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Schroeder\#test cd\RevReq-COS-Attrition WP (C)\RevReq-COS-Attrition WP\"/>
    </mc:Choice>
  </mc:AlternateContent>
  <bookViews>
    <workbookView xWindow="0" yWindow="285" windowWidth="19200" windowHeight="8025" tabRatio="731"/>
  </bookViews>
  <sheets>
    <sheet name="Lead Electric" sheetId="5" r:id="rId1"/>
    <sheet name="Lead Gas" sheetId="4" r:id="rId2"/>
    <sheet name="Treatment Legend" sheetId="11" r:id="rId3"/>
    <sheet name="Depr Exp" sheetId="1" r:id="rId4"/>
    <sheet name="EOP Elec DFIT Depr Restatement" sheetId="6" r:id="rId5"/>
    <sheet name="EOP Gas DFIT Depr Restatement" sheetId="7" r:id="rId6"/>
    <sheet name="Accretion 12ME 12-2018" sheetId="8" r:id="rId7"/>
    <sheet name="Accr 2018" sheetId="13" r:id="rId8"/>
    <sheet name="IS &amp; RB by Ferc=&gt;" sheetId="22" r:id="rId9"/>
    <sheet name="4 RB by FERC" sheetId="20" r:id="rId10"/>
    <sheet name="Trans Depr Group" sheetId="21" r:id="rId11"/>
  </sheets>
  <externalReferences>
    <externalReference r:id="rId12"/>
  </externalReferences>
  <definedNames>
    <definedName name="_xlnm._FilterDatabase" localSheetId="9" hidden="1">'4 RB by FERC'!$A$2:$E$163</definedName>
    <definedName name="_xlnm._FilterDatabase" localSheetId="3" hidden="1">'Depr Exp'!$A$4:$P$7833</definedName>
  </definedNames>
  <calcPr calcId="162913" calcMode="autoNoTable"/>
</workbook>
</file>

<file path=xl/calcChain.xml><?xml version="1.0" encoding="utf-8"?>
<calcChain xmlns="http://schemas.openxmlformats.org/spreadsheetml/2006/main">
  <c r="E56" i="21" l="1"/>
  <c r="D56" i="21"/>
  <c r="D55" i="21"/>
  <c r="D54" i="21"/>
  <c r="D53" i="21"/>
  <c r="D45" i="21"/>
  <c r="D44" i="21"/>
  <c r="D43" i="21"/>
  <c r="D42" i="21"/>
  <c r="D41" i="21"/>
  <c r="D40" i="21"/>
  <c r="D34" i="21"/>
  <c r="D33" i="21"/>
  <c r="D32" i="21"/>
  <c r="D31" i="21"/>
  <c r="D30" i="21"/>
  <c r="D29" i="21"/>
  <c r="D28" i="21"/>
  <c r="D27" i="21"/>
  <c r="D26" i="21"/>
  <c r="E25" i="21"/>
  <c r="D25" i="21"/>
  <c r="D24" i="21"/>
  <c r="D11" i="21"/>
  <c r="D12" i="21"/>
  <c r="E12" i="21"/>
  <c r="D13" i="21"/>
  <c r="E13" i="21"/>
  <c r="D14" i="21"/>
  <c r="D15" i="21"/>
  <c r="D16" i="21"/>
  <c r="D17" i="21"/>
  <c r="D18" i="21"/>
  <c r="D19" i="21"/>
  <c r="D20" i="21"/>
  <c r="D10" i="21"/>
  <c r="F56" i="21" l="1"/>
  <c r="F25" i="21"/>
  <c r="F12" i="21"/>
  <c r="F13" i="21"/>
  <c r="D57" i="21" l="1"/>
  <c r="D46" i="21"/>
  <c r="D35" i="21"/>
  <c r="D21" i="21"/>
  <c r="D60" i="21" l="1"/>
  <c r="F7877" i="1"/>
  <c r="F7876" i="1"/>
  <c r="F7875" i="1"/>
  <c r="K732" i="1" l="1"/>
  <c r="L732" i="1" s="1"/>
  <c r="J732" i="1"/>
  <c r="J731" i="1"/>
  <c r="J730" i="1"/>
  <c r="J729" i="1"/>
  <c r="J728" i="1"/>
  <c r="J727" i="1"/>
  <c r="J726" i="1"/>
  <c r="J725" i="1"/>
  <c r="J724" i="1"/>
  <c r="J723" i="1"/>
  <c r="J722" i="1"/>
  <c r="J721" i="1"/>
  <c r="K731" i="1" l="1"/>
  <c r="K730" i="1" s="1"/>
  <c r="L730" i="1" s="1"/>
  <c r="L731" i="1" l="1"/>
  <c r="K729" i="1"/>
  <c r="K728" i="1" s="1"/>
  <c r="L729" i="1" l="1"/>
  <c r="L728" i="1"/>
  <c r="K727" i="1"/>
  <c r="K726" i="1" l="1"/>
  <c r="L727" i="1"/>
  <c r="L726" i="1" l="1"/>
  <c r="K725" i="1"/>
  <c r="K724" i="1" l="1"/>
  <c r="L725" i="1"/>
  <c r="L724" i="1" l="1"/>
  <c r="K723" i="1"/>
  <c r="K722" i="1" l="1"/>
  <c r="L723" i="1"/>
  <c r="L722" i="1" l="1"/>
  <c r="K721" i="1"/>
  <c r="L721" i="1" s="1"/>
  <c r="B732" i="1" l="1"/>
  <c r="B731" i="1"/>
  <c r="B730" i="1"/>
  <c r="B729" i="1"/>
  <c r="B728" i="1"/>
  <c r="B727" i="1"/>
  <c r="B726" i="1"/>
  <c r="B725" i="1"/>
  <c r="B724" i="1"/>
  <c r="B723" i="1"/>
  <c r="B722" i="1"/>
  <c r="B721" i="1"/>
  <c r="K733" i="1"/>
  <c r="J733" i="1"/>
  <c r="H733" i="1"/>
  <c r="L733" i="1" l="1"/>
  <c r="I169" i="20" l="1"/>
  <c r="I168" i="20"/>
  <c r="I167" i="20"/>
  <c r="I166" i="20"/>
  <c r="I165" i="20"/>
  <c r="I163" i="20"/>
  <c r="I162" i="20"/>
  <c r="I10" i="20"/>
  <c r="I9" i="20"/>
  <c r="I8" i="20"/>
  <c r="I7" i="20"/>
  <c r="I6" i="20"/>
  <c r="I5" i="20"/>
  <c r="I4" i="20"/>
  <c r="I3" i="20"/>
  <c r="I33" i="20"/>
  <c r="I32" i="20"/>
  <c r="I31" i="20"/>
  <c r="I30" i="20"/>
  <c r="I29" i="20"/>
  <c r="I28" i="20"/>
  <c r="I27" i="20"/>
  <c r="I26" i="20"/>
  <c r="I25" i="20"/>
  <c r="I24" i="20"/>
  <c r="I23" i="20"/>
  <c r="I22" i="20"/>
  <c r="I21" i="20"/>
  <c r="I20" i="20"/>
  <c r="I19" i="20"/>
  <c r="I18" i="20"/>
  <c r="I17" i="20"/>
  <c r="I16" i="20"/>
  <c r="I15" i="20"/>
  <c r="I35" i="20"/>
  <c r="I36" i="20"/>
  <c r="I37" i="20"/>
  <c r="I38" i="20"/>
  <c r="I39" i="20"/>
  <c r="I40" i="20"/>
  <c r="I41" i="20"/>
  <c r="I42" i="20"/>
  <c r="I43" i="20"/>
  <c r="I44" i="20"/>
  <c r="I45" i="20"/>
  <c r="I46" i="20"/>
  <c r="I47" i="20"/>
  <c r="I48" i="20"/>
  <c r="I49" i="20"/>
  <c r="I50" i="20"/>
  <c r="I51" i="20"/>
  <c r="I52" i="20"/>
  <c r="I53" i="20"/>
  <c r="I54" i="20"/>
  <c r="I55" i="20"/>
  <c r="I56" i="20"/>
  <c r="I57" i="20"/>
  <c r="I58" i="20"/>
  <c r="I59" i="20"/>
  <c r="I60" i="20"/>
  <c r="I61" i="20"/>
  <c r="I62" i="20"/>
  <c r="I63" i="20"/>
  <c r="I64" i="20"/>
  <c r="I65" i="20"/>
  <c r="I66" i="20"/>
  <c r="I67" i="20"/>
  <c r="I68" i="20"/>
  <c r="I69" i="20"/>
  <c r="I70" i="20"/>
  <c r="I71" i="20"/>
  <c r="I72" i="20"/>
  <c r="I73" i="20"/>
  <c r="I74" i="20"/>
  <c r="I75" i="20"/>
  <c r="I76" i="20"/>
  <c r="I77" i="20"/>
  <c r="I78" i="20"/>
  <c r="I79" i="20"/>
  <c r="I80" i="20"/>
  <c r="I81" i="20"/>
  <c r="I82" i="20"/>
  <c r="I83" i="20"/>
  <c r="I84" i="20"/>
  <c r="I85" i="20"/>
  <c r="I86" i="20"/>
  <c r="I87" i="20"/>
  <c r="I88" i="20"/>
  <c r="I89" i="20"/>
  <c r="I90" i="20"/>
  <c r="I91" i="20"/>
  <c r="I92" i="20"/>
  <c r="I93" i="20"/>
  <c r="I94" i="20"/>
  <c r="I95" i="20"/>
  <c r="I96" i="20"/>
  <c r="I97" i="20"/>
  <c r="I98" i="20"/>
  <c r="I99" i="20"/>
  <c r="I100" i="20"/>
  <c r="I101" i="20"/>
  <c r="I102" i="20"/>
  <c r="I103" i="20"/>
  <c r="I104" i="20"/>
  <c r="I105" i="20"/>
  <c r="I106" i="20"/>
  <c r="I107" i="20"/>
  <c r="I108" i="20"/>
  <c r="I109" i="20"/>
  <c r="I110" i="20"/>
  <c r="I111" i="20"/>
  <c r="I112" i="20"/>
  <c r="I113" i="20"/>
  <c r="I114" i="20"/>
  <c r="I115" i="20"/>
  <c r="I116" i="20"/>
  <c r="I117" i="20"/>
  <c r="I118" i="20"/>
  <c r="I119" i="20"/>
  <c r="I120" i="20"/>
  <c r="I121" i="20"/>
  <c r="I122" i="20"/>
  <c r="I123" i="20"/>
  <c r="I124" i="20"/>
  <c r="I125" i="20"/>
  <c r="I126" i="20"/>
  <c r="I127" i="20"/>
  <c r="I128" i="20"/>
  <c r="I129" i="20"/>
  <c r="I130" i="20"/>
  <c r="I131" i="20"/>
  <c r="I132" i="20"/>
  <c r="I133" i="20"/>
  <c r="I134" i="20"/>
  <c r="I135" i="20"/>
  <c r="I136" i="20"/>
  <c r="I137" i="20"/>
  <c r="I138" i="20"/>
  <c r="I139" i="20"/>
  <c r="I140" i="20"/>
  <c r="I141" i="20"/>
  <c r="I142" i="20"/>
  <c r="I143" i="20"/>
  <c r="I144" i="20"/>
  <c r="I145" i="20"/>
  <c r="I146" i="20"/>
  <c r="I147" i="20"/>
  <c r="I148" i="20"/>
  <c r="I149" i="20"/>
  <c r="I150" i="20"/>
  <c r="I151" i="20"/>
  <c r="I152" i="20"/>
  <c r="I153" i="20"/>
  <c r="I154" i="20"/>
  <c r="I155" i="20"/>
  <c r="I156" i="20"/>
  <c r="I157" i="20"/>
  <c r="I34" i="20"/>
  <c r="M4" i="20" l="1"/>
  <c r="M5" i="20"/>
  <c r="M6" i="20"/>
  <c r="M7" i="20"/>
  <c r="M8" i="20"/>
  <c r="L9" i="20"/>
  <c r="L10" i="20"/>
  <c r="M25" i="20"/>
  <c r="M26" i="20"/>
  <c r="M27" i="20"/>
  <c r="M28" i="20"/>
  <c r="M29" i="20"/>
  <c r="M30" i="20"/>
  <c r="M31" i="20"/>
  <c r="M32" i="20"/>
  <c r="M33" i="20"/>
  <c r="M34" i="20"/>
  <c r="M35" i="20"/>
  <c r="M36" i="20"/>
  <c r="M37" i="20"/>
  <c r="M38" i="20"/>
  <c r="M39" i="20"/>
  <c r="M40" i="20"/>
  <c r="M41" i="20"/>
  <c r="M42" i="20"/>
  <c r="M43" i="20"/>
  <c r="M44" i="20"/>
  <c r="M45" i="20"/>
  <c r="M46" i="20"/>
  <c r="M47" i="20"/>
  <c r="M48" i="20"/>
  <c r="M49" i="20"/>
  <c r="M50" i="20"/>
  <c r="M51" i="20"/>
  <c r="M52" i="20"/>
  <c r="M53" i="20"/>
  <c r="M54" i="20"/>
  <c r="M55" i="20"/>
  <c r="M56" i="20"/>
  <c r="M57" i="20"/>
  <c r="M58" i="20"/>
  <c r="M59" i="20"/>
  <c r="M60" i="20"/>
  <c r="M61" i="20"/>
  <c r="M62" i="20"/>
  <c r="M63" i="20"/>
  <c r="M64" i="20"/>
  <c r="M65" i="20"/>
  <c r="M66" i="20"/>
  <c r="M67" i="20"/>
  <c r="M68" i="20"/>
  <c r="M69" i="20"/>
  <c r="M70" i="20"/>
  <c r="M71" i="20"/>
  <c r="M72" i="20"/>
  <c r="M73" i="20"/>
  <c r="M74" i="20"/>
  <c r="M75" i="20"/>
  <c r="M76" i="20"/>
  <c r="M77" i="20"/>
  <c r="M78" i="20"/>
  <c r="M79" i="20"/>
  <c r="M80" i="20"/>
  <c r="M81" i="20"/>
  <c r="M82" i="20"/>
  <c r="M83" i="20"/>
  <c r="M84" i="20"/>
  <c r="M85" i="20"/>
  <c r="M86" i="20"/>
  <c r="M87" i="20"/>
  <c r="M88" i="20"/>
  <c r="M89" i="20"/>
  <c r="M90" i="20"/>
  <c r="M91" i="20"/>
  <c r="M92" i="20"/>
  <c r="M93" i="20"/>
  <c r="M94" i="20"/>
  <c r="M95" i="20"/>
  <c r="M96" i="20"/>
  <c r="M97" i="20"/>
  <c r="M98" i="20"/>
  <c r="M99" i="20"/>
  <c r="L100" i="20"/>
  <c r="L101" i="20"/>
  <c r="L102" i="20"/>
  <c r="L103" i="20"/>
  <c r="L104" i="20"/>
  <c r="L105" i="20"/>
  <c r="L106" i="20"/>
  <c r="L107" i="20"/>
  <c r="L108" i="20"/>
  <c r="L109" i="20"/>
  <c r="L110" i="20"/>
  <c r="L111" i="20"/>
  <c r="L112" i="20"/>
  <c r="L113" i="20"/>
  <c r="L114" i="20"/>
  <c r="L115" i="20"/>
  <c r="L116" i="20"/>
  <c r="L117" i="20"/>
  <c r="L118" i="20"/>
  <c r="L119" i="20"/>
  <c r="L120" i="20"/>
  <c r="L121" i="20"/>
  <c r="L122" i="20"/>
  <c r="L123" i="20"/>
  <c r="L124" i="20"/>
  <c r="L125" i="20"/>
  <c r="L126" i="20"/>
  <c r="L127" i="20"/>
  <c r="L128" i="20"/>
  <c r="L129" i="20"/>
  <c r="L130" i="20"/>
  <c r="L131" i="20"/>
  <c r="L132" i="20"/>
  <c r="L133" i="20"/>
  <c r="L134" i="20"/>
  <c r="L135" i="20"/>
  <c r="L136" i="20"/>
  <c r="L137" i="20"/>
  <c r="L138" i="20"/>
  <c r="L139" i="20"/>
  <c r="L140" i="20"/>
  <c r="L141" i="20"/>
  <c r="L142" i="20"/>
  <c r="L143" i="20"/>
  <c r="L144" i="20"/>
  <c r="L145" i="20"/>
  <c r="L146" i="20"/>
  <c r="L147" i="20"/>
  <c r="L148" i="20"/>
  <c r="L149" i="20"/>
  <c r="L150" i="20"/>
  <c r="L151" i="20"/>
  <c r="L152" i="20"/>
  <c r="L153" i="20"/>
  <c r="L154" i="20"/>
  <c r="L155" i="20"/>
  <c r="L156" i="20"/>
  <c r="L157" i="20"/>
  <c r="M165" i="20"/>
  <c r="M166" i="20"/>
  <c r="M167" i="20"/>
  <c r="L168" i="20"/>
  <c r="L169" i="20"/>
  <c r="M1" i="20"/>
  <c r="E1" i="20"/>
  <c r="L1" i="20"/>
  <c r="D1" i="20"/>
  <c r="E7847" i="1" l="1"/>
  <c r="E7826" i="1" l="1"/>
  <c r="F7826" i="1" s="1"/>
  <c r="E7823" i="1"/>
  <c r="F7823" i="1" s="1"/>
  <c r="D15" i="5" l="1"/>
  <c r="D16" i="4"/>
  <c r="Q773" i="1" l="1"/>
  <c r="Q774" i="1"/>
  <c r="Q775" i="1"/>
  <c r="Q776" i="1"/>
  <c r="Q777" i="1"/>
  <c r="Q778" i="1"/>
  <c r="Q779" i="1"/>
  <c r="Q780" i="1"/>
  <c r="Q781" i="1"/>
  <c r="Q782" i="1"/>
  <c r="Q783" i="1"/>
  <c r="Q784" i="1"/>
  <c r="Q786" i="1"/>
  <c r="Q787" i="1"/>
  <c r="Q788" i="1"/>
  <c r="Q789" i="1"/>
  <c r="Q790" i="1"/>
  <c r="Q791" i="1"/>
  <c r="Q792" i="1"/>
  <c r="Q793" i="1"/>
  <c r="Q794" i="1"/>
  <c r="Q795" i="1"/>
  <c r="Q796" i="1"/>
  <c r="Q797" i="1"/>
  <c r="Q916" i="1"/>
  <c r="Q917" i="1"/>
  <c r="Q918" i="1"/>
  <c r="Q919" i="1"/>
  <c r="Q920" i="1"/>
  <c r="Q921" i="1"/>
  <c r="Q922" i="1"/>
  <c r="Q923" i="1"/>
  <c r="Q924" i="1"/>
  <c r="Q925" i="1"/>
  <c r="Q926" i="1"/>
  <c r="Q927" i="1"/>
  <c r="Q929" i="1"/>
  <c r="Q930" i="1"/>
  <c r="Q931" i="1"/>
  <c r="Q932" i="1"/>
  <c r="Q933" i="1"/>
  <c r="Q934" i="1"/>
  <c r="Q935" i="1"/>
  <c r="Q936" i="1"/>
  <c r="Q937" i="1"/>
  <c r="Q938" i="1"/>
  <c r="Q939" i="1"/>
  <c r="Q940" i="1"/>
  <c r="Q1098" i="1"/>
  <c r="Q1099" i="1"/>
  <c r="Q1100" i="1"/>
  <c r="Q1101" i="1"/>
  <c r="Q1102" i="1"/>
  <c r="Q1103" i="1"/>
  <c r="Q1104" i="1"/>
  <c r="Q1105" i="1"/>
  <c r="Q1106" i="1"/>
  <c r="Q1107" i="1"/>
  <c r="Q1108" i="1"/>
  <c r="Q1109" i="1"/>
  <c r="Q1111" i="1"/>
  <c r="Q1112" i="1"/>
  <c r="Q1113" i="1"/>
  <c r="Q1114" i="1"/>
  <c r="Q1115" i="1"/>
  <c r="Q1116" i="1"/>
  <c r="Q1117" i="1"/>
  <c r="Q1118" i="1"/>
  <c r="Q1119" i="1"/>
  <c r="Q1120" i="1"/>
  <c r="Q1121" i="1"/>
  <c r="Q1122" i="1"/>
  <c r="Q1293" i="1"/>
  <c r="Q1294" i="1"/>
  <c r="Q1295" i="1"/>
  <c r="Q1296" i="1"/>
  <c r="Q1297" i="1"/>
  <c r="Q1298" i="1"/>
  <c r="Q1299" i="1"/>
  <c r="Q1300" i="1"/>
  <c r="Q1301" i="1"/>
  <c r="Q1302" i="1"/>
  <c r="Q1303" i="1"/>
  <c r="Q1304" i="1"/>
  <c r="Q1462" i="1"/>
  <c r="Q1463" i="1"/>
  <c r="Q1464" i="1"/>
  <c r="Q1465" i="1"/>
  <c r="Q1466" i="1"/>
  <c r="Q1467" i="1"/>
  <c r="Q1468" i="1"/>
  <c r="Q1469" i="1"/>
  <c r="Q1470" i="1"/>
  <c r="Q1471" i="1"/>
  <c r="Q1472" i="1"/>
  <c r="Q1473" i="1"/>
  <c r="Q2372" i="1"/>
  <c r="Q2373" i="1"/>
  <c r="Q2374" i="1"/>
  <c r="Q2375" i="1"/>
  <c r="Q2376" i="1"/>
  <c r="Q2377" i="1"/>
  <c r="Q2378" i="1"/>
  <c r="Q2379" i="1"/>
  <c r="Q2380" i="1"/>
  <c r="Q2381" i="1"/>
  <c r="Q2382" i="1"/>
  <c r="Q2383" i="1"/>
  <c r="Q2385" i="1"/>
  <c r="Q2386" i="1"/>
  <c r="Q2387" i="1"/>
  <c r="Q2388" i="1"/>
  <c r="Q2389" i="1"/>
  <c r="Q2390" i="1"/>
  <c r="Q2391" i="1"/>
  <c r="Q2392" i="1"/>
  <c r="Q2393" i="1"/>
  <c r="Q2394" i="1"/>
  <c r="Q2395" i="1"/>
  <c r="Q2396" i="1"/>
  <c r="Q2606" i="1"/>
  <c r="Q2607" i="1"/>
  <c r="Q2608" i="1"/>
  <c r="Q2609" i="1"/>
  <c r="Q2610" i="1"/>
  <c r="Q2611" i="1"/>
  <c r="Q2612" i="1"/>
  <c r="Q2613" i="1"/>
  <c r="Q2614" i="1"/>
  <c r="Q2615" i="1"/>
  <c r="Q2616" i="1"/>
  <c r="Q2617" i="1"/>
  <c r="Q2853" i="1"/>
  <c r="Q2854" i="1"/>
  <c r="Q2855" i="1"/>
  <c r="Q2856" i="1"/>
  <c r="Q2857" i="1"/>
  <c r="Q2858" i="1"/>
  <c r="Q2859" i="1"/>
  <c r="Q2860" i="1"/>
  <c r="Q2861" i="1"/>
  <c r="Q2862" i="1"/>
  <c r="Q2863" i="1"/>
  <c r="Q2864" i="1"/>
  <c r="Q2866" i="1"/>
  <c r="Q2867" i="1"/>
  <c r="Q2868" i="1"/>
  <c r="Q2869" i="1"/>
  <c r="Q2870" i="1"/>
  <c r="Q2871" i="1"/>
  <c r="Q2872" i="1"/>
  <c r="Q2873" i="1"/>
  <c r="Q2874" i="1"/>
  <c r="Q2875" i="1"/>
  <c r="Q2876" i="1"/>
  <c r="Q2877" i="1"/>
  <c r="Q3022" i="1"/>
  <c r="Q3023" i="1"/>
  <c r="Q3024" i="1"/>
  <c r="Q3025" i="1"/>
  <c r="Q3026" i="1"/>
  <c r="Q3027" i="1"/>
  <c r="Q3028" i="1"/>
  <c r="Q3029" i="1"/>
  <c r="Q3030" i="1"/>
  <c r="Q3031" i="1"/>
  <c r="Q3032" i="1"/>
  <c r="Q3033" i="1"/>
  <c r="Q3231" i="1"/>
  <c r="Q3232" i="1"/>
  <c r="Q3233" i="1"/>
  <c r="Q3234" i="1"/>
  <c r="Q3235" i="1"/>
  <c r="Q3236" i="1"/>
  <c r="Q3237" i="1"/>
  <c r="Q3238" i="1"/>
  <c r="Q3239" i="1"/>
  <c r="Q3240" i="1"/>
  <c r="Q3241" i="1"/>
  <c r="Q3412" i="1"/>
  <c r="Q3413" i="1"/>
  <c r="Q3414" i="1"/>
  <c r="Q3415" i="1"/>
  <c r="Q3416" i="1"/>
  <c r="Q3417" i="1"/>
  <c r="Q3418" i="1"/>
  <c r="Q3419" i="1"/>
  <c r="Q3420" i="1"/>
  <c r="Q3421" i="1"/>
  <c r="Q3422" i="1"/>
  <c r="Q3423" i="1"/>
  <c r="Q4114" i="1"/>
  <c r="Q4115" i="1"/>
  <c r="Q4116" i="1"/>
  <c r="Q4117" i="1"/>
  <c r="Q4118" i="1"/>
  <c r="Q4119" i="1"/>
  <c r="Q4120" i="1"/>
  <c r="Q4121" i="1"/>
  <c r="Q4122" i="1"/>
  <c r="Q4123" i="1"/>
  <c r="Q4124" i="1"/>
  <c r="Q4125" i="1"/>
  <c r="Q5778" i="1"/>
  <c r="Q5779" i="1"/>
  <c r="Q5780" i="1"/>
  <c r="Q5781" i="1"/>
  <c r="Q5782" i="1"/>
  <c r="Q5783" i="1"/>
  <c r="Q5784" i="1"/>
  <c r="Q5785" i="1"/>
  <c r="Q5786" i="1"/>
  <c r="Q5787" i="1"/>
  <c r="Q5788" i="1"/>
  <c r="Q5789" i="1"/>
  <c r="Q5869" i="1"/>
  <c r="Q5870" i="1"/>
  <c r="Q5871" i="1"/>
  <c r="Q5872" i="1"/>
  <c r="Q5873" i="1"/>
  <c r="Q5874" i="1"/>
  <c r="Q5875" i="1"/>
  <c r="Q5876" i="1"/>
  <c r="Q5877" i="1"/>
  <c r="Q5878" i="1"/>
  <c r="Q5879" i="1"/>
  <c r="Q5880" i="1"/>
  <c r="Q6545" i="1"/>
  <c r="Q6546" i="1"/>
  <c r="Q6547" i="1"/>
  <c r="Q6548" i="1"/>
  <c r="Q6549" i="1"/>
  <c r="Q6550" i="1"/>
  <c r="Q6551" i="1"/>
  <c r="Q6552" i="1"/>
  <c r="Q6553" i="1"/>
  <c r="Q6554" i="1"/>
  <c r="Q6555" i="1"/>
  <c r="Q6556" i="1"/>
  <c r="Q3230" i="1" l="1"/>
  <c r="E7877" i="1" l="1"/>
  <c r="E7878" i="1" s="1"/>
  <c r="G7875" i="1"/>
  <c r="E7835" i="1" l="1"/>
  <c r="F7835" i="1" s="1"/>
  <c r="F7878" i="1"/>
  <c r="G7878" i="1" s="1"/>
  <c r="G7876" i="1"/>
  <c r="G7877" i="1"/>
  <c r="E7836" i="1" l="1"/>
  <c r="E7824" i="1" s="1"/>
  <c r="F7824" i="1" s="1"/>
  <c r="E7837" i="1"/>
  <c r="E7827" i="1" s="1"/>
  <c r="F7827" i="1" s="1"/>
  <c r="D16" i="5"/>
  <c r="D17" i="4"/>
  <c r="K2318" i="1"/>
  <c r="K2331" i="1"/>
  <c r="K2330" i="1" s="1"/>
  <c r="K2329" i="1" s="1"/>
  <c r="K2328" i="1" s="1"/>
  <c r="K2327" i="1" s="1"/>
  <c r="K2326" i="1" s="1"/>
  <c r="K2325" i="1" s="1"/>
  <c r="K2324" i="1" s="1"/>
  <c r="K2323" i="1" s="1"/>
  <c r="K2322" i="1" s="1"/>
  <c r="K2321" i="1" s="1"/>
  <c r="K2320" i="1" s="1"/>
  <c r="K255" i="1"/>
  <c r="K256" i="1"/>
  <c r="K257" i="1"/>
  <c r="K258" i="1"/>
  <c r="K259" i="1"/>
  <c r="K260" i="1"/>
  <c r="K261" i="1"/>
  <c r="K262" i="1"/>
  <c r="K263" i="1"/>
  <c r="K264" i="1"/>
  <c r="K265" i="1"/>
  <c r="K254" i="1"/>
  <c r="K7804" i="1"/>
  <c r="K7805" i="1"/>
  <c r="K7806" i="1"/>
  <c r="K7807" i="1"/>
  <c r="K7808" i="1"/>
  <c r="K7809" i="1"/>
  <c r="K7810" i="1"/>
  <c r="K7811" i="1"/>
  <c r="K7812" i="1"/>
  <c r="K7813" i="1"/>
  <c r="K7814" i="1"/>
  <c r="K7803" i="1"/>
  <c r="K7791" i="1"/>
  <c r="K7792" i="1"/>
  <c r="K7793" i="1"/>
  <c r="K7794" i="1"/>
  <c r="K7795" i="1"/>
  <c r="K7796" i="1"/>
  <c r="K7797" i="1"/>
  <c r="K7798" i="1"/>
  <c r="K7799" i="1"/>
  <c r="K7800" i="1"/>
  <c r="K7801" i="1"/>
  <c r="K7790" i="1"/>
  <c r="K7778" i="1"/>
  <c r="K7779" i="1"/>
  <c r="K7780" i="1"/>
  <c r="K7781" i="1"/>
  <c r="K7782" i="1"/>
  <c r="K7783" i="1"/>
  <c r="K7784" i="1"/>
  <c r="K7785" i="1"/>
  <c r="K7786" i="1"/>
  <c r="K7787" i="1"/>
  <c r="K7788" i="1"/>
  <c r="K7777" i="1"/>
  <c r="K7765" i="1"/>
  <c r="K7766" i="1"/>
  <c r="K7767" i="1"/>
  <c r="K7768" i="1"/>
  <c r="K7769" i="1"/>
  <c r="K7770" i="1"/>
  <c r="K7771" i="1"/>
  <c r="K7772" i="1"/>
  <c r="K7773" i="1"/>
  <c r="K7774" i="1"/>
  <c r="K7775" i="1"/>
  <c r="K7764" i="1"/>
  <c r="K7752" i="1"/>
  <c r="K7753" i="1"/>
  <c r="K7754" i="1"/>
  <c r="K7755" i="1"/>
  <c r="K7756" i="1"/>
  <c r="K7757" i="1"/>
  <c r="K7758" i="1"/>
  <c r="K7759" i="1"/>
  <c r="K7760" i="1"/>
  <c r="K7761" i="1"/>
  <c r="K7762" i="1"/>
  <c r="K7751" i="1"/>
  <c r="K7739" i="1"/>
  <c r="K7740" i="1"/>
  <c r="K7741" i="1"/>
  <c r="K7742" i="1"/>
  <c r="K7743" i="1"/>
  <c r="K7744" i="1"/>
  <c r="K7745" i="1"/>
  <c r="K7746" i="1"/>
  <c r="K7747" i="1"/>
  <c r="K7748" i="1"/>
  <c r="K7749" i="1"/>
  <c r="K7738" i="1"/>
  <c r="K7726" i="1"/>
  <c r="K7727" i="1"/>
  <c r="K7728" i="1"/>
  <c r="K7729" i="1"/>
  <c r="K7730" i="1"/>
  <c r="K7731" i="1"/>
  <c r="K7732" i="1"/>
  <c r="K7733" i="1"/>
  <c r="K7734" i="1"/>
  <c r="K7735" i="1"/>
  <c r="K7736" i="1"/>
  <c r="K7725" i="1"/>
  <c r="K7713" i="1"/>
  <c r="K7714" i="1"/>
  <c r="K7715" i="1"/>
  <c r="K7716" i="1"/>
  <c r="K7717" i="1"/>
  <c r="K7718" i="1"/>
  <c r="K7719" i="1"/>
  <c r="K7720" i="1"/>
  <c r="K7721" i="1"/>
  <c r="K7722" i="1"/>
  <c r="K7723" i="1"/>
  <c r="K7712" i="1"/>
  <c r="K7700" i="1"/>
  <c r="K7701" i="1"/>
  <c r="K7702" i="1"/>
  <c r="K7703" i="1"/>
  <c r="K7704" i="1"/>
  <c r="K7705" i="1"/>
  <c r="K7706" i="1"/>
  <c r="K7707" i="1"/>
  <c r="K7708" i="1"/>
  <c r="K7709" i="1"/>
  <c r="K7710" i="1"/>
  <c r="K7699" i="1"/>
  <c r="K7687" i="1"/>
  <c r="K7688" i="1"/>
  <c r="K7689" i="1"/>
  <c r="K7690" i="1"/>
  <c r="K7691" i="1"/>
  <c r="K7692" i="1"/>
  <c r="K7693" i="1"/>
  <c r="K7694" i="1"/>
  <c r="K7695" i="1"/>
  <c r="K7696" i="1"/>
  <c r="K7697" i="1"/>
  <c r="K7686" i="1"/>
  <c r="K7648" i="1"/>
  <c r="K7649" i="1"/>
  <c r="K7650" i="1"/>
  <c r="K7651" i="1"/>
  <c r="K7652" i="1"/>
  <c r="K7653" i="1"/>
  <c r="K7654" i="1"/>
  <c r="K7655" i="1"/>
  <c r="K7656" i="1"/>
  <c r="K7657" i="1"/>
  <c r="K7658" i="1"/>
  <c r="K7647" i="1"/>
  <c r="K7596" i="1"/>
  <c r="K7597" i="1"/>
  <c r="K7598" i="1"/>
  <c r="K7599" i="1"/>
  <c r="K7600" i="1"/>
  <c r="K7601" i="1"/>
  <c r="K7602" i="1"/>
  <c r="K7603" i="1"/>
  <c r="K7604" i="1"/>
  <c r="K7605" i="1"/>
  <c r="K7606" i="1"/>
  <c r="K7595" i="1"/>
  <c r="K6754" i="1"/>
  <c r="K6755" i="1"/>
  <c r="K6756" i="1"/>
  <c r="K6757" i="1"/>
  <c r="K6758" i="1"/>
  <c r="K6759" i="1"/>
  <c r="K6760" i="1"/>
  <c r="K6761" i="1"/>
  <c r="K6762" i="1"/>
  <c r="K6763" i="1"/>
  <c r="K6764" i="1"/>
  <c r="K6753" i="1"/>
  <c r="K6741" i="1"/>
  <c r="K6742" i="1"/>
  <c r="K6743" i="1"/>
  <c r="K6744" i="1"/>
  <c r="K6745" i="1"/>
  <c r="K6746" i="1"/>
  <c r="K6747" i="1"/>
  <c r="K6748" i="1"/>
  <c r="K6749" i="1"/>
  <c r="K6750" i="1"/>
  <c r="K6751" i="1"/>
  <c r="K6740" i="1"/>
  <c r="K6712" i="1"/>
  <c r="K6702" i="1"/>
  <c r="K6703" i="1"/>
  <c r="K6704" i="1"/>
  <c r="K6705" i="1"/>
  <c r="K6706" i="1"/>
  <c r="K6707" i="1"/>
  <c r="K6708" i="1"/>
  <c r="K6709" i="1"/>
  <c r="K6710" i="1"/>
  <c r="K6711" i="1"/>
  <c r="K6701" i="1"/>
  <c r="K6585" i="1"/>
  <c r="K6586" i="1"/>
  <c r="K6587" i="1"/>
  <c r="K6588" i="1"/>
  <c r="K6589" i="1"/>
  <c r="K6590" i="1"/>
  <c r="K6591" i="1"/>
  <c r="K6592" i="1"/>
  <c r="K6593" i="1"/>
  <c r="K6594" i="1"/>
  <c r="K6595" i="1"/>
  <c r="K6584" i="1"/>
  <c r="K6533" i="1"/>
  <c r="K6534" i="1"/>
  <c r="K6535" i="1"/>
  <c r="K6536" i="1"/>
  <c r="K6537" i="1"/>
  <c r="K6538" i="1"/>
  <c r="K6539" i="1"/>
  <c r="K6540" i="1"/>
  <c r="K6541" i="1"/>
  <c r="K6542" i="1"/>
  <c r="K6543" i="1"/>
  <c r="K6532" i="1"/>
  <c r="K6507" i="1"/>
  <c r="K6508" i="1"/>
  <c r="K6509" i="1"/>
  <c r="K6510" i="1"/>
  <c r="K6511" i="1"/>
  <c r="K6512" i="1"/>
  <c r="K6513" i="1"/>
  <c r="K6514" i="1"/>
  <c r="K6515" i="1"/>
  <c r="K6516" i="1"/>
  <c r="K6517" i="1"/>
  <c r="K6506" i="1"/>
  <c r="K6468" i="1"/>
  <c r="K6469" i="1"/>
  <c r="K6470" i="1"/>
  <c r="K6471" i="1"/>
  <c r="K6472" i="1"/>
  <c r="K6473" i="1"/>
  <c r="K6474" i="1"/>
  <c r="K6475" i="1"/>
  <c r="K6476" i="1"/>
  <c r="K6477" i="1"/>
  <c r="K6478" i="1"/>
  <c r="K6467" i="1"/>
  <c r="K6390" i="1"/>
  <c r="K6391" i="1"/>
  <c r="K6392" i="1"/>
  <c r="K6393" i="1"/>
  <c r="K6394" i="1"/>
  <c r="K6395" i="1"/>
  <c r="K6396" i="1"/>
  <c r="K6397" i="1"/>
  <c r="K6398" i="1"/>
  <c r="K6399" i="1"/>
  <c r="K6400" i="1"/>
  <c r="K6389" i="1"/>
  <c r="K6377" i="1"/>
  <c r="K6378" i="1"/>
  <c r="K6379" i="1"/>
  <c r="K6380" i="1"/>
  <c r="K6381" i="1"/>
  <c r="K6382" i="1"/>
  <c r="K6383" i="1"/>
  <c r="K6384" i="1"/>
  <c r="K6385" i="1"/>
  <c r="K6386" i="1"/>
  <c r="K6387" i="1"/>
  <c r="K6376" i="1"/>
  <c r="K6364" i="1"/>
  <c r="K6365" i="1"/>
  <c r="K6366" i="1"/>
  <c r="K6367" i="1"/>
  <c r="K6368" i="1"/>
  <c r="K6369" i="1"/>
  <c r="K6370" i="1"/>
  <c r="K6371" i="1"/>
  <c r="K6372" i="1"/>
  <c r="K6373" i="1"/>
  <c r="K6374" i="1"/>
  <c r="K6363" i="1"/>
  <c r="K6299" i="1"/>
  <c r="K6300" i="1"/>
  <c r="K6301" i="1"/>
  <c r="K6302" i="1"/>
  <c r="K6303" i="1"/>
  <c r="K6304" i="1"/>
  <c r="K6305" i="1"/>
  <c r="K6306" i="1"/>
  <c r="K6307" i="1"/>
  <c r="K6308" i="1"/>
  <c r="K6309" i="1"/>
  <c r="K6298" i="1"/>
  <c r="K6286" i="1"/>
  <c r="K6287" i="1"/>
  <c r="K6288" i="1"/>
  <c r="K6289" i="1"/>
  <c r="K6290" i="1"/>
  <c r="K6291" i="1"/>
  <c r="K6292" i="1"/>
  <c r="K6293" i="1"/>
  <c r="K6294" i="1"/>
  <c r="K6295" i="1"/>
  <c r="K6296" i="1"/>
  <c r="K6285" i="1"/>
  <c r="K6273" i="1"/>
  <c r="K6274" i="1"/>
  <c r="K6275" i="1"/>
  <c r="K6276" i="1"/>
  <c r="K6277" i="1"/>
  <c r="K6278" i="1"/>
  <c r="K6279" i="1"/>
  <c r="K6280" i="1"/>
  <c r="K6281" i="1"/>
  <c r="K6282" i="1"/>
  <c r="K6283" i="1"/>
  <c r="K6272" i="1"/>
  <c r="K6260" i="1"/>
  <c r="K6261" i="1"/>
  <c r="K6262" i="1"/>
  <c r="K6263" i="1"/>
  <c r="K6264" i="1"/>
  <c r="K6265" i="1"/>
  <c r="K6266" i="1"/>
  <c r="K6267" i="1"/>
  <c r="K6268" i="1"/>
  <c r="K6269" i="1"/>
  <c r="K6270" i="1"/>
  <c r="K6259" i="1"/>
  <c r="K6130" i="1"/>
  <c r="K6131" i="1"/>
  <c r="K6132" i="1"/>
  <c r="K6133" i="1"/>
  <c r="K6134" i="1"/>
  <c r="K6135" i="1"/>
  <c r="K6136" i="1"/>
  <c r="K6137" i="1"/>
  <c r="K6138" i="1"/>
  <c r="K6139" i="1"/>
  <c r="K6140" i="1"/>
  <c r="K6129" i="1"/>
  <c r="K6091" i="1" l="1"/>
  <c r="K6092" i="1"/>
  <c r="K6093" i="1"/>
  <c r="K6094" i="1"/>
  <c r="K6095" i="1"/>
  <c r="K6096" i="1"/>
  <c r="K6097" i="1"/>
  <c r="K6098" i="1"/>
  <c r="K6099" i="1"/>
  <c r="K6100" i="1"/>
  <c r="K6101" i="1"/>
  <c r="K6090" i="1"/>
  <c r="K5805" i="1"/>
  <c r="K5806" i="1"/>
  <c r="K5807" i="1"/>
  <c r="K5808" i="1"/>
  <c r="K5809" i="1"/>
  <c r="K5810" i="1"/>
  <c r="K5811" i="1"/>
  <c r="K5812" i="1"/>
  <c r="K5813" i="1"/>
  <c r="K5814" i="1"/>
  <c r="K5815" i="1"/>
  <c r="K5804" i="1"/>
  <c r="K5792" i="1"/>
  <c r="K5793" i="1"/>
  <c r="K5794" i="1"/>
  <c r="K5795" i="1"/>
  <c r="K5796" i="1"/>
  <c r="K5797" i="1"/>
  <c r="K5798" i="1"/>
  <c r="K5799" i="1"/>
  <c r="K5800" i="1"/>
  <c r="K5801" i="1"/>
  <c r="K5802" i="1"/>
  <c r="K5791" i="1"/>
  <c r="K5740" i="1"/>
  <c r="K5741" i="1"/>
  <c r="K5742" i="1"/>
  <c r="K5743" i="1"/>
  <c r="K5744" i="1"/>
  <c r="K5745" i="1"/>
  <c r="K5746" i="1"/>
  <c r="K5747" i="1"/>
  <c r="K5748" i="1"/>
  <c r="K5749" i="1"/>
  <c r="K5750" i="1"/>
  <c r="K5739" i="1"/>
  <c r="K5675" i="1"/>
  <c r="K5676" i="1"/>
  <c r="K5677" i="1"/>
  <c r="K5678" i="1"/>
  <c r="K5679" i="1"/>
  <c r="K5680" i="1"/>
  <c r="K5681" i="1"/>
  <c r="K5682" i="1"/>
  <c r="K5683" i="1"/>
  <c r="K5684" i="1"/>
  <c r="K5685" i="1"/>
  <c r="K5674" i="1"/>
  <c r="K476" i="1"/>
  <c r="K477" i="1"/>
  <c r="K478" i="1"/>
  <c r="K479" i="1"/>
  <c r="K480" i="1"/>
  <c r="K481" i="1"/>
  <c r="K482" i="1"/>
  <c r="K483" i="1"/>
  <c r="K484" i="1"/>
  <c r="K485" i="1"/>
  <c r="K486" i="1"/>
  <c r="K475" i="1"/>
  <c r="K463" i="1"/>
  <c r="K464" i="1"/>
  <c r="K465" i="1"/>
  <c r="K466" i="1"/>
  <c r="K467" i="1"/>
  <c r="K468" i="1"/>
  <c r="K469" i="1"/>
  <c r="K470" i="1"/>
  <c r="K471" i="1"/>
  <c r="K472" i="1"/>
  <c r="K473" i="1"/>
  <c r="K462" i="1"/>
  <c r="K450" i="1"/>
  <c r="K451" i="1"/>
  <c r="K452" i="1"/>
  <c r="K453" i="1"/>
  <c r="K454" i="1"/>
  <c r="K455" i="1"/>
  <c r="K456" i="1"/>
  <c r="K457" i="1"/>
  <c r="K458" i="1"/>
  <c r="K459" i="1"/>
  <c r="K460" i="1"/>
  <c r="K449" i="1"/>
  <c r="K411" i="1"/>
  <c r="K412" i="1"/>
  <c r="K413" i="1"/>
  <c r="K414" i="1"/>
  <c r="K415" i="1"/>
  <c r="K416" i="1"/>
  <c r="K417" i="1"/>
  <c r="K418" i="1"/>
  <c r="K419" i="1"/>
  <c r="K420" i="1"/>
  <c r="K421" i="1"/>
  <c r="K410" i="1"/>
  <c r="K398" i="1"/>
  <c r="K399" i="1"/>
  <c r="K400" i="1"/>
  <c r="K401" i="1"/>
  <c r="K402" i="1"/>
  <c r="K403" i="1"/>
  <c r="K404" i="1"/>
  <c r="K405" i="1"/>
  <c r="K406" i="1"/>
  <c r="K407" i="1"/>
  <c r="K408" i="1"/>
  <c r="K397" i="1"/>
  <c r="K385" i="1"/>
  <c r="K386" i="1"/>
  <c r="K387" i="1"/>
  <c r="K388" i="1"/>
  <c r="K389" i="1"/>
  <c r="K390" i="1"/>
  <c r="K391" i="1"/>
  <c r="K392" i="1"/>
  <c r="K393" i="1"/>
  <c r="K394" i="1"/>
  <c r="K395" i="1"/>
  <c r="K384" i="1"/>
  <c r="K372" i="1"/>
  <c r="K373" i="1"/>
  <c r="K374" i="1"/>
  <c r="K375" i="1"/>
  <c r="K376" i="1"/>
  <c r="K377" i="1"/>
  <c r="K378" i="1"/>
  <c r="K379" i="1"/>
  <c r="K380" i="1"/>
  <c r="K381" i="1"/>
  <c r="K382" i="1"/>
  <c r="K371" i="1"/>
  <c r="K369" i="1"/>
  <c r="K359" i="1"/>
  <c r="K360" i="1"/>
  <c r="K361" i="1"/>
  <c r="K362" i="1"/>
  <c r="K363" i="1"/>
  <c r="K364" i="1"/>
  <c r="K365" i="1"/>
  <c r="K366" i="1"/>
  <c r="K367" i="1"/>
  <c r="K368" i="1"/>
  <c r="K358" i="1"/>
  <c r="K346" i="1"/>
  <c r="K347" i="1"/>
  <c r="K348" i="1"/>
  <c r="K349" i="1"/>
  <c r="K350" i="1"/>
  <c r="K351" i="1"/>
  <c r="K352" i="1"/>
  <c r="K353" i="1"/>
  <c r="K354" i="1"/>
  <c r="K355" i="1"/>
  <c r="K356" i="1"/>
  <c r="K345" i="1"/>
  <c r="K306" i="1"/>
  <c r="K317" i="1" l="1"/>
  <c r="K316" i="1"/>
  <c r="K315" i="1"/>
  <c r="K314" i="1"/>
  <c r="K313" i="1"/>
  <c r="K312" i="1"/>
  <c r="K311" i="1"/>
  <c r="K310" i="1"/>
  <c r="K309" i="1"/>
  <c r="K308" i="1"/>
  <c r="K307" i="1"/>
  <c r="K304" i="1"/>
  <c r="K303" i="1"/>
  <c r="K302" i="1"/>
  <c r="K301" i="1"/>
  <c r="K300" i="1"/>
  <c r="K299" i="1"/>
  <c r="K298" i="1"/>
  <c r="K297" i="1"/>
  <c r="K296" i="1"/>
  <c r="K295" i="1"/>
  <c r="K294" i="1"/>
  <c r="K293" i="1"/>
  <c r="T7846" i="1"/>
  <c r="T7845" i="1"/>
  <c r="T7844" i="1"/>
  <c r="I7847" i="1" l="1"/>
  <c r="N27" i="13" l="1"/>
  <c r="M27" i="13"/>
  <c r="L27" i="13"/>
  <c r="K27" i="13"/>
  <c r="J27" i="13"/>
  <c r="I27" i="13"/>
  <c r="H27" i="13"/>
  <c r="G27" i="13"/>
  <c r="F27" i="13"/>
  <c r="E27" i="13"/>
  <c r="D27" i="13"/>
  <c r="C27" i="13"/>
  <c r="B27" i="13"/>
  <c r="J15" i="13"/>
  <c r="B15" i="13"/>
  <c r="B16" i="13" s="1"/>
  <c r="H14" i="13"/>
  <c r="I14" i="13" s="1"/>
  <c r="L14" i="13" s="1"/>
  <c r="F14" i="13" s="1"/>
  <c r="E14" i="13" s="1"/>
  <c r="D14" i="13"/>
  <c r="D13" i="13"/>
  <c r="D12" i="13"/>
  <c r="H11" i="13"/>
  <c r="I11" i="13" s="1"/>
  <c r="L11" i="13" s="1"/>
  <c r="F11" i="13" s="1"/>
  <c r="E11" i="13" s="1"/>
  <c r="D11" i="13"/>
  <c r="H10" i="13"/>
  <c r="I10" i="13" s="1"/>
  <c r="L10" i="13" s="1"/>
  <c r="F10" i="13" s="1"/>
  <c r="E10" i="13" s="1"/>
  <c r="D10" i="13"/>
  <c r="D9" i="13"/>
  <c r="D20" i="13" s="1"/>
  <c r="E7864" i="1" s="1"/>
  <c r="D8" i="13"/>
  <c r="H7" i="13"/>
  <c r="I7" i="13" s="1"/>
  <c r="L7" i="13" s="1"/>
  <c r="F7" i="13" s="1"/>
  <c r="E7" i="13" s="1"/>
  <c r="D7" i="13"/>
  <c r="H6" i="13"/>
  <c r="I6" i="13" s="1"/>
  <c r="L6" i="13" s="1"/>
  <c r="F6" i="13" s="1"/>
  <c r="E6" i="13" s="1"/>
  <c r="D6" i="13"/>
  <c r="D5" i="13"/>
  <c r="J4" i="13"/>
  <c r="K4" i="13" s="1"/>
  <c r="C4" i="13"/>
  <c r="C15" i="13" s="1"/>
  <c r="R37" i="8"/>
  <c r="Q37" i="8"/>
  <c r="P37" i="8"/>
  <c r="J37" i="8"/>
  <c r="I37" i="8"/>
  <c r="H37" i="8"/>
  <c r="T36" i="8"/>
  <c r="S36" i="8"/>
  <c r="L36" i="8"/>
  <c r="K36" i="8"/>
  <c r="D36" i="8"/>
  <c r="C36" i="8"/>
  <c r="P31" i="8"/>
  <c r="O31" i="8"/>
  <c r="N31" i="8"/>
  <c r="H31" i="8"/>
  <c r="G31" i="8"/>
  <c r="F31" i="8"/>
  <c r="T30" i="8"/>
  <c r="S30" i="8"/>
  <c r="S31" i="8" s="1"/>
  <c r="R30" i="8"/>
  <c r="R31" i="8" s="1"/>
  <c r="Q30" i="8"/>
  <c r="P30" i="8"/>
  <c r="O30" i="8"/>
  <c r="N30" i="8"/>
  <c r="O37" i="8" s="1"/>
  <c r="M30" i="8"/>
  <c r="L30" i="8"/>
  <c r="K30" i="8"/>
  <c r="K31" i="8" s="1"/>
  <c r="J30" i="8"/>
  <c r="J31" i="8" s="1"/>
  <c r="I30" i="8"/>
  <c r="B30" i="8" s="1"/>
  <c r="H30" i="8"/>
  <c r="G30" i="8"/>
  <c r="F30" i="8"/>
  <c r="E30" i="8"/>
  <c r="D30" i="8"/>
  <c r="C30" i="8"/>
  <c r="C31" i="8" s="1"/>
  <c r="T29" i="8"/>
  <c r="T31" i="8" s="1"/>
  <c r="S29" i="8"/>
  <c r="R29" i="8"/>
  <c r="Q29" i="8"/>
  <c r="Q31" i="8" s="1"/>
  <c r="P29" i="8"/>
  <c r="O29" i="8"/>
  <c r="N29" i="8"/>
  <c r="R36" i="8" s="1"/>
  <c r="R38" i="8" s="1"/>
  <c r="M29" i="8"/>
  <c r="M31" i="8" s="1"/>
  <c r="L29" i="8"/>
  <c r="L31" i="8" s="1"/>
  <c r="K29" i="8"/>
  <c r="J29" i="8"/>
  <c r="I29" i="8"/>
  <c r="B29" i="8" s="1"/>
  <c r="B31" i="8" s="1"/>
  <c r="H29" i="8"/>
  <c r="G29" i="8"/>
  <c r="F29" i="8"/>
  <c r="E29" i="8"/>
  <c r="E31" i="8" s="1"/>
  <c r="D29" i="8"/>
  <c r="D31" i="8" s="1"/>
  <c r="C29" i="8"/>
  <c r="T23" i="8"/>
  <c r="S23" i="8"/>
  <c r="R23" i="8"/>
  <c r="Q23" i="8"/>
  <c r="P23" i="8"/>
  <c r="O23" i="8"/>
  <c r="N23" i="8"/>
  <c r="M23" i="8"/>
  <c r="L23" i="8"/>
  <c r="K23" i="8"/>
  <c r="J23" i="8"/>
  <c r="I23" i="8"/>
  <c r="H23" i="8"/>
  <c r="G23" i="8"/>
  <c r="F23" i="8"/>
  <c r="E23" i="8"/>
  <c r="D23" i="8"/>
  <c r="C23" i="8"/>
  <c r="B22" i="8"/>
  <c r="B21" i="8"/>
  <c r="B23" i="8" s="1"/>
  <c r="I13" i="8"/>
  <c r="I14" i="8" s="1"/>
  <c r="D13" i="8"/>
  <c r="E13" i="8" s="1"/>
  <c r="F13" i="8" s="1"/>
  <c r="G13" i="8" s="1"/>
  <c r="H13" i="8" s="1"/>
  <c r="C13" i="8"/>
  <c r="J12" i="8"/>
  <c r="I12" i="8"/>
  <c r="C12" i="8"/>
  <c r="C14" i="8" s="1"/>
  <c r="T6" i="8"/>
  <c r="S6" i="8"/>
  <c r="R6" i="8"/>
  <c r="Q6" i="8"/>
  <c r="P6" i="8"/>
  <c r="O6" i="8"/>
  <c r="N6" i="8"/>
  <c r="M6" i="8"/>
  <c r="L6" i="8"/>
  <c r="K6" i="8"/>
  <c r="J6" i="8"/>
  <c r="I6" i="8"/>
  <c r="H6" i="8"/>
  <c r="G6" i="8"/>
  <c r="F6" i="8"/>
  <c r="E6" i="8"/>
  <c r="D6" i="8"/>
  <c r="C6" i="8"/>
  <c r="B5" i="8"/>
  <c r="B6" i="8" s="1"/>
  <c r="B4" i="8"/>
  <c r="C17" i="7"/>
  <c r="C18" i="7" s="1"/>
  <c r="C19" i="7" s="1"/>
  <c r="C20" i="7" s="1"/>
  <c r="C21" i="7" s="1"/>
  <c r="C22" i="7" s="1"/>
  <c r="C23" i="7" s="1"/>
  <c r="C24" i="7" s="1"/>
  <c r="C25" i="7" s="1"/>
  <c r="C26" i="7" s="1"/>
  <c r="C27" i="7" s="1"/>
  <c r="I16" i="7"/>
  <c r="I17" i="7" s="1"/>
  <c r="S15" i="7"/>
  <c r="C18" i="6"/>
  <c r="C19" i="6" s="1"/>
  <c r="C20" i="6" s="1"/>
  <c r="C21" i="6" s="1"/>
  <c r="C22" i="6" s="1"/>
  <c r="C23" i="6" s="1"/>
  <c r="C24" i="6" s="1"/>
  <c r="C25" i="6" s="1"/>
  <c r="C26" i="6" s="1"/>
  <c r="C27" i="6" s="1"/>
  <c r="C17" i="6"/>
  <c r="I16" i="6"/>
  <c r="I17" i="6" s="1"/>
  <c r="S15" i="6"/>
  <c r="E7863" i="1"/>
  <c r="E7859" i="1"/>
  <c r="J7858" i="1"/>
  <c r="R7851" i="1"/>
  <c r="M7846" i="1"/>
  <c r="E7846" i="1"/>
  <c r="E7825" i="1" s="1"/>
  <c r="F7825" i="1" s="1"/>
  <c r="M7845" i="1"/>
  <c r="M7844" i="1"/>
  <c r="E7844" i="1"/>
  <c r="E7839" i="1"/>
  <c r="F7839" i="1" s="1"/>
  <c r="E7820" i="1"/>
  <c r="F7820" i="1" s="1"/>
  <c r="E7817" i="1"/>
  <c r="O7815" i="1"/>
  <c r="H7815" i="1"/>
  <c r="O7814" i="1"/>
  <c r="B7814" i="1"/>
  <c r="O7813" i="1"/>
  <c r="B7813" i="1"/>
  <c r="O7812" i="1"/>
  <c r="B7812" i="1"/>
  <c r="O7811" i="1"/>
  <c r="B7811" i="1"/>
  <c r="O7810" i="1"/>
  <c r="B7810" i="1"/>
  <c r="O7809" i="1"/>
  <c r="B7809" i="1"/>
  <c r="O7808" i="1"/>
  <c r="B7808" i="1"/>
  <c r="O7807" i="1"/>
  <c r="B7807" i="1"/>
  <c r="O7806" i="1"/>
  <c r="B7806" i="1"/>
  <c r="O7805" i="1"/>
  <c r="B7805" i="1"/>
  <c r="O7804" i="1"/>
  <c r="B7804" i="1"/>
  <c r="O7803" i="1"/>
  <c r="B7803" i="1"/>
  <c r="O7802" i="1"/>
  <c r="H7802" i="1"/>
  <c r="O7801" i="1"/>
  <c r="J7801" i="1"/>
  <c r="B7801" i="1"/>
  <c r="O7800" i="1"/>
  <c r="J7800" i="1"/>
  <c r="B7800" i="1"/>
  <c r="O7799" i="1"/>
  <c r="J7799" i="1"/>
  <c r="B7799" i="1"/>
  <c r="O7798" i="1"/>
  <c r="J7798" i="1"/>
  <c r="B7798" i="1"/>
  <c r="O7797" i="1"/>
  <c r="J7797" i="1"/>
  <c r="B7797" i="1"/>
  <c r="O7796" i="1"/>
  <c r="J7796" i="1"/>
  <c r="B7796" i="1"/>
  <c r="O7795" i="1"/>
  <c r="J7795" i="1"/>
  <c r="B7795" i="1"/>
  <c r="O7794" i="1"/>
  <c r="J7794" i="1"/>
  <c r="B7794" i="1"/>
  <c r="O7793" i="1"/>
  <c r="J7793" i="1"/>
  <c r="B7793" i="1"/>
  <c r="O7792" i="1"/>
  <c r="J7792" i="1"/>
  <c r="B7792" i="1"/>
  <c r="O7791" i="1"/>
  <c r="J7791" i="1"/>
  <c r="B7791" i="1"/>
  <c r="O7790" i="1"/>
  <c r="J7790" i="1"/>
  <c r="B7790" i="1"/>
  <c r="O7789" i="1"/>
  <c r="J7789" i="1"/>
  <c r="H7789" i="1"/>
  <c r="O7788" i="1"/>
  <c r="J7788" i="1"/>
  <c r="B7788" i="1"/>
  <c r="O7787" i="1"/>
  <c r="J7787" i="1"/>
  <c r="B7787" i="1"/>
  <c r="O7786" i="1"/>
  <c r="J7786" i="1"/>
  <c r="B7786" i="1"/>
  <c r="O7785" i="1"/>
  <c r="J7785" i="1"/>
  <c r="B7785" i="1"/>
  <c r="O7784" i="1"/>
  <c r="J7784" i="1"/>
  <c r="B7784" i="1"/>
  <c r="O7783" i="1"/>
  <c r="J7783" i="1"/>
  <c r="B7783" i="1"/>
  <c r="O7782" i="1"/>
  <c r="J7782" i="1"/>
  <c r="B7782" i="1"/>
  <c r="O7781" i="1"/>
  <c r="J7781" i="1"/>
  <c r="B7781" i="1"/>
  <c r="O7780" i="1"/>
  <c r="J7780" i="1"/>
  <c r="B7780" i="1"/>
  <c r="O7779" i="1"/>
  <c r="J7779" i="1"/>
  <c r="B7779" i="1"/>
  <c r="O7778" i="1"/>
  <c r="J7778" i="1"/>
  <c r="B7778" i="1"/>
  <c r="O7777" i="1"/>
  <c r="J7777" i="1"/>
  <c r="B7777" i="1"/>
  <c r="O7776" i="1"/>
  <c r="J7776" i="1"/>
  <c r="H7776" i="1"/>
  <c r="O7775" i="1"/>
  <c r="J7775" i="1"/>
  <c r="B7775" i="1"/>
  <c r="O7774" i="1"/>
  <c r="J7774" i="1"/>
  <c r="B7774" i="1"/>
  <c r="O7773" i="1"/>
  <c r="J7773" i="1"/>
  <c r="B7773" i="1"/>
  <c r="O7772" i="1"/>
  <c r="J7772" i="1"/>
  <c r="B7772" i="1"/>
  <c r="O7771" i="1"/>
  <c r="J7771" i="1"/>
  <c r="B7771" i="1"/>
  <c r="O7770" i="1"/>
  <c r="J7770" i="1"/>
  <c r="B7770" i="1"/>
  <c r="O7769" i="1"/>
  <c r="J7769" i="1"/>
  <c r="B7769" i="1"/>
  <c r="O7768" i="1"/>
  <c r="J7768" i="1"/>
  <c r="B7768" i="1"/>
  <c r="O7767" i="1"/>
  <c r="J7767" i="1"/>
  <c r="B7767" i="1"/>
  <c r="O7766" i="1"/>
  <c r="J7766" i="1"/>
  <c r="B7766" i="1"/>
  <c r="O7765" i="1"/>
  <c r="J7765" i="1"/>
  <c r="B7765" i="1"/>
  <c r="O7764" i="1"/>
  <c r="J7764" i="1"/>
  <c r="B7764" i="1"/>
  <c r="O7763" i="1"/>
  <c r="J7763" i="1"/>
  <c r="H7763" i="1"/>
  <c r="O7762" i="1"/>
  <c r="J7762" i="1"/>
  <c r="B7762" i="1"/>
  <c r="O7761" i="1"/>
  <c r="J7761" i="1"/>
  <c r="B7761" i="1"/>
  <c r="O7760" i="1"/>
  <c r="J7760" i="1"/>
  <c r="B7760" i="1"/>
  <c r="O7759" i="1"/>
  <c r="J7759" i="1"/>
  <c r="B7759" i="1"/>
  <c r="O7758" i="1"/>
  <c r="J7758" i="1"/>
  <c r="B7758" i="1"/>
  <c r="O7757" i="1"/>
  <c r="J7757" i="1"/>
  <c r="B7757" i="1"/>
  <c r="O7756" i="1"/>
  <c r="J7756" i="1"/>
  <c r="B7756" i="1"/>
  <c r="O7755" i="1"/>
  <c r="J7755" i="1"/>
  <c r="B7755" i="1"/>
  <c r="O7754" i="1"/>
  <c r="J7754" i="1"/>
  <c r="B7754" i="1"/>
  <c r="O7753" i="1"/>
  <c r="J7753" i="1"/>
  <c r="B7753" i="1"/>
  <c r="O7752" i="1"/>
  <c r="J7752" i="1"/>
  <c r="B7752" i="1"/>
  <c r="O7751" i="1"/>
  <c r="J7751" i="1"/>
  <c r="B7751" i="1"/>
  <c r="O7750" i="1"/>
  <c r="J7750" i="1"/>
  <c r="H7750" i="1"/>
  <c r="O7749" i="1"/>
  <c r="J7749" i="1"/>
  <c r="B7749" i="1"/>
  <c r="O7748" i="1"/>
  <c r="J7748" i="1"/>
  <c r="B7748" i="1"/>
  <c r="O7747" i="1"/>
  <c r="J7747" i="1"/>
  <c r="B7747" i="1"/>
  <c r="O7746" i="1"/>
  <c r="J7746" i="1"/>
  <c r="B7746" i="1"/>
  <c r="O7745" i="1"/>
  <c r="J7745" i="1"/>
  <c r="B7745" i="1"/>
  <c r="O7744" i="1"/>
  <c r="J7744" i="1"/>
  <c r="B7744" i="1"/>
  <c r="O7743" i="1"/>
  <c r="J7743" i="1"/>
  <c r="B7743" i="1"/>
  <c r="O7742" i="1"/>
  <c r="J7742" i="1"/>
  <c r="B7742" i="1"/>
  <c r="O7741" i="1"/>
  <c r="J7741" i="1"/>
  <c r="B7741" i="1"/>
  <c r="O7740" i="1"/>
  <c r="J7740" i="1"/>
  <c r="B7740" i="1"/>
  <c r="O7739" i="1"/>
  <c r="J7739" i="1"/>
  <c r="B7739" i="1"/>
  <c r="O7738" i="1"/>
  <c r="J7738" i="1"/>
  <c r="B7738" i="1"/>
  <c r="O7737" i="1"/>
  <c r="J7737" i="1"/>
  <c r="H7737" i="1"/>
  <c r="O7736" i="1"/>
  <c r="J7736" i="1"/>
  <c r="B7736" i="1"/>
  <c r="O7735" i="1"/>
  <c r="J7735" i="1"/>
  <c r="B7735" i="1"/>
  <c r="O7734" i="1"/>
  <c r="J7734" i="1"/>
  <c r="B7734" i="1"/>
  <c r="O7733" i="1"/>
  <c r="J7733" i="1"/>
  <c r="B7733" i="1"/>
  <c r="O7732" i="1"/>
  <c r="J7732" i="1"/>
  <c r="B7732" i="1"/>
  <c r="O7731" i="1"/>
  <c r="J7731" i="1"/>
  <c r="B7731" i="1"/>
  <c r="O7730" i="1"/>
  <c r="J7730" i="1"/>
  <c r="B7730" i="1"/>
  <c r="O7729" i="1"/>
  <c r="J7729" i="1"/>
  <c r="B7729" i="1"/>
  <c r="O7728" i="1"/>
  <c r="J7728" i="1"/>
  <c r="B7728" i="1"/>
  <c r="O7727" i="1"/>
  <c r="J7727" i="1"/>
  <c r="B7727" i="1"/>
  <c r="O7726" i="1"/>
  <c r="J7726" i="1"/>
  <c r="B7726" i="1"/>
  <c r="O7725" i="1"/>
  <c r="J7725" i="1"/>
  <c r="B7725" i="1"/>
  <c r="O7724" i="1"/>
  <c r="J7724" i="1"/>
  <c r="H7724" i="1"/>
  <c r="O7723" i="1"/>
  <c r="J7723" i="1"/>
  <c r="B7723" i="1"/>
  <c r="O7722" i="1"/>
  <c r="J7722" i="1"/>
  <c r="B7722" i="1"/>
  <c r="O7721" i="1"/>
  <c r="J7721" i="1"/>
  <c r="B7721" i="1"/>
  <c r="O7720" i="1"/>
  <c r="J7720" i="1"/>
  <c r="B7720" i="1"/>
  <c r="O7719" i="1"/>
  <c r="J7719" i="1"/>
  <c r="B7719" i="1"/>
  <c r="O7718" i="1"/>
  <c r="J7718" i="1"/>
  <c r="B7718" i="1"/>
  <c r="O7717" i="1"/>
  <c r="J7717" i="1"/>
  <c r="B7717" i="1"/>
  <c r="O7716" i="1"/>
  <c r="J7716" i="1"/>
  <c r="B7716" i="1"/>
  <c r="O7715" i="1"/>
  <c r="J7715" i="1"/>
  <c r="B7715" i="1"/>
  <c r="O7714" i="1"/>
  <c r="J7714" i="1"/>
  <c r="B7714" i="1"/>
  <c r="O7713" i="1"/>
  <c r="J7713" i="1"/>
  <c r="B7713" i="1"/>
  <c r="O7712" i="1"/>
  <c r="J7712" i="1"/>
  <c r="B7712" i="1"/>
  <c r="O7711" i="1"/>
  <c r="J7711" i="1"/>
  <c r="H7711" i="1"/>
  <c r="O7710" i="1"/>
  <c r="J7710" i="1"/>
  <c r="B7710" i="1"/>
  <c r="O7709" i="1"/>
  <c r="J7709" i="1"/>
  <c r="B7709" i="1"/>
  <c r="O7708" i="1"/>
  <c r="J7708" i="1"/>
  <c r="B7708" i="1"/>
  <c r="O7707" i="1"/>
  <c r="J7707" i="1"/>
  <c r="B7707" i="1"/>
  <c r="O7706" i="1"/>
  <c r="J7706" i="1"/>
  <c r="B7706" i="1"/>
  <c r="O7705" i="1"/>
  <c r="J7705" i="1"/>
  <c r="B7705" i="1"/>
  <c r="O7704" i="1"/>
  <c r="J7704" i="1"/>
  <c r="B7704" i="1"/>
  <c r="O7703" i="1"/>
  <c r="J7703" i="1"/>
  <c r="B7703" i="1"/>
  <c r="O7702" i="1"/>
  <c r="J7702" i="1"/>
  <c r="B7702" i="1"/>
  <c r="O7701" i="1"/>
  <c r="J7701" i="1"/>
  <c r="B7701" i="1"/>
  <c r="O7700" i="1"/>
  <c r="J7700" i="1"/>
  <c r="B7700" i="1"/>
  <c r="O7699" i="1"/>
  <c r="J7699" i="1"/>
  <c r="B7699" i="1"/>
  <c r="O7698" i="1"/>
  <c r="J7698" i="1"/>
  <c r="H7698" i="1"/>
  <c r="O7697" i="1"/>
  <c r="J7697" i="1"/>
  <c r="B7697" i="1"/>
  <c r="O7696" i="1"/>
  <c r="J7696" i="1"/>
  <c r="B7696" i="1"/>
  <c r="O7695" i="1"/>
  <c r="J7695" i="1"/>
  <c r="B7695" i="1"/>
  <c r="O7694" i="1"/>
  <c r="J7694" i="1"/>
  <c r="B7694" i="1"/>
  <c r="O7693" i="1"/>
  <c r="J7693" i="1"/>
  <c r="B7693" i="1"/>
  <c r="O7692" i="1"/>
  <c r="J7692" i="1"/>
  <c r="B7692" i="1"/>
  <c r="O7691" i="1"/>
  <c r="J7691" i="1"/>
  <c r="B7691" i="1"/>
  <c r="O7690" i="1"/>
  <c r="J7690" i="1"/>
  <c r="B7690" i="1"/>
  <c r="O7689" i="1"/>
  <c r="J7689" i="1"/>
  <c r="B7689" i="1"/>
  <c r="O7688" i="1"/>
  <c r="J7688" i="1"/>
  <c r="B7688" i="1"/>
  <c r="O7687" i="1"/>
  <c r="J7687" i="1"/>
  <c r="B7687" i="1"/>
  <c r="O7686" i="1"/>
  <c r="J7686" i="1"/>
  <c r="B7686" i="1"/>
  <c r="O7685" i="1"/>
  <c r="J7685" i="1"/>
  <c r="H7685" i="1"/>
  <c r="O7684" i="1"/>
  <c r="K7684" i="1"/>
  <c r="J7684" i="1"/>
  <c r="B7684" i="1"/>
  <c r="O7683" i="1"/>
  <c r="K7683" i="1"/>
  <c r="J7683" i="1"/>
  <c r="B7683" i="1"/>
  <c r="O7682" i="1"/>
  <c r="K7682" i="1"/>
  <c r="J7682" i="1"/>
  <c r="B7682" i="1"/>
  <c r="O7681" i="1"/>
  <c r="K7681" i="1"/>
  <c r="J7681" i="1"/>
  <c r="B7681" i="1"/>
  <c r="O7680" i="1"/>
  <c r="K7680" i="1"/>
  <c r="J7680" i="1"/>
  <c r="B7680" i="1"/>
  <c r="O7679" i="1"/>
  <c r="K7679" i="1"/>
  <c r="J7679" i="1"/>
  <c r="B7679" i="1"/>
  <c r="O7678" i="1"/>
  <c r="K7678" i="1"/>
  <c r="J7678" i="1"/>
  <c r="B7678" i="1"/>
  <c r="O7677" i="1"/>
  <c r="K7677" i="1"/>
  <c r="J7677" i="1"/>
  <c r="B7677" i="1"/>
  <c r="O7676" i="1"/>
  <c r="K7676" i="1"/>
  <c r="J7676" i="1"/>
  <c r="B7676" i="1"/>
  <c r="O7675" i="1"/>
  <c r="K7675" i="1"/>
  <c r="J7675" i="1"/>
  <c r="B7675" i="1"/>
  <c r="O7674" i="1"/>
  <c r="K7674" i="1"/>
  <c r="J7674" i="1"/>
  <c r="B7674" i="1"/>
  <c r="O7673" i="1"/>
  <c r="K7673" i="1"/>
  <c r="J7673" i="1"/>
  <c r="B7673" i="1"/>
  <c r="O7672" i="1"/>
  <c r="J7672" i="1"/>
  <c r="H7672" i="1"/>
  <c r="O7671" i="1"/>
  <c r="J7671" i="1"/>
  <c r="B7671" i="1"/>
  <c r="O7670" i="1"/>
  <c r="J7670" i="1"/>
  <c r="B7670" i="1"/>
  <c r="O7669" i="1"/>
  <c r="J7669" i="1"/>
  <c r="B7669" i="1"/>
  <c r="O7668" i="1"/>
  <c r="J7668" i="1"/>
  <c r="B7668" i="1"/>
  <c r="O7667" i="1"/>
  <c r="J7667" i="1"/>
  <c r="B7667" i="1"/>
  <c r="O7666" i="1"/>
  <c r="J7666" i="1"/>
  <c r="B7666" i="1"/>
  <c r="O7665" i="1"/>
  <c r="J7665" i="1"/>
  <c r="B7665" i="1"/>
  <c r="O7664" i="1"/>
  <c r="J7664" i="1"/>
  <c r="B7664" i="1"/>
  <c r="O7663" i="1"/>
  <c r="J7663" i="1"/>
  <c r="B7663" i="1"/>
  <c r="O7662" i="1"/>
  <c r="J7662" i="1"/>
  <c r="B7662" i="1"/>
  <c r="O7661" i="1"/>
  <c r="J7661" i="1"/>
  <c r="B7661" i="1"/>
  <c r="O7660" i="1"/>
  <c r="J7660" i="1"/>
  <c r="B7660" i="1"/>
  <c r="O7659" i="1"/>
  <c r="J7659" i="1"/>
  <c r="H7659" i="1"/>
  <c r="O7658" i="1"/>
  <c r="J7658" i="1"/>
  <c r="B7658" i="1"/>
  <c r="O7657" i="1"/>
  <c r="J7657" i="1"/>
  <c r="B7657" i="1"/>
  <c r="O7656" i="1"/>
  <c r="J7656" i="1"/>
  <c r="B7656" i="1"/>
  <c r="O7655" i="1"/>
  <c r="J7655" i="1"/>
  <c r="B7655" i="1"/>
  <c r="O7654" i="1"/>
  <c r="J7654" i="1"/>
  <c r="B7654" i="1"/>
  <c r="O7653" i="1"/>
  <c r="J7653" i="1"/>
  <c r="B7653" i="1"/>
  <c r="O7652" i="1"/>
  <c r="J7652" i="1"/>
  <c r="B7652" i="1"/>
  <c r="O7651" i="1"/>
  <c r="J7651" i="1"/>
  <c r="B7651" i="1"/>
  <c r="O7650" i="1"/>
  <c r="J7650" i="1"/>
  <c r="B7650" i="1"/>
  <c r="O7649" i="1"/>
  <c r="J7649" i="1"/>
  <c r="B7649" i="1"/>
  <c r="O7648" i="1"/>
  <c r="J7648" i="1"/>
  <c r="B7648" i="1"/>
  <c r="O7647" i="1"/>
  <c r="J7647" i="1"/>
  <c r="B7647" i="1"/>
  <c r="O7646" i="1"/>
  <c r="J7646" i="1"/>
  <c r="H7646" i="1"/>
  <c r="O7645" i="1"/>
  <c r="J7645" i="1"/>
  <c r="B7645" i="1"/>
  <c r="O7644" i="1"/>
  <c r="J7644" i="1"/>
  <c r="B7644" i="1"/>
  <c r="O7643" i="1"/>
  <c r="J7643" i="1"/>
  <c r="B7643" i="1"/>
  <c r="O7642" i="1"/>
  <c r="J7642" i="1"/>
  <c r="B7642" i="1"/>
  <c r="O7641" i="1"/>
  <c r="J7641" i="1"/>
  <c r="B7641" i="1"/>
  <c r="O7640" i="1"/>
  <c r="J7640" i="1"/>
  <c r="B7640" i="1"/>
  <c r="O7639" i="1"/>
  <c r="J7639" i="1"/>
  <c r="B7639" i="1"/>
  <c r="O7638" i="1"/>
  <c r="J7638" i="1"/>
  <c r="B7638" i="1"/>
  <c r="O7637" i="1"/>
  <c r="J7637" i="1"/>
  <c r="B7637" i="1"/>
  <c r="O7636" i="1"/>
  <c r="J7636" i="1"/>
  <c r="B7636" i="1"/>
  <c r="O7635" i="1"/>
  <c r="J7635" i="1"/>
  <c r="B7635" i="1"/>
  <c r="O7634" i="1"/>
  <c r="J7634" i="1"/>
  <c r="B7634" i="1"/>
  <c r="O7633" i="1"/>
  <c r="J7633" i="1"/>
  <c r="H7633" i="1"/>
  <c r="O7632" i="1"/>
  <c r="J7632" i="1"/>
  <c r="B7632" i="1"/>
  <c r="O7631" i="1"/>
  <c r="J7631" i="1"/>
  <c r="B7631" i="1"/>
  <c r="O7630" i="1"/>
  <c r="J7630" i="1"/>
  <c r="B7630" i="1"/>
  <c r="O7629" i="1"/>
  <c r="J7629" i="1"/>
  <c r="B7629" i="1"/>
  <c r="O7628" i="1"/>
  <c r="J7628" i="1"/>
  <c r="B7628" i="1"/>
  <c r="O7627" i="1"/>
  <c r="J7627" i="1"/>
  <c r="B7627" i="1"/>
  <c r="O7626" i="1"/>
  <c r="J7626" i="1"/>
  <c r="B7626" i="1"/>
  <c r="O7625" i="1"/>
  <c r="J7625" i="1"/>
  <c r="B7625" i="1"/>
  <c r="O7624" i="1"/>
  <c r="J7624" i="1"/>
  <c r="B7624" i="1"/>
  <c r="O7623" i="1"/>
  <c r="J7623" i="1"/>
  <c r="B7623" i="1"/>
  <c r="O7622" i="1"/>
  <c r="J7622" i="1"/>
  <c r="B7622" i="1"/>
  <c r="O7621" i="1"/>
  <c r="J7621" i="1"/>
  <c r="B7621" i="1"/>
  <c r="O7620" i="1"/>
  <c r="J7620" i="1"/>
  <c r="H7620" i="1"/>
  <c r="O7619" i="1"/>
  <c r="K7619" i="1"/>
  <c r="J7619" i="1"/>
  <c r="B7619" i="1"/>
  <c r="O7618" i="1"/>
  <c r="K7618" i="1"/>
  <c r="J7618" i="1"/>
  <c r="B7618" i="1"/>
  <c r="O7617" i="1"/>
  <c r="K7617" i="1"/>
  <c r="J7617" i="1"/>
  <c r="B7617" i="1"/>
  <c r="O7616" i="1"/>
  <c r="K7616" i="1"/>
  <c r="J7616" i="1"/>
  <c r="B7616" i="1"/>
  <c r="O7615" i="1"/>
  <c r="K7615" i="1"/>
  <c r="J7615" i="1"/>
  <c r="B7615" i="1"/>
  <c r="O7614" i="1"/>
  <c r="K7614" i="1"/>
  <c r="J7614" i="1"/>
  <c r="B7614" i="1"/>
  <c r="O7613" i="1"/>
  <c r="K7613" i="1"/>
  <c r="J7613" i="1"/>
  <c r="B7613" i="1"/>
  <c r="O7612" i="1"/>
  <c r="K7612" i="1"/>
  <c r="J7612" i="1"/>
  <c r="B7612" i="1"/>
  <c r="O7611" i="1"/>
  <c r="K7611" i="1"/>
  <c r="J7611" i="1"/>
  <c r="B7611" i="1"/>
  <c r="O7610" i="1"/>
  <c r="K7610" i="1"/>
  <c r="J7610" i="1"/>
  <c r="B7610" i="1"/>
  <c r="O7609" i="1"/>
  <c r="K7609" i="1"/>
  <c r="J7609" i="1"/>
  <c r="B7609" i="1"/>
  <c r="O7608" i="1"/>
  <c r="K7608" i="1"/>
  <c r="J7608" i="1"/>
  <c r="B7608" i="1"/>
  <c r="O7607" i="1"/>
  <c r="J7607" i="1"/>
  <c r="H7607" i="1"/>
  <c r="O7606" i="1"/>
  <c r="J7606" i="1"/>
  <c r="B7606" i="1"/>
  <c r="O7605" i="1"/>
  <c r="J7605" i="1"/>
  <c r="B7605" i="1"/>
  <c r="O7604" i="1"/>
  <c r="J7604" i="1"/>
  <c r="B7604" i="1"/>
  <c r="O7603" i="1"/>
  <c r="J7603" i="1"/>
  <c r="B7603" i="1"/>
  <c r="O7602" i="1"/>
  <c r="J7602" i="1"/>
  <c r="B7602" i="1"/>
  <c r="O7601" i="1"/>
  <c r="J7601" i="1"/>
  <c r="B7601" i="1"/>
  <c r="O7600" i="1"/>
  <c r="J7600" i="1"/>
  <c r="B7600" i="1"/>
  <c r="O7599" i="1"/>
  <c r="J7599" i="1"/>
  <c r="B7599" i="1"/>
  <c r="O7598" i="1"/>
  <c r="J7598" i="1"/>
  <c r="B7598" i="1"/>
  <c r="O7597" i="1"/>
  <c r="J7597" i="1"/>
  <c r="B7597" i="1"/>
  <c r="O7596" i="1"/>
  <c r="J7596" i="1"/>
  <c r="B7596" i="1"/>
  <c r="O7595" i="1"/>
  <c r="J7595" i="1"/>
  <c r="B7595" i="1"/>
  <c r="O7594" i="1"/>
  <c r="J7594" i="1"/>
  <c r="H7594" i="1"/>
  <c r="O7593" i="1"/>
  <c r="J7593" i="1"/>
  <c r="B7593" i="1"/>
  <c r="O7592" i="1"/>
  <c r="J7592" i="1"/>
  <c r="B7592" i="1"/>
  <c r="O7591" i="1"/>
  <c r="J7591" i="1"/>
  <c r="B7591" i="1"/>
  <c r="O7590" i="1"/>
  <c r="J7590" i="1"/>
  <c r="B7590" i="1"/>
  <c r="O7589" i="1"/>
  <c r="J7589" i="1"/>
  <c r="B7589" i="1"/>
  <c r="O7588" i="1"/>
  <c r="J7588" i="1"/>
  <c r="B7588" i="1"/>
  <c r="O7587" i="1"/>
  <c r="J7587" i="1"/>
  <c r="B7587" i="1"/>
  <c r="O7586" i="1"/>
  <c r="J7586" i="1"/>
  <c r="B7586" i="1"/>
  <c r="O7585" i="1"/>
  <c r="J7585" i="1"/>
  <c r="B7585" i="1"/>
  <c r="O7584" i="1"/>
  <c r="J7584" i="1"/>
  <c r="B7584" i="1"/>
  <c r="O7583" i="1"/>
  <c r="J7583" i="1"/>
  <c r="B7583" i="1"/>
  <c r="O7582" i="1"/>
  <c r="J7582" i="1"/>
  <c r="B7582" i="1"/>
  <c r="O7581" i="1"/>
  <c r="J7581" i="1"/>
  <c r="H7581" i="1"/>
  <c r="O7580" i="1"/>
  <c r="J7580" i="1"/>
  <c r="B7580" i="1"/>
  <c r="O7579" i="1"/>
  <c r="J7579" i="1"/>
  <c r="B7579" i="1"/>
  <c r="O7578" i="1"/>
  <c r="J7578" i="1"/>
  <c r="B7578" i="1"/>
  <c r="O7577" i="1"/>
  <c r="J7577" i="1"/>
  <c r="B7577" i="1"/>
  <c r="O7576" i="1"/>
  <c r="J7576" i="1"/>
  <c r="B7576" i="1"/>
  <c r="O7575" i="1"/>
  <c r="J7575" i="1"/>
  <c r="B7575" i="1"/>
  <c r="O7574" i="1"/>
  <c r="J7574" i="1"/>
  <c r="B7574" i="1"/>
  <c r="O7573" i="1"/>
  <c r="J7573" i="1"/>
  <c r="B7573" i="1"/>
  <c r="O7572" i="1"/>
  <c r="J7572" i="1"/>
  <c r="B7572" i="1"/>
  <c r="O7571" i="1"/>
  <c r="J7571" i="1"/>
  <c r="B7571" i="1"/>
  <c r="O7570" i="1"/>
  <c r="J7570" i="1"/>
  <c r="B7570" i="1"/>
  <c r="O7569" i="1"/>
  <c r="J7569" i="1"/>
  <c r="B7569" i="1"/>
  <c r="O7568" i="1"/>
  <c r="J7568" i="1"/>
  <c r="H7568" i="1"/>
  <c r="O7567" i="1"/>
  <c r="J7567" i="1"/>
  <c r="B7567" i="1"/>
  <c r="O7566" i="1"/>
  <c r="J7566" i="1"/>
  <c r="B7566" i="1"/>
  <c r="O7565" i="1"/>
  <c r="J7565" i="1"/>
  <c r="B7565" i="1"/>
  <c r="O7564" i="1"/>
  <c r="J7564" i="1"/>
  <c r="B7564" i="1"/>
  <c r="O7563" i="1"/>
  <c r="J7563" i="1"/>
  <c r="B7563" i="1"/>
  <c r="O7562" i="1"/>
  <c r="J7562" i="1"/>
  <c r="B7562" i="1"/>
  <c r="O7561" i="1"/>
  <c r="J7561" i="1"/>
  <c r="B7561" i="1"/>
  <c r="O7560" i="1"/>
  <c r="J7560" i="1"/>
  <c r="B7560" i="1"/>
  <c r="O7559" i="1"/>
  <c r="J7559" i="1"/>
  <c r="B7559" i="1"/>
  <c r="O7558" i="1"/>
  <c r="J7558" i="1"/>
  <c r="B7558" i="1"/>
  <c r="O7557" i="1"/>
  <c r="J7557" i="1"/>
  <c r="B7557" i="1"/>
  <c r="O7556" i="1"/>
  <c r="J7556" i="1"/>
  <c r="B7556" i="1"/>
  <c r="O7555" i="1"/>
  <c r="J7555" i="1"/>
  <c r="H7555" i="1"/>
  <c r="O7554" i="1"/>
  <c r="J7554" i="1"/>
  <c r="B7554" i="1"/>
  <c r="O7553" i="1"/>
  <c r="J7553" i="1"/>
  <c r="B7553" i="1"/>
  <c r="O7552" i="1"/>
  <c r="J7552" i="1"/>
  <c r="B7552" i="1"/>
  <c r="O7551" i="1"/>
  <c r="J7551" i="1"/>
  <c r="B7551" i="1"/>
  <c r="O7550" i="1"/>
  <c r="J7550" i="1"/>
  <c r="B7550" i="1"/>
  <c r="O7549" i="1"/>
  <c r="J7549" i="1"/>
  <c r="B7549" i="1"/>
  <c r="O7548" i="1"/>
  <c r="J7548" i="1"/>
  <c r="B7548" i="1"/>
  <c r="O7547" i="1"/>
  <c r="J7547" i="1"/>
  <c r="B7547" i="1"/>
  <c r="O7546" i="1"/>
  <c r="J7546" i="1"/>
  <c r="B7546" i="1"/>
  <c r="O7545" i="1"/>
  <c r="J7545" i="1"/>
  <c r="B7545" i="1"/>
  <c r="O7544" i="1"/>
  <c r="J7544" i="1"/>
  <c r="B7544" i="1"/>
  <c r="O7543" i="1"/>
  <c r="J7543" i="1"/>
  <c r="B7543" i="1"/>
  <c r="O7542" i="1"/>
  <c r="J7542" i="1"/>
  <c r="H7542" i="1"/>
  <c r="O7541" i="1"/>
  <c r="J7541" i="1"/>
  <c r="B7541" i="1"/>
  <c r="O7540" i="1"/>
  <c r="J7540" i="1"/>
  <c r="B7540" i="1"/>
  <c r="O7539" i="1"/>
  <c r="J7539" i="1"/>
  <c r="B7539" i="1"/>
  <c r="O7538" i="1"/>
  <c r="J7538" i="1"/>
  <c r="B7538" i="1"/>
  <c r="O7537" i="1"/>
  <c r="J7537" i="1"/>
  <c r="B7537" i="1"/>
  <c r="O7536" i="1"/>
  <c r="J7536" i="1"/>
  <c r="B7536" i="1"/>
  <c r="O7535" i="1"/>
  <c r="J7535" i="1"/>
  <c r="B7535" i="1"/>
  <c r="O7534" i="1"/>
  <c r="J7534" i="1"/>
  <c r="B7534" i="1"/>
  <c r="O7533" i="1"/>
  <c r="J7533" i="1"/>
  <c r="B7533" i="1"/>
  <c r="O7532" i="1"/>
  <c r="J7532" i="1"/>
  <c r="B7532" i="1"/>
  <c r="O7531" i="1"/>
  <c r="J7531" i="1"/>
  <c r="B7531" i="1"/>
  <c r="O7530" i="1"/>
  <c r="J7530" i="1"/>
  <c r="B7530" i="1"/>
  <c r="O7529" i="1"/>
  <c r="J7529" i="1"/>
  <c r="H7529" i="1"/>
  <c r="O7528" i="1"/>
  <c r="J7528" i="1"/>
  <c r="B7528" i="1"/>
  <c r="O7527" i="1"/>
  <c r="J7527" i="1"/>
  <c r="B7527" i="1"/>
  <c r="O7526" i="1"/>
  <c r="J7526" i="1"/>
  <c r="B7526" i="1"/>
  <c r="O7525" i="1"/>
  <c r="J7525" i="1"/>
  <c r="B7525" i="1"/>
  <c r="O7524" i="1"/>
  <c r="J7524" i="1"/>
  <c r="B7524" i="1"/>
  <c r="O7523" i="1"/>
  <c r="J7523" i="1"/>
  <c r="B7523" i="1"/>
  <c r="O7522" i="1"/>
  <c r="J7522" i="1"/>
  <c r="B7522" i="1"/>
  <c r="O7521" i="1"/>
  <c r="J7521" i="1"/>
  <c r="B7521" i="1"/>
  <c r="O7520" i="1"/>
  <c r="J7520" i="1"/>
  <c r="B7520" i="1"/>
  <c r="O7519" i="1"/>
  <c r="J7519" i="1"/>
  <c r="B7519" i="1"/>
  <c r="O7518" i="1"/>
  <c r="J7518" i="1"/>
  <c r="B7518" i="1"/>
  <c r="O7517" i="1"/>
  <c r="J7517" i="1"/>
  <c r="B7517" i="1"/>
  <c r="O7516" i="1"/>
  <c r="J7516" i="1"/>
  <c r="H7516" i="1"/>
  <c r="O7515" i="1"/>
  <c r="J7515" i="1"/>
  <c r="B7515" i="1"/>
  <c r="O7514" i="1"/>
  <c r="J7514" i="1"/>
  <c r="B7514" i="1"/>
  <c r="O7513" i="1"/>
  <c r="J7513" i="1"/>
  <c r="B7513" i="1"/>
  <c r="O7512" i="1"/>
  <c r="J7512" i="1"/>
  <c r="B7512" i="1"/>
  <c r="O7511" i="1"/>
  <c r="J7511" i="1"/>
  <c r="B7511" i="1"/>
  <c r="O7510" i="1"/>
  <c r="J7510" i="1"/>
  <c r="B7510" i="1"/>
  <c r="O7509" i="1"/>
  <c r="J7509" i="1"/>
  <c r="B7509" i="1"/>
  <c r="O7508" i="1"/>
  <c r="J7508" i="1"/>
  <c r="B7508" i="1"/>
  <c r="O7507" i="1"/>
  <c r="J7507" i="1"/>
  <c r="B7507" i="1"/>
  <c r="O7506" i="1"/>
  <c r="J7506" i="1"/>
  <c r="B7506" i="1"/>
  <c r="O7505" i="1"/>
  <c r="J7505" i="1"/>
  <c r="B7505" i="1"/>
  <c r="O7504" i="1"/>
  <c r="J7504" i="1"/>
  <c r="H7504" i="1"/>
  <c r="O7503" i="1"/>
  <c r="J7503" i="1"/>
  <c r="B7503" i="1"/>
  <c r="O7502" i="1"/>
  <c r="J7502" i="1"/>
  <c r="B7502" i="1"/>
  <c r="O7501" i="1"/>
  <c r="J7501" i="1"/>
  <c r="B7501" i="1"/>
  <c r="O7500" i="1"/>
  <c r="J7500" i="1"/>
  <c r="B7500" i="1"/>
  <c r="O7499" i="1"/>
  <c r="J7499" i="1"/>
  <c r="B7499" i="1"/>
  <c r="O7498" i="1"/>
  <c r="J7498" i="1"/>
  <c r="B7498" i="1"/>
  <c r="O7497" i="1"/>
  <c r="J7497" i="1"/>
  <c r="B7497" i="1"/>
  <c r="O7496" i="1"/>
  <c r="J7496" i="1"/>
  <c r="B7496" i="1"/>
  <c r="O7495" i="1"/>
  <c r="J7495" i="1"/>
  <c r="B7495" i="1"/>
  <c r="O7494" i="1"/>
  <c r="J7494" i="1"/>
  <c r="B7494" i="1"/>
  <c r="O7493" i="1"/>
  <c r="J7493" i="1"/>
  <c r="B7493" i="1"/>
  <c r="O7492" i="1"/>
  <c r="J7492" i="1"/>
  <c r="B7492" i="1"/>
  <c r="O7491" i="1"/>
  <c r="J7491" i="1"/>
  <c r="H7491" i="1"/>
  <c r="O7490" i="1"/>
  <c r="J7490" i="1"/>
  <c r="B7490" i="1"/>
  <c r="O7489" i="1"/>
  <c r="J7489" i="1"/>
  <c r="B7489" i="1"/>
  <c r="O7488" i="1"/>
  <c r="J7488" i="1"/>
  <c r="B7488" i="1"/>
  <c r="O7487" i="1"/>
  <c r="J7487" i="1"/>
  <c r="B7487" i="1"/>
  <c r="O7486" i="1"/>
  <c r="J7486" i="1"/>
  <c r="B7486" i="1"/>
  <c r="O7485" i="1"/>
  <c r="J7485" i="1"/>
  <c r="B7485" i="1"/>
  <c r="O7484" i="1"/>
  <c r="J7484" i="1"/>
  <c r="B7484" i="1"/>
  <c r="O7483" i="1"/>
  <c r="J7483" i="1"/>
  <c r="B7483" i="1"/>
  <c r="O7482" i="1"/>
  <c r="J7482" i="1"/>
  <c r="B7482" i="1"/>
  <c r="O7481" i="1"/>
  <c r="J7481" i="1"/>
  <c r="B7481" i="1"/>
  <c r="O7480" i="1"/>
  <c r="J7480" i="1"/>
  <c r="H7480" i="1"/>
  <c r="O7479" i="1"/>
  <c r="J7479" i="1"/>
  <c r="B7479" i="1"/>
  <c r="O7478" i="1"/>
  <c r="J7478" i="1"/>
  <c r="B7478" i="1"/>
  <c r="O7477" i="1"/>
  <c r="J7477" i="1"/>
  <c r="B7477" i="1"/>
  <c r="O7476" i="1"/>
  <c r="J7476" i="1"/>
  <c r="B7476" i="1"/>
  <c r="O7475" i="1"/>
  <c r="J7475" i="1"/>
  <c r="B7475" i="1"/>
  <c r="O7474" i="1"/>
  <c r="J7474" i="1"/>
  <c r="B7474" i="1"/>
  <c r="O7473" i="1"/>
  <c r="J7473" i="1"/>
  <c r="B7473" i="1"/>
  <c r="O7472" i="1"/>
  <c r="J7472" i="1"/>
  <c r="B7472" i="1"/>
  <c r="O7471" i="1"/>
  <c r="J7471" i="1"/>
  <c r="B7471" i="1"/>
  <c r="O7470" i="1"/>
  <c r="J7470" i="1"/>
  <c r="B7470" i="1"/>
  <c r="O7469" i="1"/>
  <c r="J7469" i="1"/>
  <c r="B7469" i="1"/>
  <c r="O7468" i="1"/>
  <c r="J7468" i="1"/>
  <c r="B7468" i="1"/>
  <c r="O7467" i="1"/>
  <c r="J7467" i="1"/>
  <c r="H7467" i="1"/>
  <c r="O7466" i="1"/>
  <c r="J7466" i="1"/>
  <c r="B7466" i="1"/>
  <c r="O7465" i="1"/>
  <c r="J7465" i="1"/>
  <c r="B7465" i="1"/>
  <c r="O7464" i="1"/>
  <c r="J7464" i="1"/>
  <c r="B7464" i="1"/>
  <c r="O7463" i="1"/>
  <c r="J7463" i="1"/>
  <c r="B7463" i="1"/>
  <c r="O7462" i="1"/>
  <c r="J7462" i="1"/>
  <c r="B7462" i="1"/>
  <c r="O7461" i="1"/>
  <c r="J7461" i="1"/>
  <c r="B7461" i="1"/>
  <c r="O7460" i="1"/>
  <c r="J7460" i="1"/>
  <c r="B7460" i="1"/>
  <c r="O7459" i="1"/>
  <c r="J7459" i="1"/>
  <c r="B7459" i="1"/>
  <c r="O7458" i="1"/>
  <c r="J7458" i="1"/>
  <c r="B7458" i="1"/>
  <c r="O7457" i="1"/>
  <c r="J7457" i="1"/>
  <c r="B7457" i="1"/>
  <c r="O7456" i="1"/>
  <c r="J7456" i="1"/>
  <c r="B7456" i="1"/>
  <c r="O7455" i="1"/>
  <c r="J7455" i="1"/>
  <c r="B7455" i="1"/>
  <c r="O7454" i="1"/>
  <c r="J7454" i="1"/>
  <c r="H7454" i="1"/>
  <c r="O7453" i="1"/>
  <c r="J7453" i="1"/>
  <c r="B7453" i="1"/>
  <c r="O7452" i="1"/>
  <c r="J7452" i="1"/>
  <c r="B7452" i="1"/>
  <c r="O7451" i="1"/>
  <c r="J7451" i="1"/>
  <c r="B7451" i="1"/>
  <c r="O7450" i="1"/>
  <c r="J7450" i="1"/>
  <c r="B7450" i="1"/>
  <c r="O7449" i="1"/>
  <c r="J7449" i="1"/>
  <c r="B7449" i="1"/>
  <c r="O7448" i="1"/>
  <c r="J7448" i="1"/>
  <c r="B7448" i="1"/>
  <c r="O7447" i="1"/>
  <c r="J7447" i="1"/>
  <c r="B7447" i="1"/>
  <c r="O7446" i="1"/>
  <c r="J7446" i="1"/>
  <c r="B7446" i="1"/>
  <c r="O7445" i="1"/>
  <c r="J7445" i="1"/>
  <c r="B7445" i="1"/>
  <c r="O7444" i="1"/>
  <c r="J7444" i="1"/>
  <c r="B7444" i="1"/>
  <c r="O7443" i="1"/>
  <c r="J7443" i="1"/>
  <c r="B7443" i="1"/>
  <c r="O7442" i="1"/>
  <c r="J7442" i="1"/>
  <c r="B7442" i="1"/>
  <c r="O7441" i="1"/>
  <c r="J7441" i="1"/>
  <c r="H7441" i="1"/>
  <c r="O7440" i="1"/>
  <c r="J7440" i="1"/>
  <c r="B7440" i="1"/>
  <c r="O7439" i="1"/>
  <c r="J7439" i="1"/>
  <c r="B7439" i="1"/>
  <c r="O7438" i="1"/>
  <c r="J7438" i="1"/>
  <c r="B7438" i="1"/>
  <c r="O7437" i="1"/>
  <c r="J7437" i="1"/>
  <c r="B7437" i="1"/>
  <c r="O7436" i="1"/>
  <c r="J7436" i="1"/>
  <c r="B7436" i="1"/>
  <c r="O7435" i="1"/>
  <c r="J7435" i="1"/>
  <c r="B7435" i="1"/>
  <c r="O7434" i="1"/>
  <c r="J7434" i="1"/>
  <c r="B7434" i="1"/>
  <c r="O7433" i="1"/>
  <c r="J7433" i="1"/>
  <c r="B7433" i="1"/>
  <c r="O7432" i="1"/>
  <c r="J7432" i="1"/>
  <c r="B7432" i="1"/>
  <c r="O7431" i="1"/>
  <c r="J7431" i="1"/>
  <c r="B7431" i="1"/>
  <c r="O7430" i="1"/>
  <c r="J7430" i="1"/>
  <c r="B7430" i="1"/>
  <c r="O7429" i="1"/>
  <c r="J7429" i="1"/>
  <c r="B7429" i="1"/>
  <c r="O7428" i="1"/>
  <c r="J7428" i="1"/>
  <c r="H7428" i="1"/>
  <c r="O7427" i="1"/>
  <c r="J7427" i="1"/>
  <c r="B7427" i="1"/>
  <c r="O7426" i="1"/>
  <c r="J7426" i="1"/>
  <c r="B7426" i="1"/>
  <c r="O7425" i="1"/>
  <c r="J7425" i="1"/>
  <c r="B7425" i="1"/>
  <c r="O7424" i="1"/>
  <c r="J7424" i="1"/>
  <c r="B7424" i="1"/>
  <c r="O7423" i="1"/>
  <c r="J7423" i="1"/>
  <c r="B7423" i="1"/>
  <c r="O7422" i="1"/>
  <c r="J7422" i="1"/>
  <c r="B7422" i="1"/>
  <c r="O7421" i="1"/>
  <c r="J7421" i="1"/>
  <c r="B7421" i="1"/>
  <c r="O7420" i="1"/>
  <c r="J7420" i="1"/>
  <c r="B7420" i="1"/>
  <c r="O7419" i="1"/>
  <c r="J7419" i="1"/>
  <c r="B7419" i="1"/>
  <c r="O7418" i="1"/>
  <c r="J7418" i="1"/>
  <c r="B7418" i="1"/>
  <c r="O7417" i="1"/>
  <c r="J7417" i="1"/>
  <c r="B7417" i="1"/>
  <c r="O7416" i="1"/>
  <c r="J7416" i="1"/>
  <c r="B7416" i="1"/>
  <c r="O7415" i="1"/>
  <c r="J7415" i="1"/>
  <c r="H7415" i="1"/>
  <c r="O7414" i="1"/>
  <c r="J7414" i="1"/>
  <c r="B7414" i="1"/>
  <c r="O7413" i="1"/>
  <c r="J7413" i="1"/>
  <c r="B7413" i="1"/>
  <c r="O7412" i="1"/>
  <c r="J7412" i="1"/>
  <c r="B7412" i="1"/>
  <c r="O7411" i="1"/>
  <c r="J7411" i="1"/>
  <c r="B7411" i="1"/>
  <c r="O7410" i="1"/>
  <c r="J7410" i="1"/>
  <c r="B7410" i="1"/>
  <c r="O7409" i="1"/>
  <c r="J7409" i="1"/>
  <c r="B7409" i="1"/>
  <c r="O7408" i="1"/>
  <c r="J7408" i="1"/>
  <c r="B7408" i="1"/>
  <c r="O7407" i="1"/>
  <c r="J7407" i="1"/>
  <c r="B7407" i="1"/>
  <c r="O7406" i="1"/>
  <c r="J7406" i="1"/>
  <c r="B7406" i="1"/>
  <c r="O7405" i="1"/>
  <c r="J7405" i="1"/>
  <c r="B7405" i="1"/>
  <c r="O7404" i="1"/>
  <c r="J7404" i="1"/>
  <c r="B7404" i="1"/>
  <c r="O7403" i="1"/>
  <c r="J7403" i="1"/>
  <c r="B7403" i="1"/>
  <c r="O7402" i="1"/>
  <c r="J7402" i="1"/>
  <c r="H7402" i="1"/>
  <c r="O7401" i="1"/>
  <c r="J7401" i="1"/>
  <c r="B7401" i="1"/>
  <c r="O7400" i="1"/>
  <c r="J7400" i="1"/>
  <c r="B7400" i="1"/>
  <c r="O7399" i="1"/>
  <c r="J7399" i="1"/>
  <c r="B7399" i="1"/>
  <c r="O7398" i="1"/>
  <c r="J7398" i="1"/>
  <c r="B7398" i="1"/>
  <c r="O7397" i="1"/>
  <c r="J7397" i="1"/>
  <c r="B7397" i="1"/>
  <c r="O7396" i="1"/>
  <c r="J7396" i="1"/>
  <c r="B7396" i="1"/>
  <c r="O7395" i="1"/>
  <c r="J7395" i="1"/>
  <c r="B7395" i="1"/>
  <c r="O7394" i="1"/>
  <c r="J7394" i="1"/>
  <c r="B7394" i="1"/>
  <c r="O7393" i="1"/>
  <c r="J7393" i="1"/>
  <c r="B7393" i="1"/>
  <c r="O7392" i="1"/>
  <c r="J7392" i="1"/>
  <c r="B7392" i="1"/>
  <c r="O7391" i="1"/>
  <c r="J7391" i="1"/>
  <c r="B7391" i="1"/>
  <c r="O7390" i="1"/>
  <c r="J7390" i="1"/>
  <c r="B7390" i="1"/>
  <c r="O7389" i="1"/>
  <c r="J7389" i="1"/>
  <c r="H7389" i="1"/>
  <c r="O7388" i="1"/>
  <c r="J7388" i="1"/>
  <c r="B7388" i="1"/>
  <c r="O7387" i="1"/>
  <c r="J7387" i="1"/>
  <c r="B7387" i="1"/>
  <c r="O7386" i="1"/>
  <c r="J7386" i="1"/>
  <c r="B7386" i="1"/>
  <c r="O7385" i="1"/>
  <c r="J7385" i="1"/>
  <c r="B7385" i="1"/>
  <c r="O7384" i="1"/>
  <c r="J7384" i="1"/>
  <c r="B7384" i="1"/>
  <c r="O7383" i="1"/>
  <c r="J7383" i="1"/>
  <c r="B7383" i="1"/>
  <c r="O7382" i="1"/>
  <c r="J7382" i="1"/>
  <c r="B7382" i="1"/>
  <c r="O7381" i="1"/>
  <c r="J7381" i="1"/>
  <c r="B7381" i="1"/>
  <c r="O7380" i="1"/>
  <c r="J7380" i="1"/>
  <c r="B7380" i="1"/>
  <c r="O7379" i="1"/>
  <c r="J7379" i="1"/>
  <c r="B7379" i="1"/>
  <c r="O7378" i="1"/>
  <c r="J7378" i="1"/>
  <c r="B7378" i="1"/>
  <c r="O7377" i="1"/>
  <c r="J7377" i="1"/>
  <c r="B7377" i="1"/>
  <c r="O7376" i="1"/>
  <c r="J7376" i="1"/>
  <c r="H7376" i="1"/>
  <c r="O7375" i="1"/>
  <c r="J7375" i="1"/>
  <c r="B7375" i="1"/>
  <c r="O7374" i="1"/>
  <c r="J7374" i="1"/>
  <c r="B7374" i="1"/>
  <c r="O7373" i="1"/>
  <c r="J7373" i="1"/>
  <c r="B7373" i="1"/>
  <c r="O7372" i="1"/>
  <c r="J7372" i="1"/>
  <c r="B7372" i="1"/>
  <c r="O7371" i="1"/>
  <c r="J7371" i="1"/>
  <c r="B7371" i="1"/>
  <c r="O7370" i="1"/>
  <c r="J7370" i="1"/>
  <c r="B7370" i="1"/>
  <c r="O7369" i="1"/>
  <c r="J7369" i="1"/>
  <c r="B7369" i="1"/>
  <c r="O7368" i="1"/>
  <c r="J7368" i="1"/>
  <c r="B7368" i="1"/>
  <c r="O7367" i="1"/>
  <c r="J7367" i="1"/>
  <c r="B7367" i="1"/>
  <c r="O7366" i="1"/>
  <c r="J7366" i="1"/>
  <c r="B7366" i="1"/>
  <c r="O7365" i="1"/>
  <c r="J7365" i="1"/>
  <c r="B7365" i="1"/>
  <c r="O7364" i="1"/>
  <c r="J7364" i="1"/>
  <c r="B7364" i="1"/>
  <c r="O7363" i="1"/>
  <c r="J7363" i="1"/>
  <c r="H7363" i="1"/>
  <c r="O7362" i="1"/>
  <c r="J7362" i="1"/>
  <c r="B7362" i="1"/>
  <c r="O7361" i="1"/>
  <c r="J7361" i="1"/>
  <c r="B7361" i="1"/>
  <c r="O7360" i="1"/>
  <c r="J7360" i="1"/>
  <c r="B7360" i="1"/>
  <c r="O7359" i="1"/>
  <c r="J7359" i="1"/>
  <c r="B7359" i="1"/>
  <c r="O7358" i="1"/>
  <c r="J7358" i="1"/>
  <c r="B7358" i="1"/>
  <c r="O7357" i="1"/>
  <c r="J7357" i="1"/>
  <c r="B7357" i="1"/>
  <c r="O7356" i="1"/>
  <c r="J7356" i="1"/>
  <c r="B7356" i="1"/>
  <c r="O7355" i="1"/>
  <c r="J7355" i="1"/>
  <c r="B7355" i="1"/>
  <c r="O7354" i="1"/>
  <c r="J7354" i="1"/>
  <c r="B7354" i="1"/>
  <c r="O7353" i="1"/>
  <c r="J7353" i="1"/>
  <c r="B7353" i="1"/>
  <c r="O7352" i="1"/>
  <c r="J7352" i="1"/>
  <c r="B7352" i="1"/>
  <c r="O7351" i="1"/>
  <c r="J7351" i="1"/>
  <c r="B7351" i="1"/>
  <c r="O7350" i="1"/>
  <c r="J7350" i="1"/>
  <c r="H7350" i="1"/>
  <c r="O7349" i="1"/>
  <c r="J7349" i="1"/>
  <c r="B7349" i="1"/>
  <c r="O7348" i="1"/>
  <c r="J7348" i="1"/>
  <c r="B7348" i="1"/>
  <c r="O7347" i="1"/>
  <c r="J7347" i="1"/>
  <c r="B7347" i="1"/>
  <c r="O7346" i="1"/>
  <c r="J7346" i="1"/>
  <c r="B7346" i="1"/>
  <c r="O7345" i="1"/>
  <c r="J7345" i="1"/>
  <c r="B7345" i="1"/>
  <c r="O7344" i="1"/>
  <c r="J7344" i="1"/>
  <c r="B7344" i="1"/>
  <c r="O7343" i="1"/>
  <c r="J7343" i="1"/>
  <c r="B7343" i="1"/>
  <c r="O7342" i="1"/>
  <c r="J7342" i="1"/>
  <c r="B7342" i="1"/>
  <c r="O7341" i="1"/>
  <c r="J7341" i="1"/>
  <c r="B7341" i="1"/>
  <c r="O7340" i="1"/>
  <c r="J7340" i="1"/>
  <c r="B7340" i="1"/>
  <c r="O7339" i="1"/>
  <c r="J7339" i="1"/>
  <c r="B7339" i="1"/>
  <c r="O7338" i="1"/>
  <c r="J7338" i="1"/>
  <c r="B7338" i="1"/>
  <c r="O7337" i="1"/>
  <c r="J7337" i="1"/>
  <c r="H7337" i="1"/>
  <c r="O7336" i="1"/>
  <c r="J7336" i="1"/>
  <c r="B7336" i="1"/>
  <c r="O7335" i="1"/>
  <c r="J7335" i="1"/>
  <c r="B7335" i="1"/>
  <c r="O7334" i="1"/>
  <c r="J7334" i="1"/>
  <c r="B7334" i="1"/>
  <c r="O7333" i="1"/>
  <c r="J7333" i="1"/>
  <c r="B7333" i="1"/>
  <c r="O7332" i="1"/>
  <c r="J7332" i="1"/>
  <c r="B7332" i="1"/>
  <c r="O7331" i="1"/>
  <c r="J7331" i="1"/>
  <c r="B7331" i="1"/>
  <c r="O7330" i="1"/>
  <c r="J7330" i="1"/>
  <c r="B7330" i="1"/>
  <c r="O7329" i="1"/>
  <c r="J7329" i="1"/>
  <c r="B7329" i="1"/>
  <c r="O7328" i="1"/>
  <c r="J7328" i="1"/>
  <c r="B7328" i="1"/>
  <c r="O7327" i="1"/>
  <c r="J7327" i="1"/>
  <c r="B7327" i="1"/>
  <c r="O7326" i="1"/>
  <c r="J7326" i="1"/>
  <c r="B7326" i="1"/>
  <c r="O7325" i="1"/>
  <c r="J7325" i="1"/>
  <c r="B7325" i="1"/>
  <c r="O7324" i="1"/>
  <c r="J7324" i="1"/>
  <c r="H7324" i="1"/>
  <c r="O7323" i="1"/>
  <c r="J7323" i="1"/>
  <c r="B7323" i="1"/>
  <c r="O7322" i="1"/>
  <c r="J7322" i="1"/>
  <c r="B7322" i="1"/>
  <c r="O7321" i="1"/>
  <c r="J7321" i="1"/>
  <c r="B7321" i="1"/>
  <c r="O7320" i="1"/>
  <c r="J7320" i="1"/>
  <c r="B7320" i="1"/>
  <c r="O7319" i="1"/>
  <c r="J7319" i="1"/>
  <c r="B7319" i="1"/>
  <c r="O7318" i="1"/>
  <c r="J7318" i="1"/>
  <c r="B7318" i="1"/>
  <c r="O7317" i="1"/>
  <c r="J7317" i="1"/>
  <c r="B7317" i="1"/>
  <c r="O7316" i="1"/>
  <c r="J7316" i="1"/>
  <c r="B7316" i="1"/>
  <c r="O7315" i="1"/>
  <c r="J7315" i="1"/>
  <c r="B7315" i="1"/>
  <c r="O7314" i="1"/>
  <c r="J7314" i="1"/>
  <c r="B7314" i="1"/>
  <c r="O7313" i="1"/>
  <c r="J7313" i="1"/>
  <c r="B7313" i="1"/>
  <c r="O7312" i="1"/>
  <c r="J7312" i="1"/>
  <c r="B7312" i="1"/>
  <c r="O7311" i="1"/>
  <c r="J7311" i="1"/>
  <c r="H7311" i="1"/>
  <c r="O7310" i="1"/>
  <c r="J7310" i="1"/>
  <c r="B7310" i="1"/>
  <c r="O7309" i="1"/>
  <c r="J7309" i="1"/>
  <c r="B7309" i="1"/>
  <c r="O7308" i="1"/>
  <c r="J7308" i="1"/>
  <c r="B7308" i="1"/>
  <c r="O7307" i="1"/>
  <c r="J7307" i="1"/>
  <c r="B7307" i="1"/>
  <c r="O7306" i="1"/>
  <c r="J7306" i="1"/>
  <c r="B7306" i="1"/>
  <c r="O7305" i="1"/>
  <c r="J7305" i="1"/>
  <c r="B7305" i="1"/>
  <c r="O7304" i="1"/>
  <c r="J7304" i="1"/>
  <c r="B7304" i="1"/>
  <c r="O7303" i="1"/>
  <c r="J7303" i="1"/>
  <c r="B7303" i="1"/>
  <c r="O7302" i="1"/>
  <c r="J7302" i="1"/>
  <c r="B7302" i="1"/>
  <c r="O7301" i="1"/>
  <c r="J7301" i="1"/>
  <c r="B7301" i="1"/>
  <c r="O7300" i="1"/>
  <c r="J7300" i="1"/>
  <c r="B7300" i="1"/>
  <c r="O7299" i="1"/>
  <c r="J7299" i="1"/>
  <c r="B7299" i="1"/>
  <c r="O7298" i="1"/>
  <c r="J7298" i="1"/>
  <c r="H7298" i="1"/>
  <c r="O7297" i="1"/>
  <c r="J7297" i="1"/>
  <c r="B7297" i="1"/>
  <c r="O7296" i="1"/>
  <c r="J7296" i="1"/>
  <c r="B7296" i="1"/>
  <c r="O7295" i="1"/>
  <c r="J7295" i="1"/>
  <c r="B7295" i="1"/>
  <c r="O7294" i="1"/>
  <c r="J7294" i="1"/>
  <c r="B7294" i="1"/>
  <c r="O7293" i="1"/>
  <c r="J7293" i="1"/>
  <c r="B7293" i="1"/>
  <c r="O7292" i="1"/>
  <c r="J7292" i="1"/>
  <c r="B7292" i="1"/>
  <c r="O7291" i="1"/>
  <c r="J7291" i="1"/>
  <c r="B7291" i="1"/>
  <c r="O7290" i="1"/>
  <c r="J7290" i="1"/>
  <c r="B7290" i="1"/>
  <c r="O7289" i="1"/>
  <c r="J7289" i="1"/>
  <c r="B7289" i="1"/>
  <c r="O7288" i="1"/>
  <c r="J7288" i="1"/>
  <c r="B7288" i="1"/>
  <c r="O7287" i="1"/>
  <c r="J7287" i="1"/>
  <c r="B7287" i="1"/>
  <c r="O7286" i="1"/>
  <c r="J7286" i="1"/>
  <c r="B7286" i="1"/>
  <c r="O7285" i="1"/>
  <c r="J7285" i="1"/>
  <c r="H7285" i="1"/>
  <c r="O7284" i="1"/>
  <c r="J7284" i="1"/>
  <c r="B7284" i="1"/>
  <c r="O7283" i="1"/>
  <c r="J7283" i="1"/>
  <c r="B7283" i="1"/>
  <c r="O7282" i="1"/>
  <c r="J7282" i="1"/>
  <c r="B7282" i="1"/>
  <c r="O7281" i="1"/>
  <c r="J7281" i="1"/>
  <c r="B7281" i="1"/>
  <c r="O7280" i="1"/>
  <c r="J7280" i="1"/>
  <c r="B7280" i="1"/>
  <c r="O7279" i="1"/>
  <c r="J7279" i="1"/>
  <c r="B7279" i="1"/>
  <c r="O7278" i="1"/>
  <c r="J7278" i="1"/>
  <c r="B7278" i="1"/>
  <c r="O7277" i="1"/>
  <c r="J7277" i="1"/>
  <c r="B7277" i="1"/>
  <c r="O7276" i="1"/>
  <c r="J7276" i="1"/>
  <c r="B7276" i="1"/>
  <c r="O7275" i="1"/>
  <c r="J7275" i="1"/>
  <c r="B7275" i="1"/>
  <c r="O7274" i="1"/>
  <c r="J7274" i="1"/>
  <c r="B7274" i="1"/>
  <c r="O7273" i="1"/>
  <c r="J7273" i="1"/>
  <c r="B7273" i="1"/>
  <c r="O7272" i="1"/>
  <c r="J7272" i="1"/>
  <c r="H7272" i="1"/>
  <c r="O7271" i="1"/>
  <c r="J7271" i="1"/>
  <c r="B7271" i="1"/>
  <c r="O7270" i="1"/>
  <c r="J7270" i="1"/>
  <c r="B7270" i="1"/>
  <c r="O7269" i="1"/>
  <c r="J7269" i="1"/>
  <c r="B7269" i="1"/>
  <c r="O7268" i="1"/>
  <c r="J7268" i="1"/>
  <c r="B7268" i="1"/>
  <c r="O7267" i="1"/>
  <c r="J7267" i="1"/>
  <c r="B7267" i="1"/>
  <c r="O7266" i="1"/>
  <c r="J7266" i="1"/>
  <c r="B7266" i="1"/>
  <c r="O7265" i="1"/>
  <c r="J7265" i="1"/>
  <c r="B7265" i="1"/>
  <c r="O7264" i="1"/>
  <c r="J7264" i="1"/>
  <c r="B7264" i="1"/>
  <c r="O7263" i="1"/>
  <c r="J7263" i="1"/>
  <c r="B7263" i="1"/>
  <c r="O7262" i="1"/>
  <c r="J7262" i="1"/>
  <c r="B7262" i="1"/>
  <c r="O7261" i="1"/>
  <c r="J7261" i="1"/>
  <c r="B7261" i="1"/>
  <c r="O7260" i="1"/>
  <c r="J7260" i="1"/>
  <c r="B7260" i="1"/>
  <c r="O7259" i="1"/>
  <c r="J7259" i="1"/>
  <c r="H7259" i="1"/>
  <c r="O7258" i="1"/>
  <c r="J7258" i="1"/>
  <c r="B7258" i="1"/>
  <c r="O7257" i="1"/>
  <c r="J7257" i="1"/>
  <c r="B7257" i="1"/>
  <c r="O7256" i="1"/>
  <c r="J7256" i="1"/>
  <c r="B7256" i="1"/>
  <c r="O7255" i="1"/>
  <c r="J7255" i="1"/>
  <c r="B7255" i="1"/>
  <c r="O7254" i="1"/>
  <c r="J7254" i="1"/>
  <c r="B7254" i="1"/>
  <c r="O7253" i="1"/>
  <c r="J7253" i="1"/>
  <c r="B7253" i="1"/>
  <c r="O7252" i="1"/>
  <c r="J7252" i="1"/>
  <c r="B7252" i="1"/>
  <c r="O7251" i="1"/>
  <c r="J7251" i="1"/>
  <c r="B7251" i="1"/>
  <c r="O7250" i="1"/>
  <c r="J7250" i="1"/>
  <c r="B7250" i="1"/>
  <c r="O7249" i="1"/>
  <c r="J7249" i="1"/>
  <c r="B7249" i="1"/>
  <c r="O7248" i="1"/>
  <c r="J7248" i="1"/>
  <c r="B7248" i="1"/>
  <c r="O7247" i="1"/>
  <c r="J7247" i="1"/>
  <c r="B7247" i="1"/>
  <c r="O7246" i="1"/>
  <c r="J7246" i="1"/>
  <c r="H7246" i="1"/>
  <c r="O7245" i="1"/>
  <c r="K7245" i="1"/>
  <c r="J7245" i="1"/>
  <c r="B7245" i="1"/>
  <c r="O7244" i="1"/>
  <c r="K7244" i="1"/>
  <c r="J7244" i="1"/>
  <c r="B7244" i="1"/>
  <c r="O7243" i="1"/>
  <c r="J7243" i="1"/>
  <c r="B7243" i="1"/>
  <c r="O7242" i="1"/>
  <c r="J7242" i="1"/>
  <c r="B7242" i="1"/>
  <c r="O7241" i="1"/>
  <c r="J7241" i="1"/>
  <c r="B7241" i="1"/>
  <c r="O7240" i="1"/>
  <c r="J7240" i="1"/>
  <c r="B7240" i="1"/>
  <c r="O7239" i="1"/>
  <c r="J7239" i="1"/>
  <c r="B7239" i="1"/>
  <c r="O7238" i="1"/>
  <c r="J7238" i="1"/>
  <c r="B7238" i="1"/>
  <c r="O7237" i="1"/>
  <c r="J7237" i="1"/>
  <c r="B7237" i="1"/>
  <c r="O7236" i="1"/>
  <c r="J7236" i="1"/>
  <c r="B7236" i="1"/>
  <c r="O7235" i="1"/>
  <c r="J7235" i="1"/>
  <c r="B7235" i="1"/>
  <c r="O7234" i="1"/>
  <c r="J7234" i="1"/>
  <c r="B7234" i="1"/>
  <c r="O7233" i="1"/>
  <c r="J7233" i="1"/>
  <c r="H7233" i="1"/>
  <c r="O7232" i="1"/>
  <c r="J7232" i="1"/>
  <c r="B7232" i="1"/>
  <c r="O7231" i="1"/>
  <c r="J7231" i="1"/>
  <c r="B7231" i="1"/>
  <c r="O7230" i="1"/>
  <c r="J7230" i="1"/>
  <c r="B7230" i="1"/>
  <c r="O7229" i="1"/>
  <c r="J7229" i="1"/>
  <c r="B7229" i="1"/>
  <c r="O7228" i="1"/>
  <c r="J7228" i="1"/>
  <c r="B7228" i="1"/>
  <c r="O7227" i="1"/>
  <c r="J7227" i="1"/>
  <c r="B7227" i="1"/>
  <c r="O7226" i="1"/>
  <c r="J7226" i="1"/>
  <c r="B7226" i="1"/>
  <c r="O7225" i="1"/>
  <c r="J7225" i="1"/>
  <c r="B7225" i="1"/>
  <c r="O7224" i="1"/>
  <c r="J7224" i="1"/>
  <c r="B7224" i="1"/>
  <c r="O7223" i="1"/>
  <c r="J7223" i="1"/>
  <c r="B7223" i="1"/>
  <c r="O7222" i="1"/>
  <c r="J7222" i="1"/>
  <c r="B7222" i="1"/>
  <c r="O7221" i="1"/>
  <c r="J7221" i="1"/>
  <c r="B7221" i="1"/>
  <c r="O7220" i="1"/>
  <c r="J7220" i="1"/>
  <c r="H7220" i="1"/>
  <c r="O7219" i="1"/>
  <c r="K7219" i="1"/>
  <c r="J7219" i="1"/>
  <c r="B7219" i="1"/>
  <c r="O7218" i="1"/>
  <c r="K7218" i="1"/>
  <c r="J7218" i="1"/>
  <c r="B7218" i="1"/>
  <c r="O7217" i="1"/>
  <c r="J7217" i="1"/>
  <c r="B7217" i="1"/>
  <c r="O7216" i="1"/>
  <c r="J7216" i="1"/>
  <c r="B7216" i="1"/>
  <c r="O7215" i="1"/>
  <c r="J7215" i="1"/>
  <c r="B7215" i="1"/>
  <c r="O7214" i="1"/>
  <c r="J7214" i="1"/>
  <c r="B7214" i="1"/>
  <c r="O7213" i="1"/>
  <c r="J7213" i="1"/>
  <c r="B7213" i="1"/>
  <c r="O7212" i="1"/>
  <c r="J7212" i="1"/>
  <c r="B7212" i="1"/>
  <c r="O7211" i="1"/>
  <c r="J7211" i="1"/>
  <c r="B7211" i="1"/>
  <c r="O7210" i="1"/>
  <c r="J7210" i="1"/>
  <c r="B7210" i="1"/>
  <c r="O7209" i="1"/>
  <c r="J7209" i="1"/>
  <c r="B7209" i="1"/>
  <c r="O7208" i="1"/>
  <c r="J7208" i="1"/>
  <c r="B7208" i="1"/>
  <c r="O7207" i="1"/>
  <c r="J7207" i="1"/>
  <c r="H7207" i="1"/>
  <c r="O7206" i="1"/>
  <c r="J7206" i="1"/>
  <c r="B7206" i="1"/>
  <c r="O7205" i="1"/>
  <c r="J7205" i="1"/>
  <c r="B7205" i="1"/>
  <c r="O7204" i="1"/>
  <c r="J7204" i="1"/>
  <c r="B7204" i="1"/>
  <c r="O7203" i="1"/>
  <c r="J7203" i="1"/>
  <c r="B7203" i="1"/>
  <c r="O7202" i="1"/>
  <c r="J7202" i="1"/>
  <c r="B7202" i="1"/>
  <c r="O7201" i="1"/>
  <c r="J7201" i="1"/>
  <c r="B7201" i="1"/>
  <c r="O7200" i="1"/>
  <c r="J7200" i="1"/>
  <c r="B7200" i="1"/>
  <c r="O7199" i="1"/>
  <c r="J7199" i="1"/>
  <c r="B7199" i="1"/>
  <c r="O7198" i="1"/>
  <c r="J7198" i="1"/>
  <c r="B7198" i="1"/>
  <c r="O7197" i="1"/>
  <c r="J7197" i="1"/>
  <c r="B7197" i="1"/>
  <c r="O7196" i="1"/>
  <c r="J7196" i="1"/>
  <c r="B7196" i="1"/>
  <c r="O7195" i="1"/>
  <c r="J7195" i="1"/>
  <c r="B7195" i="1"/>
  <c r="O7194" i="1"/>
  <c r="J7194" i="1"/>
  <c r="H7194" i="1"/>
  <c r="O7193" i="1"/>
  <c r="J7193" i="1"/>
  <c r="B7193" i="1"/>
  <c r="O7192" i="1"/>
  <c r="J7192" i="1"/>
  <c r="B7192" i="1"/>
  <c r="O7191" i="1"/>
  <c r="J7191" i="1"/>
  <c r="B7191" i="1"/>
  <c r="O7190" i="1"/>
  <c r="J7190" i="1"/>
  <c r="B7190" i="1"/>
  <c r="O7189" i="1"/>
  <c r="J7189" i="1"/>
  <c r="B7189" i="1"/>
  <c r="O7188" i="1"/>
  <c r="J7188" i="1"/>
  <c r="B7188" i="1"/>
  <c r="O7187" i="1"/>
  <c r="J7187" i="1"/>
  <c r="B7187" i="1"/>
  <c r="O7186" i="1"/>
  <c r="J7186" i="1"/>
  <c r="B7186" i="1"/>
  <c r="O7185" i="1"/>
  <c r="J7185" i="1"/>
  <c r="B7185" i="1"/>
  <c r="O7184" i="1"/>
  <c r="J7184" i="1"/>
  <c r="B7184" i="1"/>
  <c r="O7183" i="1"/>
  <c r="J7183" i="1"/>
  <c r="B7183" i="1"/>
  <c r="O7182" i="1"/>
  <c r="J7182" i="1"/>
  <c r="B7182" i="1"/>
  <c r="O7181" i="1"/>
  <c r="J7181" i="1"/>
  <c r="H7181" i="1"/>
  <c r="O7180" i="1"/>
  <c r="J7180" i="1"/>
  <c r="B7180" i="1"/>
  <c r="O7179" i="1"/>
  <c r="J7179" i="1"/>
  <c r="B7179" i="1"/>
  <c r="O7178" i="1"/>
  <c r="J7178" i="1"/>
  <c r="B7178" i="1"/>
  <c r="O7177" i="1"/>
  <c r="J7177" i="1"/>
  <c r="B7177" i="1"/>
  <c r="O7176" i="1"/>
  <c r="J7176" i="1"/>
  <c r="B7176" i="1"/>
  <c r="O7175" i="1"/>
  <c r="J7175" i="1"/>
  <c r="B7175" i="1"/>
  <c r="O7174" i="1"/>
  <c r="J7174" i="1"/>
  <c r="B7174" i="1"/>
  <c r="O7173" i="1"/>
  <c r="J7173" i="1"/>
  <c r="B7173" i="1"/>
  <c r="O7172" i="1"/>
  <c r="J7172" i="1"/>
  <c r="B7172" i="1"/>
  <c r="O7171" i="1"/>
  <c r="J7171" i="1"/>
  <c r="B7171" i="1"/>
  <c r="O7170" i="1"/>
  <c r="J7170" i="1"/>
  <c r="B7170" i="1"/>
  <c r="O7169" i="1"/>
  <c r="J7169" i="1"/>
  <c r="B7169" i="1"/>
  <c r="O7168" i="1"/>
  <c r="J7168" i="1"/>
  <c r="H7168" i="1"/>
  <c r="O7167" i="1"/>
  <c r="J7167" i="1"/>
  <c r="B7167" i="1"/>
  <c r="O7166" i="1"/>
  <c r="J7166" i="1"/>
  <c r="B7166" i="1"/>
  <c r="O7165" i="1"/>
  <c r="J7165" i="1"/>
  <c r="B7165" i="1"/>
  <c r="O7164" i="1"/>
  <c r="J7164" i="1"/>
  <c r="B7164" i="1"/>
  <c r="O7163" i="1"/>
  <c r="J7163" i="1"/>
  <c r="B7163" i="1"/>
  <c r="O7162" i="1"/>
  <c r="J7162" i="1"/>
  <c r="B7162" i="1"/>
  <c r="O7161" i="1"/>
  <c r="J7161" i="1"/>
  <c r="B7161" i="1"/>
  <c r="O7160" i="1"/>
  <c r="J7160" i="1"/>
  <c r="B7160" i="1"/>
  <c r="O7159" i="1"/>
  <c r="J7159" i="1"/>
  <c r="B7159" i="1"/>
  <c r="O7158" i="1"/>
  <c r="J7158" i="1"/>
  <c r="B7158" i="1"/>
  <c r="O7157" i="1"/>
  <c r="J7157" i="1"/>
  <c r="B7157" i="1"/>
  <c r="O7156" i="1"/>
  <c r="J7156" i="1"/>
  <c r="B7156" i="1"/>
  <c r="O7155" i="1"/>
  <c r="J7155" i="1"/>
  <c r="H7155" i="1"/>
  <c r="O7154" i="1"/>
  <c r="J7154" i="1"/>
  <c r="B7154" i="1"/>
  <c r="O7153" i="1"/>
  <c r="J7153" i="1"/>
  <c r="B7153" i="1"/>
  <c r="O7152" i="1"/>
  <c r="J7152" i="1"/>
  <c r="B7152" i="1"/>
  <c r="O7151" i="1"/>
  <c r="J7151" i="1"/>
  <c r="B7151" i="1"/>
  <c r="O7150" i="1"/>
  <c r="J7150" i="1"/>
  <c r="B7150" i="1"/>
  <c r="O7149" i="1"/>
  <c r="J7149" i="1"/>
  <c r="B7149" i="1"/>
  <c r="O7148" i="1"/>
  <c r="J7148" i="1"/>
  <c r="B7148" i="1"/>
  <c r="O7147" i="1"/>
  <c r="J7147" i="1"/>
  <c r="B7147" i="1"/>
  <c r="O7146" i="1"/>
  <c r="J7146" i="1"/>
  <c r="B7146" i="1"/>
  <c r="O7145" i="1"/>
  <c r="J7145" i="1"/>
  <c r="B7145" i="1"/>
  <c r="O7144" i="1"/>
  <c r="J7144" i="1"/>
  <c r="B7144" i="1"/>
  <c r="O7143" i="1"/>
  <c r="J7143" i="1"/>
  <c r="B7143" i="1"/>
  <c r="O7142" i="1"/>
  <c r="J7142" i="1"/>
  <c r="H7142" i="1"/>
  <c r="H7896" i="1" s="1"/>
  <c r="J7896" i="1" s="1"/>
  <c r="O7141" i="1"/>
  <c r="J7141" i="1"/>
  <c r="B7141" i="1"/>
  <c r="O7140" i="1"/>
  <c r="J7140" i="1"/>
  <c r="B7140" i="1"/>
  <c r="O7139" i="1"/>
  <c r="J7139" i="1"/>
  <c r="B7139" i="1"/>
  <c r="O7138" i="1"/>
  <c r="J7138" i="1"/>
  <c r="B7138" i="1"/>
  <c r="O7137" i="1"/>
  <c r="J7137" i="1"/>
  <c r="B7137" i="1"/>
  <c r="O7136" i="1"/>
  <c r="J7136" i="1"/>
  <c r="B7136" i="1"/>
  <c r="O7135" i="1"/>
  <c r="J7135" i="1"/>
  <c r="B7135" i="1"/>
  <c r="O7134" i="1"/>
  <c r="J7134" i="1"/>
  <c r="B7134" i="1"/>
  <c r="O7133" i="1"/>
  <c r="J7133" i="1"/>
  <c r="B7133" i="1"/>
  <c r="O7132" i="1"/>
  <c r="J7132" i="1"/>
  <c r="B7132" i="1"/>
  <c r="O7131" i="1"/>
  <c r="J7131" i="1"/>
  <c r="B7131" i="1"/>
  <c r="O7130" i="1"/>
  <c r="J7130" i="1"/>
  <c r="B7130" i="1"/>
  <c r="O7129" i="1"/>
  <c r="J7129" i="1"/>
  <c r="H7129" i="1"/>
  <c r="O7128" i="1"/>
  <c r="J7128" i="1"/>
  <c r="B7128" i="1"/>
  <c r="O7127" i="1"/>
  <c r="J7127" i="1"/>
  <c r="B7127" i="1"/>
  <c r="O7126" i="1"/>
  <c r="J7126" i="1"/>
  <c r="B7126" i="1"/>
  <c r="O7125" i="1"/>
  <c r="J7125" i="1"/>
  <c r="B7125" i="1"/>
  <c r="O7124" i="1"/>
  <c r="J7124" i="1"/>
  <c r="B7124" i="1"/>
  <c r="O7123" i="1"/>
  <c r="J7123" i="1"/>
  <c r="B7123" i="1"/>
  <c r="O7122" i="1"/>
  <c r="J7122" i="1"/>
  <c r="B7122" i="1"/>
  <c r="O7121" i="1"/>
  <c r="J7121" i="1"/>
  <c r="B7121" i="1"/>
  <c r="O7120" i="1"/>
  <c r="J7120" i="1"/>
  <c r="B7120" i="1"/>
  <c r="O7119" i="1"/>
  <c r="J7119" i="1"/>
  <c r="B7119" i="1"/>
  <c r="O7118" i="1"/>
  <c r="J7118" i="1"/>
  <c r="B7118" i="1"/>
  <c r="O7117" i="1"/>
  <c r="J7117" i="1"/>
  <c r="B7117" i="1"/>
  <c r="O7116" i="1"/>
  <c r="J7116" i="1"/>
  <c r="H7116" i="1"/>
  <c r="O7115" i="1"/>
  <c r="K7115" i="1"/>
  <c r="J7115" i="1"/>
  <c r="B7115" i="1"/>
  <c r="O7114" i="1"/>
  <c r="J7114" i="1"/>
  <c r="B7114" i="1"/>
  <c r="O7113" i="1"/>
  <c r="J7113" i="1"/>
  <c r="B7113" i="1"/>
  <c r="O7112" i="1"/>
  <c r="J7112" i="1"/>
  <c r="B7112" i="1"/>
  <c r="O7111" i="1"/>
  <c r="J7111" i="1"/>
  <c r="B7111" i="1"/>
  <c r="O7110" i="1"/>
  <c r="J7110" i="1"/>
  <c r="B7110" i="1"/>
  <c r="O7109" i="1"/>
  <c r="J7109" i="1"/>
  <c r="B7109" i="1"/>
  <c r="O7108" i="1"/>
  <c r="J7108" i="1"/>
  <c r="B7108" i="1"/>
  <c r="O7107" i="1"/>
  <c r="J7107" i="1"/>
  <c r="B7107" i="1"/>
  <c r="O7106" i="1"/>
  <c r="J7106" i="1"/>
  <c r="B7106" i="1"/>
  <c r="O7105" i="1"/>
  <c r="J7105" i="1"/>
  <c r="B7105" i="1"/>
  <c r="O7104" i="1"/>
  <c r="J7104" i="1"/>
  <c r="B7104" i="1"/>
  <c r="O7103" i="1"/>
  <c r="J7103" i="1"/>
  <c r="H7103" i="1"/>
  <c r="O7102" i="1"/>
  <c r="J7102" i="1"/>
  <c r="B7102" i="1"/>
  <c r="O7101" i="1"/>
  <c r="J7101" i="1"/>
  <c r="B7101" i="1"/>
  <c r="O7100" i="1"/>
  <c r="J7100" i="1"/>
  <c r="B7100" i="1"/>
  <c r="O7099" i="1"/>
  <c r="J7099" i="1"/>
  <c r="B7099" i="1"/>
  <c r="O7098" i="1"/>
  <c r="J7098" i="1"/>
  <c r="B7098" i="1"/>
  <c r="O7097" i="1"/>
  <c r="J7097" i="1"/>
  <c r="B7097" i="1"/>
  <c r="O7096" i="1"/>
  <c r="J7096" i="1"/>
  <c r="B7096" i="1"/>
  <c r="O7095" i="1"/>
  <c r="J7095" i="1"/>
  <c r="B7095" i="1"/>
  <c r="O7094" i="1"/>
  <c r="J7094" i="1"/>
  <c r="B7094" i="1"/>
  <c r="O7093" i="1"/>
  <c r="J7093" i="1"/>
  <c r="B7093" i="1"/>
  <c r="O7092" i="1"/>
  <c r="J7092" i="1"/>
  <c r="B7092" i="1"/>
  <c r="O7091" i="1"/>
  <c r="J7091" i="1"/>
  <c r="B7091" i="1"/>
  <c r="O7090" i="1"/>
  <c r="J7090" i="1"/>
  <c r="H7090" i="1"/>
  <c r="O7089" i="1"/>
  <c r="J7089" i="1"/>
  <c r="B7089" i="1"/>
  <c r="O7088" i="1"/>
  <c r="J7088" i="1"/>
  <c r="B7088" i="1"/>
  <c r="O7087" i="1"/>
  <c r="J7087" i="1"/>
  <c r="B7087" i="1"/>
  <c r="O7086" i="1"/>
  <c r="J7086" i="1"/>
  <c r="B7086" i="1"/>
  <c r="O7085" i="1"/>
  <c r="J7085" i="1"/>
  <c r="B7085" i="1"/>
  <c r="O7084" i="1"/>
  <c r="J7084" i="1"/>
  <c r="B7084" i="1"/>
  <c r="O7083" i="1"/>
  <c r="J7083" i="1"/>
  <c r="B7083" i="1"/>
  <c r="O7082" i="1"/>
  <c r="J7082" i="1"/>
  <c r="B7082" i="1"/>
  <c r="O7081" i="1"/>
  <c r="J7081" i="1"/>
  <c r="B7081" i="1"/>
  <c r="O7080" i="1"/>
  <c r="J7080" i="1"/>
  <c r="B7080" i="1"/>
  <c r="O7079" i="1"/>
  <c r="J7079" i="1"/>
  <c r="B7079" i="1"/>
  <c r="O7078" i="1"/>
  <c r="J7078" i="1"/>
  <c r="B7078" i="1"/>
  <c r="O7077" i="1"/>
  <c r="J7077" i="1"/>
  <c r="H7077" i="1"/>
  <c r="H7894" i="1" s="1"/>
  <c r="O7076" i="1"/>
  <c r="J7076" i="1"/>
  <c r="B7076" i="1"/>
  <c r="O7075" i="1"/>
  <c r="J7075" i="1"/>
  <c r="B7075" i="1"/>
  <c r="O7074" i="1"/>
  <c r="J7074" i="1"/>
  <c r="B7074" i="1"/>
  <c r="O7073" i="1"/>
  <c r="J7073" i="1"/>
  <c r="B7073" i="1"/>
  <c r="O7072" i="1"/>
  <c r="J7072" i="1"/>
  <c r="B7072" i="1"/>
  <c r="O7071" i="1"/>
  <c r="J7071" i="1"/>
  <c r="B7071" i="1"/>
  <c r="O7070" i="1"/>
  <c r="J7070" i="1"/>
  <c r="B7070" i="1"/>
  <c r="O7069" i="1"/>
  <c r="J7069" i="1"/>
  <c r="B7069" i="1"/>
  <c r="O7068" i="1"/>
  <c r="J7068" i="1"/>
  <c r="B7068" i="1"/>
  <c r="O7067" i="1"/>
  <c r="J7067" i="1"/>
  <c r="B7067" i="1"/>
  <c r="O7066" i="1"/>
  <c r="J7066" i="1"/>
  <c r="B7066" i="1"/>
  <c r="O7065" i="1"/>
  <c r="J7065" i="1"/>
  <c r="B7065" i="1"/>
  <c r="O7064" i="1"/>
  <c r="J7064" i="1"/>
  <c r="H7064" i="1"/>
  <c r="O7063" i="1"/>
  <c r="J7063" i="1"/>
  <c r="B7063" i="1"/>
  <c r="O7062" i="1"/>
  <c r="J7062" i="1"/>
  <c r="B7062" i="1"/>
  <c r="O7061" i="1"/>
  <c r="J7061" i="1"/>
  <c r="B7061" i="1"/>
  <c r="O7060" i="1"/>
  <c r="J7060" i="1"/>
  <c r="B7060" i="1"/>
  <c r="O7059" i="1"/>
  <c r="J7059" i="1"/>
  <c r="B7059" i="1"/>
  <c r="O7058" i="1"/>
  <c r="J7058" i="1"/>
  <c r="B7058" i="1"/>
  <c r="O7057" i="1"/>
  <c r="J7057" i="1"/>
  <c r="B7057" i="1"/>
  <c r="O7056" i="1"/>
  <c r="J7056" i="1"/>
  <c r="B7056" i="1"/>
  <c r="O7055" i="1"/>
  <c r="J7055" i="1"/>
  <c r="B7055" i="1"/>
  <c r="O7054" i="1"/>
  <c r="J7054" i="1"/>
  <c r="B7054" i="1"/>
  <c r="O7053" i="1"/>
  <c r="J7053" i="1"/>
  <c r="B7053" i="1"/>
  <c r="O7052" i="1"/>
  <c r="J7052" i="1"/>
  <c r="B7052" i="1"/>
  <c r="O7051" i="1"/>
  <c r="J7051" i="1"/>
  <c r="H7051" i="1"/>
  <c r="O7050" i="1"/>
  <c r="J7050" i="1"/>
  <c r="B7050" i="1"/>
  <c r="O7049" i="1"/>
  <c r="J7049" i="1"/>
  <c r="B7049" i="1"/>
  <c r="O7048" i="1"/>
  <c r="J7048" i="1"/>
  <c r="B7048" i="1"/>
  <c r="O7047" i="1"/>
  <c r="J7047" i="1"/>
  <c r="B7047" i="1"/>
  <c r="O7046" i="1"/>
  <c r="J7046" i="1"/>
  <c r="B7046" i="1"/>
  <c r="O7045" i="1"/>
  <c r="J7045" i="1"/>
  <c r="B7045" i="1"/>
  <c r="O7044" i="1"/>
  <c r="J7044" i="1"/>
  <c r="B7044" i="1"/>
  <c r="O7043" i="1"/>
  <c r="J7043" i="1"/>
  <c r="B7043" i="1"/>
  <c r="O7042" i="1"/>
  <c r="J7042" i="1"/>
  <c r="B7042" i="1"/>
  <c r="O7041" i="1"/>
  <c r="J7041" i="1"/>
  <c r="B7041" i="1"/>
  <c r="O7040" i="1"/>
  <c r="J7040" i="1"/>
  <c r="B7040" i="1"/>
  <c r="O7039" i="1"/>
  <c r="J7039" i="1"/>
  <c r="B7039" i="1"/>
  <c r="O7038" i="1"/>
  <c r="J7038" i="1"/>
  <c r="H7038" i="1"/>
  <c r="O7037" i="1"/>
  <c r="J7037" i="1"/>
  <c r="B7037" i="1"/>
  <c r="O7036" i="1"/>
  <c r="J7036" i="1"/>
  <c r="B7036" i="1"/>
  <c r="O7035" i="1"/>
  <c r="J7035" i="1"/>
  <c r="B7035" i="1"/>
  <c r="O7034" i="1"/>
  <c r="J7034" i="1"/>
  <c r="B7034" i="1"/>
  <c r="O7033" i="1"/>
  <c r="J7033" i="1"/>
  <c r="B7033" i="1"/>
  <c r="O7032" i="1"/>
  <c r="J7032" i="1"/>
  <c r="B7032" i="1"/>
  <c r="O7031" i="1"/>
  <c r="J7031" i="1"/>
  <c r="B7031" i="1"/>
  <c r="O7030" i="1"/>
  <c r="J7030" i="1"/>
  <c r="B7030" i="1"/>
  <c r="O7029" i="1"/>
  <c r="J7029" i="1"/>
  <c r="B7029" i="1"/>
  <c r="O7028" i="1"/>
  <c r="J7028" i="1"/>
  <c r="B7028" i="1"/>
  <c r="O7027" i="1"/>
  <c r="J7027" i="1"/>
  <c r="B7027" i="1"/>
  <c r="O7026" i="1"/>
  <c r="J7026" i="1"/>
  <c r="B7026" i="1"/>
  <c r="O7025" i="1"/>
  <c r="J7025" i="1"/>
  <c r="H7025" i="1"/>
  <c r="O7024" i="1"/>
  <c r="J7024" i="1"/>
  <c r="B7024" i="1"/>
  <c r="O7023" i="1"/>
  <c r="J7023" i="1"/>
  <c r="B7023" i="1"/>
  <c r="O7022" i="1"/>
  <c r="J7022" i="1"/>
  <c r="B7022" i="1"/>
  <c r="O7021" i="1"/>
  <c r="J7021" i="1"/>
  <c r="B7021" i="1"/>
  <c r="O7020" i="1"/>
  <c r="J7020" i="1"/>
  <c r="B7020" i="1"/>
  <c r="O7019" i="1"/>
  <c r="J7019" i="1"/>
  <c r="B7019" i="1"/>
  <c r="O7018" i="1"/>
  <c r="J7018" i="1"/>
  <c r="B7018" i="1"/>
  <c r="O7017" i="1"/>
  <c r="J7017" i="1"/>
  <c r="B7017" i="1"/>
  <c r="O7016" i="1"/>
  <c r="J7016" i="1"/>
  <c r="B7016" i="1"/>
  <c r="O7015" i="1"/>
  <c r="J7015" i="1"/>
  <c r="B7015" i="1"/>
  <c r="O7014" i="1"/>
  <c r="J7014" i="1"/>
  <c r="B7014" i="1"/>
  <c r="O7013" i="1"/>
  <c r="J7013" i="1"/>
  <c r="B7013" i="1"/>
  <c r="O7012" i="1"/>
  <c r="J7012" i="1"/>
  <c r="H7012" i="1"/>
  <c r="O7011" i="1"/>
  <c r="J7011" i="1"/>
  <c r="B7011" i="1"/>
  <c r="O7010" i="1"/>
  <c r="J7010" i="1"/>
  <c r="B7010" i="1"/>
  <c r="O7009" i="1"/>
  <c r="J7009" i="1"/>
  <c r="B7009" i="1"/>
  <c r="O7008" i="1"/>
  <c r="J7008" i="1"/>
  <c r="B7008" i="1"/>
  <c r="O7007" i="1"/>
  <c r="J7007" i="1"/>
  <c r="B7007" i="1"/>
  <c r="O7006" i="1"/>
  <c r="J7006" i="1"/>
  <c r="B7006" i="1"/>
  <c r="O7005" i="1"/>
  <c r="J7005" i="1"/>
  <c r="B7005" i="1"/>
  <c r="O7004" i="1"/>
  <c r="J7004" i="1"/>
  <c r="B7004" i="1"/>
  <c r="O7003" i="1"/>
  <c r="J7003" i="1"/>
  <c r="B7003" i="1"/>
  <c r="O7002" i="1"/>
  <c r="J7002" i="1"/>
  <c r="B7002" i="1"/>
  <c r="O7001" i="1"/>
  <c r="J7001" i="1"/>
  <c r="B7001" i="1"/>
  <c r="O7000" i="1"/>
  <c r="J7000" i="1"/>
  <c r="B7000" i="1"/>
  <c r="O6999" i="1"/>
  <c r="J6999" i="1"/>
  <c r="H6999" i="1"/>
  <c r="O6998" i="1"/>
  <c r="J6998" i="1"/>
  <c r="B6998" i="1"/>
  <c r="O6997" i="1"/>
  <c r="J6997" i="1"/>
  <c r="B6997" i="1"/>
  <c r="O6996" i="1"/>
  <c r="J6996" i="1"/>
  <c r="B6996" i="1"/>
  <c r="O6995" i="1"/>
  <c r="J6995" i="1"/>
  <c r="B6995" i="1"/>
  <c r="O6994" i="1"/>
  <c r="J6994" i="1"/>
  <c r="B6994" i="1"/>
  <c r="O6993" i="1"/>
  <c r="J6993" i="1"/>
  <c r="B6993" i="1"/>
  <c r="O6992" i="1"/>
  <c r="J6992" i="1"/>
  <c r="B6992" i="1"/>
  <c r="O6991" i="1"/>
  <c r="J6991" i="1"/>
  <c r="B6991" i="1"/>
  <c r="O6990" i="1"/>
  <c r="J6990" i="1"/>
  <c r="B6990" i="1"/>
  <c r="O6989" i="1"/>
  <c r="J6989" i="1"/>
  <c r="B6989" i="1"/>
  <c r="O6988" i="1"/>
  <c r="J6988" i="1"/>
  <c r="B6988" i="1"/>
  <c r="O6987" i="1"/>
  <c r="J6987" i="1"/>
  <c r="B6987" i="1"/>
  <c r="O6986" i="1"/>
  <c r="J6986" i="1"/>
  <c r="H6986" i="1"/>
  <c r="O6985" i="1"/>
  <c r="J6985" i="1"/>
  <c r="B6985" i="1"/>
  <c r="O6984" i="1"/>
  <c r="J6984" i="1"/>
  <c r="B6984" i="1"/>
  <c r="O6983" i="1"/>
  <c r="J6983" i="1"/>
  <c r="B6983" i="1"/>
  <c r="O6982" i="1"/>
  <c r="J6982" i="1"/>
  <c r="B6982" i="1"/>
  <c r="O6981" i="1"/>
  <c r="J6981" i="1"/>
  <c r="B6981" i="1"/>
  <c r="O6980" i="1"/>
  <c r="J6980" i="1"/>
  <c r="B6980" i="1"/>
  <c r="O6979" i="1"/>
  <c r="J6979" i="1"/>
  <c r="B6979" i="1"/>
  <c r="O6978" i="1"/>
  <c r="J6978" i="1"/>
  <c r="B6978" i="1"/>
  <c r="O6977" i="1"/>
  <c r="J6977" i="1"/>
  <c r="B6977" i="1"/>
  <c r="O6976" i="1"/>
  <c r="J6976" i="1"/>
  <c r="B6976" i="1"/>
  <c r="O6975" i="1"/>
  <c r="J6975" i="1"/>
  <c r="B6975" i="1"/>
  <c r="O6974" i="1"/>
  <c r="J6974" i="1"/>
  <c r="B6974" i="1"/>
  <c r="O6973" i="1"/>
  <c r="J6973" i="1"/>
  <c r="H6973" i="1"/>
  <c r="O6972" i="1"/>
  <c r="J6972" i="1"/>
  <c r="B6972" i="1"/>
  <c r="O6971" i="1"/>
  <c r="J6971" i="1"/>
  <c r="B6971" i="1"/>
  <c r="O6970" i="1"/>
  <c r="J6970" i="1"/>
  <c r="B6970" i="1"/>
  <c r="O6969" i="1"/>
  <c r="J6969" i="1"/>
  <c r="B6969" i="1"/>
  <c r="O6968" i="1"/>
  <c r="J6968" i="1"/>
  <c r="B6968" i="1"/>
  <c r="O6967" i="1"/>
  <c r="J6967" i="1"/>
  <c r="B6967" i="1"/>
  <c r="O6966" i="1"/>
  <c r="J6966" i="1"/>
  <c r="B6966" i="1"/>
  <c r="O6965" i="1"/>
  <c r="J6965" i="1"/>
  <c r="B6965" i="1"/>
  <c r="O6964" i="1"/>
  <c r="J6964" i="1"/>
  <c r="B6964" i="1"/>
  <c r="O6963" i="1"/>
  <c r="J6963" i="1"/>
  <c r="B6963" i="1"/>
  <c r="O6962" i="1"/>
  <c r="J6962" i="1"/>
  <c r="B6962" i="1"/>
  <c r="O6961" i="1"/>
  <c r="J6961" i="1"/>
  <c r="B6961" i="1"/>
  <c r="O6960" i="1"/>
  <c r="J6960" i="1"/>
  <c r="H6960" i="1"/>
  <c r="O6959" i="1"/>
  <c r="J6959" i="1"/>
  <c r="B6959" i="1"/>
  <c r="O6958" i="1"/>
  <c r="J6958" i="1"/>
  <c r="B6958" i="1"/>
  <c r="O6957" i="1"/>
  <c r="J6957" i="1"/>
  <c r="B6957" i="1"/>
  <c r="O6956" i="1"/>
  <c r="J6956" i="1"/>
  <c r="B6956" i="1"/>
  <c r="O6955" i="1"/>
  <c r="J6955" i="1"/>
  <c r="B6955" i="1"/>
  <c r="O6954" i="1"/>
  <c r="J6954" i="1"/>
  <c r="B6954" i="1"/>
  <c r="O6953" i="1"/>
  <c r="J6953" i="1"/>
  <c r="B6953" i="1"/>
  <c r="O6952" i="1"/>
  <c r="J6952" i="1"/>
  <c r="B6952" i="1"/>
  <c r="O6951" i="1"/>
  <c r="J6951" i="1"/>
  <c r="B6951" i="1"/>
  <c r="O6950" i="1"/>
  <c r="J6950" i="1"/>
  <c r="B6950" i="1"/>
  <c r="O6949" i="1"/>
  <c r="J6949" i="1"/>
  <c r="B6949" i="1"/>
  <c r="O6948" i="1"/>
  <c r="J6948" i="1"/>
  <c r="B6948" i="1"/>
  <c r="O6947" i="1"/>
  <c r="J6947" i="1"/>
  <c r="H6947" i="1"/>
  <c r="O6946" i="1"/>
  <c r="J6946" i="1"/>
  <c r="B6946" i="1"/>
  <c r="O6945" i="1"/>
  <c r="J6945" i="1"/>
  <c r="B6945" i="1"/>
  <c r="O6944" i="1"/>
  <c r="J6944" i="1"/>
  <c r="B6944" i="1"/>
  <c r="O6943" i="1"/>
  <c r="J6943" i="1"/>
  <c r="B6943" i="1"/>
  <c r="O6942" i="1"/>
  <c r="J6942" i="1"/>
  <c r="B6942" i="1"/>
  <c r="O6941" i="1"/>
  <c r="J6941" i="1"/>
  <c r="B6941" i="1"/>
  <c r="O6940" i="1"/>
  <c r="J6940" i="1"/>
  <c r="B6940" i="1"/>
  <c r="O6939" i="1"/>
  <c r="J6939" i="1"/>
  <c r="B6939" i="1"/>
  <c r="O6938" i="1"/>
  <c r="J6938" i="1"/>
  <c r="B6938" i="1"/>
  <c r="O6937" i="1"/>
  <c r="J6937" i="1"/>
  <c r="B6937" i="1"/>
  <c r="O6936" i="1"/>
  <c r="J6936" i="1"/>
  <c r="B6936" i="1"/>
  <c r="O6935" i="1"/>
  <c r="J6935" i="1"/>
  <c r="B6935" i="1"/>
  <c r="O6934" i="1"/>
  <c r="J6934" i="1"/>
  <c r="H6934" i="1"/>
  <c r="O6933" i="1"/>
  <c r="J6933" i="1"/>
  <c r="B6933" i="1"/>
  <c r="O6932" i="1"/>
  <c r="J6932" i="1"/>
  <c r="B6932" i="1"/>
  <c r="O6931" i="1"/>
  <c r="J6931" i="1"/>
  <c r="B6931" i="1"/>
  <c r="O6930" i="1"/>
  <c r="J6930" i="1"/>
  <c r="B6930" i="1"/>
  <c r="O6929" i="1"/>
  <c r="J6929" i="1"/>
  <c r="B6929" i="1"/>
  <c r="O6928" i="1"/>
  <c r="J6928" i="1"/>
  <c r="B6928" i="1"/>
  <c r="O6927" i="1"/>
  <c r="J6927" i="1"/>
  <c r="B6927" i="1"/>
  <c r="O6926" i="1"/>
  <c r="J6926" i="1"/>
  <c r="B6926" i="1"/>
  <c r="O6925" i="1"/>
  <c r="J6925" i="1"/>
  <c r="B6925" i="1"/>
  <c r="O6924" i="1"/>
  <c r="J6924" i="1"/>
  <c r="B6924" i="1"/>
  <c r="O6923" i="1"/>
  <c r="J6923" i="1"/>
  <c r="B6923" i="1"/>
  <c r="O6922" i="1"/>
  <c r="J6922" i="1"/>
  <c r="B6922" i="1"/>
  <c r="O6921" i="1"/>
  <c r="J6921" i="1"/>
  <c r="H6921" i="1"/>
  <c r="O6920" i="1"/>
  <c r="J6920" i="1"/>
  <c r="B6920" i="1"/>
  <c r="O6919" i="1"/>
  <c r="J6919" i="1"/>
  <c r="B6919" i="1"/>
  <c r="O6918" i="1"/>
  <c r="J6918" i="1"/>
  <c r="B6918" i="1"/>
  <c r="O6917" i="1"/>
  <c r="J6917" i="1"/>
  <c r="B6917" i="1"/>
  <c r="O6916" i="1"/>
  <c r="J6916" i="1"/>
  <c r="B6916" i="1"/>
  <c r="O6915" i="1"/>
  <c r="J6915" i="1"/>
  <c r="B6915" i="1"/>
  <c r="O6914" i="1"/>
  <c r="J6914" i="1"/>
  <c r="B6914" i="1"/>
  <c r="O6913" i="1"/>
  <c r="J6913" i="1"/>
  <c r="B6913" i="1"/>
  <c r="O6912" i="1"/>
  <c r="J6912" i="1"/>
  <c r="B6912" i="1"/>
  <c r="O6911" i="1"/>
  <c r="J6911" i="1"/>
  <c r="B6911" i="1"/>
  <c r="O6910" i="1"/>
  <c r="J6910" i="1"/>
  <c r="B6910" i="1"/>
  <c r="O6909" i="1"/>
  <c r="J6909" i="1"/>
  <c r="B6909" i="1"/>
  <c r="O6908" i="1"/>
  <c r="J6908" i="1"/>
  <c r="H6908" i="1"/>
  <c r="O6907" i="1"/>
  <c r="J6907" i="1"/>
  <c r="B6907" i="1"/>
  <c r="O6906" i="1"/>
  <c r="J6906" i="1"/>
  <c r="B6906" i="1"/>
  <c r="O6905" i="1"/>
  <c r="J6905" i="1"/>
  <c r="B6905" i="1"/>
  <c r="O6904" i="1"/>
  <c r="J6904" i="1"/>
  <c r="B6904" i="1"/>
  <c r="O6903" i="1"/>
  <c r="J6903" i="1"/>
  <c r="B6903" i="1"/>
  <c r="O6902" i="1"/>
  <c r="J6902" i="1"/>
  <c r="B6902" i="1"/>
  <c r="O6901" i="1"/>
  <c r="J6901" i="1"/>
  <c r="B6901" i="1"/>
  <c r="O6900" i="1"/>
  <c r="J6900" i="1"/>
  <c r="B6900" i="1"/>
  <c r="O6899" i="1"/>
  <c r="J6899" i="1"/>
  <c r="B6899" i="1"/>
  <c r="O6898" i="1"/>
  <c r="J6898" i="1"/>
  <c r="B6898" i="1"/>
  <c r="O6897" i="1"/>
  <c r="J6897" i="1"/>
  <c r="B6897" i="1"/>
  <c r="O6896" i="1"/>
  <c r="J6896" i="1"/>
  <c r="B6896" i="1"/>
  <c r="O6895" i="1"/>
  <c r="J6895" i="1"/>
  <c r="H6895" i="1"/>
  <c r="O6894" i="1"/>
  <c r="J6894" i="1"/>
  <c r="B6894" i="1"/>
  <c r="O6893" i="1"/>
  <c r="J6893" i="1"/>
  <c r="B6893" i="1"/>
  <c r="O6892" i="1"/>
  <c r="J6892" i="1"/>
  <c r="B6892" i="1"/>
  <c r="O6891" i="1"/>
  <c r="J6891" i="1"/>
  <c r="B6891" i="1"/>
  <c r="O6890" i="1"/>
  <c r="J6890" i="1"/>
  <c r="B6890" i="1"/>
  <c r="O6889" i="1"/>
  <c r="J6889" i="1"/>
  <c r="B6889" i="1"/>
  <c r="O6888" i="1"/>
  <c r="J6888" i="1"/>
  <c r="B6888" i="1"/>
  <c r="O6887" i="1"/>
  <c r="J6887" i="1"/>
  <c r="B6887" i="1"/>
  <c r="O6886" i="1"/>
  <c r="J6886" i="1"/>
  <c r="B6886" i="1"/>
  <c r="O6885" i="1"/>
  <c r="J6885" i="1"/>
  <c r="B6885" i="1"/>
  <c r="O6884" i="1"/>
  <c r="J6884" i="1"/>
  <c r="B6884" i="1"/>
  <c r="O6883" i="1"/>
  <c r="J6883" i="1"/>
  <c r="B6883" i="1"/>
  <c r="O6882" i="1"/>
  <c r="J6882" i="1"/>
  <c r="H6882" i="1"/>
  <c r="O6881" i="1"/>
  <c r="J6881" i="1"/>
  <c r="B6881" i="1"/>
  <c r="O6880" i="1"/>
  <c r="J6880" i="1"/>
  <c r="B6880" i="1"/>
  <c r="O6879" i="1"/>
  <c r="J6879" i="1"/>
  <c r="B6879" i="1"/>
  <c r="O6878" i="1"/>
  <c r="J6878" i="1"/>
  <c r="B6878" i="1"/>
  <c r="O6877" i="1"/>
  <c r="J6877" i="1"/>
  <c r="B6877" i="1"/>
  <c r="O6876" i="1"/>
  <c r="J6876" i="1"/>
  <c r="B6876" i="1"/>
  <c r="O6875" i="1"/>
  <c r="J6875" i="1"/>
  <c r="B6875" i="1"/>
  <c r="O6874" i="1"/>
  <c r="J6874" i="1"/>
  <c r="B6874" i="1"/>
  <c r="O6873" i="1"/>
  <c r="J6873" i="1"/>
  <c r="B6873" i="1"/>
  <c r="O6872" i="1"/>
  <c r="J6872" i="1"/>
  <c r="B6872" i="1"/>
  <c r="O6871" i="1"/>
  <c r="J6871" i="1"/>
  <c r="B6871" i="1"/>
  <c r="O6870" i="1"/>
  <c r="J6870" i="1"/>
  <c r="B6870" i="1"/>
  <c r="O6869" i="1"/>
  <c r="J6869" i="1"/>
  <c r="H6869" i="1"/>
  <c r="O6868" i="1"/>
  <c r="J6868" i="1"/>
  <c r="B6868" i="1"/>
  <c r="O6867" i="1"/>
  <c r="J6867" i="1"/>
  <c r="B6867" i="1"/>
  <c r="O6866" i="1"/>
  <c r="J6866" i="1"/>
  <c r="B6866" i="1"/>
  <c r="O6865" i="1"/>
  <c r="J6865" i="1"/>
  <c r="B6865" i="1"/>
  <c r="O6864" i="1"/>
  <c r="J6864" i="1"/>
  <c r="B6864" i="1"/>
  <c r="O6863" i="1"/>
  <c r="J6863" i="1"/>
  <c r="B6863" i="1"/>
  <c r="O6862" i="1"/>
  <c r="J6862" i="1"/>
  <c r="B6862" i="1"/>
  <c r="O6861" i="1"/>
  <c r="J6861" i="1"/>
  <c r="B6861" i="1"/>
  <c r="O6860" i="1"/>
  <c r="J6860" i="1"/>
  <c r="B6860" i="1"/>
  <c r="O6859" i="1"/>
  <c r="J6859" i="1"/>
  <c r="B6859" i="1"/>
  <c r="O6858" i="1"/>
  <c r="J6858" i="1"/>
  <c r="B6858" i="1"/>
  <c r="O6857" i="1"/>
  <c r="J6857" i="1"/>
  <c r="B6857" i="1"/>
  <c r="O6856" i="1"/>
  <c r="J6856" i="1"/>
  <c r="H6856" i="1"/>
  <c r="O6855" i="1"/>
  <c r="J6855" i="1"/>
  <c r="B6855" i="1"/>
  <c r="O6854" i="1"/>
  <c r="J6854" i="1"/>
  <c r="B6854" i="1"/>
  <c r="O6853" i="1"/>
  <c r="J6853" i="1"/>
  <c r="B6853" i="1"/>
  <c r="O6852" i="1"/>
  <c r="J6852" i="1"/>
  <c r="B6852" i="1"/>
  <c r="O6851" i="1"/>
  <c r="J6851" i="1"/>
  <c r="B6851" i="1"/>
  <c r="O6850" i="1"/>
  <c r="J6850" i="1"/>
  <c r="B6850" i="1"/>
  <c r="O6849" i="1"/>
  <c r="J6849" i="1"/>
  <c r="B6849" i="1"/>
  <c r="O6848" i="1"/>
  <c r="J6848" i="1"/>
  <c r="B6848" i="1"/>
  <c r="O6847" i="1"/>
  <c r="J6847" i="1"/>
  <c r="B6847" i="1"/>
  <c r="O6846" i="1"/>
  <c r="J6846" i="1"/>
  <c r="B6846" i="1"/>
  <c r="O6845" i="1"/>
  <c r="J6845" i="1"/>
  <c r="B6845" i="1"/>
  <c r="O6844" i="1"/>
  <c r="J6844" i="1"/>
  <c r="B6844" i="1"/>
  <c r="O6843" i="1"/>
  <c r="J6843" i="1"/>
  <c r="H6843" i="1"/>
  <c r="O6842" i="1"/>
  <c r="J6842" i="1"/>
  <c r="B6842" i="1"/>
  <c r="O6841" i="1"/>
  <c r="J6841" i="1"/>
  <c r="B6841" i="1"/>
  <c r="O6840" i="1"/>
  <c r="J6840" i="1"/>
  <c r="B6840" i="1"/>
  <c r="O6839" i="1"/>
  <c r="J6839" i="1"/>
  <c r="B6839" i="1"/>
  <c r="O6838" i="1"/>
  <c r="J6838" i="1"/>
  <c r="B6838" i="1"/>
  <c r="O6837" i="1"/>
  <c r="J6837" i="1"/>
  <c r="B6837" i="1"/>
  <c r="O6836" i="1"/>
  <c r="J6836" i="1"/>
  <c r="B6836" i="1"/>
  <c r="O6835" i="1"/>
  <c r="J6835" i="1"/>
  <c r="B6835" i="1"/>
  <c r="O6834" i="1"/>
  <c r="J6834" i="1"/>
  <c r="B6834" i="1"/>
  <c r="O6833" i="1"/>
  <c r="J6833" i="1"/>
  <c r="B6833" i="1"/>
  <c r="O6832" i="1"/>
  <c r="J6832" i="1"/>
  <c r="B6832" i="1"/>
  <c r="O6831" i="1"/>
  <c r="J6831" i="1"/>
  <c r="B6831" i="1"/>
  <c r="O6830" i="1"/>
  <c r="J6830" i="1"/>
  <c r="H6830" i="1"/>
  <c r="H7892" i="1" s="1"/>
  <c r="O6829" i="1"/>
  <c r="J6829" i="1"/>
  <c r="B6829" i="1"/>
  <c r="O6828" i="1"/>
  <c r="J6828" i="1"/>
  <c r="B6828" i="1"/>
  <c r="O6827" i="1"/>
  <c r="J6827" i="1"/>
  <c r="B6827" i="1"/>
  <c r="O6826" i="1"/>
  <c r="J6826" i="1"/>
  <c r="B6826" i="1"/>
  <c r="O6825" i="1"/>
  <c r="J6825" i="1"/>
  <c r="B6825" i="1"/>
  <c r="O6824" i="1"/>
  <c r="J6824" i="1"/>
  <c r="B6824" i="1"/>
  <c r="O6823" i="1"/>
  <c r="J6823" i="1"/>
  <c r="B6823" i="1"/>
  <c r="O6822" i="1"/>
  <c r="J6822" i="1"/>
  <c r="B6822" i="1"/>
  <c r="O6821" i="1"/>
  <c r="J6821" i="1"/>
  <c r="B6821" i="1"/>
  <c r="O6820" i="1"/>
  <c r="J6820" i="1"/>
  <c r="B6820" i="1"/>
  <c r="O6819" i="1"/>
  <c r="J6819" i="1"/>
  <c r="B6819" i="1"/>
  <c r="O6818" i="1"/>
  <c r="J6818" i="1"/>
  <c r="B6818" i="1"/>
  <c r="O6817" i="1"/>
  <c r="J6817" i="1"/>
  <c r="H6817" i="1"/>
  <c r="O6816" i="1"/>
  <c r="J6816" i="1"/>
  <c r="B6816" i="1"/>
  <c r="O6815" i="1"/>
  <c r="J6815" i="1"/>
  <c r="B6815" i="1"/>
  <c r="O6814" i="1"/>
  <c r="J6814" i="1"/>
  <c r="B6814" i="1"/>
  <c r="O6813" i="1"/>
  <c r="J6813" i="1"/>
  <c r="B6813" i="1"/>
  <c r="O6812" i="1"/>
  <c r="J6812" i="1"/>
  <c r="B6812" i="1"/>
  <c r="O6811" i="1"/>
  <c r="J6811" i="1"/>
  <c r="B6811" i="1"/>
  <c r="O6810" i="1"/>
  <c r="J6810" i="1"/>
  <c r="B6810" i="1"/>
  <c r="O6809" i="1"/>
  <c r="J6809" i="1"/>
  <c r="B6809" i="1"/>
  <c r="O6808" i="1"/>
  <c r="J6808" i="1"/>
  <c r="B6808" i="1"/>
  <c r="O6807" i="1"/>
  <c r="J6807" i="1"/>
  <c r="B6807" i="1"/>
  <c r="O6806" i="1"/>
  <c r="J6806" i="1"/>
  <c r="B6806" i="1"/>
  <c r="O6805" i="1"/>
  <c r="J6805" i="1"/>
  <c r="B6805" i="1"/>
  <c r="O6804" i="1"/>
  <c r="J6804" i="1"/>
  <c r="H6804" i="1"/>
  <c r="O6803" i="1"/>
  <c r="J6803" i="1"/>
  <c r="B6803" i="1"/>
  <c r="O6802" i="1"/>
  <c r="J6802" i="1"/>
  <c r="B6802" i="1"/>
  <c r="O6801" i="1"/>
  <c r="J6801" i="1"/>
  <c r="B6801" i="1"/>
  <c r="O6800" i="1"/>
  <c r="J6800" i="1"/>
  <c r="B6800" i="1"/>
  <c r="O6799" i="1"/>
  <c r="J6799" i="1"/>
  <c r="B6799" i="1"/>
  <c r="O6798" i="1"/>
  <c r="J6798" i="1"/>
  <c r="B6798" i="1"/>
  <c r="O6797" i="1"/>
  <c r="J6797" i="1"/>
  <c r="B6797" i="1"/>
  <c r="O6796" i="1"/>
  <c r="J6796" i="1"/>
  <c r="B6796" i="1"/>
  <c r="O6795" i="1"/>
  <c r="J6795" i="1"/>
  <c r="B6795" i="1"/>
  <c r="O6794" i="1"/>
  <c r="J6794" i="1"/>
  <c r="B6794" i="1"/>
  <c r="O6793" i="1"/>
  <c r="J6793" i="1"/>
  <c r="B6793" i="1"/>
  <c r="O6792" i="1"/>
  <c r="J6792" i="1"/>
  <c r="B6792" i="1"/>
  <c r="O6791" i="1"/>
  <c r="J6791" i="1"/>
  <c r="H6791" i="1"/>
  <c r="O6790" i="1"/>
  <c r="J6790" i="1"/>
  <c r="B6790" i="1"/>
  <c r="O6789" i="1"/>
  <c r="J6789" i="1"/>
  <c r="B6789" i="1"/>
  <c r="O6788" i="1"/>
  <c r="J6788" i="1"/>
  <c r="B6788" i="1"/>
  <c r="O6787" i="1"/>
  <c r="J6787" i="1"/>
  <c r="B6787" i="1"/>
  <c r="O6786" i="1"/>
  <c r="J6786" i="1"/>
  <c r="B6786" i="1"/>
  <c r="O6785" i="1"/>
  <c r="J6785" i="1"/>
  <c r="B6785" i="1"/>
  <c r="O6784" i="1"/>
  <c r="J6784" i="1"/>
  <c r="B6784" i="1"/>
  <c r="O6783" i="1"/>
  <c r="J6783" i="1"/>
  <c r="B6783" i="1"/>
  <c r="O6782" i="1"/>
  <c r="J6782" i="1"/>
  <c r="B6782" i="1"/>
  <c r="O6781" i="1"/>
  <c r="J6781" i="1"/>
  <c r="B6781" i="1"/>
  <c r="O6780" i="1"/>
  <c r="J6780" i="1"/>
  <c r="B6780" i="1"/>
  <c r="O6779" i="1"/>
  <c r="J6779" i="1"/>
  <c r="B6779" i="1"/>
  <c r="O6778" i="1"/>
  <c r="J6778" i="1"/>
  <c r="H6778" i="1"/>
  <c r="O6777" i="1"/>
  <c r="J6777" i="1"/>
  <c r="B6777" i="1"/>
  <c r="O6776" i="1"/>
  <c r="J6776" i="1"/>
  <c r="B6776" i="1"/>
  <c r="O6775" i="1"/>
  <c r="J6775" i="1"/>
  <c r="B6775" i="1"/>
  <c r="O6774" i="1"/>
  <c r="J6774" i="1"/>
  <c r="B6774" i="1"/>
  <c r="O6773" i="1"/>
  <c r="J6773" i="1"/>
  <c r="B6773" i="1"/>
  <c r="O6772" i="1"/>
  <c r="J6772" i="1"/>
  <c r="B6772" i="1"/>
  <c r="O6771" i="1"/>
  <c r="J6771" i="1"/>
  <c r="B6771" i="1"/>
  <c r="O6770" i="1"/>
  <c r="J6770" i="1"/>
  <c r="B6770" i="1"/>
  <c r="O6769" i="1"/>
  <c r="J6769" i="1"/>
  <c r="B6769" i="1"/>
  <c r="O6768" i="1"/>
  <c r="J6768" i="1"/>
  <c r="B6768" i="1"/>
  <c r="O6767" i="1"/>
  <c r="J6767" i="1"/>
  <c r="B6767" i="1"/>
  <c r="O6766" i="1"/>
  <c r="J6766" i="1"/>
  <c r="B6766" i="1"/>
  <c r="O6765" i="1"/>
  <c r="J6765" i="1"/>
  <c r="H6765" i="1"/>
  <c r="O6764" i="1"/>
  <c r="J6764" i="1"/>
  <c r="B6764" i="1"/>
  <c r="O6763" i="1"/>
  <c r="J6763" i="1"/>
  <c r="B6763" i="1"/>
  <c r="O6762" i="1"/>
  <c r="J6762" i="1"/>
  <c r="B6762" i="1"/>
  <c r="O6761" i="1"/>
  <c r="J6761" i="1"/>
  <c r="B6761" i="1"/>
  <c r="O6760" i="1"/>
  <c r="J6760" i="1"/>
  <c r="B6760" i="1"/>
  <c r="O6759" i="1"/>
  <c r="J6759" i="1"/>
  <c r="B6759" i="1"/>
  <c r="O6758" i="1"/>
  <c r="J6758" i="1"/>
  <c r="B6758" i="1"/>
  <c r="O6757" i="1"/>
  <c r="J6757" i="1"/>
  <c r="B6757" i="1"/>
  <c r="O6756" i="1"/>
  <c r="J6756" i="1"/>
  <c r="B6756" i="1"/>
  <c r="O6755" i="1"/>
  <c r="J6755" i="1"/>
  <c r="B6755" i="1"/>
  <c r="O6754" i="1"/>
  <c r="J6754" i="1"/>
  <c r="B6754" i="1"/>
  <c r="O6753" i="1"/>
  <c r="J6753" i="1"/>
  <c r="B6753" i="1"/>
  <c r="O6752" i="1"/>
  <c r="J6752" i="1"/>
  <c r="H6752" i="1"/>
  <c r="O6751" i="1"/>
  <c r="J6751" i="1"/>
  <c r="B6751" i="1"/>
  <c r="O6750" i="1"/>
  <c r="J6750" i="1"/>
  <c r="B6750" i="1"/>
  <c r="O6749" i="1"/>
  <c r="J6749" i="1"/>
  <c r="B6749" i="1"/>
  <c r="O6748" i="1"/>
  <c r="J6748" i="1"/>
  <c r="B6748" i="1"/>
  <c r="O6747" i="1"/>
  <c r="J6747" i="1"/>
  <c r="B6747" i="1"/>
  <c r="O6746" i="1"/>
  <c r="J6746" i="1"/>
  <c r="B6746" i="1"/>
  <c r="O6745" i="1"/>
  <c r="J6745" i="1"/>
  <c r="B6745" i="1"/>
  <c r="O6744" i="1"/>
  <c r="J6744" i="1"/>
  <c r="B6744" i="1"/>
  <c r="O6743" i="1"/>
  <c r="J6743" i="1"/>
  <c r="B6743" i="1"/>
  <c r="O6742" i="1"/>
  <c r="J6742" i="1"/>
  <c r="B6742" i="1"/>
  <c r="O6741" i="1"/>
  <c r="J6741" i="1"/>
  <c r="B6741" i="1"/>
  <c r="O6740" i="1"/>
  <c r="J6740" i="1"/>
  <c r="B6740" i="1"/>
  <c r="O6739" i="1"/>
  <c r="J6739" i="1"/>
  <c r="H6739" i="1"/>
  <c r="O6738" i="1"/>
  <c r="J6738" i="1"/>
  <c r="B6738" i="1"/>
  <c r="O6737" i="1"/>
  <c r="J6737" i="1"/>
  <c r="B6737" i="1"/>
  <c r="O6736" i="1"/>
  <c r="J6736" i="1"/>
  <c r="B6736" i="1"/>
  <c r="O6735" i="1"/>
  <c r="J6735" i="1"/>
  <c r="B6735" i="1"/>
  <c r="O6734" i="1"/>
  <c r="J6734" i="1"/>
  <c r="B6734" i="1"/>
  <c r="O6733" i="1"/>
  <c r="J6733" i="1"/>
  <c r="B6733" i="1"/>
  <c r="O6732" i="1"/>
  <c r="J6732" i="1"/>
  <c r="B6732" i="1"/>
  <c r="O6731" i="1"/>
  <c r="J6731" i="1"/>
  <c r="B6731" i="1"/>
  <c r="O6730" i="1"/>
  <c r="J6730" i="1"/>
  <c r="B6730" i="1"/>
  <c r="O6729" i="1"/>
  <c r="J6729" i="1"/>
  <c r="B6729" i="1"/>
  <c r="O6728" i="1"/>
  <c r="J6728" i="1"/>
  <c r="B6728" i="1"/>
  <c r="O6727" i="1"/>
  <c r="J6727" i="1"/>
  <c r="B6727" i="1"/>
  <c r="O6726" i="1"/>
  <c r="J6726" i="1"/>
  <c r="H6726" i="1"/>
  <c r="O6725" i="1"/>
  <c r="J6725" i="1"/>
  <c r="B6725" i="1"/>
  <c r="O6724" i="1"/>
  <c r="J6724" i="1"/>
  <c r="B6724" i="1"/>
  <c r="O6723" i="1"/>
  <c r="J6723" i="1"/>
  <c r="B6723" i="1"/>
  <c r="O6722" i="1"/>
  <c r="J6722" i="1"/>
  <c r="B6722" i="1"/>
  <c r="O6721" i="1"/>
  <c r="J6721" i="1"/>
  <c r="B6721" i="1"/>
  <c r="O6720" i="1"/>
  <c r="J6720" i="1"/>
  <c r="B6720" i="1"/>
  <c r="O6719" i="1"/>
  <c r="J6719" i="1"/>
  <c r="B6719" i="1"/>
  <c r="O6718" i="1"/>
  <c r="J6718" i="1"/>
  <c r="B6718" i="1"/>
  <c r="O6717" i="1"/>
  <c r="J6717" i="1"/>
  <c r="B6717" i="1"/>
  <c r="O6716" i="1"/>
  <c r="J6716" i="1"/>
  <c r="B6716" i="1"/>
  <c r="O6715" i="1"/>
  <c r="J6715" i="1"/>
  <c r="B6715" i="1"/>
  <c r="O6714" i="1"/>
  <c r="J6714" i="1"/>
  <c r="B6714" i="1"/>
  <c r="O6713" i="1"/>
  <c r="J6713" i="1"/>
  <c r="H6713" i="1"/>
  <c r="O6712" i="1"/>
  <c r="J6712" i="1"/>
  <c r="B6712" i="1"/>
  <c r="O6711" i="1"/>
  <c r="J6711" i="1"/>
  <c r="B6711" i="1"/>
  <c r="O6710" i="1"/>
  <c r="J6710" i="1"/>
  <c r="B6710" i="1"/>
  <c r="O6709" i="1"/>
  <c r="J6709" i="1"/>
  <c r="B6709" i="1"/>
  <c r="O6708" i="1"/>
  <c r="J6708" i="1"/>
  <c r="B6708" i="1"/>
  <c r="O6707" i="1"/>
  <c r="J6707" i="1"/>
  <c r="B6707" i="1"/>
  <c r="O6706" i="1"/>
  <c r="J6706" i="1"/>
  <c r="B6706" i="1"/>
  <c r="O6705" i="1"/>
  <c r="J6705" i="1"/>
  <c r="B6705" i="1"/>
  <c r="O6704" i="1"/>
  <c r="J6704" i="1"/>
  <c r="B6704" i="1"/>
  <c r="O6703" i="1"/>
  <c r="J6703" i="1"/>
  <c r="B6703" i="1"/>
  <c r="O6702" i="1"/>
  <c r="J6702" i="1"/>
  <c r="B6702" i="1"/>
  <c r="O6701" i="1"/>
  <c r="J6701" i="1"/>
  <c r="B6701" i="1"/>
  <c r="O6700" i="1"/>
  <c r="J6700" i="1"/>
  <c r="H6700" i="1"/>
  <c r="O6699" i="1"/>
  <c r="J6699" i="1"/>
  <c r="B6699" i="1"/>
  <c r="O6698" i="1"/>
  <c r="J6698" i="1"/>
  <c r="B6698" i="1"/>
  <c r="O6697" i="1"/>
  <c r="J6697" i="1"/>
  <c r="B6697" i="1"/>
  <c r="O6696" i="1"/>
  <c r="J6696" i="1"/>
  <c r="B6696" i="1"/>
  <c r="O6695" i="1"/>
  <c r="J6695" i="1"/>
  <c r="B6695" i="1"/>
  <c r="O6694" i="1"/>
  <c r="J6694" i="1"/>
  <c r="B6694" i="1"/>
  <c r="O6693" i="1"/>
  <c r="J6693" i="1"/>
  <c r="B6693" i="1"/>
  <c r="O6692" i="1"/>
  <c r="J6692" i="1"/>
  <c r="B6692" i="1"/>
  <c r="O6691" i="1"/>
  <c r="J6691" i="1"/>
  <c r="B6691" i="1"/>
  <c r="O6690" i="1"/>
  <c r="J6690" i="1"/>
  <c r="B6690" i="1"/>
  <c r="O6689" i="1"/>
  <c r="J6689" i="1"/>
  <c r="B6689" i="1"/>
  <c r="O6688" i="1"/>
  <c r="J6688" i="1"/>
  <c r="B6688" i="1"/>
  <c r="O6687" i="1"/>
  <c r="J6687" i="1"/>
  <c r="H6687" i="1"/>
  <c r="O6686" i="1"/>
  <c r="J6686" i="1"/>
  <c r="B6686" i="1"/>
  <c r="O6685" i="1"/>
  <c r="J6685" i="1"/>
  <c r="B6685" i="1"/>
  <c r="O6684" i="1"/>
  <c r="J6684" i="1"/>
  <c r="B6684" i="1"/>
  <c r="O6683" i="1"/>
  <c r="J6683" i="1"/>
  <c r="B6683" i="1"/>
  <c r="O6682" i="1"/>
  <c r="J6682" i="1"/>
  <c r="B6682" i="1"/>
  <c r="O6681" i="1"/>
  <c r="J6681" i="1"/>
  <c r="B6681" i="1"/>
  <c r="O6680" i="1"/>
  <c r="J6680" i="1"/>
  <c r="B6680" i="1"/>
  <c r="O6679" i="1"/>
  <c r="J6679" i="1"/>
  <c r="B6679" i="1"/>
  <c r="O6678" i="1"/>
  <c r="J6678" i="1"/>
  <c r="B6678" i="1"/>
  <c r="O6677" i="1"/>
  <c r="J6677" i="1"/>
  <c r="B6677" i="1"/>
  <c r="O6676" i="1"/>
  <c r="J6676" i="1"/>
  <c r="B6676" i="1"/>
  <c r="O6675" i="1"/>
  <c r="J6675" i="1"/>
  <c r="B6675" i="1"/>
  <c r="O6674" i="1"/>
  <c r="J6674" i="1"/>
  <c r="H6674" i="1"/>
  <c r="O6673" i="1"/>
  <c r="J6673" i="1"/>
  <c r="B6673" i="1"/>
  <c r="O6672" i="1"/>
  <c r="J6672" i="1"/>
  <c r="B6672" i="1"/>
  <c r="O6671" i="1"/>
  <c r="J6671" i="1"/>
  <c r="B6671" i="1"/>
  <c r="O6670" i="1"/>
  <c r="J6670" i="1"/>
  <c r="B6670" i="1"/>
  <c r="O6669" i="1"/>
  <c r="J6669" i="1"/>
  <c r="B6669" i="1"/>
  <c r="O6668" i="1"/>
  <c r="J6668" i="1"/>
  <c r="B6668" i="1"/>
  <c r="O6667" i="1"/>
  <c r="J6667" i="1"/>
  <c r="B6667" i="1"/>
  <c r="O6666" i="1"/>
  <c r="J6666" i="1"/>
  <c r="B6666" i="1"/>
  <c r="O6665" i="1"/>
  <c r="J6665" i="1"/>
  <c r="B6665" i="1"/>
  <c r="O6664" i="1"/>
  <c r="J6664" i="1"/>
  <c r="B6664" i="1"/>
  <c r="O6663" i="1"/>
  <c r="J6663" i="1"/>
  <c r="B6663" i="1"/>
  <c r="O6662" i="1"/>
  <c r="J6662" i="1"/>
  <c r="B6662" i="1"/>
  <c r="O6661" i="1"/>
  <c r="J6661" i="1"/>
  <c r="H6661" i="1"/>
  <c r="O6660" i="1"/>
  <c r="J6660" i="1"/>
  <c r="B6660" i="1"/>
  <c r="O6659" i="1"/>
  <c r="J6659" i="1"/>
  <c r="B6659" i="1"/>
  <c r="O6658" i="1"/>
  <c r="J6658" i="1"/>
  <c r="B6658" i="1"/>
  <c r="O6657" i="1"/>
  <c r="J6657" i="1"/>
  <c r="B6657" i="1"/>
  <c r="O6656" i="1"/>
  <c r="J6656" i="1"/>
  <c r="B6656" i="1"/>
  <c r="O6655" i="1"/>
  <c r="J6655" i="1"/>
  <c r="B6655" i="1"/>
  <c r="O6654" i="1"/>
  <c r="J6654" i="1"/>
  <c r="B6654" i="1"/>
  <c r="O6653" i="1"/>
  <c r="J6653" i="1"/>
  <c r="B6653" i="1"/>
  <c r="O6652" i="1"/>
  <c r="J6652" i="1"/>
  <c r="B6652" i="1"/>
  <c r="O6651" i="1"/>
  <c r="J6651" i="1"/>
  <c r="B6651" i="1"/>
  <c r="O6650" i="1"/>
  <c r="J6650" i="1"/>
  <c r="B6650" i="1"/>
  <c r="O6649" i="1"/>
  <c r="J6649" i="1"/>
  <c r="B6649" i="1"/>
  <c r="O6648" i="1"/>
  <c r="J6648" i="1"/>
  <c r="H6648" i="1"/>
  <c r="O6647" i="1"/>
  <c r="J6647" i="1"/>
  <c r="B6647" i="1"/>
  <c r="O6646" i="1"/>
  <c r="J6646" i="1"/>
  <c r="B6646" i="1"/>
  <c r="O6645" i="1"/>
  <c r="J6645" i="1"/>
  <c r="B6645" i="1"/>
  <c r="O6644" i="1"/>
  <c r="J6644" i="1"/>
  <c r="B6644" i="1"/>
  <c r="O6643" i="1"/>
  <c r="J6643" i="1"/>
  <c r="B6643" i="1"/>
  <c r="O6642" i="1"/>
  <c r="J6642" i="1"/>
  <c r="B6642" i="1"/>
  <c r="O6641" i="1"/>
  <c r="J6641" i="1"/>
  <c r="B6641" i="1"/>
  <c r="O6640" i="1"/>
  <c r="J6640" i="1"/>
  <c r="B6640" i="1"/>
  <c r="O6639" i="1"/>
  <c r="J6639" i="1"/>
  <c r="B6639" i="1"/>
  <c r="O6638" i="1"/>
  <c r="J6638" i="1"/>
  <c r="B6638" i="1"/>
  <c r="O6637" i="1"/>
  <c r="J6637" i="1"/>
  <c r="B6637" i="1"/>
  <c r="O6636" i="1"/>
  <c r="J6636" i="1"/>
  <c r="B6636" i="1"/>
  <c r="O6635" i="1"/>
  <c r="J6635" i="1"/>
  <c r="H6635" i="1"/>
  <c r="O6634" i="1"/>
  <c r="J6634" i="1"/>
  <c r="B6634" i="1"/>
  <c r="O6633" i="1"/>
  <c r="J6633" i="1"/>
  <c r="B6633" i="1"/>
  <c r="O6632" i="1"/>
  <c r="J6632" i="1"/>
  <c r="B6632" i="1"/>
  <c r="O6631" i="1"/>
  <c r="J6631" i="1"/>
  <c r="B6631" i="1"/>
  <c r="O6630" i="1"/>
  <c r="J6630" i="1"/>
  <c r="B6630" i="1"/>
  <c r="O6629" i="1"/>
  <c r="J6629" i="1"/>
  <c r="B6629" i="1"/>
  <c r="O6628" i="1"/>
  <c r="J6628" i="1"/>
  <c r="B6628" i="1"/>
  <c r="O6627" i="1"/>
  <c r="J6627" i="1"/>
  <c r="B6627" i="1"/>
  <c r="O6626" i="1"/>
  <c r="J6626" i="1"/>
  <c r="B6626" i="1"/>
  <c r="O6625" i="1"/>
  <c r="J6625" i="1"/>
  <c r="B6625" i="1"/>
  <c r="O6624" i="1"/>
  <c r="J6624" i="1"/>
  <c r="B6624" i="1"/>
  <c r="O6623" i="1"/>
  <c r="J6623" i="1"/>
  <c r="B6623" i="1"/>
  <c r="O6622" i="1"/>
  <c r="J6622" i="1"/>
  <c r="H6622" i="1"/>
  <c r="O6621" i="1"/>
  <c r="J6621" i="1"/>
  <c r="B6621" i="1"/>
  <c r="O6620" i="1"/>
  <c r="J6620" i="1"/>
  <c r="B6620" i="1"/>
  <c r="O6619" i="1"/>
  <c r="J6619" i="1"/>
  <c r="B6619" i="1"/>
  <c r="O6618" i="1"/>
  <c r="J6618" i="1"/>
  <c r="B6618" i="1"/>
  <c r="O6617" i="1"/>
  <c r="J6617" i="1"/>
  <c r="B6617" i="1"/>
  <c r="O6616" i="1"/>
  <c r="J6616" i="1"/>
  <c r="B6616" i="1"/>
  <c r="O6615" i="1"/>
  <c r="J6615" i="1"/>
  <c r="B6615" i="1"/>
  <c r="O6614" i="1"/>
  <c r="J6614" i="1"/>
  <c r="B6614" i="1"/>
  <c r="O6613" i="1"/>
  <c r="J6613" i="1"/>
  <c r="B6613" i="1"/>
  <c r="O6612" i="1"/>
  <c r="J6612" i="1"/>
  <c r="B6612" i="1"/>
  <c r="O6611" i="1"/>
  <c r="J6611" i="1"/>
  <c r="B6611" i="1"/>
  <c r="O6610" i="1"/>
  <c r="J6610" i="1"/>
  <c r="B6610" i="1"/>
  <c r="O6609" i="1"/>
  <c r="J6609" i="1"/>
  <c r="H6609" i="1"/>
  <c r="O6608" i="1"/>
  <c r="J6608" i="1"/>
  <c r="B6608" i="1"/>
  <c r="O6607" i="1"/>
  <c r="J6607" i="1"/>
  <c r="B6607" i="1"/>
  <c r="O6606" i="1"/>
  <c r="J6606" i="1"/>
  <c r="B6606" i="1"/>
  <c r="O6605" i="1"/>
  <c r="J6605" i="1"/>
  <c r="B6605" i="1"/>
  <c r="O6604" i="1"/>
  <c r="J6604" i="1"/>
  <c r="B6604" i="1"/>
  <c r="O6603" i="1"/>
  <c r="J6603" i="1"/>
  <c r="B6603" i="1"/>
  <c r="O6602" i="1"/>
  <c r="J6602" i="1"/>
  <c r="B6602" i="1"/>
  <c r="O6601" i="1"/>
  <c r="J6601" i="1"/>
  <c r="B6601" i="1"/>
  <c r="O6600" i="1"/>
  <c r="J6600" i="1"/>
  <c r="B6600" i="1"/>
  <c r="O6599" i="1"/>
  <c r="J6599" i="1"/>
  <c r="B6599" i="1"/>
  <c r="O6598" i="1"/>
  <c r="J6598" i="1"/>
  <c r="B6598" i="1"/>
  <c r="O6597" i="1"/>
  <c r="J6597" i="1"/>
  <c r="B6597" i="1"/>
  <c r="O6596" i="1"/>
  <c r="J6596" i="1"/>
  <c r="H6596" i="1"/>
  <c r="O6595" i="1"/>
  <c r="J6595" i="1"/>
  <c r="B6595" i="1"/>
  <c r="O6594" i="1"/>
  <c r="J6594" i="1"/>
  <c r="B6594" i="1"/>
  <c r="O6593" i="1"/>
  <c r="J6593" i="1"/>
  <c r="B6593" i="1"/>
  <c r="O6592" i="1"/>
  <c r="J6592" i="1"/>
  <c r="B6592" i="1"/>
  <c r="O6591" i="1"/>
  <c r="J6591" i="1"/>
  <c r="B6591" i="1"/>
  <c r="O6590" i="1"/>
  <c r="J6590" i="1"/>
  <c r="B6590" i="1"/>
  <c r="O6589" i="1"/>
  <c r="J6589" i="1"/>
  <c r="B6589" i="1"/>
  <c r="O6588" i="1"/>
  <c r="J6588" i="1"/>
  <c r="B6588" i="1"/>
  <c r="O6587" i="1"/>
  <c r="J6587" i="1"/>
  <c r="B6587" i="1"/>
  <c r="O6586" i="1"/>
  <c r="J6586" i="1"/>
  <c r="B6586" i="1"/>
  <c r="O6585" i="1"/>
  <c r="J6585" i="1"/>
  <c r="B6585" i="1"/>
  <c r="O6584" i="1"/>
  <c r="J6584" i="1"/>
  <c r="B6584" i="1"/>
  <c r="O6583" i="1"/>
  <c r="J6583" i="1"/>
  <c r="H6583" i="1"/>
  <c r="O6582" i="1"/>
  <c r="J6582" i="1"/>
  <c r="B6582" i="1"/>
  <c r="O6581" i="1"/>
  <c r="J6581" i="1"/>
  <c r="B6581" i="1"/>
  <c r="O6580" i="1"/>
  <c r="J6580" i="1"/>
  <c r="B6580" i="1"/>
  <c r="O6579" i="1"/>
  <c r="J6579" i="1"/>
  <c r="B6579" i="1"/>
  <c r="O6578" i="1"/>
  <c r="J6578" i="1"/>
  <c r="B6578" i="1"/>
  <c r="O6577" i="1"/>
  <c r="J6577" i="1"/>
  <c r="B6577" i="1"/>
  <c r="O6576" i="1"/>
  <c r="J6576" i="1"/>
  <c r="B6576" i="1"/>
  <c r="O6575" i="1"/>
  <c r="J6575" i="1"/>
  <c r="B6575" i="1"/>
  <c r="O6574" i="1"/>
  <c r="J6574" i="1"/>
  <c r="B6574" i="1"/>
  <c r="O6573" i="1"/>
  <c r="J6573" i="1"/>
  <c r="B6573" i="1"/>
  <c r="O6572" i="1"/>
  <c r="J6572" i="1"/>
  <c r="B6572" i="1"/>
  <c r="O6571" i="1"/>
  <c r="J6571" i="1"/>
  <c r="B6571" i="1"/>
  <c r="O6570" i="1"/>
  <c r="J6570" i="1"/>
  <c r="H6570" i="1"/>
  <c r="O6569" i="1"/>
  <c r="J6569" i="1"/>
  <c r="B6569" i="1"/>
  <c r="O6568" i="1"/>
  <c r="J6568" i="1"/>
  <c r="B6568" i="1"/>
  <c r="O6567" i="1"/>
  <c r="J6567" i="1"/>
  <c r="B6567" i="1"/>
  <c r="O6566" i="1"/>
  <c r="J6566" i="1"/>
  <c r="B6566" i="1"/>
  <c r="O6565" i="1"/>
  <c r="J6565" i="1"/>
  <c r="B6565" i="1"/>
  <c r="O6564" i="1"/>
  <c r="J6564" i="1"/>
  <c r="B6564" i="1"/>
  <c r="O6563" i="1"/>
  <c r="J6563" i="1"/>
  <c r="B6563" i="1"/>
  <c r="O6562" i="1"/>
  <c r="J6562" i="1"/>
  <c r="B6562" i="1"/>
  <c r="O6561" i="1"/>
  <c r="J6561" i="1"/>
  <c r="B6561" i="1"/>
  <c r="O6560" i="1"/>
  <c r="J6560" i="1"/>
  <c r="B6560" i="1"/>
  <c r="O6559" i="1"/>
  <c r="J6559" i="1"/>
  <c r="B6559" i="1"/>
  <c r="O6558" i="1"/>
  <c r="J6558" i="1"/>
  <c r="B6558" i="1"/>
  <c r="O6557" i="1"/>
  <c r="J6557" i="1"/>
  <c r="H6557" i="1"/>
  <c r="O6556" i="1"/>
  <c r="J6556" i="1"/>
  <c r="B6556" i="1"/>
  <c r="O6555" i="1"/>
  <c r="J6555" i="1"/>
  <c r="B6555" i="1"/>
  <c r="O6554" i="1"/>
  <c r="J6554" i="1"/>
  <c r="B6554" i="1"/>
  <c r="O6553" i="1"/>
  <c r="J6553" i="1"/>
  <c r="B6553" i="1"/>
  <c r="O6552" i="1"/>
  <c r="J6552" i="1"/>
  <c r="B6552" i="1"/>
  <c r="O6551" i="1"/>
  <c r="J6551" i="1"/>
  <c r="B6551" i="1"/>
  <c r="O6550" i="1"/>
  <c r="J6550" i="1"/>
  <c r="B6550" i="1"/>
  <c r="O6549" i="1"/>
  <c r="J6549" i="1"/>
  <c r="B6549" i="1"/>
  <c r="O6548" i="1"/>
  <c r="J6548" i="1"/>
  <c r="B6548" i="1"/>
  <c r="O6547" i="1"/>
  <c r="J6547" i="1"/>
  <c r="B6547" i="1"/>
  <c r="O6546" i="1"/>
  <c r="J6546" i="1"/>
  <c r="B6546" i="1"/>
  <c r="O6545" i="1"/>
  <c r="J6545" i="1"/>
  <c r="B6545" i="1"/>
  <c r="O6544" i="1"/>
  <c r="J6544" i="1"/>
  <c r="H6544" i="1"/>
  <c r="O6543" i="1"/>
  <c r="J6543" i="1"/>
  <c r="B6543" i="1"/>
  <c r="O6542" i="1"/>
  <c r="J6542" i="1"/>
  <c r="B6542" i="1"/>
  <c r="O6541" i="1"/>
  <c r="J6541" i="1"/>
  <c r="B6541" i="1"/>
  <c r="O6540" i="1"/>
  <c r="J6540" i="1"/>
  <c r="B6540" i="1"/>
  <c r="O6539" i="1"/>
  <c r="J6539" i="1"/>
  <c r="B6539" i="1"/>
  <c r="O6538" i="1"/>
  <c r="J6538" i="1"/>
  <c r="B6538" i="1"/>
  <c r="O6537" i="1"/>
  <c r="J6537" i="1"/>
  <c r="B6537" i="1"/>
  <c r="O6536" i="1"/>
  <c r="J6536" i="1"/>
  <c r="B6536" i="1"/>
  <c r="O6535" i="1"/>
  <c r="J6535" i="1"/>
  <c r="B6535" i="1"/>
  <c r="O6534" i="1"/>
  <c r="J6534" i="1"/>
  <c r="B6534" i="1"/>
  <c r="O6533" i="1"/>
  <c r="J6533" i="1"/>
  <c r="B6533" i="1"/>
  <c r="O6532" i="1"/>
  <c r="J6532" i="1"/>
  <c r="B6532" i="1"/>
  <c r="O6531" i="1"/>
  <c r="J6531" i="1"/>
  <c r="H6531" i="1"/>
  <c r="O6530" i="1"/>
  <c r="J6530" i="1"/>
  <c r="B6530" i="1"/>
  <c r="O6529" i="1"/>
  <c r="J6529" i="1"/>
  <c r="B6529" i="1"/>
  <c r="O6528" i="1"/>
  <c r="J6528" i="1"/>
  <c r="B6528" i="1"/>
  <c r="O6527" i="1"/>
  <c r="J6527" i="1"/>
  <c r="B6527" i="1"/>
  <c r="O6526" i="1"/>
  <c r="J6526" i="1"/>
  <c r="B6526" i="1"/>
  <c r="O6525" i="1"/>
  <c r="J6525" i="1"/>
  <c r="B6525" i="1"/>
  <c r="O6524" i="1"/>
  <c r="J6524" i="1"/>
  <c r="B6524" i="1"/>
  <c r="O6523" i="1"/>
  <c r="J6523" i="1"/>
  <c r="B6523" i="1"/>
  <c r="O6522" i="1"/>
  <c r="J6522" i="1"/>
  <c r="B6522" i="1"/>
  <c r="O6521" i="1"/>
  <c r="J6521" i="1"/>
  <c r="B6521" i="1"/>
  <c r="O6520" i="1"/>
  <c r="J6520" i="1"/>
  <c r="B6520" i="1"/>
  <c r="O6519" i="1"/>
  <c r="J6519" i="1"/>
  <c r="B6519" i="1"/>
  <c r="O6518" i="1"/>
  <c r="J6518" i="1"/>
  <c r="H6518" i="1"/>
  <c r="O6517" i="1"/>
  <c r="J6517" i="1"/>
  <c r="B6517" i="1"/>
  <c r="O6516" i="1"/>
  <c r="J6516" i="1"/>
  <c r="B6516" i="1"/>
  <c r="O6515" i="1"/>
  <c r="J6515" i="1"/>
  <c r="B6515" i="1"/>
  <c r="O6514" i="1"/>
  <c r="J6514" i="1"/>
  <c r="B6514" i="1"/>
  <c r="O6513" i="1"/>
  <c r="J6513" i="1"/>
  <c r="B6513" i="1"/>
  <c r="O6512" i="1"/>
  <c r="J6512" i="1"/>
  <c r="B6512" i="1"/>
  <c r="O6511" i="1"/>
  <c r="J6511" i="1"/>
  <c r="B6511" i="1"/>
  <c r="O6510" i="1"/>
  <c r="J6510" i="1"/>
  <c r="B6510" i="1"/>
  <c r="O6509" i="1"/>
  <c r="J6509" i="1"/>
  <c r="B6509" i="1"/>
  <c r="O6508" i="1"/>
  <c r="J6508" i="1"/>
  <c r="B6508" i="1"/>
  <c r="O6507" i="1"/>
  <c r="J6507" i="1"/>
  <c r="B6507" i="1"/>
  <c r="O6506" i="1"/>
  <c r="J6506" i="1"/>
  <c r="B6506" i="1"/>
  <c r="O6505" i="1"/>
  <c r="J6505" i="1"/>
  <c r="H6505" i="1"/>
  <c r="O6504" i="1"/>
  <c r="J6504" i="1"/>
  <c r="B6504" i="1"/>
  <c r="O6503" i="1"/>
  <c r="J6503" i="1"/>
  <c r="B6503" i="1"/>
  <c r="O6502" i="1"/>
  <c r="J6502" i="1"/>
  <c r="B6502" i="1"/>
  <c r="O6501" i="1"/>
  <c r="J6501" i="1"/>
  <c r="B6501" i="1"/>
  <c r="O6500" i="1"/>
  <c r="J6500" i="1"/>
  <c r="B6500" i="1"/>
  <c r="O6499" i="1"/>
  <c r="J6499" i="1"/>
  <c r="B6499" i="1"/>
  <c r="O6498" i="1"/>
  <c r="J6498" i="1"/>
  <c r="B6498" i="1"/>
  <c r="O6497" i="1"/>
  <c r="J6497" i="1"/>
  <c r="B6497" i="1"/>
  <c r="O6496" i="1"/>
  <c r="J6496" i="1"/>
  <c r="B6496" i="1"/>
  <c r="O6495" i="1"/>
  <c r="J6495" i="1"/>
  <c r="B6495" i="1"/>
  <c r="O6494" i="1"/>
  <c r="J6494" i="1"/>
  <c r="B6494" i="1"/>
  <c r="O6493" i="1"/>
  <c r="J6493" i="1"/>
  <c r="B6493" i="1"/>
  <c r="O6492" i="1"/>
  <c r="J6492" i="1"/>
  <c r="H6492" i="1"/>
  <c r="O6491" i="1"/>
  <c r="J6491" i="1"/>
  <c r="B6491" i="1"/>
  <c r="O6490" i="1"/>
  <c r="J6490" i="1"/>
  <c r="B6490" i="1"/>
  <c r="O6489" i="1"/>
  <c r="J6489" i="1"/>
  <c r="B6489" i="1"/>
  <c r="O6488" i="1"/>
  <c r="J6488" i="1"/>
  <c r="B6488" i="1"/>
  <c r="O6487" i="1"/>
  <c r="J6487" i="1"/>
  <c r="B6487" i="1"/>
  <c r="O6486" i="1"/>
  <c r="J6486" i="1"/>
  <c r="B6486" i="1"/>
  <c r="O6485" i="1"/>
  <c r="J6485" i="1"/>
  <c r="B6485" i="1"/>
  <c r="O6484" i="1"/>
  <c r="J6484" i="1"/>
  <c r="B6484" i="1"/>
  <c r="O6483" i="1"/>
  <c r="J6483" i="1"/>
  <c r="B6483" i="1"/>
  <c r="O6482" i="1"/>
  <c r="J6482" i="1"/>
  <c r="B6482" i="1"/>
  <c r="O6481" i="1"/>
  <c r="J6481" i="1"/>
  <c r="B6481" i="1"/>
  <c r="O6480" i="1"/>
  <c r="J6480" i="1"/>
  <c r="B6480" i="1"/>
  <c r="O6479" i="1"/>
  <c r="J6479" i="1"/>
  <c r="H6479" i="1"/>
  <c r="O6478" i="1"/>
  <c r="J6478" i="1"/>
  <c r="B6478" i="1"/>
  <c r="O6477" i="1"/>
  <c r="J6477" i="1"/>
  <c r="B6477" i="1"/>
  <c r="O6476" i="1"/>
  <c r="J6476" i="1"/>
  <c r="B6476" i="1"/>
  <c r="O6475" i="1"/>
  <c r="J6475" i="1"/>
  <c r="B6475" i="1"/>
  <c r="O6474" i="1"/>
  <c r="J6474" i="1"/>
  <c r="B6474" i="1"/>
  <c r="O6473" i="1"/>
  <c r="J6473" i="1"/>
  <c r="B6473" i="1"/>
  <c r="O6472" i="1"/>
  <c r="J6472" i="1"/>
  <c r="B6472" i="1"/>
  <c r="O6471" i="1"/>
  <c r="J6471" i="1"/>
  <c r="B6471" i="1"/>
  <c r="O6470" i="1"/>
  <c r="J6470" i="1"/>
  <c r="B6470" i="1"/>
  <c r="O6469" i="1"/>
  <c r="J6469" i="1"/>
  <c r="B6469" i="1"/>
  <c r="O6468" i="1"/>
  <c r="J6468" i="1"/>
  <c r="B6468" i="1"/>
  <c r="O6467" i="1"/>
  <c r="J6467" i="1"/>
  <c r="B6467" i="1"/>
  <c r="O6466" i="1"/>
  <c r="J6466" i="1"/>
  <c r="H6466" i="1"/>
  <c r="O6465" i="1"/>
  <c r="J6465" i="1"/>
  <c r="B6465" i="1"/>
  <c r="O6464" i="1"/>
  <c r="J6464" i="1"/>
  <c r="B6464" i="1"/>
  <c r="O6463" i="1"/>
  <c r="J6463" i="1"/>
  <c r="B6463" i="1"/>
  <c r="O6462" i="1"/>
  <c r="J6462" i="1"/>
  <c r="B6462" i="1"/>
  <c r="O6461" i="1"/>
  <c r="J6461" i="1"/>
  <c r="B6461" i="1"/>
  <c r="O6460" i="1"/>
  <c r="J6460" i="1"/>
  <c r="B6460" i="1"/>
  <c r="O6459" i="1"/>
  <c r="J6459" i="1"/>
  <c r="B6459" i="1"/>
  <c r="O6458" i="1"/>
  <c r="J6458" i="1"/>
  <c r="B6458" i="1"/>
  <c r="O6457" i="1"/>
  <c r="J6457" i="1"/>
  <c r="B6457" i="1"/>
  <c r="O6456" i="1"/>
  <c r="J6456" i="1"/>
  <c r="B6456" i="1"/>
  <c r="O6455" i="1"/>
  <c r="J6455" i="1"/>
  <c r="B6455" i="1"/>
  <c r="O6454" i="1"/>
  <c r="J6454" i="1"/>
  <c r="B6454" i="1"/>
  <c r="O6453" i="1"/>
  <c r="J6453" i="1"/>
  <c r="H6453" i="1"/>
  <c r="O6452" i="1"/>
  <c r="K6452" i="1"/>
  <c r="J6452" i="1"/>
  <c r="B6452" i="1"/>
  <c r="O6451" i="1"/>
  <c r="K6451" i="1"/>
  <c r="J6451" i="1"/>
  <c r="B6451" i="1"/>
  <c r="O6450" i="1"/>
  <c r="K6450" i="1"/>
  <c r="J6450" i="1"/>
  <c r="B6450" i="1"/>
  <c r="O6449" i="1"/>
  <c r="K6449" i="1"/>
  <c r="J6449" i="1"/>
  <c r="B6449" i="1"/>
  <c r="O6448" i="1"/>
  <c r="K6448" i="1"/>
  <c r="J6448" i="1"/>
  <c r="B6448" i="1"/>
  <c r="O6447" i="1"/>
  <c r="K6447" i="1"/>
  <c r="J6447" i="1"/>
  <c r="B6447" i="1"/>
  <c r="O6446" i="1"/>
  <c r="K6446" i="1"/>
  <c r="J6446" i="1"/>
  <c r="B6446" i="1"/>
  <c r="O6445" i="1"/>
  <c r="K6445" i="1"/>
  <c r="J6445" i="1"/>
  <c r="B6445" i="1"/>
  <c r="O6444" i="1"/>
  <c r="K6444" i="1"/>
  <c r="J6444" i="1"/>
  <c r="B6444" i="1"/>
  <c r="O6443" i="1"/>
  <c r="K6443" i="1"/>
  <c r="J6443" i="1"/>
  <c r="B6443" i="1"/>
  <c r="O6442" i="1"/>
  <c r="K6442" i="1"/>
  <c r="J6442" i="1"/>
  <c r="B6442" i="1"/>
  <c r="O6441" i="1"/>
  <c r="K6441" i="1"/>
  <c r="J6441" i="1"/>
  <c r="B6441" i="1"/>
  <c r="O6440" i="1"/>
  <c r="J6440" i="1"/>
  <c r="H6440" i="1"/>
  <c r="O6439" i="1"/>
  <c r="K6439" i="1"/>
  <c r="J6439" i="1"/>
  <c r="B6439" i="1"/>
  <c r="O6438" i="1"/>
  <c r="K6438" i="1"/>
  <c r="J6438" i="1"/>
  <c r="B6438" i="1"/>
  <c r="O6437" i="1"/>
  <c r="K6437" i="1"/>
  <c r="J6437" i="1"/>
  <c r="B6437" i="1"/>
  <c r="O6436" i="1"/>
  <c r="K6436" i="1"/>
  <c r="J6436" i="1"/>
  <c r="B6436" i="1"/>
  <c r="O6435" i="1"/>
  <c r="K6435" i="1"/>
  <c r="J6435" i="1"/>
  <c r="B6435" i="1"/>
  <c r="O6434" i="1"/>
  <c r="K6434" i="1"/>
  <c r="J6434" i="1"/>
  <c r="B6434" i="1"/>
  <c r="O6433" i="1"/>
  <c r="K6433" i="1"/>
  <c r="J6433" i="1"/>
  <c r="B6433" i="1"/>
  <c r="O6432" i="1"/>
  <c r="K6432" i="1"/>
  <c r="J6432" i="1"/>
  <c r="B6432" i="1"/>
  <c r="O6431" i="1"/>
  <c r="K6431" i="1"/>
  <c r="J6431" i="1"/>
  <c r="B6431" i="1"/>
  <c r="O6430" i="1"/>
  <c r="K6430" i="1"/>
  <c r="J6430" i="1"/>
  <c r="B6430" i="1"/>
  <c r="O6429" i="1"/>
  <c r="K6429" i="1"/>
  <c r="J6429" i="1"/>
  <c r="B6429" i="1"/>
  <c r="O6428" i="1"/>
  <c r="K6428" i="1"/>
  <c r="J6428" i="1"/>
  <c r="B6428" i="1"/>
  <c r="O6427" i="1"/>
  <c r="J6427" i="1"/>
  <c r="H6427" i="1"/>
  <c r="O6426" i="1"/>
  <c r="J6426" i="1"/>
  <c r="B6426" i="1"/>
  <c r="O6425" i="1"/>
  <c r="J6425" i="1"/>
  <c r="B6425" i="1"/>
  <c r="O6424" i="1"/>
  <c r="J6424" i="1"/>
  <c r="B6424" i="1"/>
  <c r="O6423" i="1"/>
  <c r="J6423" i="1"/>
  <c r="B6423" i="1"/>
  <c r="O6422" i="1"/>
  <c r="J6422" i="1"/>
  <c r="B6422" i="1"/>
  <c r="O6421" i="1"/>
  <c r="J6421" i="1"/>
  <c r="B6421" i="1"/>
  <c r="O6420" i="1"/>
  <c r="J6420" i="1"/>
  <c r="B6420" i="1"/>
  <c r="O6419" i="1"/>
  <c r="J6419" i="1"/>
  <c r="B6419" i="1"/>
  <c r="O6418" i="1"/>
  <c r="J6418" i="1"/>
  <c r="B6418" i="1"/>
  <c r="O6417" i="1"/>
  <c r="J6417" i="1"/>
  <c r="B6417" i="1"/>
  <c r="O6416" i="1"/>
  <c r="J6416" i="1"/>
  <c r="B6416" i="1"/>
  <c r="O6415" i="1"/>
  <c r="J6415" i="1"/>
  <c r="B6415" i="1"/>
  <c r="O6414" i="1"/>
  <c r="J6414" i="1"/>
  <c r="H6414" i="1"/>
  <c r="O6413" i="1"/>
  <c r="J6413" i="1"/>
  <c r="B6413" i="1"/>
  <c r="O6412" i="1"/>
  <c r="J6412" i="1"/>
  <c r="B6412" i="1"/>
  <c r="O6411" i="1"/>
  <c r="J6411" i="1"/>
  <c r="B6411" i="1"/>
  <c r="O6410" i="1"/>
  <c r="J6410" i="1"/>
  <c r="B6410" i="1"/>
  <c r="O6409" i="1"/>
  <c r="J6409" i="1"/>
  <c r="B6409" i="1"/>
  <c r="O6408" i="1"/>
  <c r="J6408" i="1"/>
  <c r="B6408" i="1"/>
  <c r="O6407" i="1"/>
  <c r="J6407" i="1"/>
  <c r="B6407" i="1"/>
  <c r="O6406" i="1"/>
  <c r="J6406" i="1"/>
  <c r="B6406" i="1"/>
  <c r="O6405" i="1"/>
  <c r="J6405" i="1"/>
  <c r="B6405" i="1"/>
  <c r="O6404" i="1"/>
  <c r="J6404" i="1"/>
  <c r="B6404" i="1"/>
  <c r="O6403" i="1"/>
  <c r="J6403" i="1"/>
  <c r="B6403" i="1"/>
  <c r="O6402" i="1"/>
  <c r="J6402" i="1"/>
  <c r="B6402" i="1"/>
  <c r="O6401" i="1"/>
  <c r="J6401" i="1"/>
  <c r="H6401" i="1"/>
  <c r="O6400" i="1"/>
  <c r="J6400" i="1"/>
  <c r="B6400" i="1"/>
  <c r="O6399" i="1"/>
  <c r="J6399" i="1"/>
  <c r="B6399" i="1"/>
  <c r="O6398" i="1"/>
  <c r="J6398" i="1"/>
  <c r="B6398" i="1"/>
  <c r="O6397" i="1"/>
  <c r="J6397" i="1"/>
  <c r="B6397" i="1"/>
  <c r="O6396" i="1"/>
  <c r="J6396" i="1"/>
  <c r="B6396" i="1"/>
  <c r="O6395" i="1"/>
  <c r="J6395" i="1"/>
  <c r="B6395" i="1"/>
  <c r="O6394" i="1"/>
  <c r="J6394" i="1"/>
  <c r="B6394" i="1"/>
  <c r="O6393" i="1"/>
  <c r="J6393" i="1"/>
  <c r="B6393" i="1"/>
  <c r="O6392" i="1"/>
  <c r="J6392" i="1"/>
  <c r="B6392" i="1"/>
  <c r="O6391" i="1"/>
  <c r="J6391" i="1"/>
  <c r="B6391" i="1"/>
  <c r="O6390" i="1"/>
  <c r="J6390" i="1"/>
  <c r="B6390" i="1"/>
  <c r="O6389" i="1"/>
  <c r="J6389" i="1"/>
  <c r="B6389" i="1"/>
  <c r="O6388" i="1"/>
  <c r="J6388" i="1"/>
  <c r="H6388" i="1"/>
  <c r="O6387" i="1"/>
  <c r="J6387" i="1"/>
  <c r="B6387" i="1"/>
  <c r="O6386" i="1"/>
  <c r="J6386" i="1"/>
  <c r="B6386" i="1"/>
  <c r="O6385" i="1"/>
  <c r="J6385" i="1"/>
  <c r="B6385" i="1"/>
  <c r="O6384" i="1"/>
  <c r="J6384" i="1"/>
  <c r="B6384" i="1"/>
  <c r="O6383" i="1"/>
  <c r="J6383" i="1"/>
  <c r="B6383" i="1"/>
  <c r="O6382" i="1"/>
  <c r="J6382" i="1"/>
  <c r="B6382" i="1"/>
  <c r="O6381" i="1"/>
  <c r="J6381" i="1"/>
  <c r="B6381" i="1"/>
  <c r="O6380" i="1"/>
  <c r="J6380" i="1"/>
  <c r="B6380" i="1"/>
  <c r="O6379" i="1"/>
  <c r="J6379" i="1"/>
  <c r="B6379" i="1"/>
  <c r="O6378" i="1"/>
  <c r="J6378" i="1"/>
  <c r="B6378" i="1"/>
  <c r="O6377" i="1"/>
  <c r="J6377" i="1"/>
  <c r="B6377" i="1"/>
  <c r="O6376" i="1"/>
  <c r="J6376" i="1"/>
  <c r="B6376" i="1"/>
  <c r="O6375" i="1"/>
  <c r="J6375" i="1"/>
  <c r="H6375" i="1"/>
  <c r="O6374" i="1"/>
  <c r="J6374" i="1"/>
  <c r="B6374" i="1"/>
  <c r="O6373" i="1"/>
  <c r="J6373" i="1"/>
  <c r="B6373" i="1"/>
  <c r="O6372" i="1"/>
  <c r="J6372" i="1"/>
  <c r="B6372" i="1"/>
  <c r="O6371" i="1"/>
  <c r="J6371" i="1"/>
  <c r="B6371" i="1"/>
  <c r="O6370" i="1"/>
  <c r="J6370" i="1"/>
  <c r="B6370" i="1"/>
  <c r="O6369" i="1"/>
  <c r="J6369" i="1"/>
  <c r="B6369" i="1"/>
  <c r="O6368" i="1"/>
  <c r="J6368" i="1"/>
  <c r="B6368" i="1"/>
  <c r="O6367" i="1"/>
  <c r="J6367" i="1"/>
  <c r="B6367" i="1"/>
  <c r="O6366" i="1"/>
  <c r="J6366" i="1"/>
  <c r="B6366" i="1"/>
  <c r="O6365" i="1"/>
  <c r="J6365" i="1"/>
  <c r="B6365" i="1"/>
  <c r="O6364" i="1"/>
  <c r="J6364" i="1"/>
  <c r="B6364" i="1"/>
  <c r="O6363" i="1"/>
  <c r="J6363" i="1"/>
  <c r="B6363" i="1"/>
  <c r="O6362" i="1"/>
  <c r="J6362" i="1"/>
  <c r="H6362" i="1"/>
  <c r="O6361" i="1"/>
  <c r="J6361" i="1"/>
  <c r="B6361" i="1"/>
  <c r="O6360" i="1"/>
  <c r="J6360" i="1"/>
  <c r="B6360" i="1"/>
  <c r="O6359" i="1"/>
  <c r="J6359" i="1"/>
  <c r="B6359" i="1"/>
  <c r="O6358" i="1"/>
  <c r="J6358" i="1"/>
  <c r="B6358" i="1"/>
  <c r="O6357" i="1"/>
  <c r="J6357" i="1"/>
  <c r="B6357" i="1"/>
  <c r="O6356" i="1"/>
  <c r="J6356" i="1"/>
  <c r="B6356" i="1"/>
  <c r="O6355" i="1"/>
  <c r="J6355" i="1"/>
  <c r="B6355" i="1"/>
  <c r="O6354" i="1"/>
  <c r="J6354" i="1"/>
  <c r="B6354" i="1"/>
  <c r="O6353" i="1"/>
  <c r="J6353" i="1"/>
  <c r="B6353" i="1"/>
  <c r="O6352" i="1"/>
  <c r="J6352" i="1"/>
  <c r="B6352" i="1"/>
  <c r="O6351" i="1"/>
  <c r="J6351" i="1"/>
  <c r="B6351" i="1"/>
  <c r="O6350" i="1"/>
  <c r="J6350" i="1"/>
  <c r="B6350" i="1"/>
  <c r="O6349" i="1"/>
  <c r="J6349" i="1"/>
  <c r="H6349" i="1"/>
  <c r="O6348" i="1"/>
  <c r="J6348" i="1"/>
  <c r="B6348" i="1"/>
  <c r="O6347" i="1"/>
  <c r="J6347" i="1"/>
  <c r="B6347" i="1"/>
  <c r="O6346" i="1"/>
  <c r="J6346" i="1"/>
  <c r="B6346" i="1"/>
  <c r="O6345" i="1"/>
  <c r="J6345" i="1"/>
  <c r="B6345" i="1"/>
  <c r="O6344" i="1"/>
  <c r="J6344" i="1"/>
  <c r="B6344" i="1"/>
  <c r="O6343" i="1"/>
  <c r="J6343" i="1"/>
  <c r="B6343" i="1"/>
  <c r="O6342" i="1"/>
  <c r="J6342" i="1"/>
  <c r="B6342" i="1"/>
  <c r="O6341" i="1"/>
  <c r="J6341" i="1"/>
  <c r="B6341" i="1"/>
  <c r="O6340" i="1"/>
  <c r="J6340" i="1"/>
  <c r="B6340" i="1"/>
  <c r="O6339" i="1"/>
  <c r="J6339" i="1"/>
  <c r="B6339" i="1"/>
  <c r="O6338" i="1"/>
  <c r="J6338" i="1"/>
  <c r="B6338" i="1"/>
  <c r="O6337" i="1"/>
  <c r="J6337" i="1"/>
  <c r="B6337" i="1"/>
  <c r="O6336" i="1"/>
  <c r="J6336" i="1"/>
  <c r="H6336" i="1"/>
  <c r="O6335" i="1"/>
  <c r="J6335" i="1"/>
  <c r="B6335" i="1"/>
  <c r="O6334" i="1"/>
  <c r="J6334" i="1"/>
  <c r="B6334" i="1"/>
  <c r="O6333" i="1"/>
  <c r="J6333" i="1"/>
  <c r="B6333" i="1"/>
  <c r="O6332" i="1"/>
  <c r="J6332" i="1"/>
  <c r="B6332" i="1"/>
  <c r="O6331" i="1"/>
  <c r="J6331" i="1"/>
  <c r="B6331" i="1"/>
  <c r="O6330" i="1"/>
  <c r="J6330" i="1"/>
  <c r="B6330" i="1"/>
  <c r="O6329" i="1"/>
  <c r="J6329" i="1"/>
  <c r="B6329" i="1"/>
  <c r="O6328" i="1"/>
  <c r="J6328" i="1"/>
  <c r="B6328" i="1"/>
  <c r="O6327" i="1"/>
  <c r="J6327" i="1"/>
  <c r="B6327" i="1"/>
  <c r="O6326" i="1"/>
  <c r="J6326" i="1"/>
  <c r="B6326" i="1"/>
  <c r="O6325" i="1"/>
  <c r="J6325" i="1"/>
  <c r="B6325" i="1"/>
  <c r="O6324" i="1"/>
  <c r="J6324" i="1"/>
  <c r="B6324" i="1"/>
  <c r="O6323" i="1"/>
  <c r="J6323" i="1"/>
  <c r="H6323" i="1"/>
  <c r="O6322" i="1"/>
  <c r="J6322" i="1"/>
  <c r="B6322" i="1"/>
  <c r="O6321" i="1"/>
  <c r="J6321" i="1"/>
  <c r="B6321" i="1"/>
  <c r="O6320" i="1"/>
  <c r="J6320" i="1"/>
  <c r="B6320" i="1"/>
  <c r="O6319" i="1"/>
  <c r="J6319" i="1"/>
  <c r="B6319" i="1"/>
  <c r="O6318" i="1"/>
  <c r="J6318" i="1"/>
  <c r="B6318" i="1"/>
  <c r="O6317" i="1"/>
  <c r="J6317" i="1"/>
  <c r="B6317" i="1"/>
  <c r="O6316" i="1"/>
  <c r="J6316" i="1"/>
  <c r="B6316" i="1"/>
  <c r="O6315" i="1"/>
  <c r="J6315" i="1"/>
  <c r="B6315" i="1"/>
  <c r="O6314" i="1"/>
  <c r="J6314" i="1"/>
  <c r="B6314" i="1"/>
  <c r="O6313" i="1"/>
  <c r="J6313" i="1"/>
  <c r="B6313" i="1"/>
  <c r="O6312" i="1"/>
  <c r="J6312" i="1"/>
  <c r="B6312" i="1"/>
  <c r="O6311" i="1"/>
  <c r="J6311" i="1"/>
  <c r="B6311" i="1"/>
  <c r="O6310" i="1"/>
  <c r="J6310" i="1"/>
  <c r="H6310" i="1"/>
  <c r="O6309" i="1"/>
  <c r="J6309" i="1"/>
  <c r="B6309" i="1"/>
  <c r="O6308" i="1"/>
  <c r="J6308" i="1"/>
  <c r="B6308" i="1"/>
  <c r="O6307" i="1"/>
  <c r="J6307" i="1"/>
  <c r="B6307" i="1"/>
  <c r="O6306" i="1"/>
  <c r="J6306" i="1"/>
  <c r="B6306" i="1"/>
  <c r="O6305" i="1"/>
  <c r="J6305" i="1"/>
  <c r="B6305" i="1"/>
  <c r="O6304" i="1"/>
  <c r="J6304" i="1"/>
  <c r="B6304" i="1"/>
  <c r="O6303" i="1"/>
  <c r="J6303" i="1"/>
  <c r="B6303" i="1"/>
  <c r="O6302" i="1"/>
  <c r="J6302" i="1"/>
  <c r="B6302" i="1"/>
  <c r="O6301" i="1"/>
  <c r="J6301" i="1"/>
  <c r="B6301" i="1"/>
  <c r="O6300" i="1"/>
  <c r="J6300" i="1"/>
  <c r="B6300" i="1"/>
  <c r="O6299" i="1"/>
  <c r="J6299" i="1"/>
  <c r="B6299" i="1"/>
  <c r="O6298" i="1"/>
  <c r="J6298" i="1"/>
  <c r="B6298" i="1"/>
  <c r="O6297" i="1"/>
  <c r="J6297" i="1"/>
  <c r="H6297" i="1"/>
  <c r="O6296" i="1"/>
  <c r="J6296" i="1"/>
  <c r="B6296" i="1"/>
  <c r="O6295" i="1"/>
  <c r="J6295" i="1"/>
  <c r="B6295" i="1"/>
  <c r="O6294" i="1"/>
  <c r="J6294" i="1"/>
  <c r="B6294" i="1"/>
  <c r="O6293" i="1"/>
  <c r="J6293" i="1"/>
  <c r="B6293" i="1"/>
  <c r="O6292" i="1"/>
  <c r="J6292" i="1"/>
  <c r="B6292" i="1"/>
  <c r="O6291" i="1"/>
  <c r="J6291" i="1"/>
  <c r="B6291" i="1"/>
  <c r="O6290" i="1"/>
  <c r="J6290" i="1"/>
  <c r="B6290" i="1"/>
  <c r="O6289" i="1"/>
  <c r="J6289" i="1"/>
  <c r="B6289" i="1"/>
  <c r="O6288" i="1"/>
  <c r="J6288" i="1"/>
  <c r="B6288" i="1"/>
  <c r="O6287" i="1"/>
  <c r="J6287" i="1"/>
  <c r="B6287" i="1"/>
  <c r="O6286" i="1"/>
  <c r="J6286" i="1"/>
  <c r="B6286" i="1"/>
  <c r="O6285" i="1"/>
  <c r="J6285" i="1"/>
  <c r="B6285" i="1"/>
  <c r="O6284" i="1"/>
  <c r="J6284" i="1"/>
  <c r="H6284" i="1"/>
  <c r="O6283" i="1"/>
  <c r="J6283" i="1"/>
  <c r="B6283" i="1"/>
  <c r="O6282" i="1"/>
  <c r="J6282" i="1"/>
  <c r="B6282" i="1"/>
  <c r="O6281" i="1"/>
  <c r="J6281" i="1"/>
  <c r="B6281" i="1"/>
  <c r="O6280" i="1"/>
  <c r="J6280" i="1"/>
  <c r="B6280" i="1"/>
  <c r="O6279" i="1"/>
  <c r="J6279" i="1"/>
  <c r="B6279" i="1"/>
  <c r="O6278" i="1"/>
  <c r="J6278" i="1"/>
  <c r="B6278" i="1"/>
  <c r="O6277" i="1"/>
  <c r="J6277" i="1"/>
  <c r="B6277" i="1"/>
  <c r="O6276" i="1"/>
  <c r="J6276" i="1"/>
  <c r="B6276" i="1"/>
  <c r="O6275" i="1"/>
  <c r="J6275" i="1"/>
  <c r="B6275" i="1"/>
  <c r="O6274" i="1"/>
  <c r="J6274" i="1"/>
  <c r="B6274" i="1"/>
  <c r="O6273" i="1"/>
  <c r="J6273" i="1"/>
  <c r="B6273" i="1"/>
  <c r="O6272" i="1"/>
  <c r="J6272" i="1"/>
  <c r="B6272" i="1"/>
  <c r="O6271" i="1"/>
  <c r="J6271" i="1"/>
  <c r="H6271" i="1"/>
  <c r="O6270" i="1"/>
  <c r="J6270" i="1"/>
  <c r="B6270" i="1"/>
  <c r="O6269" i="1"/>
  <c r="J6269" i="1"/>
  <c r="B6269" i="1"/>
  <c r="O6268" i="1"/>
  <c r="J6268" i="1"/>
  <c r="B6268" i="1"/>
  <c r="O6267" i="1"/>
  <c r="J6267" i="1"/>
  <c r="B6267" i="1"/>
  <c r="O6266" i="1"/>
  <c r="J6266" i="1"/>
  <c r="B6266" i="1"/>
  <c r="O6265" i="1"/>
  <c r="J6265" i="1"/>
  <c r="B6265" i="1"/>
  <c r="O6264" i="1"/>
  <c r="J6264" i="1"/>
  <c r="B6264" i="1"/>
  <c r="O6263" i="1"/>
  <c r="J6263" i="1"/>
  <c r="B6263" i="1"/>
  <c r="O6262" i="1"/>
  <c r="J6262" i="1"/>
  <c r="B6262" i="1"/>
  <c r="O6261" i="1"/>
  <c r="J6261" i="1"/>
  <c r="B6261" i="1"/>
  <c r="O6260" i="1"/>
  <c r="J6260" i="1"/>
  <c r="B6260" i="1"/>
  <c r="O6259" i="1"/>
  <c r="J6259" i="1"/>
  <c r="B6259" i="1"/>
  <c r="O6258" i="1"/>
  <c r="J6258" i="1"/>
  <c r="H6258" i="1"/>
  <c r="O6257" i="1"/>
  <c r="J6257" i="1"/>
  <c r="B6257" i="1"/>
  <c r="O6256" i="1"/>
  <c r="J6256" i="1"/>
  <c r="B6256" i="1"/>
  <c r="O6255" i="1"/>
  <c r="J6255" i="1"/>
  <c r="B6255" i="1"/>
  <c r="O6254" i="1"/>
  <c r="J6254" i="1"/>
  <c r="B6254" i="1"/>
  <c r="O6253" i="1"/>
  <c r="J6253" i="1"/>
  <c r="B6253" i="1"/>
  <c r="O6252" i="1"/>
  <c r="J6252" i="1"/>
  <c r="B6252" i="1"/>
  <c r="O6251" i="1"/>
  <c r="J6251" i="1"/>
  <c r="B6251" i="1"/>
  <c r="O6250" i="1"/>
  <c r="J6250" i="1"/>
  <c r="B6250" i="1"/>
  <c r="O6249" i="1"/>
  <c r="J6249" i="1"/>
  <c r="B6249" i="1"/>
  <c r="O6248" i="1"/>
  <c r="J6248" i="1"/>
  <c r="B6248" i="1"/>
  <c r="O6247" i="1"/>
  <c r="J6247" i="1"/>
  <c r="B6247" i="1"/>
  <c r="O6246" i="1"/>
  <c r="J6246" i="1"/>
  <c r="B6246" i="1"/>
  <c r="O6245" i="1"/>
  <c r="J6245" i="1"/>
  <c r="H6245" i="1"/>
  <c r="O6244" i="1"/>
  <c r="J6244" i="1"/>
  <c r="B6244" i="1"/>
  <c r="O6243" i="1"/>
  <c r="J6243" i="1"/>
  <c r="B6243" i="1"/>
  <c r="O6242" i="1"/>
  <c r="J6242" i="1"/>
  <c r="B6242" i="1"/>
  <c r="O6241" i="1"/>
  <c r="J6241" i="1"/>
  <c r="B6241" i="1"/>
  <c r="O6240" i="1"/>
  <c r="J6240" i="1"/>
  <c r="B6240" i="1"/>
  <c r="O6239" i="1"/>
  <c r="J6239" i="1"/>
  <c r="B6239" i="1"/>
  <c r="O6238" i="1"/>
  <c r="J6238" i="1"/>
  <c r="B6238" i="1"/>
  <c r="O6237" i="1"/>
  <c r="J6237" i="1"/>
  <c r="B6237" i="1"/>
  <c r="O6236" i="1"/>
  <c r="J6236" i="1"/>
  <c r="B6236" i="1"/>
  <c r="O6235" i="1"/>
  <c r="J6235" i="1"/>
  <c r="B6235" i="1"/>
  <c r="O6234" i="1"/>
  <c r="J6234" i="1"/>
  <c r="B6234" i="1"/>
  <c r="O6233" i="1"/>
  <c r="J6233" i="1"/>
  <c r="B6233" i="1"/>
  <c r="O6232" i="1"/>
  <c r="J6232" i="1"/>
  <c r="H6232" i="1"/>
  <c r="O6231" i="1"/>
  <c r="J6231" i="1"/>
  <c r="B6231" i="1"/>
  <c r="O6230" i="1"/>
  <c r="J6230" i="1"/>
  <c r="B6230" i="1"/>
  <c r="O6229" i="1"/>
  <c r="J6229" i="1"/>
  <c r="B6229" i="1"/>
  <c r="O6228" i="1"/>
  <c r="J6228" i="1"/>
  <c r="B6228" i="1"/>
  <c r="O6227" i="1"/>
  <c r="J6227" i="1"/>
  <c r="B6227" i="1"/>
  <c r="O6226" i="1"/>
  <c r="J6226" i="1"/>
  <c r="B6226" i="1"/>
  <c r="O6225" i="1"/>
  <c r="J6225" i="1"/>
  <c r="B6225" i="1"/>
  <c r="O6224" i="1"/>
  <c r="J6224" i="1"/>
  <c r="B6224" i="1"/>
  <c r="O6223" i="1"/>
  <c r="J6223" i="1"/>
  <c r="B6223" i="1"/>
  <c r="O6222" i="1"/>
  <c r="J6222" i="1"/>
  <c r="B6222" i="1"/>
  <c r="O6221" i="1"/>
  <c r="J6221" i="1"/>
  <c r="B6221" i="1"/>
  <c r="O6220" i="1"/>
  <c r="J6220" i="1"/>
  <c r="B6220" i="1"/>
  <c r="O6219" i="1"/>
  <c r="J6219" i="1"/>
  <c r="H6219" i="1"/>
  <c r="O6218" i="1"/>
  <c r="J6218" i="1"/>
  <c r="B6218" i="1"/>
  <c r="O6217" i="1"/>
  <c r="J6217" i="1"/>
  <c r="B6217" i="1"/>
  <c r="O6216" i="1"/>
  <c r="J6216" i="1"/>
  <c r="B6216" i="1"/>
  <c r="O6215" i="1"/>
  <c r="J6215" i="1"/>
  <c r="B6215" i="1"/>
  <c r="O6214" i="1"/>
  <c r="J6214" i="1"/>
  <c r="B6214" i="1"/>
  <c r="O6213" i="1"/>
  <c r="J6213" i="1"/>
  <c r="B6213" i="1"/>
  <c r="O6212" i="1"/>
  <c r="J6212" i="1"/>
  <c r="B6212" i="1"/>
  <c r="O6211" i="1"/>
  <c r="J6211" i="1"/>
  <c r="B6211" i="1"/>
  <c r="O6210" i="1"/>
  <c r="J6210" i="1"/>
  <c r="B6210" i="1"/>
  <c r="O6209" i="1"/>
  <c r="J6209" i="1"/>
  <c r="B6209" i="1"/>
  <c r="O6208" i="1"/>
  <c r="J6208" i="1"/>
  <c r="B6208" i="1"/>
  <c r="O6207" i="1"/>
  <c r="J6207" i="1"/>
  <c r="B6207" i="1"/>
  <c r="O6206" i="1"/>
  <c r="J6206" i="1"/>
  <c r="H6206" i="1"/>
  <c r="O6205" i="1"/>
  <c r="J6205" i="1"/>
  <c r="B6205" i="1"/>
  <c r="O6204" i="1"/>
  <c r="J6204" i="1"/>
  <c r="B6204" i="1"/>
  <c r="O6203" i="1"/>
  <c r="J6203" i="1"/>
  <c r="B6203" i="1"/>
  <c r="O6202" i="1"/>
  <c r="J6202" i="1"/>
  <c r="B6202" i="1"/>
  <c r="O6201" i="1"/>
  <c r="J6201" i="1"/>
  <c r="B6201" i="1"/>
  <c r="O6200" i="1"/>
  <c r="J6200" i="1"/>
  <c r="B6200" i="1"/>
  <c r="O6199" i="1"/>
  <c r="J6199" i="1"/>
  <c r="B6199" i="1"/>
  <c r="O6198" i="1"/>
  <c r="J6198" i="1"/>
  <c r="B6198" i="1"/>
  <c r="O6197" i="1"/>
  <c r="J6197" i="1"/>
  <c r="B6197" i="1"/>
  <c r="O6196" i="1"/>
  <c r="J6196" i="1"/>
  <c r="B6196" i="1"/>
  <c r="O6195" i="1"/>
  <c r="J6195" i="1"/>
  <c r="B6195" i="1"/>
  <c r="O6194" i="1"/>
  <c r="J6194" i="1"/>
  <c r="B6194" i="1"/>
  <c r="O6193" i="1"/>
  <c r="J6193" i="1"/>
  <c r="H6193" i="1"/>
  <c r="O6192" i="1"/>
  <c r="J6192" i="1"/>
  <c r="B6192" i="1"/>
  <c r="O6191" i="1"/>
  <c r="J6191" i="1"/>
  <c r="B6191" i="1"/>
  <c r="O6190" i="1"/>
  <c r="J6190" i="1"/>
  <c r="B6190" i="1"/>
  <c r="O6189" i="1"/>
  <c r="J6189" i="1"/>
  <c r="B6189" i="1"/>
  <c r="O6188" i="1"/>
  <c r="J6188" i="1"/>
  <c r="B6188" i="1"/>
  <c r="O6187" i="1"/>
  <c r="J6187" i="1"/>
  <c r="B6187" i="1"/>
  <c r="O6186" i="1"/>
  <c r="J6186" i="1"/>
  <c r="B6186" i="1"/>
  <c r="O6185" i="1"/>
  <c r="J6185" i="1"/>
  <c r="B6185" i="1"/>
  <c r="O6184" i="1"/>
  <c r="J6184" i="1"/>
  <c r="B6184" i="1"/>
  <c r="O6183" i="1"/>
  <c r="J6183" i="1"/>
  <c r="B6183" i="1"/>
  <c r="O6182" i="1"/>
  <c r="J6182" i="1"/>
  <c r="B6182" i="1"/>
  <c r="O6181" i="1"/>
  <c r="J6181" i="1"/>
  <c r="B6181" i="1"/>
  <c r="O6180" i="1"/>
  <c r="J6180" i="1"/>
  <c r="H6180" i="1"/>
  <c r="O6179" i="1"/>
  <c r="J6179" i="1"/>
  <c r="B6179" i="1"/>
  <c r="O6178" i="1"/>
  <c r="J6178" i="1"/>
  <c r="B6178" i="1"/>
  <c r="O6177" i="1"/>
  <c r="J6177" i="1"/>
  <c r="B6177" i="1"/>
  <c r="O6176" i="1"/>
  <c r="J6176" i="1"/>
  <c r="B6176" i="1"/>
  <c r="O6175" i="1"/>
  <c r="J6175" i="1"/>
  <c r="B6175" i="1"/>
  <c r="O6174" i="1"/>
  <c r="J6174" i="1"/>
  <c r="B6174" i="1"/>
  <c r="O6173" i="1"/>
  <c r="J6173" i="1"/>
  <c r="B6173" i="1"/>
  <c r="O6172" i="1"/>
  <c r="J6172" i="1"/>
  <c r="B6172" i="1"/>
  <c r="O6171" i="1"/>
  <c r="J6171" i="1"/>
  <c r="B6171" i="1"/>
  <c r="O6170" i="1"/>
  <c r="J6170" i="1"/>
  <c r="B6170" i="1"/>
  <c r="O6169" i="1"/>
  <c r="J6169" i="1"/>
  <c r="B6169" i="1"/>
  <c r="O6168" i="1"/>
  <c r="J6168" i="1"/>
  <c r="B6168" i="1"/>
  <c r="O6167" i="1"/>
  <c r="J6167" i="1"/>
  <c r="H6167" i="1"/>
  <c r="O6166" i="1"/>
  <c r="J6166" i="1"/>
  <c r="B6166" i="1"/>
  <c r="O6165" i="1"/>
  <c r="J6165" i="1"/>
  <c r="B6165" i="1"/>
  <c r="O6164" i="1"/>
  <c r="J6164" i="1"/>
  <c r="B6164" i="1"/>
  <c r="O6163" i="1"/>
  <c r="J6163" i="1"/>
  <c r="B6163" i="1"/>
  <c r="O6162" i="1"/>
  <c r="J6162" i="1"/>
  <c r="B6162" i="1"/>
  <c r="O6161" i="1"/>
  <c r="J6161" i="1"/>
  <c r="B6161" i="1"/>
  <c r="O6160" i="1"/>
  <c r="J6160" i="1"/>
  <c r="B6160" i="1"/>
  <c r="O6159" i="1"/>
  <c r="J6159" i="1"/>
  <c r="B6159" i="1"/>
  <c r="O6158" i="1"/>
  <c r="J6158" i="1"/>
  <c r="B6158" i="1"/>
  <c r="O6157" i="1"/>
  <c r="J6157" i="1"/>
  <c r="B6157" i="1"/>
  <c r="O6156" i="1"/>
  <c r="J6156" i="1"/>
  <c r="B6156" i="1"/>
  <c r="O6155" i="1"/>
  <c r="J6155" i="1"/>
  <c r="B6155" i="1"/>
  <c r="O6154" i="1"/>
  <c r="J6154" i="1"/>
  <c r="H6154" i="1"/>
  <c r="O6153" i="1"/>
  <c r="K6153" i="1"/>
  <c r="J6153" i="1"/>
  <c r="B6153" i="1"/>
  <c r="O6152" i="1"/>
  <c r="K6152" i="1"/>
  <c r="J6152" i="1"/>
  <c r="B6152" i="1"/>
  <c r="O6151" i="1"/>
  <c r="K6151" i="1"/>
  <c r="J6151" i="1"/>
  <c r="B6151" i="1"/>
  <c r="O6150" i="1"/>
  <c r="K6150" i="1"/>
  <c r="J6150" i="1"/>
  <c r="B6150" i="1"/>
  <c r="O6149" i="1"/>
  <c r="K6149" i="1"/>
  <c r="J6149" i="1"/>
  <c r="B6149" i="1"/>
  <c r="O6148" i="1"/>
  <c r="K6148" i="1"/>
  <c r="J6148" i="1"/>
  <c r="B6148" i="1"/>
  <c r="O6147" i="1"/>
  <c r="K6147" i="1"/>
  <c r="J6147" i="1"/>
  <c r="B6147" i="1"/>
  <c r="O6146" i="1"/>
  <c r="K6146" i="1"/>
  <c r="J6146" i="1"/>
  <c r="B6146" i="1"/>
  <c r="O6145" i="1"/>
  <c r="K6145" i="1"/>
  <c r="J6145" i="1"/>
  <c r="B6145" i="1"/>
  <c r="O6144" i="1"/>
  <c r="K6144" i="1"/>
  <c r="J6144" i="1"/>
  <c r="B6144" i="1"/>
  <c r="O6143" i="1"/>
  <c r="K6143" i="1"/>
  <c r="J6143" i="1"/>
  <c r="B6143" i="1"/>
  <c r="O6142" i="1"/>
  <c r="K6142" i="1"/>
  <c r="J6142" i="1"/>
  <c r="B6142" i="1"/>
  <c r="O6141" i="1"/>
  <c r="J6141" i="1"/>
  <c r="H6141" i="1"/>
  <c r="O6140" i="1"/>
  <c r="J6140" i="1"/>
  <c r="B6140" i="1"/>
  <c r="O6139" i="1"/>
  <c r="J6139" i="1"/>
  <c r="B6139" i="1"/>
  <c r="O6138" i="1"/>
  <c r="J6138" i="1"/>
  <c r="B6138" i="1"/>
  <c r="O6137" i="1"/>
  <c r="J6137" i="1"/>
  <c r="B6137" i="1"/>
  <c r="O6136" i="1"/>
  <c r="J6136" i="1"/>
  <c r="B6136" i="1"/>
  <c r="O6135" i="1"/>
  <c r="J6135" i="1"/>
  <c r="B6135" i="1"/>
  <c r="O6134" i="1"/>
  <c r="J6134" i="1"/>
  <c r="B6134" i="1"/>
  <c r="O6133" i="1"/>
  <c r="J6133" i="1"/>
  <c r="B6133" i="1"/>
  <c r="O6132" i="1"/>
  <c r="J6132" i="1"/>
  <c r="B6132" i="1"/>
  <c r="O6131" i="1"/>
  <c r="J6131" i="1"/>
  <c r="B6131" i="1"/>
  <c r="O6130" i="1"/>
  <c r="J6130" i="1"/>
  <c r="B6130" i="1"/>
  <c r="O6129" i="1"/>
  <c r="J6129" i="1"/>
  <c r="B6129" i="1"/>
  <c r="O6128" i="1"/>
  <c r="J6128" i="1"/>
  <c r="H6128" i="1"/>
  <c r="O6127" i="1"/>
  <c r="K6127" i="1"/>
  <c r="J6127" i="1"/>
  <c r="B6127" i="1"/>
  <c r="O6126" i="1"/>
  <c r="K6126" i="1"/>
  <c r="J6126" i="1"/>
  <c r="B6126" i="1"/>
  <c r="O6125" i="1"/>
  <c r="K6125" i="1"/>
  <c r="J6125" i="1"/>
  <c r="B6125" i="1"/>
  <c r="O6124" i="1"/>
  <c r="K6124" i="1"/>
  <c r="J6124" i="1"/>
  <c r="B6124" i="1"/>
  <c r="O6123" i="1"/>
  <c r="K6123" i="1"/>
  <c r="J6123" i="1"/>
  <c r="B6123" i="1"/>
  <c r="O6122" i="1"/>
  <c r="K6122" i="1"/>
  <c r="J6122" i="1"/>
  <c r="B6122" i="1"/>
  <c r="O6121" i="1"/>
  <c r="K6121" i="1"/>
  <c r="J6121" i="1"/>
  <c r="B6121" i="1"/>
  <c r="O6120" i="1"/>
  <c r="K6120" i="1"/>
  <c r="J6120" i="1"/>
  <c r="B6120" i="1"/>
  <c r="O6119" i="1"/>
  <c r="K6119" i="1"/>
  <c r="J6119" i="1"/>
  <c r="B6119" i="1"/>
  <c r="O6118" i="1"/>
  <c r="K6118" i="1"/>
  <c r="J6118" i="1"/>
  <c r="B6118" i="1"/>
  <c r="O6117" i="1"/>
  <c r="K6117" i="1"/>
  <c r="J6117" i="1"/>
  <c r="B6117" i="1"/>
  <c r="O6116" i="1"/>
  <c r="K6116" i="1"/>
  <c r="J6116" i="1"/>
  <c r="B6116" i="1"/>
  <c r="O6115" i="1"/>
  <c r="J6115" i="1"/>
  <c r="H6115" i="1"/>
  <c r="O6114" i="1"/>
  <c r="J6114" i="1"/>
  <c r="B6114" i="1"/>
  <c r="O6113" i="1"/>
  <c r="J6113" i="1"/>
  <c r="B6113" i="1"/>
  <c r="O6112" i="1"/>
  <c r="J6112" i="1"/>
  <c r="B6112" i="1"/>
  <c r="O6111" i="1"/>
  <c r="J6111" i="1"/>
  <c r="B6111" i="1"/>
  <c r="O6110" i="1"/>
  <c r="J6110" i="1"/>
  <c r="B6110" i="1"/>
  <c r="O6109" i="1"/>
  <c r="J6109" i="1"/>
  <c r="B6109" i="1"/>
  <c r="O6108" i="1"/>
  <c r="J6108" i="1"/>
  <c r="B6108" i="1"/>
  <c r="O6107" i="1"/>
  <c r="J6107" i="1"/>
  <c r="B6107" i="1"/>
  <c r="O6106" i="1"/>
  <c r="J6106" i="1"/>
  <c r="B6106" i="1"/>
  <c r="O6105" i="1"/>
  <c r="J6105" i="1"/>
  <c r="B6105" i="1"/>
  <c r="O6104" i="1"/>
  <c r="J6104" i="1"/>
  <c r="B6104" i="1"/>
  <c r="O6103" i="1"/>
  <c r="J6103" i="1"/>
  <c r="B6103" i="1"/>
  <c r="O6102" i="1"/>
  <c r="J6102" i="1"/>
  <c r="H6102" i="1"/>
  <c r="O6101" i="1"/>
  <c r="J6101" i="1"/>
  <c r="B6101" i="1"/>
  <c r="O6100" i="1"/>
  <c r="J6100" i="1"/>
  <c r="B6100" i="1"/>
  <c r="O6099" i="1"/>
  <c r="J6099" i="1"/>
  <c r="B6099" i="1"/>
  <c r="O6098" i="1"/>
  <c r="J6098" i="1"/>
  <c r="B6098" i="1"/>
  <c r="O6097" i="1"/>
  <c r="J6097" i="1"/>
  <c r="B6097" i="1"/>
  <c r="O6096" i="1"/>
  <c r="J6096" i="1"/>
  <c r="B6096" i="1"/>
  <c r="O6095" i="1"/>
  <c r="J6095" i="1"/>
  <c r="B6095" i="1"/>
  <c r="O6094" i="1"/>
  <c r="J6094" i="1"/>
  <c r="B6094" i="1"/>
  <c r="O6093" i="1"/>
  <c r="J6093" i="1"/>
  <c r="B6093" i="1"/>
  <c r="O6092" i="1"/>
  <c r="J6092" i="1"/>
  <c r="B6092" i="1"/>
  <c r="O6091" i="1"/>
  <c r="J6091" i="1"/>
  <c r="B6091" i="1"/>
  <c r="O6090" i="1"/>
  <c r="J6090" i="1"/>
  <c r="B6090" i="1"/>
  <c r="O6089" i="1"/>
  <c r="J6089" i="1"/>
  <c r="H6089" i="1"/>
  <c r="O6088" i="1"/>
  <c r="J6088" i="1"/>
  <c r="B6088" i="1"/>
  <c r="O6087" i="1"/>
  <c r="J6087" i="1"/>
  <c r="B6087" i="1"/>
  <c r="O6086" i="1"/>
  <c r="J6086" i="1"/>
  <c r="B6086" i="1"/>
  <c r="O6085" i="1"/>
  <c r="J6085" i="1"/>
  <c r="B6085" i="1"/>
  <c r="O6084" i="1"/>
  <c r="J6084" i="1"/>
  <c r="B6084" i="1"/>
  <c r="O6083" i="1"/>
  <c r="J6083" i="1"/>
  <c r="B6083" i="1"/>
  <c r="O6082" i="1"/>
  <c r="J6082" i="1"/>
  <c r="B6082" i="1"/>
  <c r="O6081" i="1"/>
  <c r="J6081" i="1"/>
  <c r="B6081" i="1"/>
  <c r="O6080" i="1"/>
  <c r="J6080" i="1"/>
  <c r="B6080" i="1"/>
  <c r="O6079" i="1"/>
  <c r="J6079" i="1"/>
  <c r="B6079" i="1"/>
  <c r="O6078" i="1"/>
  <c r="J6078" i="1"/>
  <c r="B6078" i="1"/>
  <c r="O6077" i="1"/>
  <c r="J6077" i="1"/>
  <c r="B6077" i="1"/>
  <c r="O6076" i="1"/>
  <c r="J6076" i="1"/>
  <c r="H6076" i="1"/>
  <c r="O6075" i="1"/>
  <c r="J6075" i="1"/>
  <c r="B6075" i="1"/>
  <c r="O6074" i="1"/>
  <c r="J6074" i="1"/>
  <c r="B6074" i="1"/>
  <c r="O6073" i="1"/>
  <c r="J6073" i="1"/>
  <c r="B6073" i="1"/>
  <c r="O6072" i="1"/>
  <c r="J6072" i="1"/>
  <c r="B6072" i="1"/>
  <c r="O6071" i="1"/>
  <c r="J6071" i="1"/>
  <c r="B6071" i="1"/>
  <c r="O6070" i="1"/>
  <c r="J6070" i="1"/>
  <c r="B6070" i="1"/>
  <c r="O6069" i="1"/>
  <c r="J6069" i="1"/>
  <c r="B6069" i="1"/>
  <c r="O6068" i="1"/>
  <c r="J6068" i="1"/>
  <c r="B6068" i="1"/>
  <c r="O6067" i="1"/>
  <c r="J6067" i="1"/>
  <c r="B6067" i="1"/>
  <c r="O6066" i="1"/>
  <c r="J6066" i="1"/>
  <c r="B6066" i="1"/>
  <c r="O6065" i="1"/>
  <c r="J6065" i="1"/>
  <c r="B6065" i="1"/>
  <c r="O6064" i="1"/>
  <c r="J6064" i="1"/>
  <c r="B6064" i="1"/>
  <c r="O6063" i="1"/>
  <c r="J6063" i="1"/>
  <c r="H6063" i="1"/>
  <c r="O6062" i="1"/>
  <c r="J6062" i="1"/>
  <c r="B6062" i="1"/>
  <c r="O6061" i="1"/>
  <c r="J6061" i="1"/>
  <c r="B6061" i="1"/>
  <c r="O6060" i="1"/>
  <c r="J6060" i="1"/>
  <c r="B6060" i="1"/>
  <c r="O6059" i="1"/>
  <c r="J6059" i="1"/>
  <c r="B6059" i="1"/>
  <c r="O6058" i="1"/>
  <c r="J6058" i="1"/>
  <c r="B6058" i="1"/>
  <c r="O6057" i="1"/>
  <c r="J6057" i="1"/>
  <c r="B6057" i="1"/>
  <c r="O6056" i="1"/>
  <c r="J6056" i="1"/>
  <c r="B6056" i="1"/>
  <c r="O6055" i="1"/>
  <c r="J6055" i="1"/>
  <c r="B6055" i="1"/>
  <c r="O6054" i="1"/>
  <c r="J6054" i="1"/>
  <c r="B6054" i="1"/>
  <c r="O6053" i="1"/>
  <c r="J6053" i="1"/>
  <c r="B6053" i="1"/>
  <c r="O6052" i="1"/>
  <c r="J6052" i="1"/>
  <c r="B6052" i="1"/>
  <c r="O6051" i="1"/>
  <c r="J6051" i="1"/>
  <c r="B6051" i="1"/>
  <c r="O6050" i="1"/>
  <c r="J6050" i="1"/>
  <c r="H6050" i="1"/>
  <c r="O6049" i="1"/>
  <c r="J6049" i="1"/>
  <c r="B6049" i="1"/>
  <c r="O6048" i="1"/>
  <c r="J6048" i="1"/>
  <c r="B6048" i="1"/>
  <c r="O6047" i="1"/>
  <c r="J6047" i="1"/>
  <c r="B6047" i="1"/>
  <c r="O6046" i="1"/>
  <c r="J6046" i="1"/>
  <c r="B6046" i="1"/>
  <c r="O6045" i="1"/>
  <c r="J6045" i="1"/>
  <c r="B6045" i="1"/>
  <c r="O6044" i="1"/>
  <c r="J6044" i="1"/>
  <c r="B6044" i="1"/>
  <c r="O6043" i="1"/>
  <c r="J6043" i="1"/>
  <c r="B6043" i="1"/>
  <c r="O6042" i="1"/>
  <c r="J6042" i="1"/>
  <c r="B6042" i="1"/>
  <c r="O6041" i="1"/>
  <c r="J6041" i="1"/>
  <c r="B6041" i="1"/>
  <c r="O6040" i="1"/>
  <c r="J6040" i="1"/>
  <c r="B6040" i="1"/>
  <c r="O6039" i="1"/>
  <c r="J6039" i="1"/>
  <c r="B6039" i="1"/>
  <c r="O6038" i="1"/>
  <c r="J6038" i="1"/>
  <c r="B6038" i="1"/>
  <c r="O6037" i="1"/>
  <c r="J6037" i="1"/>
  <c r="H6037" i="1"/>
  <c r="O6036" i="1"/>
  <c r="J6036" i="1"/>
  <c r="B6036" i="1"/>
  <c r="O6035" i="1"/>
  <c r="J6035" i="1"/>
  <c r="B6035" i="1"/>
  <c r="O6034" i="1"/>
  <c r="J6034" i="1"/>
  <c r="B6034" i="1"/>
  <c r="O6033" i="1"/>
  <c r="J6033" i="1"/>
  <c r="B6033" i="1"/>
  <c r="O6032" i="1"/>
  <c r="J6032" i="1"/>
  <c r="B6032" i="1"/>
  <c r="O6031" i="1"/>
  <c r="J6031" i="1"/>
  <c r="B6031" i="1"/>
  <c r="O6030" i="1"/>
  <c r="J6030" i="1"/>
  <c r="B6030" i="1"/>
  <c r="O6029" i="1"/>
  <c r="J6029" i="1"/>
  <c r="B6029" i="1"/>
  <c r="O6028" i="1"/>
  <c r="J6028" i="1"/>
  <c r="B6028" i="1"/>
  <c r="O6027" i="1"/>
  <c r="J6027" i="1"/>
  <c r="B6027" i="1"/>
  <c r="O6026" i="1"/>
  <c r="J6026" i="1"/>
  <c r="B6026" i="1"/>
  <c r="O6025" i="1"/>
  <c r="J6025" i="1"/>
  <c r="B6025" i="1"/>
  <c r="O6024" i="1"/>
  <c r="J6024" i="1"/>
  <c r="H6024" i="1"/>
  <c r="O6023" i="1"/>
  <c r="J6023" i="1"/>
  <c r="B6023" i="1"/>
  <c r="O6022" i="1"/>
  <c r="J6022" i="1"/>
  <c r="B6022" i="1"/>
  <c r="O6021" i="1"/>
  <c r="J6021" i="1"/>
  <c r="B6021" i="1"/>
  <c r="O6020" i="1"/>
  <c r="J6020" i="1"/>
  <c r="B6020" i="1"/>
  <c r="O6019" i="1"/>
  <c r="J6019" i="1"/>
  <c r="B6019" i="1"/>
  <c r="O6018" i="1"/>
  <c r="J6018" i="1"/>
  <c r="B6018" i="1"/>
  <c r="O6017" i="1"/>
  <c r="J6017" i="1"/>
  <c r="B6017" i="1"/>
  <c r="O6016" i="1"/>
  <c r="J6016" i="1"/>
  <c r="B6016" i="1"/>
  <c r="O6015" i="1"/>
  <c r="J6015" i="1"/>
  <c r="B6015" i="1"/>
  <c r="O6014" i="1"/>
  <c r="J6014" i="1"/>
  <c r="B6014" i="1"/>
  <c r="O6013" i="1"/>
  <c r="J6013" i="1"/>
  <c r="B6013" i="1"/>
  <c r="O6012" i="1"/>
  <c r="J6012" i="1"/>
  <c r="B6012" i="1"/>
  <c r="O6011" i="1"/>
  <c r="J6011" i="1"/>
  <c r="H6011" i="1"/>
  <c r="O6010" i="1"/>
  <c r="J6010" i="1"/>
  <c r="B6010" i="1"/>
  <c r="O6009" i="1"/>
  <c r="J6009" i="1"/>
  <c r="B6009" i="1"/>
  <c r="O6008" i="1"/>
  <c r="J6008" i="1"/>
  <c r="B6008" i="1"/>
  <c r="O6007" i="1"/>
  <c r="J6007" i="1"/>
  <c r="B6007" i="1"/>
  <c r="O6006" i="1"/>
  <c r="J6006" i="1"/>
  <c r="B6006" i="1"/>
  <c r="O6005" i="1"/>
  <c r="J6005" i="1"/>
  <c r="B6005" i="1"/>
  <c r="O6004" i="1"/>
  <c r="J6004" i="1"/>
  <c r="B6004" i="1"/>
  <c r="O6003" i="1"/>
  <c r="J6003" i="1"/>
  <c r="B6003" i="1"/>
  <c r="O6002" i="1"/>
  <c r="J6002" i="1"/>
  <c r="B6002" i="1"/>
  <c r="O6001" i="1"/>
  <c r="J6001" i="1"/>
  <c r="B6001" i="1"/>
  <c r="O6000" i="1"/>
  <c r="J6000" i="1"/>
  <c r="B6000" i="1"/>
  <c r="O5999" i="1"/>
  <c r="J5999" i="1"/>
  <c r="B5999" i="1"/>
  <c r="O5998" i="1"/>
  <c r="J5998" i="1"/>
  <c r="H5998" i="1"/>
  <c r="O5997" i="1"/>
  <c r="J5997" i="1"/>
  <c r="B5997" i="1"/>
  <c r="O5996" i="1"/>
  <c r="J5996" i="1"/>
  <c r="B5996" i="1"/>
  <c r="O5995" i="1"/>
  <c r="J5995" i="1"/>
  <c r="B5995" i="1"/>
  <c r="O5994" i="1"/>
  <c r="J5994" i="1"/>
  <c r="B5994" i="1"/>
  <c r="O5993" i="1"/>
  <c r="J5993" i="1"/>
  <c r="B5993" i="1"/>
  <c r="O5992" i="1"/>
  <c r="J5992" i="1"/>
  <c r="B5992" i="1"/>
  <c r="O5991" i="1"/>
  <c r="J5991" i="1"/>
  <c r="B5991" i="1"/>
  <c r="O5990" i="1"/>
  <c r="J5990" i="1"/>
  <c r="B5990" i="1"/>
  <c r="O5989" i="1"/>
  <c r="J5989" i="1"/>
  <c r="B5989" i="1"/>
  <c r="O5988" i="1"/>
  <c r="J5988" i="1"/>
  <c r="B5988" i="1"/>
  <c r="O5987" i="1"/>
  <c r="J5987" i="1"/>
  <c r="B5987" i="1"/>
  <c r="O5986" i="1"/>
  <c r="J5986" i="1"/>
  <c r="B5986" i="1"/>
  <c r="O5985" i="1"/>
  <c r="J5985" i="1"/>
  <c r="H5985" i="1"/>
  <c r="O5984" i="1"/>
  <c r="J5984" i="1"/>
  <c r="B5984" i="1"/>
  <c r="O5983" i="1"/>
  <c r="J5983" i="1"/>
  <c r="B5983" i="1"/>
  <c r="O5982" i="1"/>
  <c r="J5982" i="1"/>
  <c r="B5982" i="1"/>
  <c r="O5981" i="1"/>
  <c r="J5981" i="1"/>
  <c r="B5981" i="1"/>
  <c r="O5980" i="1"/>
  <c r="J5980" i="1"/>
  <c r="B5980" i="1"/>
  <c r="O5979" i="1"/>
  <c r="J5979" i="1"/>
  <c r="B5979" i="1"/>
  <c r="O5978" i="1"/>
  <c r="J5978" i="1"/>
  <c r="B5978" i="1"/>
  <c r="O5977" i="1"/>
  <c r="J5977" i="1"/>
  <c r="B5977" i="1"/>
  <c r="O5976" i="1"/>
  <c r="J5976" i="1"/>
  <c r="B5976" i="1"/>
  <c r="O5975" i="1"/>
  <c r="J5975" i="1"/>
  <c r="B5975" i="1"/>
  <c r="O5974" i="1"/>
  <c r="J5974" i="1"/>
  <c r="B5974" i="1"/>
  <c r="O5973" i="1"/>
  <c r="J5973" i="1"/>
  <c r="B5973" i="1"/>
  <c r="O5972" i="1"/>
  <c r="J5972" i="1"/>
  <c r="H5972" i="1"/>
  <c r="O5971" i="1"/>
  <c r="J5971" i="1"/>
  <c r="B5971" i="1"/>
  <c r="O5970" i="1"/>
  <c r="J5970" i="1"/>
  <c r="B5970" i="1"/>
  <c r="O5969" i="1"/>
  <c r="J5969" i="1"/>
  <c r="B5969" i="1"/>
  <c r="O5968" i="1"/>
  <c r="J5968" i="1"/>
  <c r="B5968" i="1"/>
  <c r="O5967" i="1"/>
  <c r="J5967" i="1"/>
  <c r="B5967" i="1"/>
  <c r="O5966" i="1"/>
  <c r="J5966" i="1"/>
  <c r="B5966" i="1"/>
  <c r="O5965" i="1"/>
  <c r="J5965" i="1"/>
  <c r="B5965" i="1"/>
  <c r="O5964" i="1"/>
  <c r="J5964" i="1"/>
  <c r="B5964" i="1"/>
  <c r="O5963" i="1"/>
  <c r="J5963" i="1"/>
  <c r="B5963" i="1"/>
  <c r="O5962" i="1"/>
  <c r="J5962" i="1"/>
  <c r="B5962" i="1"/>
  <c r="O5961" i="1"/>
  <c r="J5961" i="1"/>
  <c r="B5961" i="1"/>
  <c r="O5960" i="1"/>
  <c r="J5960" i="1"/>
  <c r="B5960" i="1"/>
  <c r="O5959" i="1"/>
  <c r="J5959" i="1"/>
  <c r="H5959" i="1"/>
  <c r="O5958" i="1"/>
  <c r="J5958" i="1"/>
  <c r="B5958" i="1"/>
  <c r="O5957" i="1"/>
  <c r="J5957" i="1"/>
  <c r="B5957" i="1"/>
  <c r="O5956" i="1"/>
  <c r="J5956" i="1"/>
  <c r="B5956" i="1"/>
  <c r="O5955" i="1"/>
  <c r="J5955" i="1"/>
  <c r="B5955" i="1"/>
  <c r="O5954" i="1"/>
  <c r="J5954" i="1"/>
  <c r="B5954" i="1"/>
  <c r="O5953" i="1"/>
  <c r="J5953" i="1"/>
  <c r="B5953" i="1"/>
  <c r="O5952" i="1"/>
  <c r="J5952" i="1"/>
  <c r="B5952" i="1"/>
  <c r="O5951" i="1"/>
  <c r="J5951" i="1"/>
  <c r="B5951" i="1"/>
  <c r="O5950" i="1"/>
  <c r="J5950" i="1"/>
  <c r="B5950" i="1"/>
  <c r="O5949" i="1"/>
  <c r="J5949" i="1"/>
  <c r="B5949" i="1"/>
  <c r="O5948" i="1"/>
  <c r="J5948" i="1"/>
  <c r="B5948" i="1"/>
  <c r="O5947" i="1"/>
  <c r="J5947" i="1"/>
  <c r="B5947" i="1"/>
  <c r="O5946" i="1"/>
  <c r="J5946" i="1"/>
  <c r="H5946" i="1"/>
  <c r="O5945" i="1"/>
  <c r="J5945" i="1"/>
  <c r="B5945" i="1"/>
  <c r="O5944" i="1"/>
  <c r="J5944" i="1"/>
  <c r="B5944" i="1"/>
  <c r="O5943" i="1"/>
  <c r="J5943" i="1"/>
  <c r="B5943" i="1"/>
  <c r="O5942" i="1"/>
  <c r="J5942" i="1"/>
  <c r="B5942" i="1"/>
  <c r="O5941" i="1"/>
  <c r="J5941" i="1"/>
  <c r="B5941" i="1"/>
  <c r="O5940" i="1"/>
  <c r="J5940" i="1"/>
  <c r="B5940" i="1"/>
  <c r="O5939" i="1"/>
  <c r="J5939" i="1"/>
  <c r="B5939" i="1"/>
  <c r="O5938" i="1"/>
  <c r="J5938" i="1"/>
  <c r="B5938" i="1"/>
  <c r="O5937" i="1"/>
  <c r="J5937" i="1"/>
  <c r="B5937" i="1"/>
  <c r="O5936" i="1"/>
  <c r="J5936" i="1"/>
  <c r="B5936" i="1"/>
  <c r="O5935" i="1"/>
  <c r="J5935" i="1"/>
  <c r="B5935" i="1"/>
  <c r="O5934" i="1"/>
  <c r="J5934" i="1"/>
  <c r="B5934" i="1"/>
  <c r="O5933" i="1"/>
  <c r="J5933" i="1"/>
  <c r="H5933" i="1"/>
  <c r="O5932" i="1"/>
  <c r="J5932" i="1"/>
  <c r="B5932" i="1"/>
  <c r="O5931" i="1"/>
  <c r="J5931" i="1"/>
  <c r="B5931" i="1"/>
  <c r="O5930" i="1"/>
  <c r="J5930" i="1"/>
  <c r="B5930" i="1"/>
  <c r="O5929" i="1"/>
  <c r="J5929" i="1"/>
  <c r="B5929" i="1"/>
  <c r="O5928" i="1"/>
  <c r="J5928" i="1"/>
  <c r="B5928" i="1"/>
  <c r="O5927" i="1"/>
  <c r="J5927" i="1"/>
  <c r="B5927" i="1"/>
  <c r="O5926" i="1"/>
  <c r="J5926" i="1"/>
  <c r="B5926" i="1"/>
  <c r="O5925" i="1"/>
  <c r="J5925" i="1"/>
  <c r="B5925" i="1"/>
  <c r="O5924" i="1"/>
  <c r="J5924" i="1"/>
  <c r="B5924" i="1"/>
  <c r="O5923" i="1"/>
  <c r="J5923" i="1"/>
  <c r="B5923" i="1"/>
  <c r="O5922" i="1"/>
  <c r="J5922" i="1"/>
  <c r="B5922" i="1"/>
  <c r="O5921" i="1"/>
  <c r="J5921" i="1"/>
  <c r="B5921" i="1"/>
  <c r="O5920" i="1"/>
  <c r="J5920" i="1"/>
  <c r="H5920" i="1"/>
  <c r="O5919" i="1"/>
  <c r="J5919" i="1"/>
  <c r="B5919" i="1"/>
  <c r="O5918" i="1"/>
  <c r="J5918" i="1"/>
  <c r="B5918" i="1"/>
  <c r="O5917" i="1"/>
  <c r="J5917" i="1"/>
  <c r="B5917" i="1"/>
  <c r="O5916" i="1"/>
  <c r="J5916" i="1"/>
  <c r="B5916" i="1"/>
  <c r="O5915" i="1"/>
  <c r="J5915" i="1"/>
  <c r="B5915" i="1"/>
  <c r="O5914" i="1"/>
  <c r="J5914" i="1"/>
  <c r="B5914" i="1"/>
  <c r="O5913" i="1"/>
  <c r="J5913" i="1"/>
  <c r="B5913" i="1"/>
  <c r="O5912" i="1"/>
  <c r="J5912" i="1"/>
  <c r="B5912" i="1"/>
  <c r="O5911" i="1"/>
  <c r="J5911" i="1"/>
  <c r="B5911" i="1"/>
  <c r="O5910" i="1"/>
  <c r="J5910" i="1"/>
  <c r="B5910" i="1"/>
  <c r="O5909" i="1"/>
  <c r="J5909" i="1"/>
  <c r="B5909" i="1"/>
  <c r="O5908" i="1"/>
  <c r="J5908" i="1"/>
  <c r="B5908" i="1"/>
  <c r="O5907" i="1"/>
  <c r="J5907" i="1"/>
  <c r="H5907" i="1"/>
  <c r="O5906" i="1"/>
  <c r="J5906" i="1"/>
  <c r="B5906" i="1"/>
  <c r="O5905" i="1"/>
  <c r="J5905" i="1"/>
  <c r="B5905" i="1"/>
  <c r="O5904" i="1"/>
  <c r="J5904" i="1"/>
  <c r="B5904" i="1"/>
  <c r="O5903" i="1"/>
  <c r="J5903" i="1"/>
  <c r="B5903" i="1"/>
  <c r="O5902" i="1"/>
  <c r="J5902" i="1"/>
  <c r="B5902" i="1"/>
  <c r="O5901" i="1"/>
  <c r="J5901" i="1"/>
  <c r="B5901" i="1"/>
  <c r="O5900" i="1"/>
  <c r="J5900" i="1"/>
  <c r="B5900" i="1"/>
  <c r="O5899" i="1"/>
  <c r="J5899" i="1"/>
  <c r="B5899" i="1"/>
  <c r="O5898" i="1"/>
  <c r="J5898" i="1"/>
  <c r="B5898" i="1"/>
  <c r="O5897" i="1"/>
  <c r="J5897" i="1"/>
  <c r="B5897" i="1"/>
  <c r="O5896" i="1"/>
  <c r="J5896" i="1"/>
  <c r="B5896" i="1"/>
  <c r="O5895" i="1"/>
  <c r="J5895" i="1"/>
  <c r="B5895" i="1"/>
  <c r="O5894" i="1"/>
  <c r="J5894" i="1"/>
  <c r="H5894" i="1"/>
  <c r="O5893" i="1"/>
  <c r="J5893" i="1"/>
  <c r="B5893" i="1"/>
  <c r="O5892" i="1"/>
  <c r="J5892" i="1"/>
  <c r="B5892" i="1"/>
  <c r="O5891" i="1"/>
  <c r="J5891" i="1"/>
  <c r="B5891" i="1"/>
  <c r="O5890" i="1"/>
  <c r="J5890" i="1"/>
  <c r="B5890" i="1"/>
  <c r="O5889" i="1"/>
  <c r="J5889" i="1"/>
  <c r="B5889" i="1"/>
  <c r="O5888" i="1"/>
  <c r="J5888" i="1"/>
  <c r="B5888" i="1"/>
  <c r="O5887" i="1"/>
  <c r="J5887" i="1"/>
  <c r="B5887" i="1"/>
  <c r="O5886" i="1"/>
  <c r="J5886" i="1"/>
  <c r="B5886" i="1"/>
  <c r="O5885" i="1"/>
  <c r="J5885" i="1"/>
  <c r="B5885" i="1"/>
  <c r="O5884" i="1"/>
  <c r="J5884" i="1"/>
  <c r="B5884" i="1"/>
  <c r="O5883" i="1"/>
  <c r="J5883" i="1"/>
  <c r="B5883" i="1"/>
  <c r="O5882" i="1"/>
  <c r="J5882" i="1"/>
  <c r="B5882" i="1"/>
  <c r="O5881" i="1"/>
  <c r="J5881" i="1"/>
  <c r="H5881" i="1"/>
  <c r="O5880" i="1"/>
  <c r="J5880" i="1"/>
  <c r="B5880" i="1"/>
  <c r="O5879" i="1"/>
  <c r="J5879" i="1"/>
  <c r="B5879" i="1"/>
  <c r="O5878" i="1"/>
  <c r="J5878" i="1"/>
  <c r="B5878" i="1"/>
  <c r="O5877" i="1"/>
  <c r="J5877" i="1"/>
  <c r="B5877" i="1"/>
  <c r="O5876" i="1"/>
  <c r="J5876" i="1"/>
  <c r="B5876" i="1"/>
  <c r="O5875" i="1"/>
  <c r="J5875" i="1"/>
  <c r="B5875" i="1"/>
  <c r="O5874" i="1"/>
  <c r="J5874" i="1"/>
  <c r="B5874" i="1"/>
  <c r="O5873" i="1"/>
  <c r="J5873" i="1"/>
  <c r="B5873" i="1"/>
  <c r="O5872" i="1"/>
  <c r="J5872" i="1"/>
  <c r="B5872" i="1"/>
  <c r="O5871" i="1"/>
  <c r="J5871" i="1"/>
  <c r="B5871" i="1"/>
  <c r="O5870" i="1"/>
  <c r="J5870" i="1"/>
  <c r="B5870" i="1"/>
  <c r="O5869" i="1"/>
  <c r="J5869" i="1"/>
  <c r="B5869" i="1"/>
  <c r="O5868" i="1"/>
  <c r="J5868" i="1"/>
  <c r="H5868" i="1"/>
  <c r="O5867" i="1"/>
  <c r="J5867" i="1"/>
  <c r="B5867" i="1"/>
  <c r="O5866" i="1"/>
  <c r="J5866" i="1"/>
  <c r="B5866" i="1"/>
  <c r="O5865" i="1"/>
  <c r="J5865" i="1"/>
  <c r="B5865" i="1"/>
  <c r="O5864" i="1"/>
  <c r="J5864" i="1"/>
  <c r="B5864" i="1"/>
  <c r="O5863" i="1"/>
  <c r="J5863" i="1"/>
  <c r="B5863" i="1"/>
  <c r="O5862" i="1"/>
  <c r="J5862" i="1"/>
  <c r="B5862" i="1"/>
  <c r="O5861" i="1"/>
  <c r="J5861" i="1"/>
  <c r="B5861" i="1"/>
  <c r="O5860" i="1"/>
  <c r="J5860" i="1"/>
  <c r="B5860" i="1"/>
  <c r="O5859" i="1"/>
  <c r="J5859" i="1"/>
  <c r="B5859" i="1"/>
  <c r="O5858" i="1"/>
  <c r="J5858" i="1"/>
  <c r="B5858" i="1"/>
  <c r="O5857" i="1"/>
  <c r="J5857" i="1"/>
  <c r="B5857" i="1"/>
  <c r="O5856" i="1"/>
  <c r="J5856" i="1"/>
  <c r="B5856" i="1"/>
  <c r="O5855" i="1"/>
  <c r="J5855" i="1"/>
  <c r="H5855" i="1"/>
  <c r="O5854" i="1"/>
  <c r="J5854" i="1"/>
  <c r="B5854" i="1"/>
  <c r="O5853" i="1"/>
  <c r="J5853" i="1"/>
  <c r="B5853" i="1"/>
  <c r="O5852" i="1"/>
  <c r="J5852" i="1"/>
  <c r="B5852" i="1"/>
  <c r="O5851" i="1"/>
  <c r="J5851" i="1"/>
  <c r="B5851" i="1"/>
  <c r="O5850" i="1"/>
  <c r="J5850" i="1"/>
  <c r="B5850" i="1"/>
  <c r="O5849" i="1"/>
  <c r="J5849" i="1"/>
  <c r="B5849" i="1"/>
  <c r="O5848" i="1"/>
  <c r="J5848" i="1"/>
  <c r="B5848" i="1"/>
  <c r="O5847" i="1"/>
  <c r="J5847" i="1"/>
  <c r="B5847" i="1"/>
  <c r="O5846" i="1"/>
  <c r="J5846" i="1"/>
  <c r="B5846" i="1"/>
  <c r="O5845" i="1"/>
  <c r="J5845" i="1"/>
  <c r="B5845" i="1"/>
  <c r="O5844" i="1"/>
  <c r="J5844" i="1"/>
  <c r="B5844" i="1"/>
  <c r="O5843" i="1"/>
  <c r="J5843" i="1"/>
  <c r="B5843" i="1"/>
  <c r="O5842" i="1"/>
  <c r="J5842" i="1"/>
  <c r="H5842" i="1"/>
  <c r="O5841" i="1"/>
  <c r="J5841" i="1"/>
  <c r="B5841" i="1"/>
  <c r="O5840" i="1"/>
  <c r="J5840" i="1"/>
  <c r="B5840" i="1"/>
  <c r="O5839" i="1"/>
  <c r="J5839" i="1"/>
  <c r="B5839" i="1"/>
  <c r="O5838" i="1"/>
  <c r="J5838" i="1"/>
  <c r="B5838" i="1"/>
  <c r="O5837" i="1"/>
  <c r="J5837" i="1"/>
  <c r="B5837" i="1"/>
  <c r="O5836" i="1"/>
  <c r="J5836" i="1"/>
  <c r="B5836" i="1"/>
  <c r="O5835" i="1"/>
  <c r="J5835" i="1"/>
  <c r="B5835" i="1"/>
  <c r="O5834" i="1"/>
  <c r="J5834" i="1"/>
  <c r="B5834" i="1"/>
  <c r="O5833" i="1"/>
  <c r="J5833" i="1"/>
  <c r="B5833" i="1"/>
  <c r="O5832" i="1"/>
  <c r="J5832" i="1"/>
  <c r="B5832" i="1"/>
  <c r="O5831" i="1"/>
  <c r="J5831" i="1"/>
  <c r="B5831" i="1"/>
  <c r="O5830" i="1"/>
  <c r="J5830" i="1"/>
  <c r="B5830" i="1"/>
  <c r="O5829" i="1"/>
  <c r="J5829" i="1"/>
  <c r="H5829" i="1"/>
  <c r="O5828" i="1"/>
  <c r="J5828" i="1"/>
  <c r="B5828" i="1"/>
  <c r="O5827" i="1"/>
  <c r="J5827" i="1"/>
  <c r="B5827" i="1"/>
  <c r="O5826" i="1"/>
  <c r="J5826" i="1"/>
  <c r="B5826" i="1"/>
  <c r="O5825" i="1"/>
  <c r="J5825" i="1"/>
  <c r="B5825" i="1"/>
  <c r="O5824" i="1"/>
  <c r="J5824" i="1"/>
  <c r="B5824" i="1"/>
  <c r="O5823" i="1"/>
  <c r="J5823" i="1"/>
  <c r="B5823" i="1"/>
  <c r="O5822" i="1"/>
  <c r="J5822" i="1"/>
  <c r="B5822" i="1"/>
  <c r="O5821" i="1"/>
  <c r="J5821" i="1"/>
  <c r="B5821" i="1"/>
  <c r="O5820" i="1"/>
  <c r="J5820" i="1"/>
  <c r="B5820" i="1"/>
  <c r="O5819" i="1"/>
  <c r="J5819" i="1"/>
  <c r="B5819" i="1"/>
  <c r="O5818" i="1"/>
  <c r="J5818" i="1"/>
  <c r="B5818" i="1"/>
  <c r="O5817" i="1"/>
  <c r="J5817" i="1"/>
  <c r="B5817" i="1"/>
  <c r="O5816" i="1"/>
  <c r="J5816" i="1"/>
  <c r="H5816" i="1"/>
  <c r="O5815" i="1"/>
  <c r="J5815" i="1"/>
  <c r="B5815" i="1"/>
  <c r="O5814" i="1"/>
  <c r="J5814" i="1"/>
  <c r="B5814" i="1"/>
  <c r="O5813" i="1"/>
  <c r="J5813" i="1"/>
  <c r="B5813" i="1"/>
  <c r="O5812" i="1"/>
  <c r="J5812" i="1"/>
  <c r="B5812" i="1"/>
  <c r="O5811" i="1"/>
  <c r="J5811" i="1"/>
  <c r="B5811" i="1"/>
  <c r="O5810" i="1"/>
  <c r="J5810" i="1"/>
  <c r="B5810" i="1"/>
  <c r="O5809" i="1"/>
  <c r="J5809" i="1"/>
  <c r="B5809" i="1"/>
  <c r="O5808" i="1"/>
  <c r="J5808" i="1"/>
  <c r="B5808" i="1"/>
  <c r="O5807" i="1"/>
  <c r="J5807" i="1"/>
  <c r="B5807" i="1"/>
  <c r="O5806" i="1"/>
  <c r="J5806" i="1"/>
  <c r="B5806" i="1"/>
  <c r="O5805" i="1"/>
  <c r="J5805" i="1"/>
  <c r="B5805" i="1"/>
  <c r="O5804" i="1"/>
  <c r="J5804" i="1"/>
  <c r="B5804" i="1"/>
  <c r="O5803" i="1"/>
  <c r="J5803" i="1"/>
  <c r="H5803" i="1"/>
  <c r="O5802" i="1"/>
  <c r="J5802" i="1"/>
  <c r="B5802" i="1"/>
  <c r="O5801" i="1"/>
  <c r="J5801" i="1"/>
  <c r="B5801" i="1"/>
  <c r="O5800" i="1"/>
  <c r="J5800" i="1"/>
  <c r="B5800" i="1"/>
  <c r="O5799" i="1"/>
  <c r="J5799" i="1"/>
  <c r="B5799" i="1"/>
  <c r="O5798" i="1"/>
  <c r="J5798" i="1"/>
  <c r="B5798" i="1"/>
  <c r="O5797" i="1"/>
  <c r="J5797" i="1"/>
  <c r="B5797" i="1"/>
  <c r="O5796" i="1"/>
  <c r="J5796" i="1"/>
  <c r="B5796" i="1"/>
  <c r="O5795" i="1"/>
  <c r="J5795" i="1"/>
  <c r="B5795" i="1"/>
  <c r="O5794" i="1"/>
  <c r="J5794" i="1"/>
  <c r="B5794" i="1"/>
  <c r="O5793" i="1"/>
  <c r="J5793" i="1"/>
  <c r="B5793" i="1"/>
  <c r="O5792" i="1"/>
  <c r="J5792" i="1"/>
  <c r="B5792" i="1"/>
  <c r="O5791" i="1"/>
  <c r="J5791" i="1"/>
  <c r="B5791" i="1"/>
  <c r="O5790" i="1"/>
  <c r="J5790" i="1"/>
  <c r="H5790" i="1"/>
  <c r="O5789" i="1"/>
  <c r="J5789" i="1"/>
  <c r="B5789" i="1"/>
  <c r="O5788" i="1"/>
  <c r="J5788" i="1"/>
  <c r="B5788" i="1"/>
  <c r="O5787" i="1"/>
  <c r="J5787" i="1"/>
  <c r="B5787" i="1"/>
  <c r="O5786" i="1"/>
  <c r="J5786" i="1"/>
  <c r="B5786" i="1"/>
  <c r="O5785" i="1"/>
  <c r="J5785" i="1"/>
  <c r="B5785" i="1"/>
  <c r="O5784" i="1"/>
  <c r="J5784" i="1"/>
  <c r="B5784" i="1"/>
  <c r="O5783" i="1"/>
  <c r="J5783" i="1"/>
  <c r="B5783" i="1"/>
  <c r="O5782" i="1"/>
  <c r="J5782" i="1"/>
  <c r="B5782" i="1"/>
  <c r="O5781" i="1"/>
  <c r="J5781" i="1"/>
  <c r="B5781" i="1"/>
  <c r="O5780" i="1"/>
  <c r="J5780" i="1"/>
  <c r="B5780" i="1"/>
  <c r="O5779" i="1"/>
  <c r="J5779" i="1"/>
  <c r="B5779" i="1"/>
  <c r="O5778" i="1"/>
  <c r="J5778" i="1"/>
  <c r="B5778" i="1"/>
  <c r="O5777" i="1"/>
  <c r="J5777" i="1"/>
  <c r="H5777" i="1"/>
  <c r="O5776" i="1"/>
  <c r="J5776" i="1"/>
  <c r="B5776" i="1"/>
  <c r="O5775" i="1"/>
  <c r="J5775" i="1"/>
  <c r="B5775" i="1"/>
  <c r="O5774" i="1"/>
  <c r="J5774" i="1"/>
  <c r="B5774" i="1"/>
  <c r="O5773" i="1"/>
  <c r="J5773" i="1"/>
  <c r="B5773" i="1"/>
  <c r="O5772" i="1"/>
  <c r="J5772" i="1"/>
  <c r="B5772" i="1"/>
  <c r="O5771" i="1"/>
  <c r="J5771" i="1"/>
  <c r="B5771" i="1"/>
  <c r="O5770" i="1"/>
  <c r="J5770" i="1"/>
  <c r="B5770" i="1"/>
  <c r="O5769" i="1"/>
  <c r="J5769" i="1"/>
  <c r="B5769" i="1"/>
  <c r="O5768" i="1"/>
  <c r="J5768" i="1"/>
  <c r="B5768" i="1"/>
  <c r="O5767" i="1"/>
  <c r="J5767" i="1"/>
  <c r="B5767" i="1"/>
  <c r="O5766" i="1"/>
  <c r="J5766" i="1"/>
  <c r="B5766" i="1"/>
  <c r="O5765" i="1"/>
  <c r="J5765" i="1"/>
  <c r="B5765" i="1"/>
  <c r="O5764" i="1"/>
  <c r="J5764" i="1"/>
  <c r="H5764" i="1"/>
  <c r="O5763" i="1"/>
  <c r="J5763" i="1"/>
  <c r="B5763" i="1"/>
  <c r="O5762" i="1"/>
  <c r="J5762" i="1"/>
  <c r="B5762" i="1"/>
  <c r="O5761" i="1"/>
  <c r="J5761" i="1"/>
  <c r="B5761" i="1"/>
  <c r="O5760" i="1"/>
  <c r="J5760" i="1"/>
  <c r="B5760" i="1"/>
  <c r="O5759" i="1"/>
  <c r="J5759" i="1"/>
  <c r="B5759" i="1"/>
  <c r="O5758" i="1"/>
  <c r="J5758" i="1"/>
  <c r="B5758" i="1"/>
  <c r="O5757" i="1"/>
  <c r="J5757" i="1"/>
  <c r="B5757" i="1"/>
  <c r="O5756" i="1"/>
  <c r="J5756" i="1"/>
  <c r="B5756" i="1"/>
  <c r="O5755" i="1"/>
  <c r="J5755" i="1"/>
  <c r="B5755" i="1"/>
  <c r="O5754" i="1"/>
  <c r="J5754" i="1"/>
  <c r="B5754" i="1"/>
  <c r="O5753" i="1"/>
  <c r="J5753" i="1"/>
  <c r="B5753" i="1"/>
  <c r="O5752" i="1"/>
  <c r="J5752" i="1"/>
  <c r="B5752" i="1"/>
  <c r="O5751" i="1"/>
  <c r="J5751" i="1"/>
  <c r="H5751" i="1"/>
  <c r="O5750" i="1"/>
  <c r="J5750" i="1"/>
  <c r="B5750" i="1"/>
  <c r="O5749" i="1"/>
  <c r="J5749" i="1"/>
  <c r="B5749" i="1"/>
  <c r="O5748" i="1"/>
  <c r="J5748" i="1"/>
  <c r="B5748" i="1"/>
  <c r="O5747" i="1"/>
  <c r="J5747" i="1"/>
  <c r="B5747" i="1"/>
  <c r="O5746" i="1"/>
  <c r="J5746" i="1"/>
  <c r="B5746" i="1"/>
  <c r="O5745" i="1"/>
  <c r="J5745" i="1"/>
  <c r="B5745" i="1"/>
  <c r="O5744" i="1"/>
  <c r="J5744" i="1"/>
  <c r="B5744" i="1"/>
  <c r="O5743" i="1"/>
  <c r="J5743" i="1"/>
  <c r="B5743" i="1"/>
  <c r="O5742" i="1"/>
  <c r="J5742" i="1"/>
  <c r="B5742" i="1"/>
  <c r="O5741" i="1"/>
  <c r="J5741" i="1"/>
  <c r="B5741" i="1"/>
  <c r="O5740" i="1"/>
  <c r="J5740" i="1"/>
  <c r="B5740" i="1"/>
  <c r="O5739" i="1"/>
  <c r="J5739" i="1"/>
  <c r="B5739" i="1"/>
  <c r="O5738" i="1"/>
  <c r="J5738" i="1"/>
  <c r="H5738" i="1"/>
  <c r="O5737" i="1"/>
  <c r="J5737" i="1"/>
  <c r="B5737" i="1"/>
  <c r="O5736" i="1"/>
  <c r="J5736" i="1"/>
  <c r="B5736" i="1"/>
  <c r="O5735" i="1"/>
  <c r="J5735" i="1"/>
  <c r="B5735" i="1"/>
  <c r="O5734" i="1"/>
  <c r="J5734" i="1"/>
  <c r="B5734" i="1"/>
  <c r="O5733" i="1"/>
  <c r="J5733" i="1"/>
  <c r="B5733" i="1"/>
  <c r="O5732" i="1"/>
  <c r="J5732" i="1"/>
  <c r="B5732" i="1"/>
  <c r="O5731" i="1"/>
  <c r="J5731" i="1"/>
  <c r="B5731" i="1"/>
  <c r="O5730" i="1"/>
  <c r="J5730" i="1"/>
  <c r="B5730" i="1"/>
  <c r="O5729" i="1"/>
  <c r="J5729" i="1"/>
  <c r="B5729" i="1"/>
  <c r="O5728" i="1"/>
  <c r="J5728" i="1"/>
  <c r="B5728" i="1"/>
  <c r="O5727" i="1"/>
  <c r="J5727" i="1"/>
  <c r="B5727" i="1"/>
  <c r="O5726" i="1"/>
  <c r="J5726" i="1"/>
  <c r="B5726" i="1"/>
  <c r="O5725" i="1"/>
  <c r="J5725" i="1"/>
  <c r="H5725" i="1"/>
  <c r="O5724" i="1"/>
  <c r="J5724" i="1"/>
  <c r="B5724" i="1"/>
  <c r="O5723" i="1"/>
  <c r="J5723" i="1"/>
  <c r="B5723" i="1"/>
  <c r="O5722" i="1"/>
  <c r="J5722" i="1"/>
  <c r="B5722" i="1"/>
  <c r="O5721" i="1"/>
  <c r="J5721" i="1"/>
  <c r="B5721" i="1"/>
  <c r="O5720" i="1"/>
  <c r="J5720" i="1"/>
  <c r="B5720" i="1"/>
  <c r="O5719" i="1"/>
  <c r="J5719" i="1"/>
  <c r="B5719" i="1"/>
  <c r="O5718" i="1"/>
  <c r="J5718" i="1"/>
  <c r="B5718" i="1"/>
  <c r="O5717" i="1"/>
  <c r="J5717" i="1"/>
  <c r="B5717" i="1"/>
  <c r="O5716" i="1"/>
  <c r="J5716" i="1"/>
  <c r="B5716" i="1"/>
  <c r="O5715" i="1"/>
  <c r="J5715" i="1"/>
  <c r="B5715" i="1"/>
  <c r="O5714" i="1"/>
  <c r="J5714" i="1"/>
  <c r="B5714" i="1"/>
  <c r="O5713" i="1"/>
  <c r="J5713" i="1"/>
  <c r="B5713" i="1"/>
  <c r="O5712" i="1"/>
  <c r="J5712" i="1"/>
  <c r="H5712" i="1"/>
  <c r="O5711" i="1"/>
  <c r="J5711" i="1"/>
  <c r="B5711" i="1"/>
  <c r="O5710" i="1"/>
  <c r="J5710" i="1"/>
  <c r="B5710" i="1"/>
  <c r="O5709" i="1"/>
  <c r="J5709" i="1"/>
  <c r="B5709" i="1"/>
  <c r="O5708" i="1"/>
  <c r="J5708" i="1"/>
  <c r="B5708" i="1"/>
  <c r="O5707" i="1"/>
  <c r="J5707" i="1"/>
  <c r="B5707" i="1"/>
  <c r="O5706" i="1"/>
  <c r="J5706" i="1"/>
  <c r="B5706" i="1"/>
  <c r="O5705" i="1"/>
  <c r="J5705" i="1"/>
  <c r="B5705" i="1"/>
  <c r="O5704" i="1"/>
  <c r="J5704" i="1"/>
  <c r="B5704" i="1"/>
  <c r="O5703" i="1"/>
  <c r="J5703" i="1"/>
  <c r="B5703" i="1"/>
  <c r="O5702" i="1"/>
  <c r="J5702" i="1"/>
  <c r="B5702" i="1"/>
  <c r="O5701" i="1"/>
  <c r="J5701" i="1"/>
  <c r="B5701" i="1"/>
  <c r="O5700" i="1"/>
  <c r="J5700" i="1"/>
  <c r="B5700" i="1"/>
  <c r="O5699" i="1"/>
  <c r="J5699" i="1"/>
  <c r="H5699" i="1"/>
  <c r="O5698" i="1"/>
  <c r="J5698" i="1"/>
  <c r="B5698" i="1"/>
  <c r="O5697" i="1"/>
  <c r="J5697" i="1"/>
  <c r="B5697" i="1"/>
  <c r="O5696" i="1"/>
  <c r="J5696" i="1"/>
  <c r="B5696" i="1"/>
  <c r="O5695" i="1"/>
  <c r="J5695" i="1"/>
  <c r="B5695" i="1"/>
  <c r="O5694" i="1"/>
  <c r="J5694" i="1"/>
  <c r="B5694" i="1"/>
  <c r="O5693" i="1"/>
  <c r="J5693" i="1"/>
  <c r="B5693" i="1"/>
  <c r="O5692" i="1"/>
  <c r="J5692" i="1"/>
  <c r="B5692" i="1"/>
  <c r="O5691" i="1"/>
  <c r="J5691" i="1"/>
  <c r="B5691" i="1"/>
  <c r="O5690" i="1"/>
  <c r="J5690" i="1"/>
  <c r="B5690" i="1"/>
  <c r="O5689" i="1"/>
  <c r="J5689" i="1"/>
  <c r="B5689" i="1"/>
  <c r="O5688" i="1"/>
  <c r="J5688" i="1"/>
  <c r="B5688" i="1"/>
  <c r="O5687" i="1"/>
  <c r="J5687" i="1"/>
  <c r="B5687" i="1"/>
  <c r="O5686" i="1"/>
  <c r="J5686" i="1"/>
  <c r="H5686" i="1"/>
  <c r="O5685" i="1"/>
  <c r="J5685" i="1"/>
  <c r="B5685" i="1"/>
  <c r="O5684" i="1"/>
  <c r="J5684" i="1"/>
  <c r="B5684" i="1"/>
  <c r="O5683" i="1"/>
  <c r="J5683" i="1"/>
  <c r="B5683" i="1"/>
  <c r="O5682" i="1"/>
  <c r="J5682" i="1"/>
  <c r="B5682" i="1"/>
  <c r="O5681" i="1"/>
  <c r="J5681" i="1"/>
  <c r="B5681" i="1"/>
  <c r="O5680" i="1"/>
  <c r="J5680" i="1"/>
  <c r="B5680" i="1"/>
  <c r="O5679" i="1"/>
  <c r="J5679" i="1"/>
  <c r="B5679" i="1"/>
  <c r="O5678" i="1"/>
  <c r="J5678" i="1"/>
  <c r="B5678" i="1"/>
  <c r="O5677" i="1"/>
  <c r="J5677" i="1"/>
  <c r="B5677" i="1"/>
  <c r="O5676" i="1"/>
  <c r="J5676" i="1"/>
  <c r="B5676" i="1"/>
  <c r="O5675" i="1"/>
  <c r="J5675" i="1"/>
  <c r="B5675" i="1"/>
  <c r="O5674" i="1"/>
  <c r="J5674" i="1"/>
  <c r="B5674" i="1"/>
  <c r="O5673" i="1"/>
  <c r="J5673" i="1"/>
  <c r="H5673" i="1"/>
  <c r="O5672" i="1"/>
  <c r="K5672" i="1"/>
  <c r="J5672" i="1"/>
  <c r="B5672" i="1"/>
  <c r="O5671" i="1"/>
  <c r="K5671" i="1"/>
  <c r="J5671" i="1"/>
  <c r="B5671" i="1"/>
  <c r="O5670" i="1"/>
  <c r="K5670" i="1"/>
  <c r="J5670" i="1"/>
  <c r="B5670" i="1"/>
  <c r="O5669" i="1"/>
  <c r="K5669" i="1"/>
  <c r="J5669" i="1"/>
  <c r="B5669" i="1"/>
  <c r="O5668" i="1"/>
  <c r="K5668" i="1"/>
  <c r="J5668" i="1"/>
  <c r="B5668" i="1"/>
  <c r="O5667" i="1"/>
  <c r="K5667" i="1"/>
  <c r="J5667" i="1"/>
  <c r="B5667" i="1"/>
  <c r="O5666" i="1"/>
  <c r="K5666" i="1"/>
  <c r="J5666" i="1"/>
  <c r="B5666" i="1"/>
  <c r="O5665" i="1"/>
  <c r="K5665" i="1"/>
  <c r="J5665" i="1"/>
  <c r="B5665" i="1"/>
  <c r="O5664" i="1"/>
  <c r="K5664" i="1"/>
  <c r="J5664" i="1"/>
  <c r="B5664" i="1"/>
  <c r="O5663" i="1"/>
  <c r="K5663" i="1"/>
  <c r="J5663" i="1"/>
  <c r="B5663" i="1"/>
  <c r="O5662" i="1"/>
  <c r="K5662" i="1"/>
  <c r="J5662" i="1"/>
  <c r="B5662" i="1"/>
  <c r="O5661" i="1"/>
  <c r="K5661" i="1"/>
  <c r="J5661" i="1"/>
  <c r="B5661" i="1"/>
  <c r="O5660" i="1"/>
  <c r="J5660" i="1"/>
  <c r="H5660" i="1"/>
  <c r="O5659" i="1"/>
  <c r="K5659" i="1"/>
  <c r="J5659" i="1"/>
  <c r="B5659" i="1"/>
  <c r="O5658" i="1"/>
  <c r="K5658" i="1"/>
  <c r="J5658" i="1"/>
  <c r="B5658" i="1"/>
  <c r="O5657" i="1"/>
  <c r="K5657" i="1"/>
  <c r="J5657" i="1"/>
  <c r="B5657" i="1"/>
  <c r="O5656" i="1"/>
  <c r="K5656" i="1"/>
  <c r="J5656" i="1"/>
  <c r="B5656" i="1"/>
  <c r="O5655" i="1"/>
  <c r="K5655" i="1"/>
  <c r="J5655" i="1"/>
  <c r="B5655" i="1"/>
  <c r="O5654" i="1"/>
  <c r="K5654" i="1"/>
  <c r="J5654" i="1"/>
  <c r="B5654" i="1"/>
  <c r="O5653" i="1"/>
  <c r="K5653" i="1"/>
  <c r="J5653" i="1"/>
  <c r="B5653" i="1"/>
  <c r="O5652" i="1"/>
  <c r="K5652" i="1"/>
  <c r="J5652" i="1"/>
  <c r="B5652" i="1"/>
  <c r="O5651" i="1"/>
  <c r="K5651" i="1"/>
  <c r="J5651" i="1"/>
  <c r="B5651" i="1"/>
  <c r="O5650" i="1"/>
  <c r="K5650" i="1"/>
  <c r="J5650" i="1"/>
  <c r="B5650" i="1"/>
  <c r="O5649" i="1"/>
  <c r="K5649" i="1"/>
  <c r="J5649" i="1"/>
  <c r="B5649" i="1"/>
  <c r="O5648" i="1"/>
  <c r="K5648" i="1"/>
  <c r="J5648" i="1"/>
  <c r="B5648" i="1"/>
  <c r="O5647" i="1"/>
  <c r="J5647" i="1"/>
  <c r="H5647" i="1"/>
  <c r="O5646" i="1"/>
  <c r="J5646" i="1"/>
  <c r="B5646" i="1"/>
  <c r="O5645" i="1"/>
  <c r="J5645" i="1"/>
  <c r="B5645" i="1"/>
  <c r="O5644" i="1"/>
  <c r="J5644" i="1"/>
  <c r="B5644" i="1"/>
  <c r="O5643" i="1"/>
  <c r="J5643" i="1"/>
  <c r="B5643" i="1"/>
  <c r="O5642" i="1"/>
  <c r="J5642" i="1"/>
  <c r="B5642" i="1"/>
  <c r="O5641" i="1"/>
  <c r="J5641" i="1"/>
  <c r="B5641" i="1"/>
  <c r="O5640" i="1"/>
  <c r="J5640" i="1"/>
  <c r="B5640" i="1"/>
  <c r="O5639" i="1"/>
  <c r="J5639" i="1"/>
  <c r="B5639" i="1"/>
  <c r="O5638" i="1"/>
  <c r="J5638" i="1"/>
  <c r="B5638" i="1"/>
  <c r="O5637" i="1"/>
  <c r="J5637" i="1"/>
  <c r="B5637" i="1"/>
  <c r="O5636" i="1"/>
  <c r="J5636" i="1"/>
  <c r="B5636" i="1"/>
  <c r="O5635" i="1"/>
  <c r="J5635" i="1"/>
  <c r="B5635" i="1"/>
  <c r="O5634" i="1"/>
  <c r="J5634" i="1"/>
  <c r="H5634" i="1"/>
  <c r="O5633" i="1"/>
  <c r="J5633" i="1"/>
  <c r="B5633" i="1"/>
  <c r="O5632" i="1"/>
  <c r="J5632" i="1"/>
  <c r="B5632" i="1"/>
  <c r="O5631" i="1"/>
  <c r="J5631" i="1"/>
  <c r="B5631" i="1"/>
  <c r="O5630" i="1"/>
  <c r="J5630" i="1"/>
  <c r="B5630" i="1"/>
  <c r="O5629" i="1"/>
  <c r="J5629" i="1"/>
  <c r="B5629" i="1"/>
  <c r="O5628" i="1"/>
  <c r="J5628" i="1"/>
  <c r="B5628" i="1"/>
  <c r="O5627" i="1"/>
  <c r="J5627" i="1"/>
  <c r="B5627" i="1"/>
  <c r="O5626" i="1"/>
  <c r="J5626" i="1"/>
  <c r="B5626" i="1"/>
  <c r="O5625" i="1"/>
  <c r="J5625" i="1"/>
  <c r="B5625" i="1"/>
  <c r="O5624" i="1"/>
  <c r="J5624" i="1"/>
  <c r="B5624" i="1"/>
  <c r="O5623" i="1"/>
  <c r="J5623" i="1"/>
  <c r="B5623" i="1"/>
  <c r="O5622" i="1"/>
  <c r="J5622" i="1"/>
  <c r="B5622" i="1"/>
  <c r="O5621" i="1"/>
  <c r="J5621" i="1"/>
  <c r="H5621" i="1"/>
  <c r="O5620" i="1"/>
  <c r="J5620" i="1"/>
  <c r="B5620" i="1"/>
  <c r="O5619" i="1"/>
  <c r="J5619" i="1"/>
  <c r="B5619" i="1"/>
  <c r="O5618" i="1"/>
  <c r="J5618" i="1"/>
  <c r="B5618" i="1"/>
  <c r="O5617" i="1"/>
  <c r="J5617" i="1"/>
  <c r="B5617" i="1"/>
  <c r="O5616" i="1"/>
  <c r="J5616" i="1"/>
  <c r="B5616" i="1"/>
  <c r="O5615" i="1"/>
  <c r="J5615" i="1"/>
  <c r="B5615" i="1"/>
  <c r="O5614" i="1"/>
  <c r="J5614" i="1"/>
  <c r="B5614" i="1"/>
  <c r="O5613" i="1"/>
  <c r="J5613" i="1"/>
  <c r="B5613" i="1"/>
  <c r="O5612" i="1"/>
  <c r="J5612" i="1"/>
  <c r="B5612" i="1"/>
  <c r="O5611" i="1"/>
  <c r="J5611" i="1"/>
  <c r="B5611" i="1"/>
  <c r="O5610" i="1"/>
  <c r="J5610" i="1"/>
  <c r="B5610" i="1"/>
  <c r="O5609" i="1"/>
  <c r="J5609" i="1"/>
  <c r="B5609" i="1"/>
  <c r="O5608" i="1"/>
  <c r="J5608" i="1"/>
  <c r="H5608" i="1"/>
  <c r="O5607" i="1"/>
  <c r="J5607" i="1"/>
  <c r="B5607" i="1"/>
  <c r="O5606" i="1"/>
  <c r="J5606" i="1"/>
  <c r="B5606" i="1"/>
  <c r="O5605" i="1"/>
  <c r="J5605" i="1"/>
  <c r="B5605" i="1"/>
  <c r="O5604" i="1"/>
  <c r="J5604" i="1"/>
  <c r="B5604" i="1"/>
  <c r="O5603" i="1"/>
  <c r="J5603" i="1"/>
  <c r="B5603" i="1"/>
  <c r="O5602" i="1"/>
  <c r="J5602" i="1"/>
  <c r="B5602" i="1"/>
  <c r="O5601" i="1"/>
  <c r="J5601" i="1"/>
  <c r="B5601" i="1"/>
  <c r="O5600" i="1"/>
  <c r="J5600" i="1"/>
  <c r="B5600" i="1"/>
  <c r="O5599" i="1"/>
  <c r="J5599" i="1"/>
  <c r="B5599" i="1"/>
  <c r="O5598" i="1"/>
  <c r="J5598" i="1"/>
  <c r="B5598" i="1"/>
  <c r="O5597" i="1"/>
  <c r="J5597" i="1"/>
  <c r="B5597" i="1"/>
  <c r="O5596" i="1"/>
  <c r="J5596" i="1"/>
  <c r="B5596" i="1"/>
  <c r="O5595" i="1"/>
  <c r="J5595" i="1"/>
  <c r="H5595" i="1"/>
  <c r="O5594" i="1"/>
  <c r="J5594" i="1"/>
  <c r="B5594" i="1"/>
  <c r="O5593" i="1"/>
  <c r="J5593" i="1"/>
  <c r="B5593" i="1"/>
  <c r="O5592" i="1"/>
  <c r="J5592" i="1"/>
  <c r="B5592" i="1"/>
  <c r="O5591" i="1"/>
  <c r="J5591" i="1"/>
  <c r="B5591" i="1"/>
  <c r="O5590" i="1"/>
  <c r="J5590" i="1"/>
  <c r="B5590" i="1"/>
  <c r="O5589" i="1"/>
  <c r="J5589" i="1"/>
  <c r="B5589" i="1"/>
  <c r="O5588" i="1"/>
  <c r="J5588" i="1"/>
  <c r="B5588" i="1"/>
  <c r="O5587" i="1"/>
  <c r="J5587" i="1"/>
  <c r="B5587" i="1"/>
  <c r="O5586" i="1"/>
  <c r="J5586" i="1"/>
  <c r="B5586" i="1"/>
  <c r="O5585" i="1"/>
  <c r="J5585" i="1"/>
  <c r="B5585" i="1"/>
  <c r="O5584" i="1"/>
  <c r="J5584" i="1"/>
  <c r="B5584" i="1"/>
  <c r="O5583" i="1"/>
  <c r="J5583" i="1"/>
  <c r="B5583" i="1"/>
  <c r="O5582" i="1"/>
  <c r="J5582" i="1"/>
  <c r="H5582" i="1"/>
  <c r="O5581" i="1"/>
  <c r="J5581" i="1"/>
  <c r="B5581" i="1"/>
  <c r="O5580" i="1"/>
  <c r="J5580" i="1"/>
  <c r="B5580" i="1"/>
  <c r="O5579" i="1"/>
  <c r="J5579" i="1"/>
  <c r="B5579" i="1"/>
  <c r="O5578" i="1"/>
  <c r="J5578" i="1"/>
  <c r="B5578" i="1"/>
  <c r="O5577" i="1"/>
  <c r="J5577" i="1"/>
  <c r="B5577" i="1"/>
  <c r="O5576" i="1"/>
  <c r="J5576" i="1"/>
  <c r="B5576" i="1"/>
  <c r="O5575" i="1"/>
  <c r="J5575" i="1"/>
  <c r="B5575" i="1"/>
  <c r="O5574" i="1"/>
  <c r="J5574" i="1"/>
  <c r="B5574" i="1"/>
  <c r="O5573" i="1"/>
  <c r="J5573" i="1"/>
  <c r="B5573" i="1"/>
  <c r="O5572" i="1"/>
  <c r="J5572" i="1"/>
  <c r="B5572" i="1"/>
  <c r="O5571" i="1"/>
  <c r="J5571" i="1"/>
  <c r="B5571" i="1"/>
  <c r="O5570" i="1"/>
  <c r="J5570" i="1"/>
  <c r="B5570" i="1"/>
  <c r="O5569" i="1"/>
  <c r="J5569" i="1"/>
  <c r="H5569" i="1"/>
  <c r="O5568" i="1"/>
  <c r="J5568" i="1"/>
  <c r="B5568" i="1"/>
  <c r="O5567" i="1"/>
  <c r="J5567" i="1"/>
  <c r="B5567" i="1"/>
  <c r="O5566" i="1"/>
  <c r="J5566" i="1"/>
  <c r="B5566" i="1"/>
  <c r="O5565" i="1"/>
  <c r="J5565" i="1"/>
  <c r="B5565" i="1"/>
  <c r="O5564" i="1"/>
  <c r="J5564" i="1"/>
  <c r="B5564" i="1"/>
  <c r="O5563" i="1"/>
  <c r="J5563" i="1"/>
  <c r="B5563" i="1"/>
  <c r="O5562" i="1"/>
  <c r="J5562" i="1"/>
  <c r="B5562" i="1"/>
  <c r="O5561" i="1"/>
  <c r="J5561" i="1"/>
  <c r="B5561" i="1"/>
  <c r="O5560" i="1"/>
  <c r="J5560" i="1"/>
  <c r="B5560" i="1"/>
  <c r="O5559" i="1"/>
  <c r="J5559" i="1"/>
  <c r="B5559" i="1"/>
  <c r="O5558" i="1"/>
  <c r="J5558" i="1"/>
  <c r="B5558" i="1"/>
  <c r="O5557" i="1"/>
  <c r="J5557" i="1"/>
  <c r="B5557" i="1"/>
  <c r="O5556" i="1"/>
  <c r="J5556" i="1"/>
  <c r="H5556" i="1"/>
  <c r="O5555" i="1"/>
  <c r="J5555" i="1"/>
  <c r="B5555" i="1"/>
  <c r="O5554" i="1"/>
  <c r="J5554" i="1"/>
  <c r="B5554" i="1"/>
  <c r="O5553" i="1"/>
  <c r="J5553" i="1"/>
  <c r="B5553" i="1"/>
  <c r="O5552" i="1"/>
  <c r="J5552" i="1"/>
  <c r="B5552" i="1"/>
  <c r="O5551" i="1"/>
  <c r="J5551" i="1"/>
  <c r="B5551" i="1"/>
  <c r="O5550" i="1"/>
  <c r="J5550" i="1"/>
  <c r="B5550" i="1"/>
  <c r="O5549" i="1"/>
  <c r="J5549" i="1"/>
  <c r="B5549" i="1"/>
  <c r="O5548" i="1"/>
  <c r="J5548" i="1"/>
  <c r="B5548" i="1"/>
  <c r="O5547" i="1"/>
  <c r="J5547" i="1"/>
  <c r="B5547" i="1"/>
  <c r="O5546" i="1"/>
  <c r="J5546" i="1"/>
  <c r="B5546" i="1"/>
  <c r="O5545" i="1"/>
  <c r="J5545" i="1"/>
  <c r="B5545" i="1"/>
  <c r="O5544" i="1"/>
  <c r="J5544" i="1"/>
  <c r="B5544" i="1"/>
  <c r="O5543" i="1"/>
  <c r="J5543" i="1"/>
  <c r="H5543" i="1"/>
  <c r="O5542" i="1"/>
  <c r="J5542" i="1"/>
  <c r="B5542" i="1"/>
  <c r="O5541" i="1"/>
  <c r="J5541" i="1"/>
  <c r="B5541" i="1"/>
  <c r="O5540" i="1"/>
  <c r="J5540" i="1"/>
  <c r="B5540" i="1"/>
  <c r="O5539" i="1"/>
  <c r="J5539" i="1"/>
  <c r="B5539" i="1"/>
  <c r="O5538" i="1"/>
  <c r="J5538" i="1"/>
  <c r="B5538" i="1"/>
  <c r="O5537" i="1"/>
  <c r="J5537" i="1"/>
  <c r="B5537" i="1"/>
  <c r="O5536" i="1"/>
  <c r="J5536" i="1"/>
  <c r="B5536" i="1"/>
  <c r="O5535" i="1"/>
  <c r="J5535" i="1"/>
  <c r="B5535" i="1"/>
  <c r="O5534" i="1"/>
  <c r="J5534" i="1"/>
  <c r="B5534" i="1"/>
  <c r="O5533" i="1"/>
  <c r="J5533" i="1"/>
  <c r="B5533" i="1"/>
  <c r="O5532" i="1"/>
  <c r="J5532" i="1"/>
  <c r="B5532" i="1"/>
  <c r="O5531" i="1"/>
  <c r="J5531" i="1"/>
  <c r="B5531" i="1"/>
  <c r="O5530" i="1"/>
  <c r="J5530" i="1"/>
  <c r="H5530" i="1"/>
  <c r="O5529" i="1"/>
  <c r="J5529" i="1"/>
  <c r="B5529" i="1"/>
  <c r="O5528" i="1"/>
  <c r="J5528" i="1"/>
  <c r="B5528" i="1"/>
  <c r="O5527" i="1"/>
  <c r="J5527" i="1"/>
  <c r="B5527" i="1"/>
  <c r="O5526" i="1"/>
  <c r="J5526" i="1"/>
  <c r="B5526" i="1"/>
  <c r="O5525" i="1"/>
  <c r="J5525" i="1"/>
  <c r="B5525" i="1"/>
  <c r="O5524" i="1"/>
  <c r="J5524" i="1"/>
  <c r="B5524" i="1"/>
  <c r="O5523" i="1"/>
  <c r="J5523" i="1"/>
  <c r="B5523" i="1"/>
  <c r="O5522" i="1"/>
  <c r="J5522" i="1"/>
  <c r="B5522" i="1"/>
  <c r="O5521" i="1"/>
  <c r="J5521" i="1"/>
  <c r="B5521" i="1"/>
  <c r="O5520" i="1"/>
  <c r="J5520" i="1"/>
  <c r="B5520" i="1"/>
  <c r="O5519" i="1"/>
  <c r="J5519" i="1"/>
  <c r="B5519" i="1"/>
  <c r="O5518" i="1"/>
  <c r="J5518" i="1"/>
  <c r="B5518" i="1"/>
  <c r="O5517" i="1"/>
  <c r="J5517" i="1"/>
  <c r="H5517" i="1"/>
  <c r="O5516" i="1"/>
  <c r="J5516" i="1"/>
  <c r="B5516" i="1"/>
  <c r="O5515" i="1"/>
  <c r="J5515" i="1"/>
  <c r="B5515" i="1"/>
  <c r="O5514" i="1"/>
  <c r="J5514" i="1"/>
  <c r="B5514" i="1"/>
  <c r="O5513" i="1"/>
  <c r="J5513" i="1"/>
  <c r="B5513" i="1"/>
  <c r="O5512" i="1"/>
  <c r="J5512" i="1"/>
  <c r="B5512" i="1"/>
  <c r="O5511" i="1"/>
  <c r="J5511" i="1"/>
  <c r="B5511" i="1"/>
  <c r="O5510" i="1"/>
  <c r="J5510" i="1"/>
  <c r="B5510" i="1"/>
  <c r="O5509" i="1"/>
  <c r="J5509" i="1"/>
  <c r="B5509" i="1"/>
  <c r="O5508" i="1"/>
  <c r="J5508" i="1"/>
  <c r="B5508" i="1"/>
  <c r="O5507" i="1"/>
  <c r="J5507" i="1"/>
  <c r="B5507" i="1"/>
  <c r="O5506" i="1"/>
  <c r="J5506" i="1"/>
  <c r="B5506" i="1"/>
  <c r="O5505" i="1"/>
  <c r="J5505" i="1"/>
  <c r="B5505" i="1"/>
  <c r="O5504" i="1"/>
  <c r="J5504" i="1"/>
  <c r="H5504" i="1"/>
  <c r="O5503" i="1"/>
  <c r="J5503" i="1"/>
  <c r="B5503" i="1"/>
  <c r="O5502" i="1"/>
  <c r="J5502" i="1"/>
  <c r="B5502" i="1"/>
  <c r="O5501" i="1"/>
  <c r="J5501" i="1"/>
  <c r="B5501" i="1"/>
  <c r="O5500" i="1"/>
  <c r="J5500" i="1"/>
  <c r="B5500" i="1"/>
  <c r="O5499" i="1"/>
  <c r="J5499" i="1"/>
  <c r="B5499" i="1"/>
  <c r="O5498" i="1"/>
  <c r="J5498" i="1"/>
  <c r="B5498" i="1"/>
  <c r="O5497" i="1"/>
  <c r="J5497" i="1"/>
  <c r="B5497" i="1"/>
  <c r="O5496" i="1"/>
  <c r="J5496" i="1"/>
  <c r="B5496" i="1"/>
  <c r="O5495" i="1"/>
  <c r="J5495" i="1"/>
  <c r="B5495" i="1"/>
  <c r="O5494" i="1"/>
  <c r="J5494" i="1"/>
  <c r="B5494" i="1"/>
  <c r="O5493" i="1"/>
  <c r="J5493" i="1"/>
  <c r="B5493" i="1"/>
  <c r="O5492" i="1"/>
  <c r="J5492" i="1"/>
  <c r="B5492" i="1"/>
  <c r="O5491" i="1"/>
  <c r="J5491" i="1"/>
  <c r="H5491" i="1"/>
  <c r="O5490" i="1"/>
  <c r="J5490" i="1"/>
  <c r="B5490" i="1"/>
  <c r="O5489" i="1"/>
  <c r="J5489" i="1"/>
  <c r="B5489" i="1"/>
  <c r="O5488" i="1"/>
  <c r="J5488" i="1"/>
  <c r="B5488" i="1"/>
  <c r="O5487" i="1"/>
  <c r="J5487" i="1"/>
  <c r="B5487" i="1"/>
  <c r="O5486" i="1"/>
  <c r="J5486" i="1"/>
  <c r="B5486" i="1"/>
  <c r="O5485" i="1"/>
  <c r="J5485" i="1"/>
  <c r="B5485" i="1"/>
  <c r="O5484" i="1"/>
  <c r="J5484" i="1"/>
  <c r="B5484" i="1"/>
  <c r="O5483" i="1"/>
  <c r="J5483" i="1"/>
  <c r="B5483" i="1"/>
  <c r="O5482" i="1"/>
  <c r="J5482" i="1"/>
  <c r="B5482" i="1"/>
  <c r="O5481" i="1"/>
  <c r="J5481" i="1"/>
  <c r="B5481" i="1"/>
  <c r="O5480" i="1"/>
  <c r="J5480" i="1"/>
  <c r="B5480" i="1"/>
  <c r="O5479" i="1"/>
  <c r="J5479" i="1"/>
  <c r="B5479" i="1"/>
  <c r="O5478" i="1"/>
  <c r="J5478" i="1"/>
  <c r="H5478" i="1"/>
  <c r="O5477" i="1"/>
  <c r="J5477" i="1"/>
  <c r="B5477" i="1"/>
  <c r="O5476" i="1"/>
  <c r="J5476" i="1"/>
  <c r="B5476" i="1"/>
  <c r="O5475" i="1"/>
  <c r="J5475" i="1"/>
  <c r="B5475" i="1"/>
  <c r="O5474" i="1"/>
  <c r="J5474" i="1"/>
  <c r="B5474" i="1"/>
  <c r="O5473" i="1"/>
  <c r="J5473" i="1"/>
  <c r="B5473" i="1"/>
  <c r="O5472" i="1"/>
  <c r="J5472" i="1"/>
  <c r="B5472" i="1"/>
  <c r="O5471" i="1"/>
  <c r="J5471" i="1"/>
  <c r="B5471" i="1"/>
  <c r="O5470" i="1"/>
  <c r="J5470" i="1"/>
  <c r="B5470" i="1"/>
  <c r="O5469" i="1"/>
  <c r="J5469" i="1"/>
  <c r="B5469" i="1"/>
  <c r="O5468" i="1"/>
  <c r="J5468" i="1"/>
  <c r="B5468" i="1"/>
  <c r="O5467" i="1"/>
  <c r="J5467" i="1"/>
  <c r="B5467" i="1"/>
  <c r="O5466" i="1"/>
  <c r="J5466" i="1"/>
  <c r="B5466" i="1"/>
  <c r="O5465" i="1"/>
  <c r="J5465" i="1"/>
  <c r="H5465" i="1"/>
  <c r="O5464" i="1"/>
  <c r="K5464" i="1"/>
  <c r="J5464" i="1"/>
  <c r="B5464" i="1"/>
  <c r="O5463" i="1"/>
  <c r="J5463" i="1"/>
  <c r="B5463" i="1"/>
  <c r="O5462" i="1"/>
  <c r="J5462" i="1"/>
  <c r="B5462" i="1"/>
  <c r="O5461" i="1"/>
  <c r="J5461" i="1"/>
  <c r="B5461" i="1"/>
  <c r="O5460" i="1"/>
  <c r="J5460" i="1"/>
  <c r="B5460" i="1"/>
  <c r="O5459" i="1"/>
  <c r="J5459" i="1"/>
  <c r="B5459" i="1"/>
  <c r="O5458" i="1"/>
  <c r="J5458" i="1"/>
  <c r="B5458" i="1"/>
  <c r="O5457" i="1"/>
  <c r="J5457" i="1"/>
  <c r="B5457" i="1"/>
  <c r="O5456" i="1"/>
  <c r="J5456" i="1"/>
  <c r="B5456" i="1"/>
  <c r="O5455" i="1"/>
  <c r="J5455" i="1"/>
  <c r="B5455" i="1"/>
  <c r="O5454" i="1"/>
  <c r="J5454" i="1"/>
  <c r="B5454" i="1"/>
  <c r="O5453" i="1"/>
  <c r="J5453" i="1"/>
  <c r="B5453" i="1"/>
  <c r="O5452" i="1"/>
  <c r="J5452" i="1"/>
  <c r="H5452" i="1"/>
  <c r="O5451" i="1"/>
  <c r="J5451" i="1"/>
  <c r="B5451" i="1"/>
  <c r="O5450" i="1"/>
  <c r="J5450" i="1"/>
  <c r="B5450" i="1"/>
  <c r="O5449" i="1"/>
  <c r="J5449" i="1"/>
  <c r="B5449" i="1"/>
  <c r="O5448" i="1"/>
  <c r="J5448" i="1"/>
  <c r="B5448" i="1"/>
  <c r="O5447" i="1"/>
  <c r="J5447" i="1"/>
  <c r="B5447" i="1"/>
  <c r="O5446" i="1"/>
  <c r="J5446" i="1"/>
  <c r="B5446" i="1"/>
  <c r="O5445" i="1"/>
  <c r="J5445" i="1"/>
  <c r="B5445" i="1"/>
  <c r="O5444" i="1"/>
  <c r="J5444" i="1"/>
  <c r="B5444" i="1"/>
  <c r="O5443" i="1"/>
  <c r="J5443" i="1"/>
  <c r="B5443" i="1"/>
  <c r="O5442" i="1"/>
  <c r="J5442" i="1"/>
  <c r="B5442" i="1"/>
  <c r="O5441" i="1"/>
  <c r="J5441" i="1"/>
  <c r="B5441" i="1"/>
  <c r="O5440" i="1"/>
  <c r="J5440" i="1"/>
  <c r="B5440" i="1"/>
  <c r="O5439" i="1"/>
  <c r="J5439" i="1"/>
  <c r="H5439" i="1"/>
  <c r="O5438" i="1"/>
  <c r="J5438" i="1"/>
  <c r="B5438" i="1"/>
  <c r="O5437" i="1"/>
  <c r="J5437" i="1"/>
  <c r="B5437" i="1"/>
  <c r="O5436" i="1"/>
  <c r="J5436" i="1"/>
  <c r="B5436" i="1"/>
  <c r="O5435" i="1"/>
  <c r="J5435" i="1"/>
  <c r="B5435" i="1"/>
  <c r="O5434" i="1"/>
  <c r="J5434" i="1"/>
  <c r="B5434" i="1"/>
  <c r="O5433" i="1"/>
  <c r="J5433" i="1"/>
  <c r="B5433" i="1"/>
  <c r="O5432" i="1"/>
  <c r="J5432" i="1"/>
  <c r="B5432" i="1"/>
  <c r="O5431" i="1"/>
  <c r="J5431" i="1"/>
  <c r="B5431" i="1"/>
  <c r="O5430" i="1"/>
  <c r="J5430" i="1"/>
  <c r="B5430" i="1"/>
  <c r="O5429" i="1"/>
  <c r="J5429" i="1"/>
  <c r="B5429" i="1"/>
  <c r="O5428" i="1"/>
  <c r="J5428" i="1"/>
  <c r="B5428" i="1"/>
  <c r="O5427" i="1"/>
  <c r="J5427" i="1"/>
  <c r="B5427" i="1"/>
  <c r="O5426" i="1"/>
  <c r="J5426" i="1"/>
  <c r="H5426" i="1"/>
  <c r="O5425" i="1"/>
  <c r="J5425" i="1"/>
  <c r="B5425" i="1"/>
  <c r="O5424" i="1"/>
  <c r="J5424" i="1"/>
  <c r="B5424" i="1"/>
  <c r="O5423" i="1"/>
  <c r="J5423" i="1"/>
  <c r="B5423" i="1"/>
  <c r="O5422" i="1"/>
  <c r="J5422" i="1"/>
  <c r="B5422" i="1"/>
  <c r="O5421" i="1"/>
  <c r="J5421" i="1"/>
  <c r="B5421" i="1"/>
  <c r="O5420" i="1"/>
  <c r="J5420" i="1"/>
  <c r="B5420" i="1"/>
  <c r="O5419" i="1"/>
  <c r="J5419" i="1"/>
  <c r="B5419" i="1"/>
  <c r="O5418" i="1"/>
  <c r="J5418" i="1"/>
  <c r="B5418" i="1"/>
  <c r="O5417" i="1"/>
  <c r="J5417" i="1"/>
  <c r="B5417" i="1"/>
  <c r="O5416" i="1"/>
  <c r="J5416" i="1"/>
  <c r="B5416" i="1"/>
  <c r="O5415" i="1"/>
  <c r="J5415" i="1"/>
  <c r="B5415" i="1"/>
  <c r="O5414" i="1"/>
  <c r="J5414" i="1"/>
  <c r="B5414" i="1"/>
  <c r="O5413" i="1"/>
  <c r="J5413" i="1"/>
  <c r="H5413" i="1"/>
  <c r="O5412" i="1"/>
  <c r="J5412" i="1"/>
  <c r="B5412" i="1"/>
  <c r="O5411" i="1"/>
  <c r="J5411" i="1"/>
  <c r="B5411" i="1"/>
  <c r="O5410" i="1"/>
  <c r="J5410" i="1"/>
  <c r="B5410" i="1"/>
  <c r="O5409" i="1"/>
  <c r="J5409" i="1"/>
  <c r="B5409" i="1"/>
  <c r="O5408" i="1"/>
  <c r="J5408" i="1"/>
  <c r="B5408" i="1"/>
  <c r="O5407" i="1"/>
  <c r="J5407" i="1"/>
  <c r="B5407" i="1"/>
  <c r="O5406" i="1"/>
  <c r="J5406" i="1"/>
  <c r="B5406" i="1"/>
  <c r="O5405" i="1"/>
  <c r="J5405" i="1"/>
  <c r="B5405" i="1"/>
  <c r="O5404" i="1"/>
  <c r="J5404" i="1"/>
  <c r="B5404" i="1"/>
  <c r="O5403" i="1"/>
  <c r="J5403" i="1"/>
  <c r="B5403" i="1"/>
  <c r="O5402" i="1"/>
  <c r="J5402" i="1"/>
  <c r="B5402" i="1"/>
  <c r="O5401" i="1"/>
  <c r="J5401" i="1"/>
  <c r="B5401" i="1"/>
  <c r="O5400" i="1"/>
  <c r="J5400" i="1"/>
  <c r="H5400" i="1"/>
  <c r="O5399" i="1"/>
  <c r="J5399" i="1"/>
  <c r="B5399" i="1"/>
  <c r="O5398" i="1"/>
  <c r="J5398" i="1"/>
  <c r="B5398" i="1"/>
  <c r="O5397" i="1"/>
  <c r="J5397" i="1"/>
  <c r="B5397" i="1"/>
  <c r="O5396" i="1"/>
  <c r="J5396" i="1"/>
  <c r="B5396" i="1"/>
  <c r="O5395" i="1"/>
  <c r="J5395" i="1"/>
  <c r="B5395" i="1"/>
  <c r="O5394" i="1"/>
  <c r="J5394" i="1"/>
  <c r="B5394" i="1"/>
  <c r="O5393" i="1"/>
  <c r="J5393" i="1"/>
  <c r="B5393" i="1"/>
  <c r="O5392" i="1"/>
  <c r="J5392" i="1"/>
  <c r="B5392" i="1"/>
  <c r="O5391" i="1"/>
  <c r="J5391" i="1"/>
  <c r="B5391" i="1"/>
  <c r="O5390" i="1"/>
  <c r="J5390" i="1"/>
  <c r="B5390" i="1"/>
  <c r="O5389" i="1"/>
  <c r="J5389" i="1"/>
  <c r="B5389" i="1"/>
  <c r="O5388" i="1"/>
  <c r="J5388" i="1"/>
  <c r="B5388" i="1"/>
  <c r="O5387" i="1"/>
  <c r="J5387" i="1"/>
  <c r="H5387" i="1"/>
  <c r="O5386" i="1"/>
  <c r="J5386" i="1"/>
  <c r="B5386" i="1"/>
  <c r="O5385" i="1"/>
  <c r="J5385" i="1"/>
  <c r="B5385" i="1"/>
  <c r="O5384" i="1"/>
  <c r="J5384" i="1"/>
  <c r="B5384" i="1"/>
  <c r="O5383" i="1"/>
  <c r="J5383" i="1"/>
  <c r="B5383" i="1"/>
  <c r="O5382" i="1"/>
  <c r="J5382" i="1"/>
  <c r="B5382" i="1"/>
  <c r="O5381" i="1"/>
  <c r="J5381" i="1"/>
  <c r="B5381" i="1"/>
  <c r="O5380" i="1"/>
  <c r="J5380" i="1"/>
  <c r="B5380" i="1"/>
  <c r="O5379" i="1"/>
  <c r="J5379" i="1"/>
  <c r="B5379" i="1"/>
  <c r="O5378" i="1"/>
  <c r="J5378" i="1"/>
  <c r="B5378" i="1"/>
  <c r="O5377" i="1"/>
  <c r="J5377" i="1"/>
  <c r="B5377" i="1"/>
  <c r="O5376" i="1"/>
  <c r="J5376" i="1"/>
  <c r="B5376" i="1"/>
  <c r="O5375" i="1"/>
  <c r="J5375" i="1"/>
  <c r="B5375" i="1"/>
  <c r="O5374" i="1"/>
  <c r="J5374" i="1"/>
  <c r="H5374" i="1"/>
  <c r="O5373" i="1"/>
  <c r="J5373" i="1"/>
  <c r="B5373" i="1"/>
  <c r="O5372" i="1"/>
  <c r="J5372" i="1"/>
  <c r="B5372" i="1"/>
  <c r="O5371" i="1"/>
  <c r="J5371" i="1"/>
  <c r="B5371" i="1"/>
  <c r="O5370" i="1"/>
  <c r="J5370" i="1"/>
  <c r="B5370" i="1"/>
  <c r="O5369" i="1"/>
  <c r="J5369" i="1"/>
  <c r="B5369" i="1"/>
  <c r="O5368" i="1"/>
  <c r="J5368" i="1"/>
  <c r="B5368" i="1"/>
  <c r="O5367" i="1"/>
  <c r="J5367" i="1"/>
  <c r="B5367" i="1"/>
  <c r="O5366" i="1"/>
  <c r="J5366" i="1"/>
  <c r="B5366" i="1"/>
  <c r="O5365" i="1"/>
  <c r="J5365" i="1"/>
  <c r="B5365" i="1"/>
  <c r="O5364" i="1"/>
  <c r="J5364" i="1"/>
  <c r="B5364" i="1"/>
  <c r="O5363" i="1"/>
  <c r="J5363" i="1"/>
  <c r="B5363" i="1"/>
  <c r="O5362" i="1"/>
  <c r="J5362" i="1"/>
  <c r="B5362" i="1"/>
  <c r="O5361" i="1"/>
  <c r="J5361" i="1"/>
  <c r="H5361" i="1"/>
  <c r="O5360" i="1"/>
  <c r="J5360" i="1"/>
  <c r="B5360" i="1"/>
  <c r="O5359" i="1"/>
  <c r="J5359" i="1"/>
  <c r="B5359" i="1"/>
  <c r="O5358" i="1"/>
  <c r="J5358" i="1"/>
  <c r="B5358" i="1"/>
  <c r="O5357" i="1"/>
  <c r="J5357" i="1"/>
  <c r="B5357" i="1"/>
  <c r="O5356" i="1"/>
  <c r="J5356" i="1"/>
  <c r="B5356" i="1"/>
  <c r="O5355" i="1"/>
  <c r="J5355" i="1"/>
  <c r="B5355" i="1"/>
  <c r="O5354" i="1"/>
  <c r="J5354" i="1"/>
  <c r="B5354" i="1"/>
  <c r="O5353" i="1"/>
  <c r="J5353" i="1"/>
  <c r="B5353" i="1"/>
  <c r="O5352" i="1"/>
  <c r="J5352" i="1"/>
  <c r="B5352" i="1"/>
  <c r="O5351" i="1"/>
  <c r="J5351" i="1"/>
  <c r="B5351" i="1"/>
  <c r="O5350" i="1"/>
  <c r="J5350" i="1"/>
  <c r="B5350" i="1"/>
  <c r="O5349" i="1"/>
  <c r="J5349" i="1"/>
  <c r="B5349" i="1"/>
  <c r="O5348" i="1"/>
  <c r="J5348" i="1"/>
  <c r="H5348" i="1"/>
  <c r="O5347" i="1"/>
  <c r="J5347" i="1"/>
  <c r="B5347" i="1"/>
  <c r="O5346" i="1"/>
  <c r="J5346" i="1"/>
  <c r="B5346" i="1"/>
  <c r="O5345" i="1"/>
  <c r="J5345" i="1"/>
  <c r="B5345" i="1"/>
  <c r="O5344" i="1"/>
  <c r="J5344" i="1"/>
  <c r="B5344" i="1"/>
  <c r="O5343" i="1"/>
  <c r="J5343" i="1"/>
  <c r="B5343" i="1"/>
  <c r="O5342" i="1"/>
  <c r="J5342" i="1"/>
  <c r="B5342" i="1"/>
  <c r="O5341" i="1"/>
  <c r="J5341" i="1"/>
  <c r="B5341" i="1"/>
  <c r="O5340" i="1"/>
  <c r="J5340" i="1"/>
  <c r="B5340" i="1"/>
  <c r="O5339" i="1"/>
  <c r="J5339" i="1"/>
  <c r="B5339" i="1"/>
  <c r="O5338" i="1"/>
  <c r="J5338" i="1"/>
  <c r="B5338" i="1"/>
  <c r="O5337" i="1"/>
  <c r="J5337" i="1"/>
  <c r="B5337" i="1"/>
  <c r="O5336" i="1"/>
  <c r="J5336" i="1"/>
  <c r="B5336" i="1"/>
  <c r="O5335" i="1"/>
  <c r="J5335" i="1"/>
  <c r="H5335" i="1"/>
  <c r="O5334" i="1"/>
  <c r="J5334" i="1"/>
  <c r="B5334" i="1"/>
  <c r="O5333" i="1"/>
  <c r="J5333" i="1"/>
  <c r="B5333" i="1"/>
  <c r="O5332" i="1"/>
  <c r="J5332" i="1"/>
  <c r="B5332" i="1"/>
  <c r="O5331" i="1"/>
  <c r="J5331" i="1"/>
  <c r="B5331" i="1"/>
  <c r="O5330" i="1"/>
  <c r="J5330" i="1"/>
  <c r="B5330" i="1"/>
  <c r="O5329" i="1"/>
  <c r="J5329" i="1"/>
  <c r="B5329" i="1"/>
  <c r="O5328" i="1"/>
  <c r="J5328" i="1"/>
  <c r="B5328" i="1"/>
  <c r="O5327" i="1"/>
  <c r="J5327" i="1"/>
  <c r="B5327" i="1"/>
  <c r="O5326" i="1"/>
  <c r="J5326" i="1"/>
  <c r="B5326" i="1"/>
  <c r="O5325" i="1"/>
  <c r="J5325" i="1"/>
  <c r="B5325" i="1"/>
  <c r="O5324" i="1"/>
  <c r="J5324" i="1"/>
  <c r="B5324" i="1"/>
  <c r="O5323" i="1"/>
  <c r="J5323" i="1"/>
  <c r="B5323" i="1"/>
  <c r="O5322" i="1"/>
  <c r="J5322" i="1"/>
  <c r="H5322" i="1"/>
  <c r="O5321" i="1"/>
  <c r="J5321" i="1"/>
  <c r="B5321" i="1"/>
  <c r="O5320" i="1"/>
  <c r="J5320" i="1"/>
  <c r="B5320" i="1"/>
  <c r="O5319" i="1"/>
  <c r="J5319" i="1"/>
  <c r="B5319" i="1"/>
  <c r="O5318" i="1"/>
  <c r="J5318" i="1"/>
  <c r="B5318" i="1"/>
  <c r="O5317" i="1"/>
  <c r="J5317" i="1"/>
  <c r="B5317" i="1"/>
  <c r="O5316" i="1"/>
  <c r="J5316" i="1"/>
  <c r="B5316" i="1"/>
  <c r="O5315" i="1"/>
  <c r="J5315" i="1"/>
  <c r="B5315" i="1"/>
  <c r="O5314" i="1"/>
  <c r="J5314" i="1"/>
  <c r="B5314" i="1"/>
  <c r="O5313" i="1"/>
  <c r="J5313" i="1"/>
  <c r="B5313" i="1"/>
  <c r="O5312" i="1"/>
  <c r="J5312" i="1"/>
  <c r="B5312" i="1"/>
  <c r="O5311" i="1"/>
  <c r="J5311" i="1"/>
  <c r="B5311" i="1"/>
  <c r="O5310" i="1"/>
  <c r="J5310" i="1"/>
  <c r="B5310" i="1"/>
  <c r="O5309" i="1"/>
  <c r="J5309" i="1"/>
  <c r="H5309" i="1"/>
  <c r="O5308" i="1"/>
  <c r="J5308" i="1"/>
  <c r="B5308" i="1"/>
  <c r="O5307" i="1"/>
  <c r="J5307" i="1"/>
  <c r="B5307" i="1"/>
  <c r="O5306" i="1"/>
  <c r="J5306" i="1"/>
  <c r="B5306" i="1"/>
  <c r="O5305" i="1"/>
  <c r="J5305" i="1"/>
  <c r="B5305" i="1"/>
  <c r="O5304" i="1"/>
  <c r="J5304" i="1"/>
  <c r="B5304" i="1"/>
  <c r="O5303" i="1"/>
  <c r="J5303" i="1"/>
  <c r="B5303" i="1"/>
  <c r="O5302" i="1"/>
  <c r="J5302" i="1"/>
  <c r="B5302" i="1"/>
  <c r="O5301" i="1"/>
  <c r="J5301" i="1"/>
  <c r="B5301" i="1"/>
  <c r="O5300" i="1"/>
  <c r="J5300" i="1"/>
  <c r="B5300" i="1"/>
  <c r="O5299" i="1"/>
  <c r="J5299" i="1"/>
  <c r="B5299" i="1"/>
  <c r="O5298" i="1"/>
  <c r="J5298" i="1"/>
  <c r="B5298" i="1"/>
  <c r="O5297" i="1"/>
  <c r="J5297" i="1"/>
  <c r="B5297" i="1"/>
  <c r="O5296" i="1"/>
  <c r="J5296" i="1"/>
  <c r="H5296" i="1"/>
  <c r="O5295" i="1"/>
  <c r="J5295" i="1"/>
  <c r="B5295" i="1"/>
  <c r="O5294" i="1"/>
  <c r="J5294" i="1"/>
  <c r="B5294" i="1"/>
  <c r="O5293" i="1"/>
  <c r="J5293" i="1"/>
  <c r="B5293" i="1"/>
  <c r="O5292" i="1"/>
  <c r="J5292" i="1"/>
  <c r="B5292" i="1"/>
  <c r="O5291" i="1"/>
  <c r="J5291" i="1"/>
  <c r="B5291" i="1"/>
  <c r="O5290" i="1"/>
  <c r="J5290" i="1"/>
  <c r="B5290" i="1"/>
  <c r="O5289" i="1"/>
  <c r="J5289" i="1"/>
  <c r="B5289" i="1"/>
  <c r="O5288" i="1"/>
  <c r="J5288" i="1"/>
  <c r="B5288" i="1"/>
  <c r="O5287" i="1"/>
  <c r="J5287" i="1"/>
  <c r="B5287" i="1"/>
  <c r="O5286" i="1"/>
  <c r="J5286" i="1"/>
  <c r="B5286" i="1"/>
  <c r="O5285" i="1"/>
  <c r="J5285" i="1"/>
  <c r="B5285" i="1"/>
  <c r="O5284" i="1"/>
  <c r="J5284" i="1"/>
  <c r="B5284" i="1"/>
  <c r="O5283" i="1"/>
  <c r="J5283" i="1"/>
  <c r="H5283" i="1"/>
  <c r="O5282" i="1"/>
  <c r="J5282" i="1"/>
  <c r="B5282" i="1"/>
  <c r="O5281" i="1"/>
  <c r="J5281" i="1"/>
  <c r="B5281" i="1"/>
  <c r="O5280" i="1"/>
  <c r="J5280" i="1"/>
  <c r="B5280" i="1"/>
  <c r="O5279" i="1"/>
  <c r="J5279" i="1"/>
  <c r="B5279" i="1"/>
  <c r="O5278" i="1"/>
  <c r="J5278" i="1"/>
  <c r="B5278" i="1"/>
  <c r="O5277" i="1"/>
  <c r="J5277" i="1"/>
  <c r="B5277" i="1"/>
  <c r="O5276" i="1"/>
  <c r="J5276" i="1"/>
  <c r="B5276" i="1"/>
  <c r="O5275" i="1"/>
  <c r="J5275" i="1"/>
  <c r="B5275" i="1"/>
  <c r="O5274" i="1"/>
  <c r="J5274" i="1"/>
  <c r="B5274" i="1"/>
  <c r="O5273" i="1"/>
  <c r="J5273" i="1"/>
  <c r="B5273" i="1"/>
  <c r="O5272" i="1"/>
  <c r="J5272" i="1"/>
  <c r="B5272" i="1"/>
  <c r="O5271" i="1"/>
  <c r="J5271" i="1"/>
  <c r="B5271" i="1"/>
  <c r="O5270" i="1"/>
  <c r="J5270" i="1"/>
  <c r="H5270" i="1"/>
  <c r="O5269" i="1"/>
  <c r="J5269" i="1"/>
  <c r="B5269" i="1"/>
  <c r="O5268" i="1"/>
  <c r="J5268" i="1"/>
  <c r="B5268" i="1"/>
  <c r="O5267" i="1"/>
  <c r="J5267" i="1"/>
  <c r="B5267" i="1"/>
  <c r="O5266" i="1"/>
  <c r="J5266" i="1"/>
  <c r="B5266" i="1"/>
  <c r="O5265" i="1"/>
  <c r="J5265" i="1"/>
  <c r="B5265" i="1"/>
  <c r="O5264" i="1"/>
  <c r="J5264" i="1"/>
  <c r="B5264" i="1"/>
  <c r="O5263" i="1"/>
  <c r="J5263" i="1"/>
  <c r="B5263" i="1"/>
  <c r="O5262" i="1"/>
  <c r="J5262" i="1"/>
  <c r="B5262" i="1"/>
  <c r="O5261" i="1"/>
  <c r="J5261" i="1"/>
  <c r="B5261" i="1"/>
  <c r="O5260" i="1"/>
  <c r="J5260" i="1"/>
  <c r="B5260" i="1"/>
  <c r="O5259" i="1"/>
  <c r="J5259" i="1"/>
  <c r="B5259" i="1"/>
  <c r="O5258" i="1"/>
  <c r="J5258" i="1"/>
  <c r="B5258" i="1"/>
  <c r="O5257" i="1"/>
  <c r="J5257" i="1"/>
  <c r="H5257" i="1"/>
  <c r="O5256" i="1"/>
  <c r="J5256" i="1"/>
  <c r="B5256" i="1"/>
  <c r="O5255" i="1"/>
  <c r="J5255" i="1"/>
  <c r="B5255" i="1"/>
  <c r="O5254" i="1"/>
  <c r="J5254" i="1"/>
  <c r="B5254" i="1"/>
  <c r="O5253" i="1"/>
  <c r="J5253" i="1"/>
  <c r="B5253" i="1"/>
  <c r="O5252" i="1"/>
  <c r="J5252" i="1"/>
  <c r="B5252" i="1"/>
  <c r="O5251" i="1"/>
  <c r="J5251" i="1"/>
  <c r="B5251" i="1"/>
  <c r="O5250" i="1"/>
  <c r="J5250" i="1"/>
  <c r="B5250" i="1"/>
  <c r="O5249" i="1"/>
  <c r="J5249" i="1"/>
  <c r="B5249" i="1"/>
  <c r="O5248" i="1"/>
  <c r="J5248" i="1"/>
  <c r="B5248" i="1"/>
  <c r="O5247" i="1"/>
  <c r="J5247" i="1"/>
  <c r="B5247" i="1"/>
  <c r="O5246" i="1"/>
  <c r="J5246" i="1"/>
  <c r="B5246" i="1"/>
  <c r="O5245" i="1"/>
  <c r="J5245" i="1"/>
  <c r="B5245" i="1"/>
  <c r="O5244" i="1"/>
  <c r="J5244" i="1"/>
  <c r="H5244" i="1"/>
  <c r="O5243" i="1"/>
  <c r="J5243" i="1"/>
  <c r="B5243" i="1"/>
  <c r="O5242" i="1"/>
  <c r="J5242" i="1"/>
  <c r="B5242" i="1"/>
  <c r="O5241" i="1"/>
  <c r="J5241" i="1"/>
  <c r="B5241" i="1"/>
  <c r="O5240" i="1"/>
  <c r="J5240" i="1"/>
  <c r="B5240" i="1"/>
  <c r="O5239" i="1"/>
  <c r="J5239" i="1"/>
  <c r="B5239" i="1"/>
  <c r="O5238" i="1"/>
  <c r="J5238" i="1"/>
  <c r="B5238" i="1"/>
  <c r="O5237" i="1"/>
  <c r="J5237" i="1"/>
  <c r="B5237" i="1"/>
  <c r="O5236" i="1"/>
  <c r="J5236" i="1"/>
  <c r="B5236" i="1"/>
  <c r="O5235" i="1"/>
  <c r="J5235" i="1"/>
  <c r="B5235" i="1"/>
  <c r="O5234" i="1"/>
  <c r="J5234" i="1"/>
  <c r="B5234" i="1"/>
  <c r="O5233" i="1"/>
  <c r="J5233" i="1"/>
  <c r="B5233" i="1"/>
  <c r="O5232" i="1"/>
  <c r="J5232" i="1"/>
  <c r="B5232" i="1"/>
  <c r="O5231" i="1"/>
  <c r="J5231" i="1"/>
  <c r="H5231" i="1"/>
  <c r="O5230" i="1"/>
  <c r="J5230" i="1"/>
  <c r="B5230" i="1"/>
  <c r="O5229" i="1"/>
  <c r="J5229" i="1"/>
  <c r="B5229" i="1"/>
  <c r="O5228" i="1"/>
  <c r="J5228" i="1"/>
  <c r="B5228" i="1"/>
  <c r="O5227" i="1"/>
  <c r="J5227" i="1"/>
  <c r="B5227" i="1"/>
  <c r="O5226" i="1"/>
  <c r="J5226" i="1"/>
  <c r="B5226" i="1"/>
  <c r="O5225" i="1"/>
  <c r="J5225" i="1"/>
  <c r="B5225" i="1"/>
  <c r="O5224" i="1"/>
  <c r="J5224" i="1"/>
  <c r="B5224" i="1"/>
  <c r="O5223" i="1"/>
  <c r="J5223" i="1"/>
  <c r="B5223" i="1"/>
  <c r="O5222" i="1"/>
  <c r="J5222" i="1"/>
  <c r="B5222" i="1"/>
  <c r="O5221" i="1"/>
  <c r="J5221" i="1"/>
  <c r="B5221" i="1"/>
  <c r="O5220" i="1"/>
  <c r="J5220" i="1"/>
  <c r="B5220" i="1"/>
  <c r="O5219" i="1"/>
  <c r="J5219" i="1"/>
  <c r="B5219" i="1"/>
  <c r="O5218" i="1"/>
  <c r="J5218" i="1"/>
  <c r="H5218" i="1"/>
  <c r="O5217" i="1"/>
  <c r="J5217" i="1"/>
  <c r="B5217" i="1"/>
  <c r="O5216" i="1"/>
  <c r="J5216" i="1"/>
  <c r="B5216" i="1"/>
  <c r="O5215" i="1"/>
  <c r="J5215" i="1"/>
  <c r="B5215" i="1"/>
  <c r="O5214" i="1"/>
  <c r="J5214" i="1"/>
  <c r="B5214" i="1"/>
  <c r="O5213" i="1"/>
  <c r="J5213" i="1"/>
  <c r="B5213" i="1"/>
  <c r="O5212" i="1"/>
  <c r="J5212" i="1"/>
  <c r="B5212" i="1"/>
  <c r="O5211" i="1"/>
  <c r="J5211" i="1"/>
  <c r="B5211" i="1"/>
  <c r="O5210" i="1"/>
  <c r="J5210" i="1"/>
  <c r="B5210" i="1"/>
  <c r="O5209" i="1"/>
  <c r="J5209" i="1"/>
  <c r="B5209" i="1"/>
  <c r="O5208" i="1"/>
  <c r="J5208" i="1"/>
  <c r="B5208" i="1"/>
  <c r="O5207" i="1"/>
  <c r="J5207" i="1"/>
  <c r="B5207" i="1"/>
  <c r="O5206" i="1"/>
  <c r="J5206" i="1"/>
  <c r="B5206" i="1"/>
  <c r="O5205" i="1"/>
  <c r="J5205" i="1"/>
  <c r="H5205" i="1"/>
  <c r="O5204" i="1"/>
  <c r="J5204" i="1"/>
  <c r="B5204" i="1"/>
  <c r="O5203" i="1"/>
  <c r="J5203" i="1"/>
  <c r="B5203" i="1"/>
  <c r="O5202" i="1"/>
  <c r="J5202" i="1"/>
  <c r="B5202" i="1"/>
  <c r="O5201" i="1"/>
  <c r="J5201" i="1"/>
  <c r="B5201" i="1"/>
  <c r="O5200" i="1"/>
  <c r="J5200" i="1"/>
  <c r="B5200" i="1"/>
  <c r="O5199" i="1"/>
  <c r="J5199" i="1"/>
  <c r="B5199" i="1"/>
  <c r="O5198" i="1"/>
  <c r="J5198" i="1"/>
  <c r="B5198" i="1"/>
  <c r="O5197" i="1"/>
  <c r="J5197" i="1"/>
  <c r="B5197" i="1"/>
  <c r="O5196" i="1"/>
  <c r="J5196" i="1"/>
  <c r="B5196" i="1"/>
  <c r="O5195" i="1"/>
  <c r="J5195" i="1"/>
  <c r="B5195" i="1"/>
  <c r="O5194" i="1"/>
  <c r="J5194" i="1"/>
  <c r="B5194" i="1"/>
  <c r="O5193" i="1"/>
  <c r="J5193" i="1"/>
  <c r="B5193" i="1"/>
  <c r="O5192" i="1"/>
  <c r="J5192" i="1"/>
  <c r="H5192" i="1"/>
  <c r="O5191" i="1"/>
  <c r="J5191" i="1"/>
  <c r="B5191" i="1"/>
  <c r="O5190" i="1"/>
  <c r="J5190" i="1"/>
  <c r="B5190" i="1"/>
  <c r="O5189" i="1"/>
  <c r="J5189" i="1"/>
  <c r="B5189" i="1"/>
  <c r="O5188" i="1"/>
  <c r="J5188" i="1"/>
  <c r="B5188" i="1"/>
  <c r="O5187" i="1"/>
  <c r="J5187" i="1"/>
  <c r="B5187" i="1"/>
  <c r="O5186" i="1"/>
  <c r="J5186" i="1"/>
  <c r="B5186" i="1"/>
  <c r="O5185" i="1"/>
  <c r="J5185" i="1"/>
  <c r="B5185" i="1"/>
  <c r="O5184" i="1"/>
  <c r="J5184" i="1"/>
  <c r="B5184" i="1"/>
  <c r="O5183" i="1"/>
  <c r="J5183" i="1"/>
  <c r="B5183" i="1"/>
  <c r="O5182" i="1"/>
  <c r="J5182" i="1"/>
  <c r="B5182" i="1"/>
  <c r="O5181" i="1"/>
  <c r="J5181" i="1"/>
  <c r="B5181" i="1"/>
  <c r="O5180" i="1"/>
  <c r="J5180" i="1"/>
  <c r="B5180" i="1"/>
  <c r="O5179" i="1"/>
  <c r="J5179" i="1"/>
  <c r="H5179" i="1"/>
  <c r="O5178" i="1"/>
  <c r="J5178" i="1"/>
  <c r="B5178" i="1"/>
  <c r="O5177" i="1"/>
  <c r="J5177" i="1"/>
  <c r="B5177" i="1"/>
  <c r="O5176" i="1"/>
  <c r="J5176" i="1"/>
  <c r="B5176" i="1"/>
  <c r="O5175" i="1"/>
  <c r="J5175" i="1"/>
  <c r="B5175" i="1"/>
  <c r="O5174" i="1"/>
  <c r="J5174" i="1"/>
  <c r="B5174" i="1"/>
  <c r="O5173" i="1"/>
  <c r="J5173" i="1"/>
  <c r="B5173" i="1"/>
  <c r="O5172" i="1"/>
  <c r="J5172" i="1"/>
  <c r="B5172" i="1"/>
  <c r="O5171" i="1"/>
  <c r="J5171" i="1"/>
  <c r="B5171" i="1"/>
  <c r="O5170" i="1"/>
  <c r="J5170" i="1"/>
  <c r="B5170" i="1"/>
  <c r="O5169" i="1"/>
  <c r="J5169" i="1"/>
  <c r="B5169" i="1"/>
  <c r="O5168" i="1"/>
  <c r="J5168" i="1"/>
  <c r="B5168" i="1"/>
  <c r="O5167" i="1"/>
  <c r="J5167" i="1"/>
  <c r="B5167" i="1"/>
  <c r="O5166" i="1"/>
  <c r="J5166" i="1"/>
  <c r="H5166" i="1"/>
  <c r="O5165" i="1"/>
  <c r="J5165" i="1"/>
  <c r="B5165" i="1"/>
  <c r="O5164" i="1"/>
  <c r="J5164" i="1"/>
  <c r="B5164" i="1"/>
  <c r="O5163" i="1"/>
  <c r="J5163" i="1"/>
  <c r="B5163" i="1"/>
  <c r="O5162" i="1"/>
  <c r="J5162" i="1"/>
  <c r="B5162" i="1"/>
  <c r="O5161" i="1"/>
  <c r="J5161" i="1"/>
  <c r="B5161" i="1"/>
  <c r="O5160" i="1"/>
  <c r="J5160" i="1"/>
  <c r="B5160" i="1"/>
  <c r="O5159" i="1"/>
  <c r="J5159" i="1"/>
  <c r="B5159" i="1"/>
  <c r="O5158" i="1"/>
  <c r="J5158" i="1"/>
  <c r="B5158" i="1"/>
  <c r="O5157" i="1"/>
  <c r="J5157" i="1"/>
  <c r="B5157" i="1"/>
  <c r="O5156" i="1"/>
  <c r="J5156" i="1"/>
  <c r="B5156" i="1"/>
  <c r="O5155" i="1"/>
  <c r="J5155" i="1"/>
  <c r="B5155" i="1"/>
  <c r="O5154" i="1"/>
  <c r="J5154" i="1"/>
  <c r="B5154" i="1"/>
  <c r="O5153" i="1"/>
  <c r="J5153" i="1"/>
  <c r="H5153" i="1"/>
  <c r="O5152" i="1"/>
  <c r="J5152" i="1"/>
  <c r="B5152" i="1"/>
  <c r="O5151" i="1"/>
  <c r="J5151" i="1"/>
  <c r="B5151" i="1"/>
  <c r="O5150" i="1"/>
  <c r="J5150" i="1"/>
  <c r="B5150" i="1"/>
  <c r="O5149" i="1"/>
  <c r="J5149" i="1"/>
  <c r="B5149" i="1"/>
  <c r="O5148" i="1"/>
  <c r="J5148" i="1"/>
  <c r="B5148" i="1"/>
  <c r="O5147" i="1"/>
  <c r="J5147" i="1"/>
  <c r="B5147" i="1"/>
  <c r="O5146" i="1"/>
  <c r="J5146" i="1"/>
  <c r="B5146" i="1"/>
  <c r="O5145" i="1"/>
  <c r="J5145" i="1"/>
  <c r="B5145" i="1"/>
  <c r="O5144" i="1"/>
  <c r="J5144" i="1"/>
  <c r="B5144" i="1"/>
  <c r="O5143" i="1"/>
  <c r="J5143" i="1"/>
  <c r="B5143" i="1"/>
  <c r="O5142" i="1"/>
  <c r="J5142" i="1"/>
  <c r="B5142" i="1"/>
  <c r="O5141" i="1"/>
  <c r="J5141" i="1"/>
  <c r="B5141" i="1"/>
  <c r="O5140" i="1"/>
  <c r="J5140" i="1"/>
  <c r="H5140" i="1"/>
  <c r="O5139" i="1"/>
  <c r="J5139" i="1"/>
  <c r="B5139" i="1"/>
  <c r="O5138" i="1"/>
  <c r="J5138" i="1"/>
  <c r="B5138" i="1"/>
  <c r="O5137" i="1"/>
  <c r="J5137" i="1"/>
  <c r="B5137" i="1"/>
  <c r="O5136" i="1"/>
  <c r="J5136" i="1"/>
  <c r="B5136" i="1"/>
  <c r="O5135" i="1"/>
  <c r="J5135" i="1"/>
  <c r="B5135" i="1"/>
  <c r="O5134" i="1"/>
  <c r="J5134" i="1"/>
  <c r="B5134" i="1"/>
  <c r="O5133" i="1"/>
  <c r="J5133" i="1"/>
  <c r="B5133" i="1"/>
  <c r="O5132" i="1"/>
  <c r="J5132" i="1"/>
  <c r="B5132" i="1"/>
  <c r="O5131" i="1"/>
  <c r="J5131" i="1"/>
  <c r="B5131" i="1"/>
  <c r="O5130" i="1"/>
  <c r="J5130" i="1"/>
  <c r="B5130" i="1"/>
  <c r="O5129" i="1"/>
  <c r="J5129" i="1"/>
  <c r="B5129" i="1"/>
  <c r="O5128" i="1"/>
  <c r="J5128" i="1"/>
  <c r="B5128" i="1"/>
  <c r="O5127" i="1"/>
  <c r="J5127" i="1"/>
  <c r="H5127" i="1"/>
  <c r="O5126" i="1"/>
  <c r="J5126" i="1"/>
  <c r="B5126" i="1"/>
  <c r="O5125" i="1"/>
  <c r="J5125" i="1"/>
  <c r="B5125" i="1"/>
  <c r="O5124" i="1"/>
  <c r="J5124" i="1"/>
  <c r="B5124" i="1"/>
  <c r="O5123" i="1"/>
  <c r="J5123" i="1"/>
  <c r="B5123" i="1"/>
  <c r="O5122" i="1"/>
  <c r="J5122" i="1"/>
  <c r="B5122" i="1"/>
  <c r="O5121" i="1"/>
  <c r="J5121" i="1"/>
  <c r="B5121" i="1"/>
  <c r="O5120" i="1"/>
  <c r="J5120" i="1"/>
  <c r="B5120" i="1"/>
  <c r="O5119" i="1"/>
  <c r="J5119" i="1"/>
  <c r="B5119" i="1"/>
  <c r="O5118" i="1"/>
  <c r="J5118" i="1"/>
  <c r="B5118" i="1"/>
  <c r="O5117" i="1"/>
  <c r="J5117" i="1"/>
  <c r="B5117" i="1"/>
  <c r="O5116" i="1"/>
  <c r="J5116" i="1"/>
  <c r="B5116" i="1"/>
  <c r="O5115" i="1"/>
  <c r="J5115" i="1"/>
  <c r="B5115" i="1"/>
  <c r="O5114" i="1"/>
  <c r="J5114" i="1"/>
  <c r="H5114" i="1"/>
  <c r="O5113" i="1"/>
  <c r="J5113" i="1"/>
  <c r="B5113" i="1"/>
  <c r="O5112" i="1"/>
  <c r="J5112" i="1"/>
  <c r="B5112" i="1"/>
  <c r="O5111" i="1"/>
  <c r="J5111" i="1"/>
  <c r="B5111" i="1"/>
  <c r="O5110" i="1"/>
  <c r="J5110" i="1"/>
  <c r="B5110" i="1"/>
  <c r="O5109" i="1"/>
  <c r="J5109" i="1"/>
  <c r="B5109" i="1"/>
  <c r="O5108" i="1"/>
  <c r="J5108" i="1"/>
  <c r="B5108" i="1"/>
  <c r="O5107" i="1"/>
  <c r="J5107" i="1"/>
  <c r="B5107" i="1"/>
  <c r="O5106" i="1"/>
  <c r="J5106" i="1"/>
  <c r="B5106" i="1"/>
  <c r="O5105" i="1"/>
  <c r="J5105" i="1"/>
  <c r="B5105" i="1"/>
  <c r="O5104" i="1"/>
  <c r="J5104" i="1"/>
  <c r="B5104" i="1"/>
  <c r="O5103" i="1"/>
  <c r="J5103" i="1"/>
  <c r="B5103" i="1"/>
  <c r="O5102" i="1"/>
  <c r="J5102" i="1"/>
  <c r="B5102" i="1"/>
  <c r="O5101" i="1"/>
  <c r="J5101" i="1"/>
  <c r="H5101" i="1"/>
  <c r="O5100" i="1"/>
  <c r="J5100" i="1"/>
  <c r="B5100" i="1"/>
  <c r="O5099" i="1"/>
  <c r="J5099" i="1"/>
  <c r="B5099" i="1"/>
  <c r="O5098" i="1"/>
  <c r="J5098" i="1"/>
  <c r="B5098" i="1"/>
  <c r="O5097" i="1"/>
  <c r="J5097" i="1"/>
  <c r="B5097" i="1"/>
  <c r="O5096" i="1"/>
  <c r="J5096" i="1"/>
  <c r="B5096" i="1"/>
  <c r="O5095" i="1"/>
  <c r="J5095" i="1"/>
  <c r="B5095" i="1"/>
  <c r="O5094" i="1"/>
  <c r="J5094" i="1"/>
  <c r="B5094" i="1"/>
  <c r="O5093" i="1"/>
  <c r="J5093" i="1"/>
  <c r="B5093" i="1"/>
  <c r="O5092" i="1"/>
  <c r="J5092" i="1"/>
  <c r="B5092" i="1"/>
  <c r="O5091" i="1"/>
  <c r="J5091" i="1"/>
  <c r="B5091" i="1"/>
  <c r="O5090" i="1"/>
  <c r="J5090" i="1"/>
  <c r="B5090" i="1"/>
  <c r="O5089" i="1"/>
  <c r="J5089" i="1"/>
  <c r="B5089" i="1"/>
  <c r="O5088" i="1"/>
  <c r="J5088" i="1"/>
  <c r="H5088" i="1"/>
  <c r="O5087" i="1"/>
  <c r="J5087" i="1"/>
  <c r="B5087" i="1"/>
  <c r="O5086" i="1"/>
  <c r="J5086" i="1"/>
  <c r="B5086" i="1"/>
  <c r="O5085" i="1"/>
  <c r="J5085" i="1"/>
  <c r="B5085" i="1"/>
  <c r="O5084" i="1"/>
  <c r="J5084" i="1"/>
  <c r="B5084" i="1"/>
  <c r="O5083" i="1"/>
  <c r="J5083" i="1"/>
  <c r="B5083" i="1"/>
  <c r="O5082" i="1"/>
  <c r="J5082" i="1"/>
  <c r="B5082" i="1"/>
  <c r="O5081" i="1"/>
  <c r="J5081" i="1"/>
  <c r="B5081" i="1"/>
  <c r="O5080" i="1"/>
  <c r="J5080" i="1"/>
  <c r="B5080" i="1"/>
  <c r="O5079" i="1"/>
  <c r="J5079" i="1"/>
  <c r="B5079" i="1"/>
  <c r="O5078" i="1"/>
  <c r="J5078" i="1"/>
  <c r="B5078" i="1"/>
  <c r="O5077" i="1"/>
  <c r="J5077" i="1"/>
  <c r="B5077" i="1"/>
  <c r="O5076" i="1"/>
  <c r="J5076" i="1"/>
  <c r="B5076" i="1"/>
  <c r="O5075" i="1"/>
  <c r="J5075" i="1"/>
  <c r="H5075" i="1"/>
  <c r="O5074" i="1"/>
  <c r="J5074" i="1"/>
  <c r="B5074" i="1"/>
  <c r="O5073" i="1"/>
  <c r="J5073" i="1"/>
  <c r="B5073" i="1"/>
  <c r="O5072" i="1"/>
  <c r="J5072" i="1"/>
  <c r="B5072" i="1"/>
  <c r="O5071" i="1"/>
  <c r="J5071" i="1"/>
  <c r="B5071" i="1"/>
  <c r="O5070" i="1"/>
  <c r="J5070" i="1"/>
  <c r="B5070" i="1"/>
  <c r="O5069" i="1"/>
  <c r="J5069" i="1"/>
  <c r="B5069" i="1"/>
  <c r="O5068" i="1"/>
  <c r="J5068" i="1"/>
  <c r="B5068" i="1"/>
  <c r="O5067" i="1"/>
  <c r="J5067" i="1"/>
  <c r="B5067" i="1"/>
  <c r="O5066" i="1"/>
  <c r="J5066" i="1"/>
  <c r="B5066" i="1"/>
  <c r="O5065" i="1"/>
  <c r="J5065" i="1"/>
  <c r="B5065" i="1"/>
  <c r="O5064" i="1"/>
  <c r="J5064" i="1"/>
  <c r="B5064" i="1"/>
  <c r="O5063" i="1"/>
  <c r="J5063" i="1"/>
  <c r="B5063" i="1"/>
  <c r="O5062" i="1"/>
  <c r="J5062" i="1"/>
  <c r="H5062" i="1"/>
  <c r="O5061" i="1"/>
  <c r="J5061" i="1"/>
  <c r="B5061" i="1"/>
  <c r="O5060" i="1"/>
  <c r="J5060" i="1"/>
  <c r="B5060" i="1"/>
  <c r="O5059" i="1"/>
  <c r="J5059" i="1"/>
  <c r="B5059" i="1"/>
  <c r="O5058" i="1"/>
  <c r="J5058" i="1"/>
  <c r="B5058" i="1"/>
  <c r="O5057" i="1"/>
  <c r="J5057" i="1"/>
  <c r="B5057" i="1"/>
  <c r="O5056" i="1"/>
  <c r="J5056" i="1"/>
  <c r="B5056" i="1"/>
  <c r="O5055" i="1"/>
  <c r="J5055" i="1"/>
  <c r="B5055" i="1"/>
  <c r="O5054" i="1"/>
  <c r="J5054" i="1"/>
  <c r="B5054" i="1"/>
  <c r="O5053" i="1"/>
  <c r="J5053" i="1"/>
  <c r="B5053" i="1"/>
  <c r="O5052" i="1"/>
  <c r="J5052" i="1"/>
  <c r="B5052" i="1"/>
  <c r="O5051" i="1"/>
  <c r="J5051" i="1"/>
  <c r="B5051" i="1"/>
  <c r="O5050" i="1"/>
  <c r="J5050" i="1"/>
  <c r="B5050" i="1"/>
  <c r="O5049" i="1"/>
  <c r="J5049" i="1"/>
  <c r="H5049" i="1"/>
  <c r="O5048" i="1"/>
  <c r="J5048" i="1"/>
  <c r="B5048" i="1"/>
  <c r="O5047" i="1"/>
  <c r="J5047" i="1"/>
  <c r="B5047" i="1"/>
  <c r="O5046" i="1"/>
  <c r="J5046" i="1"/>
  <c r="B5046" i="1"/>
  <c r="O5045" i="1"/>
  <c r="J5045" i="1"/>
  <c r="B5045" i="1"/>
  <c r="O5044" i="1"/>
  <c r="J5044" i="1"/>
  <c r="B5044" i="1"/>
  <c r="O5043" i="1"/>
  <c r="J5043" i="1"/>
  <c r="B5043" i="1"/>
  <c r="O5042" i="1"/>
  <c r="J5042" i="1"/>
  <c r="B5042" i="1"/>
  <c r="O5041" i="1"/>
  <c r="J5041" i="1"/>
  <c r="B5041" i="1"/>
  <c r="O5040" i="1"/>
  <c r="J5040" i="1"/>
  <c r="B5040" i="1"/>
  <c r="O5039" i="1"/>
  <c r="J5039" i="1"/>
  <c r="B5039" i="1"/>
  <c r="O5038" i="1"/>
  <c r="J5038" i="1"/>
  <c r="B5038" i="1"/>
  <c r="O5037" i="1"/>
  <c r="J5037" i="1"/>
  <c r="B5037" i="1"/>
  <c r="O5036" i="1"/>
  <c r="J5036" i="1"/>
  <c r="H5036" i="1"/>
  <c r="O5035" i="1"/>
  <c r="J5035" i="1"/>
  <c r="B5035" i="1"/>
  <c r="O5034" i="1"/>
  <c r="J5034" i="1"/>
  <c r="B5034" i="1"/>
  <c r="O5033" i="1"/>
  <c r="J5033" i="1"/>
  <c r="B5033" i="1"/>
  <c r="O5032" i="1"/>
  <c r="J5032" i="1"/>
  <c r="B5032" i="1"/>
  <c r="O5031" i="1"/>
  <c r="J5031" i="1"/>
  <c r="B5031" i="1"/>
  <c r="O5030" i="1"/>
  <c r="J5030" i="1"/>
  <c r="B5030" i="1"/>
  <c r="O5029" i="1"/>
  <c r="J5029" i="1"/>
  <c r="B5029" i="1"/>
  <c r="O5028" i="1"/>
  <c r="J5028" i="1"/>
  <c r="B5028" i="1"/>
  <c r="O5027" i="1"/>
  <c r="J5027" i="1"/>
  <c r="B5027" i="1"/>
  <c r="O5026" i="1"/>
  <c r="J5026" i="1"/>
  <c r="B5026" i="1"/>
  <c r="O5025" i="1"/>
  <c r="J5025" i="1"/>
  <c r="B5025" i="1"/>
  <c r="O5024" i="1"/>
  <c r="J5024" i="1"/>
  <c r="B5024" i="1"/>
  <c r="O5023" i="1"/>
  <c r="J5023" i="1"/>
  <c r="H5023" i="1"/>
  <c r="O5022" i="1"/>
  <c r="J5022" i="1"/>
  <c r="B5022" i="1"/>
  <c r="O5021" i="1"/>
  <c r="J5021" i="1"/>
  <c r="B5021" i="1"/>
  <c r="O5020" i="1"/>
  <c r="J5020" i="1"/>
  <c r="B5020" i="1"/>
  <c r="O5019" i="1"/>
  <c r="J5019" i="1"/>
  <c r="B5019" i="1"/>
  <c r="O5018" i="1"/>
  <c r="J5018" i="1"/>
  <c r="B5018" i="1"/>
  <c r="O5017" i="1"/>
  <c r="J5017" i="1"/>
  <c r="B5017" i="1"/>
  <c r="O5016" i="1"/>
  <c r="J5016" i="1"/>
  <c r="B5016" i="1"/>
  <c r="O5015" i="1"/>
  <c r="J5015" i="1"/>
  <c r="B5015" i="1"/>
  <c r="O5014" i="1"/>
  <c r="J5014" i="1"/>
  <c r="B5014" i="1"/>
  <c r="O5013" i="1"/>
  <c r="J5013" i="1"/>
  <c r="B5013" i="1"/>
  <c r="O5012" i="1"/>
  <c r="J5012" i="1"/>
  <c r="B5012" i="1"/>
  <c r="O5011" i="1"/>
  <c r="J5011" i="1"/>
  <c r="B5011" i="1"/>
  <c r="O5010" i="1"/>
  <c r="J5010" i="1"/>
  <c r="H5010" i="1"/>
  <c r="O5009" i="1"/>
  <c r="J5009" i="1"/>
  <c r="B5009" i="1"/>
  <c r="O5008" i="1"/>
  <c r="J5008" i="1"/>
  <c r="B5008" i="1"/>
  <c r="O5007" i="1"/>
  <c r="J5007" i="1"/>
  <c r="B5007" i="1"/>
  <c r="O5006" i="1"/>
  <c r="J5006" i="1"/>
  <c r="B5006" i="1"/>
  <c r="O5005" i="1"/>
  <c r="J5005" i="1"/>
  <c r="B5005" i="1"/>
  <c r="O5004" i="1"/>
  <c r="J5004" i="1"/>
  <c r="B5004" i="1"/>
  <c r="O5003" i="1"/>
  <c r="J5003" i="1"/>
  <c r="B5003" i="1"/>
  <c r="O5002" i="1"/>
  <c r="J5002" i="1"/>
  <c r="B5002" i="1"/>
  <c r="O5001" i="1"/>
  <c r="J5001" i="1"/>
  <c r="B5001" i="1"/>
  <c r="O5000" i="1"/>
  <c r="J5000" i="1"/>
  <c r="B5000" i="1"/>
  <c r="O4999" i="1"/>
  <c r="J4999" i="1"/>
  <c r="B4999" i="1"/>
  <c r="O4998" i="1"/>
  <c r="J4998" i="1"/>
  <c r="B4998" i="1"/>
  <c r="O4997" i="1"/>
  <c r="J4997" i="1"/>
  <c r="H4997" i="1"/>
  <c r="O4996" i="1"/>
  <c r="J4996" i="1"/>
  <c r="B4996" i="1"/>
  <c r="O4995" i="1"/>
  <c r="J4995" i="1"/>
  <c r="B4995" i="1"/>
  <c r="O4994" i="1"/>
  <c r="J4994" i="1"/>
  <c r="B4994" i="1"/>
  <c r="O4993" i="1"/>
  <c r="J4993" i="1"/>
  <c r="B4993" i="1"/>
  <c r="O4992" i="1"/>
  <c r="J4992" i="1"/>
  <c r="B4992" i="1"/>
  <c r="O4991" i="1"/>
  <c r="J4991" i="1"/>
  <c r="B4991" i="1"/>
  <c r="O4990" i="1"/>
  <c r="J4990" i="1"/>
  <c r="B4990" i="1"/>
  <c r="O4989" i="1"/>
  <c r="J4989" i="1"/>
  <c r="B4989" i="1"/>
  <c r="O4988" i="1"/>
  <c r="J4988" i="1"/>
  <c r="B4988" i="1"/>
  <c r="O4987" i="1"/>
  <c r="J4987" i="1"/>
  <c r="B4987" i="1"/>
  <c r="O4986" i="1"/>
  <c r="J4986" i="1"/>
  <c r="B4986" i="1"/>
  <c r="O4985" i="1"/>
  <c r="J4985" i="1"/>
  <c r="B4985" i="1"/>
  <c r="O4984" i="1"/>
  <c r="J4984" i="1"/>
  <c r="H4984" i="1"/>
  <c r="O4983" i="1"/>
  <c r="J4983" i="1"/>
  <c r="B4983" i="1"/>
  <c r="O4982" i="1"/>
  <c r="J4982" i="1"/>
  <c r="B4982" i="1"/>
  <c r="O4981" i="1"/>
  <c r="J4981" i="1"/>
  <c r="B4981" i="1"/>
  <c r="O4980" i="1"/>
  <c r="J4980" i="1"/>
  <c r="B4980" i="1"/>
  <c r="O4979" i="1"/>
  <c r="J4979" i="1"/>
  <c r="B4979" i="1"/>
  <c r="O4978" i="1"/>
  <c r="J4978" i="1"/>
  <c r="B4978" i="1"/>
  <c r="O4977" i="1"/>
  <c r="J4977" i="1"/>
  <c r="B4977" i="1"/>
  <c r="O4976" i="1"/>
  <c r="J4976" i="1"/>
  <c r="B4976" i="1"/>
  <c r="O4975" i="1"/>
  <c r="J4975" i="1"/>
  <c r="B4975" i="1"/>
  <c r="O4974" i="1"/>
  <c r="J4974" i="1"/>
  <c r="B4974" i="1"/>
  <c r="O4973" i="1"/>
  <c r="J4973" i="1"/>
  <c r="B4973" i="1"/>
  <c r="O4972" i="1"/>
  <c r="J4972" i="1"/>
  <c r="B4972" i="1"/>
  <c r="O4971" i="1"/>
  <c r="J4971" i="1"/>
  <c r="H4971" i="1"/>
  <c r="O4970" i="1"/>
  <c r="J4970" i="1"/>
  <c r="B4970" i="1"/>
  <c r="O4969" i="1"/>
  <c r="J4969" i="1"/>
  <c r="B4969" i="1"/>
  <c r="O4968" i="1"/>
  <c r="J4968" i="1"/>
  <c r="B4968" i="1"/>
  <c r="O4967" i="1"/>
  <c r="J4967" i="1"/>
  <c r="B4967" i="1"/>
  <c r="O4966" i="1"/>
  <c r="J4966" i="1"/>
  <c r="B4966" i="1"/>
  <c r="O4965" i="1"/>
  <c r="J4965" i="1"/>
  <c r="B4965" i="1"/>
  <c r="O4964" i="1"/>
  <c r="J4964" i="1"/>
  <c r="B4964" i="1"/>
  <c r="O4963" i="1"/>
  <c r="J4963" i="1"/>
  <c r="B4963" i="1"/>
  <c r="O4962" i="1"/>
  <c r="J4962" i="1"/>
  <c r="B4962" i="1"/>
  <c r="O4961" i="1"/>
  <c r="J4961" i="1"/>
  <c r="B4961" i="1"/>
  <c r="O4960" i="1"/>
  <c r="J4960" i="1"/>
  <c r="B4960" i="1"/>
  <c r="O4959" i="1"/>
  <c r="J4959" i="1"/>
  <c r="B4959" i="1"/>
  <c r="O4958" i="1"/>
  <c r="J4958" i="1"/>
  <c r="H4958" i="1"/>
  <c r="O4957" i="1"/>
  <c r="J4957" i="1"/>
  <c r="B4957" i="1"/>
  <c r="O4956" i="1"/>
  <c r="J4956" i="1"/>
  <c r="B4956" i="1"/>
  <c r="O4955" i="1"/>
  <c r="J4955" i="1"/>
  <c r="B4955" i="1"/>
  <c r="O4954" i="1"/>
  <c r="J4954" i="1"/>
  <c r="B4954" i="1"/>
  <c r="O4953" i="1"/>
  <c r="J4953" i="1"/>
  <c r="B4953" i="1"/>
  <c r="O4952" i="1"/>
  <c r="J4952" i="1"/>
  <c r="B4952" i="1"/>
  <c r="O4951" i="1"/>
  <c r="J4951" i="1"/>
  <c r="B4951" i="1"/>
  <c r="O4950" i="1"/>
  <c r="J4950" i="1"/>
  <c r="B4950" i="1"/>
  <c r="O4949" i="1"/>
  <c r="J4949" i="1"/>
  <c r="B4949" i="1"/>
  <c r="O4948" i="1"/>
  <c r="J4948" i="1"/>
  <c r="B4948" i="1"/>
  <c r="O4947" i="1"/>
  <c r="J4947" i="1"/>
  <c r="B4947" i="1"/>
  <c r="O4946" i="1"/>
  <c r="J4946" i="1"/>
  <c r="B4946" i="1"/>
  <c r="O4945" i="1"/>
  <c r="J4945" i="1"/>
  <c r="H4945" i="1"/>
  <c r="O4944" i="1"/>
  <c r="J4944" i="1"/>
  <c r="B4944" i="1"/>
  <c r="O4943" i="1"/>
  <c r="J4943" i="1"/>
  <c r="B4943" i="1"/>
  <c r="O4942" i="1"/>
  <c r="J4942" i="1"/>
  <c r="B4942" i="1"/>
  <c r="O4941" i="1"/>
  <c r="J4941" i="1"/>
  <c r="B4941" i="1"/>
  <c r="O4940" i="1"/>
  <c r="J4940" i="1"/>
  <c r="B4940" i="1"/>
  <c r="O4939" i="1"/>
  <c r="J4939" i="1"/>
  <c r="B4939" i="1"/>
  <c r="O4938" i="1"/>
  <c r="J4938" i="1"/>
  <c r="B4938" i="1"/>
  <c r="O4937" i="1"/>
  <c r="J4937" i="1"/>
  <c r="B4937" i="1"/>
  <c r="O4936" i="1"/>
  <c r="J4936" i="1"/>
  <c r="B4936" i="1"/>
  <c r="O4935" i="1"/>
  <c r="J4935" i="1"/>
  <c r="B4935" i="1"/>
  <c r="O4934" i="1"/>
  <c r="J4934" i="1"/>
  <c r="B4934" i="1"/>
  <c r="O4933" i="1"/>
  <c r="J4933" i="1"/>
  <c r="B4933" i="1"/>
  <c r="O4932" i="1"/>
  <c r="J4932" i="1"/>
  <c r="H4932" i="1"/>
  <c r="O4931" i="1"/>
  <c r="J4931" i="1"/>
  <c r="B4931" i="1"/>
  <c r="O4930" i="1"/>
  <c r="J4930" i="1"/>
  <c r="B4930" i="1"/>
  <c r="O4929" i="1"/>
  <c r="J4929" i="1"/>
  <c r="B4929" i="1"/>
  <c r="O4928" i="1"/>
  <c r="J4928" i="1"/>
  <c r="B4928" i="1"/>
  <c r="O4927" i="1"/>
  <c r="J4927" i="1"/>
  <c r="B4927" i="1"/>
  <c r="O4926" i="1"/>
  <c r="J4926" i="1"/>
  <c r="B4926" i="1"/>
  <c r="O4925" i="1"/>
  <c r="J4925" i="1"/>
  <c r="B4925" i="1"/>
  <c r="O4924" i="1"/>
  <c r="J4924" i="1"/>
  <c r="B4924" i="1"/>
  <c r="O4923" i="1"/>
  <c r="J4923" i="1"/>
  <c r="B4923" i="1"/>
  <c r="O4922" i="1"/>
  <c r="J4922" i="1"/>
  <c r="B4922" i="1"/>
  <c r="O4921" i="1"/>
  <c r="J4921" i="1"/>
  <c r="B4921" i="1"/>
  <c r="O4920" i="1"/>
  <c r="J4920" i="1"/>
  <c r="B4920" i="1"/>
  <c r="O4919" i="1"/>
  <c r="J4919" i="1"/>
  <c r="H4919" i="1"/>
  <c r="O4918" i="1"/>
  <c r="J4918" i="1"/>
  <c r="B4918" i="1"/>
  <c r="O4917" i="1"/>
  <c r="J4917" i="1"/>
  <c r="B4917" i="1"/>
  <c r="O4916" i="1"/>
  <c r="J4916" i="1"/>
  <c r="B4916" i="1"/>
  <c r="O4915" i="1"/>
  <c r="J4915" i="1"/>
  <c r="B4915" i="1"/>
  <c r="O4914" i="1"/>
  <c r="J4914" i="1"/>
  <c r="B4914" i="1"/>
  <c r="O4913" i="1"/>
  <c r="J4913" i="1"/>
  <c r="B4913" i="1"/>
  <c r="O4912" i="1"/>
  <c r="J4912" i="1"/>
  <c r="B4912" i="1"/>
  <c r="O4911" i="1"/>
  <c r="J4911" i="1"/>
  <c r="B4911" i="1"/>
  <c r="O4910" i="1"/>
  <c r="J4910" i="1"/>
  <c r="B4910" i="1"/>
  <c r="O4909" i="1"/>
  <c r="J4909" i="1"/>
  <c r="B4909" i="1"/>
  <c r="O4908" i="1"/>
  <c r="J4908" i="1"/>
  <c r="B4908" i="1"/>
  <c r="O4907" i="1"/>
  <c r="J4907" i="1"/>
  <c r="B4907" i="1"/>
  <c r="O4906" i="1"/>
  <c r="J4906" i="1"/>
  <c r="H4906" i="1"/>
  <c r="O4905" i="1"/>
  <c r="J4905" i="1"/>
  <c r="B4905" i="1"/>
  <c r="O4904" i="1"/>
  <c r="J4904" i="1"/>
  <c r="B4904" i="1"/>
  <c r="O4903" i="1"/>
  <c r="J4903" i="1"/>
  <c r="B4903" i="1"/>
  <c r="O4902" i="1"/>
  <c r="J4902" i="1"/>
  <c r="B4902" i="1"/>
  <c r="O4901" i="1"/>
  <c r="J4901" i="1"/>
  <c r="B4901" i="1"/>
  <c r="O4900" i="1"/>
  <c r="J4900" i="1"/>
  <c r="B4900" i="1"/>
  <c r="O4899" i="1"/>
  <c r="J4899" i="1"/>
  <c r="B4899" i="1"/>
  <c r="O4898" i="1"/>
  <c r="J4898" i="1"/>
  <c r="B4898" i="1"/>
  <c r="O4897" i="1"/>
  <c r="J4897" i="1"/>
  <c r="B4897" i="1"/>
  <c r="O4896" i="1"/>
  <c r="J4896" i="1"/>
  <c r="B4896" i="1"/>
  <c r="O4895" i="1"/>
  <c r="J4895" i="1"/>
  <c r="B4895" i="1"/>
  <c r="O4894" i="1"/>
  <c r="J4894" i="1"/>
  <c r="B4894" i="1"/>
  <c r="O4893" i="1"/>
  <c r="J4893" i="1"/>
  <c r="H4893" i="1"/>
  <c r="O4892" i="1"/>
  <c r="J4892" i="1"/>
  <c r="B4892" i="1"/>
  <c r="O4891" i="1"/>
  <c r="J4891" i="1"/>
  <c r="B4891" i="1"/>
  <c r="O4890" i="1"/>
  <c r="J4890" i="1"/>
  <c r="B4890" i="1"/>
  <c r="O4889" i="1"/>
  <c r="J4889" i="1"/>
  <c r="B4889" i="1"/>
  <c r="O4888" i="1"/>
  <c r="J4888" i="1"/>
  <c r="B4888" i="1"/>
  <c r="O4887" i="1"/>
  <c r="J4887" i="1"/>
  <c r="B4887" i="1"/>
  <c r="O4886" i="1"/>
  <c r="J4886" i="1"/>
  <c r="B4886" i="1"/>
  <c r="O4885" i="1"/>
  <c r="J4885" i="1"/>
  <c r="B4885" i="1"/>
  <c r="O4884" i="1"/>
  <c r="J4884" i="1"/>
  <c r="B4884" i="1"/>
  <c r="O4883" i="1"/>
  <c r="J4883" i="1"/>
  <c r="B4883" i="1"/>
  <c r="O4882" i="1"/>
  <c r="J4882" i="1"/>
  <c r="B4882" i="1"/>
  <c r="O4881" i="1"/>
  <c r="J4881" i="1"/>
  <c r="B4881" i="1"/>
  <c r="O4880" i="1"/>
  <c r="J4880" i="1"/>
  <c r="H4880" i="1"/>
  <c r="O4879" i="1"/>
  <c r="J4879" i="1"/>
  <c r="B4879" i="1"/>
  <c r="O4878" i="1"/>
  <c r="J4878" i="1"/>
  <c r="B4878" i="1"/>
  <c r="O4877" i="1"/>
  <c r="J4877" i="1"/>
  <c r="B4877" i="1"/>
  <c r="O4876" i="1"/>
  <c r="J4876" i="1"/>
  <c r="B4876" i="1"/>
  <c r="O4875" i="1"/>
  <c r="J4875" i="1"/>
  <c r="B4875" i="1"/>
  <c r="O4874" i="1"/>
  <c r="J4874" i="1"/>
  <c r="B4874" i="1"/>
  <c r="O4873" i="1"/>
  <c r="J4873" i="1"/>
  <c r="B4873" i="1"/>
  <c r="O4872" i="1"/>
  <c r="J4872" i="1"/>
  <c r="B4872" i="1"/>
  <c r="O4871" i="1"/>
  <c r="J4871" i="1"/>
  <c r="B4871" i="1"/>
  <c r="O4870" i="1"/>
  <c r="J4870" i="1"/>
  <c r="B4870" i="1"/>
  <c r="O4869" i="1"/>
  <c r="J4869" i="1"/>
  <c r="B4869" i="1"/>
  <c r="O4868" i="1"/>
  <c r="J4868" i="1"/>
  <c r="B4868" i="1"/>
  <c r="O4867" i="1"/>
  <c r="J4867" i="1"/>
  <c r="H4867" i="1"/>
  <c r="O4866" i="1"/>
  <c r="J4866" i="1"/>
  <c r="B4866" i="1"/>
  <c r="O4865" i="1"/>
  <c r="J4865" i="1"/>
  <c r="B4865" i="1"/>
  <c r="O4864" i="1"/>
  <c r="J4864" i="1"/>
  <c r="B4864" i="1"/>
  <c r="O4863" i="1"/>
  <c r="J4863" i="1"/>
  <c r="B4863" i="1"/>
  <c r="O4862" i="1"/>
  <c r="J4862" i="1"/>
  <c r="B4862" i="1"/>
  <c r="O4861" i="1"/>
  <c r="J4861" i="1"/>
  <c r="B4861" i="1"/>
  <c r="O4860" i="1"/>
  <c r="J4860" i="1"/>
  <c r="B4860" i="1"/>
  <c r="O4859" i="1"/>
  <c r="J4859" i="1"/>
  <c r="B4859" i="1"/>
  <c r="O4858" i="1"/>
  <c r="J4858" i="1"/>
  <c r="B4858" i="1"/>
  <c r="O4857" i="1"/>
  <c r="J4857" i="1"/>
  <c r="B4857" i="1"/>
  <c r="O4856" i="1"/>
  <c r="J4856" i="1"/>
  <c r="B4856" i="1"/>
  <c r="O4855" i="1"/>
  <c r="J4855" i="1"/>
  <c r="B4855" i="1"/>
  <c r="O4854" i="1"/>
  <c r="J4854" i="1"/>
  <c r="H4854" i="1"/>
  <c r="O4853" i="1"/>
  <c r="J4853" i="1"/>
  <c r="B4853" i="1"/>
  <c r="O4852" i="1"/>
  <c r="J4852" i="1"/>
  <c r="B4852" i="1"/>
  <c r="O4851" i="1"/>
  <c r="J4851" i="1"/>
  <c r="B4851" i="1"/>
  <c r="O4850" i="1"/>
  <c r="J4850" i="1"/>
  <c r="B4850" i="1"/>
  <c r="O4849" i="1"/>
  <c r="J4849" i="1"/>
  <c r="B4849" i="1"/>
  <c r="O4848" i="1"/>
  <c r="J4848" i="1"/>
  <c r="B4848" i="1"/>
  <c r="O4847" i="1"/>
  <c r="J4847" i="1"/>
  <c r="B4847" i="1"/>
  <c r="O4846" i="1"/>
  <c r="J4846" i="1"/>
  <c r="B4846" i="1"/>
  <c r="O4845" i="1"/>
  <c r="J4845" i="1"/>
  <c r="B4845" i="1"/>
  <c r="O4844" i="1"/>
  <c r="J4844" i="1"/>
  <c r="B4844" i="1"/>
  <c r="O4843" i="1"/>
  <c r="J4843" i="1"/>
  <c r="B4843" i="1"/>
  <c r="O4842" i="1"/>
  <c r="J4842" i="1"/>
  <c r="B4842" i="1"/>
  <c r="O4841" i="1"/>
  <c r="J4841" i="1"/>
  <c r="H4841" i="1"/>
  <c r="O4840" i="1"/>
  <c r="J4840" i="1"/>
  <c r="B4840" i="1"/>
  <c r="O4839" i="1"/>
  <c r="J4839" i="1"/>
  <c r="B4839" i="1"/>
  <c r="O4838" i="1"/>
  <c r="J4838" i="1"/>
  <c r="B4838" i="1"/>
  <c r="O4837" i="1"/>
  <c r="J4837" i="1"/>
  <c r="B4837" i="1"/>
  <c r="O4836" i="1"/>
  <c r="J4836" i="1"/>
  <c r="B4836" i="1"/>
  <c r="O4835" i="1"/>
  <c r="J4835" i="1"/>
  <c r="B4835" i="1"/>
  <c r="O4834" i="1"/>
  <c r="J4834" i="1"/>
  <c r="B4834" i="1"/>
  <c r="O4833" i="1"/>
  <c r="J4833" i="1"/>
  <c r="B4833" i="1"/>
  <c r="O4832" i="1"/>
  <c r="J4832" i="1"/>
  <c r="B4832" i="1"/>
  <c r="O4831" i="1"/>
  <c r="J4831" i="1"/>
  <c r="B4831" i="1"/>
  <c r="O4830" i="1"/>
  <c r="J4830" i="1"/>
  <c r="B4830" i="1"/>
  <c r="O4829" i="1"/>
  <c r="J4829" i="1"/>
  <c r="B4829" i="1"/>
  <c r="O4828" i="1"/>
  <c r="J4828" i="1"/>
  <c r="H4828" i="1"/>
  <c r="O4827" i="1"/>
  <c r="J4827" i="1"/>
  <c r="B4827" i="1"/>
  <c r="O4826" i="1"/>
  <c r="J4826" i="1"/>
  <c r="B4826" i="1"/>
  <c r="O4825" i="1"/>
  <c r="J4825" i="1"/>
  <c r="B4825" i="1"/>
  <c r="O4824" i="1"/>
  <c r="J4824" i="1"/>
  <c r="B4824" i="1"/>
  <c r="O4823" i="1"/>
  <c r="J4823" i="1"/>
  <c r="B4823" i="1"/>
  <c r="O4822" i="1"/>
  <c r="J4822" i="1"/>
  <c r="B4822" i="1"/>
  <c r="O4821" i="1"/>
  <c r="J4821" i="1"/>
  <c r="B4821" i="1"/>
  <c r="O4820" i="1"/>
  <c r="J4820" i="1"/>
  <c r="B4820" i="1"/>
  <c r="O4819" i="1"/>
  <c r="J4819" i="1"/>
  <c r="B4819" i="1"/>
  <c r="O4818" i="1"/>
  <c r="J4818" i="1"/>
  <c r="B4818" i="1"/>
  <c r="O4817" i="1"/>
  <c r="J4817" i="1"/>
  <c r="B4817" i="1"/>
  <c r="O4816" i="1"/>
  <c r="J4816" i="1"/>
  <c r="B4816" i="1"/>
  <c r="O4815" i="1"/>
  <c r="J4815" i="1"/>
  <c r="H4815" i="1"/>
  <c r="O4814" i="1"/>
  <c r="J4814" i="1"/>
  <c r="B4814" i="1"/>
  <c r="O4813" i="1"/>
  <c r="J4813" i="1"/>
  <c r="B4813" i="1"/>
  <c r="O4812" i="1"/>
  <c r="J4812" i="1"/>
  <c r="B4812" i="1"/>
  <c r="O4811" i="1"/>
  <c r="J4811" i="1"/>
  <c r="B4811" i="1"/>
  <c r="O4810" i="1"/>
  <c r="J4810" i="1"/>
  <c r="B4810" i="1"/>
  <c r="O4809" i="1"/>
  <c r="J4809" i="1"/>
  <c r="B4809" i="1"/>
  <c r="O4808" i="1"/>
  <c r="J4808" i="1"/>
  <c r="B4808" i="1"/>
  <c r="O4807" i="1"/>
  <c r="J4807" i="1"/>
  <c r="B4807" i="1"/>
  <c r="O4806" i="1"/>
  <c r="J4806" i="1"/>
  <c r="B4806" i="1"/>
  <c r="O4805" i="1"/>
  <c r="J4805" i="1"/>
  <c r="B4805" i="1"/>
  <c r="O4804" i="1"/>
  <c r="J4804" i="1"/>
  <c r="B4804" i="1"/>
  <c r="O4803" i="1"/>
  <c r="J4803" i="1"/>
  <c r="B4803" i="1"/>
  <c r="O4802" i="1"/>
  <c r="J4802" i="1"/>
  <c r="H4802" i="1"/>
  <c r="O4801" i="1"/>
  <c r="J4801" i="1"/>
  <c r="B4801" i="1"/>
  <c r="O4800" i="1"/>
  <c r="J4800" i="1"/>
  <c r="B4800" i="1"/>
  <c r="O4799" i="1"/>
  <c r="J4799" i="1"/>
  <c r="B4799" i="1"/>
  <c r="O4798" i="1"/>
  <c r="J4798" i="1"/>
  <c r="B4798" i="1"/>
  <c r="O4797" i="1"/>
  <c r="J4797" i="1"/>
  <c r="B4797" i="1"/>
  <c r="O4796" i="1"/>
  <c r="J4796" i="1"/>
  <c r="B4796" i="1"/>
  <c r="O4795" i="1"/>
  <c r="J4795" i="1"/>
  <c r="B4795" i="1"/>
  <c r="O4794" i="1"/>
  <c r="J4794" i="1"/>
  <c r="B4794" i="1"/>
  <c r="O4793" i="1"/>
  <c r="J4793" i="1"/>
  <c r="B4793" i="1"/>
  <c r="O4792" i="1"/>
  <c r="J4792" i="1"/>
  <c r="B4792" i="1"/>
  <c r="O4791" i="1"/>
  <c r="J4791" i="1"/>
  <c r="B4791" i="1"/>
  <c r="O4790" i="1"/>
  <c r="J4790" i="1"/>
  <c r="B4790" i="1"/>
  <c r="O4789" i="1"/>
  <c r="J4789" i="1"/>
  <c r="H4789" i="1"/>
  <c r="O4788" i="1"/>
  <c r="J4788" i="1"/>
  <c r="B4788" i="1"/>
  <c r="O4787" i="1"/>
  <c r="J4787" i="1"/>
  <c r="B4787" i="1"/>
  <c r="O4786" i="1"/>
  <c r="J4786" i="1"/>
  <c r="B4786" i="1"/>
  <c r="O4785" i="1"/>
  <c r="J4785" i="1"/>
  <c r="B4785" i="1"/>
  <c r="O4784" i="1"/>
  <c r="J4784" i="1"/>
  <c r="B4784" i="1"/>
  <c r="O4783" i="1"/>
  <c r="J4783" i="1"/>
  <c r="B4783" i="1"/>
  <c r="O4782" i="1"/>
  <c r="J4782" i="1"/>
  <c r="B4782" i="1"/>
  <c r="O4781" i="1"/>
  <c r="J4781" i="1"/>
  <c r="B4781" i="1"/>
  <c r="O4780" i="1"/>
  <c r="J4780" i="1"/>
  <c r="B4780" i="1"/>
  <c r="O4779" i="1"/>
  <c r="J4779" i="1"/>
  <c r="B4779" i="1"/>
  <c r="O4778" i="1"/>
  <c r="J4778" i="1"/>
  <c r="B4778" i="1"/>
  <c r="O4777" i="1"/>
  <c r="J4777" i="1"/>
  <c r="B4777" i="1"/>
  <c r="O4776" i="1"/>
  <c r="J4776" i="1"/>
  <c r="H4776" i="1"/>
  <c r="O4775" i="1"/>
  <c r="J4775" i="1"/>
  <c r="B4775" i="1"/>
  <c r="O4774" i="1"/>
  <c r="J4774" i="1"/>
  <c r="B4774" i="1"/>
  <c r="O4773" i="1"/>
  <c r="J4773" i="1"/>
  <c r="B4773" i="1"/>
  <c r="O4772" i="1"/>
  <c r="J4772" i="1"/>
  <c r="B4772" i="1"/>
  <c r="O4771" i="1"/>
  <c r="J4771" i="1"/>
  <c r="B4771" i="1"/>
  <c r="O4770" i="1"/>
  <c r="J4770" i="1"/>
  <c r="B4770" i="1"/>
  <c r="O4769" i="1"/>
  <c r="J4769" i="1"/>
  <c r="B4769" i="1"/>
  <c r="O4768" i="1"/>
  <c r="J4768" i="1"/>
  <c r="B4768" i="1"/>
  <c r="O4767" i="1"/>
  <c r="J4767" i="1"/>
  <c r="B4767" i="1"/>
  <c r="O4766" i="1"/>
  <c r="J4766" i="1"/>
  <c r="B4766" i="1"/>
  <c r="O4765" i="1"/>
  <c r="J4765" i="1"/>
  <c r="B4765" i="1"/>
  <c r="O4764" i="1"/>
  <c r="J4764" i="1"/>
  <c r="B4764" i="1"/>
  <c r="O4763" i="1"/>
  <c r="J4763" i="1"/>
  <c r="H4763" i="1"/>
  <c r="O4762" i="1"/>
  <c r="J4762" i="1"/>
  <c r="B4762" i="1"/>
  <c r="O4761" i="1"/>
  <c r="J4761" i="1"/>
  <c r="B4761" i="1"/>
  <c r="O4760" i="1"/>
  <c r="J4760" i="1"/>
  <c r="B4760" i="1"/>
  <c r="O4759" i="1"/>
  <c r="J4759" i="1"/>
  <c r="B4759" i="1"/>
  <c r="O4758" i="1"/>
  <c r="J4758" i="1"/>
  <c r="B4758" i="1"/>
  <c r="O4757" i="1"/>
  <c r="J4757" i="1"/>
  <c r="B4757" i="1"/>
  <c r="O4756" i="1"/>
  <c r="J4756" i="1"/>
  <c r="B4756" i="1"/>
  <c r="O4755" i="1"/>
  <c r="J4755" i="1"/>
  <c r="B4755" i="1"/>
  <c r="O4754" i="1"/>
  <c r="J4754" i="1"/>
  <c r="B4754" i="1"/>
  <c r="O4753" i="1"/>
  <c r="J4753" i="1"/>
  <c r="B4753" i="1"/>
  <c r="O4752" i="1"/>
  <c r="J4752" i="1"/>
  <c r="B4752" i="1"/>
  <c r="O4751" i="1"/>
  <c r="J4751" i="1"/>
  <c r="B4751" i="1"/>
  <c r="O4750" i="1"/>
  <c r="J4750" i="1"/>
  <c r="H4750" i="1"/>
  <c r="O4749" i="1"/>
  <c r="J4749" i="1"/>
  <c r="B4749" i="1"/>
  <c r="O4748" i="1"/>
  <c r="J4748" i="1"/>
  <c r="B4748" i="1"/>
  <c r="O4747" i="1"/>
  <c r="J4747" i="1"/>
  <c r="B4747" i="1"/>
  <c r="O4746" i="1"/>
  <c r="J4746" i="1"/>
  <c r="B4746" i="1"/>
  <c r="O4745" i="1"/>
  <c r="J4745" i="1"/>
  <c r="B4745" i="1"/>
  <c r="O4744" i="1"/>
  <c r="J4744" i="1"/>
  <c r="B4744" i="1"/>
  <c r="O4743" i="1"/>
  <c r="J4743" i="1"/>
  <c r="B4743" i="1"/>
  <c r="O4742" i="1"/>
  <c r="J4742" i="1"/>
  <c r="B4742" i="1"/>
  <c r="O4741" i="1"/>
  <c r="J4741" i="1"/>
  <c r="B4741" i="1"/>
  <c r="O4740" i="1"/>
  <c r="J4740" i="1"/>
  <c r="B4740" i="1"/>
  <c r="O4739" i="1"/>
  <c r="J4739" i="1"/>
  <c r="B4739" i="1"/>
  <c r="O4738" i="1"/>
  <c r="J4738" i="1"/>
  <c r="B4738" i="1"/>
  <c r="O4737" i="1"/>
  <c r="J4737" i="1"/>
  <c r="H4737" i="1"/>
  <c r="O4736" i="1"/>
  <c r="J4736" i="1"/>
  <c r="B4736" i="1"/>
  <c r="O4735" i="1"/>
  <c r="J4735" i="1"/>
  <c r="B4735" i="1"/>
  <c r="O4734" i="1"/>
  <c r="J4734" i="1"/>
  <c r="B4734" i="1"/>
  <c r="O4733" i="1"/>
  <c r="J4733" i="1"/>
  <c r="B4733" i="1"/>
  <c r="O4732" i="1"/>
  <c r="J4732" i="1"/>
  <c r="B4732" i="1"/>
  <c r="O4731" i="1"/>
  <c r="J4731" i="1"/>
  <c r="B4731" i="1"/>
  <c r="O4730" i="1"/>
  <c r="J4730" i="1"/>
  <c r="B4730" i="1"/>
  <c r="O4729" i="1"/>
  <c r="J4729" i="1"/>
  <c r="B4729" i="1"/>
  <c r="O4728" i="1"/>
  <c r="J4728" i="1"/>
  <c r="B4728" i="1"/>
  <c r="O4727" i="1"/>
  <c r="J4727" i="1"/>
  <c r="B4727" i="1"/>
  <c r="O4726" i="1"/>
  <c r="J4726" i="1"/>
  <c r="B4726" i="1"/>
  <c r="O4725" i="1"/>
  <c r="J4725" i="1"/>
  <c r="B4725" i="1"/>
  <c r="O4724" i="1"/>
  <c r="J4724" i="1"/>
  <c r="H4724" i="1"/>
  <c r="O4723" i="1"/>
  <c r="J4723" i="1"/>
  <c r="B4723" i="1"/>
  <c r="O4722" i="1"/>
  <c r="J4722" i="1"/>
  <c r="B4722" i="1"/>
  <c r="O4721" i="1"/>
  <c r="J4721" i="1"/>
  <c r="B4721" i="1"/>
  <c r="O4720" i="1"/>
  <c r="J4720" i="1"/>
  <c r="B4720" i="1"/>
  <c r="O4719" i="1"/>
  <c r="J4719" i="1"/>
  <c r="B4719" i="1"/>
  <c r="O4718" i="1"/>
  <c r="J4718" i="1"/>
  <c r="B4718" i="1"/>
  <c r="O4717" i="1"/>
  <c r="J4717" i="1"/>
  <c r="B4717" i="1"/>
  <c r="O4716" i="1"/>
  <c r="J4716" i="1"/>
  <c r="B4716" i="1"/>
  <c r="O4715" i="1"/>
  <c r="J4715" i="1"/>
  <c r="B4715" i="1"/>
  <c r="O4714" i="1"/>
  <c r="J4714" i="1"/>
  <c r="B4714" i="1"/>
  <c r="O4713" i="1"/>
  <c r="J4713" i="1"/>
  <c r="B4713" i="1"/>
  <c r="O4712" i="1"/>
  <c r="J4712" i="1"/>
  <c r="B4712" i="1"/>
  <c r="O4711" i="1"/>
  <c r="J4711" i="1"/>
  <c r="H4711" i="1"/>
  <c r="O4710" i="1"/>
  <c r="J4710" i="1"/>
  <c r="B4710" i="1"/>
  <c r="O4709" i="1"/>
  <c r="J4709" i="1"/>
  <c r="B4709" i="1"/>
  <c r="O4708" i="1"/>
  <c r="J4708" i="1"/>
  <c r="B4708" i="1"/>
  <c r="O4707" i="1"/>
  <c r="J4707" i="1"/>
  <c r="B4707" i="1"/>
  <c r="O4706" i="1"/>
  <c r="J4706" i="1"/>
  <c r="B4706" i="1"/>
  <c r="O4705" i="1"/>
  <c r="J4705" i="1"/>
  <c r="B4705" i="1"/>
  <c r="O4704" i="1"/>
  <c r="J4704" i="1"/>
  <c r="B4704" i="1"/>
  <c r="O4703" i="1"/>
  <c r="J4703" i="1"/>
  <c r="B4703" i="1"/>
  <c r="O4702" i="1"/>
  <c r="J4702" i="1"/>
  <c r="B4702" i="1"/>
  <c r="O4701" i="1"/>
  <c r="J4701" i="1"/>
  <c r="B4701" i="1"/>
  <c r="O4700" i="1"/>
  <c r="J4700" i="1"/>
  <c r="B4700" i="1"/>
  <c r="O4699" i="1"/>
  <c r="J4699" i="1"/>
  <c r="B4699" i="1"/>
  <c r="O4698" i="1"/>
  <c r="J4698" i="1"/>
  <c r="H4698" i="1"/>
  <c r="O4697" i="1"/>
  <c r="J4697" i="1"/>
  <c r="B4697" i="1"/>
  <c r="O4696" i="1"/>
  <c r="J4696" i="1"/>
  <c r="B4696" i="1"/>
  <c r="O4695" i="1"/>
  <c r="J4695" i="1"/>
  <c r="B4695" i="1"/>
  <c r="O4694" i="1"/>
  <c r="J4694" i="1"/>
  <c r="B4694" i="1"/>
  <c r="O4693" i="1"/>
  <c r="J4693" i="1"/>
  <c r="B4693" i="1"/>
  <c r="O4692" i="1"/>
  <c r="J4692" i="1"/>
  <c r="B4692" i="1"/>
  <c r="O4691" i="1"/>
  <c r="J4691" i="1"/>
  <c r="B4691" i="1"/>
  <c r="O4690" i="1"/>
  <c r="J4690" i="1"/>
  <c r="B4690" i="1"/>
  <c r="O4689" i="1"/>
  <c r="J4689" i="1"/>
  <c r="B4689" i="1"/>
  <c r="O4688" i="1"/>
  <c r="J4688" i="1"/>
  <c r="B4688" i="1"/>
  <c r="O4687" i="1"/>
  <c r="J4687" i="1"/>
  <c r="B4687" i="1"/>
  <c r="O4686" i="1"/>
  <c r="J4686" i="1"/>
  <c r="B4686" i="1"/>
  <c r="O4685" i="1"/>
  <c r="J4685" i="1"/>
  <c r="H4685" i="1"/>
  <c r="O4684" i="1"/>
  <c r="J4684" i="1"/>
  <c r="B4684" i="1"/>
  <c r="O4683" i="1"/>
  <c r="J4683" i="1"/>
  <c r="B4683" i="1"/>
  <c r="O4682" i="1"/>
  <c r="J4682" i="1"/>
  <c r="B4682" i="1"/>
  <c r="O4681" i="1"/>
  <c r="J4681" i="1"/>
  <c r="B4681" i="1"/>
  <c r="O4680" i="1"/>
  <c r="J4680" i="1"/>
  <c r="B4680" i="1"/>
  <c r="O4679" i="1"/>
  <c r="J4679" i="1"/>
  <c r="B4679" i="1"/>
  <c r="O4678" i="1"/>
  <c r="J4678" i="1"/>
  <c r="B4678" i="1"/>
  <c r="O4677" i="1"/>
  <c r="J4677" i="1"/>
  <c r="B4677" i="1"/>
  <c r="O4676" i="1"/>
  <c r="J4676" i="1"/>
  <c r="B4676" i="1"/>
  <c r="O4675" i="1"/>
  <c r="J4675" i="1"/>
  <c r="B4675" i="1"/>
  <c r="O4674" i="1"/>
  <c r="J4674" i="1"/>
  <c r="B4674" i="1"/>
  <c r="O4673" i="1"/>
  <c r="J4673" i="1"/>
  <c r="B4673" i="1"/>
  <c r="O4672" i="1"/>
  <c r="J4672" i="1"/>
  <c r="H4672" i="1"/>
  <c r="O4671" i="1"/>
  <c r="J4671" i="1"/>
  <c r="B4671" i="1"/>
  <c r="O4670" i="1"/>
  <c r="J4670" i="1"/>
  <c r="B4670" i="1"/>
  <c r="O4669" i="1"/>
  <c r="J4669" i="1"/>
  <c r="B4669" i="1"/>
  <c r="O4668" i="1"/>
  <c r="J4668" i="1"/>
  <c r="B4668" i="1"/>
  <c r="O4667" i="1"/>
  <c r="J4667" i="1"/>
  <c r="B4667" i="1"/>
  <c r="O4666" i="1"/>
  <c r="J4666" i="1"/>
  <c r="B4666" i="1"/>
  <c r="O4665" i="1"/>
  <c r="J4665" i="1"/>
  <c r="B4665" i="1"/>
  <c r="O4664" i="1"/>
  <c r="J4664" i="1"/>
  <c r="B4664" i="1"/>
  <c r="O4663" i="1"/>
  <c r="J4663" i="1"/>
  <c r="B4663" i="1"/>
  <c r="O4662" i="1"/>
  <c r="J4662" i="1"/>
  <c r="B4662" i="1"/>
  <c r="O4661" i="1"/>
  <c r="J4661" i="1"/>
  <c r="B4661" i="1"/>
  <c r="O4660" i="1"/>
  <c r="J4660" i="1"/>
  <c r="B4660" i="1"/>
  <c r="O4659" i="1"/>
  <c r="J4659" i="1"/>
  <c r="H4659" i="1"/>
  <c r="O4658" i="1"/>
  <c r="J4658" i="1"/>
  <c r="B4658" i="1"/>
  <c r="O4657" i="1"/>
  <c r="J4657" i="1"/>
  <c r="B4657" i="1"/>
  <c r="O4656" i="1"/>
  <c r="J4656" i="1"/>
  <c r="B4656" i="1"/>
  <c r="O4655" i="1"/>
  <c r="J4655" i="1"/>
  <c r="B4655" i="1"/>
  <c r="O4654" i="1"/>
  <c r="J4654" i="1"/>
  <c r="B4654" i="1"/>
  <c r="O4653" i="1"/>
  <c r="J4653" i="1"/>
  <c r="B4653" i="1"/>
  <c r="O4652" i="1"/>
  <c r="J4652" i="1"/>
  <c r="B4652" i="1"/>
  <c r="O4651" i="1"/>
  <c r="J4651" i="1"/>
  <c r="B4651" i="1"/>
  <c r="O4650" i="1"/>
  <c r="J4650" i="1"/>
  <c r="B4650" i="1"/>
  <c r="O4649" i="1"/>
  <c r="J4649" i="1"/>
  <c r="B4649" i="1"/>
  <c r="O4648" i="1"/>
  <c r="J4648" i="1"/>
  <c r="B4648" i="1"/>
  <c r="O4647" i="1"/>
  <c r="J4647" i="1"/>
  <c r="B4647" i="1"/>
  <c r="O4646" i="1"/>
  <c r="J4646" i="1"/>
  <c r="H4646" i="1"/>
  <c r="O4645" i="1"/>
  <c r="J4645" i="1"/>
  <c r="B4645" i="1"/>
  <c r="O4644" i="1"/>
  <c r="J4644" i="1"/>
  <c r="B4644" i="1"/>
  <c r="O4643" i="1"/>
  <c r="J4643" i="1"/>
  <c r="B4643" i="1"/>
  <c r="O4642" i="1"/>
  <c r="J4642" i="1"/>
  <c r="B4642" i="1"/>
  <c r="O4641" i="1"/>
  <c r="J4641" i="1"/>
  <c r="B4641" i="1"/>
  <c r="O4640" i="1"/>
  <c r="J4640" i="1"/>
  <c r="B4640" i="1"/>
  <c r="O4639" i="1"/>
  <c r="J4639" i="1"/>
  <c r="B4639" i="1"/>
  <c r="O4638" i="1"/>
  <c r="J4638" i="1"/>
  <c r="B4638" i="1"/>
  <c r="O4637" i="1"/>
  <c r="J4637" i="1"/>
  <c r="B4637" i="1"/>
  <c r="O4636" i="1"/>
  <c r="J4636" i="1"/>
  <c r="B4636" i="1"/>
  <c r="O4635" i="1"/>
  <c r="J4635" i="1"/>
  <c r="B4635" i="1"/>
  <c r="O4634" i="1"/>
  <c r="J4634" i="1"/>
  <c r="B4634" i="1"/>
  <c r="O4633" i="1"/>
  <c r="J4633" i="1"/>
  <c r="H4633" i="1"/>
  <c r="O4632" i="1"/>
  <c r="J4632" i="1"/>
  <c r="B4632" i="1"/>
  <c r="O4631" i="1"/>
  <c r="J4631" i="1"/>
  <c r="B4631" i="1"/>
  <c r="O4630" i="1"/>
  <c r="J4630" i="1"/>
  <c r="B4630" i="1"/>
  <c r="O4629" i="1"/>
  <c r="J4629" i="1"/>
  <c r="B4629" i="1"/>
  <c r="O4628" i="1"/>
  <c r="J4628" i="1"/>
  <c r="B4628" i="1"/>
  <c r="O4627" i="1"/>
  <c r="J4627" i="1"/>
  <c r="B4627" i="1"/>
  <c r="O4626" i="1"/>
  <c r="J4626" i="1"/>
  <c r="B4626" i="1"/>
  <c r="O4625" i="1"/>
  <c r="J4625" i="1"/>
  <c r="B4625" i="1"/>
  <c r="O4624" i="1"/>
  <c r="J4624" i="1"/>
  <c r="B4624" i="1"/>
  <c r="O4623" i="1"/>
  <c r="J4623" i="1"/>
  <c r="B4623" i="1"/>
  <c r="O4622" i="1"/>
  <c r="J4622" i="1"/>
  <c r="B4622" i="1"/>
  <c r="O4621" i="1"/>
  <c r="J4621" i="1"/>
  <c r="B4621" i="1"/>
  <c r="O4620" i="1"/>
  <c r="J4620" i="1"/>
  <c r="H4620" i="1"/>
  <c r="O4619" i="1"/>
  <c r="J4619" i="1"/>
  <c r="B4619" i="1"/>
  <c r="O4618" i="1"/>
  <c r="J4618" i="1"/>
  <c r="B4618" i="1"/>
  <c r="O4617" i="1"/>
  <c r="J4617" i="1"/>
  <c r="B4617" i="1"/>
  <c r="O4616" i="1"/>
  <c r="J4616" i="1"/>
  <c r="B4616" i="1"/>
  <c r="O4615" i="1"/>
  <c r="J4615" i="1"/>
  <c r="B4615" i="1"/>
  <c r="O4614" i="1"/>
  <c r="J4614" i="1"/>
  <c r="B4614" i="1"/>
  <c r="O4613" i="1"/>
  <c r="J4613" i="1"/>
  <c r="B4613" i="1"/>
  <c r="O4612" i="1"/>
  <c r="J4612" i="1"/>
  <c r="B4612" i="1"/>
  <c r="O4611" i="1"/>
  <c r="J4611" i="1"/>
  <c r="B4611" i="1"/>
  <c r="O4610" i="1"/>
  <c r="J4610" i="1"/>
  <c r="B4610" i="1"/>
  <c r="O4609" i="1"/>
  <c r="J4609" i="1"/>
  <c r="B4609" i="1"/>
  <c r="O4608" i="1"/>
  <c r="J4608" i="1"/>
  <c r="B4608" i="1"/>
  <c r="O4607" i="1"/>
  <c r="J4607" i="1"/>
  <c r="H4607" i="1"/>
  <c r="O4606" i="1"/>
  <c r="J4606" i="1"/>
  <c r="B4606" i="1"/>
  <c r="O4605" i="1"/>
  <c r="J4605" i="1"/>
  <c r="B4605" i="1"/>
  <c r="O4604" i="1"/>
  <c r="J4604" i="1"/>
  <c r="B4604" i="1"/>
  <c r="O4603" i="1"/>
  <c r="J4603" i="1"/>
  <c r="B4603" i="1"/>
  <c r="O4602" i="1"/>
  <c r="J4602" i="1"/>
  <c r="B4602" i="1"/>
  <c r="O4601" i="1"/>
  <c r="J4601" i="1"/>
  <c r="B4601" i="1"/>
  <c r="O4600" i="1"/>
  <c r="J4600" i="1"/>
  <c r="B4600" i="1"/>
  <c r="O4599" i="1"/>
  <c r="J4599" i="1"/>
  <c r="B4599" i="1"/>
  <c r="O4598" i="1"/>
  <c r="J4598" i="1"/>
  <c r="B4598" i="1"/>
  <c r="O4597" i="1"/>
  <c r="J4597" i="1"/>
  <c r="B4597" i="1"/>
  <c r="O4596" i="1"/>
  <c r="J4596" i="1"/>
  <c r="B4596" i="1"/>
  <c r="O4595" i="1"/>
  <c r="J4595" i="1"/>
  <c r="B4595" i="1"/>
  <c r="O4594" i="1"/>
  <c r="J4594" i="1"/>
  <c r="H4594" i="1"/>
  <c r="O4593" i="1"/>
  <c r="K4593" i="1"/>
  <c r="J4593" i="1"/>
  <c r="B4593" i="1"/>
  <c r="O4592" i="1"/>
  <c r="J4592" i="1"/>
  <c r="B4592" i="1"/>
  <c r="O4591" i="1"/>
  <c r="J4591" i="1"/>
  <c r="B4591" i="1"/>
  <c r="O4590" i="1"/>
  <c r="J4590" i="1"/>
  <c r="B4590" i="1"/>
  <c r="O4589" i="1"/>
  <c r="J4589" i="1"/>
  <c r="B4589" i="1"/>
  <c r="O4588" i="1"/>
  <c r="J4588" i="1"/>
  <c r="B4588" i="1"/>
  <c r="O4587" i="1"/>
  <c r="J4587" i="1"/>
  <c r="B4587" i="1"/>
  <c r="O4586" i="1"/>
  <c r="J4586" i="1"/>
  <c r="B4586" i="1"/>
  <c r="O4585" i="1"/>
  <c r="J4585" i="1"/>
  <c r="B4585" i="1"/>
  <c r="O4584" i="1"/>
  <c r="J4584" i="1"/>
  <c r="B4584" i="1"/>
  <c r="O4583" i="1"/>
  <c r="J4583" i="1"/>
  <c r="B4583" i="1"/>
  <c r="O4582" i="1"/>
  <c r="J4582" i="1"/>
  <c r="B4582" i="1"/>
  <c r="O4581" i="1"/>
  <c r="J4581" i="1"/>
  <c r="H4581" i="1"/>
  <c r="O4580" i="1"/>
  <c r="J4580" i="1"/>
  <c r="B4580" i="1"/>
  <c r="O4579" i="1"/>
  <c r="J4579" i="1"/>
  <c r="B4579" i="1"/>
  <c r="O4578" i="1"/>
  <c r="J4578" i="1"/>
  <c r="B4578" i="1"/>
  <c r="O4577" i="1"/>
  <c r="J4577" i="1"/>
  <c r="B4577" i="1"/>
  <c r="O4576" i="1"/>
  <c r="J4576" i="1"/>
  <c r="B4576" i="1"/>
  <c r="O4575" i="1"/>
  <c r="J4575" i="1"/>
  <c r="B4575" i="1"/>
  <c r="O4574" i="1"/>
  <c r="J4574" i="1"/>
  <c r="B4574" i="1"/>
  <c r="O4573" i="1"/>
  <c r="J4573" i="1"/>
  <c r="B4573" i="1"/>
  <c r="O4572" i="1"/>
  <c r="J4572" i="1"/>
  <c r="B4572" i="1"/>
  <c r="O4571" i="1"/>
  <c r="J4571" i="1"/>
  <c r="B4571" i="1"/>
  <c r="O4570" i="1"/>
  <c r="J4570" i="1"/>
  <c r="B4570" i="1"/>
  <c r="O4569" i="1"/>
  <c r="J4569" i="1"/>
  <c r="B4569" i="1"/>
  <c r="O4568" i="1"/>
  <c r="J4568" i="1"/>
  <c r="H4568" i="1"/>
  <c r="O4567" i="1"/>
  <c r="J4567" i="1"/>
  <c r="B4567" i="1"/>
  <c r="O4566" i="1"/>
  <c r="J4566" i="1"/>
  <c r="B4566" i="1"/>
  <c r="O4565" i="1"/>
  <c r="J4565" i="1"/>
  <c r="B4565" i="1"/>
  <c r="O4564" i="1"/>
  <c r="J4564" i="1"/>
  <c r="B4564" i="1"/>
  <c r="O4563" i="1"/>
  <c r="J4563" i="1"/>
  <c r="B4563" i="1"/>
  <c r="O4562" i="1"/>
  <c r="J4562" i="1"/>
  <c r="B4562" i="1"/>
  <c r="O4561" i="1"/>
  <c r="J4561" i="1"/>
  <c r="B4561" i="1"/>
  <c r="O4560" i="1"/>
  <c r="J4560" i="1"/>
  <c r="B4560" i="1"/>
  <c r="O4559" i="1"/>
  <c r="J4559" i="1"/>
  <c r="B4559" i="1"/>
  <c r="O4558" i="1"/>
  <c r="J4558" i="1"/>
  <c r="B4558" i="1"/>
  <c r="O4557" i="1"/>
  <c r="J4557" i="1"/>
  <c r="B4557" i="1"/>
  <c r="O4556" i="1"/>
  <c r="J4556" i="1"/>
  <c r="B4556" i="1"/>
  <c r="O4555" i="1"/>
  <c r="J4555" i="1"/>
  <c r="H4555" i="1"/>
  <c r="O4554" i="1"/>
  <c r="J4554" i="1"/>
  <c r="B4554" i="1"/>
  <c r="O4553" i="1"/>
  <c r="J4553" i="1"/>
  <c r="B4553" i="1"/>
  <c r="O4552" i="1"/>
  <c r="J4552" i="1"/>
  <c r="B4552" i="1"/>
  <c r="O4551" i="1"/>
  <c r="J4551" i="1"/>
  <c r="B4551" i="1"/>
  <c r="O4550" i="1"/>
  <c r="J4550" i="1"/>
  <c r="B4550" i="1"/>
  <c r="O4549" i="1"/>
  <c r="J4549" i="1"/>
  <c r="B4549" i="1"/>
  <c r="O4548" i="1"/>
  <c r="J4548" i="1"/>
  <c r="B4548" i="1"/>
  <c r="O4547" i="1"/>
  <c r="J4547" i="1"/>
  <c r="B4547" i="1"/>
  <c r="O4546" i="1"/>
  <c r="J4546" i="1"/>
  <c r="B4546" i="1"/>
  <c r="O4545" i="1"/>
  <c r="J4545" i="1"/>
  <c r="B4545" i="1"/>
  <c r="O4544" i="1"/>
  <c r="J4544" i="1"/>
  <c r="B4544" i="1"/>
  <c r="O4543" i="1"/>
  <c r="J4543" i="1"/>
  <c r="B4543" i="1"/>
  <c r="O4542" i="1"/>
  <c r="J4542" i="1"/>
  <c r="H4542" i="1"/>
  <c r="O4541" i="1"/>
  <c r="J4541" i="1"/>
  <c r="B4541" i="1"/>
  <c r="O4540" i="1"/>
  <c r="J4540" i="1"/>
  <c r="B4540" i="1"/>
  <c r="O4539" i="1"/>
  <c r="J4539" i="1"/>
  <c r="B4539" i="1"/>
  <c r="O4538" i="1"/>
  <c r="J4538" i="1"/>
  <c r="B4538" i="1"/>
  <c r="O4537" i="1"/>
  <c r="J4537" i="1"/>
  <c r="B4537" i="1"/>
  <c r="O4536" i="1"/>
  <c r="J4536" i="1"/>
  <c r="B4536" i="1"/>
  <c r="O4535" i="1"/>
  <c r="J4535" i="1"/>
  <c r="B4535" i="1"/>
  <c r="O4534" i="1"/>
  <c r="J4534" i="1"/>
  <c r="B4534" i="1"/>
  <c r="O4533" i="1"/>
  <c r="J4533" i="1"/>
  <c r="B4533" i="1"/>
  <c r="O4532" i="1"/>
  <c r="J4532" i="1"/>
  <c r="B4532" i="1"/>
  <c r="O4531" i="1"/>
  <c r="J4531" i="1"/>
  <c r="B4531" i="1"/>
  <c r="O4530" i="1"/>
  <c r="J4530" i="1"/>
  <c r="B4530" i="1"/>
  <c r="O4529" i="1"/>
  <c r="J4529" i="1"/>
  <c r="H4529" i="1"/>
  <c r="O4528" i="1"/>
  <c r="J4528" i="1"/>
  <c r="B4528" i="1"/>
  <c r="O4527" i="1"/>
  <c r="J4527" i="1"/>
  <c r="B4527" i="1"/>
  <c r="O4526" i="1"/>
  <c r="J4526" i="1"/>
  <c r="B4526" i="1"/>
  <c r="O4525" i="1"/>
  <c r="J4525" i="1"/>
  <c r="B4525" i="1"/>
  <c r="O4524" i="1"/>
  <c r="J4524" i="1"/>
  <c r="B4524" i="1"/>
  <c r="O4523" i="1"/>
  <c r="J4523" i="1"/>
  <c r="B4523" i="1"/>
  <c r="O4522" i="1"/>
  <c r="J4522" i="1"/>
  <c r="B4522" i="1"/>
  <c r="O4521" i="1"/>
  <c r="J4521" i="1"/>
  <c r="B4521" i="1"/>
  <c r="O4520" i="1"/>
  <c r="J4520" i="1"/>
  <c r="B4520" i="1"/>
  <c r="O4519" i="1"/>
  <c r="J4519" i="1"/>
  <c r="B4519" i="1"/>
  <c r="O4518" i="1"/>
  <c r="J4518" i="1"/>
  <c r="B4518" i="1"/>
  <c r="O4517" i="1"/>
  <c r="J4517" i="1"/>
  <c r="B4517" i="1"/>
  <c r="O4516" i="1"/>
  <c r="J4516" i="1"/>
  <c r="H4516" i="1"/>
  <c r="O4515" i="1"/>
  <c r="J4515" i="1"/>
  <c r="B4515" i="1"/>
  <c r="O4514" i="1"/>
  <c r="J4514" i="1"/>
  <c r="B4514" i="1"/>
  <c r="O4513" i="1"/>
  <c r="J4513" i="1"/>
  <c r="B4513" i="1"/>
  <c r="O4512" i="1"/>
  <c r="J4512" i="1"/>
  <c r="B4512" i="1"/>
  <c r="O4511" i="1"/>
  <c r="J4511" i="1"/>
  <c r="B4511" i="1"/>
  <c r="O4510" i="1"/>
  <c r="J4510" i="1"/>
  <c r="B4510" i="1"/>
  <c r="O4509" i="1"/>
  <c r="J4509" i="1"/>
  <c r="B4509" i="1"/>
  <c r="O4508" i="1"/>
  <c r="J4508" i="1"/>
  <c r="B4508" i="1"/>
  <c r="O4507" i="1"/>
  <c r="J4507" i="1"/>
  <c r="B4507" i="1"/>
  <c r="O4506" i="1"/>
  <c r="J4506" i="1"/>
  <c r="B4506" i="1"/>
  <c r="O4505" i="1"/>
  <c r="J4505" i="1"/>
  <c r="B4505" i="1"/>
  <c r="O4504" i="1"/>
  <c r="J4504" i="1"/>
  <c r="B4504" i="1"/>
  <c r="O4503" i="1"/>
  <c r="J4503" i="1"/>
  <c r="H4503" i="1"/>
  <c r="O4502" i="1"/>
  <c r="J4502" i="1"/>
  <c r="B4502" i="1"/>
  <c r="O4501" i="1"/>
  <c r="J4501" i="1"/>
  <c r="B4501" i="1"/>
  <c r="O4500" i="1"/>
  <c r="J4500" i="1"/>
  <c r="B4500" i="1"/>
  <c r="O4499" i="1"/>
  <c r="J4499" i="1"/>
  <c r="B4499" i="1"/>
  <c r="O4498" i="1"/>
  <c r="J4498" i="1"/>
  <c r="B4498" i="1"/>
  <c r="O4497" i="1"/>
  <c r="J4497" i="1"/>
  <c r="B4497" i="1"/>
  <c r="O4496" i="1"/>
  <c r="J4496" i="1"/>
  <c r="B4496" i="1"/>
  <c r="O4495" i="1"/>
  <c r="J4495" i="1"/>
  <c r="B4495" i="1"/>
  <c r="O4494" i="1"/>
  <c r="J4494" i="1"/>
  <c r="B4494" i="1"/>
  <c r="O4493" i="1"/>
  <c r="J4493" i="1"/>
  <c r="B4493" i="1"/>
  <c r="O4492" i="1"/>
  <c r="J4492" i="1"/>
  <c r="B4492" i="1"/>
  <c r="O4491" i="1"/>
  <c r="J4491" i="1"/>
  <c r="B4491" i="1"/>
  <c r="O4490" i="1"/>
  <c r="J4490" i="1"/>
  <c r="H4490" i="1"/>
  <c r="O4489" i="1"/>
  <c r="J4489" i="1"/>
  <c r="B4489" i="1"/>
  <c r="O4488" i="1"/>
  <c r="J4488" i="1"/>
  <c r="B4488" i="1"/>
  <c r="O4487" i="1"/>
  <c r="J4487" i="1"/>
  <c r="B4487" i="1"/>
  <c r="O4486" i="1"/>
  <c r="J4486" i="1"/>
  <c r="B4486" i="1"/>
  <c r="O4485" i="1"/>
  <c r="J4485" i="1"/>
  <c r="B4485" i="1"/>
  <c r="O4484" i="1"/>
  <c r="J4484" i="1"/>
  <c r="B4484" i="1"/>
  <c r="O4483" i="1"/>
  <c r="J4483" i="1"/>
  <c r="B4483" i="1"/>
  <c r="O4482" i="1"/>
  <c r="J4482" i="1"/>
  <c r="B4482" i="1"/>
  <c r="O4481" i="1"/>
  <c r="J4481" i="1"/>
  <c r="B4481" i="1"/>
  <c r="O4480" i="1"/>
  <c r="J4480" i="1"/>
  <c r="B4480" i="1"/>
  <c r="O4479" i="1"/>
  <c r="J4479" i="1"/>
  <c r="B4479" i="1"/>
  <c r="O4478" i="1"/>
  <c r="J4478" i="1"/>
  <c r="B4478" i="1"/>
  <c r="O4477" i="1"/>
  <c r="J4477" i="1"/>
  <c r="H4477" i="1"/>
  <c r="O4476" i="1"/>
  <c r="J4476" i="1"/>
  <c r="B4476" i="1"/>
  <c r="O4475" i="1"/>
  <c r="J4475" i="1"/>
  <c r="B4475" i="1"/>
  <c r="O4474" i="1"/>
  <c r="J4474" i="1"/>
  <c r="B4474" i="1"/>
  <c r="O4473" i="1"/>
  <c r="J4473" i="1"/>
  <c r="B4473" i="1"/>
  <c r="O4472" i="1"/>
  <c r="J4472" i="1"/>
  <c r="B4472" i="1"/>
  <c r="O4471" i="1"/>
  <c r="J4471" i="1"/>
  <c r="B4471" i="1"/>
  <c r="O4470" i="1"/>
  <c r="J4470" i="1"/>
  <c r="B4470" i="1"/>
  <c r="O4469" i="1"/>
  <c r="J4469" i="1"/>
  <c r="B4469" i="1"/>
  <c r="O4468" i="1"/>
  <c r="J4468" i="1"/>
  <c r="B4468" i="1"/>
  <c r="O4467" i="1"/>
  <c r="J4467" i="1"/>
  <c r="B4467" i="1"/>
  <c r="O4466" i="1"/>
  <c r="J4466" i="1"/>
  <c r="B4466" i="1"/>
  <c r="O4465" i="1"/>
  <c r="J4465" i="1"/>
  <c r="B4465" i="1"/>
  <c r="O4464" i="1"/>
  <c r="J4464" i="1"/>
  <c r="H4464" i="1"/>
  <c r="O4463" i="1"/>
  <c r="J4463" i="1"/>
  <c r="B4463" i="1"/>
  <c r="O4462" i="1"/>
  <c r="J4462" i="1"/>
  <c r="B4462" i="1"/>
  <c r="O4461" i="1"/>
  <c r="J4461" i="1"/>
  <c r="B4461" i="1"/>
  <c r="O4460" i="1"/>
  <c r="J4460" i="1"/>
  <c r="B4460" i="1"/>
  <c r="O4459" i="1"/>
  <c r="J4459" i="1"/>
  <c r="B4459" i="1"/>
  <c r="O4458" i="1"/>
  <c r="J4458" i="1"/>
  <c r="B4458" i="1"/>
  <c r="O4457" i="1"/>
  <c r="J4457" i="1"/>
  <c r="B4457" i="1"/>
  <c r="O4456" i="1"/>
  <c r="J4456" i="1"/>
  <c r="B4456" i="1"/>
  <c r="O4455" i="1"/>
  <c r="J4455" i="1"/>
  <c r="B4455" i="1"/>
  <c r="O4454" i="1"/>
  <c r="J4454" i="1"/>
  <c r="B4454" i="1"/>
  <c r="O4453" i="1"/>
  <c r="J4453" i="1"/>
  <c r="B4453" i="1"/>
  <c r="O4452" i="1"/>
  <c r="J4452" i="1"/>
  <c r="B4452" i="1"/>
  <c r="O4451" i="1"/>
  <c r="J4451" i="1"/>
  <c r="H4451" i="1"/>
  <c r="O4450" i="1"/>
  <c r="J4450" i="1"/>
  <c r="B4450" i="1"/>
  <c r="O4449" i="1"/>
  <c r="J4449" i="1"/>
  <c r="B4449" i="1"/>
  <c r="O4448" i="1"/>
  <c r="J4448" i="1"/>
  <c r="B4448" i="1"/>
  <c r="O4447" i="1"/>
  <c r="J4447" i="1"/>
  <c r="B4447" i="1"/>
  <c r="O4446" i="1"/>
  <c r="J4446" i="1"/>
  <c r="B4446" i="1"/>
  <c r="O4445" i="1"/>
  <c r="J4445" i="1"/>
  <c r="B4445" i="1"/>
  <c r="O4444" i="1"/>
  <c r="J4444" i="1"/>
  <c r="B4444" i="1"/>
  <c r="O4443" i="1"/>
  <c r="J4443" i="1"/>
  <c r="B4443" i="1"/>
  <c r="O4442" i="1"/>
  <c r="J4442" i="1"/>
  <c r="B4442" i="1"/>
  <c r="O4441" i="1"/>
  <c r="J4441" i="1"/>
  <c r="B4441" i="1"/>
  <c r="O4440" i="1"/>
  <c r="J4440" i="1"/>
  <c r="B4440" i="1"/>
  <c r="O4439" i="1"/>
  <c r="J4439" i="1"/>
  <c r="B4439" i="1"/>
  <c r="O4438" i="1"/>
  <c r="J4438" i="1"/>
  <c r="H4438" i="1"/>
  <c r="O4437" i="1"/>
  <c r="J4437" i="1"/>
  <c r="B4437" i="1"/>
  <c r="O4436" i="1"/>
  <c r="J4436" i="1"/>
  <c r="B4436" i="1"/>
  <c r="O4435" i="1"/>
  <c r="J4435" i="1"/>
  <c r="B4435" i="1"/>
  <c r="O4434" i="1"/>
  <c r="J4434" i="1"/>
  <c r="B4434" i="1"/>
  <c r="O4433" i="1"/>
  <c r="J4433" i="1"/>
  <c r="B4433" i="1"/>
  <c r="O4432" i="1"/>
  <c r="J4432" i="1"/>
  <c r="B4432" i="1"/>
  <c r="O4431" i="1"/>
  <c r="J4431" i="1"/>
  <c r="B4431" i="1"/>
  <c r="O4430" i="1"/>
  <c r="J4430" i="1"/>
  <c r="B4430" i="1"/>
  <c r="O4429" i="1"/>
  <c r="J4429" i="1"/>
  <c r="B4429" i="1"/>
  <c r="O4428" i="1"/>
  <c r="J4428" i="1"/>
  <c r="B4428" i="1"/>
  <c r="O4427" i="1"/>
  <c r="J4427" i="1"/>
  <c r="B4427" i="1"/>
  <c r="O4426" i="1"/>
  <c r="J4426" i="1"/>
  <c r="B4426" i="1"/>
  <c r="O4425" i="1"/>
  <c r="J4425" i="1"/>
  <c r="H4425" i="1"/>
  <c r="O4424" i="1"/>
  <c r="J4424" i="1"/>
  <c r="B4424" i="1"/>
  <c r="O4423" i="1"/>
  <c r="J4423" i="1"/>
  <c r="B4423" i="1"/>
  <c r="O4422" i="1"/>
  <c r="J4422" i="1"/>
  <c r="B4422" i="1"/>
  <c r="O4421" i="1"/>
  <c r="J4421" i="1"/>
  <c r="B4421" i="1"/>
  <c r="O4420" i="1"/>
  <c r="J4420" i="1"/>
  <c r="B4420" i="1"/>
  <c r="O4419" i="1"/>
  <c r="J4419" i="1"/>
  <c r="B4419" i="1"/>
  <c r="O4418" i="1"/>
  <c r="J4418" i="1"/>
  <c r="B4418" i="1"/>
  <c r="O4417" i="1"/>
  <c r="J4417" i="1"/>
  <c r="B4417" i="1"/>
  <c r="O4416" i="1"/>
  <c r="J4416" i="1"/>
  <c r="B4416" i="1"/>
  <c r="O4415" i="1"/>
  <c r="J4415" i="1"/>
  <c r="B4415" i="1"/>
  <c r="O4414" i="1"/>
  <c r="J4414" i="1"/>
  <c r="B4414" i="1"/>
  <c r="O4413" i="1"/>
  <c r="J4413" i="1"/>
  <c r="B4413" i="1"/>
  <c r="O4412" i="1"/>
  <c r="J4412" i="1"/>
  <c r="H4412" i="1"/>
  <c r="O4411" i="1"/>
  <c r="J4411" i="1"/>
  <c r="B4411" i="1"/>
  <c r="O4410" i="1"/>
  <c r="J4410" i="1"/>
  <c r="B4410" i="1"/>
  <c r="O4409" i="1"/>
  <c r="J4409" i="1"/>
  <c r="B4409" i="1"/>
  <c r="O4408" i="1"/>
  <c r="J4408" i="1"/>
  <c r="B4408" i="1"/>
  <c r="O4407" i="1"/>
  <c r="J4407" i="1"/>
  <c r="B4407" i="1"/>
  <c r="O4406" i="1"/>
  <c r="J4406" i="1"/>
  <c r="B4406" i="1"/>
  <c r="O4405" i="1"/>
  <c r="J4405" i="1"/>
  <c r="B4405" i="1"/>
  <c r="O4404" i="1"/>
  <c r="J4404" i="1"/>
  <c r="B4404" i="1"/>
  <c r="O4403" i="1"/>
  <c r="J4403" i="1"/>
  <c r="B4403" i="1"/>
  <c r="O4402" i="1"/>
  <c r="J4402" i="1"/>
  <c r="B4402" i="1"/>
  <c r="O4401" i="1"/>
  <c r="J4401" i="1"/>
  <c r="B4401" i="1"/>
  <c r="O4400" i="1"/>
  <c r="J4400" i="1"/>
  <c r="B4400" i="1"/>
  <c r="O4399" i="1"/>
  <c r="J4399" i="1"/>
  <c r="H4399" i="1"/>
  <c r="O4398" i="1"/>
  <c r="J4398" i="1"/>
  <c r="B4398" i="1"/>
  <c r="O4397" i="1"/>
  <c r="J4397" i="1"/>
  <c r="B4397" i="1"/>
  <c r="O4396" i="1"/>
  <c r="J4396" i="1"/>
  <c r="B4396" i="1"/>
  <c r="O4395" i="1"/>
  <c r="J4395" i="1"/>
  <c r="B4395" i="1"/>
  <c r="O4394" i="1"/>
  <c r="J4394" i="1"/>
  <c r="B4394" i="1"/>
  <c r="O4393" i="1"/>
  <c r="J4393" i="1"/>
  <c r="B4393" i="1"/>
  <c r="O4392" i="1"/>
  <c r="J4392" i="1"/>
  <c r="B4392" i="1"/>
  <c r="O4391" i="1"/>
  <c r="J4391" i="1"/>
  <c r="B4391" i="1"/>
  <c r="O4390" i="1"/>
  <c r="J4390" i="1"/>
  <c r="B4390" i="1"/>
  <c r="O4389" i="1"/>
  <c r="J4389" i="1"/>
  <c r="B4389" i="1"/>
  <c r="O4388" i="1"/>
  <c r="J4388" i="1"/>
  <c r="B4388" i="1"/>
  <c r="O4387" i="1"/>
  <c r="J4387" i="1"/>
  <c r="B4387" i="1"/>
  <c r="O4386" i="1"/>
  <c r="J4386" i="1"/>
  <c r="H4386" i="1"/>
  <c r="O4385" i="1"/>
  <c r="J4385" i="1"/>
  <c r="B4385" i="1"/>
  <c r="O4384" i="1"/>
  <c r="J4384" i="1"/>
  <c r="B4384" i="1"/>
  <c r="O4383" i="1"/>
  <c r="J4383" i="1"/>
  <c r="B4383" i="1"/>
  <c r="O4382" i="1"/>
  <c r="J4382" i="1"/>
  <c r="B4382" i="1"/>
  <c r="O4381" i="1"/>
  <c r="J4381" i="1"/>
  <c r="B4381" i="1"/>
  <c r="O4380" i="1"/>
  <c r="J4380" i="1"/>
  <c r="B4380" i="1"/>
  <c r="O4379" i="1"/>
  <c r="J4379" i="1"/>
  <c r="B4379" i="1"/>
  <c r="O4378" i="1"/>
  <c r="J4378" i="1"/>
  <c r="B4378" i="1"/>
  <c r="O4377" i="1"/>
  <c r="J4377" i="1"/>
  <c r="B4377" i="1"/>
  <c r="O4376" i="1"/>
  <c r="J4376" i="1"/>
  <c r="B4376" i="1"/>
  <c r="O4375" i="1"/>
  <c r="J4375" i="1"/>
  <c r="B4375" i="1"/>
  <c r="O4374" i="1"/>
  <c r="J4374" i="1"/>
  <c r="B4374" i="1"/>
  <c r="O4373" i="1"/>
  <c r="J4373" i="1"/>
  <c r="H4373" i="1"/>
  <c r="O4372" i="1"/>
  <c r="J4372" i="1"/>
  <c r="B4372" i="1"/>
  <c r="O4371" i="1"/>
  <c r="J4371" i="1"/>
  <c r="B4371" i="1"/>
  <c r="O4370" i="1"/>
  <c r="J4370" i="1"/>
  <c r="B4370" i="1"/>
  <c r="O4369" i="1"/>
  <c r="J4369" i="1"/>
  <c r="B4369" i="1"/>
  <c r="O4368" i="1"/>
  <c r="J4368" i="1"/>
  <c r="B4368" i="1"/>
  <c r="O4367" i="1"/>
  <c r="J4367" i="1"/>
  <c r="B4367" i="1"/>
  <c r="O4366" i="1"/>
  <c r="J4366" i="1"/>
  <c r="B4366" i="1"/>
  <c r="O4365" i="1"/>
  <c r="J4365" i="1"/>
  <c r="B4365" i="1"/>
  <c r="O4364" i="1"/>
  <c r="J4364" i="1"/>
  <c r="B4364" i="1"/>
  <c r="O4363" i="1"/>
  <c r="J4363" i="1"/>
  <c r="B4363" i="1"/>
  <c r="O4362" i="1"/>
  <c r="J4362" i="1"/>
  <c r="B4362" i="1"/>
  <c r="O4361" i="1"/>
  <c r="J4361" i="1"/>
  <c r="B4361" i="1"/>
  <c r="O4360" i="1"/>
  <c r="J4360" i="1"/>
  <c r="H4360" i="1"/>
  <c r="O4359" i="1"/>
  <c r="J4359" i="1"/>
  <c r="B4359" i="1"/>
  <c r="O4358" i="1"/>
  <c r="J4358" i="1"/>
  <c r="B4358" i="1"/>
  <c r="O4357" i="1"/>
  <c r="J4357" i="1"/>
  <c r="B4357" i="1"/>
  <c r="O4356" i="1"/>
  <c r="J4356" i="1"/>
  <c r="B4356" i="1"/>
  <c r="O4355" i="1"/>
  <c r="J4355" i="1"/>
  <c r="B4355" i="1"/>
  <c r="O4354" i="1"/>
  <c r="J4354" i="1"/>
  <c r="B4354" i="1"/>
  <c r="O4353" i="1"/>
  <c r="J4353" i="1"/>
  <c r="B4353" i="1"/>
  <c r="O4352" i="1"/>
  <c r="J4352" i="1"/>
  <c r="B4352" i="1"/>
  <c r="O4351" i="1"/>
  <c r="J4351" i="1"/>
  <c r="B4351" i="1"/>
  <c r="O4350" i="1"/>
  <c r="J4350" i="1"/>
  <c r="B4350" i="1"/>
  <c r="O4349" i="1"/>
  <c r="J4349" i="1"/>
  <c r="B4349" i="1"/>
  <c r="O4348" i="1"/>
  <c r="J4348" i="1"/>
  <c r="B4348" i="1"/>
  <c r="O4347" i="1"/>
  <c r="J4347" i="1"/>
  <c r="H4347" i="1"/>
  <c r="O4346" i="1"/>
  <c r="J4346" i="1"/>
  <c r="B4346" i="1"/>
  <c r="O4345" i="1"/>
  <c r="J4345" i="1"/>
  <c r="B4345" i="1"/>
  <c r="O4344" i="1"/>
  <c r="J4344" i="1"/>
  <c r="B4344" i="1"/>
  <c r="O4343" i="1"/>
  <c r="J4343" i="1"/>
  <c r="B4343" i="1"/>
  <c r="O4342" i="1"/>
  <c r="J4342" i="1"/>
  <c r="B4342" i="1"/>
  <c r="O4341" i="1"/>
  <c r="J4341" i="1"/>
  <c r="B4341" i="1"/>
  <c r="O4340" i="1"/>
  <c r="J4340" i="1"/>
  <c r="B4340" i="1"/>
  <c r="O4339" i="1"/>
  <c r="J4339" i="1"/>
  <c r="B4339" i="1"/>
  <c r="O4338" i="1"/>
  <c r="J4338" i="1"/>
  <c r="B4338" i="1"/>
  <c r="O4337" i="1"/>
  <c r="J4337" i="1"/>
  <c r="B4337" i="1"/>
  <c r="O4336" i="1"/>
  <c r="J4336" i="1"/>
  <c r="B4336" i="1"/>
  <c r="O4335" i="1"/>
  <c r="J4335" i="1"/>
  <c r="B4335" i="1"/>
  <c r="O4334" i="1"/>
  <c r="J4334" i="1"/>
  <c r="H4334" i="1"/>
  <c r="O4333" i="1"/>
  <c r="J4333" i="1"/>
  <c r="B4333" i="1"/>
  <c r="O4332" i="1"/>
  <c r="J4332" i="1"/>
  <c r="B4332" i="1"/>
  <c r="O4331" i="1"/>
  <c r="J4331" i="1"/>
  <c r="B4331" i="1"/>
  <c r="O4330" i="1"/>
  <c r="J4330" i="1"/>
  <c r="B4330" i="1"/>
  <c r="O4329" i="1"/>
  <c r="J4329" i="1"/>
  <c r="B4329" i="1"/>
  <c r="O4328" i="1"/>
  <c r="J4328" i="1"/>
  <c r="B4328" i="1"/>
  <c r="O4327" i="1"/>
  <c r="J4327" i="1"/>
  <c r="B4327" i="1"/>
  <c r="O4326" i="1"/>
  <c r="J4326" i="1"/>
  <c r="B4326" i="1"/>
  <c r="O4325" i="1"/>
  <c r="J4325" i="1"/>
  <c r="B4325" i="1"/>
  <c r="O4324" i="1"/>
  <c r="J4324" i="1"/>
  <c r="B4324" i="1"/>
  <c r="O4323" i="1"/>
  <c r="J4323" i="1"/>
  <c r="B4323" i="1"/>
  <c r="O4322" i="1"/>
  <c r="J4322" i="1"/>
  <c r="B4322" i="1"/>
  <c r="O4321" i="1"/>
  <c r="J4321" i="1"/>
  <c r="H4321" i="1"/>
  <c r="O4320" i="1"/>
  <c r="J4320" i="1"/>
  <c r="B4320" i="1"/>
  <c r="O4319" i="1"/>
  <c r="J4319" i="1"/>
  <c r="B4319" i="1"/>
  <c r="O4318" i="1"/>
  <c r="J4318" i="1"/>
  <c r="B4318" i="1"/>
  <c r="O4317" i="1"/>
  <c r="J4317" i="1"/>
  <c r="B4317" i="1"/>
  <c r="O4316" i="1"/>
  <c r="J4316" i="1"/>
  <c r="B4316" i="1"/>
  <c r="O4315" i="1"/>
  <c r="J4315" i="1"/>
  <c r="B4315" i="1"/>
  <c r="O4314" i="1"/>
  <c r="J4314" i="1"/>
  <c r="B4314" i="1"/>
  <c r="O4313" i="1"/>
  <c r="J4313" i="1"/>
  <c r="B4313" i="1"/>
  <c r="O4312" i="1"/>
  <c r="J4312" i="1"/>
  <c r="B4312" i="1"/>
  <c r="O4311" i="1"/>
  <c r="J4311" i="1"/>
  <c r="B4311" i="1"/>
  <c r="O4310" i="1"/>
  <c r="J4310" i="1"/>
  <c r="B4310" i="1"/>
  <c r="O4309" i="1"/>
  <c r="J4309" i="1"/>
  <c r="B4309" i="1"/>
  <c r="O4308" i="1"/>
  <c r="J4308" i="1"/>
  <c r="H4308" i="1"/>
  <c r="O4307" i="1"/>
  <c r="J4307" i="1"/>
  <c r="B4307" i="1"/>
  <c r="O4306" i="1"/>
  <c r="J4306" i="1"/>
  <c r="B4306" i="1"/>
  <c r="O4305" i="1"/>
  <c r="J4305" i="1"/>
  <c r="B4305" i="1"/>
  <c r="O4304" i="1"/>
  <c r="J4304" i="1"/>
  <c r="B4304" i="1"/>
  <c r="O4303" i="1"/>
  <c r="J4303" i="1"/>
  <c r="B4303" i="1"/>
  <c r="O4302" i="1"/>
  <c r="J4302" i="1"/>
  <c r="B4302" i="1"/>
  <c r="O4301" i="1"/>
  <c r="J4301" i="1"/>
  <c r="B4301" i="1"/>
  <c r="O4300" i="1"/>
  <c r="J4300" i="1"/>
  <c r="B4300" i="1"/>
  <c r="O4299" i="1"/>
  <c r="J4299" i="1"/>
  <c r="B4299" i="1"/>
  <c r="O4298" i="1"/>
  <c r="J4298" i="1"/>
  <c r="B4298" i="1"/>
  <c r="O4297" i="1"/>
  <c r="J4297" i="1"/>
  <c r="B4297" i="1"/>
  <c r="O4296" i="1"/>
  <c r="J4296" i="1"/>
  <c r="B4296" i="1"/>
  <c r="O4295" i="1"/>
  <c r="J4295" i="1"/>
  <c r="H4295" i="1"/>
  <c r="O4294" i="1"/>
  <c r="J4294" i="1"/>
  <c r="B4294" i="1"/>
  <c r="O4293" i="1"/>
  <c r="J4293" i="1"/>
  <c r="B4293" i="1"/>
  <c r="O4292" i="1"/>
  <c r="J4292" i="1"/>
  <c r="B4292" i="1"/>
  <c r="O4291" i="1"/>
  <c r="J4291" i="1"/>
  <c r="B4291" i="1"/>
  <c r="O4290" i="1"/>
  <c r="J4290" i="1"/>
  <c r="B4290" i="1"/>
  <c r="O4289" i="1"/>
  <c r="J4289" i="1"/>
  <c r="B4289" i="1"/>
  <c r="O4288" i="1"/>
  <c r="J4288" i="1"/>
  <c r="B4288" i="1"/>
  <c r="O4287" i="1"/>
  <c r="J4287" i="1"/>
  <c r="B4287" i="1"/>
  <c r="O4286" i="1"/>
  <c r="J4286" i="1"/>
  <c r="B4286" i="1"/>
  <c r="O4285" i="1"/>
  <c r="J4285" i="1"/>
  <c r="B4285" i="1"/>
  <c r="O4284" i="1"/>
  <c r="J4284" i="1"/>
  <c r="B4284" i="1"/>
  <c r="O4283" i="1"/>
  <c r="J4283" i="1"/>
  <c r="B4283" i="1"/>
  <c r="O4282" i="1"/>
  <c r="J4282" i="1"/>
  <c r="H4282" i="1"/>
  <c r="O4281" i="1"/>
  <c r="J4281" i="1"/>
  <c r="B4281" i="1"/>
  <c r="O4280" i="1"/>
  <c r="J4280" i="1"/>
  <c r="B4280" i="1"/>
  <c r="O4279" i="1"/>
  <c r="J4279" i="1"/>
  <c r="B4279" i="1"/>
  <c r="O4278" i="1"/>
  <c r="J4278" i="1"/>
  <c r="B4278" i="1"/>
  <c r="O4277" i="1"/>
  <c r="J4277" i="1"/>
  <c r="B4277" i="1"/>
  <c r="O4276" i="1"/>
  <c r="J4276" i="1"/>
  <c r="B4276" i="1"/>
  <c r="O4275" i="1"/>
  <c r="J4275" i="1"/>
  <c r="B4275" i="1"/>
  <c r="O4274" i="1"/>
  <c r="J4274" i="1"/>
  <c r="B4274" i="1"/>
  <c r="O4273" i="1"/>
  <c r="J4273" i="1"/>
  <c r="B4273" i="1"/>
  <c r="O4272" i="1"/>
  <c r="J4272" i="1"/>
  <c r="B4272" i="1"/>
  <c r="O4271" i="1"/>
  <c r="J4271" i="1"/>
  <c r="B4271" i="1"/>
  <c r="O4270" i="1"/>
  <c r="J4270" i="1"/>
  <c r="B4270" i="1"/>
  <c r="O4269" i="1"/>
  <c r="J4269" i="1"/>
  <c r="H4269" i="1"/>
  <c r="O4268" i="1"/>
  <c r="J4268" i="1"/>
  <c r="B4268" i="1"/>
  <c r="O4267" i="1"/>
  <c r="J4267" i="1"/>
  <c r="B4267" i="1"/>
  <c r="O4266" i="1"/>
  <c r="J4266" i="1"/>
  <c r="B4266" i="1"/>
  <c r="O4265" i="1"/>
  <c r="J4265" i="1"/>
  <c r="B4265" i="1"/>
  <c r="O4264" i="1"/>
  <c r="J4264" i="1"/>
  <c r="B4264" i="1"/>
  <c r="O4263" i="1"/>
  <c r="J4263" i="1"/>
  <c r="B4263" i="1"/>
  <c r="O4262" i="1"/>
  <c r="J4262" i="1"/>
  <c r="B4262" i="1"/>
  <c r="O4261" i="1"/>
  <c r="J4261" i="1"/>
  <c r="B4261" i="1"/>
  <c r="O4260" i="1"/>
  <c r="J4260" i="1"/>
  <c r="B4260" i="1"/>
  <c r="O4259" i="1"/>
  <c r="J4259" i="1"/>
  <c r="B4259" i="1"/>
  <c r="O4258" i="1"/>
  <c r="J4258" i="1"/>
  <c r="B4258" i="1"/>
  <c r="O4257" i="1"/>
  <c r="J4257" i="1"/>
  <c r="B4257" i="1"/>
  <c r="O4256" i="1"/>
  <c r="J4256" i="1"/>
  <c r="H4256" i="1"/>
  <c r="O4255" i="1"/>
  <c r="J4255" i="1"/>
  <c r="B4255" i="1"/>
  <c r="O4254" i="1"/>
  <c r="J4254" i="1"/>
  <c r="B4254" i="1"/>
  <c r="O4253" i="1"/>
  <c r="J4253" i="1"/>
  <c r="B4253" i="1"/>
  <c r="O4252" i="1"/>
  <c r="J4252" i="1"/>
  <c r="B4252" i="1"/>
  <c r="O4251" i="1"/>
  <c r="J4251" i="1"/>
  <c r="B4251" i="1"/>
  <c r="O4250" i="1"/>
  <c r="J4250" i="1"/>
  <c r="B4250" i="1"/>
  <c r="O4249" i="1"/>
  <c r="J4249" i="1"/>
  <c r="B4249" i="1"/>
  <c r="O4248" i="1"/>
  <c r="J4248" i="1"/>
  <c r="B4248" i="1"/>
  <c r="O4247" i="1"/>
  <c r="J4247" i="1"/>
  <c r="B4247" i="1"/>
  <c r="O4246" i="1"/>
  <c r="J4246" i="1"/>
  <c r="B4246" i="1"/>
  <c r="O4245" i="1"/>
  <c r="J4245" i="1"/>
  <c r="B4245" i="1"/>
  <c r="O4244" i="1"/>
  <c r="J4244" i="1"/>
  <c r="B4244" i="1"/>
  <c r="O4243" i="1"/>
  <c r="J4243" i="1"/>
  <c r="H4243" i="1"/>
  <c r="O4242" i="1"/>
  <c r="J4242" i="1"/>
  <c r="B4242" i="1"/>
  <c r="O4241" i="1"/>
  <c r="J4241" i="1"/>
  <c r="B4241" i="1"/>
  <c r="O4240" i="1"/>
  <c r="J4240" i="1"/>
  <c r="B4240" i="1"/>
  <c r="O4239" i="1"/>
  <c r="J4239" i="1"/>
  <c r="B4239" i="1"/>
  <c r="O4238" i="1"/>
  <c r="J4238" i="1"/>
  <c r="B4238" i="1"/>
  <c r="O4237" i="1"/>
  <c r="J4237" i="1"/>
  <c r="B4237" i="1"/>
  <c r="O4236" i="1"/>
  <c r="J4236" i="1"/>
  <c r="B4236" i="1"/>
  <c r="O4235" i="1"/>
  <c r="J4235" i="1"/>
  <c r="B4235" i="1"/>
  <c r="O4234" i="1"/>
  <c r="J4234" i="1"/>
  <c r="B4234" i="1"/>
  <c r="O4233" i="1"/>
  <c r="J4233" i="1"/>
  <c r="B4233" i="1"/>
  <c r="O4232" i="1"/>
  <c r="J4232" i="1"/>
  <c r="B4232" i="1"/>
  <c r="O4231" i="1"/>
  <c r="J4231" i="1"/>
  <c r="B4231" i="1"/>
  <c r="O4230" i="1"/>
  <c r="J4230" i="1"/>
  <c r="H4230" i="1"/>
  <c r="O4229" i="1"/>
  <c r="J4229" i="1"/>
  <c r="B4229" i="1"/>
  <c r="O4228" i="1"/>
  <c r="J4228" i="1"/>
  <c r="B4228" i="1"/>
  <c r="O4227" i="1"/>
  <c r="J4227" i="1"/>
  <c r="B4227" i="1"/>
  <c r="O4226" i="1"/>
  <c r="J4226" i="1"/>
  <c r="B4226" i="1"/>
  <c r="O4225" i="1"/>
  <c r="J4225" i="1"/>
  <c r="B4225" i="1"/>
  <c r="O4224" i="1"/>
  <c r="J4224" i="1"/>
  <c r="B4224" i="1"/>
  <c r="O4223" i="1"/>
  <c r="J4223" i="1"/>
  <c r="B4223" i="1"/>
  <c r="O4222" i="1"/>
  <c r="J4222" i="1"/>
  <c r="B4222" i="1"/>
  <c r="O4221" i="1"/>
  <c r="J4221" i="1"/>
  <c r="B4221" i="1"/>
  <c r="O4220" i="1"/>
  <c r="J4220" i="1"/>
  <c r="B4220" i="1"/>
  <c r="O4219" i="1"/>
  <c r="J4219" i="1"/>
  <c r="B4219" i="1"/>
  <c r="O4218" i="1"/>
  <c r="J4218" i="1"/>
  <c r="B4218" i="1"/>
  <c r="O4217" i="1"/>
  <c r="J4217" i="1"/>
  <c r="H4217" i="1"/>
  <c r="O4216" i="1"/>
  <c r="J4216" i="1"/>
  <c r="B4216" i="1"/>
  <c r="O4215" i="1"/>
  <c r="J4215" i="1"/>
  <c r="B4215" i="1"/>
  <c r="O4214" i="1"/>
  <c r="J4214" i="1"/>
  <c r="B4214" i="1"/>
  <c r="O4213" i="1"/>
  <c r="J4213" i="1"/>
  <c r="B4213" i="1"/>
  <c r="O4212" i="1"/>
  <c r="J4212" i="1"/>
  <c r="B4212" i="1"/>
  <c r="O4211" i="1"/>
  <c r="J4211" i="1"/>
  <c r="B4211" i="1"/>
  <c r="O4210" i="1"/>
  <c r="J4210" i="1"/>
  <c r="B4210" i="1"/>
  <c r="O4209" i="1"/>
  <c r="J4209" i="1"/>
  <c r="B4209" i="1"/>
  <c r="O4208" i="1"/>
  <c r="J4208" i="1"/>
  <c r="B4208" i="1"/>
  <c r="O4207" i="1"/>
  <c r="J4207" i="1"/>
  <c r="B4207" i="1"/>
  <c r="O4206" i="1"/>
  <c r="J4206" i="1"/>
  <c r="B4206" i="1"/>
  <c r="O4205" i="1"/>
  <c r="J4205" i="1"/>
  <c r="B4205" i="1"/>
  <c r="O4204" i="1"/>
  <c r="J4204" i="1"/>
  <c r="H4204" i="1"/>
  <c r="O4203" i="1"/>
  <c r="J4203" i="1"/>
  <c r="B4203" i="1"/>
  <c r="O4202" i="1"/>
  <c r="J4202" i="1"/>
  <c r="B4202" i="1"/>
  <c r="O4201" i="1"/>
  <c r="J4201" i="1"/>
  <c r="B4201" i="1"/>
  <c r="O4200" i="1"/>
  <c r="J4200" i="1"/>
  <c r="B4200" i="1"/>
  <c r="O4199" i="1"/>
  <c r="J4199" i="1"/>
  <c r="B4199" i="1"/>
  <c r="O4198" i="1"/>
  <c r="J4198" i="1"/>
  <c r="B4198" i="1"/>
  <c r="O4197" i="1"/>
  <c r="J4197" i="1"/>
  <c r="B4197" i="1"/>
  <c r="O4196" i="1"/>
  <c r="J4196" i="1"/>
  <c r="B4196" i="1"/>
  <c r="O4195" i="1"/>
  <c r="J4195" i="1"/>
  <c r="B4195" i="1"/>
  <c r="O4194" i="1"/>
  <c r="J4194" i="1"/>
  <c r="B4194" i="1"/>
  <c r="O4193" i="1"/>
  <c r="J4193" i="1"/>
  <c r="B4193" i="1"/>
  <c r="O4192" i="1"/>
  <c r="J4192" i="1"/>
  <c r="B4192" i="1"/>
  <c r="O4191" i="1"/>
  <c r="J4191" i="1"/>
  <c r="H4191" i="1"/>
  <c r="O4190" i="1"/>
  <c r="J4190" i="1"/>
  <c r="B4190" i="1"/>
  <c r="O4189" i="1"/>
  <c r="J4189" i="1"/>
  <c r="B4189" i="1"/>
  <c r="O4188" i="1"/>
  <c r="J4188" i="1"/>
  <c r="B4188" i="1"/>
  <c r="O4187" i="1"/>
  <c r="J4187" i="1"/>
  <c r="B4187" i="1"/>
  <c r="O4186" i="1"/>
  <c r="J4186" i="1"/>
  <c r="B4186" i="1"/>
  <c r="O4185" i="1"/>
  <c r="J4185" i="1"/>
  <c r="B4185" i="1"/>
  <c r="O4184" i="1"/>
  <c r="J4184" i="1"/>
  <c r="B4184" i="1"/>
  <c r="O4183" i="1"/>
  <c r="J4183" i="1"/>
  <c r="B4183" i="1"/>
  <c r="O4182" i="1"/>
  <c r="J4182" i="1"/>
  <c r="B4182" i="1"/>
  <c r="O4181" i="1"/>
  <c r="J4181" i="1"/>
  <c r="B4181" i="1"/>
  <c r="O4180" i="1"/>
  <c r="J4180" i="1"/>
  <c r="B4180" i="1"/>
  <c r="O4179" i="1"/>
  <c r="J4179" i="1"/>
  <c r="B4179" i="1"/>
  <c r="O4178" i="1"/>
  <c r="J4178" i="1"/>
  <c r="H4178" i="1"/>
  <c r="O4177" i="1"/>
  <c r="J4177" i="1"/>
  <c r="B4177" i="1"/>
  <c r="O4176" i="1"/>
  <c r="J4176" i="1"/>
  <c r="B4176" i="1"/>
  <c r="O4175" i="1"/>
  <c r="J4175" i="1"/>
  <c r="B4175" i="1"/>
  <c r="O4174" i="1"/>
  <c r="J4174" i="1"/>
  <c r="B4174" i="1"/>
  <c r="O4173" i="1"/>
  <c r="J4173" i="1"/>
  <c r="B4173" i="1"/>
  <c r="O4172" i="1"/>
  <c r="J4172" i="1"/>
  <c r="B4172" i="1"/>
  <c r="O4171" i="1"/>
  <c r="J4171" i="1"/>
  <c r="B4171" i="1"/>
  <c r="O4170" i="1"/>
  <c r="J4170" i="1"/>
  <c r="B4170" i="1"/>
  <c r="O4169" i="1"/>
  <c r="J4169" i="1"/>
  <c r="B4169" i="1"/>
  <c r="O4168" i="1"/>
  <c r="J4168" i="1"/>
  <c r="B4168" i="1"/>
  <c r="O4167" i="1"/>
  <c r="J4167" i="1"/>
  <c r="B4167" i="1"/>
  <c r="O4166" i="1"/>
  <c r="J4166" i="1"/>
  <c r="B4166" i="1"/>
  <c r="O4165" i="1"/>
  <c r="J4165" i="1"/>
  <c r="H4165" i="1"/>
  <c r="O4164" i="1"/>
  <c r="J4164" i="1"/>
  <c r="B4164" i="1"/>
  <c r="O4163" i="1"/>
  <c r="J4163" i="1"/>
  <c r="B4163" i="1"/>
  <c r="O4162" i="1"/>
  <c r="J4162" i="1"/>
  <c r="B4162" i="1"/>
  <c r="O4161" i="1"/>
  <c r="J4161" i="1"/>
  <c r="B4161" i="1"/>
  <c r="O4160" i="1"/>
  <c r="J4160" i="1"/>
  <c r="B4160" i="1"/>
  <c r="O4159" i="1"/>
  <c r="J4159" i="1"/>
  <c r="B4159" i="1"/>
  <c r="O4158" i="1"/>
  <c r="J4158" i="1"/>
  <c r="B4158" i="1"/>
  <c r="O4157" i="1"/>
  <c r="J4157" i="1"/>
  <c r="B4157" i="1"/>
  <c r="O4156" i="1"/>
  <c r="J4156" i="1"/>
  <c r="B4156" i="1"/>
  <c r="O4155" i="1"/>
  <c r="J4155" i="1"/>
  <c r="B4155" i="1"/>
  <c r="O4154" i="1"/>
  <c r="J4154" i="1"/>
  <c r="B4154" i="1"/>
  <c r="O4153" i="1"/>
  <c r="J4153" i="1"/>
  <c r="B4153" i="1"/>
  <c r="O4152" i="1"/>
  <c r="J4152" i="1"/>
  <c r="H4152" i="1"/>
  <c r="O4151" i="1"/>
  <c r="J4151" i="1"/>
  <c r="B4151" i="1"/>
  <c r="O4150" i="1"/>
  <c r="J4150" i="1"/>
  <c r="B4150" i="1"/>
  <c r="O4149" i="1"/>
  <c r="J4149" i="1"/>
  <c r="B4149" i="1"/>
  <c r="O4148" i="1"/>
  <c r="J4148" i="1"/>
  <c r="B4148" i="1"/>
  <c r="O4147" i="1"/>
  <c r="J4147" i="1"/>
  <c r="B4147" i="1"/>
  <c r="O4146" i="1"/>
  <c r="J4146" i="1"/>
  <c r="B4146" i="1"/>
  <c r="O4145" i="1"/>
  <c r="J4145" i="1"/>
  <c r="B4145" i="1"/>
  <c r="O4144" i="1"/>
  <c r="J4144" i="1"/>
  <c r="B4144" i="1"/>
  <c r="O4143" i="1"/>
  <c r="J4143" i="1"/>
  <c r="B4143" i="1"/>
  <c r="O4142" i="1"/>
  <c r="J4142" i="1"/>
  <c r="B4142" i="1"/>
  <c r="O4141" i="1"/>
  <c r="J4141" i="1"/>
  <c r="B4141" i="1"/>
  <c r="O4140" i="1"/>
  <c r="J4140" i="1"/>
  <c r="B4140" i="1"/>
  <c r="O4139" i="1"/>
  <c r="J4139" i="1"/>
  <c r="H4139" i="1"/>
  <c r="O4138" i="1"/>
  <c r="J4138" i="1"/>
  <c r="B4138" i="1"/>
  <c r="O4137" i="1"/>
  <c r="J4137" i="1"/>
  <c r="B4137" i="1"/>
  <c r="O4136" i="1"/>
  <c r="J4136" i="1"/>
  <c r="B4136" i="1"/>
  <c r="O4135" i="1"/>
  <c r="J4135" i="1"/>
  <c r="B4135" i="1"/>
  <c r="O4134" i="1"/>
  <c r="J4134" i="1"/>
  <c r="B4134" i="1"/>
  <c r="O4133" i="1"/>
  <c r="J4133" i="1"/>
  <c r="B4133" i="1"/>
  <c r="O4132" i="1"/>
  <c r="J4132" i="1"/>
  <c r="B4132" i="1"/>
  <c r="O4131" i="1"/>
  <c r="J4131" i="1"/>
  <c r="B4131" i="1"/>
  <c r="O4130" i="1"/>
  <c r="J4130" i="1"/>
  <c r="B4130" i="1"/>
  <c r="O4129" i="1"/>
  <c r="J4129" i="1"/>
  <c r="B4129" i="1"/>
  <c r="O4128" i="1"/>
  <c r="J4128" i="1"/>
  <c r="B4128" i="1"/>
  <c r="O4127" i="1"/>
  <c r="J4127" i="1"/>
  <c r="B4127" i="1"/>
  <c r="O4126" i="1"/>
  <c r="J4126" i="1"/>
  <c r="H4126" i="1"/>
  <c r="O4125" i="1"/>
  <c r="J4125" i="1"/>
  <c r="B4125" i="1"/>
  <c r="O4124" i="1"/>
  <c r="J4124" i="1"/>
  <c r="B4124" i="1"/>
  <c r="O4123" i="1"/>
  <c r="J4123" i="1"/>
  <c r="B4123" i="1"/>
  <c r="O4122" i="1"/>
  <c r="J4122" i="1"/>
  <c r="B4122" i="1"/>
  <c r="O4121" i="1"/>
  <c r="J4121" i="1"/>
  <c r="B4121" i="1"/>
  <c r="O4120" i="1"/>
  <c r="J4120" i="1"/>
  <c r="B4120" i="1"/>
  <c r="O4119" i="1"/>
  <c r="J4119" i="1"/>
  <c r="B4119" i="1"/>
  <c r="O4118" i="1"/>
  <c r="J4118" i="1"/>
  <c r="B4118" i="1"/>
  <c r="O4117" i="1"/>
  <c r="J4117" i="1"/>
  <c r="B4117" i="1"/>
  <c r="O4116" i="1"/>
  <c r="J4116" i="1"/>
  <c r="B4116" i="1"/>
  <c r="O4115" i="1"/>
  <c r="J4115" i="1"/>
  <c r="B4115" i="1"/>
  <c r="O4114" i="1"/>
  <c r="J4114" i="1"/>
  <c r="B4114" i="1"/>
  <c r="O4113" i="1"/>
  <c r="J4113" i="1"/>
  <c r="H4113" i="1"/>
  <c r="O4112" i="1"/>
  <c r="J4112" i="1"/>
  <c r="B4112" i="1"/>
  <c r="O4111" i="1"/>
  <c r="J4111" i="1"/>
  <c r="B4111" i="1"/>
  <c r="O4110" i="1"/>
  <c r="J4110" i="1"/>
  <c r="B4110" i="1"/>
  <c r="O4109" i="1"/>
  <c r="J4109" i="1"/>
  <c r="B4109" i="1"/>
  <c r="O4108" i="1"/>
  <c r="J4108" i="1"/>
  <c r="B4108" i="1"/>
  <c r="O4107" i="1"/>
  <c r="J4107" i="1"/>
  <c r="B4107" i="1"/>
  <c r="O4106" i="1"/>
  <c r="J4106" i="1"/>
  <c r="B4106" i="1"/>
  <c r="O4105" i="1"/>
  <c r="J4105" i="1"/>
  <c r="B4105" i="1"/>
  <c r="O4104" i="1"/>
  <c r="J4104" i="1"/>
  <c r="B4104" i="1"/>
  <c r="O4103" i="1"/>
  <c r="J4103" i="1"/>
  <c r="B4103" i="1"/>
  <c r="O4102" i="1"/>
  <c r="J4102" i="1"/>
  <c r="B4102" i="1"/>
  <c r="O4101" i="1"/>
  <c r="J4101" i="1"/>
  <c r="B4101" i="1"/>
  <c r="O4100" i="1"/>
  <c r="J4100" i="1"/>
  <c r="H4100" i="1"/>
  <c r="O4099" i="1"/>
  <c r="J4099" i="1"/>
  <c r="B4099" i="1"/>
  <c r="O4098" i="1"/>
  <c r="J4098" i="1"/>
  <c r="B4098" i="1"/>
  <c r="O4097" i="1"/>
  <c r="J4097" i="1"/>
  <c r="B4097" i="1"/>
  <c r="O4096" i="1"/>
  <c r="J4096" i="1"/>
  <c r="B4096" i="1"/>
  <c r="O4095" i="1"/>
  <c r="J4095" i="1"/>
  <c r="B4095" i="1"/>
  <c r="O4094" i="1"/>
  <c r="J4094" i="1"/>
  <c r="B4094" i="1"/>
  <c r="O4093" i="1"/>
  <c r="J4093" i="1"/>
  <c r="B4093" i="1"/>
  <c r="O4092" i="1"/>
  <c r="J4092" i="1"/>
  <c r="B4092" i="1"/>
  <c r="O4091" i="1"/>
  <c r="J4091" i="1"/>
  <c r="B4091" i="1"/>
  <c r="O4090" i="1"/>
  <c r="J4090" i="1"/>
  <c r="B4090" i="1"/>
  <c r="O4089" i="1"/>
  <c r="J4089" i="1"/>
  <c r="B4089" i="1"/>
  <c r="O4088" i="1"/>
  <c r="J4088" i="1"/>
  <c r="B4088" i="1"/>
  <c r="O4087" i="1"/>
  <c r="J4087" i="1"/>
  <c r="H4087" i="1"/>
  <c r="O4086" i="1"/>
  <c r="J4086" i="1"/>
  <c r="B4086" i="1"/>
  <c r="O4085" i="1"/>
  <c r="J4085" i="1"/>
  <c r="B4085" i="1"/>
  <c r="O4084" i="1"/>
  <c r="J4084" i="1"/>
  <c r="B4084" i="1"/>
  <c r="O4083" i="1"/>
  <c r="J4083" i="1"/>
  <c r="B4083" i="1"/>
  <c r="O4082" i="1"/>
  <c r="J4082" i="1"/>
  <c r="B4082" i="1"/>
  <c r="O4081" i="1"/>
  <c r="J4081" i="1"/>
  <c r="B4081" i="1"/>
  <c r="O4080" i="1"/>
  <c r="J4080" i="1"/>
  <c r="B4080" i="1"/>
  <c r="O4079" i="1"/>
  <c r="J4079" i="1"/>
  <c r="B4079" i="1"/>
  <c r="O4078" i="1"/>
  <c r="J4078" i="1"/>
  <c r="B4078" i="1"/>
  <c r="O4077" i="1"/>
  <c r="J4077" i="1"/>
  <c r="B4077" i="1"/>
  <c r="O4076" i="1"/>
  <c r="J4076" i="1"/>
  <c r="B4076" i="1"/>
  <c r="O4075" i="1"/>
  <c r="J4075" i="1"/>
  <c r="B4075" i="1"/>
  <c r="O4074" i="1"/>
  <c r="J4074" i="1"/>
  <c r="H4074" i="1"/>
  <c r="O4073" i="1"/>
  <c r="J4073" i="1"/>
  <c r="B4073" i="1"/>
  <c r="O4072" i="1"/>
  <c r="J4072" i="1"/>
  <c r="B4072" i="1"/>
  <c r="O4071" i="1"/>
  <c r="J4071" i="1"/>
  <c r="B4071" i="1"/>
  <c r="O4070" i="1"/>
  <c r="J4070" i="1"/>
  <c r="B4070" i="1"/>
  <c r="O4069" i="1"/>
  <c r="J4069" i="1"/>
  <c r="B4069" i="1"/>
  <c r="O4068" i="1"/>
  <c r="J4068" i="1"/>
  <c r="B4068" i="1"/>
  <c r="O4067" i="1"/>
  <c r="J4067" i="1"/>
  <c r="B4067" i="1"/>
  <c r="O4066" i="1"/>
  <c r="J4066" i="1"/>
  <c r="B4066" i="1"/>
  <c r="O4065" i="1"/>
  <c r="J4065" i="1"/>
  <c r="B4065" i="1"/>
  <c r="O4064" i="1"/>
  <c r="J4064" i="1"/>
  <c r="B4064" i="1"/>
  <c r="O4063" i="1"/>
  <c r="J4063" i="1"/>
  <c r="B4063" i="1"/>
  <c r="O4062" i="1"/>
  <c r="J4062" i="1"/>
  <c r="B4062" i="1"/>
  <c r="O4061" i="1"/>
  <c r="J4061" i="1"/>
  <c r="H4061" i="1"/>
  <c r="O4060" i="1"/>
  <c r="J4060" i="1"/>
  <c r="B4060" i="1"/>
  <c r="O4059" i="1"/>
  <c r="J4059" i="1"/>
  <c r="B4059" i="1"/>
  <c r="O4058" i="1"/>
  <c r="J4058" i="1"/>
  <c r="B4058" i="1"/>
  <c r="O4057" i="1"/>
  <c r="J4057" i="1"/>
  <c r="B4057" i="1"/>
  <c r="O4056" i="1"/>
  <c r="J4056" i="1"/>
  <c r="B4056" i="1"/>
  <c r="O4055" i="1"/>
  <c r="J4055" i="1"/>
  <c r="B4055" i="1"/>
  <c r="O4054" i="1"/>
  <c r="J4054" i="1"/>
  <c r="B4054" i="1"/>
  <c r="O4053" i="1"/>
  <c r="J4053" i="1"/>
  <c r="B4053" i="1"/>
  <c r="O4052" i="1"/>
  <c r="J4052" i="1"/>
  <c r="B4052" i="1"/>
  <c r="O4051" i="1"/>
  <c r="J4051" i="1"/>
  <c r="B4051" i="1"/>
  <c r="O4050" i="1"/>
  <c r="J4050" i="1"/>
  <c r="B4050" i="1"/>
  <c r="O4049" i="1"/>
  <c r="J4049" i="1"/>
  <c r="B4049" i="1"/>
  <c r="O4048" i="1"/>
  <c r="J4048" i="1"/>
  <c r="H4048" i="1"/>
  <c r="O4047" i="1"/>
  <c r="J4047" i="1"/>
  <c r="B4047" i="1"/>
  <c r="O4046" i="1"/>
  <c r="J4046" i="1"/>
  <c r="B4046" i="1"/>
  <c r="O4045" i="1"/>
  <c r="J4045" i="1"/>
  <c r="B4045" i="1"/>
  <c r="O4044" i="1"/>
  <c r="J4044" i="1"/>
  <c r="B4044" i="1"/>
  <c r="O4043" i="1"/>
  <c r="J4043" i="1"/>
  <c r="B4043" i="1"/>
  <c r="O4042" i="1"/>
  <c r="J4042" i="1"/>
  <c r="B4042" i="1"/>
  <c r="O4041" i="1"/>
  <c r="J4041" i="1"/>
  <c r="B4041" i="1"/>
  <c r="O4040" i="1"/>
  <c r="J4040" i="1"/>
  <c r="B4040" i="1"/>
  <c r="O4039" i="1"/>
  <c r="J4039" i="1"/>
  <c r="B4039" i="1"/>
  <c r="O4038" i="1"/>
  <c r="J4038" i="1"/>
  <c r="B4038" i="1"/>
  <c r="O4037" i="1"/>
  <c r="J4037" i="1"/>
  <c r="B4037" i="1"/>
  <c r="O4036" i="1"/>
  <c r="J4036" i="1"/>
  <c r="B4036" i="1"/>
  <c r="O4035" i="1"/>
  <c r="J4035" i="1"/>
  <c r="H4035" i="1"/>
  <c r="O4034" i="1"/>
  <c r="J4034" i="1"/>
  <c r="B4034" i="1"/>
  <c r="O4033" i="1"/>
  <c r="J4033" i="1"/>
  <c r="B4033" i="1"/>
  <c r="O4032" i="1"/>
  <c r="J4032" i="1"/>
  <c r="B4032" i="1"/>
  <c r="O4031" i="1"/>
  <c r="J4031" i="1"/>
  <c r="B4031" i="1"/>
  <c r="O4030" i="1"/>
  <c r="J4030" i="1"/>
  <c r="B4030" i="1"/>
  <c r="O4029" i="1"/>
  <c r="J4029" i="1"/>
  <c r="B4029" i="1"/>
  <c r="O4028" i="1"/>
  <c r="J4028" i="1"/>
  <c r="B4028" i="1"/>
  <c r="O4027" i="1"/>
  <c r="J4027" i="1"/>
  <c r="B4027" i="1"/>
  <c r="O4026" i="1"/>
  <c r="J4026" i="1"/>
  <c r="B4026" i="1"/>
  <c r="O4025" i="1"/>
  <c r="J4025" i="1"/>
  <c r="B4025" i="1"/>
  <c r="O4024" i="1"/>
  <c r="J4024" i="1"/>
  <c r="B4024" i="1"/>
  <c r="O4023" i="1"/>
  <c r="J4023" i="1"/>
  <c r="B4023" i="1"/>
  <c r="O4022" i="1"/>
  <c r="J4022" i="1"/>
  <c r="H4022" i="1"/>
  <c r="O4021" i="1"/>
  <c r="J4021" i="1"/>
  <c r="B4021" i="1"/>
  <c r="O4020" i="1"/>
  <c r="J4020" i="1"/>
  <c r="B4020" i="1"/>
  <c r="O4019" i="1"/>
  <c r="J4019" i="1"/>
  <c r="B4019" i="1"/>
  <c r="O4018" i="1"/>
  <c r="J4018" i="1"/>
  <c r="B4018" i="1"/>
  <c r="O4017" i="1"/>
  <c r="J4017" i="1"/>
  <c r="B4017" i="1"/>
  <c r="O4016" i="1"/>
  <c r="J4016" i="1"/>
  <c r="B4016" i="1"/>
  <c r="O4015" i="1"/>
  <c r="J4015" i="1"/>
  <c r="B4015" i="1"/>
  <c r="O4014" i="1"/>
  <c r="J4014" i="1"/>
  <c r="B4014" i="1"/>
  <c r="O4013" i="1"/>
  <c r="J4013" i="1"/>
  <c r="B4013" i="1"/>
  <c r="O4012" i="1"/>
  <c r="J4012" i="1"/>
  <c r="B4012" i="1"/>
  <c r="O4011" i="1"/>
  <c r="J4011" i="1"/>
  <c r="B4011" i="1"/>
  <c r="O4010" i="1"/>
  <c r="J4010" i="1"/>
  <c r="B4010" i="1"/>
  <c r="O4009" i="1"/>
  <c r="J4009" i="1"/>
  <c r="H4009" i="1"/>
  <c r="O4008" i="1"/>
  <c r="J4008" i="1"/>
  <c r="B4008" i="1"/>
  <c r="O4007" i="1"/>
  <c r="J4007" i="1"/>
  <c r="B4007" i="1"/>
  <c r="O4006" i="1"/>
  <c r="J4006" i="1"/>
  <c r="B4006" i="1"/>
  <c r="O4005" i="1"/>
  <c r="J4005" i="1"/>
  <c r="B4005" i="1"/>
  <c r="O4004" i="1"/>
  <c r="J4004" i="1"/>
  <c r="B4004" i="1"/>
  <c r="O4003" i="1"/>
  <c r="J4003" i="1"/>
  <c r="B4003" i="1"/>
  <c r="O4002" i="1"/>
  <c r="J4002" i="1"/>
  <c r="B4002" i="1"/>
  <c r="O4001" i="1"/>
  <c r="J4001" i="1"/>
  <c r="B4001" i="1"/>
  <c r="O4000" i="1"/>
  <c r="J4000" i="1"/>
  <c r="B4000" i="1"/>
  <c r="O3999" i="1"/>
  <c r="J3999" i="1"/>
  <c r="B3999" i="1"/>
  <c r="O3998" i="1"/>
  <c r="J3998" i="1"/>
  <c r="B3998" i="1"/>
  <c r="O3997" i="1"/>
  <c r="J3997" i="1"/>
  <c r="B3997" i="1"/>
  <c r="O3996" i="1"/>
  <c r="J3996" i="1"/>
  <c r="H3996" i="1"/>
  <c r="O3995" i="1"/>
  <c r="J3995" i="1"/>
  <c r="B3995" i="1"/>
  <c r="O3994" i="1"/>
  <c r="J3994" i="1"/>
  <c r="B3994" i="1"/>
  <c r="O3993" i="1"/>
  <c r="J3993" i="1"/>
  <c r="B3993" i="1"/>
  <c r="O3992" i="1"/>
  <c r="J3992" i="1"/>
  <c r="B3992" i="1"/>
  <c r="O3991" i="1"/>
  <c r="J3991" i="1"/>
  <c r="B3991" i="1"/>
  <c r="O3990" i="1"/>
  <c r="J3990" i="1"/>
  <c r="B3990" i="1"/>
  <c r="O3989" i="1"/>
  <c r="J3989" i="1"/>
  <c r="B3989" i="1"/>
  <c r="O3988" i="1"/>
  <c r="J3988" i="1"/>
  <c r="B3988" i="1"/>
  <c r="O3987" i="1"/>
  <c r="J3987" i="1"/>
  <c r="B3987" i="1"/>
  <c r="O3986" i="1"/>
  <c r="J3986" i="1"/>
  <c r="B3986" i="1"/>
  <c r="O3985" i="1"/>
  <c r="J3985" i="1"/>
  <c r="B3985" i="1"/>
  <c r="O3984" i="1"/>
  <c r="J3984" i="1"/>
  <c r="B3984" i="1"/>
  <c r="O3983" i="1"/>
  <c r="J3983" i="1"/>
  <c r="H3983" i="1"/>
  <c r="O3982" i="1"/>
  <c r="J3982" i="1"/>
  <c r="B3982" i="1"/>
  <c r="O3981" i="1"/>
  <c r="J3981" i="1"/>
  <c r="B3981" i="1"/>
  <c r="O3980" i="1"/>
  <c r="J3980" i="1"/>
  <c r="B3980" i="1"/>
  <c r="O3979" i="1"/>
  <c r="J3979" i="1"/>
  <c r="B3979" i="1"/>
  <c r="O3978" i="1"/>
  <c r="J3978" i="1"/>
  <c r="B3978" i="1"/>
  <c r="O3977" i="1"/>
  <c r="J3977" i="1"/>
  <c r="B3977" i="1"/>
  <c r="O3976" i="1"/>
  <c r="J3976" i="1"/>
  <c r="B3976" i="1"/>
  <c r="O3975" i="1"/>
  <c r="J3975" i="1"/>
  <c r="B3975" i="1"/>
  <c r="O3974" i="1"/>
  <c r="J3974" i="1"/>
  <c r="B3974" i="1"/>
  <c r="O3973" i="1"/>
  <c r="J3973" i="1"/>
  <c r="B3973" i="1"/>
  <c r="O3972" i="1"/>
  <c r="J3972" i="1"/>
  <c r="B3972" i="1"/>
  <c r="O3971" i="1"/>
  <c r="J3971" i="1"/>
  <c r="B3971" i="1"/>
  <c r="O3970" i="1"/>
  <c r="J3970" i="1"/>
  <c r="H3970" i="1"/>
  <c r="O3969" i="1"/>
  <c r="J3969" i="1"/>
  <c r="B3969" i="1"/>
  <c r="O3968" i="1"/>
  <c r="J3968" i="1"/>
  <c r="B3968" i="1"/>
  <c r="O3967" i="1"/>
  <c r="J3967" i="1"/>
  <c r="B3967" i="1"/>
  <c r="O3966" i="1"/>
  <c r="J3966" i="1"/>
  <c r="B3966" i="1"/>
  <c r="O3965" i="1"/>
  <c r="J3965" i="1"/>
  <c r="B3965" i="1"/>
  <c r="O3964" i="1"/>
  <c r="J3964" i="1"/>
  <c r="B3964" i="1"/>
  <c r="O3963" i="1"/>
  <c r="J3963" i="1"/>
  <c r="B3963" i="1"/>
  <c r="O3962" i="1"/>
  <c r="J3962" i="1"/>
  <c r="B3962" i="1"/>
  <c r="O3961" i="1"/>
  <c r="J3961" i="1"/>
  <c r="B3961" i="1"/>
  <c r="O3960" i="1"/>
  <c r="J3960" i="1"/>
  <c r="B3960" i="1"/>
  <c r="O3959" i="1"/>
  <c r="J3959" i="1"/>
  <c r="B3959" i="1"/>
  <c r="O3958" i="1"/>
  <c r="J3958" i="1"/>
  <c r="B3958" i="1"/>
  <c r="O3957" i="1"/>
  <c r="J3957" i="1"/>
  <c r="H3957" i="1"/>
  <c r="O3956" i="1"/>
  <c r="J3956" i="1"/>
  <c r="B3956" i="1"/>
  <c r="O3955" i="1"/>
  <c r="J3955" i="1"/>
  <c r="B3955" i="1"/>
  <c r="O3954" i="1"/>
  <c r="J3954" i="1"/>
  <c r="B3954" i="1"/>
  <c r="O3953" i="1"/>
  <c r="J3953" i="1"/>
  <c r="B3953" i="1"/>
  <c r="O3952" i="1"/>
  <c r="J3952" i="1"/>
  <c r="B3952" i="1"/>
  <c r="O3951" i="1"/>
  <c r="J3951" i="1"/>
  <c r="B3951" i="1"/>
  <c r="O3950" i="1"/>
  <c r="J3950" i="1"/>
  <c r="B3950" i="1"/>
  <c r="O3949" i="1"/>
  <c r="J3949" i="1"/>
  <c r="B3949" i="1"/>
  <c r="O3948" i="1"/>
  <c r="J3948" i="1"/>
  <c r="B3948" i="1"/>
  <c r="O3947" i="1"/>
  <c r="J3947" i="1"/>
  <c r="B3947" i="1"/>
  <c r="O3946" i="1"/>
  <c r="J3946" i="1"/>
  <c r="B3946" i="1"/>
  <c r="O3945" i="1"/>
  <c r="J3945" i="1"/>
  <c r="B3945" i="1"/>
  <c r="O3944" i="1"/>
  <c r="J3944" i="1"/>
  <c r="H3944" i="1"/>
  <c r="O3943" i="1"/>
  <c r="J3943" i="1"/>
  <c r="B3943" i="1"/>
  <c r="O3942" i="1"/>
  <c r="J3942" i="1"/>
  <c r="B3942" i="1"/>
  <c r="O3941" i="1"/>
  <c r="J3941" i="1"/>
  <c r="B3941" i="1"/>
  <c r="O3940" i="1"/>
  <c r="J3940" i="1"/>
  <c r="B3940" i="1"/>
  <c r="O3939" i="1"/>
  <c r="J3939" i="1"/>
  <c r="B3939" i="1"/>
  <c r="O3938" i="1"/>
  <c r="J3938" i="1"/>
  <c r="B3938" i="1"/>
  <c r="O3937" i="1"/>
  <c r="J3937" i="1"/>
  <c r="B3937" i="1"/>
  <c r="O3936" i="1"/>
  <c r="J3936" i="1"/>
  <c r="B3936" i="1"/>
  <c r="O3935" i="1"/>
  <c r="J3935" i="1"/>
  <c r="B3935" i="1"/>
  <c r="O3934" i="1"/>
  <c r="J3934" i="1"/>
  <c r="B3934" i="1"/>
  <c r="O3933" i="1"/>
  <c r="J3933" i="1"/>
  <c r="B3933" i="1"/>
  <c r="O3932" i="1"/>
  <c r="J3932" i="1"/>
  <c r="B3932" i="1"/>
  <c r="O3931" i="1"/>
  <c r="J3931" i="1"/>
  <c r="H3931" i="1"/>
  <c r="O3930" i="1"/>
  <c r="J3930" i="1"/>
  <c r="B3930" i="1"/>
  <c r="O3929" i="1"/>
  <c r="J3929" i="1"/>
  <c r="B3929" i="1"/>
  <c r="O3928" i="1"/>
  <c r="J3928" i="1"/>
  <c r="B3928" i="1"/>
  <c r="O3927" i="1"/>
  <c r="J3927" i="1"/>
  <c r="B3927" i="1"/>
  <c r="O3926" i="1"/>
  <c r="J3926" i="1"/>
  <c r="B3926" i="1"/>
  <c r="O3925" i="1"/>
  <c r="J3925" i="1"/>
  <c r="B3925" i="1"/>
  <c r="O3924" i="1"/>
  <c r="J3924" i="1"/>
  <c r="B3924" i="1"/>
  <c r="O3923" i="1"/>
  <c r="J3923" i="1"/>
  <c r="B3923" i="1"/>
  <c r="O3922" i="1"/>
  <c r="J3922" i="1"/>
  <c r="B3922" i="1"/>
  <c r="O3921" i="1"/>
  <c r="J3921" i="1"/>
  <c r="B3921" i="1"/>
  <c r="O3920" i="1"/>
  <c r="J3920" i="1"/>
  <c r="B3920" i="1"/>
  <c r="O3919" i="1"/>
  <c r="J3919" i="1"/>
  <c r="B3919" i="1"/>
  <c r="O3918" i="1"/>
  <c r="J3918" i="1"/>
  <c r="H3918" i="1"/>
  <c r="O3917" i="1"/>
  <c r="J3917" i="1"/>
  <c r="B3917" i="1"/>
  <c r="O3916" i="1"/>
  <c r="J3916" i="1"/>
  <c r="B3916" i="1"/>
  <c r="O3915" i="1"/>
  <c r="J3915" i="1"/>
  <c r="B3915" i="1"/>
  <c r="O3914" i="1"/>
  <c r="J3914" i="1"/>
  <c r="B3914" i="1"/>
  <c r="O3913" i="1"/>
  <c r="J3913" i="1"/>
  <c r="B3913" i="1"/>
  <c r="O3912" i="1"/>
  <c r="J3912" i="1"/>
  <c r="B3912" i="1"/>
  <c r="O3911" i="1"/>
  <c r="J3911" i="1"/>
  <c r="B3911" i="1"/>
  <c r="O3910" i="1"/>
  <c r="J3910" i="1"/>
  <c r="B3910" i="1"/>
  <c r="O3909" i="1"/>
  <c r="J3909" i="1"/>
  <c r="B3909" i="1"/>
  <c r="O3908" i="1"/>
  <c r="J3908" i="1"/>
  <c r="B3908" i="1"/>
  <c r="O3907" i="1"/>
  <c r="J3907" i="1"/>
  <c r="B3907" i="1"/>
  <c r="O3906" i="1"/>
  <c r="J3906" i="1"/>
  <c r="B3906" i="1"/>
  <c r="O3905" i="1"/>
  <c r="J3905" i="1"/>
  <c r="H3905" i="1"/>
  <c r="O3904" i="1"/>
  <c r="J3904" i="1"/>
  <c r="B3904" i="1"/>
  <c r="O3903" i="1"/>
  <c r="J3903" i="1"/>
  <c r="B3903" i="1"/>
  <c r="O3902" i="1"/>
  <c r="J3902" i="1"/>
  <c r="B3902" i="1"/>
  <c r="O3901" i="1"/>
  <c r="J3901" i="1"/>
  <c r="B3901" i="1"/>
  <c r="O3900" i="1"/>
  <c r="J3900" i="1"/>
  <c r="B3900" i="1"/>
  <c r="O3899" i="1"/>
  <c r="J3899" i="1"/>
  <c r="B3899" i="1"/>
  <c r="O3898" i="1"/>
  <c r="J3898" i="1"/>
  <c r="B3898" i="1"/>
  <c r="O3897" i="1"/>
  <c r="J3897" i="1"/>
  <c r="B3897" i="1"/>
  <c r="O3896" i="1"/>
  <c r="J3896" i="1"/>
  <c r="B3896" i="1"/>
  <c r="O3895" i="1"/>
  <c r="J3895" i="1"/>
  <c r="B3895" i="1"/>
  <c r="O3894" i="1"/>
  <c r="J3894" i="1"/>
  <c r="B3894" i="1"/>
  <c r="O3893" i="1"/>
  <c r="J3893" i="1"/>
  <c r="B3893" i="1"/>
  <c r="O3892" i="1"/>
  <c r="J3892" i="1"/>
  <c r="H3892" i="1"/>
  <c r="O3891" i="1"/>
  <c r="J3891" i="1"/>
  <c r="B3891" i="1"/>
  <c r="O3890" i="1"/>
  <c r="J3890" i="1"/>
  <c r="B3890" i="1"/>
  <c r="O3889" i="1"/>
  <c r="J3889" i="1"/>
  <c r="B3889" i="1"/>
  <c r="O3888" i="1"/>
  <c r="J3888" i="1"/>
  <c r="B3888" i="1"/>
  <c r="O3887" i="1"/>
  <c r="J3887" i="1"/>
  <c r="B3887" i="1"/>
  <c r="O3886" i="1"/>
  <c r="J3886" i="1"/>
  <c r="B3886" i="1"/>
  <c r="O3885" i="1"/>
  <c r="J3885" i="1"/>
  <c r="B3885" i="1"/>
  <c r="O3884" i="1"/>
  <c r="J3884" i="1"/>
  <c r="B3884" i="1"/>
  <c r="O3883" i="1"/>
  <c r="J3883" i="1"/>
  <c r="B3883" i="1"/>
  <c r="O3882" i="1"/>
  <c r="J3882" i="1"/>
  <c r="B3882" i="1"/>
  <c r="O3881" i="1"/>
  <c r="J3881" i="1"/>
  <c r="B3881" i="1"/>
  <c r="O3880" i="1"/>
  <c r="J3880" i="1"/>
  <c r="B3880" i="1"/>
  <c r="O3879" i="1"/>
  <c r="J3879" i="1"/>
  <c r="H3879" i="1"/>
  <c r="O3878" i="1"/>
  <c r="J3878" i="1"/>
  <c r="B3878" i="1"/>
  <c r="O3877" i="1"/>
  <c r="J3877" i="1"/>
  <c r="B3877" i="1"/>
  <c r="O3876" i="1"/>
  <c r="J3876" i="1"/>
  <c r="B3876" i="1"/>
  <c r="O3875" i="1"/>
  <c r="J3875" i="1"/>
  <c r="B3875" i="1"/>
  <c r="O3874" i="1"/>
  <c r="J3874" i="1"/>
  <c r="B3874" i="1"/>
  <c r="O3873" i="1"/>
  <c r="J3873" i="1"/>
  <c r="B3873" i="1"/>
  <c r="O3872" i="1"/>
  <c r="J3872" i="1"/>
  <c r="B3872" i="1"/>
  <c r="O3871" i="1"/>
  <c r="J3871" i="1"/>
  <c r="B3871" i="1"/>
  <c r="O3870" i="1"/>
  <c r="J3870" i="1"/>
  <c r="B3870" i="1"/>
  <c r="O3869" i="1"/>
  <c r="J3869" i="1"/>
  <c r="B3869" i="1"/>
  <c r="O3868" i="1"/>
  <c r="J3868" i="1"/>
  <c r="B3868" i="1"/>
  <c r="O3867" i="1"/>
  <c r="J3867" i="1"/>
  <c r="B3867" i="1"/>
  <c r="O3866" i="1"/>
  <c r="J3866" i="1"/>
  <c r="H3866" i="1"/>
  <c r="O3865" i="1"/>
  <c r="J3865" i="1"/>
  <c r="B3865" i="1"/>
  <c r="O3864" i="1"/>
  <c r="J3864" i="1"/>
  <c r="B3864" i="1"/>
  <c r="O3863" i="1"/>
  <c r="J3863" i="1"/>
  <c r="B3863" i="1"/>
  <c r="O3862" i="1"/>
  <c r="J3862" i="1"/>
  <c r="B3862" i="1"/>
  <c r="O3861" i="1"/>
  <c r="J3861" i="1"/>
  <c r="B3861" i="1"/>
  <c r="O3860" i="1"/>
  <c r="J3860" i="1"/>
  <c r="B3860" i="1"/>
  <c r="O3859" i="1"/>
  <c r="J3859" i="1"/>
  <c r="B3859" i="1"/>
  <c r="O3858" i="1"/>
  <c r="J3858" i="1"/>
  <c r="B3858" i="1"/>
  <c r="O3857" i="1"/>
  <c r="J3857" i="1"/>
  <c r="B3857" i="1"/>
  <c r="O3856" i="1"/>
  <c r="J3856" i="1"/>
  <c r="B3856" i="1"/>
  <c r="O3855" i="1"/>
  <c r="J3855" i="1"/>
  <c r="B3855" i="1"/>
  <c r="O3854" i="1"/>
  <c r="J3854" i="1"/>
  <c r="B3854" i="1"/>
  <c r="O3853" i="1"/>
  <c r="J3853" i="1"/>
  <c r="H3853" i="1"/>
  <c r="O3852" i="1"/>
  <c r="J3852" i="1"/>
  <c r="B3852" i="1"/>
  <c r="O3851" i="1"/>
  <c r="J3851" i="1"/>
  <c r="B3851" i="1"/>
  <c r="O3850" i="1"/>
  <c r="J3850" i="1"/>
  <c r="B3850" i="1"/>
  <c r="O3849" i="1"/>
  <c r="J3849" i="1"/>
  <c r="B3849" i="1"/>
  <c r="O3848" i="1"/>
  <c r="J3848" i="1"/>
  <c r="B3848" i="1"/>
  <c r="O3847" i="1"/>
  <c r="J3847" i="1"/>
  <c r="B3847" i="1"/>
  <c r="O3846" i="1"/>
  <c r="J3846" i="1"/>
  <c r="B3846" i="1"/>
  <c r="O3845" i="1"/>
  <c r="J3845" i="1"/>
  <c r="B3845" i="1"/>
  <c r="O3844" i="1"/>
  <c r="J3844" i="1"/>
  <c r="B3844" i="1"/>
  <c r="O3843" i="1"/>
  <c r="J3843" i="1"/>
  <c r="B3843" i="1"/>
  <c r="O3842" i="1"/>
  <c r="J3842" i="1"/>
  <c r="B3842" i="1"/>
  <c r="O3841" i="1"/>
  <c r="J3841" i="1"/>
  <c r="B3841" i="1"/>
  <c r="O3840" i="1"/>
  <c r="J3840" i="1"/>
  <c r="H3840" i="1"/>
  <c r="O3839" i="1"/>
  <c r="J3839" i="1"/>
  <c r="B3839" i="1"/>
  <c r="O3838" i="1"/>
  <c r="J3838" i="1"/>
  <c r="B3838" i="1"/>
  <c r="O3837" i="1"/>
  <c r="J3837" i="1"/>
  <c r="B3837" i="1"/>
  <c r="O3836" i="1"/>
  <c r="J3836" i="1"/>
  <c r="B3836" i="1"/>
  <c r="O3835" i="1"/>
  <c r="J3835" i="1"/>
  <c r="B3835" i="1"/>
  <c r="O3834" i="1"/>
  <c r="J3834" i="1"/>
  <c r="B3834" i="1"/>
  <c r="O3833" i="1"/>
  <c r="J3833" i="1"/>
  <c r="B3833" i="1"/>
  <c r="O3832" i="1"/>
  <c r="J3832" i="1"/>
  <c r="B3832" i="1"/>
  <c r="O3831" i="1"/>
  <c r="J3831" i="1"/>
  <c r="B3831" i="1"/>
  <c r="O3830" i="1"/>
  <c r="J3830" i="1"/>
  <c r="B3830" i="1"/>
  <c r="O3829" i="1"/>
  <c r="J3829" i="1"/>
  <c r="B3829" i="1"/>
  <c r="O3828" i="1"/>
  <c r="J3828" i="1"/>
  <c r="B3828" i="1"/>
  <c r="O3827" i="1"/>
  <c r="J3827" i="1"/>
  <c r="H3827" i="1"/>
  <c r="O3826" i="1"/>
  <c r="J3826" i="1"/>
  <c r="B3826" i="1"/>
  <c r="O3825" i="1"/>
  <c r="J3825" i="1"/>
  <c r="B3825" i="1"/>
  <c r="O3824" i="1"/>
  <c r="J3824" i="1"/>
  <c r="B3824" i="1"/>
  <c r="O3823" i="1"/>
  <c r="J3823" i="1"/>
  <c r="B3823" i="1"/>
  <c r="O3822" i="1"/>
  <c r="J3822" i="1"/>
  <c r="B3822" i="1"/>
  <c r="O3821" i="1"/>
  <c r="J3821" i="1"/>
  <c r="B3821" i="1"/>
  <c r="O3820" i="1"/>
  <c r="J3820" i="1"/>
  <c r="B3820" i="1"/>
  <c r="O3819" i="1"/>
  <c r="J3819" i="1"/>
  <c r="B3819" i="1"/>
  <c r="O3818" i="1"/>
  <c r="J3818" i="1"/>
  <c r="B3818" i="1"/>
  <c r="O3817" i="1"/>
  <c r="J3817" i="1"/>
  <c r="B3817" i="1"/>
  <c r="O3816" i="1"/>
  <c r="J3816" i="1"/>
  <c r="B3816" i="1"/>
  <c r="O3815" i="1"/>
  <c r="J3815" i="1"/>
  <c r="B3815" i="1"/>
  <c r="O3814" i="1"/>
  <c r="J3814" i="1"/>
  <c r="H3814" i="1"/>
  <c r="O3813" i="1"/>
  <c r="J3813" i="1"/>
  <c r="B3813" i="1"/>
  <c r="O3812" i="1"/>
  <c r="J3812" i="1"/>
  <c r="B3812" i="1"/>
  <c r="O3811" i="1"/>
  <c r="J3811" i="1"/>
  <c r="B3811" i="1"/>
  <c r="O3810" i="1"/>
  <c r="J3810" i="1"/>
  <c r="B3810" i="1"/>
  <c r="O3809" i="1"/>
  <c r="J3809" i="1"/>
  <c r="B3809" i="1"/>
  <c r="O3808" i="1"/>
  <c r="J3808" i="1"/>
  <c r="B3808" i="1"/>
  <c r="O3807" i="1"/>
  <c r="J3807" i="1"/>
  <c r="B3807" i="1"/>
  <c r="O3806" i="1"/>
  <c r="J3806" i="1"/>
  <c r="B3806" i="1"/>
  <c r="O3805" i="1"/>
  <c r="J3805" i="1"/>
  <c r="B3805" i="1"/>
  <c r="O3804" i="1"/>
  <c r="J3804" i="1"/>
  <c r="B3804" i="1"/>
  <c r="O3803" i="1"/>
  <c r="J3803" i="1"/>
  <c r="B3803" i="1"/>
  <c r="O3802" i="1"/>
  <c r="J3802" i="1"/>
  <c r="B3802" i="1"/>
  <c r="O3801" i="1"/>
  <c r="J3801" i="1"/>
  <c r="H3801" i="1"/>
  <c r="O3800" i="1"/>
  <c r="J3800" i="1"/>
  <c r="B3800" i="1"/>
  <c r="O3799" i="1"/>
  <c r="J3799" i="1"/>
  <c r="B3799" i="1"/>
  <c r="O3798" i="1"/>
  <c r="J3798" i="1"/>
  <c r="B3798" i="1"/>
  <c r="O3797" i="1"/>
  <c r="J3797" i="1"/>
  <c r="B3797" i="1"/>
  <c r="O3796" i="1"/>
  <c r="J3796" i="1"/>
  <c r="B3796" i="1"/>
  <c r="O3795" i="1"/>
  <c r="J3795" i="1"/>
  <c r="B3795" i="1"/>
  <c r="O3794" i="1"/>
  <c r="J3794" i="1"/>
  <c r="B3794" i="1"/>
  <c r="O3793" i="1"/>
  <c r="J3793" i="1"/>
  <c r="B3793" i="1"/>
  <c r="O3792" i="1"/>
  <c r="J3792" i="1"/>
  <c r="B3792" i="1"/>
  <c r="O3791" i="1"/>
  <c r="J3791" i="1"/>
  <c r="B3791" i="1"/>
  <c r="O3790" i="1"/>
  <c r="J3790" i="1"/>
  <c r="B3790" i="1"/>
  <c r="O3789" i="1"/>
  <c r="J3789" i="1"/>
  <c r="B3789" i="1"/>
  <c r="O3788" i="1"/>
  <c r="J3788" i="1"/>
  <c r="H3788" i="1"/>
  <c r="O3787" i="1"/>
  <c r="J3787" i="1"/>
  <c r="B3787" i="1"/>
  <c r="O3786" i="1"/>
  <c r="J3786" i="1"/>
  <c r="B3786" i="1"/>
  <c r="O3785" i="1"/>
  <c r="J3785" i="1"/>
  <c r="B3785" i="1"/>
  <c r="O3784" i="1"/>
  <c r="J3784" i="1"/>
  <c r="B3784" i="1"/>
  <c r="O3783" i="1"/>
  <c r="J3783" i="1"/>
  <c r="B3783" i="1"/>
  <c r="O3782" i="1"/>
  <c r="J3782" i="1"/>
  <c r="B3782" i="1"/>
  <c r="O3781" i="1"/>
  <c r="J3781" i="1"/>
  <c r="B3781" i="1"/>
  <c r="O3780" i="1"/>
  <c r="J3780" i="1"/>
  <c r="B3780" i="1"/>
  <c r="O3779" i="1"/>
  <c r="J3779" i="1"/>
  <c r="B3779" i="1"/>
  <c r="O3778" i="1"/>
  <c r="J3778" i="1"/>
  <c r="B3778" i="1"/>
  <c r="O3777" i="1"/>
  <c r="J3777" i="1"/>
  <c r="B3777" i="1"/>
  <c r="O3776" i="1"/>
  <c r="J3776" i="1"/>
  <c r="B3776" i="1"/>
  <c r="O3775" i="1"/>
  <c r="J3775" i="1"/>
  <c r="H3775" i="1"/>
  <c r="O3774" i="1"/>
  <c r="J3774" i="1"/>
  <c r="B3774" i="1"/>
  <c r="O3773" i="1"/>
  <c r="J3773" i="1"/>
  <c r="B3773" i="1"/>
  <c r="O3772" i="1"/>
  <c r="J3772" i="1"/>
  <c r="B3772" i="1"/>
  <c r="O3771" i="1"/>
  <c r="J3771" i="1"/>
  <c r="B3771" i="1"/>
  <c r="O3770" i="1"/>
  <c r="J3770" i="1"/>
  <c r="B3770" i="1"/>
  <c r="O3769" i="1"/>
  <c r="J3769" i="1"/>
  <c r="B3769" i="1"/>
  <c r="O3768" i="1"/>
  <c r="J3768" i="1"/>
  <c r="B3768" i="1"/>
  <c r="O3767" i="1"/>
  <c r="J3767" i="1"/>
  <c r="B3767" i="1"/>
  <c r="O3766" i="1"/>
  <c r="J3766" i="1"/>
  <c r="B3766" i="1"/>
  <c r="O3765" i="1"/>
  <c r="J3765" i="1"/>
  <c r="B3765" i="1"/>
  <c r="O3764" i="1"/>
  <c r="J3764" i="1"/>
  <c r="B3764" i="1"/>
  <c r="O3763" i="1"/>
  <c r="J3763" i="1"/>
  <c r="B3763" i="1"/>
  <c r="O3762" i="1"/>
  <c r="J3762" i="1"/>
  <c r="H3762" i="1"/>
  <c r="O3761" i="1"/>
  <c r="J3761" i="1"/>
  <c r="B3761" i="1"/>
  <c r="O3760" i="1"/>
  <c r="J3760" i="1"/>
  <c r="B3760" i="1"/>
  <c r="O3759" i="1"/>
  <c r="J3759" i="1"/>
  <c r="B3759" i="1"/>
  <c r="O3758" i="1"/>
  <c r="J3758" i="1"/>
  <c r="B3758" i="1"/>
  <c r="O3757" i="1"/>
  <c r="J3757" i="1"/>
  <c r="B3757" i="1"/>
  <c r="O3756" i="1"/>
  <c r="J3756" i="1"/>
  <c r="B3756" i="1"/>
  <c r="O3755" i="1"/>
  <c r="J3755" i="1"/>
  <c r="B3755" i="1"/>
  <c r="O3754" i="1"/>
  <c r="J3754" i="1"/>
  <c r="B3754" i="1"/>
  <c r="O3753" i="1"/>
  <c r="J3753" i="1"/>
  <c r="B3753" i="1"/>
  <c r="O3752" i="1"/>
  <c r="J3752" i="1"/>
  <c r="B3752" i="1"/>
  <c r="O3751" i="1"/>
  <c r="J3751" i="1"/>
  <c r="B3751" i="1"/>
  <c r="O3750" i="1"/>
  <c r="J3750" i="1"/>
  <c r="B3750" i="1"/>
  <c r="O3749" i="1"/>
  <c r="J3749" i="1"/>
  <c r="H3749" i="1"/>
  <c r="O3748" i="1"/>
  <c r="J3748" i="1"/>
  <c r="B3748" i="1"/>
  <c r="O3747" i="1"/>
  <c r="J3747" i="1"/>
  <c r="B3747" i="1"/>
  <c r="O3746" i="1"/>
  <c r="J3746" i="1"/>
  <c r="B3746" i="1"/>
  <c r="O3745" i="1"/>
  <c r="J3745" i="1"/>
  <c r="B3745" i="1"/>
  <c r="O3744" i="1"/>
  <c r="J3744" i="1"/>
  <c r="B3744" i="1"/>
  <c r="O3743" i="1"/>
  <c r="J3743" i="1"/>
  <c r="B3743" i="1"/>
  <c r="O3742" i="1"/>
  <c r="J3742" i="1"/>
  <c r="B3742" i="1"/>
  <c r="O3741" i="1"/>
  <c r="J3741" i="1"/>
  <c r="B3741" i="1"/>
  <c r="O3740" i="1"/>
  <c r="J3740" i="1"/>
  <c r="B3740" i="1"/>
  <c r="O3739" i="1"/>
  <c r="J3739" i="1"/>
  <c r="B3739" i="1"/>
  <c r="O3738" i="1"/>
  <c r="J3738" i="1"/>
  <c r="B3738" i="1"/>
  <c r="O3737" i="1"/>
  <c r="J3737" i="1"/>
  <c r="B3737" i="1"/>
  <c r="O3736" i="1"/>
  <c r="J3736" i="1"/>
  <c r="H3736" i="1"/>
  <c r="O3735" i="1"/>
  <c r="J3735" i="1"/>
  <c r="B3735" i="1"/>
  <c r="O3734" i="1"/>
  <c r="J3734" i="1"/>
  <c r="B3734" i="1"/>
  <c r="O3733" i="1"/>
  <c r="J3733" i="1"/>
  <c r="B3733" i="1"/>
  <c r="O3732" i="1"/>
  <c r="J3732" i="1"/>
  <c r="B3732" i="1"/>
  <c r="O3731" i="1"/>
  <c r="J3731" i="1"/>
  <c r="B3731" i="1"/>
  <c r="O3730" i="1"/>
  <c r="J3730" i="1"/>
  <c r="B3730" i="1"/>
  <c r="O3729" i="1"/>
  <c r="J3729" i="1"/>
  <c r="B3729" i="1"/>
  <c r="O3728" i="1"/>
  <c r="J3728" i="1"/>
  <c r="B3728" i="1"/>
  <c r="O3727" i="1"/>
  <c r="J3727" i="1"/>
  <c r="B3727" i="1"/>
  <c r="O3726" i="1"/>
  <c r="J3726" i="1"/>
  <c r="B3726" i="1"/>
  <c r="O3725" i="1"/>
  <c r="J3725" i="1"/>
  <c r="B3725" i="1"/>
  <c r="O3724" i="1"/>
  <c r="J3724" i="1"/>
  <c r="B3724" i="1"/>
  <c r="O3723" i="1"/>
  <c r="J3723" i="1"/>
  <c r="H3723" i="1"/>
  <c r="O3722" i="1"/>
  <c r="J3722" i="1"/>
  <c r="B3722" i="1"/>
  <c r="O3721" i="1"/>
  <c r="J3721" i="1"/>
  <c r="B3721" i="1"/>
  <c r="O3720" i="1"/>
  <c r="J3720" i="1"/>
  <c r="B3720" i="1"/>
  <c r="O3719" i="1"/>
  <c r="J3719" i="1"/>
  <c r="B3719" i="1"/>
  <c r="O3718" i="1"/>
  <c r="J3718" i="1"/>
  <c r="B3718" i="1"/>
  <c r="O3717" i="1"/>
  <c r="J3717" i="1"/>
  <c r="B3717" i="1"/>
  <c r="O3716" i="1"/>
  <c r="J3716" i="1"/>
  <c r="B3716" i="1"/>
  <c r="O3715" i="1"/>
  <c r="J3715" i="1"/>
  <c r="B3715" i="1"/>
  <c r="O3714" i="1"/>
  <c r="J3714" i="1"/>
  <c r="B3714" i="1"/>
  <c r="O3713" i="1"/>
  <c r="J3713" i="1"/>
  <c r="B3713" i="1"/>
  <c r="O3712" i="1"/>
  <c r="J3712" i="1"/>
  <c r="B3712" i="1"/>
  <c r="O3711" i="1"/>
  <c r="J3711" i="1"/>
  <c r="B3711" i="1"/>
  <c r="O3710" i="1"/>
  <c r="J3710" i="1"/>
  <c r="H3710" i="1"/>
  <c r="O3709" i="1"/>
  <c r="J3709" i="1"/>
  <c r="B3709" i="1"/>
  <c r="O3708" i="1"/>
  <c r="J3708" i="1"/>
  <c r="B3708" i="1"/>
  <c r="O3707" i="1"/>
  <c r="J3707" i="1"/>
  <c r="B3707" i="1"/>
  <c r="O3706" i="1"/>
  <c r="J3706" i="1"/>
  <c r="B3706" i="1"/>
  <c r="O3705" i="1"/>
  <c r="J3705" i="1"/>
  <c r="B3705" i="1"/>
  <c r="O3704" i="1"/>
  <c r="J3704" i="1"/>
  <c r="B3704" i="1"/>
  <c r="O3703" i="1"/>
  <c r="J3703" i="1"/>
  <c r="B3703" i="1"/>
  <c r="O3702" i="1"/>
  <c r="J3702" i="1"/>
  <c r="B3702" i="1"/>
  <c r="O3701" i="1"/>
  <c r="J3701" i="1"/>
  <c r="B3701" i="1"/>
  <c r="O3700" i="1"/>
  <c r="J3700" i="1"/>
  <c r="B3700" i="1"/>
  <c r="O3699" i="1"/>
  <c r="J3699" i="1"/>
  <c r="B3699" i="1"/>
  <c r="O3698" i="1"/>
  <c r="J3698" i="1"/>
  <c r="B3698" i="1"/>
  <c r="O3697" i="1"/>
  <c r="J3697" i="1"/>
  <c r="H3697" i="1"/>
  <c r="O3696" i="1"/>
  <c r="J3696" i="1"/>
  <c r="B3696" i="1"/>
  <c r="O3695" i="1"/>
  <c r="J3695" i="1"/>
  <c r="B3695" i="1"/>
  <c r="O3694" i="1"/>
  <c r="J3694" i="1"/>
  <c r="B3694" i="1"/>
  <c r="O3693" i="1"/>
  <c r="J3693" i="1"/>
  <c r="B3693" i="1"/>
  <c r="O3692" i="1"/>
  <c r="J3692" i="1"/>
  <c r="B3692" i="1"/>
  <c r="O3691" i="1"/>
  <c r="J3691" i="1"/>
  <c r="B3691" i="1"/>
  <c r="O3690" i="1"/>
  <c r="J3690" i="1"/>
  <c r="B3690" i="1"/>
  <c r="O3689" i="1"/>
  <c r="J3689" i="1"/>
  <c r="B3689" i="1"/>
  <c r="O3688" i="1"/>
  <c r="J3688" i="1"/>
  <c r="B3688" i="1"/>
  <c r="O3687" i="1"/>
  <c r="J3687" i="1"/>
  <c r="B3687" i="1"/>
  <c r="O3686" i="1"/>
  <c r="J3686" i="1"/>
  <c r="B3686" i="1"/>
  <c r="O3685" i="1"/>
  <c r="J3685" i="1"/>
  <c r="B3685" i="1"/>
  <c r="O3684" i="1"/>
  <c r="J3684" i="1"/>
  <c r="H3684" i="1"/>
  <c r="O3683" i="1"/>
  <c r="J3683" i="1"/>
  <c r="B3683" i="1"/>
  <c r="O3682" i="1"/>
  <c r="J3682" i="1"/>
  <c r="B3682" i="1"/>
  <c r="O3681" i="1"/>
  <c r="J3681" i="1"/>
  <c r="B3681" i="1"/>
  <c r="O3680" i="1"/>
  <c r="J3680" i="1"/>
  <c r="B3680" i="1"/>
  <c r="O3679" i="1"/>
  <c r="J3679" i="1"/>
  <c r="B3679" i="1"/>
  <c r="O3678" i="1"/>
  <c r="J3678" i="1"/>
  <c r="B3678" i="1"/>
  <c r="O3677" i="1"/>
  <c r="J3677" i="1"/>
  <c r="B3677" i="1"/>
  <c r="O3676" i="1"/>
  <c r="J3676" i="1"/>
  <c r="B3676" i="1"/>
  <c r="O3675" i="1"/>
  <c r="J3675" i="1"/>
  <c r="B3675" i="1"/>
  <c r="O3674" i="1"/>
  <c r="J3674" i="1"/>
  <c r="B3674" i="1"/>
  <c r="O3673" i="1"/>
  <c r="J3673" i="1"/>
  <c r="B3673" i="1"/>
  <c r="O3672" i="1"/>
  <c r="J3672" i="1"/>
  <c r="B3672" i="1"/>
  <c r="O3671" i="1"/>
  <c r="J3671" i="1"/>
  <c r="H3671" i="1"/>
  <c r="O3670" i="1"/>
  <c r="J3670" i="1"/>
  <c r="B3670" i="1"/>
  <c r="O3669" i="1"/>
  <c r="J3669" i="1"/>
  <c r="B3669" i="1"/>
  <c r="O3668" i="1"/>
  <c r="J3668" i="1"/>
  <c r="B3668" i="1"/>
  <c r="O3667" i="1"/>
  <c r="J3667" i="1"/>
  <c r="B3667" i="1"/>
  <c r="O3666" i="1"/>
  <c r="J3666" i="1"/>
  <c r="B3666" i="1"/>
  <c r="O3665" i="1"/>
  <c r="J3665" i="1"/>
  <c r="B3665" i="1"/>
  <c r="O3664" i="1"/>
  <c r="J3664" i="1"/>
  <c r="B3664" i="1"/>
  <c r="O3663" i="1"/>
  <c r="J3663" i="1"/>
  <c r="B3663" i="1"/>
  <c r="O3662" i="1"/>
  <c r="J3662" i="1"/>
  <c r="B3662" i="1"/>
  <c r="O3661" i="1"/>
  <c r="J3661" i="1"/>
  <c r="B3661" i="1"/>
  <c r="O3660" i="1"/>
  <c r="J3660" i="1"/>
  <c r="B3660" i="1"/>
  <c r="O3659" i="1"/>
  <c r="J3659" i="1"/>
  <c r="B3659" i="1"/>
  <c r="O3658" i="1"/>
  <c r="J3658" i="1"/>
  <c r="H3658" i="1"/>
  <c r="O3657" i="1"/>
  <c r="J3657" i="1"/>
  <c r="B3657" i="1"/>
  <c r="O3656" i="1"/>
  <c r="J3656" i="1"/>
  <c r="B3656" i="1"/>
  <c r="O3655" i="1"/>
  <c r="J3655" i="1"/>
  <c r="B3655" i="1"/>
  <c r="O3654" i="1"/>
  <c r="J3654" i="1"/>
  <c r="B3654" i="1"/>
  <c r="O3653" i="1"/>
  <c r="J3653" i="1"/>
  <c r="B3653" i="1"/>
  <c r="O3652" i="1"/>
  <c r="J3652" i="1"/>
  <c r="B3652" i="1"/>
  <c r="O3651" i="1"/>
  <c r="J3651" i="1"/>
  <c r="B3651" i="1"/>
  <c r="O3650" i="1"/>
  <c r="J3650" i="1"/>
  <c r="B3650" i="1"/>
  <c r="O3649" i="1"/>
  <c r="J3649" i="1"/>
  <c r="B3649" i="1"/>
  <c r="O3648" i="1"/>
  <c r="J3648" i="1"/>
  <c r="B3648" i="1"/>
  <c r="O3647" i="1"/>
  <c r="J3647" i="1"/>
  <c r="B3647" i="1"/>
  <c r="O3646" i="1"/>
  <c r="J3646" i="1"/>
  <c r="B3646" i="1"/>
  <c r="O3645" i="1"/>
  <c r="J3645" i="1"/>
  <c r="H3645" i="1"/>
  <c r="O3644" i="1"/>
  <c r="J3644" i="1"/>
  <c r="B3644" i="1"/>
  <c r="O3643" i="1"/>
  <c r="J3643" i="1"/>
  <c r="B3643" i="1"/>
  <c r="O3642" i="1"/>
  <c r="J3642" i="1"/>
  <c r="B3642" i="1"/>
  <c r="O3641" i="1"/>
  <c r="J3641" i="1"/>
  <c r="B3641" i="1"/>
  <c r="O3640" i="1"/>
  <c r="J3640" i="1"/>
  <c r="B3640" i="1"/>
  <c r="O3639" i="1"/>
  <c r="J3639" i="1"/>
  <c r="B3639" i="1"/>
  <c r="O3638" i="1"/>
  <c r="J3638" i="1"/>
  <c r="B3638" i="1"/>
  <c r="O3637" i="1"/>
  <c r="J3637" i="1"/>
  <c r="B3637" i="1"/>
  <c r="O3636" i="1"/>
  <c r="J3636" i="1"/>
  <c r="B3636" i="1"/>
  <c r="O3635" i="1"/>
  <c r="J3635" i="1"/>
  <c r="B3635" i="1"/>
  <c r="O3634" i="1"/>
  <c r="J3634" i="1"/>
  <c r="B3634" i="1"/>
  <c r="O3633" i="1"/>
  <c r="J3633" i="1"/>
  <c r="B3633" i="1"/>
  <c r="O3632" i="1"/>
  <c r="J3632" i="1"/>
  <c r="H3632" i="1"/>
  <c r="O3631" i="1"/>
  <c r="J3631" i="1"/>
  <c r="B3631" i="1"/>
  <c r="O3630" i="1"/>
  <c r="J3630" i="1"/>
  <c r="B3630" i="1"/>
  <c r="O3629" i="1"/>
  <c r="J3629" i="1"/>
  <c r="B3629" i="1"/>
  <c r="O3628" i="1"/>
  <c r="J3628" i="1"/>
  <c r="B3628" i="1"/>
  <c r="O3627" i="1"/>
  <c r="J3627" i="1"/>
  <c r="B3627" i="1"/>
  <c r="O3626" i="1"/>
  <c r="J3626" i="1"/>
  <c r="B3626" i="1"/>
  <c r="O3625" i="1"/>
  <c r="J3625" i="1"/>
  <c r="B3625" i="1"/>
  <c r="O3624" i="1"/>
  <c r="J3624" i="1"/>
  <c r="B3624" i="1"/>
  <c r="O3623" i="1"/>
  <c r="J3623" i="1"/>
  <c r="B3623" i="1"/>
  <c r="O3622" i="1"/>
  <c r="J3622" i="1"/>
  <c r="B3622" i="1"/>
  <c r="O3621" i="1"/>
  <c r="J3621" i="1"/>
  <c r="B3621" i="1"/>
  <c r="O3620" i="1"/>
  <c r="J3620" i="1"/>
  <c r="B3620" i="1"/>
  <c r="O3619" i="1"/>
  <c r="J3619" i="1"/>
  <c r="H3619" i="1"/>
  <c r="O3618" i="1"/>
  <c r="J3618" i="1"/>
  <c r="B3618" i="1"/>
  <c r="O3617" i="1"/>
  <c r="J3617" i="1"/>
  <c r="B3617" i="1"/>
  <c r="O3616" i="1"/>
  <c r="J3616" i="1"/>
  <c r="B3616" i="1"/>
  <c r="O3615" i="1"/>
  <c r="J3615" i="1"/>
  <c r="B3615" i="1"/>
  <c r="O3614" i="1"/>
  <c r="J3614" i="1"/>
  <c r="B3614" i="1"/>
  <c r="O3613" i="1"/>
  <c r="J3613" i="1"/>
  <c r="B3613" i="1"/>
  <c r="O3612" i="1"/>
  <c r="J3612" i="1"/>
  <c r="B3612" i="1"/>
  <c r="O3611" i="1"/>
  <c r="J3611" i="1"/>
  <c r="B3611" i="1"/>
  <c r="O3610" i="1"/>
  <c r="J3610" i="1"/>
  <c r="B3610" i="1"/>
  <c r="O3609" i="1"/>
  <c r="J3609" i="1"/>
  <c r="B3609" i="1"/>
  <c r="O3608" i="1"/>
  <c r="J3608" i="1"/>
  <c r="B3608" i="1"/>
  <c r="O3607" i="1"/>
  <c r="J3607" i="1"/>
  <c r="B3607" i="1"/>
  <c r="O3606" i="1"/>
  <c r="J3606" i="1"/>
  <c r="H3606" i="1"/>
  <c r="O3605" i="1"/>
  <c r="J3605" i="1"/>
  <c r="B3605" i="1"/>
  <c r="O3604" i="1"/>
  <c r="J3604" i="1"/>
  <c r="B3604" i="1"/>
  <c r="O3603" i="1"/>
  <c r="J3603" i="1"/>
  <c r="B3603" i="1"/>
  <c r="O3602" i="1"/>
  <c r="J3602" i="1"/>
  <c r="B3602" i="1"/>
  <c r="O3601" i="1"/>
  <c r="J3601" i="1"/>
  <c r="B3601" i="1"/>
  <c r="O3600" i="1"/>
  <c r="J3600" i="1"/>
  <c r="B3600" i="1"/>
  <c r="O3599" i="1"/>
  <c r="J3599" i="1"/>
  <c r="B3599" i="1"/>
  <c r="O3598" i="1"/>
  <c r="J3598" i="1"/>
  <c r="B3598" i="1"/>
  <c r="O3597" i="1"/>
  <c r="J3597" i="1"/>
  <c r="B3597" i="1"/>
  <c r="O3596" i="1"/>
  <c r="J3596" i="1"/>
  <c r="B3596" i="1"/>
  <c r="O3595" i="1"/>
  <c r="J3595" i="1"/>
  <c r="B3595" i="1"/>
  <c r="O3594" i="1"/>
  <c r="J3594" i="1"/>
  <c r="B3594" i="1"/>
  <c r="O3593" i="1"/>
  <c r="J3593" i="1"/>
  <c r="H3593" i="1"/>
  <c r="O3592" i="1"/>
  <c r="J3592" i="1"/>
  <c r="B3592" i="1"/>
  <c r="O3591" i="1"/>
  <c r="J3591" i="1"/>
  <c r="B3591" i="1"/>
  <c r="O3590" i="1"/>
  <c r="J3590" i="1"/>
  <c r="B3590" i="1"/>
  <c r="O3589" i="1"/>
  <c r="J3589" i="1"/>
  <c r="B3589" i="1"/>
  <c r="O3588" i="1"/>
  <c r="J3588" i="1"/>
  <c r="B3588" i="1"/>
  <c r="O3587" i="1"/>
  <c r="J3587" i="1"/>
  <c r="B3587" i="1"/>
  <c r="O3586" i="1"/>
  <c r="J3586" i="1"/>
  <c r="B3586" i="1"/>
  <c r="O3585" i="1"/>
  <c r="J3585" i="1"/>
  <c r="B3585" i="1"/>
  <c r="O3584" i="1"/>
  <c r="J3584" i="1"/>
  <c r="B3584" i="1"/>
  <c r="O3583" i="1"/>
  <c r="J3583" i="1"/>
  <c r="B3583" i="1"/>
  <c r="O3582" i="1"/>
  <c r="J3582" i="1"/>
  <c r="B3582" i="1"/>
  <c r="O3581" i="1"/>
  <c r="J3581" i="1"/>
  <c r="B3581" i="1"/>
  <c r="O3580" i="1"/>
  <c r="J3580" i="1"/>
  <c r="H3580" i="1"/>
  <c r="O3579" i="1"/>
  <c r="J3579" i="1"/>
  <c r="B3579" i="1"/>
  <c r="O3578" i="1"/>
  <c r="J3578" i="1"/>
  <c r="B3578" i="1"/>
  <c r="O3577" i="1"/>
  <c r="J3577" i="1"/>
  <c r="B3577" i="1"/>
  <c r="O3576" i="1"/>
  <c r="J3576" i="1"/>
  <c r="B3576" i="1"/>
  <c r="O3575" i="1"/>
  <c r="J3575" i="1"/>
  <c r="B3575" i="1"/>
  <c r="O3574" i="1"/>
  <c r="J3574" i="1"/>
  <c r="B3574" i="1"/>
  <c r="O3573" i="1"/>
  <c r="J3573" i="1"/>
  <c r="B3573" i="1"/>
  <c r="O3572" i="1"/>
  <c r="J3572" i="1"/>
  <c r="B3572" i="1"/>
  <c r="O3571" i="1"/>
  <c r="J3571" i="1"/>
  <c r="B3571" i="1"/>
  <c r="O3570" i="1"/>
  <c r="J3570" i="1"/>
  <c r="B3570" i="1"/>
  <c r="O3569" i="1"/>
  <c r="J3569" i="1"/>
  <c r="B3569" i="1"/>
  <c r="O3568" i="1"/>
  <c r="J3568" i="1"/>
  <c r="B3568" i="1"/>
  <c r="O3567" i="1"/>
  <c r="J3567" i="1"/>
  <c r="H3567" i="1"/>
  <c r="O3566" i="1"/>
  <c r="J3566" i="1"/>
  <c r="B3566" i="1"/>
  <c r="O3565" i="1"/>
  <c r="J3565" i="1"/>
  <c r="B3565" i="1"/>
  <c r="O3564" i="1"/>
  <c r="J3564" i="1"/>
  <c r="B3564" i="1"/>
  <c r="O3563" i="1"/>
  <c r="J3563" i="1"/>
  <c r="B3563" i="1"/>
  <c r="O3562" i="1"/>
  <c r="J3562" i="1"/>
  <c r="B3562" i="1"/>
  <c r="O3561" i="1"/>
  <c r="J3561" i="1"/>
  <c r="B3561" i="1"/>
  <c r="O3560" i="1"/>
  <c r="J3560" i="1"/>
  <c r="B3560" i="1"/>
  <c r="O3559" i="1"/>
  <c r="J3559" i="1"/>
  <c r="B3559" i="1"/>
  <c r="O3558" i="1"/>
  <c r="J3558" i="1"/>
  <c r="B3558" i="1"/>
  <c r="O3557" i="1"/>
  <c r="J3557" i="1"/>
  <c r="B3557" i="1"/>
  <c r="O3556" i="1"/>
  <c r="J3556" i="1"/>
  <c r="B3556" i="1"/>
  <c r="O3555" i="1"/>
  <c r="J3555" i="1"/>
  <c r="B3555" i="1"/>
  <c r="O3554" i="1"/>
  <c r="J3554" i="1"/>
  <c r="H3554" i="1"/>
  <c r="O3553" i="1"/>
  <c r="J3553" i="1"/>
  <c r="B3553" i="1"/>
  <c r="O3552" i="1"/>
  <c r="J3552" i="1"/>
  <c r="B3552" i="1"/>
  <c r="O3551" i="1"/>
  <c r="J3551" i="1"/>
  <c r="B3551" i="1"/>
  <c r="O3550" i="1"/>
  <c r="J3550" i="1"/>
  <c r="B3550" i="1"/>
  <c r="O3549" i="1"/>
  <c r="J3549" i="1"/>
  <c r="B3549" i="1"/>
  <c r="O3548" i="1"/>
  <c r="J3548" i="1"/>
  <c r="B3548" i="1"/>
  <c r="O3547" i="1"/>
  <c r="J3547" i="1"/>
  <c r="B3547" i="1"/>
  <c r="O3546" i="1"/>
  <c r="J3546" i="1"/>
  <c r="B3546" i="1"/>
  <c r="O3545" i="1"/>
  <c r="J3545" i="1"/>
  <c r="B3545" i="1"/>
  <c r="O3544" i="1"/>
  <c r="J3544" i="1"/>
  <c r="B3544" i="1"/>
  <c r="O3543" i="1"/>
  <c r="J3543" i="1"/>
  <c r="B3543" i="1"/>
  <c r="O3542" i="1"/>
  <c r="J3542" i="1"/>
  <c r="B3542" i="1"/>
  <c r="O3541" i="1"/>
  <c r="J3541" i="1"/>
  <c r="H3541" i="1"/>
  <c r="O3540" i="1"/>
  <c r="J3540" i="1"/>
  <c r="B3540" i="1"/>
  <c r="O3539" i="1"/>
  <c r="J3539" i="1"/>
  <c r="B3539" i="1"/>
  <c r="O3538" i="1"/>
  <c r="J3538" i="1"/>
  <c r="B3538" i="1"/>
  <c r="O3537" i="1"/>
  <c r="J3537" i="1"/>
  <c r="B3537" i="1"/>
  <c r="O3536" i="1"/>
  <c r="J3536" i="1"/>
  <c r="B3536" i="1"/>
  <c r="O3535" i="1"/>
  <c r="J3535" i="1"/>
  <c r="B3535" i="1"/>
  <c r="O3534" i="1"/>
  <c r="J3534" i="1"/>
  <c r="B3534" i="1"/>
  <c r="O3533" i="1"/>
  <c r="J3533" i="1"/>
  <c r="B3533" i="1"/>
  <c r="O3532" i="1"/>
  <c r="J3532" i="1"/>
  <c r="B3532" i="1"/>
  <c r="O3531" i="1"/>
  <c r="J3531" i="1"/>
  <c r="B3531" i="1"/>
  <c r="O3530" i="1"/>
  <c r="J3530" i="1"/>
  <c r="B3530" i="1"/>
  <c r="O3529" i="1"/>
  <c r="J3529" i="1"/>
  <c r="B3529" i="1"/>
  <c r="O3528" i="1"/>
  <c r="J3528" i="1"/>
  <c r="H3528" i="1"/>
  <c r="O3527" i="1"/>
  <c r="J3527" i="1"/>
  <c r="B3527" i="1"/>
  <c r="O3526" i="1"/>
  <c r="J3526" i="1"/>
  <c r="B3526" i="1"/>
  <c r="O3525" i="1"/>
  <c r="J3525" i="1"/>
  <c r="B3525" i="1"/>
  <c r="O3524" i="1"/>
  <c r="J3524" i="1"/>
  <c r="B3524" i="1"/>
  <c r="O3523" i="1"/>
  <c r="J3523" i="1"/>
  <c r="B3523" i="1"/>
  <c r="O3522" i="1"/>
  <c r="J3522" i="1"/>
  <c r="B3522" i="1"/>
  <c r="O3521" i="1"/>
  <c r="J3521" i="1"/>
  <c r="B3521" i="1"/>
  <c r="O3520" i="1"/>
  <c r="J3520" i="1"/>
  <c r="B3520" i="1"/>
  <c r="O3519" i="1"/>
  <c r="J3519" i="1"/>
  <c r="B3519" i="1"/>
  <c r="O3518" i="1"/>
  <c r="J3518" i="1"/>
  <c r="B3518" i="1"/>
  <c r="O3517" i="1"/>
  <c r="J3517" i="1"/>
  <c r="B3517" i="1"/>
  <c r="O3516" i="1"/>
  <c r="J3516" i="1"/>
  <c r="B3516" i="1"/>
  <c r="O3515" i="1"/>
  <c r="J3515" i="1"/>
  <c r="H3515" i="1"/>
  <c r="O3514" i="1"/>
  <c r="J3514" i="1"/>
  <c r="B3514" i="1"/>
  <c r="O3513" i="1"/>
  <c r="J3513" i="1"/>
  <c r="B3513" i="1"/>
  <c r="O3512" i="1"/>
  <c r="J3512" i="1"/>
  <c r="B3512" i="1"/>
  <c r="O3511" i="1"/>
  <c r="J3511" i="1"/>
  <c r="B3511" i="1"/>
  <c r="O3510" i="1"/>
  <c r="J3510" i="1"/>
  <c r="B3510" i="1"/>
  <c r="O3509" i="1"/>
  <c r="J3509" i="1"/>
  <c r="B3509" i="1"/>
  <c r="O3508" i="1"/>
  <c r="J3508" i="1"/>
  <c r="B3508" i="1"/>
  <c r="O3507" i="1"/>
  <c r="J3507" i="1"/>
  <c r="B3507" i="1"/>
  <c r="O3506" i="1"/>
  <c r="J3506" i="1"/>
  <c r="B3506" i="1"/>
  <c r="O3505" i="1"/>
  <c r="J3505" i="1"/>
  <c r="B3505" i="1"/>
  <c r="O3504" i="1"/>
  <c r="J3504" i="1"/>
  <c r="B3504" i="1"/>
  <c r="O3503" i="1"/>
  <c r="J3503" i="1"/>
  <c r="B3503" i="1"/>
  <c r="O3502" i="1"/>
  <c r="J3502" i="1"/>
  <c r="H3502" i="1"/>
  <c r="O3501" i="1"/>
  <c r="J3501" i="1"/>
  <c r="B3501" i="1"/>
  <c r="O3500" i="1"/>
  <c r="J3500" i="1"/>
  <c r="B3500" i="1"/>
  <c r="O3499" i="1"/>
  <c r="J3499" i="1"/>
  <c r="B3499" i="1"/>
  <c r="O3498" i="1"/>
  <c r="J3498" i="1"/>
  <c r="B3498" i="1"/>
  <c r="O3497" i="1"/>
  <c r="J3497" i="1"/>
  <c r="B3497" i="1"/>
  <c r="O3496" i="1"/>
  <c r="J3496" i="1"/>
  <c r="B3496" i="1"/>
  <c r="O3495" i="1"/>
  <c r="J3495" i="1"/>
  <c r="B3495" i="1"/>
  <c r="O3494" i="1"/>
  <c r="J3494" i="1"/>
  <c r="B3494" i="1"/>
  <c r="O3493" i="1"/>
  <c r="J3493" i="1"/>
  <c r="B3493" i="1"/>
  <c r="O3492" i="1"/>
  <c r="J3492" i="1"/>
  <c r="B3492" i="1"/>
  <c r="O3491" i="1"/>
  <c r="J3491" i="1"/>
  <c r="B3491" i="1"/>
  <c r="O3490" i="1"/>
  <c r="J3490" i="1"/>
  <c r="B3490" i="1"/>
  <c r="O3489" i="1"/>
  <c r="J3489" i="1"/>
  <c r="H3489" i="1"/>
  <c r="O3488" i="1"/>
  <c r="J3488" i="1"/>
  <c r="B3488" i="1"/>
  <c r="O3487" i="1"/>
  <c r="J3487" i="1"/>
  <c r="B3487" i="1"/>
  <c r="O3486" i="1"/>
  <c r="J3486" i="1"/>
  <c r="B3486" i="1"/>
  <c r="O3485" i="1"/>
  <c r="J3485" i="1"/>
  <c r="B3485" i="1"/>
  <c r="O3484" i="1"/>
  <c r="J3484" i="1"/>
  <c r="B3484" i="1"/>
  <c r="O3483" i="1"/>
  <c r="J3483" i="1"/>
  <c r="B3483" i="1"/>
  <c r="O3482" i="1"/>
  <c r="J3482" i="1"/>
  <c r="B3482" i="1"/>
  <c r="O3481" i="1"/>
  <c r="J3481" i="1"/>
  <c r="B3481" i="1"/>
  <c r="O3480" i="1"/>
  <c r="J3480" i="1"/>
  <c r="B3480" i="1"/>
  <c r="O3479" i="1"/>
  <c r="J3479" i="1"/>
  <c r="B3479" i="1"/>
  <c r="O3478" i="1"/>
  <c r="J3478" i="1"/>
  <c r="B3478" i="1"/>
  <c r="O3477" i="1"/>
  <c r="J3477" i="1"/>
  <c r="B3477" i="1"/>
  <c r="O3476" i="1"/>
  <c r="J3476" i="1"/>
  <c r="H3476" i="1"/>
  <c r="O3475" i="1"/>
  <c r="J3475" i="1"/>
  <c r="B3475" i="1"/>
  <c r="O3474" i="1"/>
  <c r="J3474" i="1"/>
  <c r="B3474" i="1"/>
  <c r="O3473" i="1"/>
  <c r="J3473" i="1"/>
  <c r="B3473" i="1"/>
  <c r="O3472" i="1"/>
  <c r="J3472" i="1"/>
  <c r="B3472" i="1"/>
  <c r="O3471" i="1"/>
  <c r="J3471" i="1"/>
  <c r="B3471" i="1"/>
  <c r="O3470" i="1"/>
  <c r="J3470" i="1"/>
  <c r="B3470" i="1"/>
  <c r="O3469" i="1"/>
  <c r="J3469" i="1"/>
  <c r="B3469" i="1"/>
  <c r="O3468" i="1"/>
  <c r="J3468" i="1"/>
  <c r="B3468" i="1"/>
  <c r="O3467" i="1"/>
  <c r="J3467" i="1"/>
  <c r="B3467" i="1"/>
  <c r="O3466" i="1"/>
  <c r="J3466" i="1"/>
  <c r="B3466" i="1"/>
  <c r="O3465" i="1"/>
  <c r="J3465" i="1"/>
  <c r="B3465" i="1"/>
  <c r="O3464" i="1"/>
  <c r="J3464" i="1"/>
  <c r="B3464" i="1"/>
  <c r="O3463" i="1"/>
  <c r="J3463" i="1"/>
  <c r="H3463" i="1"/>
  <c r="O3462" i="1"/>
  <c r="J3462" i="1"/>
  <c r="B3462" i="1"/>
  <c r="O3461" i="1"/>
  <c r="J3461" i="1"/>
  <c r="B3461" i="1"/>
  <c r="O3460" i="1"/>
  <c r="J3460" i="1"/>
  <c r="B3460" i="1"/>
  <c r="O3459" i="1"/>
  <c r="J3459" i="1"/>
  <c r="B3459" i="1"/>
  <c r="O3458" i="1"/>
  <c r="J3458" i="1"/>
  <c r="B3458" i="1"/>
  <c r="O3457" i="1"/>
  <c r="J3457" i="1"/>
  <c r="B3457" i="1"/>
  <c r="O3456" i="1"/>
  <c r="J3456" i="1"/>
  <c r="B3456" i="1"/>
  <c r="O3455" i="1"/>
  <c r="J3455" i="1"/>
  <c r="B3455" i="1"/>
  <c r="O3454" i="1"/>
  <c r="J3454" i="1"/>
  <c r="B3454" i="1"/>
  <c r="O3453" i="1"/>
  <c r="J3453" i="1"/>
  <c r="B3453" i="1"/>
  <c r="O3452" i="1"/>
  <c r="J3452" i="1"/>
  <c r="B3452" i="1"/>
  <c r="O3451" i="1"/>
  <c r="J3451" i="1"/>
  <c r="B3451" i="1"/>
  <c r="O3450" i="1"/>
  <c r="J3450" i="1"/>
  <c r="H3450" i="1"/>
  <c r="O3449" i="1"/>
  <c r="J3449" i="1"/>
  <c r="B3449" i="1"/>
  <c r="O3448" i="1"/>
  <c r="J3448" i="1"/>
  <c r="B3448" i="1"/>
  <c r="O3447" i="1"/>
  <c r="J3447" i="1"/>
  <c r="B3447" i="1"/>
  <c r="O3446" i="1"/>
  <c r="J3446" i="1"/>
  <c r="B3446" i="1"/>
  <c r="O3445" i="1"/>
  <c r="J3445" i="1"/>
  <c r="B3445" i="1"/>
  <c r="O3444" i="1"/>
  <c r="J3444" i="1"/>
  <c r="B3444" i="1"/>
  <c r="O3443" i="1"/>
  <c r="J3443" i="1"/>
  <c r="B3443" i="1"/>
  <c r="O3442" i="1"/>
  <c r="J3442" i="1"/>
  <c r="B3442" i="1"/>
  <c r="O3441" i="1"/>
  <c r="J3441" i="1"/>
  <c r="B3441" i="1"/>
  <c r="O3440" i="1"/>
  <c r="J3440" i="1"/>
  <c r="B3440" i="1"/>
  <c r="O3439" i="1"/>
  <c r="J3439" i="1"/>
  <c r="B3439" i="1"/>
  <c r="O3438" i="1"/>
  <c r="J3438" i="1"/>
  <c r="B3438" i="1"/>
  <c r="O3437" i="1"/>
  <c r="J3437" i="1"/>
  <c r="H3437" i="1"/>
  <c r="O3436" i="1"/>
  <c r="J3436" i="1"/>
  <c r="B3436" i="1"/>
  <c r="O3435" i="1"/>
  <c r="J3435" i="1"/>
  <c r="B3435" i="1"/>
  <c r="O3434" i="1"/>
  <c r="J3434" i="1"/>
  <c r="B3434" i="1"/>
  <c r="O3433" i="1"/>
  <c r="J3433" i="1"/>
  <c r="B3433" i="1"/>
  <c r="O3432" i="1"/>
  <c r="J3432" i="1"/>
  <c r="B3432" i="1"/>
  <c r="O3431" i="1"/>
  <c r="J3431" i="1"/>
  <c r="B3431" i="1"/>
  <c r="O3430" i="1"/>
  <c r="J3430" i="1"/>
  <c r="B3430" i="1"/>
  <c r="O3429" i="1"/>
  <c r="J3429" i="1"/>
  <c r="B3429" i="1"/>
  <c r="O3428" i="1"/>
  <c r="J3428" i="1"/>
  <c r="B3428" i="1"/>
  <c r="O3427" i="1"/>
  <c r="J3427" i="1"/>
  <c r="B3427" i="1"/>
  <c r="O3426" i="1"/>
  <c r="J3426" i="1"/>
  <c r="B3426" i="1"/>
  <c r="O3425" i="1"/>
  <c r="J3425" i="1"/>
  <c r="B3425" i="1"/>
  <c r="O3424" i="1"/>
  <c r="J3424" i="1"/>
  <c r="H3424" i="1"/>
  <c r="O3423" i="1"/>
  <c r="J3423" i="1"/>
  <c r="B3423" i="1"/>
  <c r="O3422" i="1"/>
  <c r="J3422" i="1"/>
  <c r="B3422" i="1"/>
  <c r="O3421" i="1"/>
  <c r="J3421" i="1"/>
  <c r="B3421" i="1"/>
  <c r="O3420" i="1"/>
  <c r="J3420" i="1"/>
  <c r="B3420" i="1"/>
  <c r="O3419" i="1"/>
  <c r="J3419" i="1"/>
  <c r="B3419" i="1"/>
  <c r="O3418" i="1"/>
  <c r="J3418" i="1"/>
  <c r="B3418" i="1"/>
  <c r="O3417" i="1"/>
  <c r="J3417" i="1"/>
  <c r="B3417" i="1"/>
  <c r="O3416" i="1"/>
  <c r="J3416" i="1"/>
  <c r="B3416" i="1"/>
  <c r="O3415" i="1"/>
  <c r="J3415" i="1"/>
  <c r="B3415" i="1"/>
  <c r="O3414" i="1"/>
  <c r="J3414" i="1"/>
  <c r="B3414" i="1"/>
  <c r="O3413" i="1"/>
  <c r="J3413" i="1"/>
  <c r="B3413" i="1"/>
  <c r="O3412" i="1"/>
  <c r="J3412" i="1"/>
  <c r="B3412" i="1"/>
  <c r="O3411" i="1"/>
  <c r="J3411" i="1"/>
  <c r="H3411" i="1"/>
  <c r="O3410" i="1"/>
  <c r="J3410" i="1"/>
  <c r="B3410" i="1"/>
  <c r="O3409" i="1"/>
  <c r="J3409" i="1"/>
  <c r="B3409" i="1"/>
  <c r="O3408" i="1"/>
  <c r="J3408" i="1"/>
  <c r="B3408" i="1"/>
  <c r="O3407" i="1"/>
  <c r="J3407" i="1"/>
  <c r="B3407" i="1"/>
  <c r="O3406" i="1"/>
  <c r="J3406" i="1"/>
  <c r="B3406" i="1"/>
  <c r="O3405" i="1"/>
  <c r="J3405" i="1"/>
  <c r="B3405" i="1"/>
  <c r="O3404" i="1"/>
  <c r="J3404" i="1"/>
  <c r="B3404" i="1"/>
  <c r="O3403" i="1"/>
  <c r="J3403" i="1"/>
  <c r="B3403" i="1"/>
  <c r="O3402" i="1"/>
  <c r="J3402" i="1"/>
  <c r="B3402" i="1"/>
  <c r="O3401" i="1"/>
  <c r="J3401" i="1"/>
  <c r="B3401" i="1"/>
  <c r="O3400" i="1"/>
  <c r="J3400" i="1"/>
  <c r="B3400" i="1"/>
  <c r="O3399" i="1"/>
  <c r="J3399" i="1"/>
  <c r="B3399" i="1"/>
  <c r="O3398" i="1"/>
  <c r="J3398" i="1"/>
  <c r="H3398" i="1"/>
  <c r="O3397" i="1"/>
  <c r="J3397" i="1"/>
  <c r="B3397" i="1"/>
  <c r="O3396" i="1"/>
  <c r="J3396" i="1"/>
  <c r="B3396" i="1"/>
  <c r="O3395" i="1"/>
  <c r="J3395" i="1"/>
  <c r="B3395" i="1"/>
  <c r="O3394" i="1"/>
  <c r="J3394" i="1"/>
  <c r="B3394" i="1"/>
  <c r="O3393" i="1"/>
  <c r="J3393" i="1"/>
  <c r="B3393" i="1"/>
  <c r="O3392" i="1"/>
  <c r="J3392" i="1"/>
  <c r="B3392" i="1"/>
  <c r="O3391" i="1"/>
  <c r="J3391" i="1"/>
  <c r="B3391" i="1"/>
  <c r="O3390" i="1"/>
  <c r="J3390" i="1"/>
  <c r="B3390" i="1"/>
  <c r="O3389" i="1"/>
  <c r="J3389" i="1"/>
  <c r="B3389" i="1"/>
  <c r="O3388" i="1"/>
  <c r="J3388" i="1"/>
  <c r="B3388" i="1"/>
  <c r="O3387" i="1"/>
  <c r="J3387" i="1"/>
  <c r="B3387" i="1"/>
  <c r="O3386" i="1"/>
  <c r="J3386" i="1"/>
  <c r="B3386" i="1"/>
  <c r="O3385" i="1"/>
  <c r="J3385" i="1"/>
  <c r="H3385" i="1"/>
  <c r="O3384" i="1"/>
  <c r="J3384" i="1"/>
  <c r="B3384" i="1"/>
  <c r="O3383" i="1"/>
  <c r="J3383" i="1"/>
  <c r="B3383" i="1"/>
  <c r="O3382" i="1"/>
  <c r="J3382" i="1"/>
  <c r="B3382" i="1"/>
  <c r="O3381" i="1"/>
  <c r="J3381" i="1"/>
  <c r="B3381" i="1"/>
  <c r="O3380" i="1"/>
  <c r="J3380" i="1"/>
  <c r="B3380" i="1"/>
  <c r="O3379" i="1"/>
  <c r="J3379" i="1"/>
  <c r="B3379" i="1"/>
  <c r="O3378" i="1"/>
  <c r="J3378" i="1"/>
  <c r="B3378" i="1"/>
  <c r="O3377" i="1"/>
  <c r="J3377" i="1"/>
  <c r="B3377" i="1"/>
  <c r="O3376" i="1"/>
  <c r="J3376" i="1"/>
  <c r="B3376" i="1"/>
  <c r="O3375" i="1"/>
  <c r="J3375" i="1"/>
  <c r="B3375" i="1"/>
  <c r="O3374" i="1"/>
  <c r="J3374" i="1"/>
  <c r="B3374" i="1"/>
  <c r="O3373" i="1"/>
  <c r="J3373" i="1"/>
  <c r="B3373" i="1"/>
  <c r="O3372" i="1"/>
  <c r="J3372" i="1"/>
  <c r="H3372" i="1"/>
  <c r="O3371" i="1"/>
  <c r="J3371" i="1"/>
  <c r="B3371" i="1"/>
  <c r="O3370" i="1"/>
  <c r="J3370" i="1"/>
  <c r="B3370" i="1"/>
  <c r="O3369" i="1"/>
  <c r="J3369" i="1"/>
  <c r="B3369" i="1"/>
  <c r="O3368" i="1"/>
  <c r="J3368" i="1"/>
  <c r="B3368" i="1"/>
  <c r="O3367" i="1"/>
  <c r="J3367" i="1"/>
  <c r="B3367" i="1"/>
  <c r="O3366" i="1"/>
  <c r="J3366" i="1"/>
  <c r="B3366" i="1"/>
  <c r="O3365" i="1"/>
  <c r="J3365" i="1"/>
  <c r="B3365" i="1"/>
  <c r="O3364" i="1"/>
  <c r="J3364" i="1"/>
  <c r="B3364" i="1"/>
  <c r="O3363" i="1"/>
  <c r="J3363" i="1"/>
  <c r="B3363" i="1"/>
  <c r="O3362" i="1"/>
  <c r="J3362" i="1"/>
  <c r="B3362" i="1"/>
  <c r="O3361" i="1"/>
  <c r="J3361" i="1"/>
  <c r="B3361" i="1"/>
  <c r="O3360" i="1"/>
  <c r="J3360" i="1"/>
  <c r="B3360" i="1"/>
  <c r="O3359" i="1"/>
  <c r="J3359" i="1"/>
  <c r="H3359" i="1"/>
  <c r="O3358" i="1"/>
  <c r="J3358" i="1"/>
  <c r="B3358" i="1"/>
  <c r="O3357" i="1"/>
  <c r="J3357" i="1"/>
  <c r="B3357" i="1"/>
  <c r="O3356" i="1"/>
  <c r="J3356" i="1"/>
  <c r="B3356" i="1"/>
  <c r="O3355" i="1"/>
  <c r="J3355" i="1"/>
  <c r="B3355" i="1"/>
  <c r="O3354" i="1"/>
  <c r="J3354" i="1"/>
  <c r="B3354" i="1"/>
  <c r="O3353" i="1"/>
  <c r="J3353" i="1"/>
  <c r="B3353" i="1"/>
  <c r="O3352" i="1"/>
  <c r="J3352" i="1"/>
  <c r="B3352" i="1"/>
  <c r="O3351" i="1"/>
  <c r="J3351" i="1"/>
  <c r="B3351" i="1"/>
  <c r="O3350" i="1"/>
  <c r="J3350" i="1"/>
  <c r="B3350" i="1"/>
  <c r="O3349" i="1"/>
  <c r="J3349" i="1"/>
  <c r="B3349" i="1"/>
  <c r="O3348" i="1"/>
  <c r="J3348" i="1"/>
  <c r="B3348" i="1"/>
  <c r="O3347" i="1"/>
  <c r="J3347" i="1"/>
  <c r="B3347" i="1"/>
  <c r="O3346" i="1"/>
  <c r="J3346" i="1"/>
  <c r="H3346" i="1"/>
  <c r="O3345" i="1"/>
  <c r="J3345" i="1"/>
  <c r="B3345" i="1"/>
  <c r="O3344" i="1"/>
  <c r="J3344" i="1"/>
  <c r="B3344" i="1"/>
  <c r="O3343" i="1"/>
  <c r="J3343" i="1"/>
  <c r="B3343" i="1"/>
  <c r="O3342" i="1"/>
  <c r="J3342" i="1"/>
  <c r="B3342" i="1"/>
  <c r="O3341" i="1"/>
  <c r="J3341" i="1"/>
  <c r="B3341" i="1"/>
  <c r="O3340" i="1"/>
  <c r="J3340" i="1"/>
  <c r="B3340" i="1"/>
  <c r="O3339" i="1"/>
  <c r="J3339" i="1"/>
  <c r="B3339" i="1"/>
  <c r="O3338" i="1"/>
  <c r="J3338" i="1"/>
  <c r="B3338" i="1"/>
  <c r="O3337" i="1"/>
  <c r="J3337" i="1"/>
  <c r="B3337" i="1"/>
  <c r="O3336" i="1"/>
  <c r="J3336" i="1"/>
  <c r="B3336" i="1"/>
  <c r="O3335" i="1"/>
  <c r="J3335" i="1"/>
  <c r="B3335" i="1"/>
  <c r="O3334" i="1"/>
  <c r="J3334" i="1"/>
  <c r="B3334" i="1"/>
  <c r="O3333" i="1"/>
  <c r="J3333" i="1"/>
  <c r="H3333" i="1"/>
  <c r="O3332" i="1"/>
  <c r="J3332" i="1"/>
  <c r="B3332" i="1"/>
  <c r="O3331" i="1"/>
  <c r="J3331" i="1"/>
  <c r="B3331" i="1"/>
  <c r="O3330" i="1"/>
  <c r="J3330" i="1"/>
  <c r="B3330" i="1"/>
  <c r="O3329" i="1"/>
  <c r="J3329" i="1"/>
  <c r="B3329" i="1"/>
  <c r="O3328" i="1"/>
  <c r="J3328" i="1"/>
  <c r="B3328" i="1"/>
  <c r="O3327" i="1"/>
  <c r="J3327" i="1"/>
  <c r="B3327" i="1"/>
  <c r="O3326" i="1"/>
  <c r="J3326" i="1"/>
  <c r="B3326" i="1"/>
  <c r="O3325" i="1"/>
  <c r="J3325" i="1"/>
  <c r="B3325" i="1"/>
  <c r="O3324" i="1"/>
  <c r="J3324" i="1"/>
  <c r="B3324" i="1"/>
  <c r="O3323" i="1"/>
  <c r="J3323" i="1"/>
  <c r="B3323" i="1"/>
  <c r="O3322" i="1"/>
  <c r="J3322" i="1"/>
  <c r="B3322" i="1"/>
  <c r="O3321" i="1"/>
  <c r="J3321" i="1"/>
  <c r="B3321" i="1"/>
  <c r="O3320" i="1"/>
  <c r="J3320" i="1"/>
  <c r="H3320" i="1"/>
  <c r="O3319" i="1"/>
  <c r="J3319" i="1"/>
  <c r="B3319" i="1"/>
  <c r="O3318" i="1"/>
  <c r="J3318" i="1"/>
  <c r="B3318" i="1"/>
  <c r="O3317" i="1"/>
  <c r="J3317" i="1"/>
  <c r="B3317" i="1"/>
  <c r="O3316" i="1"/>
  <c r="J3316" i="1"/>
  <c r="B3316" i="1"/>
  <c r="O3315" i="1"/>
  <c r="J3315" i="1"/>
  <c r="B3315" i="1"/>
  <c r="O3314" i="1"/>
  <c r="J3314" i="1"/>
  <c r="B3314" i="1"/>
  <c r="O3313" i="1"/>
  <c r="J3313" i="1"/>
  <c r="B3313" i="1"/>
  <c r="O3312" i="1"/>
  <c r="J3312" i="1"/>
  <c r="B3312" i="1"/>
  <c r="O3311" i="1"/>
  <c r="J3311" i="1"/>
  <c r="B3311" i="1"/>
  <c r="O3310" i="1"/>
  <c r="J3310" i="1"/>
  <c r="B3310" i="1"/>
  <c r="O3309" i="1"/>
  <c r="J3309" i="1"/>
  <c r="B3309" i="1"/>
  <c r="O3308" i="1"/>
  <c r="J3308" i="1"/>
  <c r="B3308" i="1"/>
  <c r="O3307" i="1"/>
  <c r="J3307" i="1"/>
  <c r="H3307" i="1"/>
  <c r="O3306" i="1"/>
  <c r="J3306" i="1"/>
  <c r="B3306" i="1"/>
  <c r="O3305" i="1"/>
  <c r="J3305" i="1"/>
  <c r="B3305" i="1"/>
  <c r="O3304" i="1"/>
  <c r="J3304" i="1"/>
  <c r="B3304" i="1"/>
  <c r="O3303" i="1"/>
  <c r="J3303" i="1"/>
  <c r="B3303" i="1"/>
  <c r="O3302" i="1"/>
  <c r="J3302" i="1"/>
  <c r="B3302" i="1"/>
  <c r="O3301" i="1"/>
  <c r="J3301" i="1"/>
  <c r="B3301" i="1"/>
  <c r="O3300" i="1"/>
  <c r="J3300" i="1"/>
  <c r="B3300" i="1"/>
  <c r="O3299" i="1"/>
  <c r="J3299" i="1"/>
  <c r="B3299" i="1"/>
  <c r="O3298" i="1"/>
  <c r="J3298" i="1"/>
  <c r="B3298" i="1"/>
  <c r="O3297" i="1"/>
  <c r="J3297" i="1"/>
  <c r="B3297" i="1"/>
  <c r="O3296" i="1"/>
  <c r="J3296" i="1"/>
  <c r="B3296" i="1"/>
  <c r="O3295" i="1"/>
  <c r="J3295" i="1"/>
  <c r="B3295" i="1"/>
  <c r="O3294" i="1"/>
  <c r="J3294" i="1"/>
  <c r="H3294" i="1"/>
  <c r="O3293" i="1"/>
  <c r="J3293" i="1"/>
  <c r="B3293" i="1"/>
  <c r="O3292" i="1"/>
  <c r="J3292" i="1"/>
  <c r="B3292" i="1"/>
  <c r="O3291" i="1"/>
  <c r="J3291" i="1"/>
  <c r="B3291" i="1"/>
  <c r="O3290" i="1"/>
  <c r="J3290" i="1"/>
  <c r="B3290" i="1"/>
  <c r="O3289" i="1"/>
  <c r="J3289" i="1"/>
  <c r="B3289" i="1"/>
  <c r="O3288" i="1"/>
  <c r="J3288" i="1"/>
  <c r="B3288" i="1"/>
  <c r="O3287" i="1"/>
  <c r="J3287" i="1"/>
  <c r="B3287" i="1"/>
  <c r="O3286" i="1"/>
  <c r="J3286" i="1"/>
  <c r="B3286" i="1"/>
  <c r="O3285" i="1"/>
  <c r="J3285" i="1"/>
  <c r="B3285" i="1"/>
  <c r="O3284" i="1"/>
  <c r="J3284" i="1"/>
  <c r="B3284" i="1"/>
  <c r="O3283" i="1"/>
  <c r="J3283" i="1"/>
  <c r="B3283" i="1"/>
  <c r="O3282" i="1"/>
  <c r="J3282" i="1"/>
  <c r="B3282" i="1"/>
  <c r="O3281" i="1"/>
  <c r="J3281" i="1"/>
  <c r="H3281" i="1"/>
  <c r="O3280" i="1"/>
  <c r="J3280" i="1"/>
  <c r="B3280" i="1"/>
  <c r="O3279" i="1"/>
  <c r="J3279" i="1"/>
  <c r="B3279" i="1"/>
  <c r="O3278" i="1"/>
  <c r="J3278" i="1"/>
  <c r="B3278" i="1"/>
  <c r="O3277" i="1"/>
  <c r="J3277" i="1"/>
  <c r="B3277" i="1"/>
  <c r="O3276" i="1"/>
  <c r="J3276" i="1"/>
  <c r="B3276" i="1"/>
  <c r="O3275" i="1"/>
  <c r="J3275" i="1"/>
  <c r="B3275" i="1"/>
  <c r="O3274" i="1"/>
  <c r="J3274" i="1"/>
  <c r="B3274" i="1"/>
  <c r="O3273" i="1"/>
  <c r="J3273" i="1"/>
  <c r="B3273" i="1"/>
  <c r="O3272" i="1"/>
  <c r="J3272" i="1"/>
  <c r="B3272" i="1"/>
  <c r="O3271" i="1"/>
  <c r="J3271" i="1"/>
  <c r="B3271" i="1"/>
  <c r="O3270" i="1"/>
  <c r="J3270" i="1"/>
  <c r="B3270" i="1"/>
  <c r="O3269" i="1"/>
  <c r="J3269" i="1"/>
  <c r="B3269" i="1"/>
  <c r="O3268" i="1"/>
  <c r="J3268" i="1"/>
  <c r="H3268" i="1"/>
  <c r="O3267" i="1"/>
  <c r="J3267" i="1"/>
  <c r="B3267" i="1"/>
  <c r="O3266" i="1"/>
  <c r="J3266" i="1"/>
  <c r="B3266" i="1"/>
  <c r="O3265" i="1"/>
  <c r="J3265" i="1"/>
  <c r="B3265" i="1"/>
  <c r="O3264" i="1"/>
  <c r="J3264" i="1"/>
  <c r="B3264" i="1"/>
  <c r="O3263" i="1"/>
  <c r="J3263" i="1"/>
  <c r="B3263" i="1"/>
  <c r="O3262" i="1"/>
  <c r="J3262" i="1"/>
  <c r="B3262" i="1"/>
  <c r="O3261" i="1"/>
  <c r="J3261" i="1"/>
  <c r="B3261" i="1"/>
  <c r="O3260" i="1"/>
  <c r="J3260" i="1"/>
  <c r="B3260" i="1"/>
  <c r="O3259" i="1"/>
  <c r="J3259" i="1"/>
  <c r="B3259" i="1"/>
  <c r="O3258" i="1"/>
  <c r="J3258" i="1"/>
  <c r="B3258" i="1"/>
  <c r="O3257" i="1"/>
  <c r="J3257" i="1"/>
  <c r="B3257" i="1"/>
  <c r="O3256" i="1"/>
  <c r="J3256" i="1"/>
  <c r="B3256" i="1"/>
  <c r="O3255" i="1"/>
  <c r="J3255" i="1"/>
  <c r="H3255" i="1"/>
  <c r="O3254" i="1"/>
  <c r="J3254" i="1"/>
  <c r="B3254" i="1"/>
  <c r="O3253" i="1"/>
  <c r="J3253" i="1"/>
  <c r="B3253" i="1"/>
  <c r="O3252" i="1"/>
  <c r="J3252" i="1"/>
  <c r="B3252" i="1"/>
  <c r="O3251" i="1"/>
  <c r="J3251" i="1"/>
  <c r="B3251" i="1"/>
  <c r="O3250" i="1"/>
  <c r="J3250" i="1"/>
  <c r="B3250" i="1"/>
  <c r="O3249" i="1"/>
  <c r="J3249" i="1"/>
  <c r="B3249" i="1"/>
  <c r="O3248" i="1"/>
  <c r="J3248" i="1"/>
  <c r="B3248" i="1"/>
  <c r="O3247" i="1"/>
  <c r="J3247" i="1"/>
  <c r="B3247" i="1"/>
  <c r="O3246" i="1"/>
  <c r="J3246" i="1"/>
  <c r="B3246" i="1"/>
  <c r="O3245" i="1"/>
  <c r="J3245" i="1"/>
  <c r="B3245" i="1"/>
  <c r="O3244" i="1"/>
  <c r="J3244" i="1"/>
  <c r="B3244" i="1"/>
  <c r="O3243" i="1"/>
  <c r="J3243" i="1"/>
  <c r="B3243" i="1"/>
  <c r="O3242" i="1"/>
  <c r="J3242" i="1"/>
  <c r="H3242" i="1"/>
  <c r="O3241" i="1"/>
  <c r="J3241" i="1"/>
  <c r="B3241" i="1"/>
  <c r="O3240" i="1"/>
  <c r="J3240" i="1"/>
  <c r="B3240" i="1"/>
  <c r="O3239" i="1"/>
  <c r="J3239" i="1"/>
  <c r="B3239" i="1"/>
  <c r="O3238" i="1"/>
  <c r="J3238" i="1"/>
  <c r="B3238" i="1"/>
  <c r="O3237" i="1"/>
  <c r="J3237" i="1"/>
  <c r="B3237" i="1"/>
  <c r="O3236" i="1"/>
  <c r="J3236" i="1"/>
  <c r="B3236" i="1"/>
  <c r="O3235" i="1"/>
  <c r="J3235" i="1"/>
  <c r="B3235" i="1"/>
  <c r="O3234" i="1"/>
  <c r="J3234" i="1"/>
  <c r="B3234" i="1"/>
  <c r="O3233" i="1"/>
  <c r="J3233" i="1"/>
  <c r="B3233" i="1"/>
  <c r="O3232" i="1"/>
  <c r="J3232" i="1"/>
  <c r="B3232" i="1"/>
  <c r="O3231" i="1"/>
  <c r="J3231" i="1"/>
  <c r="B3231" i="1"/>
  <c r="O3230" i="1"/>
  <c r="J3230" i="1"/>
  <c r="B3230" i="1"/>
  <c r="O3229" i="1"/>
  <c r="J3229" i="1"/>
  <c r="H3229" i="1"/>
  <c r="O3228" i="1"/>
  <c r="J3228" i="1"/>
  <c r="B3228" i="1"/>
  <c r="O3227" i="1"/>
  <c r="J3227" i="1"/>
  <c r="B3227" i="1"/>
  <c r="O3226" i="1"/>
  <c r="J3226" i="1"/>
  <c r="B3226" i="1"/>
  <c r="O3225" i="1"/>
  <c r="J3225" i="1"/>
  <c r="B3225" i="1"/>
  <c r="O3224" i="1"/>
  <c r="J3224" i="1"/>
  <c r="B3224" i="1"/>
  <c r="O3223" i="1"/>
  <c r="J3223" i="1"/>
  <c r="B3223" i="1"/>
  <c r="O3222" i="1"/>
  <c r="J3222" i="1"/>
  <c r="B3222" i="1"/>
  <c r="O3221" i="1"/>
  <c r="J3221" i="1"/>
  <c r="B3221" i="1"/>
  <c r="O3220" i="1"/>
  <c r="J3220" i="1"/>
  <c r="B3220" i="1"/>
  <c r="O3219" i="1"/>
  <c r="J3219" i="1"/>
  <c r="B3219" i="1"/>
  <c r="O3218" i="1"/>
  <c r="J3218" i="1"/>
  <c r="B3218" i="1"/>
  <c r="O3217" i="1"/>
  <c r="J3217" i="1"/>
  <c r="B3217" i="1"/>
  <c r="O3216" i="1"/>
  <c r="J3216" i="1"/>
  <c r="H3216" i="1"/>
  <c r="O3215" i="1"/>
  <c r="J3215" i="1"/>
  <c r="B3215" i="1"/>
  <c r="O3214" i="1"/>
  <c r="J3214" i="1"/>
  <c r="B3214" i="1"/>
  <c r="O3213" i="1"/>
  <c r="J3213" i="1"/>
  <c r="B3213" i="1"/>
  <c r="O3212" i="1"/>
  <c r="J3212" i="1"/>
  <c r="B3212" i="1"/>
  <c r="O3211" i="1"/>
  <c r="J3211" i="1"/>
  <c r="B3211" i="1"/>
  <c r="O3210" i="1"/>
  <c r="J3210" i="1"/>
  <c r="B3210" i="1"/>
  <c r="O3209" i="1"/>
  <c r="J3209" i="1"/>
  <c r="B3209" i="1"/>
  <c r="O3208" i="1"/>
  <c r="J3208" i="1"/>
  <c r="B3208" i="1"/>
  <c r="O3207" i="1"/>
  <c r="J3207" i="1"/>
  <c r="B3207" i="1"/>
  <c r="O3206" i="1"/>
  <c r="J3206" i="1"/>
  <c r="B3206" i="1"/>
  <c r="O3205" i="1"/>
  <c r="J3205" i="1"/>
  <c r="B3205" i="1"/>
  <c r="O3204" i="1"/>
  <c r="J3204" i="1"/>
  <c r="B3204" i="1"/>
  <c r="O3203" i="1"/>
  <c r="J3203" i="1"/>
  <c r="H3203" i="1"/>
  <c r="O3202" i="1"/>
  <c r="J3202" i="1"/>
  <c r="B3202" i="1"/>
  <c r="O3201" i="1"/>
  <c r="J3201" i="1"/>
  <c r="B3201" i="1"/>
  <c r="O3200" i="1"/>
  <c r="J3200" i="1"/>
  <c r="B3200" i="1"/>
  <c r="O3199" i="1"/>
  <c r="J3199" i="1"/>
  <c r="B3199" i="1"/>
  <c r="O3198" i="1"/>
  <c r="J3198" i="1"/>
  <c r="B3198" i="1"/>
  <c r="O3197" i="1"/>
  <c r="J3197" i="1"/>
  <c r="B3197" i="1"/>
  <c r="O3196" i="1"/>
  <c r="J3196" i="1"/>
  <c r="B3196" i="1"/>
  <c r="O3195" i="1"/>
  <c r="J3195" i="1"/>
  <c r="B3195" i="1"/>
  <c r="O3194" i="1"/>
  <c r="J3194" i="1"/>
  <c r="B3194" i="1"/>
  <c r="O3193" i="1"/>
  <c r="J3193" i="1"/>
  <c r="B3193" i="1"/>
  <c r="O3192" i="1"/>
  <c r="J3192" i="1"/>
  <c r="B3192" i="1"/>
  <c r="O3191" i="1"/>
  <c r="J3191" i="1"/>
  <c r="B3191" i="1"/>
  <c r="O3190" i="1"/>
  <c r="J3190" i="1"/>
  <c r="H3190" i="1"/>
  <c r="O3189" i="1"/>
  <c r="J3189" i="1"/>
  <c r="B3189" i="1"/>
  <c r="O3188" i="1"/>
  <c r="J3188" i="1"/>
  <c r="B3188" i="1"/>
  <c r="O3187" i="1"/>
  <c r="J3187" i="1"/>
  <c r="B3187" i="1"/>
  <c r="O3186" i="1"/>
  <c r="J3186" i="1"/>
  <c r="B3186" i="1"/>
  <c r="O3185" i="1"/>
  <c r="J3185" i="1"/>
  <c r="B3185" i="1"/>
  <c r="O3184" i="1"/>
  <c r="J3184" i="1"/>
  <c r="B3184" i="1"/>
  <c r="O3183" i="1"/>
  <c r="J3183" i="1"/>
  <c r="B3183" i="1"/>
  <c r="O3182" i="1"/>
  <c r="J3182" i="1"/>
  <c r="B3182" i="1"/>
  <c r="O3181" i="1"/>
  <c r="J3181" i="1"/>
  <c r="B3181" i="1"/>
  <c r="O3180" i="1"/>
  <c r="J3180" i="1"/>
  <c r="B3180" i="1"/>
  <c r="O3179" i="1"/>
  <c r="J3179" i="1"/>
  <c r="B3179" i="1"/>
  <c r="O3178" i="1"/>
  <c r="J3178" i="1"/>
  <c r="B3178" i="1"/>
  <c r="O3177" i="1"/>
  <c r="J3177" i="1"/>
  <c r="H3177" i="1"/>
  <c r="O3176" i="1"/>
  <c r="J3176" i="1"/>
  <c r="B3176" i="1"/>
  <c r="O3175" i="1"/>
  <c r="J3175" i="1"/>
  <c r="B3175" i="1"/>
  <c r="O3174" i="1"/>
  <c r="J3174" i="1"/>
  <c r="B3174" i="1"/>
  <c r="O3173" i="1"/>
  <c r="J3173" i="1"/>
  <c r="B3173" i="1"/>
  <c r="O3172" i="1"/>
  <c r="J3172" i="1"/>
  <c r="B3172" i="1"/>
  <c r="O3171" i="1"/>
  <c r="J3171" i="1"/>
  <c r="B3171" i="1"/>
  <c r="O3170" i="1"/>
  <c r="J3170" i="1"/>
  <c r="B3170" i="1"/>
  <c r="O3169" i="1"/>
  <c r="J3169" i="1"/>
  <c r="B3169" i="1"/>
  <c r="O3168" i="1"/>
  <c r="J3168" i="1"/>
  <c r="B3168" i="1"/>
  <c r="O3167" i="1"/>
  <c r="J3167" i="1"/>
  <c r="B3167" i="1"/>
  <c r="O3166" i="1"/>
  <c r="J3166" i="1"/>
  <c r="B3166" i="1"/>
  <c r="O3165" i="1"/>
  <c r="J3165" i="1"/>
  <c r="B3165" i="1"/>
  <c r="O3164" i="1"/>
  <c r="J3164" i="1"/>
  <c r="H3164" i="1"/>
  <c r="O3163" i="1"/>
  <c r="J3163" i="1"/>
  <c r="B3163" i="1"/>
  <c r="O3162" i="1"/>
  <c r="J3162" i="1"/>
  <c r="B3162" i="1"/>
  <c r="O3161" i="1"/>
  <c r="J3161" i="1"/>
  <c r="B3161" i="1"/>
  <c r="O3160" i="1"/>
  <c r="J3160" i="1"/>
  <c r="B3160" i="1"/>
  <c r="O3159" i="1"/>
  <c r="J3159" i="1"/>
  <c r="B3159" i="1"/>
  <c r="O3158" i="1"/>
  <c r="J3158" i="1"/>
  <c r="B3158" i="1"/>
  <c r="O3157" i="1"/>
  <c r="J3157" i="1"/>
  <c r="B3157" i="1"/>
  <c r="O3156" i="1"/>
  <c r="J3156" i="1"/>
  <c r="B3156" i="1"/>
  <c r="O3155" i="1"/>
  <c r="J3155" i="1"/>
  <c r="B3155" i="1"/>
  <c r="O3154" i="1"/>
  <c r="J3154" i="1"/>
  <c r="B3154" i="1"/>
  <c r="O3153" i="1"/>
  <c r="J3153" i="1"/>
  <c r="B3153" i="1"/>
  <c r="O3152" i="1"/>
  <c r="J3152" i="1"/>
  <c r="B3152" i="1"/>
  <c r="O3151" i="1"/>
  <c r="J3151" i="1"/>
  <c r="H3151" i="1"/>
  <c r="O3150" i="1"/>
  <c r="J3150" i="1"/>
  <c r="B3150" i="1"/>
  <c r="O3149" i="1"/>
  <c r="J3149" i="1"/>
  <c r="B3149" i="1"/>
  <c r="O3148" i="1"/>
  <c r="J3148" i="1"/>
  <c r="B3148" i="1"/>
  <c r="O3147" i="1"/>
  <c r="J3147" i="1"/>
  <c r="B3147" i="1"/>
  <c r="O3146" i="1"/>
  <c r="J3146" i="1"/>
  <c r="B3146" i="1"/>
  <c r="O3145" i="1"/>
  <c r="J3145" i="1"/>
  <c r="B3145" i="1"/>
  <c r="O3144" i="1"/>
  <c r="J3144" i="1"/>
  <c r="B3144" i="1"/>
  <c r="O3143" i="1"/>
  <c r="J3143" i="1"/>
  <c r="B3143" i="1"/>
  <c r="O3142" i="1"/>
  <c r="J3142" i="1"/>
  <c r="B3142" i="1"/>
  <c r="O3141" i="1"/>
  <c r="J3141" i="1"/>
  <c r="B3141" i="1"/>
  <c r="O3140" i="1"/>
  <c r="J3140" i="1"/>
  <c r="B3140" i="1"/>
  <c r="O3139" i="1"/>
  <c r="J3139" i="1"/>
  <c r="B3139" i="1"/>
  <c r="O3138" i="1"/>
  <c r="J3138" i="1"/>
  <c r="H3138" i="1"/>
  <c r="O3137" i="1"/>
  <c r="J3137" i="1"/>
  <c r="B3137" i="1"/>
  <c r="O3136" i="1"/>
  <c r="J3136" i="1"/>
  <c r="B3136" i="1"/>
  <c r="O3135" i="1"/>
  <c r="J3135" i="1"/>
  <c r="B3135" i="1"/>
  <c r="O3134" i="1"/>
  <c r="J3134" i="1"/>
  <c r="B3134" i="1"/>
  <c r="O3133" i="1"/>
  <c r="J3133" i="1"/>
  <c r="B3133" i="1"/>
  <c r="O3132" i="1"/>
  <c r="J3132" i="1"/>
  <c r="B3132" i="1"/>
  <c r="O3131" i="1"/>
  <c r="J3131" i="1"/>
  <c r="B3131" i="1"/>
  <c r="O3130" i="1"/>
  <c r="J3130" i="1"/>
  <c r="B3130" i="1"/>
  <c r="O3129" i="1"/>
  <c r="J3129" i="1"/>
  <c r="B3129" i="1"/>
  <c r="O3128" i="1"/>
  <c r="J3128" i="1"/>
  <c r="B3128" i="1"/>
  <c r="O3127" i="1"/>
  <c r="J3127" i="1"/>
  <c r="B3127" i="1"/>
  <c r="O3126" i="1"/>
  <c r="J3126" i="1"/>
  <c r="B3126" i="1"/>
  <c r="O3125" i="1"/>
  <c r="J3125" i="1"/>
  <c r="H3125" i="1"/>
  <c r="O3124" i="1"/>
  <c r="J3124" i="1"/>
  <c r="B3124" i="1"/>
  <c r="O3123" i="1"/>
  <c r="J3123" i="1"/>
  <c r="B3123" i="1"/>
  <c r="O3122" i="1"/>
  <c r="J3122" i="1"/>
  <c r="B3122" i="1"/>
  <c r="O3121" i="1"/>
  <c r="J3121" i="1"/>
  <c r="B3121" i="1"/>
  <c r="O3120" i="1"/>
  <c r="J3120" i="1"/>
  <c r="B3120" i="1"/>
  <c r="O3119" i="1"/>
  <c r="J3119" i="1"/>
  <c r="B3119" i="1"/>
  <c r="O3118" i="1"/>
  <c r="J3118" i="1"/>
  <c r="B3118" i="1"/>
  <c r="O3117" i="1"/>
  <c r="J3117" i="1"/>
  <c r="B3117" i="1"/>
  <c r="O3116" i="1"/>
  <c r="J3116" i="1"/>
  <c r="B3116" i="1"/>
  <c r="O3115" i="1"/>
  <c r="J3115" i="1"/>
  <c r="B3115" i="1"/>
  <c r="O3114" i="1"/>
  <c r="J3114" i="1"/>
  <c r="B3114" i="1"/>
  <c r="O3113" i="1"/>
  <c r="J3113" i="1"/>
  <c r="B3113" i="1"/>
  <c r="O3112" i="1"/>
  <c r="J3112" i="1"/>
  <c r="H3112" i="1"/>
  <c r="O3111" i="1"/>
  <c r="J3111" i="1"/>
  <c r="B3111" i="1"/>
  <c r="O3110" i="1"/>
  <c r="J3110" i="1"/>
  <c r="B3110" i="1"/>
  <c r="O3109" i="1"/>
  <c r="J3109" i="1"/>
  <c r="B3109" i="1"/>
  <c r="O3108" i="1"/>
  <c r="J3108" i="1"/>
  <c r="B3108" i="1"/>
  <c r="O3107" i="1"/>
  <c r="J3107" i="1"/>
  <c r="B3107" i="1"/>
  <c r="O3106" i="1"/>
  <c r="J3106" i="1"/>
  <c r="B3106" i="1"/>
  <c r="O3105" i="1"/>
  <c r="J3105" i="1"/>
  <c r="B3105" i="1"/>
  <c r="O3104" i="1"/>
  <c r="J3104" i="1"/>
  <c r="B3104" i="1"/>
  <c r="O3103" i="1"/>
  <c r="J3103" i="1"/>
  <c r="B3103" i="1"/>
  <c r="O3102" i="1"/>
  <c r="J3102" i="1"/>
  <c r="B3102" i="1"/>
  <c r="O3101" i="1"/>
  <c r="J3101" i="1"/>
  <c r="B3101" i="1"/>
  <c r="O3100" i="1"/>
  <c r="J3100" i="1"/>
  <c r="B3100" i="1"/>
  <c r="O3099" i="1"/>
  <c r="J3099" i="1"/>
  <c r="H3099" i="1"/>
  <c r="O3098" i="1"/>
  <c r="J3098" i="1"/>
  <c r="B3098" i="1"/>
  <c r="O3097" i="1"/>
  <c r="J3097" i="1"/>
  <c r="B3097" i="1"/>
  <c r="O3096" i="1"/>
  <c r="J3096" i="1"/>
  <c r="B3096" i="1"/>
  <c r="O3095" i="1"/>
  <c r="J3095" i="1"/>
  <c r="B3095" i="1"/>
  <c r="O3094" i="1"/>
  <c r="J3094" i="1"/>
  <c r="B3094" i="1"/>
  <c r="O3093" i="1"/>
  <c r="J3093" i="1"/>
  <c r="B3093" i="1"/>
  <c r="O3092" i="1"/>
  <c r="J3092" i="1"/>
  <c r="B3092" i="1"/>
  <c r="O3091" i="1"/>
  <c r="J3091" i="1"/>
  <c r="B3091" i="1"/>
  <c r="O3090" i="1"/>
  <c r="J3090" i="1"/>
  <c r="B3090" i="1"/>
  <c r="O3089" i="1"/>
  <c r="J3089" i="1"/>
  <c r="B3089" i="1"/>
  <c r="O3088" i="1"/>
  <c r="J3088" i="1"/>
  <c r="B3088" i="1"/>
  <c r="O3087" i="1"/>
  <c r="J3087" i="1"/>
  <c r="B3087" i="1"/>
  <c r="O3086" i="1"/>
  <c r="J3086" i="1"/>
  <c r="H3086" i="1"/>
  <c r="O3085" i="1"/>
  <c r="J3085" i="1"/>
  <c r="B3085" i="1"/>
  <c r="O3084" i="1"/>
  <c r="J3084" i="1"/>
  <c r="B3084" i="1"/>
  <c r="O3083" i="1"/>
  <c r="J3083" i="1"/>
  <c r="B3083" i="1"/>
  <c r="O3082" i="1"/>
  <c r="J3082" i="1"/>
  <c r="B3082" i="1"/>
  <c r="O3081" i="1"/>
  <c r="J3081" i="1"/>
  <c r="B3081" i="1"/>
  <c r="O3080" i="1"/>
  <c r="J3080" i="1"/>
  <c r="B3080" i="1"/>
  <c r="O3079" i="1"/>
  <c r="J3079" i="1"/>
  <c r="B3079" i="1"/>
  <c r="O3078" i="1"/>
  <c r="J3078" i="1"/>
  <c r="B3078" i="1"/>
  <c r="O3077" i="1"/>
  <c r="J3077" i="1"/>
  <c r="B3077" i="1"/>
  <c r="O3076" i="1"/>
  <c r="J3076" i="1"/>
  <c r="B3076" i="1"/>
  <c r="O3075" i="1"/>
  <c r="J3075" i="1"/>
  <c r="B3075" i="1"/>
  <c r="O3074" i="1"/>
  <c r="J3074" i="1"/>
  <c r="B3074" i="1"/>
  <c r="O3073" i="1"/>
  <c r="J3073" i="1"/>
  <c r="H3073" i="1"/>
  <c r="O3072" i="1"/>
  <c r="J3072" i="1"/>
  <c r="B3072" i="1"/>
  <c r="O3071" i="1"/>
  <c r="J3071" i="1"/>
  <c r="B3071" i="1"/>
  <c r="O3070" i="1"/>
  <c r="J3070" i="1"/>
  <c r="B3070" i="1"/>
  <c r="O3069" i="1"/>
  <c r="J3069" i="1"/>
  <c r="B3069" i="1"/>
  <c r="O3068" i="1"/>
  <c r="J3068" i="1"/>
  <c r="B3068" i="1"/>
  <c r="O3067" i="1"/>
  <c r="J3067" i="1"/>
  <c r="B3067" i="1"/>
  <c r="O3066" i="1"/>
  <c r="J3066" i="1"/>
  <c r="B3066" i="1"/>
  <c r="O3065" i="1"/>
  <c r="J3065" i="1"/>
  <c r="B3065" i="1"/>
  <c r="O3064" i="1"/>
  <c r="J3064" i="1"/>
  <c r="B3064" i="1"/>
  <c r="O3063" i="1"/>
  <c r="J3063" i="1"/>
  <c r="B3063" i="1"/>
  <c r="O3062" i="1"/>
  <c r="J3062" i="1"/>
  <c r="B3062" i="1"/>
  <c r="O3061" i="1"/>
  <c r="J3061" i="1"/>
  <c r="B3061" i="1"/>
  <c r="O3060" i="1"/>
  <c r="J3060" i="1"/>
  <c r="H3060" i="1"/>
  <c r="O3059" i="1"/>
  <c r="J3059" i="1"/>
  <c r="B3059" i="1"/>
  <c r="O3058" i="1"/>
  <c r="J3058" i="1"/>
  <c r="B3058" i="1"/>
  <c r="O3057" i="1"/>
  <c r="J3057" i="1"/>
  <c r="B3057" i="1"/>
  <c r="O3056" i="1"/>
  <c r="J3056" i="1"/>
  <c r="B3056" i="1"/>
  <c r="O3055" i="1"/>
  <c r="J3055" i="1"/>
  <c r="B3055" i="1"/>
  <c r="O3054" i="1"/>
  <c r="J3054" i="1"/>
  <c r="B3054" i="1"/>
  <c r="O3053" i="1"/>
  <c r="J3053" i="1"/>
  <c r="B3053" i="1"/>
  <c r="O3052" i="1"/>
  <c r="J3052" i="1"/>
  <c r="B3052" i="1"/>
  <c r="O3051" i="1"/>
  <c r="J3051" i="1"/>
  <c r="B3051" i="1"/>
  <c r="O3050" i="1"/>
  <c r="J3050" i="1"/>
  <c r="B3050" i="1"/>
  <c r="O3049" i="1"/>
  <c r="J3049" i="1"/>
  <c r="B3049" i="1"/>
  <c r="O3048" i="1"/>
  <c r="J3048" i="1"/>
  <c r="B3048" i="1"/>
  <c r="O3047" i="1"/>
  <c r="J3047" i="1"/>
  <c r="H3047" i="1"/>
  <c r="O3046" i="1"/>
  <c r="J3046" i="1"/>
  <c r="B3046" i="1"/>
  <c r="O3045" i="1"/>
  <c r="J3045" i="1"/>
  <c r="B3045" i="1"/>
  <c r="O3044" i="1"/>
  <c r="J3044" i="1"/>
  <c r="B3044" i="1"/>
  <c r="O3043" i="1"/>
  <c r="J3043" i="1"/>
  <c r="B3043" i="1"/>
  <c r="O3042" i="1"/>
  <c r="J3042" i="1"/>
  <c r="B3042" i="1"/>
  <c r="O3041" i="1"/>
  <c r="J3041" i="1"/>
  <c r="B3041" i="1"/>
  <c r="O3040" i="1"/>
  <c r="J3040" i="1"/>
  <c r="B3040" i="1"/>
  <c r="O3039" i="1"/>
  <c r="J3039" i="1"/>
  <c r="B3039" i="1"/>
  <c r="O3038" i="1"/>
  <c r="J3038" i="1"/>
  <c r="B3038" i="1"/>
  <c r="O3037" i="1"/>
  <c r="J3037" i="1"/>
  <c r="B3037" i="1"/>
  <c r="O3036" i="1"/>
  <c r="J3036" i="1"/>
  <c r="B3036" i="1"/>
  <c r="O3035" i="1"/>
  <c r="J3035" i="1"/>
  <c r="B3035" i="1"/>
  <c r="O3034" i="1"/>
  <c r="J3034" i="1"/>
  <c r="H3034" i="1"/>
  <c r="O3033" i="1"/>
  <c r="J3033" i="1"/>
  <c r="B3033" i="1"/>
  <c r="O3032" i="1"/>
  <c r="J3032" i="1"/>
  <c r="B3032" i="1"/>
  <c r="O3031" i="1"/>
  <c r="J3031" i="1"/>
  <c r="B3031" i="1"/>
  <c r="O3030" i="1"/>
  <c r="J3030" i="1"/>
  <c r="B3030" i="1"/>
  <c r="O3029" i="1"/>
  <c r="J3029" i="1"/>
  <c r="B3029" i="1"/>
  <c r="O3028" i="1"/>
  <c r="J3028" i="1"/>
  <c r="B3028" i="1"/>
  <c r="O3027" i="1"/>
  <c r="J3027" i="1"/>
  <c r="B3027" i="1"/>
  <c r="O3026" i="1"/>
  <c r="J3026" i="1"/>
  <c r="B3026" i="1"/>
  <c r="O3025" i="1"/>
  <c r="J3025" i="1"/>
  <c r="B3025" i="1"/>
  <c r="O3024" i="1"/>
  <c r="J3024" i="1"/>
  <c r="B3024" i="1"/>
  <c r="O3023" i="1"/>
  <c r="J3023" i="1"/>
  <c r="B3023" i="1"/>
  <c r="O3022" i="1"/>
  <c r="J3022" i="1"/>
  <c r="B3022" i="1"/>
  <c r="O3021" i="1"/>
  <c r="J3021" i="1"/>
  <c r="H3021" i="1"/>
  <c r="O3020" i="1"/>
  <c r="J3020" i="1"/>
  <c r="B3020" i="1"/>
  <c r="O3019" i="1"/>
  <c r="J3019" i="1"/>
  <c r="B3019" i="1"/>
  <c r="O3018" i="1"/>
  <c r="J3018" i="1"/>
  <c r="B3018" i="1"/>
  <c r="O3017" i="1"/>
  <c r="J3017" i="1"/>
  <c r="B3017" i="1"/>
  <c r="O3016" i="1"/>
  <c r="J3016" i="1"/>
  <c r="B3016" i="1"/>
  <c r="O3015" i="1"/>
  <c r="J3015" i="1"/>
  <c r="B3015" i="1"/>
  <c r="O3014" i="1"/>
  <c r="J3014" i="1"/>
  <c r="B3014" i="1"/>
  <c r="O3013" i="1"/>
  <c r="J3013" i="1"/>
  <c r="B3013" i="1"/>
  <c r="O3012" i="1"/>
  <c r="J3012" i="1"/>
  <c r="B3012" i="1"/>
  <c r="O3011" i="1"/>
  <c r="J3011" i="1"/>
  <c r="B3011" i="1"/>
  <c r="O3010" i="1"/>
  <c r="J3010" i="1"/>
  <c r="B3010" i="1"/>
  <c r="O3009" i="1"/>
  <c r="J3009" i="1"/>
  <c r="B3009" i="1"/>
  <c r="O3008" i="1"/>
  <c r="J3008" i="1"/>
  <c r="H3008" i="1"/>
  <c r="O3007" i="1"/>
  <c r="J3007" i="1"/>
  <c r="B3007" i="1"/>
  <c r="O3006" i="1"/>
  <c r="J3006" i="1"/>
  <c r="B3006" i="1"/>
  <c r="O3005" i="1"/>
  <c r="J3005" i="1"/>
  <c r="B3005" i="1"/>
  <c r="O3004" i="1"/>
  <c r="J3004" i="1"/>
  <c r="B3004" i="1"/>
  <c r="O3003" i="1"/>
  <c r="J3003" i="1"/>
  <c r="B3003" i="1"/>
  <c r="O3002" i="1"/>
  <c r="J3002" i="1"/>
  <c r="B3002" i="1"/>
  <c r="O3001" i="1"/>
  <c r="J3001" i="1"/>
  <c r="B3001" i="1"/>
  <c r="O3000" i="1"/>
  <c r="J3000" i="1"/>
  <c r="B3000" i="1"/>
  <c r="O2999" i="1"/>
  <c r="J2999" i="1"/>
  <c r="B2999" i="1"/>
  <c r="O2998" i="1"/>
  <c r="J2998" i="1"/>
  <c r="B2998" i="1"/>
  <c r="O2997" i="1"/>
  <c r="J2997" i="1"/>
  <c r="B2997" i="1"/>
  <c r="O2996" i="1"/>
  <c r="J2996" i="1"/>
  <c r="B2996" i="1"/>
  <c r="O2995" i="1"/>
  <c r="J2995" i="1"/>
  <c r="H2995" i="1"/>
  <c r="O2994" i="1"/>
  <c r="J2994" i="1"/>
  <c r="B2994" i="1"/>
  <c r="O2993" i="1"/>
  <c r="J2993" i="1"/>
  <c r="B2993" i="1"/>
  <c r="O2992" i="1"/>
  <c r="J2992" i="1"/>
  <c r="B2992" i="1"/>
  <c r="O2991" i="1"/>
  <c r="J2991" i="1"/>
  <c r="B2991" i="1"/>
  <c r="O2990" i="1"/>
  <c r="J2990" i="1"/>
  <c r="B2990" i="1"/>
  <c r="O2989" i="1"/>
  <c r="J2989" i="1"/>
  <c r="B2989" i="1"/>
  <c r="O2988" i="1"/>
  <c r="J2988" i="1"/>
  <c r="B2988" i="1"/>
  <c r="O2987" i="1"/>
  <c r="J2987" i="1"/>
  <c r="B2987" i="1"/>
  <c r="O2986" i="1"/>
  <c r="J2986" i="1"/>
  <c r="B2986" i="1"/>
  <c r="O2985" i="1"/>
  <c r="J2985" i="1"/>
  <c r="B2985" i="1"/>
  <c r="O2984" i="1"/>
  <c r="J2984" i="1"/>
  <c r="B2984" i="1"/>
  <c r="O2983" i="1"/>
  <c r="J2983" i="1"/>
  <c r="B2983" i="1"/>
  <c r="O2982" i="1"/>
  <c r="J2982" i="1"/>
  <c r="H2982" i="1"/>
  <c r="O2981" i="1"/>
  <c r="J2981" i="1"/>
  <c r="B2981" i="1"/>
  <c r="O2980" i="1"/>
  <c r="J2980" i="1"/>
  <c r="B2980" i="1"/>
  <c r="O2979" i="1"/>
  <c r="J2979" i="1"/>
  <c r="B2979" i="1"/>
  <c r="O2978" i="1"/>
  <c r="J2978" i="1"/>
  <c r="B2978" i="1"/>
  <c r="O2977" i="1"/>
  <c r="J2977" i="1"/>
  <c r="B2977" i="1"/>
  <c r="O2976" i="1"/>
  <c r="J2976" i="1"/>
  <c r="B2976" i="1"/>
  <c r="O2975" i="1"/>
  <c r="J2975" i="1"/>
  <c r="B2975" i="1"/>
  <c r="O2974" i="1"/>
  <c r="J2974" i="1"/>
  <c r="B2974" i="1"/>
  <c r="O2973" i="1"/>
  <c r="J2973" i="1"/>
  <c r="B2973" i="1"/>
  <c r="O2972" i="1"/>
  <c r="J2972" i="1"/>
  <c r="B2972" i="1"/>
  <c r="O2971" i="1"/>
  <c r="J2971" i="1"/>
  <c r="B2971" i="1"/>
  <c r="O2970" i="1"/>
  <c r="J2970" i="1"/>
  <c r="B2970" i="1"/>
  <c r="O2969" i="1"/>
  <c r="J2969" i="1"/>
  <c r="H2969" i="1"/>
  <c r="O2968" i="1"/>
  <c r="J2968" i="1"/>
  <c r="B2968" i="1"/>
  <c r="O2967" i="1"/>
  <c r="J2967" i="1"/>
  <c r="B2967" i="1"/>
  <c r="O2966" i="1"/>
  <c r="J2966" i="1"/>
  <c r="B2966" i="1"/>
  <c r="O2965" i="1"/>
  <c r="J2965" i="1"/>
  <c r="B2965" i="1"/>
  <c r="O2964" i="1"/>
  <c r="J2964" i="1"/>
  <c r="B2964" i="1"/>
  <c r="O2963" i="1"/>
  <c r="J2963" i="1"/>
  <c r="B2963" i="1"/>
  <c r="O2962" i="1"/>
  <c r="J2962" i="1"/>
  <c r="B2962" i="1"/>
  <c r="O2961" i="1"/>
  <c r="J2961" i="1"/>
  <c r="B2961" i="1"/>
  <c r="O2960" i="1"/>
  <c r="J2960" i="1"/>
  <c r="B2960" i="1"/>
  <c r="O2959" i="1"/>
  <c r="J2959" i="1"/>
  <c r="B2959" i="1"/>
  <c r="O2958" i="1"/>
  <c r="J2958" i="1"/>
  <c r="B2958" i="1"/>
  <c r="O2957" i="1"/>
  <c r="J2957" i="1"/>
  <c r="B2957" i="1"/>
  <c r="O2956" i="1"/>
  <c r="J2956" i="1"/>
  <c r="H2956" i="1"/>
  <c r="O2955" i="1"/>
  <c r="J2955" i="1"/>
  <c r="B2955" i="1"/>
  <c r="O2954" i="1"/>
  <c r="J2954" i="1"/>
  <c r="B2954" i="1"/>
  <c r="O2953" i="1"/>
  <c r="J2953" i="1"/>
  <c r="B2953" i="1"/>
  <c r="O2952" i="1"/>
  <c r="J2952" i="1"/>
  <c r="B2952" i="1"/>
  <c r="O2951" i="1"/>
  <c r="J2951" i="1"/>
  <c r="B2951" i="1"/>
  <c r="O2950" i="1"/>
  <c r="J2950" i="1"/>
  <c r="B2950" i="1"/>
  <c r="O2949" i="1"/>
  <c r="J2949" i="1"/>
  <c r="B2949" i="1"/>
  <c r="O2948" i="1"/>
  <c r="J2948" i="1"/>
  <c r="B2948" i="1"/>
  <c r="O2947" i="1"/>
  <c r="J2947" i="1"/>
  <c r="B2947" i="1"/>
  <c r="O2946" i="1"/>
  <c r="J2946" i="1"/>
  <c r="B2946" i="1"/>
  <c r="O2945" i="1"/>
  <c r="J2945" i="1"/>
  <c r="B2945" i="1"/>
  <c r="O2944" i="1"/>
  <c r="J2944" i="1"/>
  <c r="B2944" i="1"/>
  <c r="O2943" i="1"/>
  <c r="J2943" i="1"/>
  <c r="H2943" i="1"/>
  <c r="O2942" i="1"/>
  <c r="J2942" i="1"/>
  <c r="B2942" i="1"/>
  <c r="O2941" i="1"/>
  <c r="J2941" i="1"/>
  <c r="B2941" i="1"/>
  <c r="O2940" i="1"/>
  <c r="J2940" i="1"/>
  <c r="B2940" i="1"/>
  <c r="O2939" i="1"/>
  <c r="J2939" i="1"/>
  <c r="B2939" i="1"/>
  <c r="O2938" i="1"/>
  <c r="J2938" i="1"/>
  <c r="B2938" i="1"/>
  <c r="O2937" i="1"/>
  <c r="J2937" i="1"/>
  <c r="B2937" i="1"/>
  <c r="O2936" i="1"/>
  <c r="J2936" i="1"/>
  <c r="B2936" i="1"/>
  <c r="O2935" i="1"/>
  <c r="J2935" i="1"/>
  <c r="B2935" i="1"/>
  <c r="O2934" i="1"/>
  <c r="J2934" i="1"/>
  <c r="B2934" i="1"/>
  <c r="O2933" i="1"/>
  <c r="J2933" i="1"/>
  <c r="B2933" i="1"/>
  <c r="O2932" i="1"/>
  <c r="J2932" i="1"/>
  <c r="B2932" i="1"/>
  <c r="O2931" i="1"/>
  <c r="J2931" i="1"/>
  <c r="B2931" i="1"/>
  <c r="O2930" i="1"/>
  <c r="J2930" i="1"/>
  <c r="H2930" i="1"/>
  <c r="O2929" i="1"/>
  <c r="J2929" i="1"/>
  <c r="B2929" i="1"/>
  <c r="O2928" i="1"/>
  <c r="J2928" i="1"/>
  <c r="B2928" i="1"/>
  <c r="O2927" i="1"/>
  <c r="J2927" i="1"/>
  <c r="B2927" i="1"/>
  <c r="O2926" i="1"/>
  <c r="J2926" i="1"/>
  <c r="B2926" i="1"/>
  <c r="O2925" i="1"/>
  <c r="J2925" i="1"/>
  <c r="B2925" i="1"/>
  <c r="O2924" i="1"/>
  <c r="J2924" i="1"/>
  <c r="B2924" i="1"/>
  <c r="O2923" i="1"/>
  <c r="J2923" i="1"/>
  <c r="B2923" i="1"/>
  <c r="O2922" i="1"/>
  <c r="J2922" i="1"/>
  <c r="B2922" i="1"/>
  <c r="O2921" i="1"/>
  <c r="J2921" i="1"/>
  <c r="B2921" i="1"/>
  <c r="O2920" i="1"/>
  <c r="J2920" i="1"/>
  <c r="B2920" i="1"/>
  <c r="O2919" i="1"/>
  <c r="J2919" i="1"/>
  <c r="B2919" i="1"/>
  <c r="O2918" i="1"/>
  <c r="J2918" i="1"/>
  <c r="B2918" i="1"/>
  <c r="O2917" i="1"/>
  <c r="J2917" i="1"/>
  <c r="H2917" i="1"/>
  <c r="O2916" i="1"/>
  <c r="J2916" i="1"/>
  <c r="B2916" i="1"/>
  <c r="O2915" i="1"/>
  <c r="J2915" i="1"/>
  <c r="B2915" i="1"/>
  <c r="O2914" i="1"/>
  <c r="J2914" i="1"/>
  <c r="B2914" i="1"/>
  <c r="O2913" i="1"/>
  <c r="J2913" i="1"/>
  <c r="B2913" i="1"/>
  <c r="O2912" i="1"/>
  <c r="J2912" i="1"/>
  <c r="B2912" i="1"/>
  <c r="O2911" i="1"/>
  <c r="J2911" i="1"/>
  <c r="B2911" i="1"/>
  <c r="O2910" i="1"/>
  <c r="J2910" i="1"/>
  <c r="B2910" i="1"/>
  <c r="O2909" i="1"/>
  <c r="J2909" i="1"/>
  <c r="B2909" i="1"/>
  <c r="O2908" i="1"/>
  <c r="J2908" i="1"/>
  <c r="B2908" i="1"/>
  <c r="O2907" i="1"/>
  <c r="J2907" i="1"/>
  <c r="B2907" i="1"/>
  <c r="O2906" i="1"/>
  <c r="J2906" i="1"/>
  <c r="B2906" i="1"/>
  <c r="O2905" i="1"/>
  <c r="J2905" i="1"/>
  <c r="B2905" i="1"/>
  <c r="O2904" i="1"/>
  <c r="J2904" i="1"/>
  <c r="H2904" i="1"/>
  <c r="O2903" i="1"/>
  <c r="J2903" i="1"/>
  <c r="B2903" i="1"/>
  <c r="O2902" i="1"/>
  <c r="J2902" i="1"/>
  <c r="B2902" i="1"/>
  <c r="O2901" i="1"/>
  <c r="J2901" i="1"/>
  <c r="B2901" i="1"/>
  <c r="O2900" i="1"/>
  <c r="J2900" i="1"/>
  <c r="B2900" i="1"/>
  <c r="O2899" i="1"/>
  <c r="J2899" i="1"/>
  <c r="B2899" i="1"/>
  <c r="O2898" i="1"/>
  <c r="J2898" i="1"/>
  <c r="B2898" i="1"/>
  <c r="O2897" i="1"/>
  <c r="J2897" i="1"/>
  <c r="B2897" i="1"/>
  <c r="O2896" i="1"/>
  <c r="J2896" i="1"/>
  <c r="B2896" i="1"/>
  <c r="O2895" i="1"/>
  <c r="J2895" i="1"/>
  <c r="B2895" i="1"/>
  <c r="O2894" i="1"/>
  <c r="J2894" i="1"/>
  <c r="B2894" i="1"/>
  <c r="O2893" i="1"/>
  <c r="J2893" i="1"/>
  <c r="B2893" i="1"/>
  <c r="O2892" i="1"/>
  <c r="J2892" i="1"/>
  <c r="B2892" i="1"/>
  <c r="O2891" i="1"/>
  <c r="J2891" i="1"/>
  <c r="H2891" i="1"/>
  <c r="O2890" i="1"/>
  <c r="J2890" i="1"/>
  <c r="B2890" i="1"/>
  <c r="O2889" i="1"/>
  <c r="J2889" i="1"/>
  <c r="B2889" i="1"/>
  <c r="O2888" i="1"/>
  <c r="J2888" i="1"/>
  <c r="B2888" i="1"/>
  <c r="O2887" i="1"/>
  <c r="J2887" i="1"/>
  <c r="B2887" i="1"/>
  <c r="O2886" i="1"/>
  <c r="J2886" i="1"/>
  <c r="B2886" i="1"/>
  <c r="O2885" i="1"/>
  <c r="J2885" i="1"/>
  <c r="B2885" i="1"/>
  <c r="O2884" i="1"/>
  <c r="J2884" i="1"/>
  <c r="B2884" i="1"/>
  <c r="O2883" i="1"/>
  <c r="J2883" i="1"/>
  <c r="B2883" i="1"/>
  <c r="O2882" i="1"/>
  <c r="J2882" i="1"/>
  <c r="B2882" i="1"/>
  <c r="O2881" i="1"/>
  <c r="J2881" i="1"/>
  <c r="B2881" i="1"/>
  <c r="O2880" i="1"/>
  <c r="J2880" i="1"/>
  <c r="B2880" i="1"/>
  <c r="O2879" i="1"/>
  <c r="J2879" i="1"/>
  <c r="B2879" i="1"/>
  <c r="O2878" i="1"/>
  <c r="J2878" i="1"/>
  <c r="H2878" i="1"/>
  <c r="O2877" i="1"/>
  <c r="J2877" i="1"/>
  <c r="B2877" i="1"/>
  <c r="O2876" i="1"/>
  <c r="J2876" i="1"/>
  <c r="B2876" i="1"/>
  <c r="O2875" i="1"/>
  <c r="J2875" i="1"/>
  <c r="B2875" i="1"/>
  <c r="O2874" i="1"/>
  <c r="J2874" i="1"/>
  <c r="B2874" i="1"/>
  <c r="O2873" i="1"/>
  <c r="J2873" i="1"/>
  <c r="B2873" i="1"/>
  <c r="O2872" i="1"/>
  <c r="J2872" i="1"/>
  <c r="B2872" i="1"/>
  <c r="O2871" i="1"/>
  <c r="J2871" i="1"/>
  <c r="B2871" i="1"/>
  <c r="O2870" i="1"/>
  <c r="J2870" i="1"/>
  <c r="B2870" i="1"/>
  <c r="O2869" i="1"/>
  <c r="J2869" i="1"/>
  <c r="B2869" i="1"/>
  <c r="O2868" i="1"/>
  <c r="J2868" i="1"/>
  <c r="B2868" i="1"/>
  <c r="O2867" i="1"/>
  <c r="J2867" i="1"/>
  <c r="B2867" i="1"/>
  <c r="O2866" i="1"/>
  <c r="J2866" i="1"/>
  <c r="B2866" i="1"/>
  <c r="O2865" i="1"/>
  <c r="J2865" i="1"/>
  <c r="H2865" i="1"/>
  <c r="O2864" i="1"/>
  <c r="J2864" i="1"/>
  <c r="B2864" i="1"/>
  <c r="O2863" i="1"/>
  <c r="J2863" i="1"/>
  <c r="B2863" i="1"/>
  <c r="O2862" i="1"/>
  <c r="J2862" i="1"/>
  <c r="B2862" i="1"/>
  <c r="O2861" i="1"/>
  <c r="J2861" i="1"/>
  <c r="B2861" i="1"/>
  <c r="O2860" i="1"/>
  <c r="J2860" i="1"/>
  <c r="B2860" i="1"/>
  <c r="O2859" i="1"/>
  <c r="J2859" i="1"/>
  <c r="B2859" i="1"/>
  <c r="O2858" i="1"/>
  <c r="J2858" i="1"/>
  <c r="B2858" i="1"/>
  <c r="O2857" i="1"/>
  <c r="J2857" i="1"/>
  <c r="B2857" i="1"/>
  <c r="O2856" i="1"/>
  <c r="J2856" i="1"/>
  <c r="B2856" i="1"/>
  <c r="O2855" i="1"/>
  <c r="J2855" i="1"/>
  <c r="B2855" i="1"/>
  <c r="O2854" i="1"/>
  <c r="J2854" i="1"/>
  <c r="B2854" i="1"/>
  <c r="O2853" i="1"/>
  <c r="J2853" i="1"/>
  <c r="B2853" i="1"/>
  <c r="O2852" i="1"/>
  <c r="J2852" i="1"/>
  <c r="H2852" i="1"/>
  <c r="O2851" i="1"/>
  <c r="J2851" i="1"/>
  <c r="B2851" i="1"/>
  <c r="O2850" i="1"/>
  <c r="J2850" i="1"/>
  <c r="B2850" i="1"/>
  <c r="O2849" i="1"/>
  <c r="J2849" i="1"/>
  <c r="B2849" i="1"/>
  <c r="O2848" i="1"/>
  <c r="J2848" i="1"/>
  <c r="B2848" i="1"/>
  <c r="O2847" i="1"/>
  <c r="J2847" i="1"/>
  <c r="B2847" i="1"/>
  <c r="O2846" i="1"/>
  <c r="J2846" i="1"/>
  <c r="B2846" i="1"/>
  <c r="O2845" i="1"/>
  <c r="J2845" i="1"/>
  <c r="B2845" i="1"/>
  <c r="O2844" i="1"/>
  <c r="J2844" i="1"/>
  <c r="B2844" i="1"/>
  <c r="O2843" i="1"/>
  <c r="J2843" i="1"/>
  <c r="B2843" i="1"/>
  <c r="O2842" i="1"/>
  <c r="J2842" i="1"/>
  <c r="B2842" i="1"/>
  <c r="O2841" i="1"/>
  <c r="J2841" i="1"/>
  <c r="B2841" i="1"/>
  <c r="O2840" i="1"/>
  <c r="J2840" i="1"/>
  <c r="B2840" i="1"/>
  <c r="O2839" i="1"/>
  <c r="J2839" i="1"/>
  <c r="H2839" i="1"/>
  <c r="O2838" i="1"/>
  <c r="J2838" i="1"/>
  <c r="B2838" i="1"/>
  <c r="O2837" i="1"/>
  <c r="J2837" i="1"/>
  <c r="B2837" i="1"/>
  <c r="O2836" i="1"/>
  <c r="J2836" i="1"/>
  <c r="B2836" i="1"/>
  <c r="O2835" i="1"/>
  <c r="J2835" i="1"/>
  <c r="B2835" i="1"/>
  <c r="O2834" i="1"/>
  <c r="J2834" i="1"/>
  <c r="B2834" i="1"/>
  <c r="O2833" i="1"/>
  <c r="J2833" i="1"/>
  <c r="B2833" i="1"/>
  <c r="O2832" i="1"/>
  <c r="J2832" i="1"/>
  <c r="B2832" i="1"/>
  <c r="O2831" i="1"/>
  <c r="J2831" i="1"/>
  <c r="B2831" i="1"/>
  <c r="O2830" i="1"/>
  <c r="J2830" i="1"/>
  <c r="B2830" i="1"/>
  <c r="O2829" i="1"/>
  <c r="J2829" i="1"/>
  <c r="B2829" i="1"/>
  <c r="O2828" i="1"/>
  <c r="J2828" i="1"/>
  <c r="B2828" i="1"/>
  <c r="O2827" i="1"/>
  <c r="J2827" i="1"/>
  <c r="B2827" i="1"/>
  <c r="O2826" i="1"/>
  <c r="J2826" i="1"/>
  <c r="H2826" i="1"/>
  <c r="O2825" i="1"/>
  <c r="J2825" i="1"/>
  <c r="B2825" i="1"/>
  <c r="O2824" i="1"/>
  <c r="J2824" i="1"/>
  <c r="B2824" i="1"/>
  <c r="O2823" i="1"/>
  <c r="J2823" i="1"/>
  <c r="B2823" i="1"/>
  <c r="O2822" i="1"/>
  <c r="J2822" i="1"/>
  <c r="B2822" i="1"/>
  <c r="O2821" i="1"/>
  <c r="J2821" i="1"/>
  <c r="B2821" i="1"/>
  <c r="O2820" i="1"/>
  <c r="J2820" i="1"/>
  <c r="B2820" i="1"/>
  <c r="O2819" i="1"/>
  <c r="J2819" i="1"/>
  <c r="B2819" i="1"/>
  <c r="O2818" i="1"/>
  <c r="J2818" i="1"/>
  <c r="B2818" i="1"/>
  <c r="O2817" i="1"/>
  <c r="J2817" i="1"/>
  <c r="B2817" i="1"/>
  <c r="O2816" i="1"/>
  <c r="J2816" i="1"/>
  <c r="B2816" i="1"/>
  <c r="O2815" i="1"/>
  <c r="J2815" i="1"/>
  <c r="B2815" i="1"/>
  <c r="O2814" i="1"/>
  <c r="J2814" i="1"/>
  <c r="B2814" i="1"/>
  <c r="O2813" i="1"/>
  <c r="J2813" i="1"/>
  <c r="H2813" i="1"/>
  <c r="O2812" i="1"/>
  <c r="J2812" i="1"/>
  <c r="B2812" i="1"/>
  <c r="O2811" i="1"/>
  <c r="J2811" i="1"/>
  <c r="B2811" i="1"/>
  <c r="O2810" i="1"/>
  <c r="J2810" i="1"/>
  <c r="B2810" i="1"/>
  <c r="O2809" i="1"/>
  <c r="J2809" i="1"/>
  <c r="B2809" i="1"/>
  <c r="O2808" i="1"/>
  <c r="J2808" i="1"/>
  <c r="B2808" i="1"/>
  <c r="O2807" i="1"/>
  <c r="J2807" i="1"/>
  <c r="B2807" i="1"/>
  <c r="O2806" i="1"/>
  <c r="J2806" i="1"/>
  <c r="B2806" i="1"/>
  <c r="O2805" i="1"/>
  <c r="J2805" i="1"/>
  <c r="B2805" i="1"/>
  <c r="O2804" i="1"/>
  <c r="J2804" i="1"/>
  <c r="B2804" i="1"/>
  <c r="O2803" i="1"/>
  <c r="J2803" i="1"/>
  <c r="B2803" i="1"/>
  <c r="O2802" i="1"/>
  <c r="J2802" i="1"/>
  <c r="B2802" i="1"/>
  <c r="O2801" i="1"/>
  <c r="J2801" i="1"/>
  <c r="B2801" i="1"/>
  <c r="O2800" i="1"/>
  <c r="J2800" i="1"/>
  <c r="H2800" i="1"/>
  <c r="O2799" i="1"/>
  <c r="K2799" i="1"/>
  <c r="K2798" i="1" s="1"/>
  <c r="J2799" i="1"/>
  <c r="B2799" i="1"/>
  <c r="O2798" i="1"/>
  <c r="J2798" i="1"/>
  <c r="B2798" i="1"/>
  <c r="O2797" i="1"/>
  <c r="J2797" i="1"/>
  <c r="B2797" i="1"/>
  <c r="O2796" i="1"/>
  <c r="J2796" i="1"/>
  <c r="B2796" i="1"/>
  <c r="O2795" i="1"/>
  <c r="J2795" i="1"/>
  <c r="B2795" i="1"/>
  <c r="O2794" i="1"/>
  <c r="J2794" i="1"/>
  <c r="B2794" i="1"/>
  <c r="O2793" i="1"/>
  <c r="J2793" i="1"/>
  <c r="B2793" i="1"/>
  <c r="O2792" i="1"/>
  <c r="J2792" i="1"/>
  <c r="B2792" i="1"/>
  <c r="O2791" i="1"/>
  <c r="J2791" i="1"/>
  <c r="B2791" i="1"/>
  <c r="O2790" i="1"/>
  <c r="J2790" i="1"/>
  <c r="B2790" i="1"/>
  <c r="O2789" i="1"/>
  <c r="J2789" i="1"/>
  <c r="B2789" i="1"/>
  <c r="O2788" i="1"/>
  <c r="J2788" i="1"/>
  <c r="B2788" i="1"/>
  <c r="O2787" i="1"/>
  <c r="J2787" i="1"/>
  <c r="H2787" i="1"/>
  <c r="O2786" i="1"/>
  <c r="J2786" i="1"/>
  <c r="B2786" i="1"/>
  <c r="O2785" i="1"/>
  <c r="J2785" i="1"/>
  <c r="B2785" i="1"/>
  <c r="O2784" i="1"/>
  <c r="J2784" i="1"/>
  <c r="B2784" i="1"/>
  <c r="O2783" i="1"/>
  <c r="J2783" i="1"/>
  <c r="B2783" i="1"/>
  <c r="O2782" i="1"/>
  <c r="J2782" i="1"/>
  <c r="B2782" i="1"/>
  <c r="O2781" i="1"/>
  <c r="J2781" i="1"/>
  <c r="B2781" i="1"/>
  <c r="O2780" i="1"/>
  <c r="J2780" i="1"/>
  <c r="B2780" i="1"/>
  <c r="O2779" i="1"/>
  <c r="J2779" i="1"/>
  <c r="B2779" i="1"/>
  <c r="O2778" i="1"/>
  <c r="J2778" i="1"/>
  <c r="B2778" i="1"/>
  <c r="O2777" i="1"/>
  <c r="J2777" i="1"/>
  <c r="B2777" i="1"/>
  <c r="O2776" i="1"/>
  <c r="J2776" i="1"/>
  <c r="B2776" i="1"/>
  <c r="O2775" i="1"/>
  <c r="J2775" i="1"/>
  <c r="B2775" i="1"/>
  <c r="O2774" i="1"/>
  <c r="J2774" i="1"/>
  <c r="H2774" i="1"/>
  <c r="O2773" i="1"/>
  <c r="K2773" i="1"/>
  <c r="K2772" i="1" s="1"/>
  <c r="K2771" i="1" s="1"/>
  <c r="J2773" i="1"/>
  <c r="B2773" i="1"/>
  <c r="O2772" i="1"/>
  <c r="J2772" i="1"/>
  <c r="B2772" i="1"/>
  <c r="O2771" i="1"/>
  <c r="J2771" i="1"/>
  <c r="B2771" i="1"/>
  <c r="O2770" i="1"/>
  <c r="J2770" i="1"/>
  <c r="B2770" i="1"/>
  <c r="O2769" i="1"/>
  <c r="J2769" i="1"/>
  <c r="B2769" i="1"/>
  <c r="O2768" i="1"/>
  <c r="J2768" i="1"/>
  <c r="B2768" i="1"/>
  <c r="O2767" i="1"/>
  <c r="J2767" i="1"/>
  <c r="B2767" i="1"/>
  <c r="O2766" i="1"/>
  <c r="J2766" i="1"/>
  <c r="B2766" i="1"/>
  <c r="O2765" i="1"/>
  <c r="J2765" i="1"/>
  <c r="B2765" i="1"/>
  <c r="O2764" i="1"/>
  <c r="J2764" i="1"/>
  <c r="B2764" i="1"/>
  <c r="O2763" i="1"/>
  <c r="J2763" i="1"/>
  <c r="B2763" i="1"/>
  <c r="O2762" i="1"/>
  <c r="J2762" i="1"/>
  <c r="B2762" i="1"/>
  <c r="O2761" i="1"/>
  <c r="J2761" i="1"/>
  <c r="H2761" i="1"/>
  <c r="O2760" i="1"/>
  <c r="K2760" i="1"/>
  <c r="K2759" i="1" s="1"/>
  <c r="K2758" i="1" s="1"/>
  <c r="J2760" i="1"/>
  <c r="B2760" i="1"/>
  <c r="O2759" i="1"/>
  <c r="J2759" i="1"/>
  <c r="B2759" i="1"/>
  <c r="O2758" i="1"/>
  <c r="J2758" i="1"/>
  <c r="B2758" i="1"/>
  <c r="O2757" i="1"/>
  <c r="J2757" i="1"/>
  <c r="B2757" i="1"/>
  <c r="O2756" i="1"/>
  <c r="J2756" i="1"/>
  <c r="B2756" i="1"/>
  <c r="O2755" i="1"/>
  <c r="J2755" i="1"/>
  <c r="B2755" i="1"/>
  <c r="O2754" i="1"/>
  <c r="J2754" i="1"/>
  <c r="B2754" i="1"/>
  <c r="O2753" i="1"/>
  <c r="J2753" i="1"/>
  <c r="B2753" i="1"/>
  <c r="O2752" i="1"/>
  <c r="J2752" i="1"/>
  <c r="B2752" i="1"/>
  <c r="O2751" i="1"/>
  <c r="J2751" i="1"/>
  <c r="B2751" i="1"/>
  <c r="O2750" i="1"/>
  <c r="J2750" i="1"/>
  <c r="B2750" i="1"/>
  <c r="O2749" i="1"/>
  <c r="J2749" i="1"/>
  <c r="B2749" i="1"/>
  <c r="O2748" i="1"/>
  <c r="J2748" i="1"/>
  <c r="H2748" i="1"/>
  <c r="O2747" i="1"/>
  <c r="J2747" i="1"/>
  <c r="B2747" i="1"/>
  <c r="O2746" i="1"/>
  <c r="J2746" i="1"/>
  <c r="B2746" i="1"/>
  <c r="O2745" i="1"/>
  <c r="J2745" i="1"/>
  <c r="B2745" i="1"/>
  <c r="O2744" i="1"/>
  <c r="J2744" i="1"/>
  <c r="B2744" i="1"/>
  <c r="O2743" i="1"/>
  <c r="J2743" i="1"/>
  <c r="B2743" i="1"/>
  <c r="O2742" i="1"/>
  <c r="J2742" i="1"/>
  <c r="B2742" i="1"/>
  <c r="O2741" i="1"/>
  <c r="J2741" i="1"/>
  <c r="B2741" i="1"/>
  <c r="O2740" i="1"/>
  <c r="J2740" i="1"/>
  <c r="B2740" i="1"/>
  <c r="O2739" i="1"/>
  <c r="J2739" i="1"/>
  <c r="B2739" i="1"/>
  <c r="O2738" i="1"/>
  <c r="J2738" i="1"/>
  <c r="B2738" i="1"/>
  <c r="O2737" i="1"/>
  <c r="J2737" i="1"/>
  <c r="B2737" i="1"/>
  <c r="O2736" i="1"/>
  <c r="J2736" i="1"/>
  <c r="B2736" i="1"/>
  <c r="O2735" i="1"/>
  <c r="J2735" i="1"/>
  <c r="H2735" i="1"/>
  <c r="O2734" i="1"/>
  <c r="J2734" i="1"/>
  <c r="B2734" i="1"/>
  <c r="O2733" i="1"/>
  <c r="J2733" i="1"/>
  <c r="B2733" i="1"/>
  <c r="O2732" i="1"/>
  <c r="J2732" i="1"/>
  <c r="B2732" i="1"/>
  <c r="O2731" i="1"/>
  <c r="J2731" i="1"/>
  <c r="B2731" i="1"/>
  <c r="O2730" i="1"/>
  <c r="J2730" i="1"/>
  <c r="B2730" i="1"/>
  <c r="O2729" i="1"/>
  <c r="J2729" i="1"/>
  <c r="B2729" i="1"/>
  <c r="O2728" i="1"/>
  <c r="J2728" i="1"/>
  <c r="B2728" i="1"/>
  <c r="O2727" i="1"/>
  <c r="J2727" i="1"/>
  <c r="B2727" i="1"/>
  <c r="O2726" i="1"/>
  <c r="J2726" i="1"/>
  <c r="B2726" i="1"/>
  <c r="O2725" i="1"/>
  <c r="J2725" i="1"/>
  <c r="B2725" i="1"/>
  <c r="O2724" i="1"/>
  <c r="J2724" i="1"/>
  <c r="B2724" i="1"/>
  <c r="O2723" i="1"/>
  <c r="J2723" i="1"/>
  <c r="B2723" i="1"/>
  <c r="O2722" i="1"/>
  <c r="J2722" i="1"/>
  <c r="H2722" i="1"/>
  <c r="O2721" i="1"/>
  <c r="J2721" i="1"/>
  <c r="B2721" i="1"/>
  <c r="O2720" i="1"/>
  <c r="J2720" i="1"/>
  <c r="B2720" i="1"/>
  <c r="O2719" i="1"/>
  <c r="J2719" i="1"/>
  <c r="B2719" i="1"/>
  <c r="O2718" i="1"/>
  <c r="J2718" i="1"/>
  <c r="B2718" i="1"/>
  <c r="O2717" i="1"/>
  <c r="J2717" i="1"/>
  <c r="B2717" i="1"/>
  <c r="O2716" i="1"/>
  <c r="J2716" i="1"/>
  <c r="B2716" i="1"/>
  <c r="O2715" i="1"/>
  <c r="J2715" i="1"/>
  <c r="B2715" i="1"/>
  <c r="O2714" i="1"/>
  <c r="J2714" i="1"/>
  <c r="B2714" i="1"/>
  <c r="O2713" i="1"/>
  <c r="J2713" i="1"/>
  <c r="B2713" i="1"/>
  <c r="O2712" i="1"/>
  <c r="J2712" i="1"/>
  <c r="B2712" i="1"/>
  <c r="O2711" i="1"/>
  <c r="J2711" i="1"/>
  <c r="B2711" i="1"/>
  <c r="O2710" i="1"/>
  <c r="J2710" i="1"/>
  <c r="B2710" i="1"/>
  <c r="O2709" i="1"/>
  <c r="J2709" i="1"/>
  <c r="H2709" i="1"/>
  <c r="O2708" i="1"/>
  <c r="J2708" i="1"/>
  <c r="B2708" i="1"/>
  <c r="O2707" i="1"/>
  <c r="J2707" i="1"/>
  <c r="B2707" i="1"/>
  <c r="O2706" i="1"/>
  <c r="J2706" i="1"/>
  <c r="B2706" i="1"/>
  <c r="O2705" i="1"/>
  <c r="J2705" i="1"/>
  <c r="B2705" i="1"/>
  <c r="O2704" i="1"/>
  <c r="J2704" i="1"/>
  <c r="B2704" i="1"/>
  <c r="O2703" i="1"/>
  <c r="J2703" i="1"/>
  <c r="B2703" i="1"/>
  <c r="O2702" i="1"/>
  <c r="J2702" i="1"/>
  <c r="B2702" i="1"/>
  <c r="O2701" i="1"/>
  <c r="J2701" i="1"/>
  <c r="B2701" i="1"/>
  <c r="O2700" i="1"/>
  <c r="J2700" i="1"/>
  <c r="B2700" i="1"/>
  <c r="O2699" i="1"/>
  <c r="J2699" i="1"/>
  <c r="B2699" i="1"/>
  <c r="O2698" i="1"/>
  <c r="J2698" i="1"/>
  <c r="B2698" i="1"/>
  <c r="O2697" i="1"/>
  <c r="J2697" i="1"/>
  <c r="B2697" i="1"/>
  <c r="O2696" i="1"/>
  <c r="J2696" i="1"/>
  <c r="H2696" i="1"/>
  <c r="O2695" i="1"/>
  <c r="J2695" i="1"/>
  <c r="B2695" i="1"/>
  <c r="O2694" i="1"/>
  <c r="J2694" i="1"/>
  <c r="B2694" i="1"/>
  <c r="O2693" i="1"/>
  <c r="J2693" i="1"/>
  <c r="B2693" i="1"/>
  <c r="O2692" i="1"/>
  <c r="J2692" i="1"/>
  <c r="B2692" i="1"/>
  <c r="O2691" i="1"/>
  <c r="J2691" i="1"/>
  <c r="B2691" i="1"/>
  <c r="O2690" i="1"/>
  <c r="J2690" i="1"/>
  <c r="B2690" i="1"/>
  <c r="O2689" i="1"/>
  <c r="J2689" i="1"/>
  <c r="B2689" i="1"/>
  <c r="O2688" i="1"/>
  <c r="J2688" i="1"/>
  <c r="B2688" i="1"/>
  <c r="O2687" i="1"/>
  <c r="J2687" i="1"/>
  <c r="B2687" i="1"/>
  <c r="O2686" i="1"/>
  <c r="J2686" i="1"/>
  <c r="B2686" i="1"/>
  <c r="O2685" i="1"/>
  <c r="J2685" i="1"/>
  <c r="B2685" i="1"/>
  <c r="O2684" i="1"/>
  <c r="J2684" i="1"/>
  <c r="B2684" i="1"/>
  <c r="O2683" i="1"/>
  <c r="J2683" i="1"/>
  <c r="H2683" i="1"/>
  <c r="O2682" i="1"/>
  <c r="J2682" i="1"/>
  <c r="B2682" i="1"/>
  <c r="O2681" i="1"/>
  <c r="J2681" i="1"/>
  <c r="B2681" i="1"/>
  <c r="O2680" i="1"/>
  <c r="J2680" i="1"/>
  <c r="B2680" i="1"/>
  <c r="O2679" i="1"/>
  <c r="J2679" i="1"/>
  <c r="B2679" i="1"/>
  <c r="O2678" i="1"/>
  <c r="J2678" i="1"/>
  <c r="B2678" i="1"/>
  <c r="O2677" i="1"/>
  <c r="J2677" i="1"/>
  <c r="B2677" i="1"/>
  <c r="O2676" i="1"/>
  <c r="J2676" i="1"/>
  <c r="B2676" i="1"/>
  <c r="O2675" i="1"/>
  <c r="J2675" i="1"/>
  <c r="B2675" i="1"/>
  <c r="O2674" i="1"/>
  <c r="J2674" i="1"/>
  <c r="B2674" i="1"/>
  <c r="O2673" i="1"/>
  <c r="J2673" i="1"/>
  <c r="B2673" i="1"/>
  <c r="O2672" i="1"/>
  <c r="J2672" i="1"/>
  <c r="B2672" i="1"/>
  <c r="O2671" i="1"/>
  <c r="J2671" i="1"/>
  <c r="B2671" i="1"/>
  <c r="O2670" i="1"/>
  <c r="J2670" i="1"/>
  <c r="H2670" i="1"/>
  <c r="O2669" i="1"/>
  <c r="J2669" i="1"/>
  <c r="B2669" i="1"/>
  <c r="O2668" i="1"/>
  <c r="J2668" i="1"/>
  <c r="B2668" i="1"/>
  <c r="O2667" i="1"/>
  <c r="J2667" i="1"/>
  <c r="B2667" i="1"/>
  <c r="O2666" i="1"/>
  <c r="J2666" i="1"/>
  <c r="B2666" i="1"/>
  <c r="O2665" i="1"/>
  <c r="J2665" i="1"/>
  <c r="B2665" i="1"/>
  <c r="O2664" i="1"/>
  <c r="J2664" i="1"/>
  <c r="B2664" i="1"/>
  <c r="O2663" i="1"/>
  <c r="J2663" i="1"/>
  <c r="B2663" i="1"/>
  <c r="O2662" i="1"/>
  <c r="J2662" i="1"/>
  <c r="B2662" i="1"/>
  <c r="O2661" i="1"/>
  <c r="J2661" i="1"/>
  <c r="B2661" i="1"/>
  <c r="O2660" i="1"/>
  <c r="J2660" i="1"/>
  <c r="B2660" i="1"/>
  <c r="O2659" i="1"/>
  <c r="J2659" i="1"/>
  <c r="B2659" i="1"/>
  <c r="O2658" i="1"/>
  <c r="J2658" i="1"/>
  <c r="B2658" i="1"/>
  <c r="O2657" i="1"/>
  <c r="J2657" i="1"/>
  <c r="H2657" i="1"/>
  <c r="O2656" i="1"/>
  <c r="J2656" i="1"/>
  <c r="B2656" i="1"/>
  <c r="O2655" i="1"/>
  <c r="J2655" i="1"/>
  <c r="B2655" i="1"/>
  <c r="O2654" i="1"/>
  <c r="J2654" i="1"/>
  <c r="B2654" i="1"/>
  <c r="O2653" i="1"/>
  <c r="J2653" i="1"/>
  <c r="B2653" i="1"/>
  <c r="O2652" i="1"/>
  <c r="J2652" i="1"/>
  <c r="B2652" i="1"/>
  <c r="O2651" i="1"/>
  <c r="J2651" i="1"/>
  <c r="B2651" i="1"/>
  <c r="O2650" i="1"/>
  <c r="J2650" i="1"/>
  <c r="B2650" i="1"/>
  <c r="O2649" i="1"/>
  <c r="J2649" i="1"/>
  <c r="B2649" i="1"/>
  <c r="O2648" i="1"/>
  <c r="J2648" i="1"/>
  <c r="B2648" i="1"/>
  <c r="O2647" i="1"/>
  <c r="J2647" i="1"/>
  <c r="B2647" i="1"/>
  <c r="O2646" i="1"/>
  <c r="J2646" i="1"/>
  <c r="B2646" i="1"/>
  <c r="O2645" i="1"/>
  <c r="J2645" i="1"/>
  <c r="B2645" i="1"/>
  <c r="O2644" i="1"/>
  <c r="J2644" i="1"/>
  <c r="H2644" i="1"/>
  <c r="O2643" i="1"/>
  <c r="J2643" i="1"/>
  <c r="B2643" i="1"/>
  <c r="O2642" i="1"/>
  <c r="J2642" i="1"/>
  <c r="B2642" i="1"/>
  <c r="O2641" i="1"/>
  <c r="J2641" i="1"/>
  <c r="B2641" i="1"/>
  <c r="O2640" i="1"/>
  <c r="J2640" i="1"/>
  <c r="B2640" i="1"/>
  <c r="O2639" i="1"/>
  <c r="J2639" i="1"/>
  <c r="B2639" i="1"/>
  <c r="O2638" i="1"/>
  <c r="J2638" i="1"/>
  <c r="B2638" i="1"/>
  <c r="O2637" i="1"/>
  <c r="J2637" i="1"/>
  <c r="B2637" i="1"/>
  <c r="O2636" i="1"/>
  <c r="J2636" i="1"/>
  <c r="B2636" i="1"/>
  <c r="O2635" i="1"/>
  <c r="J2635" i="1"/>
  <c r="B2635" i="1"/>
  <c r="O2634" i="1"/>
  <c r="J2634" i="1"/>
  <c r="B2634" i="1"/>
  <c r="O2633" i="1"/>
  <c r="J2633" i="1"/>
  <c r="B2633" i="1"/>
  <c r="O2632" i="1"/>
  <c r="J2632" i="1"/>
  <c r="B2632" i="1"/>
  <c r="O2631" i="1"/>
  <c r="J2631" i="1"/>
  <c r="H2631" i="1"/>
  <c r="O2630" i="1"/>
  <c r="J2630" i="1"/>
  <c r="B2630" i="1"/>
  <c r="O2629" i="1"/>
  <c r="J2629" i="1"/>
  <c r="B2629" i="1"/>
  <c r="O2628" i="1"/>
  <c r="J2628" i="1"/>
  <c r="B2628" i="1"/>
  <c r="O2627" i="1"/>
  <c r="J2627" i="1"/>
  <c r="B2627" i="1"/>
  <c r="O2626" i="1"/>
  <c r="J2626" i="1"/>
  <c r="B2626" i="1"/>
  <c r="O2625" i="1"/>
  <c r="J2625" i="1"/>
  <c r="B2625" i="1"/>
  <c r="O2624" i="1"/>
  <c r="J2624" i="1"/>
  <c r="B2624" i="1"/>
  <c r="O2623" i="1"/>
  <c r="J2623" i="1"/>
  <c r="B2623" i="1"/>
  <c r="O2622" i="1"/>
  <c r="J2622" i="1"/>
  <c r="B2622" i="1"/>
  <c r="O2621" i="1"/>
  <c r="J2621" i="1"/>
  <c r="B2621" i="1"/>
  <c r="O2620" i="1"/>
  <c r="J2620" i="1"/>
  <c r="B2620" i="1"/>
  <c r="O2619" i="1"/>
  <c r="J2619" i="1"/>
  <c r="B2619" i="1"/>
  <c r="O2618" i="1"/>
  <c r="J2618" i="1"/>
  <c r="H2618" i="1"/>
  <c r="O2617" i="1"/>
  <c r="J2617" i="1"/>
  <c r="B2617" i="1"/>
  <c r="O2616" i="1"/>
  <c r="J2616" i="1"/>
  <c r="B2616" i="1"/>
  <c r="O2615" i="1"/>
  <c r="J2615" i="1"/>
  <c r="B2615" i="1"/>
  <c r="O2614" i="1"/>
  <c r="J2614" i="1"/>
  <c r="B2614" i="1"/>
  <c r="O2613" i="1"/>
  <c r="J2613" i="1"/>
  <c r="B2613" i="1"/>
  <c r="O2612" i="1"/>
  <c r="J2612" i="1"/>
  <c r="B2612" i="1"/>
  <c r="O2611" i="1"/>
  <c r="J2611" i="1"/>
  <c r="B2611" i="1"/>
  <c r="O2610" i="1"/>
  <c r="J2610" i="1"/>
  <c r="B2610" i="1"/>
  <c r="O2609" i="1"/>
  <c r="J2609" i="1"/>
  <c r="B2609" i="1"/>
  <c r="O2608" i="1"/>
  <c r="J2608" i="1"/>
  <c r="B2608" i="1"/>
  <c r="O2607" i="1"/>
  <c r="J2607" i="1"/>
  <c r="B2607" i="1"/>
  <c r="O2606" i="1"/>
  <c r="J2606" i="1"/>
  <c r="B2606" i="1"/>
  <c r="O2605" i="1"/>
  <c r="J2605" i="1"/>
  <c r="H2605" i="1"/>
  <c r="O2604" i="1"/>
  <c r="J2604" i="1"/>
  <c r="B2604" i="1"/>
  <c r="O2603" i="1"/>
  <c r="J2603" i="1"/>
  <c r="B2603" i="1"/>
  <c r="O2602" i="1"/>
  <c r="J2602" i="1"/>
  <c r="B2602" i="1"/>
  <c r="O2601" i="1"/>
  <c r="J2601" i="1"/>
  <c r="B2601" i="1"/>
  <c r="O2600" i="1"/>
  <c r="J2600" i="1"/>
  <c r="B2600" i="1"/>
  <c r="O2599" i="1"/>
  <c r="J2599" i="1"/>
  <c r="B2599" i="1"/>
  <c r="O2598" i="1"/>
  <c r="J2598" i="1"/>
  <c r="B2598" i="1"/>
  <c r="O2597" i="1"/>
  <c r="J2597" i="1"/>
  <c r="B2597" i="1"/>
  <c r="O2596" i="1"/>
  <c r="J2596" i="1"/>
  <c r="B2596" i="1"/>
  <c r="O2595" i="1"/>
  <c r="J2595" i="1"/>
  <c r="B2595" i="1"/>
  <c r="O2594" i="1"/>
  <c r="J2594" i="1"/>
  <c r="B2594" i="1"/>
  <c r="O2593" i="1"/>
  <c r="J2593" i="1"/>
  <c r="B2593" i="1"/>
  <c r="O2592" i="1"/>
  <c r="J2592" i="1"/>
  <c r="H2592" i="1"/>
  <c r="O2591" i="1"/>
  <c r="J2591" i="1"/>
  <c r="B2591" i="1"/>
  <c r="O2590" i="1"/>
  <c r="J2590" i="1"/>
  <c r="B2590" i="1"/>
  <c r="O2589" i="1"/>
  <c r="J2589" i="1"/>
  <c r="B2589" i="1"/>
  <c r="O2588" i="1"/>
  <c r="J2588" i="1"/>
  <c r="B2588" i="1"/>
  <c r="O2587" i="1"/>
  <c r="J2587" i="1"/>
  <c r="B2587" i="1"/>
  <c r="O2586" i="1"/>
  <c r="J2586" i="1"/>
  <c r="B2586" i="1"/>
  <c r="O2585" i="1"/>
  <c r="J2585" i="1"/>
  <c r="B2585" i="1"/>
  <c r="O2584" i="1"/>
  <c r="J2584" i="1"/>
  <c r="B2584" i="1"/>
  <c r="O2583" i="1"/>
  <c r="J2583" i="1"/>
  <c r="B2583" i="1"/>
  <c r="O2582" i="1"/>
  <c r="J2582" i="1"/>
  <c r="B2582" i="1"/>
  <c r="O2581" i="1"/>
  <c r="J2581" i="1"/>
  <c r="B2581" i="1"/>
  <c r="O2580" i="1"/>
  <c r="J2580" i="1"/>
  <c r="B2580" i="1"/>
  <c r="O2579" i="1"/>
  <c r="J2579" i="1"/>
  <c r="H2579" i="1"/>
  <c r="O2578" i="1"/>
  <c r="J2578" i="1"/>
  <c r="B2578" i="1"/>
  <c r="O2577" i="1"/>
  <c r="J2577" i="1"/>
  <c r="B2577" i="1"/>
  <c r="O2576" i="1"/>
  <c r="J2576" i="1"/>
  <c r="B2576" i="1"/>
  <c r="O2575" i="1"/>
  <c r="J2575" i="1"/>
  <c r="B2575" i="1"/>
  <c r="O2574" i="1"/>
  <c r="J2574" i="1"/>
  <c r="B2574" i="1"/>
  <c r="O2573" i="1"/>
  <c r="J2573" i="1"/>
  <c r="B2573" i="1"/>
  <c r="O2572" i="1"/>
  <c r="J2572" i="1"/>
  <c r="B2572" i="1"/>
  <c r="O2571" i="1"/>
  <c r="J2571" i="1"/>
  <c r="B2571" i="1"/>
  <c r="O2570" i="1"/>
  <c r="J2570" i="1"/>
  <c r="B2570" i="1"/>
  <c r="O2569" i="1"/>
  <c r="J2569" i="1"/>
  <c r="B2569" i="1"/>
  <c r="O2568" i="1"/>
  <c r="J2568" i="1"/>
  <c r="B2568" i="1"/>
  <c r="O2567" i="1"/>
  <c r="J2567" i="1"/>
  <c r="B2567" i="1"/>
  <c r="O2566" i="1"/>
  <c r="J2566" i="1"/>
  <c r="H2566" i="1"/>
  <c r="O2565" i="1"/>
  <c r="J2565" i="1"/>
  <c r="B2565" i="1"/>
  <c r="O2564" i="1"/>
  <c r="J2564" i="1"/>
  <c r="B2564" i="1"/>
  <c r="O2563" i="1"/>
  <c r="J2563" i="1"/>
  <c r="B2563" i="1"/>
  <c r="O2562" i="1"/>
  <c r="J2562" i="1"/>
  <c r="B2562" i="1"/>
  <c r="O2561" i="1"/>
  <c r="J2561" i="1"/>
  <c r="B2561" i="1"/>
  <c r="O2560" i="1"/>
  <c r="J2560" i="1"/>
  <c r="B2560" i="1"/>
  <c r="O2559" i="1"/>
  <c r="J2559" i="1"/>
  <c r="B2559" i="1"/>
  <c r="O2558" i="1"/>
  <c r="J2558" i="1"/>
  <c r="B2558" i="1"/>
  <c r="O2557" i="1"/>
  <c r="J2557" i="1"/>
  <c r="B2557" i="1"/>
  <c r="O2556" i="1"/>
  <c r="J2556" i="1"/>
  <c r="B2556" i="1"/>
  <c r="O2555" i="1"/>
  <c r="J2555" i="1"/>
  <c r="B2555" i="1"/>
  <c r="O2554" i="1"/>
  <c r="J2554" i="1"/>
  <c r="B2554" i="1"/>
  <c r="O2553" i="1"/>
  <c r="J2553" i="1"/>
  <c r="H2553" i="1"/>
  <c r="O2552" i="1"/>
  <c r="J2552" i="1"/>
  <c r="B2552" i="1"/>
  <c r="O2551" i="1"/>
  <c r="J2551" i="1"/>
  <c r="B2551" i="1"/>
  <c r="O2550" i="1"/>
  <c r="J2550" i="1"/>
  <c r="B2550" i="1"/>
  <c r="O2549" i="1"/>
  <c r="J2549" i="1"/>
  <c r="B2549" i="1"/>
  <c r="O2548" i="1"/>
  <c r="J2548" i="1"/>
  <c r="B2548" i="1"/>
  <c r="O2547" i="1"/>
  <c r="J2547" i="1"/>
  <c r="B2547" i="1"/>
  <c r="O2546" i="1"/>
  <c r="J2546" i="1"/>
  <c r="B2546" i="1"/>
  <c r="O2545" i="1"/>
  <c r="J2545" i="1"/>
  <c r="B2545" i="1"/>
  <c r="O2544" i="1"/>
  <c r="J2544" i="1"/>
  <c r="B2544" i="1"/>
  <c r="O2543" i="1"/>
  <c r="J2543" i="1"/>
  <c r="B2543" i="1"/>
  <c r="O2542" i="1"/>
  <c r="J2542" i="1"/>
  <c r="B2542" i="1"/>
  <c r="O2541" i="1"/>
  <c r="J2541" i="1"/>
  <c r="B2541" i="1"/>
  <c r="O2540" i="1"/>
  <c r="J2540" i="1"/>
  <c r="H2540" i="1"/>
  <c r="O2539" i="1"/>
  <c r="J2539" i="1"/>
  <c r="B2539" i="1"/>
  <c r="O2538" i="1"/>
  <c r="J2538" i="1"/>
  <c r="B2538" i="1"/>
  <c r="O2537" i="1"/>
  <c r="J2537" i="1"/>
  <c r="B2537" i="1"/>
  <c r="O2536" i="1"/>
  <c r="J2536" i="1"/>
  <c r="B2536" i="1"/>
  <c r="O2535" i="1"/>
  <c r="J2535" i="1"/>
  <c r="B2535" i="1"/>
  <c r="O2534" i="1"/>
  <c r="J2534" i="1"/>
  <c r="B2534" i="1"/>
  <c r="O2533" i="1"/>
  <c r="J2533" i="1"/>
  <c r="B2533" i="1"/>
  <c r="O2532" i="1"/>
  <c r="J2532" i="1"/>
  <c r="B2532" i="1"/>
  <c r="O2531" i="1"/>
  <c r="J2531" i="1"/>
  <c r="B2531" i="1"/>
  <c r="O2530" i="1"/>
  <c r="J2530" i="1"/>
  <c r="B2530" i="1"/>
  <c r="O2529" i="1"/>
  <c r="J2529" i="1"/>
  <c r="B2529" i="1"/>
  <c r="O2528" i="1"/>
  <c r="J2528" i="1"/>
  <c r="B2528" i="1"/>
  <c r="O2527" i="1"/>
  <c r="J2527" i="1"/>
  <c r="H2527" i="1"/>
  <c r="O2526" i="1"/>
  <c r="J2526" i="1"/>
  <c r="B2526" i="1"/>
  <c r="O2525" i="1"/>
  <c r="J2525" i="1"/>
  <c r="B2525" i="1"/>
  <c r="O2524" i="1"/>
  <c r="J2524" i="1"/>
  <c r="B2524" i="1"/>
  <c r="O2523" i="1"/>
  <c r="J2523" i="1"/>
  <c r="B2523" i="1"/>
  <c r="O2522" i="1"/>
  <c r="J2522" i="1"/>
  <c r="B2522" i="1"/>
  <c r="O2521" i="1"/>
  <c r="J2521" i="1"/>
  <c r="B2521" i="1"/>
  <c r="O2520" i="1"/>
  <c r="J2520" i="1"/>
  <c r="B2520" i="1"/>
  <c r="O2519" i="1"/>
  <c r="J2519" i="1"/>
  <c r="B2519" i="1"/>
  <c r="O2518" i="1"/>
  <c r="J2518" i="1"/>
  <c r="B2518" i="1"/>
  <c r="O2517" i="1"/>
  <c r="J2517" i="1"/>
  <c r="B2517" i="1"/>
  <c r="O2516" i="1"/>
  <c r="J2516" i="1"/>
  <c r="B2516" i="1"/>
  <c r="O2515" i="1"/>
  <c r="J2515" i="1"/>
  <c r="B2515" i="1"/>
  <c r="O2514" i="1"/>
  <c r="J2514" i="1"/>
  <c r="H2514" i="1"/>
  <c r="O2513" i="1"/>
  <c r="J2513" i="1"/>
  <c r="B2513" i="1"/>
  <c r="O2512" i="1"/>
  <c r="J2512" i="1"/>
  <c r="B2512" i="1"/>
  <c r="O2511" i="1"/>
  <c r="J2511" i="1"/>
  <c r="B2511" i="1"/>
  <c r="O2510" i="1"/>
  <c r="J2510" i="1"/>
  <c r="B2510" i="1"/>
  <c r="O2509" i="1"/>
  <c r="J2509" i="1"/>
  <c r="B2509" i="1"/>
  <c r="O2508" i="1"/>
  <c r="J2508" i="1"/>
  <c r="B2508" i="1"/>
  <c r="O2507" i="1"/>
  <c r="J2507" i="1"/>
  <c r="B2507" i="1"/>
  <c r="O2506" i="1"/>
  <c r="J2506" i="1"/>
  <c r="B2506" i="1"/>
  <c r="O2505" i="1"/>
  <c r="J2505" i="1"/>
  <c r="B2505" i="1"/>
  <c r="O2504" i="1"/>
  <c r="J2504" i="1"/>
  <c r="B2504" i="1"/>
  <c r="O2503" i="1"/>
  <c r="J2503" i="1"/>
  <c r="B2503" i="1"/>
  <c r="O2502" i="1"/>
  <c r="J2502" i="1"/>
  <c r="B2502" i="1"/>
  <c r="O2501" i="1"/>
  <c r="J2501" i="1"/>
  <c r="H2501" i="1"/>
  <c r="O2500" i="1"/>
  <c r="J2500" i="1"/>
  <c r="B2500" i="1"/>
  <c r="O2499" i="1"/>
  <c r="J2499" i="1"/>
  <c r="B2499" i="1"/>
  <c r="O2498" i="1"/>
  <c r="J2498" i="1"/>
  <c r="B2498" i="1"/>
  <c r="O2497" i="1"/>
  <c r="J2497" i="1"/>
  <c r="B2497" i="1"/>
  <c r="O2496" i="1"/>
  <c r="J2496" i="1"/>
  <c r="B2496" i="1"/>
  <c r="O2495" i="1"/>
  <c r="J2495" i="1"/>
  <c r="B2495" i="1"/>
  <c r="O2494" i="1"/>
  <c r="J2494" i="1"/>
  <c r="B2494" i="1"/>
  <c r="O2493" i="1"/>
  <c r="J2493" i="1"/>
  <c r="B2493" i="1"/>
  <c r="O2492" i="1"/>
  <c r="J2492" i="1"/>
  <c r="B2492" i="1"/>
  <c r="O2491" i="1"/>
  <c r="J2491" i="1"/>
  <c r="B2491" i="1"/>
  <c r="O2490" i="1"/>
  <c r="J2490" i="1"/>
  <c r="B2490" i="1"/>
  <c r="O2489" i="1"/>
  <c r="J2489" i="1"/>
  <c r="B2489" i="1"/>
  <c r="O2488" i="1"/>
  <c r="J2488" i="1"/>
  <c r="H2488" i="1"/>
  <c r="O2487" i="1"/>
  <c r="K2487" i="1"/>
  <c r="K2486" i="1" s="1"/>
  <c r="J2487" i="1"/>
  <c r="B2487" i="1"/>
  <c r="O2486" i="1"/>
  <c r="J2486" i="1"/>
  <c r="B2486" i="1"/>
  <c r="O2485" i="1"/>
  <c r="J2485" i="1"/>
  <c r="B2485" i="1"/>
  <c r="O2484" i="1"/>
  <c r="J2484" i="1"/>
  <c r="B2484" i="1"/>
  <c r="O2483" i="1"/>
  <c r="J2483" i="1"/>
  <c r="B2483" i="1"/>
  <c r="O2482" i="1"/>
  <c r="J2482" i="1"/>
  <c r="B2482" i="1"/>
  <c r="O2481" i="1"/>
  <c r="J2481" i="1"/>
  <c r="B2481" i="1"/>
  <c r="O2480" i="1"/>
  <c r="J2480" i="1"/>
  <c r="B2480" i="1"/>
  <c r="O2479" i="1"/>
  <c r="J2479" i="1"/>
  <c r="B2479" i="1"/>
  <c r="O2478" i="1"/>
  <c r="J2478" i="1"/>
  <c r="B2478" i="1"/>
  <c r="O2477" i="1"/>
  <c r="J2477" i="1"/>
  <c r="B2477" i="1"/>
  <c r="O2476" i="1"/>
  <c r="J2476" i="1"/>
  <c r="B2476" i="1"/>
  <c r="O2475" i="1"/>
  <c r="J2475" i="1"/>
  <c r="H2475" i="1"/>
  <c r="O2474" i="1"/>
  <c r="J2474" i="1"/>
  <c r="B2474" i="1"/>
  <c r="O2473" i="1"/>
  <c r="J2473" i="1"/>
  <c r="B2473" i="1"/>
  <c r="O2472" i="1"/>
  <c r="J2472" i="1"/>
  <c r="B2472" i="1"/>
  <c r="O2471" i="1"/>
  <c r="J2471" i="1"/>
  <c r="B2471" i="1"/>
  <c r="O2470" i="1"/>
  <c r="J2470" i="1"/>
  <c r="B2470" i="1"/>
  <c r="O2469" i="1"/>
  <c r="J2469" i="1"/>
  <c r="B2469" i="1"/>
  <c r="O2468" i="1"/>
  <c r="J2468" i="1"/>
  <c r="B2468" i="1"/>
  <c r="O2467" i="1"/>
  <c r="J2467" i="1"/>
  <c r="B2467" i="1"/>
  <c r="O2466" i="1"/>
  <c r="J2466" i="1"/>
  <c r="B2466" i="1"/>
  <c r="O2465" i="1"/>
  <c r="J2465" i="1"/>
  <c r="B2465" i="1"/>
  <c r="O2464" i="1"/>
  <c r="J2464" i="1"/>
  <c r="B2464" i="1"/>
  <c r="O2463" i="1"/>
  <c r="J2463" i="1"/>
  <c r="B2463" i="1"/>
  <c r="O2462" i="1"/>
  <c r="J2462" i="1"/>
  <c r="H2462" i="1"/>
  <c r="O2461" i="1"/>
  <c r="J2461" i="1"/>
  <c r="B2461" i="1"/>
  <c r="O2460" i="1"/>
  <c r="J2460" i="1"/>
  <c r="B2460" i="1"/>
  <c r="O2459" i="1"/>
  <c r="J2459" i="1"/>
  <c r="B2459" i="1"/>
  <c r="O2458" i="1"/>
  <c r="J2458" i="1"/>
  <c r="B2458" i="1"/>
  <c r="O2457" i="1"/>
  <c r="J2457" i="1"/>
  <c r="B2457" i="1"/>
  <c r="O2456" i="1"/>
  <c r="J2456" i="1"/>
  <c r="B2456" i="1"/>
  <c r="O2455" i="1"/>
  <c r="J2455" i="1"/>
  <c r="B2455" i="1"/>
  <c r="O2454" i="1"/>
  <c r="J2454" i="1"/>
  <c r="B2454" i="1"/>
  <c r="O2453" i="1"/>
  <c r="J2453" i="1"/>
  <c r="B2453" i="1"/>
  <c r="O2452" i="1"/>
  <c r="J2452" i="1"/>
  <c r="B2452" i="1"/>
  <c r="O2451" i="1"/>
  <c r="J2451" i="1"/>
  <c r="B2451" i="1"/>
  <c r="O2450" i="1"/>
  <c r="J2450" i="1"/>
  <c r="B2450" i="1"/>
  <c r="O2449" i="1"/>
  <c r="J2449" i="1"/>
  <c r="H2449" i="1"/>
  <c r="O2448" i="1"/>
  <c r="J2448" i="1"/>
  <c r="B2448" i="1"/>
  <c r="O2447" i="1"/>
  <c r="J2447" i="1"/>
  <c r="B2447" i="1"/>
  <c r="O2446" i="1"/>
  <c r="J2446" i="1"/>
  <c r="B2446" i="1"/>
  <c r="O2445" i="1"/>
  <c r="J2445" i="1"/>
  <c r="B2445" i="1"/>
  <c r="O2444" i="1"/>
  <c r="J2444" i="1"/>
  <c r="B2444" i="1"/>
  <c r="O2443" i="1"/>
  <c r="J2443" i="1"/>
  <c r="B2443" i="1"/>
  <c r="O2442" i="1"/>
  <c r="J2442" i="1"/>
  <c r="B2442" i="1"/>
  <c r="O2441" i="1"/>
  <c r="J2441" i="1"/>
  <c r="B2441" i="1"/>
  <c r="O2440" i="1"/>
  <c r="J2440" i="1"/>
  <c r="B2440" i="1"/>
  <c r="O2439" i="1"/>
  <c r="J2439" i="1"/>
  <c r="B2439" i="1"/>
  <c r="O2438" i="1"/>
  <c r="J2438" i="1"/>
  <c r="B2438" i="1"/>
  <c r="O2437" i="1"/>
  <c r="J2437" i="1"/>
  <c r="B2437" i="1"/>
  <c r="O2436" i="1"/>
  <c r="J2436" i="1"/>
  <c r="H2436" i="1"/>
  <c r="O2435" i="1"/>
  <c r="J2435" i="1"/>
  <c r="B2435" i="1"/>
  <c r="O2434" i="1"/>
  <c r="J2434" i="1"/>
  <c r="B2434" i="1"/>
  <c r="O2433" i="1"/>
  <c r="J2433" i="1"/>
  <c r="B2433" i="1"/>
  <c r="O2432" i="1"/>
  <c r="J2432" i="1"/>
  <c r="B2432" i="1"/>
  <c r="O2431" i="1"/>
  <c r="J2431" i="1"/>
  <c r="B2431" i="1"/>
  <c r="O2430" i="1"/>
  <c r="J2430" i="1"/>
  <c r="B2430" i="1"/>
  <c r="O2429" i="1"/>
  <c r="J2429" i="1"/>
  <c r="B2429" i="1"/>
  <c r="O2428" i="1"/>
  <c r="J2428" i="1"/>
  <c r="B2428" i="1"/>
  <c r="O2427" i="1"/>
  <c r="J2427" i="1"/>
  <c r="B2427" i="1"/>
  <c r="O2426" i="1"/>
  <c r="J2426" i="1"/>
  <c r="B2426" i="1"/>
  <c r="O2425" i="1"/>
  <c r="J2425" i="1"/>
  <c r="B2425" i="1"/>
  <c r="O2424" i="1"/>
  <c r="J2424" i="1"/>
  <c r="B2424" i="1"/>
  <c r="O2423" i="1"/>
  <c r="J2423" i="1"/>
  <c r="H2423" i="1"/>
  <c r="O2422" i="1"/>
  <c r="J2422" i="1"/>
  <c r="B2422" i="1"/>
  <c r="O2421" i="1"/>
  <c r="J2421" i="1"/>
  <c r="B2421" i="1"/>
  <c r="O2420" i="1"/>
  <c r="J2420" i="1"/>
  <c r="B2420" i="1"/>
  <c r="O2419" i="1"/>
  <c r="J2419" i="1"/>
  <c r="B2419" i="1"/>
  <c r="O2418" i="1"/>
  <c r="J2418" i="1"/>
  <c r="B2418" i="1"/>
  <c r="O2417" i="1"/>
  <c r="J2417" i="1"/>
  <c r="B2417" i="1"/>
  <c r="O2416" i="1"/>
  <c r="J2416" i="1"/>
  <c r="B2416" i="1"/>
  <c r="O2415" i="1"/>
  <c r="J2415" i="1"/>
  <c r="B2415" i="1"/>
  <c r="O2414" i="1"/>
  <c r="J2414" i="1"/>
  <c r="B2414" i="1"/>
  <c r="O2413" i="1"/>
  <c r="J2413" i="1"/>
  <c r="B2413" i="1"/>
  <c r="O2412" i="1"/>
  <c r="J2412" i="1"/>
  <c r="B2412" i="1"/>
  <c r="O2411" i="1"/>
  <c r="J2411" i="1"/>
  <c r="B2411" i="1"/>
  <c r="O2410" i="1"/>
  <c r="J2410" i="1"/>
  <c r="H2410" i="1"/>
  <c r="O2409" i="1"/>
  <c r="J2409" i="1"/>
  <c r="B2409" i="1"/>
  <c r="O2408" i="1"/>
  <c r="J2408" i="1"/>
  <c r="B2408" i="1"/>
  <c r="O2407" i="1"/>
  <c r="J2407" i="1"/>
  <c r="B2407" i="1"/>
  <c r="O2406" i="1"/>
  <c r="J2406" i="1"/>
  <c r="B2406" i="1"/>
  <c r="O2405" i="1"/>
  <c r="J2405" i="1"/>
  <c r="B2405" i="1"/>
  <c r="O2404" i="1"/>
  <c r="J2404" i="1"/>
  <c r="B2404" i="1"/>
  <c r="O2403" i="1"/>
  <c r="J2403" i="1"/>
  <c r="B2403" i="1"/>
  <c r="O2402" i="1"/>
  <c r="J2402" i="1"/>
  <c r="B2402" i="1"/>
  <c r="O2401" i="1"/>
  <c r="J2401" i="1"/>
  <c r="B2401" i="1"/>
  <c r="O2400" i="1"/>
  <c r="J2400" i="1"/>
  <c r="B2400" i="1"/>
  <c r="O2399" i="1"/>
  <c r="J2399" i="1"/>
  <c r="B2399" i="1"/>
  <c r="O2398" i="1"/>
  <c r="J2398" i="1"/>
  <c r="B2398" i="1"/>
  <c r="O2397" i="1"/>
  <c r="J2397" i="1"/>
  <c r="H2397" i="1"/>
  <c r="O2396" i="1"/>
  <c r="J2396" i="1"/>
  <c r="B2396" i="1"/>
  <c r="O2395" i="1"/>
  <c r="J2395" i="1"/>
  <c r="B2395" i="1"/>
  <c r="O2394" i="1"/>
  <c r="J2394" i="1"/>
  <c r="B2394" i="1"/>
  <c r="O2393" i="1"/>
  <c r="J2393" i="1"/>
  <c r="B2393" i="1"/>
  <c r="O2392" i="1"/>
  <c r="J2392" i="1"/>
  <c r="B2392" i="1"/>
  <c r="O2391" i="1"/>
  <c r="J2391" i="1"/>
  <c r="B2391" i="1"/>
  <c r="O2390" i="1"/>
  <c r="J2390" i="1"/>
  <c r="B2390" i="1"/>
  <c r="O2389" i="1"/>
  <c r="J2389" i="1"/>
  <c r="B2389" i="1"/>
  <c r="O2388" i="1"/>
  <c r="J2388" i="1"/>
  <c r="B2388" i="1"/>
  <c r="O2387" i="1"/>
  <c r="J2387" i="1"/>
  <c r="B2387" i="1"/>
  <c r="O2386" i="1"/>
  <c r="J2386" i="1"/>
  <c r="B2386" i="1"/>
  <c r="O2385" i="1"/>
  <c r="J2385" i="1"/>
  <c r="B2385" i="1"/>
  <c r="O2384" i="1"/>
  <c r="J2384" i="1"/>
  <c r="H2384" i="1"/>
  <c r="O2383" i="1"/>
  <c r="J2383" i="1"/>
  <c r="B2383" i="1"/>
  <c r="O2382" i="1"/>
  <c r="J2382" i="1"/>
  <c r="B2382" i="1"/>
  <c r="O2381" i="1"/>
  <c r="J2381" i="1"/>
  <c r="B2381" i="1"/>
  <c r="O2380" i="1"/>
  <c r="J2380" i="1"/>
  <c r="B2380" i="1"/>
  <c r="O2379" i="1"/>
  <c r="J2379" i="1"/>
  <c r="B2379" i="1"/>
  <c r="O2378" i="1"/>
  <c r="J2378" i="1"/>
  <c r="B2378" i="1"/>
  <c r="O2377" i="1"/>
  <c r="J2377" i="1"/>
  <c r="B2377" i="1"/>
  <c r="O2376" i="1"/>
  <c r="J2376" i="1"/>
  <c r="B2376" i="1"/>
  <c r="O2375" i="1"/>
  <c r="J2375" i="1"/>
  <c r="B2375" i="1"/>
  <c r="O2374" i="1"/>
  <c r="J2374" i="1"/>
  <c r="B2374" i="1"/>
  <c r="O2373" i="1"/>
  <c r="J2373" i="1"/>
  <c r="B2373" i="1"/>
  <c r="O2372" i="1"/>
  <c r="J2372" i="1"/>
  <c r="B2372" i="1"/>
  <c r="O2371" i="1"/>
  <c r="J2371" i="1"/>
  <c r="H2371" i="1"/>
  <c r="O2370" i="1"/>
  <c r="J2370" i="1"/>
  <c r="B2370" i="1"/>
  <c r="O2369" i="1"/>
  <c r="J2369" i="1"/>
  <c r="B2369" i="1"/>
  <c r="O2368" i="1"/>
  <c r="J2368" i="1"/>
  <c r="B2368" i="1"/>
  <c r="O2367" i="1"/>
  <c r="J2367" i="1"/>
  <c r="B2367" i="1"/>
  <c r="O2366" i="1"/>
  <c r="J2366" i="1"/>
  <c r="B2366" i="1"/>
  <c r="O2365" i="1"/>
  <c r="J2365" i="1"/>
  <c r="B2365" i="1"/>
  <c r="O2364" i="1"/>
  <c r="J2364" i="1"/>
  <c r="B2364" i="1"/>
  <c r="O2363" i="1"/>
  <c r="J2363" i="1"/>
  <c r="B2363" i="1"/>
  <c r="O2362" i="1"/>
  <c r="J2362" i="1"/>
  <c r="B2362" i="1"/>
  <c r="O2361" i="1"/>
  <c r="J2361" i="1"/>
  <c r="B2361" i="1"/>
  <c r="O2360" i="1"/>
  <c r="J2360" i="1"/>
  <c r="B2360" i="1"/>
  <c r="O2359" i="1"/>
  <c r="J2359" i="1"/>
  <c r="B2359" i="1"/>
  <c r="O2358" i="1"/>
  <c r="J2358" i="1"/>
  <c r="H2358" i="1"/>
  <c r="O2357" i="1"/>
  <c r="J2357" i="1"/>
  <c r="B2357" i="1"/>
  <c r="O2356" i="1"/>
  <c r="J2356" i="1"/>
  <c r="B2356" i="1"/>
  <c r="O2355" i="1"/>
  <c r="J2355" i="1"/>
  <c r="B2355" i="1"/>
  <c r="O2354" i="1"/>
  <c r="J2354" i="1"/>
  <c r="B2354" i="1"/>
  <c r="O2353" i="1"/>
  <c r="J2353" i="1"/>
  <c r="B2353" i="1"/>
  <c r="O2352" i="1"/>
  <c r="J2352" i="1"/>
  <c r="B2352" i="1"/>
  <c r="O2351" i="1"/>
  <c r="J2351" i="1"/>
  <c r="B2351" i="1"/>
  <c r="O2350" i="1"/>
  <c r="J2350" i="1"/>
  <c r="B2350" i="1"/>
  <c r="O2349" i="1"/>
  <c r="J2349" i="1"/>
  <c r="B2349" i="1"/>
  <c r="O2348" i="1"/>
  <c r="J2348" i="1"/>
  <c r="B2348" i="1"/>
  <c r="O2347" i="1"/>
  <c r="J2347" i="1"/>
  <c r="B2347" i="1"/>
  <c r="O2346" i="1"/>
  <c r="J2346" i="1"/>
  <c r="B2346" i="1"/>
  <c r="O2345" i="1"/>
  <c r="J2345" i="1"/>
  <c r="H2345" i="1"/>
  <c r="O2344" i="1"/>
  <c r="J2344" i="1"/>
  <c r="B2344" i="1"/>
  <c r="O2343" i="1"/>
  <c r="J2343" i="1"/>
  <c r="B2343" i="1"/>
  <c r="O2342" i="1"/>
  <c r="J2342" i="1"/>
  <c r="B2342" i="1"/>
  <c r="O2341" i="1"/>
  <c r="J2341" i="1"/>
  <c r="B2341" i="1"/>
  <c r="O2340" i="1"/>
  <c r="J2340" i="1"/>
  <c r="B2340" i="1"/>
  <c r="O2339" i="1"/>
  <c r="J2339" i="1"/>
  <c r="B2339" i="1"/>
  <c r="O2338" i="1"/>
  <c r="J2338" i="1"/>
  <c r="B2338" i="1"/>
  <c r="O2337" i="1"/>
  <c r="J2337" i="1"/>
  <c r="B2337" i="1"/>
  <c r="O2336" i="1"/>
  <c r="J2336" i="1"/>
  <c r="B2336" i="1"/>
  <c r="O2335" i="1"/>
  <c r="J2335" i="1"/>
  <c r="B2335" i="1"/>
  <c r="O2334" i="1"/>
  <c r="J2334" i="1"/>
  <c r="B2334" i="1"/>
  <c r="O2333" i="1"/>
  <c r="J2333" i="1"/>
  <c r="B2333" i="1"/>
  <c r="O2332" i="1"/>
  <c r="J2332" i="1"/>
  <c r="H2332" i="1"/>
  <c r="O2331" i="1"/>
  <c r="J2331" i="1"/>
  <c r="B2331" i="1"/>
  <c r="O2330" i="1"/>
  <c r="J2330" i="1"/>
  <c r="B2330" i="1"/>
  <c r="O2329" i="1"/>
  <c r="J2329" i="1"/>
  <c r="B2329" i="1"/>
  <c r="O2328" i="1"/>
  <c r="J2328" i="1"/>
  <c r="B2328" i="1"/>
  <c r="O2327" i="1"/>
  <c r="J2327" i="1"/>
  <c r="B2327" i="1"/>
  <c r="O2326" i="1"/>
  <c r="J2326" i="1"/>
  <c r="B2326" i="1"/>
  <c r="O2325" i="1"/>
  <c r="J2325" i="1"/>
  <c r="B2325" i="1"/>
  <c r="O2324" i="1"/>
  <c r="J2324" i="1"/>
  <c r="B2324" i="1"/>
  <c r="O2323" i="1"/>
  <c r="J2323" i="1"/>
  <c r="B2323" i="1"/>
  <c r="O2322" i="1"/>
  <c r="J2322" i="1"/>
  <c r="B2322" i="1"/>
  <c r="O2321" i="1"/>
  <c r="J2321" i="1"/>
  <c r="B2321" i="1"/>
  <c r="O2320" i="1"/>
  <c r="J2320" i="1"/>
  <c r="B2320" i="1"/>
  <c r="O2319" i="1"/>
  <c r="J2319" i="1"/>
  <c r="H2319" i="1"/>
  <c r="O2318" i="1"/>
  <c r="J2318" i="1"/>
  <c r="B2318" i="1"/>
  <c r="O2317" i="1"/>
  <c r="J2317" i="1"/>
  <c r="B2317" i="1"/>
  <c r="O2316" i="1"/>
  <c r="J2316" i="1"/>
  <c r="B2316" i="1"/>
  <c r="O2315" i="1"/>
  <c r="J2315" i="1"/>
  <c r="B2315" i="1"/>
  <c r="O2314" i="1"/>
  <c r="J2314" i="1"/>
  <c r="B2314" i="1"/>
  <c r="O2313" i="1"/>
  <c r="J2313" i="1"/>
  <c r="B2313" i="1"/>
  <c r="O2312" i="1"/>
  <c r="J2312" i="1"/>
  <c r="B2312" i="1"/>
  <c r="O2311" i="1"/>
  <c r="J2311" i="1"/>
  <c r="B2311" i="1"/>
  <c r="O2310" i="1"/>
  <c r="J2310" i="1"/>
  <c r="B2310" i="1"/>
  <c r="O2309" i="1"/>
  <c r="J2309" i="1"/>
  <c r="B2309" i="1"/>
  <c r="O2308" i="1"/>
  <c r="J2308" i="1"/>
  <c r="B2308" i="1"/>
  <c r="O2307" i="1"/>
  <c r="J2307" i="1"/>
  <c r="B2307" i="1"/>
  <c r="O2306" i="1"/>
  <c r="J2306" i="1"/>
  <c r="H2306" i="1"/>
  <c r="O2305" i="1"/>
  <c r="J2305" i="1"/>
  <c r="B2305" i="1"/>
  <c r="O2304" i="1"/>
  <c r="J2304" i="1"/>
  <c r="B2304" i="1"/>
  <c r="O2303" i="1"/>
  <c r="J2303" i="1"/>
  <c r="B2303" i="1"/>
  <c r="O2302" i="1"/>
  <c r="J2302" i="1"/>
  <c r="B2302" i="1"/>
  <c r="O2301" i="1"/>
  <c r="J2301" i="1"/>
  <c r="B2301" i="1"/>
  <c r="O2300" i="1"/>
  <c r="J2300" i="1"/>
  <c r="B2300" i="1"/>
  <c r="O2299" i="1"/>
  <c r="J2299" i="1"/>
  <c r="B2299" i="1"/>
  <c r="O2298" i="1"/>
  <c r="J2298" i="1"/>
  <c r="B2298" i="1"/>
  <c r="O2297" i="1"/>
  <c r="J2297" i="1"/>
  <c r="B2297" i="1"/>
  <c r="O2296" i="1"/>
  <c r="J2296" i="1"/>
  <c r="B2296" i="1"/>
  <c r="O2295" i="1"/>
  <c r="J2295" i="1"/>
  <c r="B2295" i="1"/>
  <c r="O2294" i="1"/>
  <c r="J2294" i="1"/>
  <c r="B2294" i="1"/>
  <c r="O2293" i="1"/>
  <c r="J2293" i="1"/>
  <c r="H2293" i="1"/>
  <c r="O2292" i="1"/>
  <c r="K2292" i="1"/>
  <c r="J2292" i="1"/>
  <c r="B2292" i="1"/>
  <c r="O2291" i="1"/>
  <c r="J2291" i="1"/>
  <c r="B2291" i="1"/>
  <c r="O2290" i="1"/>
  <c r="J2290" i="1"/>
  <c r="B2290" i="1"/>
  <c r="O2289" i="1"/>
  <c r="J2289" i="1"/>
  <c r="B2289" i="1"/>
  <c r="O2288" i="1"/>
  <c r="J2288" i="1"/>
  <c r="B2288" i="1"/>
  <c r="O2287" i="1"/>
  <c r="J2287" i="1"/>
  <c r="B2287" i="1"/>
  <c r="O2286" i="1"/>
  <c r="J2286" i="1"/>
  <c r="B2286" i="1"/>
  <c r="O2285" i="1"/>
  <c r="J2285" i="1"/>
  <c r="B2285" i="1"/>
  <c r="O2284" i="1"/>
  <c r="J2284" i="1"/>
  <c r="B2284" i="1"/>
  <c r="O2283" i="1"/>
  <c r="J2283" i="1"/>
  <c r="B2283" i="1"/>
  <c r="O2282" i="1"/>
  <c r="J2282" i="1"/>
  <c r="B2282" i="1"/>
  <c r="O2281" i="1"/>
  <c r="J2281" i="1"/>
  <c r="B2281" i="1"/>
  <c r="O2280" i="1"/>
  <c r="J2280" i="1"/>
  <c r="H2280" i="1"/>
  <c r="O2279" i="1"/>
  <c r="J2279" i="1"/>
  <c r="B2279" i="1"/>
  <c r="O2278" i="1"/>
  <c r="J2278" i="1"/>
  <c r="B2278" i="1"/>
  <c r="O2277" i="1"/>
  <c r="J2277" i="1"/>
  <c r="B2277" i="1"/>
  <c r="O2276" i="1"/>
  <c r="J2276" i="1"/>
  <c r="B2276" i="1"/>
  <c r="O2275" i="1"/>
  <c r="J2275" i="1"/>
  <c r="B2275" i="1"/>
  <c r="O2274" i="1"/>
  <c r="J2274" i="1"/>
  <c r="B2274" i="1"/>
  <c r="O2273" i="1"/>
  <c r="J2273" i="1"/>
  <c r="B2273" i="1"/>
  <c r="O2272" i="1"/>
  <c r="J2272" i="1"/>
  <c r="B2272" i="1"/>
  <c r="O2271" i="1"/>
  <c r="J2271" i="1"/>
  <c r="B2271" i="1"/>
  <c r="O2270" i="1"/>
  <c r="J2270" i="1"/>
  <c r="B2270" i="1"/>
  <c r="O2269" i="1"/>
  <c r="J2269" i="1"/>
  <c r="B2269" i="1"/>
  <c r="O2268" i="1"/>
  <c r="J2268" i="1"/>
  <c r="B2268" i="1"/>
  <c r="O2267" i="1"/>
  <c r="J2267" i="1"/>
  <c r="H2267" i="1"/>
  <c r="O2266" i="1"/>
  <c r="J2266" i="1"/>
  <c r="B2266" i="1"/>
  <c r="O2265" i="1"/>
  <c r="J2265" i="1"/>
  <c r="B2265" i="1"/>
  <c r="O2264" i="1"/>
  <c r="J2264" i="1"/>
  <c r="B2264" i="1"/>
  <c r="O2263" i="1"/>
  <c r="J2263" i="1"/>
  <c r="B2263" i="1"/>
  <c r="O2262" i="1"/>
  <c r="J2262" i="1"/>
  <c r="B2262" i="1"/>
  <c r="O2261" i="1"/>
  <c r="J2261" i="1"/>
  <c r="B2261" i="1"/>
  <c r="O2260" i="1"/>
  <c r="J2260" i="1"/>
  <c r="B2260" i="1"/>
  <c r="O2259" i="1"/>
  <c r="J2259" i="1"/>
  <c r="B2259" i="1"/>
  <c r="O2258" i="1"/>
  <c r="J2258" i="1"/>
  <c r="B2258" i="1"/>
  <c r="O2257" i="1"/>
  <c r="J2257" i="1"/>
  <c r="B2257" i="1"/>
  <c r="O2256" i="1"/>
  <c r="J2256" i="1"/>
  <c r="B2256" i="1"/>
  <c r="O2255" i="1"/>
  <c r="J2255" i="1"/>
  <c r="B2255" i="1"/>
  <c r="O2254" i="1"/>
  <c r="J2254" i="1"/>
  <c r="H2254" i="1"/>
  <c r="O2253" i="1"/>
  <c r="J2253" i="1"/>
  <c r="B2253" i="1"/>
  <c r="O2252" i="1"/>
  <c r="J2252" i="1"/>
  <c r="B2252" i="1"/>
  <c r="O2251" i="1"/>
  <c r="J2251" i="1"/>
  <c r="B2251" i="1"/>
  <c r="O2250" i="1"/>
  <c r="J2250" i="1"/>
  <c r="B2250" i="1"/>
  <c r="O2249" i="1"/>
  <c r="J2249" i="1"/>
  <c r="B2249" i="1"/>
  <c r="O2248" i="1"/>
  <c r="J2248" i="1"/>
  <c r="B2248" i="1"/>
  <c r="O2247" i="1"/>
  <c r="J2247" i="1"/>
  <c r="B2247" i="1"/>
  <c r="O2246" i="1"/>
  <c r="J2246" i="1"/>
  <c r="B2246" i="1"/>
  <c r="O2245" i="1"/>
  <c r="J2245" i="1"/>
  <c r="B2245" i="1"/>
  <c r="O2244" i="1"/>
  <c r="J2244" i="1"/>
  <c r="B2244" i="1"/>
  <c r="O2243" i="1"/>
  <c r="J2243" i="1"/>
  <c r="B2243" i="1"/>
  <c r="O2242" i="1"/>
  <c r="J2242" i="1"/>
  <c r="B2242" i="1"/>
  <c r="O2241" i="1"/>
  <c r="J2241" i="1"/>
  <c r="H2241" i="1"/>
  <c r="O2240" i="1"/>
  <c r="J2240" i="1"/>
  <c r="B2240" i="1"/>
  <c r="O2239" i="1"/>
  <c r="J2239" i="1"/>
  <c r="B2239" i="1"/>
  <c r="O2238" i="1"/>
  <c r="J2238" i="1"/>
  <c r="B2238" i="1"/>
  <c r="O2237" i="1"/>
  <c r="J2237" i="1"/>
  <c r="B2237" i="1"/>
  <c r="O2236" i="1"/>
  <c r="J2236" i="1"/>
  <c r="B2236" i="1"/>
  <c r="O2235" i="1"/>
  <c r="J2235" i="1"/>
  <c r="B2235" i="1"/>
  <c r="O2234" i="1"/>
  <c r="J2234" i="1"/>
  <c r="B2234" i="1"/>
  <c r="O2233" i="1"/>
  <c r="J2233" i="1"/>
  <c r="B2233" i="1"/>
  <c r="O2232" i="1"/>
  <c r="J2232" i="1"/>
  <c r="B2232" i="1"/>
  <c r="O2231" i="1"/>
  <c r="J2231" i="1"/>
  <c r="B2231" i="1"/>
  <c r="O2230" i="1"/>
  <c r="J2230" i="1"/>
  <c r="B2230" i="1"/>
  <c r="O2229" i="1"/>
  <c r="J2229" i="1"/>
  <c r="B2229" i="1"/>
  <c r="O2228" i="1"/>
  <c r="J2228" i="1"/>
  <c r="H2228" i="1"/>
  <c r="O2227" i="1"/>
  <c r="J2227" i="1"/>
  <c r="B2227" i="1"/>
  <c r="O2226" i="1"/>
  <c r="J2226" i="1"/>
  <c r="B2226" i="1"/>
  <c r="O2225" i="1"/>
  <c r="J2225" i="1"/>
  <c r="B2225" i="1"/>
  <c r="O2224" i="1"/>
  <c r="J2224" i="1"/>
  <c r="B2224" i="1"/>
  <c r="O2223" i="1"/>
  <c r="J2223" i="1"/>
  <c r="B2223" i="1"/>
  <c r="O2222" i="1"/>
  <c r="J2222" i="1"/>
  <c r="B2222" i="1"/>
  <c r="O2221" i="1"/>
  <c r="J2221" i="1"/>
  <c r="B2221" i="1"/>
  <c r="O2220" i="1"/>
  <c r="J2220" i="1"/>
  <c r="B2220" i="1"/>
  <c r="O2219" i="1"/>
  <c r="J2219" i="1"/>
  <c r="B2219" i="1"/>
  <c r="O2218" i="1"/>
  <c r="J2218" i="1"/>
  <c r="B2218" i="1"/>
  <c r="O2217" i="1"/>
  <c r="J2217" i="1"/>
  <c r="B2217" i="1"/>
  <c r="O2216" i="1"/>
  <c r="J2216" i="1"/>
  <c r="B2216" i="1"/>
  <c r="O2215" i="1"/>
  <c r="J2215" i="1"/>
  <c r="H2215" i="1"/>
  <c r="O2214" i="1"/>
  <c r="J2214" i="1"/>
  <c r="B2214" i="1"/>
  <c r="O2213" i="1"/>
  <c r="J2213" i="1"/>
  <c r="B2213" i="1"/>
  <c r="O2212" i="1"/>
  <c r="J2212" i="1"/>
  <c r="B2212" i="1"/>
  <c r="O2211" i="1"/>
  <c r="J2211" i="1"/>
  <c r="B2211" i="1"/>
  <c r="O2210" i="1"/>
  <c r="J2210" i="1"/>
  <c r="B2210" i="1"/>
  <c r="O2209" i="1"/>
  <c r="J2209" i="1"/>
  <c r="B2209" i="1"/>
  <c r="O2208" i="1"/>
  <c r="J2208" i="1"/>
  <c r="B2208" i="1"/>
  <c r="O2207" i="1"/>
  <c r="J2207" i="1"/>
  <c r="B2207" i="1"/>
  <c r="O2206" i="1"/>
  <c r="J2206" i="1"/>
  <c r="B2206" i="1"/>
  <c r="O2205" i="1"/>
  <c r="J2205" i="1"/>
  <c r="B2205" i="1"/>
  <c r="O2204" i="1"/>
  <c r="J2204" i="1"/>
  <c r="B2204" i="1"/>
  <c r="O2203" i="1"/>
  <c r="J2203" i="1"/>
  <c r="B2203" i="1"/>
  <c r="O2202" i="1"/>
  <c r="J2202" i="1"/>
  <c r="H2202" i="1"/>
  <c r="O2201" i="1"/>
  <c r="J2201" i="1"/>
  <c r="B2201" i="1"/>
  <c r="O2200" i="1"/>
  <c r="J2200" i="1"/>
  <c r="B2200" i="1"/>
  <c r="O2199" i="1"/>
  <c r="J2199" i="1"/>
  <c r="B2199" i="1"/>
  <c r="O2198" i="1"/>
  <c r="J2198" i="1"/>
  <c r="B2198" i="1"/>
  <c r="O2197" i="1"/>
  <c r="J2197" i="1"/>
  <c r="B2197" i="1"/>
  <c r="O2196" i="1"/>
  <c r="J2196" i="1"/>
  <c r="B2196" i="1"/>
  <c r="O2195" i="1"/>
  <c r="J2195" i="1"/>
  <c r="B2195" i="1"/>
  <c r="O2194" i="1"/>
  <c r="J2194" i="1"/>
  <c r="B2194" i="1"/>
  <c r="O2193" i="1"/>
  <c r="J2193" i="1"/>
  <c r="B2193" i="1"/>
  <c r="O2192" i="1"/>
  <c r="J2192" i="1"/>
  <c r="B2192" i="1"/>
  <c r="O2191" i="1"/>
  <c r="J2191" i="1"/>
  <c r="B2191" i="1"/>
  <c r="O2190" i="1"/>
  <c r="J2190" i="1"/>
  <c r="B2190" i="1"/>
  <c r="O2189" i="1"/>
  <c r="J2189" i="1"/>
  <c r="H2189" i="1"/>
  <c r="O2188" i="1"/>
  <c r="J2188" i="1"/>
  <c r="B2188" i="1"/>
  <c r="O2187" i="1"/>
  <c r="J2187" i="1"/>
  <c r="B2187" i="1"/>
  <c r="O2186" i="1"/>
  <c r="J2186" i="1"/>
  <c r="B2186" i="1"/>
  <c r="O2185" i="1"/>
  <c r="J2185" i="1"/>
  <c r="B2185" i="1"/>
  <c r="O2184" i="1"/>
  <c r="J2184" i="1"/>
  <c r="B2184" i="1"/>
  <c r="O2183" i="1"/>
  <c r="J2183" i="1"/>
  <c r="B2183" i="1"/>
  <c r="O2182" i="1"/>
  <c r="J2182" i="1"/>
  <c r="B2182" i="1"/>
  <c r="O2181" i="1"/>
  <c r="J2181" i="1"/>
  <c r="B2181" i="1"/>
  <c r="O2180" i="1"/>
  <c r="J2180" i="1"/>
  <c r="B2180" i="1"/>
  <c r="O2179" i="1"/>
  <c r="J2179" i="1"/>
  <c r="B2179" i="1"/>
  <c r="O2178" i="1"/>
  <c r="J2178" i="1"/>
  <c r="B2178" i="1"/>
  <c r="O2177" i="1"/>
  <c r="J2177" i="1"/>
  <c r="B2177" i="1"/>
  <c r="O2176" i="1"/>
  <c r="J2176" i="1"/>
  <c r="H2176" i="1"/>
  <c r="O2175" i="1"/>
  <c r="J2175" i="1"/>
  <c r="B2175" i="1"/>
  <c r="O2174" i="1"/>
  <c r="J2174" i="1"/>
  <c r="B2174" i="1"/>
  <c r="O2173" i="1"/>
  <c r="J2173" i="1"/>
  <c r="B2173" i="1"/>
  <c r="O2172" i="1"/>
  <c r="J2172" i="1"/>
  <c r="B2172" i="1"/>
  <c r="O2171" i="1"/>
  <c r="J2171" i="1"/>
  <c r="B2171" i="1"/>
  <c r="O2170" i="1"/>
  <c r="J2170" i="1"/>
  <c r="B2170" i="1"/>
  <c r="O2169" i="1"/>
  <c r="J2169" i="1"/>
  <c r="B2169" i="1"/>
  <c r="O2168" i="1"/>
  <c r="J2168" i="1"/>
  <c r="B2168" i="1"/>
  <c r="O2167" i="1"/>
  <c r="J2167" i="1"/>
  <c r="B2167" i="1"/>
  <c r="O2166" i="1"/>
  <c r="J2166" i="1"/>
  <c r="B2166" i="1"/>
  <c r="O2165" i="1"/>
  <c r="J2165" i="1"/>
  <c r="B2165" i="1"/>
  <c r="O2164" i="1"/>
  <c r="J2164" i="1"/>
  <c r="B2164" i="1"/>
  <c r="O2163" i="1"/>
  <c r="J2163" i="1"/>
  <c r="H2163" i="1"/>
  <c r="O2162" i="1"/>
  <c r="J2162" i="1"/>
  <c r="B2162" i="1"/>
  <c r="O2161" i="1"/>
  <c r="J2161" i="1"/>
  <c r="B2161" i="1"/>
  <c r="O2160" i="1"/>
  <c r="J2160" i="1"/>
  <c r="B2160" i="1"/>
  <c r="O2159" i="1"/>
  <c r="J2159" i="1"/>
  <c r="B2159" i="1"/>
  <c r="O2158" i="1"/>
  <c r="J2158" i="1"/>
  <c r="B2158" i="1"/>
  <c r="O2157" i="1"/>
  <c r="J2157" i="1"/>
  <c r="B2157" i="1"/>
  <c r="O2156" i="1"/>
  <c r="J2156" i="1"/>
  <c r="B2156" i="1"/>
  <c r="O2155" i="1"/>
  <c r="J2155" i="1"/>
  <c r="B2155" i="1"/>
  <c r="O2154" i="1"/>
  <c r="J2154" i="1"/>
  <c r="B2154" i="1"/>
  <c r="O2153" i="1"/>
  <c r="J2153" i="1"/>
  <c r="B2153" i="1"/>
  <c r="O2152" i="1"/>
  <c r="J2152" i="1"/>
  <c r="B2152" i="1"/>
  <c r="O2151" i="1"/>
  <c r="J2151" i="1"/>
  <c r="B2151" i="1"/>
  <c r="O2150" i="1"/>
  <c r="J2150" i="1"/>
  <c r="H2150" i="1"/>
  <c r="O2149" i="1"/>
  <c r="J2149" i="1"/>
  <c r="B2149" i="1"/>
  <c r="O2148" i="1"/>
  <c r="J2148" i="1"/>
  <c r="B2148" i="1"/>
  <c r="O2147" i="1"/>
  <c r="J2147" i="1"/>
  <c r="B2147" i="1"/>
  <c r="O2146" i="1"/>
  <c r="J2146" i="1"/>
  <c r="B2146" i="1"/>
  <c r="O2145" i="1"/>
  <c r="J2145" i="1"/>
  <c r="B2145" i="1"/>
  <c r="O2144" i="1"/>
  <c r="J2144" i="1"/>
  <c r="B2144" i="1"/>
  <c r="O2143" i="1"/>
  <c r="J2143" i="1"/>
  <c r="B2143" i="1"/>
  <c r="O2142" i="1"/>
  <c r="J2142" i="1"/>
  <c r="B2142" i="1"/>
  <c r="O2141" i="1"/>
  <c r="J2141" i="1"/>
  <c r="B2141" i="1"/>
  <c r="O2140" i="1"/>
  <c r="J2140" i="1"/>
  <c r="B2140" i="1"/>
  <c r="O2139" i="1"/>
  <c r="J2139" i="1"/>
  <c r="B2139" i="1"/>
  <c r="O2138" i="1"/>
  <c r="J2138" i="1"/>
  <c r="B2138" i="1"/>
  <c r="O2137" i="1"/>
  <c r="J2137" i="1"/>
  <c r="H2137" i="1"/>
  <c r="O2136" i="1"/>
  <c r="J2136" i="1"/>
  <c r="B2136" i="1"/>
  <c r="O2135" i="1"/>
  <c r="J2135" i="1"/>
  <c r="B2135" i="1"/>
  <c r="O2134" i="1"/>
  <c r="J2134" i="1"/>
  <c r="B2134" i="1"/>
  <c r="O2133" i="1"/>
  <c r="J2133" i="1"/>
  <c r="B2133" i="1"/>
  <c r="O2132" i="1"/>
  <c r="J2132" i="1"/>
  <c r="B2132" i="1"/>
  <c r="O2131" i="1"/>
  <c r="J2131" i="1"/>
  <c r="B2131" i="1"/>
  <c r="O2130" i="1"/>
  <c r="J2130" i="1"/>
  <c r="B2130" i="1"/>
  <c r="O2129" i="1"/>
  <c r="J2129" i="1"/>
  <c r="B2129" i="1"/>
  <c r="O2128" i="1"/>
  <c r="J2128" i="1"/>
  <c r="B2128" i="1"/>
  <c r="O2127" i="1"/>
  <c r="J2127" i="1"/>
  <c r="B2127" i="1"/>
  <c r="O2126" i="1"/>
  <c r="J2126" i="1"/>
  <c r="B2126" i="1"/>
  <c r="O2125" i="1"/>
  <c r="J2125" i="1"/>
  <c r="B2125" i="1"/>
  <c r="O2124" i="1"/>
  <c r="J2124" i="1"/>
  <c r="H2124" i="1"/>
  <c r="O2123" i="1"/>
  <c r="J2123" i="1"/>
  <c r="B2123" i="1"/>
  <c r="O2122" i="1"/>
  <c r="J2122" i="1"/>
  <c r="B2122" i="1"/>
  <c r="O2121" i="1"/>
  <c r="J2121" i="1"/>
  <c r="B2121" i="1"/>
  <c r="O2120" i="1"/>
  <c r="J2120" i="1"/>
  <c r="B2120" i="1"/>
  <c r="O2119" i="1"/>
  <c r="J2119" i="1"/>
  <c r="B2119" i="1"/>
  <c r="O2118" i="1"/>
  <c r="J2118" i="1"/>
  <c r="B2118" i="1"/>
  <c r="O2117" i="1"/>
  <c r="J2117" i="1"/>
  <c r="B2117" i="1"/>
  <c r="O2116" i="1"/>
  <c r="J2116" i="1"/>
  <c r="B2116" i="1"/>
  <c r="O2115" i="1"/>
  <c r="J2115" i="1"/>
  <c r="B2115" i="1"/>
  <c r="O2114" i="1"/>
  <c r="J2114" i="1"/>
  <c r="B2114" i="1"/>
  <c r="O2113" i="1"/>
  <c r="J2113" i="1"/>
  <c r="B2113" i="1"/>
  <c r="O2112" i="1"/>
  <c r="J2112" i="1"/>
  <c r="B2112" i="1"/>
  <c r="O2111" i="1"/>
  <c r="J2111" i="1"/>
  <c r="H2111" i="1"/>
  <c r="O2110" i="1"/>
  <c r="J2110" i="1"/>
  <c r="B2110" i="1"/>
  <c r="O2109" i="1"/>
  <c r="J2109" i="1"/>
  <c r="B2109" i="1"/>
  <c r="O2108" i="1"/>
  <c r="J2108" i="1"/>
  <c r="B2108" i="1"/>
  <c r="O2107" i="1"/>
  <c r="J2107" i="1"/>
  <c r="B2107" i="1"/>
  <c r="O2106" i="1"/>
  <c r="J2106" i="1"/>
  <c r="B2106" i="1"/>
  <c r="O2105" i="1"/>
  <c r="J2105" i="1"/>
  <c r="B2105" i="1"/>
  <c r="O2104" i="1"/>
  <c r="J2104" i="1"/>
  <c r="B2104" i="1"/>
  <c r="O2103" i="1"/>
  <c r="J2103" i="1"/>
  <c r="B2103" i="1"/>
  <c r="O2102" i="1"/>
  <c r="J2102" i="1"/>
  <c r="B2102" i="1"/>
  <c r="O2101" i="1"/>
  <c r="J2101" i="1"/>
  <c r="B2101" i="1"/>
  <c r="O2100" i="1"/>
  <c r="J2100" i="1"/>
  <c r="B2100" i="1"/>
  <c r="O2099" i="1"/>
  <c r="J2099" i="1"/>
  <c r="B2099" i="1"/>
  <c r="O2098" i="1"/>
  <c r="J2098" i="1"/>
  <c r="H2098" i="1"/>
  <c r="O2097" i="1"/>
  <c r="J2097" i="1"/>
  <c r="B2097" i="1"/>
  <c r="O2096" i="1"/>
  <c r="J2096" i="1"/>
  <c r="B2096" i="1"/>
  <c r="O2095" i="1"/>
  <c r="J2095" i="1"/>
  <c r="B2095" i="1"/>
  <c r="O2094" i="1"/>
  <c r="J2094" i="1"/>
  <c r="B2094" i="1"/>
  <c r="O2093" i="1"/>
  <c r="J2093" i="1"/>
  <c r="B2093" i="1"/>
  <c r="O2092" i="1"/>
  <c r="J2092" i="1"/>
  <c r="B2092" i="1"/>
  <c r="O2091" i="1"/>
  <c r="J2091" i="1"/>
  <c r="B2091" i="1"/>
  <c r="O2090" i="1"/>
  <c r="J2090" i="1"/>
  <c r="B2090" i="1"/>
  <c r="O2089" i="1"/>
  <c r="J2089" i="1"/>
  <c r="B2089" i="1"/>
  <c r="O2088" i="1"/>
  <c r="J2088" i="1"/>
  <c r="B2088" i="1"/>
  <c r="O2087" i="1"/>
  <c r="J2087" i="1"/>
  <c r="B2087" i="1"/>
  <c r="O2086" i="1"/>
  <c r="J2086" i="1"/>
  <c r="B2086" i="1"/>
  <c r="O2085" i="1"/>
  <c r="J2085" i="1"/>
  <c r="H2085" i="1"/>
  <c r="O2084" i="1"/>
  <c r="J2084" i="1"/>
  <c r="B2084" i="1"/>
  <c r="O2083" i="1"/>
  <c r="J2083" i="1"/>
  <c r="B2083" i="1"/>
  <c r="O2082" i="1"/>
  <c r="J2082" i="1"/>
  <c r="B2082" i="1"/>
  <c r="O2081" i="1"/>
  <c r="J2081" i="1"/>
  <c r="B2081" i="1"/>
  <c r="O2080" i="1"/>
  <c r="J2080" i="1"/>
  <c r="B2080" i="1"/>
  <c r="O2079" i="1"/>
  <c r="J2079" i="1"/>
  <c r="B2079" i="1"/>
  <c r="O2078" i="1"/>
  <c r="J2078" i="1"/>
  <c r="B2078" i="1"/>
  <c r="O2077" i="1"/>
  <c r="J2077" i="1"/>
  <c r="B2077" i="1"/>
  <c r="O2076" i="1"/>
  <c r="J2076" i="1"/>
  <c r="B2076" i="1"/>
  <c r="O2075" i="1"/>
  <c r="J2075" i="1"/>
  <c r="B2075" i="1"/>
  <c r="O2074" i="1"/>
  <c r="J2074" i="1"/>
  <c r="B2074" i="1"/>
  <c r="O2073" i="1"/>
  <c r="J2073" i="1"/>
  <c r="B2073" i="1"/>
  <c r="O2072" i="1"/>
  <c r="J2072" i="1"/>
  <c r="H2072" i="1"/>
  <c r="O2071" i="1"/>
  <c r="J2071" i="1"/>
  <c r="B2071" i="1"/>
  <c r="O2070" i="1"/>
  <c r="J2070" i="1"/>
  <c r="B2070" i="1"/>
  <c r="O2069" i="1"/>
  <c r="J2069" i="1"/>
  <c r="B2069" i="1"/>
  <c r="O2068" i="1"/>
  <c r="J2068" i="1"/>
  <c r="B2068" i="1"/>
  <c r="O2067" i="1"/>
  <c r="J2067" i="1"/>
  <c r="B2067" i="1"/>
  <c r="O2066" i="1"/>
  <c r="J2066" i="1"/>
  <c r="B2066" i="1"/>
  <c r="O2065" i="1"/>
  <c r="J2065" i="1"/>
  <c r="B2065" i="1"/>
  <c r="O2064" i="1"/>
  <c r="J2064" i="1"/>
  <c r="B2064" i="1"/>
  <c r="O2063" i="1"/>
  <c r="J2063" i="1"/>
  <c r="B2063" i="1"/>
  <c r="O2062" i="1"/>
  <c r="J2062" i="1"/>
  <c r="B2062" i="1"/>
  <c r="O2061" i="1"/>
  <c r="J2061" i="1"/>
  <c r="B2061" i="1"/>
  <c r="O2060" i="1"/>
  <c r="J2060" i="1"/>
  <c r="B2060" i="1"/>
  <c r="O2059" i="1"/>
  <c r="J2059" i="1"/>
  <c r="H2059" i="1"/>
  <c r="O2058" i="1"/>
  <c r="J2058" i="1"/>
  <c r="B2058" i="1"/>
  <c r="O2057" i="1"/>
  <c r="J2057" i="1"/>
  <c r="B2057" i="1"/>
  <c r="O2056" i="1"/>
  <c r="J2056" i="1"/>
  <c r="B2056" i="1"/>
  <c r="O2055" i="1"/>
  <c r="J2055" i="1"/>
  <c r="B2055" i="1"/>
  <c r="O2054" i="1"/>
  <c r="J2054" i="1"/>
  <c r="B2054" i="1"/>
  <c r="O2053" i="1"/>
  <c r="J2053" i="1"/>
  <c r="B2053" i="1"/>
  <c r="O2052" i="1"/>
  <c r="J2052" i="1"/>
  <c r="B2052" i="1"/>
  <c r="O2051" i="1"/>
  <c r="J2051" i="1"/>
  <c r="B2051" i="1"/>
  <c r="O2050" i="1"/>
  <c r="J2050" i="1"/>
  <c r="B2050" i="1"/>
  <c r="O2049" i="1"/>
  <c r="J2049" i="1"/>
  <c r="B2049" i="1"/>
  <c r="O2048" i="1"/>
  <c r="J2048" i="1"/>
  <c r="B2048" i="1"/>
  <c r="O2047" i="1"/>
  <c r="J2047" i="1"/>
  <c r="B2047" i="1"/>
  <c r="O2046" i="1"/>
  <c r="J2046" i="1"/>
  <c r="H2046" i="1"/>
  <c r="O2045" i="1"/>
  <c r="J2045" i="1"/>
  <c r="B2045" i="1"/>
  <c r="O2044" i="1"/>
  <c r="J2044" i="1"/>
  <c r="B2044" i="1"/>
  <c r="O2043" i="1"/>
  <c r="J2043" i="1"/>
  <c r="B2043" i="1"/>
  <c r="O2042" i="1"/>
  <c r="J2042" i="1"/>
  <c r="B2042" i="1"/>
  <c r="O2041" i="1"/>
  <c r="J2041" i="1"/>
  <c r="B2041" i="1"/>
  <c r="O2040" i="1"/>
  <c r="J2040" i="1"/>
  <c r="B2040" i="1"/>
  <c r="O2039" i="1"/>
  <c r="J2039" i="1"/>
  <c r="B2039" i="1"/>
  <c r="O2038" i="1"/>
  <c r="J2038" i="1"/>
  <c r="B2038" i="1"/>
  <c r="O2037" i="1"/>
  <c r="J2037" i="1"/>
  <c r="B2037" i="1"/>
  <c r="O2036" i="1"/>
  <c r="J2036" i="1"/>
  <c r="B2036" i="1"/>
  <c r="O2035" i="1"/>
  <c r="J2035" i="1"/>
  <c r="B2035" i="1"/>
  <c r="O2034" i="1"/>
  <c r="J2034" i="1"/>
  <c r="B2034" i="1"/>
  <c r="O2033" i="1"/>
  <c r="J2033" i="1"/>
  <c r="H2033" i="1"/>
  <c r="O2032" i="1"/>
  <c r="J2032" i="1"/>
  <c r="B2032" i="1"/>
  <c r="O2031" i="1"/>
  <c r="J2031" i="1"/>
  <c r="B2031" i="1"/>
  <c r="O2030" i="1"/>
  <c r="J2030" i="1"/>
  <c r="B2030" i="1"/>
  <c r="O2029" i="1"/>
  <c r="J2029" i="1"/>
  <c r="B2029" i="1"/>
  <c r="O2028" i="1"/>
  <c r="J2028" i="1"/>
  <c r="B2028" i="1"/>
  <c r="O2027" i="1"/>
  <c r="J2027" i="1"/>
  <c r="B2027" i="1"/>
  <c r="O2026" i="1"/>
  <c r="J2026" i="1"/>
  <c r="B2026" i="1"/>
  <c r="O2025" i="1"/>
  <c r="J2025" i="1"/>
  <c r="B2025" i="1"/>
  <c r="O2024" i="1"/>
  <c r="J2024" i="1"/>
  <c r="B2024" i="1"/>
  <c r="O2023" i="1"/>
  <c r="J2023" i="1"/>
  <c r="B2023" i="1"/>
  <c r="O2022" i="1"/>
  <c r="J2022" i="1"/>
  <c r="B2022" i="1"/>
  <c r="O2021" i="1"/>
  <c r="J2021" i="1"/>
  <c r="B2021" i="1"/>
  <c r="O2020" i="1"/>
  <c r="J2020" i="1"/>
  <c r="H2020" i="1"/>
  <c r="O2019" i="1"/>
  <c r="J2019" i="1"/>
  <c r="B2019" i="1"/>
  <c r="O2018" i="1"/>
  <c r="J2018" i="1"/>
  <c r="B2018" i="1"/>
  <c r="O2017" i="1"/>
  <c r="J2017" i="1"/>
  <c r="B2017" i="1"/>
  <c r="O2016" i="1"/>
  <c r="J2016" i="1"/>
  <c r="B2016" i="1"/>
  <c r="O2015" i="1"/>
  <c r="J2015" i="1"/>
  <c r="B2015" i="1"/>
  <c r="O2014" i="1"/>
  <c r="J2014" i="1"/>
  <c r="B2014" i="1"/>
  <c r="O2013" i="1"/>
  <c r="J2013" i="1"/>
  <c r="B2013" i="1"/>
  <c r="O2012" i="1"/>
  <c r="J2012" i="1"/>
  <c r="B2012" i="1"/>
  <c r="O2011" i="1"/>
  <c r="J2011" i="1"/>
  <c r="B2011" i="1"/>
  <c r="O2010" i="1"/>
  <c r="J2010" i="1"/>
  <c r="B2010" i="1"/>
  <c r="O2009" i="1"/>
  <c r="J2009" i="1"/>
  <c r="B2009" i="1"/>
  <c r="O2008" i="1"/>
  <c r="J2008" i="1"/>
  <c r="B2008" i="1"/>
  <c r="O2007" i="1"/>
  <c r="J2007" i="1"/>
  <c r="H2007" i="1"/>
  <c r="O2006" i="1"/>
  <c r="J2006" i="1"/>
  <c r="B2006" i="1"/>
  <c r="O2005" i="1"/>
  <c r="J2005" i="1"/>
  <c r="B2005" i="1"/>
  <c r="O2004" i="1"/>
  <c r="J2004" i="1"/>
  <c r="B2004" i="1"/>
  <c r="O2003" i="1"/>
  <c r="J2003" i="1"/>
  <c r="B2003" i="1"/>
  <c r="O2002" i="1"/>
  <c r="J2002" i="1"/>
  <c r="B2002" i="1"/>
  <c r="O2001" i="1"/>
  <c r="J2001" i="1"/>
  <c r="B2001" i="1"/>
  <c r="O2000" i="1"/>
  <c r="J2000" i="1"/>
  <c r="B2000" i="1"/>
  <c r="O1999" i="1"/>
  <c r="J1999" i="1"/>
  <c r="B1999" i="1"/>
  <c r="O1998" i="1"/>
  <c r="J1998" i="1"/>
  <c r="B1998" i="1"/>
  <c r="O1997" i="1"/>
  <c r="J1997" i="1"/>
  <c r="B1997" i="1"/>
  <c r="O1996" i="1"/>
  <c r="J1996" i="1"/>
  <c r="B1996" i="1"/>
  <c r="O1995" i="1"/>
  <c r="J1995" i="1"/>
  <c r="B1995" i="1"/>
  <c r="O1994" i="1"/>
  <c r="J1994" i="1"/>
  <c r="H1994" i="1"/>
  <c r="O1993" i="1"/>
  <c r="J1993" i="1"/>
  <c r="B1993" i="1"/>
  <c r="O1992" i="1"/>
  <c r="J1992" i="1"/>
  <c r="B1992" i="1"/>
  <c r="O1991" i="1"/>
  <c r="J1991" i="1"/>
  <c r="B1991" i="1"/>
  <c r="O1990" i="1"/>
  <c r="J1990" i="1"/>
  <c r="B1990" i="1"/>
  <c r="O1989" i="1"/>
  <c r="J1989" i="1"/>
  <c r="B1989" i="1"/>
  <c r="O1988" i="1"/>
  <c r="J1988" i="1"/>
  <c r="B1988" i="1"/>
  <c r="O1987" i="1"/>
  <c r="J1987" i="1"/>
  <c r="B1987" i="1"/>
  <c r="O1986" i="1"/>
  <c r="J1986" i="1"/>
  <c r="B1986" i="1"/>
  <c r="O1985" i="1"/>
  <c r="J1985" i="1"/>
  <c r="B1985" i="1"/>
  <c r="O1984" i="1"/>
  <c r="J1984" i="1"/>
  <c r="B1984" i="1"/>
  <c r="O1983" i="1"/>
  <c r="J1983" i="1"/>
  <c r="B1983" i="1"/>
  <c r="O1982" i="1"/>
  <c r="J1982" i="1"/>
  <c r="B1982" i="1"/>
  <c r="O1981" i="1"/>
  <c r="J1981" i="1"/>
  <c r="H1981" i="1"/>
  <c r="O1980" i="1"/>
  <c r="J1980" i="1"/>
  <c r="B1980" i="1"/>
  <c r="O1979" i="1"/>
  <c r="J1979" i="1"/>
  <c r="B1979" i="1"/>
  <c r="O1978" i="1"/>
  <c r="J1978" i="1"/>
  <c r="B1978" i="1"/>
  <c r="O1977" i="1"/>
  <c r="J1977" i="1"/>
  <c r="B1977" i="1"/>
  <c r="O1976" i="1"/>
  <c r="J1976" i="1"/>
  <c r="B1976" i="1"/>
  <c r="O1975" i="1"/>
  <c r="J1975" i="1"/>
  <c r="B1975" i="1"/>
  <c r="O1974" i="1"/>
  <c r="J1974" i="1"/>
  <c r="B1974" i="1"/>
  <c r="O1973" i="1"/>
  <c r="J1973" i="1"/>
  <c r="B1973" i="1"/>
  <c r="O1972" i="1"/>
  <c r="J1972" i="1"/>
  <c r="B1972" i="1"/>
  <c r="O1971" i="1"/>
  <c r="J1971" i="1"/>
  <c r="B1971" i="1"/>
  <c r="O1970" i="1"/>
  <c r="J1970" i="1"/>
  <c r="B1970" i="1"/>
  <c r="O1969" i="1"/>
  <c r="J1969" i="1"/>
  <c r="B1969" i="1"/>
  <c r="O1968" i="1"/>
  <c r="J1968" i="1"/>
  <c r="H1968" i="1"/>
  <c r="O1967" i="1"/>
  <c r="J1967" i="1"/>
  <c r="B1967" i="1"/>
  <c r="O1966" i="1"/>
  <c r="J1966" i="1"/>
  <c r="B1966" i="1"/>
  <c r="O1965" i="1"/>
  <c r="J1965" i="1"/>
  <c r="B1965" i="1"/>
  <c r="O1964" i="1"/>
  <c r="J1964" i="1"/>
  <c r="B1964" i="1"/>
  <c r="O1963" i="1"/>
  <c r="J1963" i="1"/>
  <c r="B1963" i="1"/>
  <c r="O1962" i="1"/>
  <c r="J1962" i="1"/>
  <c r="B1962" i="1"/>
  <c r="O1961" i="1"/>
  <c r="J1961" i="1"/>
  <c r="B1961" i="1"/>
  <c r="O1960" i="1"/>
  <c r="J1960" i="1"/>
  <c r="B1960" i="1"/>
  <c r="O1959" i="1"/>
  <c r="J1959" i="1"/>
  <c r="B1959" i="1"/>
  <c r="O1958" i="1"/>
  <c r="J1958" i="1"/>
  <c r="B1958" i="1"/>
  <c r="O1957" i="1"/>
  <c r="J1957" i="1"/>
  <c r="B1957" i="1"/>
  <c r="O1956" i="1"/>
  <c r="J1956" i="1"/>
  <c r="B1956" i="1"/>
  <c r="O1955" i="1"/>
  <c r="J1955" i="1"/>
  <c r="H1955" i="1"/>
  <c r="O1954" i="1"/>
  <c r="J1954" i="1"/>
  <c r="B1954" i="1"/>
  <c r="O1953" i="1"/>
  <c r="J1953" i="1"/>
  <c r="B1953" i="1"/>
  <c r="O1952" i="1"/>
  <c r="J1952" i="1"/>
  <c r="B1952" i="1"/>
  <c r="O1951" i="1"/>
  <c r="J1951" i="1"/>
  <c r="B1951" i="1"/>
  <c r="O1950" i="1"/>
  <c r="J1950" i="1"/>
  <c r="B1950" i="1"/>
  <c r="O1949" i="1"/>
  <c r="J1949" i="1"/>
  <c r="B1949" i="1"/>
  <c r="O1948" i="1"/>
  <c r="J1948" i="1"/>
  <c r="B1948" i="1"/>
  <c r="O1947" i="1"/>
  <c r="J1947" i="1"/>
  <c r="B1947" i="1"/>
  <c r="O1946" i="1"/>
  <c r="J1946" i="1"/>
  <c r="B1946" i="1"/>
  <c r="O1945" i="1"/>
  <c r="J1945" i="1"/>
  <c r="B1945" i="1"/>
  <c r="O1944" i="1"/>
  <c r="J1944" i="1"/>
  <c r="B1944" i="1"/>
  <c r="O1943" i="1"/>
  <c r="J1943" i="1"/>
  <c r="B1943" i="1"/>
  <c r="O1942" i="1"/>
  <c r="J1942" i="1"/>
  <c r="H1942" i="1"/>
  <c r="O1941" i="1"/>
  <c r="J1941" i="1"/>
  <c r="B1941" i="1"/>
  <c r="O1940" i="1"/>
  <c r="J1940" i="1"/>
  <c r="B1940" i="1"/>
  <c r="O1939" i="1"/>
  <c r="J1939" i="1"/>
  <c r="B1939" i="1"/>
  <c r="O1938" i="1"/>
  <c r="J1938" i="1"/>
  <c r="B1938" i="1"/>
  <c r="O1937" i="1"/>
  <c r="J1937" i="1"/>
  <c r="B1937" i="1"/>
  <c r="O1936" i="1"/>
  <c r="J1936" i="1"/>
  <c r="B1936" i="1"/>
  <c r="O1935" i="1"/>
  <c r="J1935" i="1"/>
  <c r="B1935" i="1"/>
  <c r="O1934" i="1"/>
  <c r="J1934" i="1"/>
  <c r="B1934" i="1"/>
  <c r="O1933" i="1"/>
  <c r="J1933" i="1"/>
  <c r="B1933" i="1"/>
  <c r="O1932" i="1"/>
  <c r="J1932" i="1"/>
  <c r="B1932" i="1"/>
  <c r="O1931" i="1"/>
  <c r="J1931" i="1"/>
  <c r="B1931" i="1"/>
  <c r="O1930" i="1"/>
  <c r="J1930" i="1"/>
  <c r="B1930" i="1"/>
  <c r="O1929" i="1"/>
  <c r="J1929" i="1"/>
  <c r="H1929" i="1"/>
  <c r="O1928" i="1"/>
  <c r="J1928" i="1"/>
  <c r="B1928" i="1"/>
  <c r="O1927" i="1"/>
  <c r="J1927" i="1"/>
  <c r="B1927" i="1"/>
  <c r="O1926" i="1"/>
  <c r="J1926" i="1"/>
  <c r="B1926" i="1"/>
  <c r="O1925" i="1"/>
  <c r="J1925" i="1"/>
  <c r="B1925" i="1"/>
  <c r="O1924" i="1"/>
  <c r="J1924" i="1"/>
  <c r="B1924" i="1"/>
  <c r="O1923" i="1"/>
  <c r="J1923" i="1"/>
  <c r="B1923" i="1"/>
  <c r="O1922" i="1"/>
  <c r="J1922" i="1"/>
  <c r="B1922" i="1"/>
  <c r="O1921" i="1"/>
  <c r="J1921" i="1"/>
  <c r="B1921" i="1"/>
  <c r="O1920" i="1"/>
  <c r="J1920" i="1"/>
  <c r="B1920" i="1"/>
  <c r="O1919" i="1"/>
  <c r="J1919" i="1"/>
  <c r="B1919" i="1"/>
  <c r="O1918" i="1"/>
  <c r="J1918" i="1"/>
  <c r="B1918" i="1"/>
  <c r="O1917" i="1"/>
  <c r="J1917" i="1"/>
  <c r="B1917" i="1"/>
  <c r="O1916" i="1"/>
  <c r="J1916" i="1"/>
  <c r="H1916" i="1"/>
  <c r="O1915" i="1"/>
  <c r="J1915" i="1"/>
  <c r="B1915" i="1"/>
  <c r="O1914" i="1"/>
  <c r="J1914" i="1"/>
  <c r="B1914" i="1"/>
  <c r="O1913" i="1"/>
  <c r="J1913" i="1"/>
  <c r="B1913" i="1"/>
  <c r="O1912" i="1"/>
  <c r="J1912" i="1"/>
  <c r="B1912" i="1"/>
  <c r="O1911" i="1"/>
  <c r="J1911" i="1"/>
  <c r="B1911" i="1"/>
  <c r="O1910" i="1"/>
  <c r="J1910" i="1"/>
  <c r="B1910" i="1"/>
  <c r="O1909" i="1"/>
  <c r="J1909" i="1"/>
  <c r="B1909" i="1"/>
  <c r="O1908" i="1"/>
  <c r="J1908" i="1"/>
  <c r="B1908" i="1"/>
  <c r="O1907" i="1"/>
  <c r="J1907" i="1"/>
  <c r="B1907" i="1"/>
  <c r="O1906" i="1"/>
  <c r="J1906" i="1"/>
  <c r="B1906" i="1"/>
  <c r="O1905" i="1"/>
  <c r="J1905" i="1"/>
  <c r="B1905" i="1"/>
  <c r="O1904" i="1"/>
  <c r="J1904" i="1"/>
  <c r="B1904" i="1"/>
  <c r="O1903" i="1"/>
  <c r="J1903" i="1"/>
  <c r="H1903" i="1"/>
  <c r="O1902" i="1"/>
  <c r="J1902" i="1"/>
  <c r="B1902" i="1"/>
  <c r="O1901" i="1"/>
  <c r="J1901" i="1"/>
  <c r="B1901" i="1"/>
  <c r="O1900" i="1"/>
  <c r="J1900" i="1"/>
  <c r="B1900" i="1"/>
  <c r="O1899" i="1"/>
  <c r="J1899" i="1"/>
  <c r="B1899" i="1"/>
  <c r="O1898" i="1"/>
  <c r="J1898" i="1"/>
  <c r="B1898" i="1"/>
  <c r="O1897" i="1"/>
  <c r="J1897" i="1"/>
  <c r="B1897" i="1"/>
  <c r="O1896" i="1"/>
  <c r="J1896" i="1"/>
  <c r="B1896" i="1"/>
  <c r="O1895" i="1"/>
  <c r="J1895" i="1"/>
  <c r="B1895" i="1"/>
  <c r="O1894" i="1"/>
  <c r="J1894" i="1"/>
  <c r="B1894" i="1"/>
  <c r="O1893" i="1"/>
  <c r="J1893" i="1"/>
  <c r="B1893" i="1"/>
  <c r="O1892" i="1"/>
  <c r="J1892" i="1"/>
  <c r="B1892" i="1"/>
  <c r="O1891" i="1"/>
  <c r="J1891" i="1"/>
  <c r="B1891" i="1"/>
  <c r="O1890" i="1"/>
  <c r="J1890" i="1"/>
  <c r="H1890" i="1"/>
  <c r="O1889" i="1"/>
  <c r="J1889" i="1"/>
  <c r="B1889" i="1"/>
  <c r="O1888" i="1"/>
  <c r="J1888" i="1"/>
  <c r="B1888" i="1"/>
  <c r="O1887" i="1"/>
  <c r="J1887" i="1"/>
  <c r="B1887" i="1"/>
  <c r="O1886" i="1"/>
  <c r="J1886" i="1"/>
  <c r="B1886" i="1"/>
  <c r="O1885" i="1"/>
  <c r="J1885" i="1"/>
  <c r="B1885" i="1"/>
  <c r="O1884" i="1"/>
  <c r="J1884" i="1"/>
  <c r="B1884" i="1"/>
  <c r="O1883" i="1"/>
  <c r="J1883" i="1"/>
  <c r="B1883" i="1"/>
  <c r="O1882" i="1"/>
  <c r="J1882" i="1"/>
  <c r="B1882" i="1"/>
  <c r="O1881" i="1"/>
  <c r="J1881" i="1"/>
  <c r="B1881" i="1"/>
  <c r="O1880" i="1"/>
  <c r="J1880" i="1"/>
  <c r="B1880" i="1"/>
  <c r="O1879" i="1"/>
  <c r="J1879" i="1"/>
  <c r="B1879" i="1"/>
  <c r="O1878" i="1"/>
  <c r="J1878" i="1"/>
  <c r="B1878" i="1"/>
  <c r="O1877" i="1"/>
  <c r="J1877" i="1"/>
  <c r="H1877" i="1"/>
  <c r="O1876" i="1"/>
  <c r="J1876" i="1"/>
  <c r="B1876" i="1"/>
  <c r="O1875" i="1"/>
  <c r="J1875" i="1"/>
  <c r="B1875" i="1"/>
  <c r="O1874" i="1"/>
  <c r="J1874" i="1"/>
  <c r="B1874" i="1"/>
  <c r="O1873" i="1"/>
  <c r="J1873" i="1"/>
  <c r="B1873" i="1"/>
  <c r="O1872" i="1"/>
  <c r="J1872" i="1"/>
  <c r="B1872" i="1"/>
  <c r="O1871" i="1"/>
  <c r="J1871" i="1"/>
  <c r="B1871" i="1"/>
  <c r="O1870" i="1"/>
  <c r="J1870" i="1"/>
  <c r="B1870" i="1"/>
  <c r="O1869" i="1"/>
  <c r="J1869" i="1"/>
  <c r="B1869" i="1"/>
  <c r="O1868" i="1"/>
  <c r="J1868" i="1"/>
  <c r="B1868" i="1"/>
  <c r="O1867" i="1"/>
  <c r="J1867" i="1"/>
  <c r="B1867" i="1"/>
  <c r="O1866" i="1"/>
  <c r="J1866" i="1"/>
  <c r="B1866" i="1"/>
  <c r="O1865" i="1"/>
  <c r="J1865" i="1"/>
  <c r="B1865" i="1"/>
  <c r="O1864" i="1"/>
  <c r="J1864" i="1"/>
  <c r="H1864" i="1"/>
  <c r="O1863" i="1"/>
  <c r="J1863" i="1"/>
  <c r="B1863" i="1"/>
  <c r="O1862" i="1"/>
  <c r="J1862" i="1"/>
  <c r="B1862" i="1"/>
  <c r="O1861" i="1"/>
  <c r="J1861" i="1"/>
  <c r="B1861" i="1"/>
  <c r="O1860" i="1"/>
  <c r="J1860" i="1"/>
  <c r="B1860" i="1"/>
  <c r="O1859" i="1"/>
  <c r="J1859" i="1"/>
  <c r="B1859" i="1"/>
  <c r="O1858" i="1"/>
  <c r="J1858" i="1"/>
  <c r="B1858" i="1"/>
  <c r="O1857" i="1"/>
  <c r="J1857" i="1"/>
  <c r="B1857" i="1"/>
  <c r="O1856" i="1"/>
  <c r="J1856" i="1"/>
  <c r="B1856" i="1"/>
  <c r="O1855" i="1"/>
  <c r="J1855" i="1"/>
  <c r="B1855" i="1"/>
  <c r="O1854" i="1"/>
  <c r="J1854" i="1"/>
  <c r="B1854" i="1"/>
  <c r="O1853" i="1"/>
  <c r="J1853" i="1"/>
  <c r="B1853" i="1"/>
  <c r="O1852" i="1"/>
  <c r="J1852" i="1"/>
  <c r="B1852" i="1"/>
  <c r="O1851" i="1"/>
  <c r="J1851" i="1"/>
  <c r="H1851" i="1"/>
  <c r="O1850" i="1"/>
  <c r="J1850" i="1"/>
  <c r="B1850" i="1"/>
  <c r="O1849" i="1"/>
  <c r="J1849" i="1"/>
  <c r="B1849" i="1"/>
  <c r="O1848" i="1"/>
  <c r="J1848" i="1"/>
  <c r="B1848" i="1"/>
  <c r="O1847" i="1"/>
  <c r="J1847" i="1"/>
  <c r="B1847" i="1"/>
  <c r="O1846" i="1"/>
  <c r="J1846" i="1"/>
  <c r="B1846" i="1"/>
  <c r="O1845" i="1"/>
  <c r="J1845" i="1"/>
  <c r="B1845" i="1"/>
  <c r="O1844" i="1"/>
  <c r="J1844" i="1"/>
  <c r="B1844" i="1"/>
  <c r="O1843" i="1"/>
  <c r="J1843" i="1"/>
  <c r="B1843" i="1"/>
  <c r="O1842" i="1"/>
  <c r="J1842" i="1"/>
  <c r="B1842" i="1"/>
  <c r="O1841" i="1"/>
  <c r="J1841" i="1"/>
  <c r="B1841" i="1"/>
  <c r="O1840" i="1"/>
  <c r="J1840" i="1"/>
  <c r="B1840" i="1"/>
  <c r="O1839" i="1"/>
  <c r="J1839" i="1"/>
  <c r="B1839" i="1"/>
  <c r="O1838" i="1"/>
  <c r="J1838" i="1"/>
  <c r="H1838" i="1"/>
  <c r="O1837" i="1"/>
  <c r="J1837" i="1"/>
  <c r="B1837" i="1"/>
  <c r="O1836" i="1"/>
  <c r="J1836" i="1"/>
  <c r="B1836" i="1"/>
  <c r="O1835" i="1"/>
  <c r="J1835" i="1"/>
  <c r="B1835" i="1"/>
  <c r="O1834" i="1"/>
  <c r="J1834" i="1"/>
  <c r="B1834" i="1"/>
  <c r="O1833" i="1"/>
  <c r="J1833" i="1"/>
  <c r="B1833" i="1"/>
  <c r="O1832" i="1"/>
  <c r="J1832" i="1"/>
  <c r="B1832" i="1"/>
  <c r="O1831" i="1"/>
  <c r="J1831" i="1"/>
  <c r="B1831" i="1"/>
  <c r="O1830" i="1"/>
  <c r="J1830" i="1"/>
  <c r="B1830" i="1"/>
  <c r="O1829" i="1"/>
  <c r="J1829" i="1"/>
  <c r="B1829" i="1"/>
  <c r="O1828" i="1"/>
  <c r="J1828" i="1"/>
  <c r="B1828" i="1"/>
  <c r="O1827" i="1"/>
  <c r="J1827" i="1"/>
  <c r="B1827" i="1"/>
  <c r="O1826" i="1"/>
  <c r="J1826" i="1"/>
  <c r="B1826" i="1"/>
  <c r="O1825" i="1"/>
  <c r="J1825" i="1"/>
  <c r="H1825" i="1"/>
  <c r="O1824" i="1"/>
  <c r="J1824" i="1"/>
  <c r="B1824" i="1"/>
  <c r="O1823" i="1"/>
  <c r="J1823" i="1"/>
  <c r="B1823" i="1"/>
  <c r="O1822" i="1"/>
  <c r="J1822" i="1"/>
  <c r="B1822" i="1"/>
  <c r="O1821" i="1"/>
  <c r="J1821" i="1"/>
  <c r="B1821" i="1"/>
  <c r="O1820" i="1"/>
  <c r="J1820" i="1"/>
  <c r="B1820" i="1"/>
  <c r="O1819" i="1"/>
  <c r="J1819" i="1"/>
  <c r="B1819" i="1"/>
  <c r="O1818" i="1"/>
  <c r="J1818" i="1"/>
  <c r="B1818" i="1"/>
  <c r="O1817" i="1"/>
  <c r="J1817" i="1"/>
  <c r="B1817" i="1"/>
  <c r="O1816" i="1"/>
  <c r="J1816" i="1"/>
  <c r="B1816" i="1"/>
  <c r="O1815" i="1"/>
  <c r="J1815" i="1"/>
  <c r="B1815" i="1"/>
  <c r="O1814" i="1"/>
  <c r="J1814" i="1"/>
  <c r="B1814" i="1"/>
  <c r="O1813" i="1"/>
  <c r="J1813" i="1"/>
  <c r="B1813" i="1"/>
  <c r="O1812" i="1"/>
  <c r="J1812" i="1"/>
  <c r="H1812" i="1"/>
  <c r="O1811" i="1"/>
  <c r="J1811" i="1"/>
  <c r="B1811" i="1"/>
  <c r="O1810" i="1"/>
  <c r="J1810" i="1"/>
  <c r="B1810" i="1"/>
  <c r="O1809" i="1"/>
  <c r="J1809" i="1"/>
  <c r="B1809" i="1"/>
  <c r="O1808" i="1"/>
  <c r="J1808" i="1"/>
  <c r="B1808" i="1"/>
  <c r="O1807" i="1"/>
  <c r="J1807" i="1"/>
  <c r="B1807" i="1"/>
  <c r="O1806" i="1"/>
  <c r="J1806" i="1"/>
  <c r="B1806" i="1"/>
  <c r="O1805" i="1"/>
  <c r="J1805" i="1"/>
  <c r="B1805" i="1"/>
  <c r="O1804" i="1"/>
  <c r="J1804" i="1"/>
  <c r="B1804" i="1"/>
  <c r="O1803" i="1"/>
  <c r="J1803" i="1"/>
  <c r="B1803" i="1"/>
  <c r="O1802" i="1"/>
  <c r="J1802" i="1"/>
  <c r="B1802" i="1"/>
  <c r="O1801" i="1"/>
  <c r="J1801" i="1"/>
  <c r="B1801" i="1"/>
  <c r="O1800" i="1"/>
  <c r="J1800" i="1"/>
  <c r="B1800" i="1"/>
  <c r="O1799" i="1"/>
  <c r="J1799" i="1"/>
  <c r="H1799" i="1"/>
  <c r="O1798" i="1"/>
  <c r="J1798" i="1"/>
  <c r="B1798" i="1"/>
  <c r="O1797" i="1"/>
  <c r="J1797" i="1"/>
  <c r="B1797" i="1"/>
  <c r="O1796" i="1"/>
  <c r="J1796" i="1"/>
  <c r="B1796" i="1"/>
  <c r="O1795" i="1"/>
  <c r="J1795" i="1"/>
  <c r="B1795" i="1"/>
  <c r="O1794" i="1"/>
  <c r="J1794" i="1"/>
  <c r="B1794" i="1"/>
  <c r="O1793" i="1"/>
  <c r="J1793" i="1"/>
  <c r="B1793" i="1"/>
  <c r="O1792" i="1"/>
  <c r="J1792" i="1"/>
  <c r="B1792" i="1"/>
  <c r="O1791" i="1"/>
  <c r="J1791" i="1"/>
  <c r="B1791" i="1"/>
  <c r="O1790" i="1"/>
  <c r="J1790" i="1"/>
  <c r="B1790" i="1"/>
  <c r="O1789" i="1"/>
  <c r="J1789" i="1"/>
  <c r="B1789" i="1"/>
  <c r="O1788" i="1"/>
  <c r="J1788" i="1"/>
  <c r="B1788" i="1"/>
  <c r="O1787" i="1"/>
  <c r="J1787" i="1"/>
  <c r="B1787" i="1"/>
  <c r="O1786" i="1"/>
  <c r="J1786" i="1"/>
  <c r="H1786" i="1"/>
  <c r="O1785" i="1"/>
  <c r="J1785" i="1"/>
  <c r="B1785" i="1"/>
  <c r="O1784" i="1"/>
  <c r="J1784" i="1"/>
  <c r="B1784" i="1"/>
  <c r="O1783" i="1"/>
  <c r="J1783" i="1"/>
  <c r="B1783" i="1"/>
  <c r="O1782" i="1"/>
  <c r="J1782" i="1"/>
  <c r="B1782" i="1"/>
  <c r="O1781" i="1"/>
  <c r="J1781" i="1"/>
  <c r="B1781" i="1"/>
  <c r="O1780" i="1"/>
  <c r="J1780" i="1"/>
  <c r="B1780" i="1"/>
  <c r="O1779" i="1"/>
  <c r="J1779" i="1"/>
  <c r="B1779" i="1"/>
  <c r="O1778" i="1"/>
  <c r="J1778" i="1"/>
  <c r="B1778" i="1"/>
  <c r="O1777" i="1"/>
  <c r="J1777" i="1"/>
  <c r="B1777" i="1"/>
  <c r="O1776" i="1"/>
  <c r="J1776" i="1"/>
  <c r="B1776" i="1"/>
  <c r="O1775" i="1"/>
  <c r="J1775" i="1"/>
  <c r="B1775" i="1"/>
  <c r="O1774" i="1"/>
  <c r="J1774" i="1"/>
  <c r="B1774" i="1"/>
  <c r="O1773" i="1"/>
  <c r="J1773" i="1"/>
  <c r="H1773" i="1"/>
  <c r="O1772" i="1"/>
  <c r="J1772" i="1"/>
  <c r="B1772" i="1"/>
  <c r="O1771" i="1"/>
  <c r="J1771" i="1"/>
  <c r="B1771" i="1"/>
  <c r="O1770" i="1"/>
  <c r="J1770" i="1"/>
  <c r="B1770" i="1"/>
  <c r="O1769" i="1"/>
  <c r="J1769" i="1"/>
  <c r="B1769" i="1"/>
  <c r="O1768" i="1"/>
  <c r="J1768" i="1"/>
  <c r="B1768" i="1"/>
  <c r="O1767" i="1"/>
  <c r="J1767" i="1"/>
  <c r="B1767" i="1"/>
  <c r="O1766" i="1"/>
  <c r="J1766" i="1"/>
  <c r="B1766" i="1"/>
  <c r="O1765" i="1"/>
  <c r="J1765" i="1"/>
  <c r="B1765" i="1"/>
  <c r="O1764" i="1"/>
  <c r="J1764" i="1"/>
  <c r="B1764" i="1"/>
  <c r="O1763" i="1"/>
  <c r="J1763" i="1"/>
  <c r="B1763" i="1"/>
  <c r="O1762" i="1"/>
  <c r="J1762" i="1"/>
  <c r="B1762" i="1"/>
  <c r="O1761" i="1"/>
  <c r="J1761" i="1"/>
  <c r="B1761" i="1"/>
  <c r="O1760" i="1"/>
  <c r="J1760" i="1"/>
  <c r="H1760" i="1"/>
  <c r="O1759" i="1"/>
  <c r="J1759" i="1"/>
  <c r="B1759" i="1"/>
  <c r="O1758" i="1"/>
  <c r="J1758" i="1"/>
  <c r="B1758" i="1"/>
  <c r="O1757" i="1"/>
  <c r="J1757" i="1"/>
  <c r="B1757" i="1"/>
  <c r="O1756" i="1"/>
  <c r="J1756" i="1"/>
  <c r="B1756" i="1"/>
  <c r="O1755" i="1"/>
  <c r="J1755" i="1"/>
  <c r="B1755" i="1"/>
  <c r="O1754" i="1"/>
  <c r="J1754" i="1"/>
  <c r="B1754" i="1"/>
  <c r="O1753" i="1"/>
  <c r="J1753" i="1"/>
  <c r="B1753" i="1"/>
  <c r="O1752" i="1"/>
  <c r="J1752" i="1"/>
  <c r="B1752" i="1"/>
  <c r="O1751" i="1"/>
  <c r="J1751" i="1"/>
  <c r="B1751" i="1"/>
  <c r="O1750" i="1"/>
  <c r="J1750" i="1"/>
  <c r="B1750" i="1"/>
  <c r="O1749" i="1"/>
  <c r="J1749" i="1"/>
  <c r="B1749" i="1"/>
  <c r="O1748" i="1"/>
  <c r="J1748" i="1"/>
  <c r="B1748" i="1"/>
  <c r="O1747" i="1"/>
  <c r="J1747" i="1"/>
  <c r="H1747" i="1"/>
  <c r="O1746" i="1"/>
  <c r="J1746" i="1"/>
  <c r="B1746" i="1"/>
  <c r="O1745" i="1"/>
  <c r="J1745" i="1"/>
  <c r="B1745" i="1"/>
  <c r="O1744" i="1"/>
  <c r="J1744" i="1"/>
  <c r="B1744" i="1"/>
  <c r="O1743" i="1"/>
  <c r="J1743" i="1"/>
  <c r="B1743" i="1"/>
  <c r="O1742" i="1"/>
  <c r="J1742" i="1"/>
  <c r="B1742" i="1"/>
  <c r="O1741" i="1"/>
  <c r="J1741" i="1"/>
  <c r="B1741" i="1"/>
  <c r="O1740" i="1"/>
  <c r="J1740" i="1"/>
  <c r="B1740" i="1"/>
  <c r="O1739" i="1"/>
  <c r="J1739" i="1"/>
  <c r="B1739" i="1"/>
  <c r="O1738" i="1"/>
  <c r="J1738" i="1"/>
  <c r="B1738" i="1"/>
  <c r="O1737" i="1"/>
  <c r="J1737" i="1"/>
  <c r="B1737" i="1"/>
  <c r="O1736" i="1"/>
  <c r="J1736" i="1"/>
  <c r="B1736" i="1"/>
  <c r="O1735" i="1"/>
  <c r="J1735" i="1"/>
  <c r="B1735" i="1"/>
  <c r="O1734" i="1"/>
  <c r="J1734" i="1"/>
  <c r="H1734" i="1"/>
  <c r="O1733" i="1"/>
  <c r="J1733" i="1"/>
  <c r="B1733" i="1"/>
  <c r="O1732" i="1"/>
  <c r="J1732" i="1"/>
  <c r="B1732" i="1"/>
  <c r="O1731" i="1"/>
  <c r="J1731" i="1"/>
  <c r="B1731" i="1"/>
  <c r="O1730" i="1"/>
  <c r="J1730" i="1"/>
  <c r="B1730" i="1"/>
  <c r="O1729" i="1"/>
  <c r="J1729" i="1"/>
  <c r="B1729" i="1"/>
  <c r="O1728" i="1"/>
  <c r="J1728" i="1"/>
  <c r="B1728" i="1"/>
  <c r="O1727" i="1"/>
  <c r="J1727" i="1"/>
  <c r="B1727" i="1"/>
  <c r="O1726" i="1"/>
  <c r="J1726" i="1"/>
  <c r="B1726" i="1"/>
  <c r="O1725" i="1"/>
  <c r="J1725" i="1"/>
  <c r="B1725" i="1"/>
  <c r="O1724" i="1"/>
  <c r="J1724" i="1"/>
  <c r="B1724" i="1"/>
  <c r="O1723" i="1"/>
  <c r="J1723" i="1"/>
  <c r="B1723" i="1"/>
  <c r="O1722" i="1"/>
  <c r="J1722" i="1"/>
  <c r="B1722" i="1"/>
  <c r="O1721" i="1"/>
  <c r="J1721" i="1"/>
  <c r="H1721" i="1"/>
  <c r="O1720" i="1"/>
  <c r="J1720" i="1"/>
  <c r="B1720" i="1"/>
  <c r="O1719" i="1"/>
  <c r="J1719" i="1"/>
  <c r="B1719" i="1"/>
  <c r="O1718" i="1"/>
  <c r="J1718" i="1"/>
  <c r="B1718" i="1"/>
  <c r="O1717" i="1"/>
  <c r="J1717" i="1"/>
  <c r="B1717" i="1"/>
  <c r="O1716" i="1"/>
  <c r="J1716" i="1"/>
  <c r="B1716" i="1"/>
  <c r="O1715" i="1"/>
  <c r="J1715" i="1"/>
  <c r="B1715" i="1"/>
  <c r="O1714" i="1"/>
  <c r="J1714" i="1"/>
  <c r="B1714" i="1"/>
  <c r="O1713" i="1"/>
  <c r="J1713" i="1"/>
  <c r="B1713" i="1"/>
  <c r="O1712" i="1"/>
  <c r="J1712" i="1"/>
  <c r="B1712" i="1"/>
  <c r="O1711" i="1"/>
  <c r="J1711" i="1"/>
  <c r="B1711" i="1"/>
  <c r="O1710" i="1"/>
  <c r="J1710" i="1"/>
  <c r="B1710" i="1"/>
  <c r="O1709" i="1"/>
  <c r="J1709" i="1"/>
  <c r="B1709" i="1"/>
  <c r="O1708" i="1"/>
  <c r="J1708" i="1"/>
  <c r="H1708" i="1"/>
  <c r="O1707" i="1"/>
  <c r="J1707" i="1"/>
  <c r="B1707" i="1"/>
  <c r="O1706" i="1"/>
  <c r="J1706" i="1"/>
  <c r="B1706" i="1"/>
  <c r="O1705" i="1"/>
  <c r="J1705" i="1"/>
  <c r="B1705" i="1"/>
  <c r="O1704" i="1"/>
  <c r="J1704" i="1"/>
  <c r="B1704" i="1"/>
  <c r="O1703" i="1"/>
  <c r="J1703" i="1"/>
  <c r="B1703" i="1"/>
  <c r="O1702" i="1"/>
  <c r="J1702" i="1"/>
  <c r="B1702" i="1"/>
  <c r="O1701" i="1"/>
  <c r="J1701" i="1"/>
  <c r="B1701" i="1"/>
  <c r="O1700" i="1"/>
  <c r="J1700" i="1"/>
  <c r="B1700" i="1"/>
  <c r="O1699" i="1"/>
  <c r="J1699" i="1"/>
  <c r="B1699" i="1"/>
  <c r="O1698" i="1"/>
  <c r="J1698" i="1"/>
  <c r="B1698" i="1"/>
  <c r="O1697" i="1"/>
  <c r="J1697" i="1"/>
  <c r="B1697" i="1"/>
  <c r="O1696" i="1"/>
  <c r="J1696" i="1"/>
  <c r="B1696" i="1"/>
  <c r="O1695" i="1"/>
  <c r="J1695" i="1"/>
  <c r="H1695" i="1"/>
  <c r="O1694" i="1"/>
  <c r="J1694" i="1"/>
  <c r="B1694" i="1"/>
  <c r="O1693" i="1"/>
  <c r="J1693" i="1"/>
  <c r="B1693" i="1"/>
  <c r="O1692" i="1"/>
  <c r="J1692" i="1"/>
  <c r="B1692" i="1"/>
  <c r="O1691" i="1"/>
  <c r="J1691" i="1"/>
  <c r="B1691" i="1"/>
  <c r="O1690" i="1"/>
  <c r="J1690" i="1"/>
  <c r="B1690" i="1"/>
  <c r="O1689" i="1"/>
  <c r="J1689" i="1"/>
  <c r="B1689" i="1"/>
  <c r="O1688" i="1"/>
  <c r="J1688" i="1"/>
  <c r="B1688" i="1"/>
  <c r="O1687" i="1"/>
  <c r="J1687" i="1"/>
  <c r="B1687" i="1"/>
  <c r="O1686" i="1"/>
  <c r="J1686" i="1"/>
  <c r="B1686" i="1"/>
  <c r="O1685" i="1"/>
  <c r="J1685" i="1"/>
  <c r="B1685" i="1"/>
  <c r="O1684" i="1"/>
  <c r="J1684" i="1"/>
  <c r="B1684" i="1"/>
  <c r="O1683" i="1"/>
  <c r="J1683" i="1"/>
  <c r="B1683" i="1"/>
  <c r="O1682" i="1"/>
  <c r="J1682" i="1"/>
  <c r="H1682" i="1"/>
  <c r="O1681" i="1"/>
  <c r="J1681" i="1"/>
  <c r="B1681" i="1"/>
  <c r="O1680" i="1"/>
  <c r="J1680" i="1"/>
  <c r="B1680" i="1"/>
  <c r="O1679" i="1"/>
  <c r="J1679" i="1"/>
  <c r="B1679" i="1"/>
  <c r="O1678" i="1"/>
  <c r="J1678" i="1"/>
  <c r="B1678" i="1"/>
  <c r="O1677" i="1"/>
  <c r="J1677" i="1"/>
  <c r="B1677" i="1"/>
  <c r="O1676" i="1"/>
  <c r="J1676" i="1"/>
  <c r="B1676" i="1"/>
  <c r="O1675" i="1"/>
  <c r="J1675" i="1"/>
  <c r="B1675" i="1"/>
  <c r="O1674" i="1"/>
  <c r="J1674" i="1"/>
  <c r="B1674" i="1"/>
  <c r="O1673" i="1"/>
  <c r="J1673" i="1"/>
  <c r="B1673" i="1"/>
  <c r="O1672" i="1"/>
  <c r="J1672" i="1"/>
  <c r="B1672" i="1"/>
  <c r="O1671" i="1"/>
  <c r="J1671" i="1"/>
  <c r="B1671" i="1"/>
  <c r="O1670" i="1"/>
  <c r="J1670" i="1"/>
  <c r="B1670" i="1"/>
  <c r="O1669" i="1"/>
  <c r="J1669" i="1"/>
  <c r="H1669" i="1"/>
  <c r="O1668" i="1"/>
  <c r="J1668" i="1"/>
  <c r="B1668" i="1"/>
  <c r="O1667" i="1"/>
  <c r="J1667" i="1"/>
  <c r="B1667" i="1"/>
  <c r="O1666" i="1"/>
  <c r="J1666" i="1"/>
  <c r="B1666" i="1"/>
  <c r="O1665" i="1"/>
  <c r="J1665" i="1"/>
  <c r="B1665" i="1"/>
  <c r="O1664" i="1"/>
  <c r="J1664" i="1"/>
  <c r="B1664" i="1"/>
  <c r="O1663" i="1"/>
  <c r="J1663" i="1"/>
  <c r="B1663" i="1"/>
  <c r="O1662" i="1"/>
  <c r="J1662" i="1"/>
  <c r="B1662" i="1"/>
  <c r="O1661" i="1"/>
  <c r="J1661" i="1"/>
  <c r="B1661" i="1"/>
  <c r="O1660" i="1"/>
  <c r="J1660" i="1"/>
  <c r="B1660" i="1"/>
  <c r="O1659" i="1"/>
  <c r="J1659" i="1"/>
  <c r="B1659" i="1"/>
  <c r="O1658" i="1"/>
  <c r="J1658" i="1"/>
  <c r="B1658" i="1"/>
  <c r="O1657" i="1"/>
  <c r="J1657" i="1"/>
  <c r="B1657" i="1"/>
  <c r="O1656" i="1"/>
  <c r="J1656" i="1"/>
  <c r="H1656" i="1"/>
  <c r="O1655" i="1"/>
  <c r="J1655" i="1"/>
  <c r="B1655" i="1"/>
  <c r="O1654" i="1"/>
  <c r="J1654" i="1"/>
  <c r="B1654" i="1"/>
  <c r="O1653" i="1"/>
  <c r="J1653" i="1"/>
  <c r="B1653" i="1"/>
  <c r="O1652" i="1"/>
  <c r="J1652" i="1"/>
  <c r="B1652" i="1"/>
  <c r="O1651" i="1"/>
  <c r="J1651" i="1"/>
  <c r="B1651" i="1"/>
  <c r="O1650" i="1"/>
  <c r="J1650" i="1"/>
  <c r="B1650" i="1"/>
  <c r="O1649" i="1"/>
  <c r="J1649" i="1"/>
  <c r="B1649" i="1"/>
  <c r="O1648" i="1"/>
  <c r="J1648" i="1"/>
  <c r="B1648" i="1"/>
  <c r="O1647" i="1"/>
  <c r="J1647" i="1"/>
  <c r="B1647" i="1"/>
  <c r="O1646" i="1"/>
  <c r="J1646" i="1"/>
  <c r="B1646" i="1"/>
  <c r="O1645" i="1"/>
  <c r="J1645" i="1"/>
  <c r="B1645" i="1"/>
  <c r="O1644" i="1"/>
  <c r="J1644" i="1"/>
  <c r="B1644" i="1"/>
  <c r="O1643" i="1"/>
  <c r="J1643" i="1"/>
  <c r="H1643" i="1"/>
  <c r="O1642" i="1"/>
  <c r="J1642" i="1"/>
  <c r="B1642" i="1"/>
  <c r="O1641" i="1"/>
  <c r="J1641" i="1"/>
  <c r="B1641" i="1"/>
  <c r="O1640" i="1"/>
  <c r="J1640" i="1"/>
  <c r="B1640" i="1"/>
  <c r="O1639" i="1"/>
  <c r="J1639" i="1"/>
  <c r="B1639" i="1"/>
  <c r="O1638" i="1"/>
  <c r="J1638" i="1"/>
  <c r="B1638" i="1"/>
  <c r="O1637" i="1"/>
  <c r="J1637" i="1"/>
  <c r="B1637" i="1"/>
  <c r="O1636" i="1"/>
  <c r="J1636" i="1"/>
  <c r="B1636" i="1"/>
  <c r="O1635" i="1"/>
  <c r="J1635" i="1"/>
  <c r="B1635" i="1"/>
  <c r="O1634" i="1"/>
  <c r="J1634" i="1"/>
  <c r="B1634" i="1"/>
  <c r="O1633" i="1"/>
  <c r="J1633" i="1"/>
  <c r="B1633" i="1"/>
  <c r="O1632" i="1"/>
  <c r="J1632" i="1"/>
  <c r="B1632" i="1"/>
  <c r="O1631" i="1"/>
  <c r="J1631" i="1"/>
  <c r="B1631" i="1"/>
  <c r="O1630" i="1"/>
  <c r="J1630" i="1"/>
  <c r="H1630" i="1"/>
  <c r="O1629" i="1"/>
  <c r="J1629" i="1"/>
  <c r="B1629" i="1"/>
  <c r="O1628" i="1"/>
  <c r="J1628" i="1"/>
  <c r="B1628" i="1"/>
  <c r="O1627" i="1"/>
  <c r="J1627" i="1"/>
  <c r="B1627" i="1"/>
  <c r="O1626" i="1"/>
  <c r="J1626" i="1"/>
  <c r="B1626" i="1"/>
  <c r="O1625" i="1"/>
  <c r="J1625" i="1"/>
  <c r="B1625" i="1"/>
  <c r="O1624" i="1"/>
  <c r="J1624" i="1"/>
  <c r="B1624" i="1"/>
  <c r="O1623" i="1"/>
  <c r="J1623" i="1"/>
  <c r="B1623" i="1"/>
  <c r="O1622" i="1"/>
  <c r="J1622" i="1"/>
  <c r="B1622" i="1"/>
  <c r="O1621" i="1"/>
  <c r="J1621" i="1"/>
  <c r="B1621" i="1"/>
  <c r="O1620" i="1"/>
  <c r="J1620" i="1"/>
  <c r="B1620" i="1"/>
  <c r="O1619" i="1"/>
  <c r="J1619" i="1"/>
  <c r="B1619" i="1"/>
  <c r="O1618" i="1"/>
  <c r="J1618" i="1"/>
  <c r="B1618" i="1"/>
  <c r="O1617" i="1"/>
  <c r="J1617" i="1"/>
  <c r="H1617" i="1"/>
  <c r="O1616" i="1"/>
  <c r="J1616" i="1"/>
  <c r="B1616" i="1"/>
  <c r="O1615" i="1"/>
  <c r="J1615" i="1"/>
  <c r="B1615" i="1"/>
  <c r="O1614" i="1"/>
  <c r="J1614" i="1"/>
  <c r="B1614" i="1"/>
  <c r="O1613" i="1"/>
  <c r="J1613" i="1"/>
  <c r="B1613" i="1"/>
  <c r="O1612" i="1"/>
  <c r="J1612" i="1"/>
  <c r="B1612" i="1"/>
  <c r="O1611" i="1"/>
  <c r="J1611" i="1"/>
  <c r="B1611" i="1"/>
  <c r="O1610" i="1"/>
  <c r="J1610" i="1"/>
  <c r="B1610" i="1"/>
  <c r="O1609" i="1"/>
  <c r="J1609" i="1"/>
  <c r="B1609" i="1"/>
  <c r="O1608" i="1"/>
  <c r="J1608" i="1"/>
  <c r="B1608" i="1"/>
  <c r="O1607" i="1"/>
  <c r="J1607" i="1"/>
  <c r="B1607" i="1"/>
  <c r="O1606" i="1"/>
  <c r="J1606" i="1"/>
  <c r="B1606" i="1"/>
  <c r="O1605" i="1"/>
  <c r="J1605" i="1"/>
  <c r="B1605" i="1"/>
  <c r="O1604" i="1"/>
  <c r="J1604" i="1"/>
  <c r="H1604" i="1"/>
  <c r="O1603" i="1"/>
  <c r="J1603" i="1"/>
  <c r="B1603" i="1"/>
  <c r="O1602" i="1"/>
  <c r="J1602" i="1"/>
  <c r="B1602" i="1"/>
  <c r="O1601" i="1"/>
  <c r="J1601" i="1"/>
  <c r="B1601" i="1"/>
  <c r="O1600" i="1"/>
  <c r="J1600" i="1"/>
  <c r="B1600" i="1"/>
  <c r="O1599" i="1"/>
  <c r="J1599" i="1"/>
  <c r="B1599" i="1"/>
  <c r="O1598" i="1"/>
  <c r="J1598" i="1"/>
  <c r="B1598" i="1"/>
  <c r="O1597" i="1"/>
  <c r="J1597" i="1"/>
  <c r="B1597" i="1"/>
  <c r="O1596" i="1"/>
  <c r="J1596" i="1"/>
  <c r="B1596" i="1"/>
  <c r="O1595" i="1"/>
  <c r="J1595" i="1"/>
  <c r="B1595" i="1"/>
  <c r="O1594" i="1"/>
  <c r="J1594" i="1"/>
  <c r="B1594" i="1"/>
  <c r="O1593" i="1"/>
  <c r="J1593" i="1"/>
  <c r="B1593" i="1"/>
  <c r="O1592" i="1"/>
  <c r="J1592" i="1"/>
  <c r="B1592" i="1"/>
  <c r="O1591" i="1"/>
  <c r="J1591" i="1"/>
  <c r="H1591" i="1"/>
  <c r="O1590" i="1"/>
  <c r="J1590" i="1"/>
  <c r="B1590" i="1"/>
  <c r="O1589" i="1"/>
  <c r="J1589" i="1"/>
  <c r="B1589" i="1"/>
  <c r="O1588" i="1"/>
  <c r="J1588" i="1"/>
  <c r="B1588" i="1"/>
  <c r="O1587" i="1"/>
  <c r="J1587" i="1"/>
  <c r="B1587" i="1"/>
  <c r="O1586" i="1"/>
  <c r="J1586" i="1"/>
  <c r="B1586" i="1"/>
  <c r="O1585" i="1"/>
  <c r="J1585" i="1"/>
  <c r="B1585" i="1"/>
  <c r="O1584" i="1"/>
  <c r="J1584" i="1"/>
  <c r="B1584" i="1"/>
  <c r="O1583" i="1"/>
  <c r="J1583" i="1"/>
  <c r="B1583" i="1"/>
  <c r="O1582" i="1"/>
  <c r="J1582" i="1"/>
  <c r="B1582" i="1"/>
  <c r="O1581" i="1"/>
  <c r="J1581" i="1"/>
  <c r="B1581" i="1"/>
  <c r="O1580" i="1"/>
  <c r="J1580" i="1"/>
  <c r="B1580" i="1"/>
  <c r="O1579" i="1"/>
  <c r="J1579" i="1"/>
  <c r="B1579" i="1"/>
  <c r="O1578" i="1"/>
  <c r="J1578" i="1"/>
  <c r="H1578" i="1"/>
  <c r="O1577" i="1"/>
  <c r="J1577" i="1"/>
  <c r="B1577" i="1"/>
  <c r="O1576" i="1"/>
  <c r="J1576" i="1"/>
  <c r="B1576" i="1"/>
  <c r="O1575" i="1"/>
  <c r="J1575" i="1"/>
  <c r="B1575" i="1"/>
  <c r="O1574" i="1"/>
  <c r="J1574" i="1"/>
  <c r="B1574" i="1"/>
  <c r="O1573" i="1"/>
  <c r="J1573" i="1"/>
  <c r="B1573" i="1"/>
  <c r="O1572" i="1"/>
  <c r="J1572" i="1"/>
  <c r="B1572" i="1"/>
  <c r="O1571" i="1"/>
  <c r="J1571" i="1"/>
  <c r="B1571" i="1"/>
  <c r="O1570" i="1"/>
  <c r="J1570" i="1"/>
  <c r="B1570" i="1"/>
  <c r="O1569" i="1"/>
  <c r="J1569" i="1"/>
  <c r="B1569" i="1"/>
  <c r="O1568" i="1"/>
  <c r="J1568" i="1"/>
  <c r="B1568" i="1"/>
  <c r="O1567" i="1"/>
  <c r="J1567" i="1"/>
  <c r="B1567" i="1"/>
  <c r="O1566" i="1"/>
  <c r="J1566" i="1"/>
  <c r="B1566" i="1"/>
  <c r="O1565" i="1"/>
  <c r="J1565" i="1"/>
  <c r="H1565" i="1"/>
  <c r="O1564" i="1"/>
  <c r="J1564" i="1"/>
  <c r="B1564" i="1"/>
  <c r="O1563" i="1"/>
  <c r="J1563" i="1"/>
  <c r="B1563" i="1"/>
  <c r="O1562" i="1"/>
  <c r="J1562" i="1"/>
  <c r="B1562" i="1"/>
  <c r="O1561" i="1"/>
  <c r="J1561" i="1"/>
  <c r="B1561" i="1"/>
  <c r="O1560" i="1"/>
  <c r="J1560" i="1"/>
  <c r="B1560" i="1"/>
  <c r="O1559" i="1"/>
  <c r="J1559" i="1"/>
  <c r="B1559" i="1"/>
  <c r="O1558" i="1"/>
  <c r="J1558" i="1"/>
  <c r="B1558" i="1"/>
  <c r="O1557" i="1"/>
  <c r="J1557" i="1"/>
  <c r="B1557" i="1"/>
  <c r="O1556" i="1"/>
  <c r="J1556" i="1"/>
  <c r="B1556" i="1"/>
  <c r="O1555" i="1"/>
  <c r="J1555" i="1"/>
  <c r="B1555" i="1"/>
  <c r="O1554" i="1"/>
  <c r="J1554" i="1"/>
  <c r="B1554" i="1"/>
  <c r="O1553" i="1"/>
  <c r="J1553" i="1"/>
  <c r="B1553" i="1"/>
  <c r="O1552" i="1"/>
  <c r="J1552" i="1"/>
  <c r="O1551" i="1"/>
  <c r="J1551" i="1"/>
  <c r="B1551" i="1"/>
  <c r="O1550" i="1"/>
  <c r="J1550" i="1"/>
  <c r="B1550" i="1"/>
  <c r="O1549" i="1"/>
  <c r="J1549" i="1"/>
  <c r="B1549" i="1"/>
  <c r="O1548" i="1"/>
  <c r="J1548" i="1"/>
  <c r="B1548" i="1"/>
  <c r="O1547" i="1"/>
  <c r="J1547" i="1"/>
  <c r="B1547" i="1"/>
  <c r="O1546" i="1"/>
  <c r="J1546" i="1"/>
  <c r="B1546" i="1"/>
  <c r="O1545" i="1"/>
  <c r="J1545" i="1"/>
  <c r="B1545" i="1"/>
  <c r="O1544" i="1"/>
  <c r="J1544" i="1"/>
  <c r="B1544" i="1"/>
  <c r="O1543" i="1"/>
  <c r="J1543" i="1"/>
  <c r="B1543" i="1"/>
  <c r="O1542" i="1"/>
  <c r="J1542" i="1"/>
  <c r="B1542" i="1"/>
  <c r="O1541" i="1"/>
  <c r="J1541" i="1"/>
  <c r="B1541" i="1"/>
  <c r="O1540" i="1"/>
  <c r="J1540" i="1"/>
  <c r="B1540" i="1"/>
  <c r="O1539" i="1"/>
  <c r="J1539" i="1"/>
  <c r="H1539" i="1"/>
  <c r="O1538" i="1"/>
  <c r="J1538" i="1"/>
  <c r="B1538" i="1"/>
  <c r="O1537" i="1"/>
  <c r="J1537" i="1"/>
  <c r="B1537" i="1"/>
  <c r="O1536" i="1"/>
  <c r="J1536" i="1"/>
  <c r="B1536" i="1"/>
  <c r="O1535" i="1"/>
  <c r="J1535" i="1"/>
  <c r="B1535" i="1"/>
  <c r="O1534" i="1"/>
  <c r="J1534" i="1"/>
  <c r="B1534" i="1"/>
  <c r="O1533" i="1"/>
  <c r="J1533" i="1"/>
  <c r="B1533" i="1"/>
  <c r="O1532" i="1"/>
  <c r="J1532" i="1"/>
  <c r="B1532" i="1"/>
  <c r="O1531" i="1"/>
  <c r="J1531" i="1"/>
  <c r="B1531" i="1"/>
  <c r="O1530" i="1"/>
  <c r="J1530" i="1"/>
  <c r="B1530" i="1"/>
  <c r="O1529" i="1"/>
  <c r="J1529" i="1"/>
  <c r="B1529" i="1"/>
  <c r="O1528" i="1"/>
  <c r="J1528" i="1"/>
  <c r="B1528" i="1"/>
  <c r="O1527" i="1"/>
  <c r="J1527" i="1"/>
  <c r="B1527" i="1"/>
  <c r="O1526" i="1"/>
  <c r="J1526" i="1"/>
  <c r="H1526" i="1"/>
  <c r="O1525" i="1"/>
  <c r="J1525" i="1"/>
  <c r="B1525" i="1"/>
  <c r="O1524" i="1"/>
  <c r="J1524" i="1"/>
  <c r="B1524" i="1"/>
  <c r="O1523" i="1"/>
  <c r="J1523" i="1"/>
  <c r="B1523" i="1"/>
  <c r="O1522" i="1"/>
  <c r="J1522" i="1"/>
  <c r="B1522" i="1"/>
  <c r="O1521" i="1"/>
  <c r="J1521" i="1"/>
  <c r="B1521" i="1"/>
  <c r="O1520" i="1"/>
  <c r="J1520" i="1"/>
  <c r="B1520" i="1"/>
  <c r="O1519" i="1"/>
  <c r="J1519" i="1"/>
  <c r="B1519" i="1"/>
  <c r="O1518" i="1"/>
  <c r="J1518" i="1"/>
  <c r="B1518" i="1"/>
  <c r="O1517" i="1"/>
  <c r="J1517" i="1"/>
  <c r="B1517" i="1"/>
  <c r="O1516" i="1"/>
  <c r="J1516" i="1"/>
  <c r="B1516" i="1"/>
  <c r="O1515" i="1"/>
  <c r="J1515" i="1"/>
  <c r="B1515" i="1"/>
  <c r="O1514" i="1"/>
  <c r="J1514" i="1"/>
  <c r="B1514" i="1"/>
  <c r="O1513" i="1"/>
  <c r="J1513" i="1"/>
  <c r="H1513" i="1"/>
  <c r="O1512" i="1"/>
  <c r="J1512" i="1"/>
  <c r="B1512" i="1"/>
  <c r="O1511" i="1"/>
  <c r="J1511" i="1"/>
  <c r="B1511" i="1"/>
  <c r="O1510" i="1"/>
  <c r="J1510" i="1"/>
  <c r="B1510" i="1"/>
  <c r="O1509" i="1"/>
  <c r="J1509" i="1"/>
  <c r="B1509" i="1"/>
  <c r="O1508" i="1"/>
  <c r="J1508" i="1"/>
  <c r="B1508" i="1"/>
  <c r="O1507" i="1"/>
  <c r="J1507" i="1"/>
  <c r="B1507" i="1"/>
  <c r="O1506" i="1"/>
  <c r="J1506" i="1"/>
  <c r="B1506" i="1"/>
  <c r="O1505" i="1"/>
  <c r="J1505" i="1"/>
  <c r="B1505" i="1"/>
  <c r="O1504" i="1"/>
  <c r="J1504" i="1"/>
  <c r="B1504" i="1"/>
  <c r="O1503" i="1"/>
  <c r="J1503" i="1"/>
  <c r="B1503" i="1"/>
  <c r="O1502" i="1"/>
  <c r="J1502" i="1"/>
  <c r="B1502" i="1"/>
  <c r="O1501" i="1"/>
  <c r="J1501" i="1"/>
  <c r="B1501" i="1"/>
  <c r="O1500" i="1"/>
  <c r="J1500" i="1"/>
  <c r="H1500" i="1"/>
  <c r="O1499" i="1"/>
  <c r="J1499" i="1"/>
  <c r="B1499" i="1"/>
  <c r="O1498" i="1"/>
  <c r="J1498" i="1"/>
  <c r="B1498" i="1"/>
  <c r="O1497" i="1"/>
  <c r="J1497" i="1"/>
  <c r="B1497" i="1"/>
  <c r="O1496" i="1"/>
  <c r="J1496" i="1"/>
  <c r="B1496" i="1"/>
  <c r="O1495" i="1"/>
  <c r="J1495" i="1"/>
  <c r="B1495" i="1"/>
  <c r="O1494" i="1"/>
  <c r="J1494" i="1"/>
  <c r="B1494" i="1"/>
  <c r="O1493" i="1"/>
  <c r="J1493" i="1"/>
  <c r="B1493" i="1"/>
  <c r="O1492" i="1"/>
  <c r="J1492" i="1"/>
  <c r="B1492" i="1"/>
  <c r="O1491" i="1"/>
  <c r="J1491" i="1"/>
  <c r="B1491" i="1"/>
  <c r="O1490" i="1"/>
  <c r="J1490" i="1"/>
  <c r="B1490" i="1"/>
  <c r="O1489" i="1"/>
  <c r="J1489" i="1"/>
  <c r="B1489" i="1"/>
  <c r="O1488" i="1"/>
  <c r="J1488" i="1"/>
  <c r="B1488" i="1"/>
  <c r="O1487" i="1"/>
  <c r="J1487" i="1"/>
  <c r="H1487" i="1"/>
  <c r="O1486" i="1"/>
  <c r="J1486" i="1"/>
  <c r="B1486" i="1"/>
  <c r="O1485" i="1"/>
  <c r="J1485" i="1"/>
  <c r="B1485" i="1"/>
  <c r="O1484" i="1"/>
  <c r="J1484" i="1"/>
  <c r="B1484" i="1"/>
  <c r="O1483" i="1"/>
  <c r="J1483" i="1"/>
  <c r="B1483" i="1"/>
  <c r="O1482" i="1"/>
  <c r="J1482" i="1"/>
  <c r="B1482" i="1"/>
  <c r="O1481" i="1"/>
  <c r="J1481" i="1"/>
  <c r="B1481" i="1"/>
  <c r="O1480" i="1"/>
  <c r="J1480" i="1"/>
  <c r="B1480" i="1"/>
  <c r="O1479" i="1"/>
  <c r="J1479" i="1"/>
  <c r="B1479" i="1"/>
  <c r="O1478" i="1"/>
  <c r="J1478" i="1"/>
  <c r="B1478" i="1"/>
  <c r="O1477" i="1"/>
  <c r="J1477" i="1"/>
  <c r="B1477" i="1"/>
  <c r="O1476" i="1"/>
  <c r="J1476" i="1"/>
  <c r="B1476" i="1"/>
  <c r="O1475" i="1"/>
  <c r="J1475" i="1"/>
  <c r="B1475" i="1"/>
  <c r="O1474" i="1"/>
  <c r="J1474" i="1"/>
  <c r="H1474" i="1"/>
  <c r="O1473" i="1"/>
  <c r="J1473" i="1"/>
  <c r="B1473" i="1"/>
  <c r="O1472" i="1"/>
  <c r="J1472" i="1"/>
  <c r="B1472" i="1"/>
  <c r="O1471" i="1"/>
  <c r="J1471" i="1"/>
  <c r="B1471" i="1"/>
  <c r="O1470" i="1"/>
  <c r="J1470" i="1"/>
  <c r="B1470" i="1"/>
  <c r="O1469" i="1"/>
  <c r="J1469" i="1"/>
  <c r="B1469" i="1"/>
  <c r="O1468" i="1"/>
  <c r="J1468" i="1"/>
  <c r="B1468" i="1"/>
  <c r="O1467" i="1"/>
  <c r="J1467" i="1"/>
  <c r="B1467" i="1"/>
  <c r="O1466" i="1"/>
  <c r="J1466" i="1"/>
  <c r="B1466" i="1"/>
  <c r="O1465" i="1"/>
  <c r="J1465" i="1"/>
  <c r="B1465" i="1"/>
  <c r="O1464" i="1"/>
  <c r="J1464" i="1"/>
  <c r="B1464" i="1"/>
  <c r="O1463" i="1"/>
  <c r="J1463" i="1"/>
  <c r="B1463" i="1"/>
  <c r="O1462" i="1"/>
  <c r="J1462" i="1"/>
  <c r="B1462" i="1"/>
  <c r="O1461" i="1"/>
  <c r="J1461" i="1"/>
  <c r="H1461" i="1"/>
  <c r="O1460" i="1"/>
  <c r="J1460" i="1"/>
  <c r="B1460" i="1"/>
  <c r="O1459" i="1"/>
  <c r="J1459" i="1"/>
  <c r="B1459" i="1"/>
  <c r="O1458" i="1"/>
  <c r="J1458" i="1"/>
  <c r="B1458" i="1"/>
  <c r="O1457" i="1"/>
  <c r="J1457" i="1"/>
  <c r="B1457" i="1"/>
  <c r="O1456" i="1"/>
  <c r="J1456" i="1"/>
  <c r="B1456" i="1"/>
  <c r="O1455" i="1"/>
  <c r="J1455" i="1"/>
  <c r="B1455" i="1"/>
  <c r="O1454" i="1"/>
  <c r="J1454" i="1"/>
  <c r="B1454" i="1"/>
  <c r="O1453" i="1"/>
  <c r="J1453" i="1"/>
  <c r="B1453" i="1"/>
  <c r="O1452" i="1"/>
  <c r="J1452" i="1"/>
  <c r="B1452" i="1"/>
  <c r="O1451" i="1"/>
  <c r="J1451" i="1"/>
  <c r="B1451" i="1"/>
  <c r="O1450" i="1"/>
  <c r="J1450" i="1"/>
  <c r="B1450" i="1"/>
  <c r="O1449" i="1"/>
  <c r="J1449" i="1"/>
  <c r="B1449" i="1"/>
  <c r="O1448" i="1"/>
  <c r="J1448" i="1"/>
  <c r="H1448" i="1"/>
  <c r="O1447" i="1"/>
  <c r="J1447" i="1"/>
  <c r="B1447" i="1"/>
  <c r="O1446" i="1"/>
  <c r="J1446" i="1"/>
  <c r="B1446" i="1"/>
  <c r="O1445" i="1"/>
  <c r="J1445" i="1"/>
  <c r="B1445" i="1"/>
  <c r="O1444" i="1"/>
  <c r="J1444" i="1"/>
  <c r="B1444" i="1"/>
  <c r="O1443" i="1"/>
  <c r="J1443" i="1"/>
  <c r="B1443" i="1"/>
  <c r="O1442" i="1"/>
  <c r="J1442" i="1"/>
  <c r="B1442" i="1"/>
  <c r="O1441" i="1"/>
  <c r="J1441" i="1"/>
  <c r="B1441" i="1"/>
  <c r="O1440" i="1"/>
  <c r="J1440" i="1"/>
  <c r="B1440" i="1"/>
  <c r="O1439" i="1"/>
  <c r="J1439" i="1"/>
  <c r="B1439" i="1"/>
  <c r="O1438" i="1"/>
  <c r="J1438" i="1"/>
  <c r="B1438" i="1"/>
  <c r="O1437" i="1"/>
  <c r="J1437" i="1"/>
  <c r="B1437" i="1"/>
  <c r="O1436" i="1"/>
  <c r="J1436" i="1"/>
  <c r="B1436" i="1"/>
  <c r="O1435" i="1"/>
  <c r="J1435" i="1"/>
  <c r="H1435" i="1"/>
  <c r="O1434" i="1"/>
  <c r="J1434" i="1"/>
  <c r="B1434" i="1"/>
  <c r="O1433" i="1"/>
  <c r="J1433" i="1"/>
  <c r="B1433" i="1"/>
  <c r="O1432" i="1"/>
  <c r="J1432" i="1"/>
  <c r="B1432" i="1"/>
  <c r="O1431" i="1"/>
  <c r="J1431" i="1"/>
  <c r="B1431" i="1"/>
  <c r="O1430" i="1"/>
  <c r="J1430" i="1"/>
  <c r="B1430" i="1"/>
  <c r="O1429" i="1"/>
  <c r="J1429" i="1"/>
  <c r="B1429" i="1"/>
  <c r="O1428" i="1"/>
  <c r="J1428" i="1"/>
  <c r="B1428" i="1"/>
  <c r="O1427" i="1"/>
  <c r="J1427" i="1"/>
  <c r="B1427" i="1"/>
  <c r="O1426" i="1"/>
  <c r="J1426" i="1"/>
  <c r="B1426" i="1"/>
  <c r="O1425" i="1"/>
  <c r="J1425" i="1"/>
  <c r="B1425" i="1"/>
  <c r="O1424" i="1"/>
  <c r="J1424" i="1"/>
  <c r="B1424" i="1"/>
  <c r="O1423" i="1"/>
  <c r="J1423" i="1"/>
  <c r="B1423" i="1"/>
  <c r="O1422" i="1"/>
  <c r="J1422" i="1"/>
  <c r="H1422" i="1"/>
  <c r="O1421" i="1"/>
  <c r="J1421" i="1"/>
  <c r="B1421" i="1"/>
  <c r="O1420" i="1"/>
  <c r="J1420" i="1"/>
  <c r="B1420" i="1"/>
  <c r="O1419" i="1"/>
  <c r="J1419" i="1"/>
  <c r="B1419" i="1"/>
  <c r="O1418" i="1"/>
  <c r="J1418" i="1"/>
  <c r="B1418" i="1"/>
  <c r="O1417" i="1"/>
  <c r="J1417" i="1"/>
  <c r="B1417" i="1"/>
  <c r="O1416" i="1"/>
  <c r="J1416" i="1"/>
  <c r="B1416" i="1"/>
  <c r="O1415" i="1"/>
  <c r="J1415" i="1"/>
  <c r="B1415" i="1"/>
  <c r="O1414" i="1"/>
  <c r="J1414" i="1"/>
  <c r="B1414" i="1"/>
  <c r="O1413" i="1"/>
  <c r="J1413" i="1"/>
  <c r="B1413" i="1"/>
  <c r="O1412" i="1"/>
  <c r="J1412" i="1"/>
  <c r="B1412" i="1"/>
  <c r="O1411" i="1"/>
  <c r="J1411" i="1"/>
  <c r="B1411" i="1"/>
  <c r="O1410" i="1"/>
  <c r="J1410" i="1"/>
  <c r="B1410" i="1"/>
  <c r="O1409" i="1"/>
  <c r="J1409" i="1"/>
  <c r="H1409" i="1"/>
  <c r="O1408" i="1"/>
  <c r="J1408" i="1"/>
  <c r="B1408" i="1"/>
  <c r="O1407" i="1"/>
  <c r="J1407" i="1"/>
  <c r="B1407" i="1"/>
  <c r="O1406" i="1"/>
  <c r="J1406" i="1"/>
  <c r="B1406" i="1"/>
  <c r="O1405" i="1"/>
  <c r="J1405" i="1"/>
  <c r="B1405" i="1"/>
  <c r="O1404" i="1"/>
  <c r="J1404" i="1"/>
  <c r="B1404" i="1"/>
  <c r="O1403" i="1"/>
  <c r="J1403" i="1"/>
  <c r="B1403" i="1"/>
  <c r="O1402" i="1"/>
  <c r="J1402" i="1"/>
  <c r="B1402" i="1"/>
  <c r="O1401" i="1"/>
  <c r="J1401" i="1"/>
  <c r="B1401" i="1"/>
  <c r="O1400" i="1"/>
  <c r="J1400" i="1"/>
  <c r="B1400" i="1"/>
  <c r="O1399" i="1"/>
  <c r="J1399" i="1"/>
  <c r="B1399" i="1"/>
  <c r="O1398" i="1"/>
  <c r="J1398" i="1"/>
  <c r="B1398" i="1"/>
  <c r="O1397" i="1"/>
  <c r="J1397" i="1"/>
  <c r="B1397" i="1"/>
  <c r="O1396" i="1"/>
  <c r="J1396" i="1"/>
  <c r="H1396" i="1"/>
  <c r="O1395" i="1"/>
  <c r="J1395" i="1"/>
  <c r="B1395" i="1"/>
  <c r="O1394" i="1"/>
  <c r="J1394" i="1"/>
  <c r="B1394" i="1"/>
  <c r="O1393" i="1"/>
  <c r="J1393" i="1"/>
  <c r="B1393" i="1"/>
  <c r="O1392" i="1"/>
  <c r="J1392" i="1"/>
  <c r="B1392" i="1"/>
  <c r="O1391" i="1"/>
  <c r="J1391" i="1"/>
  <c r="B1391" i="1"/>
  <c r="O1390" i="1"/>
  <c r="J1390" i="1"/>
  <c r="B1390" i="1"/>
  <c r="O1389" i="1"/>
  <c r="J1389" i="1"/>
  <c r="B1389" i="1"/>
  <c r="O1388" i="1"/>
  <c r="J1388" i="1"/>
  <c r="B1388" i="1"/>
  <c r="O1387" i="1"/>
  <c r="J1387" i="1"/>
  <c r="B1387" i="1"/>
  <c r="O1386" i="1"/>
  <c r="J1386" i="1"/>
  <c r="B1386" i="1"/>
  <c r="O1385" i="1"/>
  <c r="J1385" i="1"/>
  <c r="B1385" i="1"/>
  <c r="O1384" i="1"/>
  <c r="J1384" i="1"/>
  <c r="B1384" i="1"/>
  <c r="O1383" i="1"/>
  <c r="J1383" i="1"/>
  <c r="H1383" i="1"/>
  <c r="O1382" i="1"/>
  <c r="J1382" i="1"/>
  <c r="B1382" i="1"/>
  <c r="O1381" i="1"/>
  <c r="J1381" i="1"/>
  <c r="B1381" i="1"/>
  <c r="O1380" i="1"/>
  <c r="J1380" i="1"/>
  <c r="B1380" i="1"/>
  <c r="O1379" i="1"/>
  <c r="J1379" i="1"/>
  <c r="B1379" i="1"/>
  <c r="O1378" i="1"/>
  <c r="J1378" i="1"/>
  <c r="B1378" i="1"/>
  <c r="O1377" i="1"/>
  <c r="J1377" i="1"/>
  <c r="B1377" i="1"/>
  <c r="O1376" i="1"/>
  <c r="J1376" i="1"/>
  <c r="B1376" i="1"/>
  <c r="O1375" i="1"/>
  <c r="J1375" i="1"/>
  <c r="B1375" i="1"/>
  <c r="O1374" i="1"/>
  <c r="J1374" i="1"/>
  <c r="B1374" i="1"/>
  <c r="O1373" i="1"/>
  <c r="J1373" i="1"/>
  <c r="B1373" i="1"/>
  <c r="O1372" i="1"/>
  <c r="J1372" i="1"/>
  <c r="B1372" i="1"/>
  <c r="O1371" i="1"/>
  <c r="J1371" i="1"/>
  <c r="B1371" i="1"/>
  <c r="O1370" i="1"/>
  <c r="J1370" i="1"/>
  <c r="H1370" i="1"/>
  <c r="O1369" i="1"/>
  <c r="J1369" i="1"/>
  <c r="B1369" i="1"/>
  <c r="O1368" i="1"/>
  <c r="J1368" i="1"/>
  <c r="B1368" i="1"/>
  <c r="O1367" i="1"/>
  <c r="J1367" i="1"/>
  <c r="B1367" i="1"/>
  <c r="O1366" i="1"/>
  <c r="J1366" i="1"/>
  <c r="B1366" i="1"/>
  <c r="O1365" i="1"/>
  <c r="J1365" i="1"/>
  <c r="B1365" i="1"/>
  <c r="O1364" i="1"/>
  <c r="J1364" i="1"/>
  <c r="B1364" i="1"/>
  <c r="O1363" i="1"/>
  <c r="J1363" i="1"/>
  <c r="B1363" i="1"/>
  <c r="O1362" i="1"/>
  <c r="J1362" i="1"/>
  <c r="B1362" i="1"/>
  <c r="O1361" i="1"/>
  <c r="J1361" i="1"/>
  <c r="B1361" i="1"/>
  <c r="O1360" i="1"/>
  <c r="J1360" i="1"/>
  <c r="B1360" i="1"/>
  <c r="O1359" i="1"/>
  <c r="J1359" i="1"/>
  <c r="B1359" i="1"/>
  <c r="O1358" i="1"/>
  <c r="J1358" i="1"/>
  <c r="B1358" i="1"/>
  <c r="O1357" i="1"/>
  <c r="J1357" i="1"/>
  <c r="H1357" i="1"/>
  <c r="O1356" i="1"/>
  <c r="J1356" i="1"/>
  <c r="B1356" i="1"/>
  <c r="O1355" i="1"/>
  <c r="J1355" i="1"/>
  <c r="B1355" i="1"/>
  <c r="O1354" i="1"/>
  <c r="J1354" i="1"/>
  <c r="B1354" i="1"/>
  <c r="O1353" i="1"/>
  <c r="J1353" i="1"/>
  <c r="B1353" i="1"/>
  <c r="O1352" i="1"/>
  <c r="J1352" i="1"/>
  <c r="B1352" i="1"/>
  <c r="O1351" i="1"/>
  <c r="J1351" i="1"/>
  <c r="B1351" i="1"/>
  <c r="O1350" i="1"/>
  <c r="J1350" i="1"/>
  <c r="B1350" i="1"/>
  <c r="O1349" i="1"/>
  <c r="J1349" i="1"/>
  <c r="B1349" i="1"/>
  <c r="O1348" i="1"/>
  <c r="J1348" i="1"/>
  <c r="B1348" i="1"/>
  <c r="O1347" i="1"/>
  <c r="J1347" i="1"/>
  <c r="B1347" i="1"/>
  <c r="O1346" i="1"/>
  <c r="J1346" i="1"/>
  <c r="B1346" i="1"/>
  <c r="O1345" i="1"/>
  <c r="J1345" i="1"/>
  <c r="B1345" i="1"/>
  <c r="O1344" i="1"/>
  <c r="J1344" i="1"/>
  <c r="H1344" i="1"/>
  <c r="O1343" i="1"/>
  <c r="J1343" i="1"/>
  <c r="B1343" i="1"/>
  <c r="O1342" i="1"/>
  <c r="J1342" i="1"/>
  <c r="B1342" i="1"/>
  <c r="O1341" i="1"/>
  <c r="J1341" i="1"/>
  <c r="B1341" i="1"/>
  <c r="O1340" i="1"/>
  <c r="J1340" i="1"/>
  <c r="B1340" i="1"/>
  <c r="O1339" i="1"/>
  <c r="J1339" i="1"/>
  <c r="B1339" i="1"/>
  <c r="O1338" i="1"/>
  <c r="J1338" i="1"/>
  <c r="B1338" i="1"/>
  <c r="O1337" i="1"/>
  <c r="J1337" i="1"/>
  <c r="B1337" i="1"/>
  <c r="O1336" i="1"/>
  <c r="J1336" i="1"/>
  <c r="B1336" i="1"/>
  <c r="O1335" i="1"/>
  <c r="J1335" i="1"/>
  <c r="B1335" i="1"/>
  <c r="O1334" i="1"/>
  <c r="J1334" i="1"/>
  <c r="B1334" i="1"/>
  <c r="O1333" i="1"/>
  <c r="J1333" i="1"/>
  <c r="B1333" i="1"/>
  <c r="O1332" i="1"/>
  <c r="J1332" i="1"/>
  <c r="B1332" i="1"/>
  <c r="O1331" i="1"/>
  <c r="J1331" i="1"/>
  <c r="H1331" i="1"/>
  <c r="O1330" i="1"/>
  <c r="J1330" i="1"/>
  <c r="B1330" i="1"/>
  <c r="O1329" i="1"/>
  <c r="J1329" i="1"/>
  <c r="B1329" i="1"/>
  <c r="O1328" i="1"/>
  <c r="J1328" i="1"/>
  <c r="B1328" i="1"/>
  <c r="O1327" i="1"/>
  <c r="J1327" i="1"/>
  <c r="B1327" i="1"/>
  <c r="O1326" i="1"/>
  <c r="J1326" i="1"/>
  <c r="B1326" i="1"/>
  <c r="O1325" i="1"/>
  <c r="J1325" i="1"/>
  <c r="B1325" i="1"/>
  <c r="O1324" i="1"/>
  <c r="J1324" i="1"/>
  <c r="B1324" i="1"/>
  <c r="O1323" i="1"/>
  <c r="J1323" i="1"/>
  <c r="B1323" i="1"/>
  <c r="O1322" i="1"/>
  <c r="J1322" i="1"/>
  <c r="B1322" i="1"/>
  <c r="O1321" i="1"/>
  <c r="J1321" i="1"/>
  <c r="B1321" i="1"/>
  <c r="O1320" i="1"/>
  <c r="J1320" i="1"/>
  <c r="B1320" i="1"/>
  <c r="O1319" i="1"/>
  <c r="J1319" i="1"/>
  <c r="B1319" i="1"/>
  <c r="O1318" i="1"/>
  <c r="J1318" i="1"/>
  <c r="H1318" i="1"/>
  <c r="O1317" i="1"/>
  <c r="J1317" i="1"/>
  <c r="B1317" i="1"/>
  <c r="O1316" i="1"/>
  <c r="J1316" i="1"/>
  <c r="B1316" i="1"/>
  <c r="O1315" i="1"/>
  <c r="J1315" i="1"/>
  <c r="B1315" i="1"/>
  <c r="O1314" i="1"/>
  <c r="J1314" i="1"/>
  <c r="B1314" i="1"/>
  <c r="O1313" i="1"/>
  <c r="J1313" i="1"/>
  <c r="B1313" i="1"/>
  <c r="O1312" i="1"/>
  <c r="J1312" i="1"/>
  <c r="B1312" i="1"/>
  <c r="O1311" i="1"/>
  <c r="J1311" i="1"/>
  <c r="B1311" i="1"/>
  <c r="O1310" i="1"/>
  <c r="J1310" i="1"/>
  <c r="B1310" i="1"/>
  <c r="O1309" i="1"/>
  <c r="J1309" i="1"/>
  <c r="B1309" i="1"/>
  <c r="O1308" i="1"/>
  <c r="J1308" i="1"/>
  <c r="B1308" i="1"/>
  <c r="O1307" i="1"/>
  <c r="J1307" i="1"/>
  <c r="B1307" i="1"/>
  <c r="O1306" i="1"/>
  <c r="J1306" i="1"/>
  <c r="B1306" i="1"/>
  <c r="O1305" i="1"/>
  <c r="J1305" i="1"/>
  <c r="H1305" i="1"/>
  <c r="O1304" i="1"/>
  <c r="J1304" i="1"/>
  <c r="B1304" i="1"/>
  <c r="O1303" i="1"/>
  <c r="J1303" i="1"/>
  <c r="B1303" i="1"/>
  <c r="O1302" i="1"/>
  <c r="J1302" i="1"/>
  <c r="B1302" i="1"/>
  <c r="O1301" i="1"/>
  <c r="J1301" i="1"/>
  <c r="B1301" i="1"/>
  <c r="O1300" i="1"/>
  <c r="J1300" i="1"/>
  <c r="B1300" i="1"/>
  <c r="O1299" i="1"/>
  <c r="J1299" i="1"/>
  <c r="B1299" i="1"/>
  <c r="O1298" i="1"/>
  <c r="J1298" i="1"/>
  <c r="B1298" i="1"/>
  <c r="O1297" i="1"/>
  <c r="J1297" i="1"/>
  <c r="B1297" i="1"/>
  <c r="O1296" i="1"/>
  <c r="J1296" i="1"/>
  <c r="B1296" i="1"/>
  <c r="O1295" i="1"/>
  <c r="J1295" i="1"/>
  <c r="B1295" i="1"/>
  <c r="O1294" i="1"/>
  <c r="J1294" i="1"/>
  <c r="B1294" i="1"/>
  <c r="O1293" i="1"/>
  <c r="J1293" i="1"/>
  <c r="B1293" i="1"/>
  <c r="O1292" i="1"/>
  <c r="J1292" i="1"/>
  <c r="H1292" i="1"/>
  <c r="O1291" i="1"/>
  <c r="J1291" i="1"/>
  <c r="B1291" i="1"/>
  <c r="O1290" i="1"/>
  <c r="J1290" i="1"/>
  <c r="B1290" i="1"/>
  <c r="O1289" i="1"/>
  <c r="J1289" i="1"/>
  <c r="B1289" i="1"/>
  <c r="O1288" i="1"/>
  <c r="J1288" i="1"/>
  <c r="B1288" i="1"/>
  <c r="O1287" i="1"/>
  <c r="J1287" i="1"/>
  <c r="B1287" i="1"/>
  <c r="O1286" i="1"/>
  <c r="J1286" i="1"/>
  <c r="B1286" i="1"/>
  <c r="O1285" i="1"/>
  <c r="J1285" i="1"/>
  <c r="B1285" i="1"/>
  <c r="O1284" i="1"/>
  <c r="J1284" i="1"/>
  <c r="B1284" i="1"/>
  <c r="O1283" i="1"/>
  <c r="J1283" i="1"/>
  <c r="B1283" i="1"/>
  <c r="O1282" i="1"/>
  <c r="J1282" i="1"/>
  <c r="B1282" i="1"/>
  <c r="O1281" i="1"/>
  <c r="J1281" i="1"/>
  <c r="B1281" i="1"/>
  <c r="O1280" i="1"/>
  <c r="J1280" i="1"/>
  <c r="B1280" i="1"/>
  <c r="O1279" i="1"/>
  <c r="J1279" i="1"/>
  <c r="H1279" i="1"/>
  <c r="O1278" i="1"/>
  <c r="J1278" i="1"/>
  <c r="B1278" i="1"/>
  <c r="O1277" i="1"/>
  <c r="J1277" i="1"/>
  <c r="B1277" i="1"/>
  <c r="O1276" i="1"/>
  <c r="J1276" i="1"/>
  <c r="B1276" i="1"/>
  <c r="O1275" i="1"/>
  <c r="J1275" i="1"/>
  <c r="B1275" i="1"/>
  <c r="O1274" i="1"/>
  <c r="J1274" i="1"/>
  <c r="B1274" i="1"/>
  <c r="O1273" i="1"/>
  <c r="J1273" i="1"/>
  <c r="B1273" i="1"/>
  <c r="O1272" i="1"/>
  <c r="J1272" i="1"/>
  <c r="B1272" i="1"/>
  <c r="O1271" i="1"/>
  <c r="J1271" i="1"/>
  <c r="B1271" i="1"/>
  <c r="O1270" i="1"/>
  <c r="J1270" i="1"/>
  <c r="B1270" i="1"/>
  <c r="O1269" i="1"/>
  <c r="J1269" i="1"/>
  <c r="B1269" i="1"/>
  <c r="O1268" i="1"/>
  <c r="J1268" i="1"/>
  <c r="B1268" i="1"/>
  <c r="O1267" i="1"/>
  <c r="J1267" i="1"/>
  <c r="B1267" i="1"/>
  <c r="O1266" i="1"/>
  <c r="J1266" i="1"/>
  <c r="H1266" i="1"/>
  <c r="O1265" i="1"/>
  <c r="J1265" i="1"/>
  <c r="B1265" i="1"/>
  <c r="O1264" i="1"/>
  <c r="J1264" i="1"/>
  <c r="B1264" i="1"/>
  <c r="O1263" i="1"/>
  <c r="J1263" i="1"/>
  <c r="B1263" i="1"/>
  <c r="O1262" i="1"/>
  <c r="J1262" i="1"/>
  <c r="B1262" i="1"/>
  <c r="O1261" i="1"/>
  <c r="J1261" i="1"/>
  <c r="B1261" i="1"/>
  <c r="O1260" i="1"/>
  <c r="J1260" i="1"/>
  <c r="B1260" i="1"/>
  <c r="O1259" i="1"/>
  <c r="J1259" i="1"/>
  <c r="B1259" i="1"/>
  <c r="O1258" i="1"/>
  <c r="J1258" i="1"/>
  <c r="B1258" i="1"/>
  <c r="O1257" i="1"/>
  <c r="J1257" i="1"/>
  <c r="B1257" i="1"/>
  <c r="O1256" i="1"/>
  <c r="J1256" i="1"/>
  <c r="B1256" i="1"/>
  <c r="O1255" i="1"/>
  <c r="J1255" i="1"/>
  <c r="B1255" i="1"/>
  <c r="O1254" i="1"/>
  <c r="J1254" i="1"/>
  <c r="B1254" i="1"/>
  <c r="O1253" i="1"/>
  <c r="J1253" i="1"/>
  <c r="H1253" i="1"/>
  <c r="O1252" i="1"/>
  <c r="J1252" i="1"/>
  <c r="B1252" i="1"/>
  <c r="O1251" i="1"/>
  <c r="J1251" i="1"/>
  <c r="B1251" i="1"/>
  <c r="O1250" i="1"/>
  <c r="J1250" i="1"/>
  <c r="B1250" i="1"/>
  <c r="O1249" i="1"/>
  <c r="J1249" i="1"/>
  <c r="B1249" i="1"/>
  <c r="O1248" i="1"/>
  <c r="J1248" i="1"/>
  <c r="B1248" i="1"/>
  <c r="O1247" i="1"/>
  <c r="J1247" i="1"/>
  <c r="B1247" i="1"/>
  <c r="O1246" i="1"/>
  <c r="J1246" i="1"/>
  <c r="B1246" i="1"/>
  <c r="O1245" i="1"/>
  <c r="J1245" i="1"/>
  <c r="B1245" i="1"/>
  <c r="O1244" i="1"/>
  <c r="J1244" i="1"/>
  <c r="B1244" i="1"/>
  <c r="O1243" i="1"/>
  <c r="J1243" i="1"/>
  <c r="B1243" i="1"/>
  <c r="O1242" i="1"/>
  <c r="J1242" i="1"/>
  <c r="B1242" i="1"/>
  <c r="O1241" i="1"/>
  <c r="J1241" i="1"/>
  <c r="B1241" i="1"/>
  <c r="O1240" i="1"/>
  <c r="J1240" i="1"/>
  <c r="H1240" i="1"/>
  <c r="O1239" i="1"/>
  <c r="J1239" i="1"/>
  <c r="B1239" i="1"/>
  <c r="O1238" i="1"/>
  <c r="J1238" i="1"/>
  <c r="B1238" i="1"/>
  <c r="O1237" i="1"/>
  <c r="J1237" i="1"/>
  <c r="B1237" i="1"/>
  <c r="O1236" i="1"/>
  <c r="J1236" i="1"/>
  <c r="B1236" i="1"/>
  <c r="O1235" i="1"/>
  <c r="J1235" i="1"/>
  <c r="B1235" i="1"/>
  <c r="O1234" i="1"/>
  <c r="J1234" i="1"/>
  <c r="B1234" i="1"/>
  <c r="O1233" i="1"/>
  <c r="J1233" i="1"/>
  <c r="B1233" i="1"/>
  <c r="O1232" i="1"/>
  <c r="J1232" i="1"/>
  <c r="B1232" i="1"/>
  <c r="O1231" i="1"/>
  <c r="J1231" i="1"/>
  <c r="B1231" i="1"/>
  <c r="O1230" i="1"/>
  <c r="J1230" i="1"/>
  <c r="B1230" i="1"/>
  <c r="O1229" i="1"/>
  <c r="J1229" i="1"/>
  <c r="B1229" i="1"/>
  <c r="O1228" i="1"/>
  <c r="J1228" i="1"/>
  <c r="B1228" i="1"/>
  <c r="O1227" i="1"/>
  <c r="J1227" i="1"/>
  <c r="H1227" i="1"/>
  <c r="O1226" i="1"/>
  <c r="J1226" i="1"/>
  <c r="B1226" i="1"/>
  <c r="O1225" i="1"/>
  <c r="J1225" i="1"/>
  <c r="B1225" i="1"/>
  <c r="O1224" i="1"/>
  <c r="J1224" i="1"/>
  <c r="B1224" i="1"/>
  <c r="O1223" i="1"/>
  <c r="J1223" i="1"/>
  <c r="B1223" i="1"/>
  <c r="O1222" i="1"/>
  <c r="J1222" i="1"/>
  <c r="B1222" i="1"/>
  <c r="O1221" i="1"/>
  <c r="J1221" i="1"/>
  <c r="B1221" i="1"/>
  <c r="O1220" i="1"/>
  <c r="J1220" i="1"/>
  <c r="B1220" i="1"/>
  <c r="O1219" i="1"/>
  <c r="J1219" i="1"/>
  <c r="B1219" i="1"/>
  <c r="O1218" i="1"/>
  <c r="J1218" i="1"/>
  <c r="B1218" i="1"/>
  <c r="O1217" i="1"/>
  <c r="J1217" i="1"/>
  <c r="B1217" i="1"/>
  <c r="O1216" i="1"/>
  <c r="J1216" i="1"/>
  <c r="B1216" i="1"/>
  <c r="O1215" i="1"/>
  <c r="J1215" i="1"/>
  <c r="B1215" i="1"/>
  <c r="O1214" i="1"/>
  <c r="J1214" i="1"/>
  <c r="H1214" i="1"/>
  <c r="O1213" i="1"/>
  <c r="J1213" i="1"/>
  <c r="B1213" i="1"/>
  <c r="O1212" i="1"/>
  <c r="J1212" i="1"/>
  <c r="B1212" i="1"/>
  <c r="O1211" i="1"/>
  <c r="J1211" i="1"/>
  <c r="B1211" i="1"/>
  <c r="O1210" i="1"/>
  <c r="J1210" i="1"/>
  <c r="B1210" i="1"/>
  <c r="O1209" i="1"/>
  <c r="J1209" i="1"/>
  <c r="B1209" i="1"/>
  <c r="O1208" i="1"/>
  <c r="J1208" i="1"/>
  <c r="B1208" i="1"/>
  <c r="O1207" i="1"/>
  <c r="J1207" i="1"/>
  <c r="B1207" i="1"/>
  <c r="O1206" i="1"/>
  <c r="J1206" i="1"/>
  <c r="B1206" i="1"/>
  <c r="O1205" i="1"/>
  <c r="J1205" i="1"/>
  <c r="B1205" i="1"/>
  <c r="O1204" i="1"/>
  <c r="J1204" i="1"/>
  <c r="B1204" i="1"/>
  <c r="O1203" i="1"/>
  <c r="J1203" i="1"/>
  <c r="B1203" i="1"/>
  <c r="O1202" i="1"/>
  <c r="J1202" i="1"/>
  <c r="B1202" i="1"/>
  <c r="O1201" i="1"/>
  <c r="J1201" i="1"/>
  <c r="H1201" i="1"/>
  <c r="O1200" i="1"/>
  <c r="J1200" i="1"/>
  <c r="B1200" i="1"/>
  <c r="O1199" i="1"/>
  <c r="J1199" i="1"/>
  <c r="B1199" i="1"/>
  <c r="O1198" i="1"/>
  <c r="J1198" i="1"/>
  <c r="B1198" i="1"/>
  <c r="O1197" i="1"/>
  <c r="J1197" i="1"/>
  <c r="B1197" i="1"/>
  <c r="O1196" i="1"/>
  <c r="J1196" i="1"/>
  <c r="B1196" i="1"/>
  <c r="O1195" i="1"/>
  <c r="J1195" i="1"/>
  <c r="B1195" i="1"/>
  <c r="O1194" i="1"/>
  <c r="J1194" i="1"/>
  <c r="B1194" i="1"/>
  <c r="O1193" i="1"/>
  <c r="J1193" i="1"/>
  <c r="B1193" i="1"/>
  <c r="O1192" i="1"/>
  <c r="J1192" i="1"/>
  <c r="B1192" i="1"/>
  <c r="O1191" i="1"/>
  <c r="J1191" i="1"/>
  <c r="B1191" i="1"/>
  <c r="O1190" i="1"/>
  <c r="J1190" i="1"/>
  <c r="B1190" i="1"/>
  <c r="O1189" i="1"/>
  <c r="J1189" i="1"/>
  <c r="B1189" i="1"/>
  <c r="O1188" i="1"/>
  <c r="J1188" i="1"/>
  <c r="H1188" i="1"/>
  <c r="O1187" i="1"/>
  <c r="J1187" i="1"/>
  <c r="B1187" i="1"/>
  <c r="O1186" i="1"/>
  <c r="J1186" i="1"/>
  <c r="B1186" i="1"/>
  <c r="O1185" i="1"/>
  <c r="J1185" i="1"/>
  <c r="B1185" i="1"/>
  <c r="O1184" i="1"/>
  <c r="J1184" i="1"/>
  <c r="B1184" i="1"/>
  <c r="O1183" i="1"/>
  <c r="J1183" i="1"/>
  <c r="B1183" i="1"/>
  <c r="O1182" i="1"/>
  <c r="J1182" i="1"/>
  <c r="B1182" i="1"/>
  <c r="O1181" i="1"/>
  <c r="J1181" i="1"/>
  <c r="B1181" i="1"/>
  <c r="O1180" i="1"/>
  <c r="J1180" i="1"/>
  <c r="B1180" i="1"/>
  <c r="O1179" i="1"/>
  <c r="J1179" i="1"/>
  <c r="B1179" i="1"/>
  <c r="O1178" i="1"/>
  <c r="J1178" i="1"/>
  <c r="B1178" i="1"/>
  <c r="O1177" i="1"/>
  <c r="J1177" i="1"/>
  <c r="B1177" i="1"/>
  <c r="O1176" i="1"/>
  <c r="J1176" i="1"/>
  <c r="B1176" i="1"/>
  <c r="O1175" i="1"/>
  <c r="J1175" i="1"/>
  <c r="H1175" i="1"/>
  <c r="O1174" i="1"/>
  <c r="J1174" i="1"/>
  <c r="B1174" i="1"/>
  <c r="O1173" i="1"/>
  <c r="J1173" i="1"/>
  <c r="B1173" i="1"/>
  <c r="O1172" i="1"/>
  <c r="J1172" i="1"/>
  <c r="B1172" i="1"/>
  <c r="O1171" i="1"/>
  <c r="J1171" i="1"/>
  <c r="B1171" i="1"/>
  <c r="O1170" i="1"/>
  <c r="J1170" i="1"/>
  <c r="B1170" i="1"/>
  <c r="O1169" i="1"/>
  <c r="J1169" i="1"/>
  <c r="B1169" i="1"/>
  <c r="O1168" i="1"/>
  <c r="J1168" i="1"/>
  <c r="B1168" i="1"/>
  <c r="O1167" i="1"/>
  <c r="J1167" i="1"/>
  <c r="B1167" i="1"/>
  <c r="O1166" i="1"/>
  <c r="J1166" i="1"/>
  <c r="B1166" i="1"/>
  <c r="O1165" i="1"/>
  <c r="J1165" i="1"/>
  <c r="B1165" i="1"/>
  <c r="O1164" i="1"/>
  <c r="J1164" i="1"/>
  <c r="B1164" i="1"/>
  <c r="O1163" i="1"/>
  <c r="J1163" i="1"/>
  <c r="B1163" i="1"/>
  <c r="O1162" i="1"/>
  <c r="J1162" i="1"/>
  <c r="H1162" i="1"/>
  <c r="O1161" i="1"/>
  <c r="J1161" i="1"/>
  <c r="B1161" i="1"/>
  <c r="O1160" i="1"/>
  <c r="J1160" i="1"/>
  <c r="B1160" i="1"/>
  <c r="O1159" i="1"/>
  <c r="J1159" i="1"/>
  <c r="B1159" i="1"/>
  <c r="O1158" i="1"/>
  <c r="J1158" i="1"/>
  <c r="B1158" i="1"/>
  <c r="O1157" i="1"/>
  <c r="J1157" i="1"/>
  <c r="B1157" i="1"/>
  <c r="O1156" i="1"/>
  <c r="J1156" i="1"/>
  <c r="B1156" i="1"/>
  <c r="O1155" i="1"/>
  <c r="J1155" i="1"/>
  <c r="B1155" i="1"/>
  <c r="O1154" i="1"/>
  <c r="J1154" i="1"/>
  <c r="B1154" i="1"/>
  <c r="O1153" i="1"/>
  <c r="J1153" i="1"/>
  <c r="B1153" i="1"/>
  <c r="O1152" i="1"/>
  <c r="J1152" i="1"/>
  <c r="B1152" i="1"/>
  <c r="O1151" i="1"/>
  <c r="J1151" i="1"/>
  <c r="B1151" i="1"/>
  <c r="O1150" i="1"/>
  <c r="J1150" i="1"/>
  <c r="B1150" i="1"/>
  <c r="O1149" i="1"/>
  <c r="J1149" i="1"/>
  <c r="H1149" i="1"/>
  <c r="O1148" i="1"/>
  <c r="J1148" i="1"/>
  <c r="B1148" i="1"/>
  <c r="O1147" i="1"/>
  <c r="J1147" i="1"/>
  <c r="B1147" i="1"/>
  <c r="O1146" i="1"/>
  <c r="J1146" i="1"/>
  <c r="B1146" i="1"/>
  <c r="O1145" i="1"/>
  <c r="J1145" i="1"/>
  <c r="B1145" i="1"/>
  <c r="O1144" i="1"/>
  <c r="J1144" i="1"/>
  <c r="B1144" i="1"/>
  <c r="O1143" i="1"/>
  <c r="J1143" i="1"/>
  <c r="B1143" i="1"/>
  <c r="O1142" i="1"/>
  <c r="J1142" i="1"/>
  <c r="B1142" i="1"/>
  <c r="O1141" i="1"/>
  <c r="J1141" i="1"/>
  <c r="B1141" i="1"/>
  <c r="O1140" i="1"/>
  <c r="J1140" i="1"/>
  <c r="B1140" i="1"/>
  <c r="O1139" i="1"/>
  <c r="J1139" i="1"/>
  <c r="B1139" i="1"/>
  <c r="O1138" i="1"/>
  <c r="J1138" i="1"/>
  <c r="B1138" i="1"/>
  <c r="O1137" i="1"/>
  <c r="J1137" i="1"/>
  <c r="B1137" i="1"/>
  <c r="O1136" i="1"/>
  <c r="J1136" i="1"/>
  <c r="H1136" i="1"/>
  <c r="O1135" i="1"/>
  <c r="J1135" i="1"/>
  <c r="B1135" i="1"/>
  <c r="O1134" i="1"/>
  <c r="J1134" i="1"/>
  <c r="B1134" i="1"/>
  <c r="O1133" i="1"/>
  <c r="J1133" i="1"/>
  <c r="B1133" i="1"/>
  <c r="O1132" i="1"/>
  <c r="J1132" i="1"/>
  <c r="B1132" i="1"/>
  <c r="O1131" i="1"/>
  <c r="J1131" i="1"/>
  <c r="B1131" i="1"/>
  <c r="O1130" i="1"/>
  <c r="J1130" i="1"/>
  <c r="B1130" i="1"/>
  <c r="O1129" i="1"/>
  <c r="J1129" i="1"/>
  <c r="B1129" i="1"/>
  <c r="O1128" i="1"/>
  <c r="J1128" i="1"/>
  <c r="B1128" i="1"/>
  <c r="O1127" i="1"/>
  <c r="J1127" i="1"/>
  <c r="B1127" i="1"/>
  <c r="O1126" i="1"/>
  <c r="J1126" i="1"/>
  <c r="B1126" i="1"/>
  <c r="O1125" i="1"/>
  <c r="J1125" i="1"/>
  <c r="B1125" i="1"/>
  <c r="O1124" i="1"/>
  <c r="J1124" i="1"/>
  <c r="B1124" i="1"/>
  <c r="O1123" i="1"/>
  <c r="J1123" i="1"/>
  <c r="H1123" i="1"/>
  <c r="O1122" i="1"/>
  <c r="J1122" i="1"/>
  <c r="B1122" i="1"/>
  <c r="O1121" i="1"/>
  <c r="J1121" i="1"/>
  <c r="B1121" i="1"/>
  <c r="O1120" i="1"/>
  <c r="J1120" i="1"/>
  <c r="B1120" i="1"/>
  <c r="O1119" i="1"/>
  <c r="J1119" i="1"/>
  <c r="B1119" i="1"/>
  <c r="O1118" i="1"/>
  <c r="J1118" i="1"/>
  <c r="B1118" i="1"/>
  <c r="O1117" i="1"/>
  <c r="J1117" i="1"/>
  <c r="B1117" i="1"/>
  <c r="O1116" i="1"/>
  <c r="J1116" i="1"/>
  <c r="B1116" i="1"/>
  <c r="O1115" i="1"/>
  <c r="J1115" i="1"/>
  <c r="B1115" i="1"/>
  <c r="O1114" i="1"/>
  <c r="J1114" i="1"/>
  <c r="B1114" i="1"/>
  <c r="O1113" i="1"/>
  <c r="J1113" i="1"/>
  <c r="B1113" i="1"/>
  <c r="O1112" i="1"/>
  <c r="J1112" i="1"/>
  <c r="B1112" i="1"/>
  <c r="O1111" i="1"/>
  <c r="J1111" i="1"/>
  <c r="B1111" i="1"/>
  <c r="O1110" i="1"/>
  <c r="J1110" i="1"/>
  <c r="H1110" i="1"/>
  <c r="O1109" i="1"/>
  <c r="J1109" i="1"/>
  <c r="B1109" i="1"/>
  <c r="O1108" i="1"/>
  <c r="J1108" i="1"/>
  <c r="B1108" i="1"/>
  <c r="O1107" i="1"/>
  <c r="J1107" i="1"/>
  <c r="B1107" i="1"/>
  <c r="O1106" i="1"/>
  <c r="J1106" i="1"/>
  <c r="B1106" i="1"/>
  <c r="O1105" i="1"/>
  <c r="J1105" i="1"/>
  <c r="B1105" i="1"/>
  <c r="O1104" i="1"/>
  <c r="J1104" i="1"/>
  <c r="B1104" i="1"/>
  <c r="O1103" i="1"/>
  <c r="J1103" i="1"/>
  <c r="B1103" i="1"/>
  <c r="O1102" i="1"/>
  <c r="J1102" i="1"/>
  <c r="B1102" i="1"/>
  <c r="O1101" i="1"/>
  <c r="J1101" i="1"/>
  <c r="B1101" i="1"/>
  <c r="O1100" i="1"/>
  <c r="J1100" i="1"/>
  <c r="B1100" i="1"/>
  <c r="O1099" i="1"/>
  <c r="J1099" i="1"/>
  <c r="B1099" i="1"/>
  <c r="O1098" i="1"/>
  <c r="J1098" i="1"/>
  <c r="B1098" i="1"/>
  <c r="O1097" i="1"/>
  <c r="J1097" i="1"/>
  <c r="H1097" i="1"/>
  <c r="O1096" i="1"/>
  <c r="J1096" i="1"/>
  <c r="B1096" i="1"/>
  <c r="O1095" i="1"/>
  <c r="J1095" i="1"/>
  <c r="B1095" i="1"/>
  <c r="O1094" i="1"/>
  <c r="J1094" i="1"/>
  <c r="B1094" i="1"/>
  <c r="O1093" i="1"/>
  <c r="J1093" i="1"/>
  <c r="B1093" i="1"/>
  <c r="O1092" i="1"/>
  <c r="J1092" i="1"/>
  <c r="B1092" i="1"/>
  <c r="O1091" i="1"/>
  <c r="J1091" i="1"/>
  <c r="B1091" i="1"/>
  <c r="O1090" i="1"/>
  <c r="J1090" i="1"/>
  <c r="B1090" i="1"/>
  <c r="O1089" i="1"/>
  <c r="J1089" i="1"/>
  <c r="B1089" i="1"/>
  <c r="O1088" i="1"/>
  <c r="J1088" i="1"/>
  <c r="B1088" i="1"/>
  <c r="O1087" i="1"/>
  <c r="J1087" i="1"/>
  <c r="B1087" i="1"/>
  <c r="O1086" i="1"/>
  <c r="J1086" i="1"/>
  <c r="B1086" i="1"/>
  <c r="O1085" i="1"/>
  <c r="J1085" i="1"/>
  <c r="B1085" i="1"/>
  <c r="O1084" i="1"/>
  <c r="J1084" i="1"/>
  <c r="H1084" i="1"/>
  <c r="O1083" i="1"/>
  <c r="J1083" i="1"/>
  <c r="B1083" i="1"/>
  <c r="O1082" i="1"/>
  <c r="J1082" i="1"/>
  <c r="B1082" i="1"/>
  <c r="O1081" i="1"/>
  <c r="J1081" i="1"/>
  <c r="B1081" i="1"/>
  <c r="O1080" i="1"/>
  <c r="J1080" i="1"/>
  <c r="B1080" i="1"/>
  <c r="O1079" i="1"/>
  <c r="J1079" i="1"/>
  <c r="B1079" i="1"/>
  <c r="O1078" i="1"/>
  <c r="J1078" i="1"/>
  <c r="B1078" i="1"/>
  <c r="O1077" i="1"/>
  <c r="J1077" i="1"/>
  <c r="B1077" i="1"/>
  <c r="O1076" i="1"/>
  <c r="J1076" i="1"/>
  <c r="B1076" i="1"/>
  <c r="O1075" i="1"/>
  <c r="J1075" i="1"/>
  <c r="B1075" i="1"/>
  <c r="O1074" i="1"/>
  <c r="J1074" i="1"/>
  <c r="B1074" i="1"/>
  <c r="O1073" i="1"/>
  <c r="J1073" i="1"/>
  <c r="B1073" i="1"/>
  <c r="O1072" i="1"/>
  <c r="J1072" i="1"/>
  <c r="B1072" i="1"/>
  <c r="O1071" i="1"/>
  <c r="J1071" i="1"/>
  <c r="H1071" i="1"/>
  <c r="O1070" i="1"/>
  <c r="J1070" i="1"/>
  <c r="B1070" i="1"/>
  <c r="O1069" i="1"/>
  <c r="J1069" i="1"/>
  <c r="B1069" i="1"/>
  <c r="O1068" i="1"/>
  <c r="J1068" i="1"/>
  <c r="B1068" i="1"/>
  <c r="O1067" i="1"/>
  <c r="J1067" i="1"/>
  <c r="B1067" i="1"/>
  <c r="O1066" i="1"/>
  <c r="J1066" i="1"/>
  <c r="B1066" i="1"/>
  <c r="O1065" i="1"/>
  <c r="J1065" i="1"/>
  <c r="B1065" i="1"/>
  <c r="O1064" i="1"/>
  <c r="J1064" i="1"/>
  <c r="B1064" i="1"/>
  <c r="O1063" i="1"/>
  <c r="J1063" i="1"/>
  <c r="B1063" i="1"/>
  <c r="O1062" i="1"/>
  <c r="J1062" i="1"/>
  <c r="B1062" i="1"/>
  <c r="O1061" i="1"/>
  <c r="J1061" i="1"/>
  <c r="B1061" i="1"/>
  <c r="O1060" i="1"/>
  <c r="J1060" i="1"/>
  <c r="B1060" i="1"/>
  <c r="O1059" i="1"/>
  <c r="J1059" i="1"/>
  <c r="B1059" i="1"/>
  <c r="O1058" i="1"/>
  <c r="J1058" i="1"/>
  <c r="H1058" i="1"/>
  <c r="O1057" i="1"/>
  <c r="J1057" i="1"/>
  <c r="B1057" i="1"/>
  <c r="O1056" i="1"/>
  <c r="J1056" i="1"/>
  <c r="B1056" i="1"/>
  <c r="O1055" i="1"/>
  <c r="J1055" i="1"/>
  <c r="B1055" i="1"/>
  <c r="O1054" i="1"/>
  <c r="J1054" i="1"/>
  <c r="B1054" i="1"/>
  <c r="O1053" i="1"/>
  <c r="J1053" i="1"/>
  <c r="B1053" i="1"/>
  <c r="O1052" i="1"/>
  <c r="J1052" i="1"/>
  <c r="B1052" i="1"/>
  <c r="O1051" i="1"/>
  <c r="J1051" i="1"/>
  <c r="B1051" i="1"/>
  <c r="O1050" i="1"/>
  <c r="J1050" i="1"/>
  <c r="B1050" i="1"/>
  <c r="O1049" i="1"/>
  <c r="J1049" i="1"/>
  <c r="B1049" i="1"/>
  <c r="O1048" i="1"/>
  <c r="J1048" i="1"/>
  <c r="B1048" i="1"/>
  <c r="O1047" i="1"/>
  <c r="J1047" i="1"/>
  <c r="B1047" i="1"/>
  <c r="O1046" i="1"/>
  <c r="J1046" i="1"/>
  <c r="B1046" i="1"/>
  <c r="O1045" i="1"/>
  <c r="J1045" i="1"/>
  <c r="H1045" i="1"/>
  <c r="O1044" i="1"/>
  <c r="J1044" i="1"/>
  <c r="B1044" i="1"/>
  <c r="O1043" i="1"/>
  <c r="J1043" i="1"/>
  <c r="B1043" i="1"/>
  <c r="O1042" i="1"/>
  <c r="J1042" i="1"/>
  <c r="B1042" i="1"/>
  <c r="O1041" i="1"/>
  <c r="J1041" i="1"/>
  <c r="B1041" i="1"/>
  <c r="O1040" i="1"/>
  <c r="J1040" i="1"/>
  <c r="B1040" i="1"/>
  <c r="O1039" i="1"/>
  <c r="J1039" i="1"/>
  <c r="B1039" i="1"/>
  <c r="O1038" i="1"/>
  <c r="J1038" i="1"/>
  <c r="B1038" i="1"/>
  <c r="O1037" i="1"/>
  <c r="J1037" i="1"/>
  <c r="B1037" i="1"/>
  <c r="O1036" i="1"/>
  <c r="J1036" i="1"/>
  <c r="B1036" i="1"/>
  <c r="O1035" i="1"/>
  <c r="J1035" i="1"/>
  <c r="B1035" i="1"/>
  <c r="O1034" i="1"/>
  <c r="J1034" i="1"/>
  <c r="B1034" i="1"/>
  <c r="O1033" i="1"/>
  <c r="J1033" i="1"/>
  <c r="B1033" i="1"/>
  <c r="O1032" i="1"/>
  <c r="J1032" i="1"/>
  <c r="H1032" i="1"/>
  <c r="O1031" i="1"/>
  <c r="J1031" i="1"/>
  <c r="B1031" i="1"/>
  <c r="O1030" i="1"/>
  <c r="J1030" i="1"/>
  <c r="B1030" i="1"/>
  <c r="O1029" i="1"/>
  <c r="J1029" i="1"/>
  <c r="B1029" i="1"/>
  <c r="O1028" i="1"/>
  <c r="J1028" i="1"/>
  <c r="B1028" i="1"/>
  <c r="O1027" i="1"/>
  <c r="J1027" i="1"/>
  <c r="B1027" i="1"/>
  <c r="O1026" i="1"/>
  <c r="J1026" i="1"/>
  <c r="B1026" i="1"/>
  <c r="O1025" i="1"/>
  <c r="J1025" i="1"/>
  <c r="B1025" i="1"/>
  <c r="O1024" i="1"/>
  <c r="J1024" i="1"/>
  <c r="B1024" i="1"/>
  <c r="O1023" i="1"/>
  <c r="J1023" i="1"/>
  <c r="B1023" i="1"/>
  <c r="O1022" i="1"/>
  <c r="J1022" i="1"/>
  <c r="B1022" i="1"/>
  <c r="O1021" i="1"/>
  <c r="J1021" i="1"/>
  <c r="B1021" i="1"/>
  <c r="O1020" i="1"/>
  <c r="J1020" i="1"/>
  <c r="B1020" i="1"/>
  <c r="O1019" i="1"/>
  <c r="J1019" i="1"/>
  <c r="H1019" i="1"/>
  <c r="O1018" i="1"/>
  <c r="J1018" i="1"/>
  <c r="B1018" i="1"/>
  <c r="O1017" i="1"/>
  <c r="J1017" i="1"/>
  <c r="B1017" i="1"/>
  <c r="O1016" i="1"/>
  <c r="J1016" i="1"/>
  <c r="B1016" i="1"/>
  <c r="O1015" i="1"/>
  <c r="J1015" i="1"/>
  <c r="B1015" i="1"/>
  <c r="O1014" i="1"/>
  <c r="J1014" i="1"/>
  <c r="B1014" i="1"/>
  <c r="O1013" i="1"/>
  <c r="J1013" i="1"/>
  <c r="B1013" i="1"/>
  <c r="O1012" i="1"/>
  <c r="J1012" i="1"/>
  <c r="B1012" i="1"/>
  <c r="O1011" i="1"/>
  <c r="J1011" i="1"/>
  <c r="B1011" i="1"/>
  <c r="O1010" i="1"/>
  <c r="J1010" i="1"/>
  <c r="B1010" i="1"/>
  <c r="O1009" i="1"/>
  <c r="J1009" i="1"/>
  <c r="B1009" i="1"/>
  <c r="O1008" i="1"/>
  <c r="J1008" i="1"/>
  <c r="B1008" i="1"/>
  <c r="O1007" i="1"/>
  <c r="J1007" i="1"/>
  <c r="B1007" i="1"/>
  <c r="O1006" i="1"/>
  <c r="J1006" i="1"/>
  <c r="H1006" i="1"/>
  <c r="O1005" i="1"/>
  <c r="J1005" i="1"/>
  <c r="B1005" i="1"/>
  <c r="O1004" i="1"/>
  <c r="J1004" i="1"/>
  <c r="B1004" i="1"/>
  <c r="O1003" i="1"/>
  <c r="J1003" i="1"/>
  <c r="B1003" i="1"/>
  <c r="O1002" i="1"/>
  <c r="J1002" i="1"/>
  <c r="B1002" i="1"/>
  <c r="O1001" i="1"/>
  <c r="J1001" i="1"/>
  <c r="B1001" i="1"/>
  <c r="O1000" i="1"/>
  <c r="J1000" i="1"/>
  <c r="B1000" i="1"/>
  <c r="O999" i="1"/>
  <c r="J999" i="1"/>
  <c r="B999" i="1"/>
  <c r="O998" i="1"/>
  <c r="J998" i="1"/>
  <c r="B998" i="1"/>
  <c r="O997" i="1"/>
  <c r="J997" i="1"/>
  <c r="B997" i="1"/>
  <c r="O996" i="1"/>
  <c r="J996" i="1"/>
  <c r="B996" i="1"/>
  <c r="O995" i="1"/>
  <c r="J995" i="1"/>
  <c r="B995" i="1"/>
  <c r="O994" i="1"/>
  <c r="J994" i="1"/>
  <c r="B994" i="1"/>
  <c r="O993" i="1"/>
  <c r="J993" i="1"/>
  <c r="H993" i="1"/>
  <c r="O992" i="1"/>
  <c r="J992" i="1"/>
  <c r="B992" i="1"/>
  <c r="O991" i="1"/>
  <c r="J991" i="1"/>
  <c r="B991" i="1"/>
  <c r="O990" i="1"/>
  <c r="J990" i="1"/>
  <c r="B990" i="1"/>
  <c r="O989" i="1"/>
  <c r="J989" i="1"/>
  <c r="B989" i="1"/>
  <c r="O988" i="1"/>
  <c r="J988" i="1"/>
  <c r="B988" i="1"/>
  <c r="O987" i="1"/>
  <c r="J987" i="1"/>
  <c r="B987" i="1"/>
  <c r="O986" i="1"/>
  <c r="J986" i="1"/>
  <c r="B986" i="1"/>
  <c r="O985" i="1"/>
  <c r="J985" i="1"/>
  <c r="B985" i="1"/>
  <c r="O984" i="1"/>
  <c r="J984" i="1"/>
  <c r="B984" i="1"/>
  <c r="O983" i="1"/>
  <c r="J983" i="1"/>
  <c r="B983" i="1"/>
  <c r="O982" i="1"/>
  <c r="J982" i="1"/>
  <c r="B982" i="1"/>
  <c r="O981" i="1"/>
  <c r="J981" i="1"/>
  <c r="B981" i="1"/>
  <c r="O980" i="1"/>
  <c r="J980" i="1"/>
  <c r="H980" i="1"/>
  <c r="O979" i="1"/>
  <c r="J979" i="1"/>
  <c r="B979" i="1"/>
  <c r="O978" i="1"/>
  <c r="J978" i="1"/>
  <c r="B978" i="1"/>
  <c r="O977" i="1"/>
  <c r="J977" i="1"/>
  <c r="B977" i="1"/>
  <c r="O976" i="1"/>
  <c r="J976" i="1"/>
  <c r="B976" i="1"/>
  <c r="O975" i="1"/>
  <c r="J975" i="1"/>
  <c r="B975" i="1"/>
  <c r="O974" i="1"/>
  <c r="J974" i="1"/>
  <c r="B974" i="1"/>
  <c r="O973" i="1"/>
  <c r="J973" i="1"/>
  <c r="B973" i="1"/>
  <c r="O972" i="1"/>
  <c r="J972" i="1"/>
  <c r="B972" i="1"/>
  <c r="O971" i="1"/>
  <c r="J971" i="1"/>
  <c r="B971" i="1"/>
  <c r="O970" i="1"/>
  <c r="J970" i="1"/>
  <c r="B970" i="1"/>
  <c r="O969" i="1"/>
  <c r="J969" i="1"/>
  <c r="B969" i="1"/>
  <c r="O968" i="1"/>
  <c r="J968" i="1"/>
  <c r="B968" i="1"/>
  <c r="O967" i="1"/>
  <c r="J967" i="1"/>
  <c r="H967" i="1"/>
  <c r="O966" i="1"/>
  <c r="J966" i="1"/>
  <c r="B966" i="1"/>
  <c r="O965" i="1"/>
  <c r="J965" i="1"/>
  <c r="B965" i="1"/>
  <c r="O964" i="1"/>
  <c r="J964" i="1"/>
  <c r="B964" i="1"/>
  <c r="O963" i="1"/>
  <c r="J963" i="1"/>
  <c r="B963" i="1"/>
  <c r="O962" i="1"/>
  <c r="J962" i="1"/>
  <c r="B962" i="1"/>
  <c r="O961" i="1"/>
  <c r="J961" i="1"/>
  <c r="B961" i="1"/>
  <c r="O960" i="1"/>
  <c r="J960" i="1"/>
  <c r="B960" i="1"/>
  <c r="O959" i="1"/>
  <c r="J959" i="1"/>
  <c r="B959" i="1"/>
  <c r="O958" i="1"/>
  <c r="J958" i="1"/>
  <c r="B958" i="1"/>
  <c r="O957" i="1"/>
  <c r="J957" i="1"/>
  <c r="B957" i="1"/>
  <c r="O956" i="1"/>
  <c r="J956" i="1"/>
  <c r="B956" i="1"/>
  <c r="O955" i="1"/>
  <c r="J955" i="1"/>
  <c r="B955" i="1"/>
  <c r="O954" i="1"/>
  <c r="J954" i="1"/>
  <c r="H954" i="1"/>
  <c r="O953" i="1"/>
  <c r="J953" i="1"/>
  <c r="B953" i="1"/>
  <c r="O952" i="1"/>
  <c r="J952" i="1"/>
  <c r="B952" i="1"/>
  <c r="O951" i="1"/>
  <c r="J951" i="1"/>
  <c r="B951" i="1"/>
  <c r="O950" i="1"/>
  <c r="J950" i="1"/>
  <c r="B950" i="1"/>
  <c r="O949" i="1"/>
  <c r="J949" i="1"/>
  <c r="B949" i="1"/>
  <c r="O948" i="1"/>
  <c r="J948" i="1"/>
  <c r="B948" i="1"/>
  <c r="O947" i="1"/>
  <c r="J947" i="1"/>
  <c r="B947" i="1"/>
  <c r="O946" i="1"/>
  <c r="J946" i="1"/>
  <c r="B946" i="1"/>
  <c r="O945" i="1"/>
  <c r="J945" i="1"/>
  <c r="B945" i="1"/>
  <c r="O944" i="1"/>
  <c r="J944" i="1"/>
  <c r="B944" i="1"/>
  <c r="O943" i="1"/>
  <c r="J943" i="1"/>
  <c r="B943" i="1"/>
  <c r="O942" i="1"/>
  <c r="J942" i="1"/>
  <c r="B942" i="1"/>
  <c r="O941" i="1"/>
  <c r="J941" i="1"/>
  <c r="H941" i="1"/>
  <c r="O940" i="1"/>
  <c r="J940" i="1"/>
  <c r="B940" i="1"/>
  <c r="O939" i="1"/>
  <c r="J939" i="1"/>
  <c r="B939" i="1"/>
  <c r="O938" i="1"/>
  <c r="J938" i="1"/>
  <c r="B938" i="1"/>
  <c r="O937" i="1"/>
  <c r="J937" i="1"/>
  <c r="B937" i="1"/>
  <c r="O936" i="1"/>
  <c r="J936" i="1"/>
  <c r="B936" i="1"/>
  <c r="O935" i="1"/>
  <c r="J935" i="1"/>
  <c r="B935" i="1"/>
  <c r="O934" i="1"/>
  <c r="J934" i="1"/>
  <c r="B934" i="1"/>
  <c r="O933" i="1"/>
  <c r="J933" i="1"/>
  <c r="B933" i="1"/>
  <c r="O932" i="1"/>
  <c r="J932" i="1"/>
  <c r="B932" i="1"/>
  <c r="O931" i="1"/>
  <c r="J931" i="1"/>
  <c r="B931" i="1"/>
  <c r="O930" i="1"/>
  <c r="J930" i="1"/>
  <c r="B930" i="1"/>
  <c r="O929" i="1"/>
  <c r="J929" i="1"/>
  <c r="B929" i="1"/>
  <c r="O928" i="1"/>
  <c r="J928" i="1"/>
  <c r="H928" i="1"/>
  <c r="O927" i="1"/>
  <c r="J927" i="1"/>
  <c r="B927" i="1"/>
  <c r="O926" i="1"/>
  <c r="J926" i="1"/>
  <c r="B926" i="1"/>
  <c r="O925" i="1"/>
  <c r="J925" i="1"/>
  <c r="B925" i="1"/>
  <c r="O924" i="1"/>
  <c r="J924" i="1"/>
  <c r="B924" i="1"/>
  <c r="O923" i="1"/>
  <c r="J923" i="1"/>
  <c r="B923" i="1"/>
  <c r="O922" i="1"/>
  <c r="J922" i="1"/>
  <c r="B922" i="1"/>
  <c r="O921" i="1"/>
  <c r="J921" i="1"/>
  <c r="B921" i="1"/>
  <c r="O920" i="1"/>
  <c r="J920" i="1"/>
  <c r="B920" i="1"/>
  <c r="O919" i="1"/>
  <c r="J919" i="1"/>
  <c r="B919" i="1"/>
  <c r="O918" i="1"/>
  <c r="J918" i="1"/>
  <c r="B918" i="1"/>
  <c r="O917" i="1"/>
  <c r="J917" i="1"/>
  <c r="B917" i="1"/>
  <c r="O916" i="1"/>
  <c r="J916" i="1"/>
  <c r="B916" i="1"/>
  <c r="O915" i="1"/>
  <c r="J915" i="1"/>
  <c r="H915" i="1"/>
  <c r="O914" i="1"/>
  <c r="K914" i="1"/>
  <c r="J914" i="1"/>
  <c r="B914" i="1"/>
  <c r="O913" i="1"/>
  <c r="J913" i="1"/>
  <c r="B913" i="1"/>
  <c r="O912" i="1"/>
  <c r="J912" i="1"/>
  <c r="B912" i="1"/>
  <c r="O911" i="1"/>
  <c r="J911" i="1"/>
  <c r="B911" i="1"/>
  <c r="O910" i="1"/>
  <c r="J910" i="1"/>
  <c r="B910" i="1"/>
  <c r="O909" i="1"/>
  <c r="J909" i="1"/>
  <c r="B909" i="1"/>
  <c r="O908" i="1"/>
  <c r="J908" i="1"/>
  <c r="B908" i="1"/>
  <c r="O907" i="1"/>
  <c r="J907" i="1"/>
  <c r="B907" i="1"/>
  <c r="O906" i="1"/>
  <c r="J906" i="1"/>
  <c r="B906" i="1"/>
  <c r="O905" i="1"/>
  <c r="J905" i="1"/>
  <c r="B905" i="1"/>
  <c r="O904" i="1"/>
  <c r="J904" i="1"/>
  <c r="B904" i="1"/>
  <c r="O903" i="1"/>
  <c r="J903" i="1"/>
  <c r="B903" i="1"/>
  <c r="O902" i="1"/>
  <c r="J902" i="1"/>
  <c r="H902" i="1"/>
  <c r="O901" i="1"/>
  <c r="J901" i="1"/>
  <c r="B901" i="1"/>
  <c r="O900" i="1"/>
  <c r="J900" i="1"/>
  <c r="B900" i="1"/>
  <c r="O899" i="1"/>
  <c r="J899" i="1"/>
  <c r="B899" i="1"/>
  <c r="O898" i="1"/>
  <c r="J898" i="1"/>
  <c r="B898" i="1"/>
  <c r="O897" i="1"/>
  <c r="J897" i="1"/>
  <c r="B897" i="1"/>
  <c r="O896" i="1"/>
  <c r="J896" i="1"/>
  <c r="B896" i="1"/>
  <c r="O895" i="1"/>
  <c r="J895" i="1"/>
  <c r="B895" i="1"/>
  <c r="O894" i="1"/>
  <c r="J894" i="1"/>
  <c r="B894" i="1"/>
  <c r="O893" i="1"/>
  <c r="J893" i="1"/>
  <c r="B893" i="1"/>
  <c r="O892" i="1"/>
  <c r="J892" i="1"/>
  <c r="B892" i="1"/>
  <c r="O891" i="1"/>
  <c r="J891" i="1"/>
  <c r="B891" i="1"/>
  <c r="O890" i="1"/>
  <c r="J890" i="1"/>
  <c r="B890" i="1"/>
  <c r="O889" i="1"/>
  <c r="J889" i="1"/>
  <c r="H889" i="1"/>
  <c r="O888" i="1"/>
  <c r="J888" i="1"/>
  <c r="B888" i="1"/>
  <c r="O887" i="1"/>
  <c r="J887" i="1"/>
  <c r="B887" i="1"/>
  <c r="O886" i="1"/>
  <c r="J886" i="1"/>
  <c r="B886" i="1"/>
  <c r="O885" i="1"/>
  <c r="J885" i="1"/>
  <c r="B885" i="1"/>
  <c r="O884" i="1"/>
  <c r="J884" i="1"/>
  <c r="B884" i="1"/>
  <c r="O883" i="1"/>
  <c r="J883" i="1"/>
  <c r="B883" i="1"/>
  <c r="O882" i="1"/>
  <c r="J882" i="1"/>
  <c r="B882" i="1"/>
  <c r="O881" i="1"/>
  <c r="J881" i="1"/>
  <c r="B881" i="1"/>
  <c r="O880" i="1"/>
  <c r="J880" i="1"/>
  <c r="B880" i="1"/>
  <c r="O879" i="1"/>
  <c r="J879" i="1"/>
  <c r="B879" i="1"/>
  <c r="O878" i="1"/>
  <c r="J878" i="1"/>
  <c r="B878" i="1"/>
  <c r="O877" i="1"/>
  <c r="J877" i="1"/>
  <c r="B877" i="1"/>
  <c r="O876" i="1"/>
  <c r="J876" i="1"/>
  <c r="H876" i="1"/>
  <c r="O875" i="1"/>
  <c r="J875" i="1"/>
  <c r="B875" i="1"/>
  <c r="O874" i="1"/>
  <c r="J874" i="1"/>
  <c r="B874" i="1"/>
  <c r="O873" i="1"/>
  <c r="J873" i="1"/>
  <c r="B873" i="1"/>
  <c r="O872" i="1"/>
  <c r="J872" i="1"/>
  <c r="B872" i="1"/>
  <c r="O871" i="1"/>
  <c r="J871" i="1"/>
  <c r="B871" i="1"/>
  <c r="O870" i="1"/>
  <c r="J870" i="1"/>
  <c r="B870" i="1"/>
  <c r="O869" i="1"/>
  <c r="J869" i="1"/>
  <c r="B869" i="1"/>
  <c r="O868" i="1"/>
  <c r="J868" i="1"/>
  <c r="B868" i="1"/>
  <c r="O867" i="1"/>
  <c r="J867" i="1"/>
  <c r="B867" i="1"/>
  <c r="O866" i="1"/>
  <c r="J866" i="1"/>
  <c r="B866" i="1"/>
  <c r="O865" i="1"/>
  <c r="J865" i="1"/>
  <c r="B865" i="1"/>
  <c r="O864" i="1"/>
  <c r="J864" i="1"/>
  <c r="B864" i="1"/>
  <c r="O863" i="1"/>
  <c r="J863" i="1"/>
  <c r="H863" i="1"/>
  <c r="O862" i="1"/>
  <c r="J862" i="1"/>
  <c r="B862" i="1"/>
  <c r="O861" i="1"/>
  <c r="J861" i="1"/>
  <c r="B861" i="1"/>
  <c r="O860" i="1"/>
  <c r="J860" i="1"/>
  <c r="B860" i="1"/>
  <c r="O859" i="1"/>
  <c r="J859" i="1"/>
  <c r="B859" i="1"/>
  <c r="O858" i="1"/>
  <c r="J858" i="1"/>
  <c r="B858" i="1"/>
  <c r="O857" i="1"/>
  <c r="J857" i="1"/>
  <c r="B857" i="1"/>
  <c r="O856" i="1"/>
  <c r="J856" i="1"/>
  <c r="B856" i="1"/>
  <c r="O855" i="1"/>
  <c r="J855" i="1"/>
  <c r="B855" i="1"/>
  <c r="O854" i="1"/>
  <c r="J854" i="1"/>
  <c r="B854" i="1"/>
  <c r="O853" i="1"/>
  <c r="J853" i="1"/>
  <c r="B853" i="1"/>
  <c r="O852" i="1"/>
  <c r="J852" i="1"/>
  <c r="B852" i="1"/>
  <c r="O851" i="1"/>
  <c r="J851" i="1"/>
  <c r="B851" i="1"/>
  <c r="O850" i="1"/>
  <c r="J850" i="1"/>
  <c r="H850" i="1"/>
  <c r="O849" i="1"/>
  <c r="J849" i="1"/>
  <c r="B849" i="1"/>
  <c r="O848" i="1"/>
  <c r="J848" i="1"/>
  <c r="B848" i="1"/>
  <c r="O847" i="1"/>
  <c r="J847" i="1"/>
  <c r="B847" i="1"/>
  <c r="O846" i="1"/>
  <c r="J846" i="1"/>
  <c r="B846" i="1"/>
  <c r="O845" i="1"/>
  <c r="J845" i="1"/>
  <c r="B845" i="1"/>
  <c r="O844" i="1"/>
  <c r="J844" i="1"/>
  <c r="B844" i="1"/>
  <c r="O843" i="1"/>
  <c r="J843" i="1"/>
  <c r="B843" i="1"/>
  <c r="O842" i="1"/>
  <c r="J842" i="1"/>
  <c r="B842" i="1"/>
  <c r="O841" i="1"/>
  <c r="J841" i="1"/>
  <c r="B841" i="1"/>
  <c r="O840" i="1"/>
  <c r="J840" i="1"/>
  <c r="B840" i="1"/>
  <c r="O839" i="1"/>
  <c r="J839" i="1"/>
  <c r="B839" i="1"/>
  <c r="O838" i="1"/>
  <c r="J838" i="1"/>
  <c r="B838" i="1"/>
  <c r="O837" i="1"/>
  <c r="J837" i="1"/>
  <c r="H837" i="1"/>
  <c r="O836" i="1"/>
  <c r="J836" i="1"/>
  <c r="B836" i="1"/>
  <c r="O835" i="1"/>
  <c r="J835" i="1"/>
  <c r="B835" i="1"/>
  <c r="O834" i="1"/>
  <c r="J834" i="1"/>
  <c r="B834" i="1"/>
  <c r="O833" i="1"/>
  <c r="J833" i="1"/>
  <c r="B833" i="1"/>
  <c r="O832" i="1"/>
  <c r="J832" i="1"/>
  <c r="B832" i="1"/>
  <c r="O831" i="1"/>
  <c r="J831" i="1"/>
  <c r="B831" i="1"/>
  <c r="O830" i="1"/>
  <c r="J830" i="1"/>
  <c r="B830" i="1"/>
  <c r="O829" i="1"/>
  <c r="J829" i="1"/>
  <c r="B829" i="1"/>
  <c r="O828" i="1"/>
  <c r="J828" i="1"/>
  <c r="B828" i="1"/>
  <c r="O827" i="1"/>
  <c r="J827" i="1"/>
  <c r="B827" i="1"/>
  <c r="O826" i="1"/>
  <c r="J826" i="1"/>
  <c r="B826" i="1"/>
  <c r="O825" i="1"/>
  <c r="J825" i="1"/>
  <c r="B825" i="1"/>
  <c r="O824" i="1"/>
  <c r="J824" i="1"/>
  <c r="H824" i="1"/>
  <c r="O823" i="1"/>
  <c r="J823" i="1"/>
  <c r="B823" i="1"/>
  <c r="O822" i="1"/>
  <c r="J822" i="1"/>
  <c r="B822" i="1"/>
  <c r="O821" i="1"/>
  <c r="J821" i="1"/>
  <c r="B821" i="1"/>
  <c r="O820" i="1"/>
  <c r="J820" i="1"/>
  <c r="B820" i="1"/>
  <c r="O819" i="1"/>
  <c r="J819" i="1"/>
  <c r="B819" i="1"/>
  <c r="O818" i="1"/>
  <c r="J818" i="1"/>
  <c r="B818" i="1"/>
  <c r="O817" i="1"/>
  <c r="J817" i="1"/>
  <c r="B817" i="1"/>
  <c r="O816" i="1"/>
  <c r="J816" i="1"/>
  <c r="B816" i="1"/>
  <c r="O815" i="1"/>
  <c r="J815" i="1"/>
  <c r="B815" i="1"/>
  <c r="O814" i="1"/>
  <c r="J814" i="1"/>
  <c r="B814" i="1"/>
  <c r="O813" i="1"/>
  <c r="J813" i="1"/>
  <c r="B813" i="1"/>
  <c r="O812" i="1"/>
  <c r="J812" i="1"/>
  <c r="B812" i="1"/>
  <c r="O811" i="1"/>
  <c r="J811" i="1"/>
  <c r="H811" i="1"/>
  <c r="O810" i="1"/>
  <c r="J810" i="1"/>
  <c r="B810" i="1"/>
  <c r="O809" i="1"/>
  <c r="J809" i="1"/>
  <c r="B809" i="1"/>
  <c r="O808" i="1"/>
  <c r="J808" i="1"/>
  <c r="B808" i="1"/>
  <c r="O807" i="1"/>
  <c r="J807" i="1"/>
  <c r="B807" i="1"/>
  <c r="O806" i="1"/>
  <c r="J806" i="1"/>
  <c r="B806" i="1"/>
  <c r="O805" i="1"/>
  <c r="J805" i="1"/>
  <c r="B805" i="1"/>
  <c r="O804" i="1"/>
  <c r="J804" i="1"/>
  <c r="B804" i="1"/>
  <c r="O803" i="1"/>
  <c r="J803" i="1"/>
  <c r="B803" i="1"/>
  <c r="O802" i="1"/>
  <c r="J802" i="1"/>
  <c r="B802" i="1"/>
  <c r="O801" i="1"/>
  <c r="J801" i="1"/>
  <c r="B801" i="1"/>
  <c r="O800" i="1"/>
  <c r="J800" i="1"/>
  <c r="B800" i="1"/>
  <c r="O799" i="1"/>
  <c r="J799" i="1"/>
  <c r="B799" i="1"/>
  <c r="O798" i="1"/>
  <c r="J798" i="1"/>
  <c r="H798" i="1"/>
  <c r="O797" i="1"/>
  <c r="J797" i="1"/>
  <c r="B797" i="1"/>
  <c r="O796" i="1"/>
  <c r="J796" i="1"/>
  <c r="B796" i="1"/>
  <c r="O795" i="1"/>
  <c r="J795" i="1"/>
  <c r="B795" i="1"/>
  <c r="O794" i="1"/>
  <c r="J794" i="1"/>
  <c r="B794" i="1"/>
  <c r="O793" i="1"/>
  <c r="J793" i="1"/>
  <c r="B793" i="1"/>
  <c r="O792" i="1"/>
  <c r="J792" i="1"/>
  <c r="B792" i="1"/>
  <c r="O791" i="1"/>
  <c r="J791" i="1"/>
  <c r="B791" i="1"/>
  <c r="O790" i="1"/>
  <c r="J790" i="1"/>
  <c r="B790" i="1"/>
  <c r="O789" i="1"/>
  <c r="J789" i="1"/>
  <c r="B789" i="1"/>
  <c r="O788" i="1"/>
  <c r="J788" i="1"/>
  <c r="B788" i="1"/>
  <c r="O787" i="1"/>
  <c r="J787" i="1"/>
  <c r="B787" i="1"/>
  <c r="O786" i="1"/>
  <c r="J786" i="1"/>
  <c r="B786" i="1"/>
  <c r="O785" i="1"/>
  <c r="J785" i="1"/>
  <c r="H785" i="1"/>
  <c r="O784" i="1"/>
  <c r="J784" i="1"/>
  <c r="B784" i="1"/>
  <c r="O783" i="1"/>
  <c r="J783" i="1"/>
  <c r="B783" i="1"/>
  <c r="O782" i="1"/>
  <c r="J782" i="1"/>
  <c r="B782" i="1"/>
  <c r="O781" i="1"/>
  <c r="J781" i="1"/>
  <c r="B781" i="1"/>
  <c r="O780" i="1"/>
  <c r="J780" i="1"/>
  <c r="B780" i="1"/>
  <c r="O779" i="1"/>
  <c r="J779" i="1"/>
  <c r="B779" i="1"/>
  <c r="O778" i="1"/>
  <c r="J778" i="1"/>
  <c r="B778" i="1"/>
  <c r="O777" i="1"/>
  <c r="J777" i="1"/>
  <c r="B777" i="1"/>
  <c r="O776" i="1"/>
  <c r="J776" i="1"/>
  <c r="B776" i="1"/>
  <c r="O775" i="1"/>
  <c r="J775" i="1"/>
  <c r="B775" i="1"/>
  <c r="O774" i="1"/>
  <c r="J774" i="1"/>
  <c r="B774" i="1"/>
  <c r="O773" i="1"/>
  <c r="J773" i="1"/>
  <c r="B773" i="1"/>
  <c r="O772" i="1"/>
  <c r="J772" i="1"/>
  <c r="H772" i="1"/>
  <c r="O771" i="1"/>
  <c r="J771" i="1"/>
  <c r="B771" i="1"/>
  <c r="O770" i="1"/>
  <c r="J770" i="1"/>
  <c r="B770" i="1"/>
  <c r="O769" i="1"/>
  <c r="J769" i="1"/>
  <c r="B769" i="1"/>
  <c r="O768" i="1"/>
  <c r="J768" i="1"/>
  <c r="B768" i="1"/>
  <c r="O767" i="1"/>
  <c r="J767" i="1"/>
  <c r="B767" i="1"/>
  <c r="O766" i="1"/>
  <c r="J766" i="1"/>
  <c r="B766" i="1"/>
  <c r="O765" i="1"/>
  <c r="J765" i="1"/>
  <c r="B765" i="1"/>
  <c r="O764" i="1"/>
  <c r="J764" i="1"/>
  <c r="B764" i="1"/>
  <c r="O763" i="1"/>
  <c r="J763" i="1"/>
  <c r="B763" i="1"/>
  <c r="O762" i="1"/>
  <c r="J762" i="1"/>
  <c r="B762" i="1"/>
  <c r="O761" i="1"/>
  <c r="J761" i="1"/>
  <c r="B761" i="1"/>
  <c r="O760" i="1"/>
  <c r="J760" i="1"/>
  <c r="B760" i="1"/>
  <c r="O759" i="1"/>
  <c r="J759" i="1"/>
  <c r="H759" i="1"/>
  <c r="O758" i="1"/>
  <c r="J758" i="1"/>
  <c r="B758" i="1"/>
  <c r="O757" i="1"/>
  <c r="J757" i="1"/>
  <c r="B757" i="1"/>
  <c r="O756" i="1"/>
  <c r="J756" i="1"/>
  <c r="B756" i="1"/>
  <c r="O755" i="1"/>
  <c r="J755" i="1"/>
  <c r="B755" i="1"/>
  <c r="O754" i="1"/>
  <c r="J754" i="1"/>
  <c r="B754" i="1"/>
  <c r="O753" i="1"/>
  <c r="J753" i="1"/>
  <c r="B753" i="1"/>
  <c r="O752" i="1"/>
  <c r="J752" i="1"/>
  <c r="B752" i="1"/>
  <c r="O751" i="1"/>
  <c r="J751" i="1"/>
  <c r="B751" i="1"/>
  <c r="O750" i="1"/>
  <c r="J750" i="1"/>
  <c r="B750" i="1"/>
  <c r="O749" i="1"/>
  <c r="J749" i="1"/>
  <c r="B749" i="1"/>
  <c r="O748" i="1"/>
  <c r="J748" i="1"/>
  <c r="B748" i="1"/>
  <c r="O747" i="1"/>
  <c r="J747" i="1"/>
  <c r="B747" i="1"/>
  <c r="O746" i="1"/>
  <c r="J746" i="1"/>
  <c r="H746" i="1"/>
  <c r="O745" i="1"/>
  <c r="J745" i="1"/>
  <c r="B745" i="1"/>
  <c r="O744" i="1"/>
  <c r="J744" i="1"/>
  <c r="B744" i="1"/>
  <c r="O743" i="1"/>
  <c r="J743" i="1"/>
  <c r="B743" i="1"/>
  <c r="O742" i="1"/>
  <c r="J742" i="1"/>
  <c r="B742" i="1"/>
  <c r="O741" i="1"/>
  <c r="J741" i="1"/>
  <c r="B741" i="1"/>
  <c r="O740" i="1"/>
  <c r="J740" i="1"/>
  <c r="B740" i="1"/>
  <c r="O739" i="1"/>
  <c r="J739" i="1"/>
  <c r="B739" i="1"/>
  <c r="O738" i="1"/>
  <c r="J738" i="1"/>
  <c r="B738" i="1"/>
  <c r="O737" i="1"/>
  <c r="J737" i="1"/>
  <c r="B737" i="1"/>
  <c r="O736" i="1"/>
  <c r="J736" i="1"/>
  <c r="B736" i="1"/>
  <c r="O735" i="1"/>
  <c r="J735" i="1"/>
  <c r="B735" i="1"/>
  <c r="O734" i="1"/>
  <c r="J734" i="1"/>
  <c r="B734" i="1"/>
  <c r="O720" i="1"/>
  <c r="J720" i="1"/>
  <c r="H720" i="1"/>
  <c r="O719" i="1"/>
  <c r="K719" i="1"/>
  <c r="J719" i="1"/>
  <c r="B719" i="1"/>
  <c r="O718" i="1"/>
  <c r="J718" i="1"/>
  <c r="B718" i="1"/>
  <c r="O717" i="1"/>
  <c r="J717" i="1"/>
  <c r="B717" i="1"/>
  <c r="O716" i="1"/>
  <c r="J716" i="1"/>
  <c r="B716" i="1"/>
  <c r="O715" i="1"/>
  <c r="J715" i="1"/>
  <c r="B715" i="1"/>
  <c r="O714" i="1"/>
  <c r="J714" i="1"/>
  <c r="B714" i="1"/>
  <c r="O713" i="1"/>
  <c r="J713" i="1"/>
  <c r="B713" i="1"/>
  <c r="O712" i="1"/>
  <c r="J712" i="1"/>
  <c r="B712" i="1"/>
  <c r="O711" i="1"/>
  <c r="J711" i="1"/>
  <c r="B711" i="1"/>
  <c r="O710" i="1"/>
  <c r="J710" i="1"/>
  <c r="B710" i="1"/>
  <c r="O709" i="1"/>
  <c r="J709" i="1"/>
  <c r="B709" i="1"/>
  <c r="O708" i="1"/>
  <c r="J708" i="1"/>
  <c r="B708" i="1"/>
  <c r="O707" i="1"/>
  <c r="J707" i="1"/>
  <c r="H707" i="1"/>
  <c r="O706" i="1"/>
  <c r="J706" i="1"/>
  <c r="B706" i="1"/>
  <c r="O705" i="1"/>
  <c r="J705" i="1"/>
  <c r="B705" i="1"/>
  <c r="O704" i="1"/>
  <c r="J704" i="1"/>
  <c r="B704" i="1"/>
  <c r="O703" i="1"/>
  <c r="J703" i="1"/>
  <c r="B703" i="1"/>
  <c r="O702" i="1"/>
  <c r="J702" i="1"/>
  <c r="B702" i="1"/>
  <c r="O701" i="1"/>
  <c r="J701" i="1"/>
  <c r="B701" i="1"/>
  <c r="O700" i="1"/>
  <c r="J700" i="1"/>
  <c r="B700" i="1"/>
  <c r="O699" i="1"/>
  <c r="J699" i="1"/>
  <c r="B699" i="1"/>
  <c r="O698" i="1"/>
  <c r="J698" i="1"/>
  <c r="B698" i="1"/>
  <c r="O697" i="1"/>
  <c r="J697" i="1"/>
  <c r="B697" i="1"/>
  <c r="O696" i="1"/>
  <c r="J696" i="1"/>
  <c r="B696" i="1"/>
  <c r="O695" i="1"/>
  <c r="J695" i="1"/>
  <c r="B695" i="1"/>
  <c r="O694" i="1"/>
  <c r="J694" i="1"/>
  <c r="H694" i="1"/>
  <c r="O693" i="1"/>
  <c r="J693" i="1"/>
  <c r="B693" i="1"/>
  <c r="O692" i="1"/>
  <c r="J692" i="1"/>
  <c r="B692" i="1"/>
  <c r="O691" i="1"/>
  <c r="J691" i="1"/>
  <c r="B691" i="1"/>
  <c r="O690" i="1"/>
  <c r="J690" i="1"/>
  <c r="B690" i="1"/>
  <c r="O689" i="1"/>
  <c r="J689" i="1"/>
  <c r="B689" i="1"/>
  <c r="O688" i="1"/>
  <c r="J688" i="1"/>
  <c r="B688" i="1"/>
  <c r="O687" i="1"/>
  <c r="J687" i="1"/>
  <c r="B687" i="1"/>
  <c r="O686" i="1"/>
  <c r="J686" i="1"/>
  <c r="B686" i="1"/>
  <c r="O685" i="1"/>
  <c r="J685" i="1"/>
  <c r="B685" i="1"/>
  <c r="O684" i="1"/>
  <c r="J684" i="1"/>
  <c r="B684" i="1"/>
  <c r="O683" i="1"/>
  <c r="J683" i="1"/>
  <c r="B683" i="1"/>
  <c r="O682" i="1"/>
  <c r="J682" i="1"/>
  <c r="B682" i="1"/>
  <c r="O681" i="1"/>
  <c r="J681" i="1"/>
  <c r="H681" i="1"/>
  <c r="O680" i="1"/>
  <c r="K680" i="1"/>
  <c r="J680" i="1"/>
  <c r="B680" i="1"/>
  <c r="O679" i="1"/>
  <c r="J679" i="1"/>
  <c r="B679" i="1"/>
  <c r="O678" i="1"/>
  <c r="J678" i="1"/>
  <c r="B678" i="1"/>
  <c r="O677" i="1"/>
  <c r="J677" i="1"/>
  <c r="B677" i="1"/>
  <c r="O676" i="1"/>
  <c r="J676" i="1"/>
  <c r="B676" i="1"/>
  <c r="O675" i="1"/>
  <c r="J675" i="1"/>
  <c r="B675" i="1"/>
  <c r="O674" i="1"/>
  <c r="J674" i="1"/>
  <c r="B674" i="1"/>
  <c r="O673" i="1"/>
  <c r="J673" i="1"/>
  <c r="B673" i="1"/>
  <c r="O672" i="1"/>
  <c r="J672" i="1"/>
  <c r="B672" i="1"/>
  <c r="O671" i="1"/>
  <c r="J671" i="1"/>
  <c r="B671" i="1"/>
  <c r="O670" i="1"/>
  <c r="J670" i="1"/>
  <c r="B670" i="1"/>
  <c r="O669" i="1"/>
  <c r="J669" i="1"/>
  <c r="B669" i="1"/>
  <c r="O668" i="1"/>
  <c r="J668" i="1"/>
  <c r="H668" i="1"/>
  <c r="O667" i="1"/>
  <c r="J667" i="1"/>
  <c r="B667" i="1"/>
  <c r="O666" i="1"/>
  <c r="J666" i="1"/>
  <c r="B666" i="1"/>
  <c r="O665" i="1"/>
  <c r="J665" i="1"/>
  <c r="B665" i="1"/>
  <c r="O664" i="1"/>
  <c r="J664" i="1"/>
  <c r="B664" i="1"/>
  <c r="O663" i="1"/>
  <c r="J663" i="1"/>
  <c r="B663" i="1"/>
  <c r="O662" i="1"/>
  <c r="J662" i="1"/>
  <c r="B662" i="1"/>
  <c r="O661" i="1"/>
  <c r="J661" i="1"/>
  <c r="B661" i="1"/>
  <c r="O660" i="1"/>
  <c r="J660" i="1"/>
  <c r="B660" i="1"/>
  <c r="O659" i="1"/>
  <c r="J659" i="1"/>
  <c r="B659" i="1"/>
  <c r="O658" i="1"/>
  <c r="J658" i="1"/>
  <c r="B658" i="1"/>
  <c r="O657" i="1"/>
  <c r="J657" i="1"/>
  <c r="B657" i="1"/>
  <c r="O656" i="1"/>
  <c r="J656" i="1"/>
  <c r="B656" i="1"/>
  <c r="O655" i="1"/>
  <c r="J655" i="1"/>
  <c r="H655" i="1"/>
  <c r="O654" i="1"/>
  <c r="J654" i="1"/>
  <c r="B654" i="1"/>
  <c r="O653" i="1"/>
  <c r="J653" i="1"/>
  <c r="B653" i="1"/>
  <c r="O652" i="1"/>
  <c r="J652" i="1"/>
  <c r="B652" i="1"/>
  <c r="O651" i="1"/>
  <c r="J651" i="1"/>
  <c r="B651" i="1"/>
  <c r="O650" i="1"/>
  <c r="J650" i="1"/>
  <c r="B650" i="1"/>
  <c r="O649" i="1"/>
  <c r="J649" i="1"/>
  <c r="B649" i="1"/>
  <c r="O648" i="1"/>
  <c r="J648" i="1"/>
  <c r="B648" i="1"/>
  <c r="O647" i="1"/>
  <c r="J647" i="1"/>
  <c r="B647" i="1"/>
  <c r="O646" i="1"/>
  <c r="J646" i="1"/>
  <c r="B646" i="1"/>
  <c r="O645" i="1"/>
  <c r="J645" i="1"/>
  <c r="B645" i="1"/>
  <c r="O644" i="1"/>
  <c r="J644" i="1"/>
  <c r="B644" i="1"/>
  <c r="O643" i="1"/>
  <c r="J643" i="1"/>
  <c r="B643" i="1"/>
  <c r="O642" i="1"/>
  <c r="J642" i="1"/>
  <c r="H642" i="1"/>
  <c r="O641" i="1"/>
  <c r="J641" i="1"/>
  <c r="B641" i="1"/>
  <c r="O640" i="1"/>
  <c r="J640" i="1"/>
  <c r="B640" i="1"/>
  <c r="O639" i="1"/>
  <c r="J639" i="1"/>
  <c r="B639" i="1"/>
  <c r="O638" i="1"/>
  <c r="J638" i="1"/>
  <c r="B638" i="1"/>
  <c r="O637" i="1"/>
  <c r="J637" i="1"/>
  <c r="B637" i="1"/>
  <c r="O636" i="1"/>
  <c r="J636" i="1"/>
  <c r="B636" i="1"/>
  <c r="O635" i="1"/>
  <c r="J635" i="1"/>
  <c r="B635" i="1"/>
  <c r="O634" i="1"/>
  <c r="J634" i="1"/>
  <c r="B634" i="1"/>
  <c r="O633" i="1"/>
  <c r="J633" i="1"/>
  <c r="B633" i="1"/>
  <c r="O632" i="1"/>
  <c r="J632" i="1"/>
  <c r="B632" i="1"/>
  <c r="O631" i="1"/>
  <c r="J631" i="1"/>
  <c r="B631" i="1"/>
  <c r="O630" i="1"/>
  <c r="J630" i="1"/>
  <c r="B630" i="1"/>
  <c r="O629" i="1"/>
  <c r="J629" i="1"/>
  <c r="H629" i="1"/>
  <c r="O628" i="1"/>
  <c r="J628" i="1"/>
  <c r="B628" i="1"/>
  <c r="O627" i="1"/>
  <c r="J627" i="1"/>
  <c r="B627" i="1"/>
  <c r="O626" i="1"/>
  <c r="J626" i="1"/>
  <c r="B626" i="1"/>
  <c r="O625" i="1"/>
  <c r="J625" i="1"/>
  <c r="B625" i="1"/>
  <c r="O624" i="1"/>
  <c r="J624" i="1"/>
  <c r="B624" i="1"/>
  <c r="O623" i="1"/>
  <c r="J623" i="1"/>
  <c r="B623" i="1"/>
  <c r="O622" i="1"/>
  <c r="J622" i="1"/>
  <c r="B622" i="1"/>
  <c r="O621" i="1"/>
  <c r="J621" i="1"/>
  <c r="B621" i="1"/>
  <c r="O620" i="1"/>
  <c r="J620" i="1"/>
  <c r="B620" i="1"/>
  <c r="O619" i="1"/>
  <c r="J619" i="1"/>
  <c r="B619" i="1"/>
  <c r="O618" i="1"/>
  <c r="J618" i="1"/>
  <c r="B618" i="1"/>
  <c r="O617" i="1"/>
  <c r="J617" i="1"/>
  <c r="B617" i="1"/>
  <c r="O616" i="1"/>
  <c r="J616" i="1"/>
  <c r="H616" i="1"/>
  <c r="O615" i="1"/>
  <c r="J615" i="1"/>
  <c r="B615" i="1"/>
  <c r="O614" i="1"/>
  <c r="J614" i="1"/>
  <c r="B614" i="1"/>
  <c r="O613" i="1"/>
  <c r="J613" i="1"/>
  <c r="B613" i="1"/>
  <c r="O612" i="1"/>
  <c r="J612" i="1"/>
  <c r="B612" i="1"/>
  <c r="O611" i="1"/>
  <c r="J611" i="1"/>
  <c r="B611" i="1"/>
  <c r="O610" i="1"/>
  <c r="J610" i="1"/>
  <c r="B610" i="1"/>
  <c r="O609" i="1"/>
  <c r="J609" i="1"/>
  <c r="B609" i="1"/>
  <c r="O608" i="1"/>
  <c r="J608" i="1"/>
  <c r="B608" i="1"/>
  <c r="O607" i="1"/>
  <c r="J607" i="1"/>
  <c r="B607" i="1"/>
  <c r="O606" i="1"/>
  <c r="J606" i="1"/>
  <c r="B606" i="1"/>
  <c r="O605" i="1"/>
  <c r="J605" i="1"/>
  <c r="B605" i="1"/>
  <c r="O604" i="1"/>
  <c r="J604" i="1"/>
  <c r="B604" i="1"/>
  <c r="O603" i="1"/>
  <c r="J603" i="1"/>
  <c r="H603" i="1"/>
  <c r="O602" i="1"/>
  <c r="J602" i="1"/>
  <c r="B602" i="1"/>
  <c r="O601" i="1"/>
  <c r="J601" i="1"/>
  <c r="B601" i="1"/>
  <c r="O600" i="1"/>
  <c r="J600" i="1"/>
  <c r="B600" i="1"/>
  <c r="O599" i="1"/>
  <c r="J599" i="1"/>
  <c r="B599" i="1"/>
  <c r="O598" i="1"/>
  <c r="J598" i="1"/>
  <c r="B598" i="1"/>
  <c r="O597" i="1"/>
  <c r="J597" i="1"/>
  <c r="B597" i="1"/>
  <c r="O596" i="1"/>
  <c r="J596" i="1"/>
  <c r="B596" i="1"/>
  <c r="O595" i="1"/>
  <c r="J595" i="1"/>
  <c r="B595" i="1"/>
  <c r="O594" i="1"/>
  <c r="J594" i="1"/>
  <c r="B594" i="1"/>
  <c r="O593" i="1"/>
  <c r="J593" i="1"/>
  <c r="B593" i="1"/>
  <c r="O592" i="1"/>
  <c r="J592" i="1"/>
  <c r="B592" i="1"/>
  <c r="O591" i="1"/>
  <c r="J591" i="1"/>
  <c r="B591" i="1"/>
  <c r="O590" i="1"/>
  <c r="J590" i="1"/>
  <c r="H590" i="1"/>
  <c r="O589" i="1"/>
  <c r="J589" i="1"/>
  <c r="B589" i="1"/>
  <c r="O588" i="1"/>
  <c r="J588" i="1"/>
  <c r="B588" i="1"/>
  <c r="O587" i="1"/>
  <c r="J587" i="1"/>
  <c r="B587" i="1"/>
  <c r="O586" i="1"/>
  <c r="J586" i="1"/>
  <c r="B586" i="1"/>
  <c r="O585" i="1"/>
  <c r="J585" i="1"/>
  <c r="B585" i="1"/>
  <c r="O584" i="1"/>
  <c r="J584" i="1"/>
  <c r="B584" i="1"/>
  <c r="O583" i="1"/>
  <c r="J583" i="1"/>
  <c r="B583" i="1"/>
  <c r="O582" i="1"/>
  <c r="J582" i="1"/>
  <c r="B582" i="1"/>
  <c r="O581" i="1"/>
  <c r="J581" i="1"/>
  <c r="B581" i="1"/>
  <c r="O580" i="1"/>
  <c r="J580" i="1"/>
  <c r="B580" i="1"/>
  <c r="O579" i="1"/>
  <c r="J579" i="1"/>
  <c r="B579" i="1"/>
  <c r="O578" i="1"/>
  <c r="J578" i="1"/>
  <c r="B578" i="1"/>
  <c r="O577" i="1"/>
  <c r="J577" i="1"/>
  <c r="H577" i="1"/>
  <c r="O576" i="1"/>
  <c r="J576" i="1"/>
  <c r="B576" i="1"/>
  <c r="O575" i="1"/>
  <c r="J575" i="1"/>
  <c r="B575" i="1"/>
  <c r="O574" i="1"/>
  <c r="J574" i="1"/>
  <c r="B574" i="1"/>
  <c r="O573" i="1"/>
  <c r="J573" i="1"/>
  <c r="B573" i="1"/>
  <c r="O572" i="1"/>
  <c r="J572" i="1"/>
  <c r="B572" i="1"/>
  <c r="O571" i="1"/>
  <c r="J571" i="1"/>
  <c r="B571" i="1"/>
  <c r="O570" i="1"/>
  <c r="J570" i="1"/>
  <c r="B570" i="1"/>
  <c r="O569" i="1"/>
  <c r="J569" i="1"/>
  <c r="B569" i="1"/>
  <c r="O568" i="1"/>
  <c r="J568" i="1"/>
  <c r="B568" i="1"/>
  <c r="O567" i="1"/>
  <c r="J567" i="1"/>
  <c r="B567" i="1"/>
  <c r="O566" i="1"/>
  <c r="J566" i="1"/>
  <c r="B566" i="1"/>
  <c r="O565" i="1"/>
  <c r="J565" i="1"/>
  <c r="B565" i="1"/>
  <c r="O564" i="1"/>
  <c r="J564" i="1"/>
  <c r="H564" i="1"/>
  <c r="O563" i="1"/>
  <c r="J563" i="1"/>
  <c r="B563" i="1"/>
  <c r="O562" i="1"/>
  <c r="J562" i="1"/>
  <c r="B562" i="1"/>
  <c r="O561" i="1"/>
  <c r="J561" i="1"/>
  <c r="B561" i="1"/>
  <c r="O560" i="1"/>
  <c r="J560" i="1"/>
  <c r="B560" i="1"/>
  <c r="O559" i="1"/>
  <c r="J559" i="1"/>
  <c r="B559" i="1"/>
  <c r="O558" i="1"/>
  <c r="J558" i="1"/>
  <c r="B558" i="1"/>
  <c r="O557" i="1"/>
  <c r="J557" i="1"/>
  <c r="B557" i="1"/>
  <c r="O556" i="1"/>
  <c r="J556" i="1"/>
  <c r="B556" i="1"/>
  <c r="O555" i="1"/>
  <c r="J555" i="1"/>
  <c r="B555" i="1"/>
  <c r="O554" i="1"/>
  <c r="J554" i="1"/>
  <c r="B554" i="1"/>
  <c r="O553" i="1"/>
  <c r="J553" i="1"/>
  <c r="B553" i="1"/>
  <c r="O552" i="1"/>
  <c r="J552" i="1"/>
  <c r="B552" i="1"/>
  <c r="O551" i="1"/>
  <c r="J551" i="1"/>
  <c r="H551" i="1"/>
  <c r="O550" i="1"/>
  <c r="J550" i="1"/>
  <c r="B550" i="1"/>
  <c r="O549" i="1"/>
  <c r="J549" i="1"/>
  <c r="B549" i="1"/>
  <c r="O548" i="1"/>
  <c r="J548" i="1"/>
  <c r="B548" i="1"/>
  <c r="O547" i="1"/>
  <c r="J547" i="1"/>
  <c r="B547" i="1"/>
  <c r="O546" i="1"/>
  <c r="J546" i="1"/>
  <c r="B546" i="1"/>
  <c r="O545" i="1"/>
  <c r="J545" i="1"/>
  <c r="B545" i="1"/>
  <c r="O544" i="1"/>
  <c r="J544" i="1"/>
  <c r="B544" i="1"/>
  <c r="O543" i="1"/>
  <c r="J543" i="1"/>
  <c r="B543" i="1"/>
  <c r="O542" i="1"/>
  <c r="J542" i="1"/>
  <c r="B542" i="1"/>
  <c r="O541" i="1"/>
  <c r="J541" i="1"/>
  <c r="B541" i="1"/>
  <c r="O540" i="1"/>
  <c r="J540" i="1"/>
  <c r="B540" i="1"/>
  <c r="O539" i="1"/>
  <c r="J539" i="1"/>
  <c r="B539" i="1"/>
  <c r="O538" i="1"/>
  <c r="J538" i="1"/>
  <c r="H538" i="1"/>
  <c r="O537" i="1"/>
  <c r="K537" i="1"/>
  <c r="J537" i="1"/>
  <c r="B537" i="1"/>
  <c r="O536" i="1"/>
  <c r="K536" i="1"/>
  <c r="J536" i="1"/>
  <c r="B536" i="1"/>
  <c r="O535" i="1"/>
  <c r="K535" i="1"/>
  <c r="J535" i="1"/>
  <c r="B535" i="1"/>
  <c r="O534" i="1"/>
  <c r="K534" i="1"/>
  <c r="J534" i="1"/>
  <c r="B534" i="1"/>
  <c r="O533" i="1"/>
  <c r="K533" i="1"/>
  <c r="J533" i="1"/>
  <c r="B533" i="1"/>
  <c r="O532" i="1"/>
  <c r="K532" i="1"/>
  <c r="J532" i="1"/>
  <c r="B532" i="1"/>
  <c r="O531" i="1"/>
  <c r="K531" i="1"/>
  <c r="J531" i="1"/>
  <c r="B531" i="1"/>
  <c r="O530" i="1"/>
  <c r="K530" i="1"/>
  <c r="J530" i="1"/>
  <c r="B530" i="1"/>
  <c r="O529" i="1"/>
  <c r="K529" i="1"/>
  <c r="J529" i="1"/>
  <c r="B529" i="1"/>
  <c r="O528" i="1"/>
  <c r="K528" i="1"/>
  <c r="J528" i="1"/>
  <c r="B528" i="1"/>
  <c r="O527" i="1"/>
  <c r="K527" i="1"/>
  <c r="J527" i="1"/>
  <c r="B527" i="1"/>
  <c r="O526" i="1"/>
  <c r="J526" i="1"/>
  <c r="H526" i="1"/>
  <c r="O525" i="1"/>
  <c r="K525" i="1"/>
  <c r="J525" i="1"/>
  <c r="B525" i="1"/>
  <c r="O524" i="1"/>
  <c r="K524" i="1"/>
  <c r="J524" i="1"/>
  <c r="B524" i="1"/>
  <c r="O523" i="1"/>
  <c r="K523" i="1"/>
  <c r="J523" i="1"/>
  <c r="B523" i="1"/>
  <c r="O522" i="1"/>
  <c r="K522" i="1"/>
  <c r="J522" i="1"/>
  <c r="B522" i="1"/>
  <c r="O521" i="1"/>
  <c r="K521" i="1"/>
  <c r="J521" i="1"/>
  <c r="B521" i="1"/>
  <c r="O520" i="1"/>
  <c r="K520" i="1"/>
  <c r="J520" i="1"/>
  <c r="B520" i="1"/>
  <c r="O519" i="1"/>
  <c r="K519" i="1"/>
  <c r="J519" i="1"/>
  <c r="B519" i="1"/>
  <c r="O518" i="1"/>
  <c r="K518" i="1"/>
  <c r="J518" i="1"/>
  <c r="B518" i="1"/>
  <c r="O517" i="1"/>
  <c r="K517" i="1"/>
  <c r="J517" i="1"/>
  <c r="B517" i="1"/>
  <c r="O516" i="1"/>
  <c r="K516" i="1"/>
  <c r="J516" i="1"/>
  <c r="B516" i="1"/>
  <c r="O515" i="1"/>
  <c r="K515" i="1"/>
  <c r="J515" i="1"/>
  <c r="B515" i="1"/>
  <c r="O514" i="1"/>
  <c r="K514" i="1"/>
  <c r="J514" i="1"/>
  <c r="B514" i="1"/>
  <c r="O513" i="1"/>
  <c r="J513" i="1"/>
  <c r="H513" i="1"/>
  <c r="O512" i="1"/>
  <c r="K512" i="1"/>
  <c r="J512" i="1"/>
  <c r="B512" i="1"/>
  <c r="O511" i="1"/>
  <c r="K511" i="1"/>
  <c r="J511" i="1"/>
  <c r="B511" i="1"/>
  <c r="O510" i="1"/>
  <c r="K510" i="1"/>
  <c r="J510" i="1"/>
  <c r="B510" i="1"/>
  <c r="O509" i="1"/>
  <c r="K509" i="1"/>
  <c r="J509" i="1"/>
  <c r="B509" i="1"/>
  <c r="O508" i="1"/>
  <c r="K508" i="1"/>
  <c r="J508" i="1"/>
  <c r="B508" i="1"/>
  <c r="O507" i="1"/>
  <c r="K507" i="1"/>
  <c r="J507" i="1"/>
  <c r="B507" i="1"/>
  <c r="O506" i="1"/>
  <c r="K506" i="1"/>
  <c r="J506" i="1"/>
  <c r="B506" i="1"/>
  <c r="O505" i="1"/>
  <c r="K505" i="1"/>
  <c r="J505" i="1"/>
  <c r="B505" i="1"/>
  <c r="O504" i="1"/>
  <c r="K504" i="1"/>
  <c r="J504" i="1"/>
  <c r="B504" i="1"/>
  <c r="O503" i="1"/>
  <c r="K503" i="1"/>
  <c r="J503" i="1"/>
  <c r="B503" i="1"/>
  <c r="O502" i="1"/>
  <c r="K502" i="1"/>
  <c r="J502" i="1"/>
  <c r="B502" i="1"/>
  <c r="O501" i="1"/>
  <c r="K501" i="1"/>
  <c r="J501" i="1"/>
  <c r="B501" i="1"/>
  <c r="O500" i="1"/>
  <c r="J500" i="1"/>
  <c r="H500" i="1"/>
  <c r="O499" i="1"/>
  <c r="J499" i="1"/>
  <c r="B499" i="1"/>
  <c r="O498" i="1"/>
  <c r="J498" i="1"/>
  <c r="B498" i="1"/>
  <c r="O497" i="1"/>
  <c r="J497" i="1"/>
  <c r="B497" i="1"/>
  <c r="O496" i="1"/>
  <c r="J496" i="1"/>
  <c r="B496" i="1"/>
  <c r="O495" i="1"/>
  <c r="J495" i="1"/>
  <c r="B495" i="1"/>
  <c r="O494" i="1"/>
  <c r="J494" i="1"/>
  <c r="B494" i="1"/>
  <c r="O493" i="1"/>
  <c r="J493" i="1"/>
  <c r="B493" i="1"/>
  <c r="O492" i="1"/>
  <c r="J492" i="1"/>
  <c r="B492" i="1"/>
  <c r="O491" i="1"/>
  <c r="J491" i="1"/>
  <c r="B491" i="1"/>
  <c r="O490" i="1"/>
  <c r="J490" i="1"/>
  <c r="B490" i="1"/>
  <c r="O489" i="1"/>
  <c r="J489" i="1"/>
  <c r="B489" i="1"/>
  <c r="O488" i="1"/>
  <c r="J488" i="1"/>
  <c r="B488" i="1"/>
  <c r="O487" i="1"/>
  <c r="J487" i="1"/>
  <c r="H487" i="1"/>
  <c r="O486" i="1"/>
  <c r="J486" i="1"/>
  <c r="B486" i="1"/>
  <c r="O485" i="1"/>
  <c r="J485" i="1"/>
  <c r="B485" i="1"/>
  <c r="O484" i="1"/>
  <c r="J484" i="1"/>
  <c r="B484" i="1"/>
  <c r="O483" i="1"/>
  <c r="J483" i="1"/>
  <c r="B483" i="1"/>
  <c r="O482" i="1"/>
  <c r="J482" i="1"/>
  <c r="B482" i="1"/>
  <c r="O481" i="1"/>
  <c r="J481" i="1"/>
  <c r="B481" i="1"/>
  <c r="O480" i="1"/>
  <c r="J480" i="1"/>
  <c r="B480" i="1"/>
  <c r="O479" i="1"/>
  <c r="J479" i="1"/>
  <c r="B479" i="1"/>
  <c r="O478" i="1"/>
  <c r="J478" i="1"/>
  <c r="B478" i="1"/>
  <c r="O477" i="1"/>
  <c r="J477" i="1"/>
  <c r="B477" i="1"/>
  <c r="O476" i="1"/>
  <c r="J476" i="1"/>
  <c r="B476" i="1"/>
  <c r="O475" i="1"/>
  <c r="J475" i="1"/>
  <c r="B475" i="1"/>
  <c r="O474" i="1"/>
  <c r="J474" i="1"/>
  <c r="H474" i="1"/>
  <c r="O473" i="1"/>
  <c r="J473" i="1"/>
  <c r="B473" i="1"/>
  <c r="O472" i="1"/>
  <c r="J472" i="1"/>
  <c r="B472" i="1"/>
  <c r="O471" i="1"/>
  <c r="J471" i="1"/>
  <c r="B471" i="1"/>
  <c r="O470" i="1"/>
  <c r="J470" i="1"/>
  <c r="B470" i="1"/>
  <c r="O469" i="1"/>
  <c r="J469" i="1"/>
  <c r="B469" i="1"/>
  <c r="O468" i="1"/>
  <c r="J468" i="1"/>
  <c r="B468" i="1"/>
  <c r="O467" i="1"/>
  <c r="J467" i="1"/>
  <c r="B467" i="1"/>
  <c r="O466" i="1"/>
  <c r="J466" i="1"/>
  <c r="B466" i="1"/>
  <c r="O465" i="1"/>
  <c r="J465" i="1"/>
  <c r="B465" i="1"/>
  <c r="O464" i="1"/>
  <c r="J464" i="1"/>
  <c r="B464" i="1"/>
  <c r="O463" i="1"/>
  <c r="J463" i="1"/>
  <c r="B463" i="1"/>
  <c r="O462" i="1"/>
  <c r="J462" i="1"/>
  <c r="B462" i="1"/>
  <c r="O461" i="1"/>
  <c r="J461" i="1"/>
  <c r="H461" i="1"/>
  <c r="O460" i="1"/>
  <c r="J460" i="1"/>
  <c r="B460" i="1"/>
  <c r="O459" i="1"/>
  <c r="J459" i="1"/>
  <c r="B459" i="1"/>
  <c r="O458" i="1"/>
  <c r="J458" i="1"/>
  <c r="B458" i="1"/>
  <c r="O457" i="1"/>
  <c r="J457" i="1"/>
  <c r="B457" i="1"/>
  <c r="O456" i="1"/>
  <c r="J456" i="1"/>
  <c r="B456" i="1"/>
  <c r="O455" i="1"/>
  <c r="J455" i="1"/>
  <c r="B455" i="1"/>
  <c r="O454" i="1"/>
  <c r="J454" i="1"/>
  <c r="B454" i="1"/>
  <c r="O453" i="1"/>
  <c r="J453" i="1"/>
  <c r="B453" i="1"/>
  <c r="O452" i="1"/>
  <c r="J452" i="1"/>
  <c r="B452" i="1"/>
  <c r="O451" i="1"/>
  <c r="J451" i="1"/>
  <c r="B451" i="1"/>
  <c r="O450" i="1"/>
  <c r="J450" i="1"/>
  <c r="B450" i="1"/>
  <c r="O449" i="1"/>
  <c r="J449" i="1"/>
  <c r="B449" i="1"/>
  <c r="O448" i="1"/>
  <c r="J448" i="1"/>
  <c r="H448" i="1"/>
  <c r="O447" i="1"/>
  <c r="K447" i="1"/>
  <c r="J447" i="1"/>
  <c r="B447" i="1"/>
  <c r="O446" i="1"/>
  <c r="J446" i="1"/>
  <c r="B446" i="1"/>
  <c r="O445" i="1"/>
  <c r="J445" i="1"/>
  <c r="B445" i="1"/>
  <c r="O444" i="1"/>
  <c r="J444" i="1"/>
  <c r="B444" i="1"/>
  <c r="O443" i="1"/>
  <c r="J443" i="1"/>
  <c r="B443" i="1"/>
  <c r="O442" i="1"/>
  <c r="J442" i="1"/>
  <c r="B442" i="1"/>
  <c r="O441" i="1"/>
  <c r="J441" i="1"/>
  <c r="B441" i="1"/>
  <c r="O440" i="1"/>
  <c r="J440" i="1"/>
  <c r="B440" i="1"/>
  <c r="O439" i="1"/>
  <c r="J439" i="1"/>
  <c r="B439" i="1"/>
  <c r="O438" i="1"/>
  <c r="J438" i="1"/>
  <c r="B438" i="1"/>
  <c r="O437" i="1"/>
  <c r="J437" i="1"/>
  <c r="B437" i="1"/>
  <c r="O436" i="1"/>
  <c r="J436" i="1"/>
  <c r="B436" i="1"/>
  <c r="O435" i="1"/>
  <c r="J435" i="1"/>
  <c r="H435" i="1"/>
  <c r="O434" i="1"/>
  <c r="J434" i="1"/>
  <c r="B434" i="1"/>
  <c r="O433" i="1"/>
  <c r="J433" i="1"/>
  <c r="B433" i="1"/>
  <c r="O432" i="1"/>
  <c r="J432" i="1"/>
  <c r="B432" i="1"/>
  <c r="O431" i="1"/>
  <c r="J431" i="1"/>
  <c r="B431" i="1"/>
  <c r="O430" i="1"/>
  <c r="J430" i="1"/>
  <c r="B430" i="1"/>
  <c r="O429" i="1"/>
  <c r="J429" i="1"/>
  <c r="B429" i="1"/>
  <c r="O428" i="1"/>
  <c r="J428" i="1"/>
  <c r="B428" i="1"/>
  <c r="O427" i="1"/>
  <c r="J427" i="1"/>
  <c r="B427" i="1"/>
  <c r="O426" i="1"/>
  <c r="J426" i="1"/>
  <c r="B426" i="1"/>
  <c r="O425" i="1"/>
  <c r="J425" i="1"/>
  <c r="B425" i="1"/>
  <c r="O424" i="1"/>
  <c r="J424" i="1"/>
  <c r="B424" i="1"/>
  <c r="O423" i="1"/>
  <c r="J423" i="1"/>
  <c r="B423" i="1"/>
  <c r="O422" i="1"/>
  <c r="J422" i="1"/>
  <c r="H422" i="1"/>
  <c r="O421" i="1"/>
  <c r="J421" i="1"/>
  <c r="B421" i="1"/>
  <c r="O420" i="1"/>
  <c r="J420" i="1"/>
  <c r="B420" i="1"/>
  <c r="O419" i="1"/>
  <c r="J419" i="1"/>
  <c r="B419" i="1"/>
  <c r="O418" i="1"/>
  <c r="J418" i="1"/>
  <c r="B418" i="1"/>
  <c r="O417" i="1"/>
  <c r="J417" i="1"/>
  <c r="B417" i="1"/>
  <c r="O416" i="1"/>
  <c r="J416" i="1"/>
  <c r="B416" i="1"/>
  <c r="O415" i="1"/>
  <c r="J415" i="1"/>
  <c r="B415" i="1"/>
  <c r="O414" i="1"/>
  <c r="J414" i="1"/>
  <c r="B414" i="1"/>
  <c r="O413" i="1"/>
  <c r="J413" i="1"/>
  <c r="B413" i="1"/>
  <c r="O412" i="1"/>
  <c r="J412" i="1"/>
  <c r="B412" i="1"/>
  <c r="O411" i="1"/>
  <c r="J411" i="1"/>
  <c r="B411" i="1"/>
  <c r="O410" i="1"/>
  <c r="J410" i="1"/>
  <c r="B410" i="1"/>
  <c r="O409" i="1"/>
  <c r="J409" i="1"/>
  <c r="H409" i="1"/>
  <c r="O408" i="1"/>
  <c r="J408" i="1"/>
  <c r="B408" i="1"/>
  <c r="O407" i="1"/>
  <c r="J407" i="1"/>
  <c r="B407" i="1"/>
  <c r="O406" i="1"/>
  <c r="J406" i="1"/>
  <c r="B406" i="1"/>
  <c r="O405" i="1"/>
  <c r="J405" i="1"/>
  <c r="B405" i="1"/>
  <c r="O404" i="1"/>
  <c r="J404" i="1"/>
  <c r="B404" i="1"/>
  <c r="O403" i="1"/>
  <c r="J403" i="1"/>
  <c r="B403" i="1"/>
  <c r="O402" i="1"/>
  <c r="J402" i="1"/>
  <c r="B402" i="1"/>
  <c r="O401" i="1"/>
  <c r="J401" i="1"/>
  <c r="B401" i="1"/>
  <c r="O400" i="1"/>
  <c r="J400" i="1"/>
  <c r="B400" i="1"/>
  <c r="O399" i="1"/>
  <c r="J399" i="1"/>
  <c r="B399" i="1"/>
  <c r="O398" i="1"/>
  <c r="J398" i="1"/>
  <c r="B398" i="1"/>
  <c r="O397" i="1"/>
  <c r="J397" i="1"/>
  <c r="B397" i="1"/>
  <c r="O396" i="1"/>
  <c r="J396" i="1"/>
  <c r="H396" i="1"/>
  <c r="O395" i="1"/>
  <c r="J395" i="1"/>
  <c r="B395" i="1"/>
  <c r="O394" i="1"/>
  <c r="J394" i="1"/>
  <c r="B394" i="1"/>
  <c r="O393" i="1"/>
  <c r="J393" i="1"/>
  <c r="B393" i="1"/>
  <c r="O392" i="1"/>
  <c r="J392" i="1"/>
  <c r="B392" i="1"/>
  <c r="O391" i="1"/>
  <c r="J391" i="1"/>
  <c r="B391" i="1"/>
  <c r="O390" i="1"/>
  <c r="J390" i="1"/>
  <c r="B390" i="1"/>
  <c r="O389" i="1"/>
  <c r="J389" i="1"/>
  <c r="B389" i="1"/>
  <c r="O388" i="1"/>
  <c r="J388" i="1"/>
  <c r="B388" i="1"/>
  <c r="O387" i="1"/>
  <c r="J387" i="1"/>
  <c r="B387" i="1"/>
  <c r="O386" i="1"/>
  <c r="J386" i="1"/>
  <c r="B386" i="1"/>
  <c r="O385" i="1"/>
  <c r="J385" i="1"/>
  <c r="B385" i="1"/>
  <c r="O384" i="1"/>
  <c r="J384" i="1"/>
  <c r="B384" i="1"/>
  <c r="O383" i="1"/>
  <c r="J383" i="1"/>
  <c r="H383" i="1"/>
  <c r="O382" i="1"/>
  <c r="J382" i="1"/>
  <c r="B382" i="1"/>
  <c r="O381" i="1"/>
  <c r="J381" i="1"/>
  <c r="B381" i="1"/>
  <c r="O380" i="1"/>
  <c r="J380" i="1"/>
  <c r="B380" i="1"/>
  <c r="O379" i="1"/>
  <c r="J379" i="1"/>
  <c r="B379" i="1"/>
  <c r="O378" i="1"/>
  <c r="J378" i="1"/>
  <c r="B378" i="1"/>
  <c r="O377" i="1"/>
  <c r="J377" i="1"/>
  <c r="B377" i="1"/>
  <c r="O376" i="1"/>
  <c r="J376" i="1"/>
  <c r="B376" i="1"/>
  <c r="O375" i="1"/>
  <c r="J375" i="1"/>
  <c r="B375" i="1"/>
  <c r="O374" i="1"/>
  <c r="J374" i="1"/>
  <c r="B374" i="1"/>
  <c r="O373" i="1"/>
  <c r="J373" i="1"/>
  <c r="B373" i="1"/>
  <c r="O372" i="1"/>
  <c r="J372" i="1"/>
  <c r="B372" i="1"/>
  <c r="O371" i="1"/>
  <c r="J371" i="1"/>
  <c r="B371" i="1"/>
  <c r="O370" i="1"/>
  <c r="J370" i="1"/>
  <c r="H370" i="1"/>
  <c r="O369" i="1"/>
  <c r="J369" i="1"/>
  <c r="B369" i="1"/>
  <c r="O368" i="1"/>
  <c r="J368" i="1"/>
  <c r="B368" i="1"/>
  <c r="O367" i="1"/>
  <c r="J367" i="1"/>
  <c r="B367" i="1"/>
  <c r="O366" i="1"/>
  <c r="J366" i="1"/>
  <c r="B366" i="1"/>
  <c r="O365" i="1"/>
  <c r="J365" i="1"/>
  <c r="B365" i="1"/>
  <c r="O364" i="1"/>
  <c r="J364" i="1"/>
  <c r="B364" i="1"/>
  <c r="O363" i="1"/>
  <c r="J363" i="1"/>
  <c r="B363" i="1"/>
  <c r="O362" i="1"/>
  <c r="J362" i="1"/>
  <c r="B362" i="1"/>
  <c r="O361" i="1"/>
  <c r="J361" i="1"/>
  <c r="B361" i="1"/>
  <c r="O360" i="1"/>
  <c r="J360" i="1"/>
  <c r="B360" i="1"/>
  <c r="O359" i="1"/>
  <c r="J359" i="1"/>
  <c r="B359" i="1"/>
  <c r="O358" i="1"/>
  <c r="J358" i="1"/>
  <c r="B358" i="1"/>
  <c r="O357" i="1"/>
  <c r="J357" i="1"/>
  <c r="H357" i="1"/>
  <c r="O356" i="1"/>
  <c r="J356" i="1"/>
  <c r="B356" i="1"/>
  <c r="O355" i="1"/>
  <c r="J355" i="1"/>
  <c r="B355" i="1"/>
  <c r="O354" i="1"/>
  <c r="J354" i="1"/>
  <c r="B354" i="1"/>
  <c r="O353" i="1"/>
  <c r="J353" i="1"/>
  <c r="B353" i="1"/>
  <c r="O352" i="1"/>
  <c r="J352" i="1"/>
  <c r="B352" i="1"/>
  <c r="O351" i="1"/>
  <c r="J351" i="1"/>
  <c r="B351" i="1"/>
  <c r="O350" i="1"/>
  <c r="J350" i="1"/>
  <c r="B350" i="1"/>
  <c r="O349" i="1"/>
  <c r="J349" i="1"/>
  <c r="B349" i="1"/>
  <c r="O348" i="1"/>
  <c r="J348" i="1"/>
  <c r="B348" i="1"/>
  <c r="O347" i="1"/>
  <c r="J347" i="1"/>
  <c r="B347" i="1"/>
  <c r="O346" i="1"/>
  <c r="J346" i="1"/>
  <c r="B346" i="1"/>
  <c r="O345" i="1"/>
  <c r="J345" i="1"/>
  <c r="B345" i="1"/>
  <c r="O344" i="1"/>
  <c r="J344" i="1"/>
  <c r="H344" i="1"/>
  <c r="O343" i="1"/>
  <c r="J343" i="1"/>
  <c r="B343" i="1"/>
  <c r="O342" i="1"/>
  <c r="J342" i="1"/>
  <c r="B342" i="1"/>
  <c r="O341" i="1"/>
  <c r="J341" i="1"/>
  <c r="B341" i="1"/>
  <c r="O340" i="1"/>
  <c r="J340" i="1"/>
  <c r="B340" i="1"/>
  <c r="O339" i="1"/>
  <c r="J339" i="1"/>
  <c r="B339" i="1"/>
  <c r="O338" i="1"/>
  <c r="J338" i="1"/>
  <c r="B338" i="1"/>
  <c r="O337" i="1"/>
  <c r="J337" i="1"/>
  <c r="B337" i="1"/>
  <c r="O336" i="1"/>
  <c r="J336" i="1"/>
  <c r="B336" i="1"/>
  <c r="O335" i="1"/>
  <c r="J335" i="1"/>
  <c r="B335" i="1"/>
  <c r="O334" i="1"/>
  <c r="J334" i="1"/>
  <c r="B334" i="1"/>
  <c r="O333" i="1"/>
  <c r="J333" i="1"/>
  <c r="B333" i="1"/>
  <c r="O332" i="1"/>
  <c r="J332" i="1"/>
  <c r="B332" i="1"/>
  <c r="O331" i="1"/>
  <c r="J331" i="1"/>
  <c r="H331" i="1"/>
  <c r="O330" i="1"/>
  <c r="J330" i="1"/>
  <c r="B330" i="1"/>
  <c r="O329" i="1"/>
  <c r="J329" i="1"/>
  <c r="B329" i="1"/>
  <c r="O328" i="1"/>
  <c r="J328" i="1"/>
  <c r="B328" i="1"/>
  <c r="O327" i="1"/>
  <c r="J327" i="1"/>
  <c r="B327" i="1"/>
  <c r="O326" i="1"/>
  <c r="J326" i="1"/>
  <c r="B326" i="1"/>
  <c r="O325" i="1"/>
  <c r="J325" i="1"/>
  <c r="B325" i="1"/>
  <c r="O324" i="1"/>
  <c r="J324" i="1"/>
  <c r="B324" i="1"/>
  <c r="O323" i="1"/>
  <c r="J323" i="1"/>
  <c r="B323" i="1"/>
  <c r="O322" i="1"/>
  <c r="J322" i="1"/>
  <c r="B322" i="1"/>
  <c r="O321" i="1"/>
  <c r="J321" i="1"/>
  <c r="B321" i="1"/>
  <c r="O320" i="1"/>
  <c r="J320" i="1"/>
  <c r="B320" i="1"/>
  <c r="O319" i="1"/>
  <c r="J319" i="1"/>
  <c r="B319" i="1"/>
  <c r="O318" i="1"/>
  <c r="J318" i="1"/>
  <c r="H318" i="1"/>
  <c r="O317" i="1"/>
  <c r="J317" i="1"/>
  <c r="B317" i="1"/>
  <c r="O316" i="1"/>
  <c r="J316" i="1"/>
  <c r="B316" i="1"/>
  <c r="O315" i="1"/>
  <c r="J315" i="1"/>
  <c r="B315" i="1"/>
  <c r="O314" i="1"/>
  <c r="J314" i="1"/>
  <c r="B314" i="1"/>
  <c r="O313" i="1"/>
  <c r="J313" i="1"/>
  <c r="B313" i="1"/>
  <c r="O312" i="1"/>
  <c r="J312" i="1"/>
  <c r="B312" i="1"/>
  <c r="O311" i="1"/>
  <c r="J311" i="1"/>
  <c r="B311" i="1"/>
  <c r="O310" i="1"/>
  <c r="J310" i="1"/>
  <c r="B310" i="1"/>
  <c r="O309" i="1"/>
  <c r="J309" i="1"/>
  <c r="B309" i="1"/>
  <c r="O308" i="1"/>
  <c r="J308" i="1"/>
  <c r="B308" i="1"/>
  <c r="O307" i="1"/>
  <c r="J307" i="1"/>
  <c r="B307" i="1"/>
  <c r="O306" i="1"/>
  <c r="J306" i="1"/>
  <c r="B306" i="1"/>
  <c r="O305" i="1"/>
  <c r="J305" i="1"/>
  <c r="H305" i="1"/>
  <c r="O304" i="1"/>
  <c r="J304" i="1"/>
  <c r="B304" i="1"/>
  <c r="O303" i="1"/>
  <c r="J303" i="1"/>
  <c r="B303" i="1"/>
  <c r="O302" i="1"/>
  <c r="J302" i="1"/>
  <c r="B302" i="1"/>
  <c r="O301" i="1"/>
  <c r="J301" i="1"/>
  <c r="B301" i="1"/>
  <c r="O300" i="1"/>
  <c r="J300" i="1"/>
  <c r="B300" i="1"/>
  <c r="O299" i="1"/>
  <c r="J299" i="1"/>
  <c r="B299" i="1"/>
  <c r="O298" i="1"/>
  <c r="J298" i="1"/>
  <c r="B298" i="1"/>
  <c r="O297" i="1"/>
  <c r="J297" i="1"/>
  <c r="B297" i="1"/>
  <c r="O296" i="1"/>
  <c r="J296" i="1"/>
  <c r="B296" i="1"/>
  <c r="O295" i="1"/>
  <c r="J295" i="1"/>
  <c r="B295" i="1"/>
  <c r="O294" i="1"/>
  <c r="J294" i="1"/>
  <c r="B294" i="1"/>
  <c r="O293" i="1"/>
  <c r="J293" i="1"/>
  <c r="B293" i="1"/>
  <c r="O292" i="1"/>
  <c r="J292" i="1"/>
  <c r="H292" i="1"/>
  <c r="O291" i="1"/>
  <c r="K291" i="1"/>
  <c r="J291" i="1"/>
  <c r="B291" i="1"/>
  <c r="O290" i="1"/>
  <c r="K290" i="1"/>
  <c r="J290" i="1"/>
  <c r="B290" i="1"/>
  <c r="O289" i="1"/>
  <c r="K289" i="1"/>
  <c r="J289" i="1"/>
  <c r="B289" i="1"/>
  <c r="O288" i="1"/>
  <c r="K288" i="1"/>
  <c r="J288" i="1"/>
  <c r="B288" i="1"/>
  <c r="O287" i="1"/>
  <c r="K287" i="1"/>
  <c r="J287" i="1"/>
  <c r="B287" i="1"/>
  <c r="O286" i="1"/>
  <c r="K286" i="1"/>
  <c r="J286" i="1"/>
  <c r="B286" i="1"/>
  <c r="O285" i="1"/>
  <c r="K285" i="1"/>
  <c r="J285" i="1"/>
  <c r="B285" i="1"/>
  <c r="O284" i="1"/>
  <c r="K284" i="1"/>
  <c r="J284" i="1"/>
  <c r="B284" i="1"/>
  <c r="O283" i="1"/>
  <c r="K283" i="1"/>
  <c r="J283" i="1"/>
  <c r="B283" i="1"/>
  <c r="O282" i="1"/>
  <c r="K282" i="1"/>
  <c r="J282" i="1"/>
  <c r="B282" i="1"/>
  <c r="O281" i="1"/>
  <c r="K281" i="1"/>
  <c r="J281" i="1"/>
  <c r="B281" i="1"/>
  <c r="O280" i="1"/>
  <c r="K280" i="1"/>
  <c r="J280" i="1"/>
  <c r="B280" i="1"/>
  <c r="O279" i="1"/>
  <c r="J279" i="1"/>
  <c r="H279" i="1"/>
  <c r="O278" i="1"/>
  <c r="K278" i="1"/>
  <c r="J278" i="1"/>
  <c r="B278" i="1"/>
  <c r="O277" i="1"/>
  <c r="J277" i="1"/>
  <c r="B277" i="1"/>
  <c r="O276" i="1"/>
  <c r="J276" i="1"/>
  <c r="B276" i="1"/>
  <c r="O275" i="1"/>
  <c r="J275" i="1"/>
  <c r="B275" i="1"/>
  <c r="O274" i="1"/>
  <c r="J274" i="1"/>
  <c r="B274" i="1"/>
  <c r="O273" i="1"/>
  <c r="J273" i="1"/>
  <c r="B273" i="1"/>
  <c r="O272" i="1"/>
  <c r="J272" i="1"/>
  <c r="B272" i="1"/>
  <c r="O271" i="1"/>
  <c r="J271" i="1"/>
  <c r="B271" i="1"/>
  <c r="O270" i="1"/>
  <c r="J270" i="1"/>
  <c r="B270" i="1"/>
  <c r="O269" i="1"/>
  <c r="J269" i="1"/>
  <c r="B269" i="1"/>
  <c r="O268" i="1"/>
  <c r="J268" i="1"/>
  <c r="B268" i="1"/>
  <c r="O267" i="1"/>
  <c r="J267" i="1"/>
  <c r="B267" i="1"/>
  <c r="O266" i="1"/>
  <c r="J266" i="1"/>
  <c r="H266" i="1"/>
  <c r="O265" i="1"/>
  <c r="J265" i="1"/>
  <c r="B265" i="1"/>
  <c r="O264" i="1"/>
  <c r="J264" i="1"/>
  <c r="B264" i="1"/>
  <c r="O263" i="1"/>
  <c r="J263" i="1"/>
  <c r="B263" i="1"/>
  <c r="O262" i="1"/>
  <c r="J262" i="1"/>
  <c r="B262" i="1"/>
  <c r="O261" i="1"/>
  <c r="J261" i="1"/>
  <c r="B261" i="1"/>
  <c r="O260" i="1"/>
  <c r="J260" i="1"/>
  <c r="B260" i="1"/>
  <c r="O259" i="1"/>
  <c r="J259" i="1"/>
  <c r="B259" i="1"/>
  <c r="O258" i="1"/>
  <c r="J258" i="1"/>
  <c r="B258" i="1"/>
  <c r="O257" i="1"/>
  <c r="J257" i="1"/>
  <c r="B257" i="1"/>
  <c r="O256" i="1"/>
  <c r="J256" i="1"/>
  <c r="B256" i="1"/>
  <c r="O255" i="1"/>
  <c r="J255" i="1"/>
  <c r="B255" i="1"/>
  <c r="O254" i="1"/>
  <c r="J254" i="1"/>
  <c r="B254" i="1"/>
  <c r="O253" i="1"/>
  <c r="J253" i="1"/>
  <c r="H253" i="1"/>
  <c r="O252" i="1"/>
  <c r="K252" i="1"/>
  <c r="J252" i="1"/>
  <c r="B252" i="1"/>
  <c r="O251" i="1"/>
  <c r="K251" i="1"/>
  <c r="J251" i="1"/>
  <c r="B251" i="1"/>
  <c r="O250" i="1"/>
  <c r="K250" i="1"/>
  <c r="J250" i="1"/>
  <c r="B250" i="1"/>
  <c r="O249" i="1"/>
  <c r="K249" i="1"/>
  <c r="J249" i="1"/>
  <c r="B249" i="1"/>
  <c r="O248" i="1"/>
  <c r="K248" i="1"/>
  <c r="J248" i="1"/>
  <c r="B248" i="1"/>
  <c r="O247" i="1"/>
  <c r="K247" i="1"/>
  <c r="J247" i="1"/>
  <c r="B247" i="1"/>
  <c r="O246" i="1"/>
  <c r="K246" i="1"/>
  <c r="J246" i="1"/>
  <c r="B246" i="1"/>
  <c r="O245" i="1"/>
  <c r="K245" i="1"/>
  <c r="J245" i="1"/>
  <c r="B245" i="1"/>
  <c r="O244" i="1"/>
  <c r="K244" i="1"/>
  <c r="J244" i="1"/>
  <c r="B244" i="1"/>
  <c r="O243" i="1"/>
  <c r="K243" i="1"/>
  <c r="J243" i="1"/>
  <c r="B243" i="1"/>
  <c r="O242" i="1"/>
  <c r="K242" i="1"/>
  <c r="J242" i="1"/>
  <c r="B242" i="1"/>
  <c r="O241" i="1"/>
  <c r="K241" i="1"/>
  <c r="J241" i="1"/>
  <c r="B241" i="1"/>
  <c r="O240" i="1"/>
  <c r="J240" i="1"/>
  <c r="H240" i="1"/>
  <c r="O239" i="1"/>
  <c r="K239" i="1"/>
  <c r="J239" i="1"/>
  <c r="B239" i="1"/>
  <c r="O238" i="1"/>
  <c r="K238" i="1"/>
  <c r="J238" i="1"/>
  <c r="B238" i="1"/>
  <c r="O237" i="1"/>
  <c r="K237" i="1"/>
  <c r="J237" i="1"/>
  <c r="B237" i="1"/>
  <c r="O236" i="1"/>
  <c r="K236" i="1"/>
  <c r="J236" i="1"/>
  <c r="B236" i="1"/>
  <c r="O235" i="1"/>
  <c r="K235" i="1"/>
  <c r="J235" i="1"/>
  <c r="B235" i="1"/>
  <c r="O234" i="1"/>
  <c r="K234" i="1"/>
  <c r="J234" i="1"/>
  <c r="B234" i="1"/>
  <c r="O233" i="1"/>
  <c r="K233" i="1"/>
  <c r="J233" i="1"/>
  <c r="B233" i="1"/>
  <c r="O232" i="1"/>
  <c r="K232" i="1"/>
  <c r="J232" i="1"/>
  <c r="B232" i="1"/>
  <c r="O231" i="1"/>
  <c r="K231" i="1"/>
  <c r="J231" i="1"/>
  <c r="B231" i="1"/>
  <c r="O230" i="1"/>
  <c r="K230" i="1"/>
  <c r="J230" i="1"/>
  <c r="B230" i="1"/>
  <c r="O229" i="1"/>
  <c r="K229" i="1"/>
  <c r="J229" i="1"/>
  <c r="B229" i="1"/>
  <c r="O228" i="1"/>
  <c r="K228" i="1"/>
  <c r="J228" i="1"/>
  <c r="B228" i="1"/>
  <c r="O227" i="1"/>
  <c r="J227" i="1"/>
  <c r="H227" i="1"/>
  <c r="O226" i="1"/>
  <c r="K226" i="1"/>
  <c r="J226" i="1"/>
  <c r="B226" i="1"/>
  <c r="O225" i="1"/>
  <c r="K225" i="1"/>
  <c r="J225" i="1"/>
  <c r="B225" i="1"/>
  <c r="O224" i="1"/>
  <c r="K224" i="1"/>
  <c r="J224" i="1"/>
  <c r="B224" i="1"/>
  <c r="O223" i="1"/>
  <c r="K223" i="1"/>
  <c r="J223" i="1"/>
  <c r="B223" i="1"/>
  <c r="O222" i="1"/>
  <c r="K222" i="1"/>
  <c r="J222" i="1"/>
  <c r="B222" i="1"/>
  <c r="O221" i="1"/>
  <c r="K221" i="1"/>
  <c r="J221" i="1"/>
  <c r="B221" i="1"/>
  <c r="O220" i="1"/>
  <c r="K220" i="1"/>
  <c r="J220" i="1"/>
  <c r="B220" i="1"/>
  <c r="O219" i="1"/>
  <c r="K219" i="1"/>
  <c r="J219" i="1"/>
  <c r="B219" i="1"/>
  <c r="O218" i="1"/>
  <c r="K218" i="1"/>
  <c r="J218" i="1"/>
  <c r="B218" i="1"/>
  <c r="O217" i="1"/>
  <c r="K217" i="1"/>
  <c r="J217" i="1"/>
  <c r="B217" i="1"/>
  <c r="O216" i="1"/>
  <c r="K216" i="1"/>
  <c r="J216" i="1"/>
  <c r="B216" i="1"/>
  <c r="O215" i="1"/>
  <c r="K215" i="1"/>
  <c r="J215" i="1"/>
  <c r="B215" i="1"/>
  <c r="O214" i="1"/>
  <c r="J214" i="1"/>
  <c r="H214" i="1"/>
  <c r="O213" i="1"/>
  <c r="K213" i="1"/>
  <c r="J213" i="1"/>
  <c r="B213" i="1"/>
  <c r="O212" i="1"/>
  <c r="K212" i="1"/>
  <c r="J212" i="1"/>
  <c r="B212" i="1"/>
  <c r="O211" i="1"/>
  <c r="K211" i="1"/>
  <c r="J211" i="1"/>
  <c r="B211" i="1"/>
  <c r="O210" i="1"/>
  <c r="K210" i="1"/>
  <c r="J210" i="1"/>
  <c r="B210" i="1"/>
  <c r="O209" i="1"/>
  <c r="K209" i="1"/>
  <c r="J209" i="1"/>
  <c r="B209" i="1"/>
  <c r="O208" i="1"/>
  <c r="K208" i="1"/>
  <c r="J208" i="1"/>
  <c r="B208" i="1"/>
  <c r="O207" i="1"/>
  <c r="K207" i="1"/>
  <c r="J207" i="1"/>
  <c r="B207" i="1"/>
  <c r="O206" i="1"/>
  <c r="K206" i="1"/>
  <c r="J206" i="1"/>
  <c r="B206" i="1"/>
  <c r="O205" i="1"/>
  <c r="K205" i="1"/>
  <c r="J205" i="1"/>
  <c r="B205" i="1"/>
  <c r="O204" i="1"/>
  <c r="K204" i="1"/>
  <c r="J204" i="1"/>
  <c r="B204" i="1"/>
  <c r="O203" i="1"/>
  <c r="K203" i="1"/>
  <c r="J203" i="1"/>
  <c r="B203" i="1"/>
  <c r="O202" i="1"/>
  <c r="K202" i="1"/>
  <c r="J202" i="1"/>
  <c r="B202" i="1"/>
  <c r="O201" i="1"/>
  <c r="J201" i="1"/>
  <c r="H201" i="1"/>
  <c r="O200" i="1"/>
  <c r="J200" i="1"/>
  <c r="B200" i="1"/>
  <c r="O199" i="1"/>
  <c r="J199" i="1"/>
  <c r="B199" i="1"/>
  <c r="O198" i="1"/>
  <c r="J198" i="1"/>
  <c r="B198" i="1"/>
  <c r="O197" i="1"/>
  <c r="J197" i="1"/>
  <c r="B197" i="1"/>
  <c r="O196" i="1"/>
  <c r="J196" i="1"/>
  <c r="B196" i="1"/>
  <c r="O195" i="1"/>
  <c r="J195" i="1"/>
  <c r="B195" i="1"/>
  <c r="O194" i="1"/>
  <c r="J194" i="1"/>
  <c r="B194" i="1"/>
  <c r="O193" i="1"/>
  <c r="J193" i="1"/>
  <c r="B193" i="1"/>
  <c r="O192" i="1"/>
  <c r="J192" i="1"/>
  <c r="B192" i="1"/>
  <c r="O191" i="1"/>
  <c r="J191" i="1"/>
  <c r="B191" i="1"/>
  <c r="O190" i="1"/>
  <c r="J190" i="1"/>
  <c r="B190" i="1"/>
  <c r="O189" i="1"/>
  <c r="J189" i="1"/>
  <c r="B189" i="1"/>
  <c r="O188" i="1"/>
  <c r="J188" i="1"/>
  <c r="H188" i="1"/>
  <c r="O187" i="1"/>
  <c r="J187" i="1"/>
  <c r="B187" i="1"/>
  <c r="O186" i="1"/>
  <c r="J186" i="1"/>
  <c r="B186" i="1"/>
  <c r="O185" i="1"/>
  <c r="J185" i="1"/>
  <c r="B185" i="1"/>
  <c r="O184" i="1"/>
  <c r="J184" i="1"/>
  <c r="B184" i="1"/>
  <c r="O183" i="1"/>
  <c r="J183" i="1"/>
  <c r="B183" i="1"/>
  <c r="O182" i="1"/>
  <c r="J182" i="1"/>
  <c r="B182" i="1"/>
  <c r="O181" i="1"/>
  <c r="J181" i="1"/>
  <c r="B181" i="1"/>
  <c r="O180" i="1"/>
  <c r="J180" i="1"/>
  <c r="B180" i="1"/>
  <c r="O179" i="1"/>
  <c r="J179" i="1"/>
  <c r="B179" i="1"/>
  <c r="O178" i="1"/>
  <c r="J178" i="1"/>
  <c r="B178" i="1"/>
  <c r="O177" i="1"/>
  <c r="J177" i="1"/>
  <c r="B177" i="1"/>
  <c r="O176" i="1"/>
  <c r="J176" i="1"/>
  <c r="B176" i="1"/>
  <c r="O175" i="1"/>
  <c r="J175" i="1"/>
  <c r="H175" i="1"/>
  <c r="O174" i="1"/>
  <c r="J174" i="1"/>
  <c r="B174" i="1"/>
  <c r="O173" i="1"/>
  <c r="J173" i="1"/>
  <c r="B173" i="1"/>
  <c r="O172" i="1"/>
  <c r="J172" i="1"/>
  <c r="B172" i="1"/>
  <c r="O171" i="1"/>
  <c r="J171" i="1"/>
  <c r="B171" i="1"/>
  <c r="O170" i="1"/>
  <c r="J170" i="1"/>
  <c r="B170" i="1"/>
  <c r="O169" i="1"/>
  <c r="J169" i="1"/>
  <c r="B169" i="1"/>
  <c r="O168" i="1"/>
  <c r="J168" i="1"/>
  <c r="B168" i="1"/>
  <c r="O167" i="1"/>
  <c r="J167" i="1"/>
  <c r="B167" i="1"/>
  <c r="O166" i="1"/>
  <c r="J166" i="1"/>
  <c r="B166" i="1"/>
  <c r="O165" i="1"/>
  <c r="J165" i="1"/>
  <c r="B165" i="1"/>
  <c r="O164" i="1"/>
  <c r="J164" i="1"/>
  <c r="B164" i="1"/>
  <c r="O163" i="1"/>
  <c r="J163" i="1"/>
  <c r="B163" i="1"/>
  <c r="O162" i="1"/>
  <c r="J162" i="1"/>
  <c r="H162" i="1"/>
  <c r="O161" i="1"/>
  <c r="J161" i="1"/>
  <c r="B161" i="1"/>
  <c r="O160" i="1"/>
  <c r="J160" i="1"/>
  <c r="B160" i="1"/>
  <c r="O159" i="1"/>
  <c r="J159" i="1"/>
  <c r="B159" i="1"/>
  <c r="O158" i="1"/>
  <c r="J158" i="1"/>
  <c r="B158" i="1"/>
  <c r="O157" i="1"/>
  <c r="J157" i="1"/>
  <c r="B157" i="1"/>
  <c r="O156" i="1"/>
  <c r="J156" i="1"/>
  <c r="B156" i="1"/>
  <c r="O155" i="1"/>
  <c r="J155" i="1"/>
  <c r="B155" i="1"/>
  <c r="O154" i="1"/>
  <c r="J154" i="1"/>
  <c r="B154" i="1"/>
  <c r="O153" i="1"/>
  <c r="J153" i="1"/>
  <c r="B153" i="1"/>
  <c r="O152" i="1"/>
  <c r="J152" i="1"/>
  <c r="B152" i="1"/>
  <c r="O151" i="1"/>
  <c r="J151" i="1"/>
  <c r="B151" i="1"/>
  <c r="O150" i="1"/>
  <c r="J150" i="1"/>
  <c r="B150" i="1"/>
  <c r="O149" i="1"/>
  <c r="J149" i="1"/>
  <c r="H149" i="1"/>
  <c r="O148" i="1"/>
  <c r="J148" i="1"/>
  <c r="B148" i="1"/>
  <c r="O147" i="1"/>
  <c r="J147" i="1"/>
  <c r="B147" i="1"/>
  <c r="O146" i="1"/>
  <c r="J146" i="1"/>
  <c r="B146" i="1"/>
  <c r="O145" i="1"/>
  <c r="J145" i="1"/>
  <c r="B145" i="1"/>
  <c r="O144" i="1"/>
  <c r="J144" i="1"/>
  <c r="B144" i="1"/>
  <c r="O143" i="1"/>
  <c r="J143" i="1"/>
  <c r="B143" i="1"/>
  <c r="O142" i="1"/>
  <c r="J142" i="1"/>
  <c r="B142" i="1"/>
  <c r="O141" i="1"/>
  <c r="J141" i="1"/>
  <c r="B141" i="1"/>
  <c r="O140" i="1"/>
  <c r="J140" i="1"/>
  <c r="B140" i="1"/>
  <c r="O139" i="1"/>
  <c r="J139" i="1"/>
  <c r="B139" i="1"/>
  <c r="O138" i="1"/>
  <c r="J138" i="1"/>
  <c r="B138" i="1"/>
  <c r="O137" i="1"/>
  <c r="J137" i="1"/>
  <c r="B137" i="1"/>
  <c r="O136" i="1"/>
  <c r="J136" i="1"/>
  <c r="H136" i="1"/>
  <c r="O135" i="1"/>
  <c r="J135" i="1"/>
  <c r="B135" i="1"/>
  <c r="O134" i="1"/>
  <c r="J134" i="1"/>
  <c r="B134" i="1"/>
  <c r="O133" i="1"/>
  <c r="J133" i="1"/>
  <c r="B133" i="1"/>
  <c r="O132" i="1"/>
  <c r="J132" i="1"/>
  <c r="B132" i="1"/>
  <c r="O131" i="1"/>
  <c r="J131" i="1"/>
  <c r="B131" i="1"/>
  <c r="O130" i="1"/>
  <c r="J130" i="1"/>
  <c r="B130" i="1"/>
  <c r="O129" i="1"/>
  <c r="J129" i="1"/>
  <c r="B129" i="1"/>
  <c r="O128" i="1"/>
  <c r="J128" i="1"/>
  <c r="B128" i="1"/>
  <c r="O127" i="1"/>
  <c r="J127" i="1"/>
  <c r="B127" i="1"/>
  <c r="O126" i="1"/>
  <c r="J126" i="1"/>
  <c r="B126" i="1"/>
  <c r="O125" i="1"/>
  <c r="J125" i="1"/>
  <c r="B125" i="1"/>
  <c r="O124" i="1"/>
  <c r="J124" i="1"/>
  <c r="B124" i="1"/>
  <c r="O123" i="1"/>
  <c r="J123" i="1"/>
  <c r="H123" i="1"/>
  <c r="O122" i="1"/>
  <c r="J122" i="1"/>
  <c r="B122" i="1"/>
  <c r="O121" i="1"/>
  <c r="J121" i="1"/>
  <c r="B121" i="1"/>
  <c r="O120" i="1"/>
  <c r="J120" i="1"/>
  <c r="B120" i="1"/>
  <c r="O119" i="1"/>
  <c r="J119" i="1"/>
  <c r="B119" i="1"/>
  <c r="O118" i="1"/>
  <c r="J118" i="1"/>
  <c r="B118" i="1"/>
  <c r="O117" i="1"/>
  <c r="J117" i="1"/>
  <c r="B117" i="1"/>
  <c r="O116" i="1"/>
  <c r="J116" i="1"/>
  <c r="B116" i="1"/>
  <c r="O115" i="1"/>
  <c r="J115" i="1"/>
  <c r="B115" i="1"/>
  <c r="O114" i="1"/>
  <c r="J114" i="1"/>
  <c r="B114" i="1"/>
  <c r="O113" i="1"/>
  <c r="J113" i="1"/>
  <c r="B113" i="1"/>
  <c r="O112" i="1"/>
  <c r="J112" i="1"/>
  <c r="B112" i="1"/>
  <c r="O111" i="1"/>
  <c r="J111" i="1"/>
  <c r="B111" i="1"/>
  <c r="O110" i="1"/>
  <c r="J110" i="1"/>
  <c r="H110" i="1"/>
  <c r="O109" i="1"/>
  <c r="J109" i="1"/>
  <c r="B109" i="1"/>
  <c r="O108" i="1"/>
  <c r="J108" i="1"/>
  <c r="B108" i="1"/>
  <c r="O107" i="1"/>
  <c r="J107" i="1"/>
  <c r="B107" i="1"/>
  <c r="O106" i="1"/>
  <c r="J106" i="1"/>
  <c r="B106" i="1"/>
  <c r="O105" i="1"/>
  <c r="J105" i="1"/>
  <c r="B105" i="1"/>
  <c r="O104" i="1"/>
  <c r="J104" i="1"/>
  <c r="B104" i="1"/>
  <c r="O103" i="1"/>
  <c r="J103" i="1"/>
  <c r="B103" i="1"/>
  <c r="O102" i="1"/>
  <c r="J102" i="1"/>
  <c r="B102" i="1"/>
  <c r="O101" i="1"/>
  <c r="J101" i="1"/>
  <c r="B101" i="1"/>
  <c r="O100" i="1"/>
  <c r="J100" i="1"/>
  <c r="B100" i="1"/>
  <c r="O99" i="1"/>
  <c r="J99" i="1"/>
  <c r="B99" i="1"/>
  <c r="O98" i="1"/>
  <c r="J98" i="1"/>
  <c r="B98" i="1"/>
  <c r="O97" i="1"/>
  <c r="J97" i="1"/>
  <c r="H97" i="1"/>
  <c r="O96" i="1"/>
  <c r="J96" i="1"/>
  <c r="B96" i="1"/>
  <c r="O95" i="1"/>
  <c r="J95" i="1"/>
  <c r="B95" i="1"/>
  <c r="O94" i="1"/>
  <c r="J94" i="1"/>
  <c r="B94" i="1"/>
  <c r="O93" i="1"/>
  <c r="J93" i="1"/>
  <c r="B93" i="1"/>
  <c r="O92" i="1"/>
  <c r="J92" i="1"/>
  <c r="B92" i="1"/>
  <c r="O91" i="1"/>
  <c r="J91" i="1"/>
  <c r="B91" i="1"/>
  <c r="O90" i="1"/>
  <c r="J90" i="1"/>
  <c r="B90" i="1"/>
  <c r="O89" i="1"/>
  <c r="J89" i="1"/>
  <c r="B89" i="1"/>
  <c r="O88" i="1"/>
  <c r="J88" i="1"/>
  <c r="B88" i="1"/>
  <c r="O87" i="1"/>
  <c r="J87" i="1"/>
  <c r="B87" i="1"/>
  <c r="O86" i="1"/>
  <c r="J86" i="1"/>
  <c r="B86" i="1"/>
  <c r="O85" i="1"/>
  <c r="J85" i="1"/>
  <c r="B85" i="1"/>
  <c r="O84" i="1"/>
  <c r="J84" i="1"/>
  <c r="H84" i="1"/>
  <c r="O83" i="1"/>
  <c r="J83" i="1"/>
  <c r="B83" i="1"/>
  <c r="O82" i="1"/>
  <c r="J82" i="1"/>
  <c r="B82" i="1"/>
  <c r="O81" i="1"/>
  <c r="J81" i="1"/>
  <c r="B81" i="1"/>
  <c r="O80" i="1"/>
  <c r="J80" i="1"/>
  <c r="B80" i="1"/>
  <c r="O79" i="1"/>
  <c r="J79" i="1"/>
  <c r="B79" i="1"/>
  <c r="O78" i="1"/>
  <c r="J78" i="1"/>
  <c r="B78" i="1"/>
  <c r="O77" i="1"/>
  <c r="J77" i="1"/>
  <c r="B77" i="1"/>
  <c r="O76" i="1"/>
  <c r="J76" i="1"/>
  <c r="B76" i="1"/>
  <c r="O75" i="1"/>
  <c r="J75" i="1"/>
  <c r="B75" i="1"/>
  <c r="O74" i="1"/>
  <c r="J74" i="1"/>
  <c r="B74" i="1"/>
  <c r="O73" i="1"/>
  <c r="J73" i="1"/>
  <c r="B73" i="1"/>
  <c r="O72" i="1"/>
  <c r="J72" i="1"/>
  <c r="B72" i="1"/>
  <c r="O71" i="1"/>
  <c r="J71" i="1"/>
  <c r="H71" i="1"/>
  <c r="O70" i="1"/>
  <c r="J70" i="1"/>
  <c r="B70" i="1"/>
  <c r="O69" i="1"/>
  <c r="J69" i="1"/>
  <c r="B69" i="1"/>
  <c r="O68" i="1"/>
  <c r="J68" i="1"/>
  <c r="B68" i="1"/>
  <c r="O67" i="1"/>
  <c r="J67" i="1"/>
  <c r="B67" i="1"/>
  <c r="O66" i="1"/>
  <c r="J66" i="1"/>
  <c r="B66" i="1"/>
  <c r="O65" i="1"/>
  <c r="J65" i="1"/>
  <c r="B65" i="1"/>
  <c r="O64" i="1"/>
  <c r="J64" i="1"/>
  <c r="B64" i="1"/>
  <c r="O63" i="1"/>
  <c r="J63" i="1"/>
  <c r="B63" i="1"/>
  <c r="O62" i="1"/>
  <c r="J62" i="1"/>
  <c r="B62" i="1"/>
  <c r="O61" i="1"/>
  <c r="J61" i="1"/>
  <c r="B61" i="1"/>
  <c r="O60" i="1"/>
  <c r="J60" i="1"/>
  <c r="B60" i="1"/>
  <c r="O59" i="1"/>
  <c r="J59" i="1"/>
  <c r="B59" i="1"/>
  <c r="O58" i="1"/>
  <c r="J58" i="1"/>
  <c r="H58" i="1"/>
  <c r="O57" i="1"/>
  <c r="J57" i="1"/>
  <c r="B57" i="1"/>
  <c r="O56" i="1"/>
  <c r="J56" i="1"/>
  <c r="B56" i="1"/>
  <c r="O55" i="1"/>
  <c r="J55" i="1"/>
  <c r="B55" i="1"/>
  <c r="O54" i="1"/>
  <c r="J54" i="1"/>
  <c r="B54" i="1"/>
  <c r="O53" i="1"/>
  <c r="J53" i="1"/>
  <c r="B53" i="1"/>
  <c r="O52" i="1"/>
  <c r="J52" i="1"/>
  <c r="B52" i="1"/>
  <c r="O51" i="1"/>
  <c r="J51" i="1"/>
  <c r="B51" i="1"/>
  <c r="O50" i="1"/>
  <c r="J50" i="1"/>
  <c r="B50" i="1"/>
  <c r="O49" i="1"/>
  <c r="J49" i="1"/>
  <c r="B49" i="1"/>
  <c r="O48" i="1"/>
  <c r="J48" i="1"/>
  <c r="B48" i="1"/>
  <c r="O47" i="1"/>
  <c r="J47" i="1"/>
  <c r="B47" i="1"/>
  <c r="O46" i="1"/>
  <c r="J46" i="1"/>
  <c r="B46" i="1"/>
  <c r="O45" i="1"/>
  <c r="J45" i="1"/>
  <c r="H45" i="1"/>
  <c r="O44" i="1"/>
  <c r="J44" i="1"/>
  <c r="B44" i="1"/>
  <c r="O43" i="1"/>
  <c r="J43" i="1"/>
  <c r="B43" i="1"/>
  <c r="O42" i="1"/>
  <c r="J42" i="1"/>
  <c r="B42" i="1"/>
  <c r="O41" i="1"/>
  <c r="J41" i="1"/>
  <c r="B41" i="1"/>
  <c r="O40" i="1"/>
  <c r="J40" i="1"/>
  <c r="B40" i="1"/>
  <c r="O39" i="1"/>
  <c r="J39" i="1"/>
  <c r="B39" i="1"/>
  <c r="O38" i="1"/>
  <c r="J38" i="1"/>
  <c r="B38" i="1"/>
  <c r="O37" i="1"/>
  <c r="J37" i="1"/>
  <c r="B37" i="1"/>
  <c r="O36" i="1"/>
  <c r="J36" i="1"/>
  <c r="B36" i="1"/>
  <c r="O35" i="1"/>
  <c r="J35" i="1"/>
  <c r="B35" i="1"/>
  <c r="O34" i="1"/>
  <c r="J34" i="1"/>
  <c r="B34" i="1"/>
  <c r="O33" i="1"/>
  <c r="J33" i="1"/>
  <c r="B33" i="1"/>
  <c r="O32" i="1"/>
  <c r="H32" i="1"/>
  <c r="O31" i="1"/>
  <c r="B31" i="1"/>
  <c r="O30" i="1"/>
  <c r="B30" i="1"/>
  <c r="O29" i="1"/>
  <c r="B29" i="1"/>
  <c r="O28" i="1"/>
  <c r="B28" i="1"/>
  <c r="O27" i="1"/>
  <c r="B27" i="1"/>
  <c r="O26" i="1"/>
  <c r="B26" i="1"/>
  <c r="O25" i="1"/>
  <c r="B25" i="1"/>
  <c r="O24" i="1"/>
  <c r="B24" i="1"/>
  <c r="O23" i="1"/>
  <c r="B23" i="1"/>
  <c r="O22" i="1"/>
  <c r="B22" i="1"/>
  <c r="O21" i="1"/>
  <c r="B21" i="1"/>
  <c r="O20" i="1"/>
  <c r="B20" i="1"/>
  <c r="O19" i="1"/>
  <c r="H19" i="1"/>
  <c r="H7882" i="1" s="1"/>
  <c r="B18" i="1"/>
  <c r="B17" i="1"/>
  <c r="B16" i="1"/>
  <c r="B15" i="1"/>
  <c r="B14" i="1"/>
  <c r="B13" i="1"/>
  <c r="B12" i="1"/>
  <c r="B11" i="1"/>
  <c r="B10" i="1"/>
  <c r="B9" i="1"/>
  <c r="B8" i="1"/>
  <c r="B7" i="1"/>
  <c r="L3" i="1"/>
  <c r="K3" i="1"/>
  <c r="H3" i="1"/>
  <c r="D20" i="4"/>
  <c r="A15" i="4"/>
  <c r="A16" i="4" s="1"/>
  <c r="A17" i="4" s="1"/>
  <c r="A18" i="4" s="1"/>
  <c r="A19" i="4" s="1"/>
  <c r="A20" i="4" s="1"/>
  <c r="A21" i="4" s="1"/>
  <c r="A22" i="4" s="1"/>
  <c r="A23" i="4" s="1"/>
  <c r="A24" i="4" s="1"/>
  <c r="A25" i="4" s="1"/>
  <c r="A26" i="4" s="1"/>
  <c r="A27" i="4" s="1"/>
  <c r="A28" i="4" s="1"/>
  <c r="A29" i="4" s="1"/>
  <c r="A30" i="4" s="1"/>
  <c r="A31" i="4" s="1"/>
  <c r="A32" i="4" s="1"/>
  <c r="D19" i="5"/>
  <c r="A14" i="5"/>
  <c r="A15" i="5" s="1"/>
  <c r="A16" i="5" s="1"/>
  <c r="A17" i="5" s="1"/>
  <c r="A18" i="5" s="1"/>
  <c r="A19" i="5" s="1"/>
  <c r="A20" i="5" s="1"/>
  <c r="A21" i="5" s="1"/>
  <c r="A22" i="5" s="1"/>
  <c r="A23" i="5" s="1"/>
  <c r="A24" i="5" s="1"/>
  <c r="A25" i="5" s="1"/>
  <c r="A26" i="5" s="1"/>
  <c r="A27" i="5" s="1"/>
  <c r="A28" i="5" s="1"/>
  <c r="A29" i="5" s="1"/>
  <c r="A30" i="5" s="1"/>
  <c r="A31" i="5" s="1"/>
  <c r="K15" i="13" l="1"/>
  <c r="I18" i="7"/>
  <c r="N17" i="7"/>
  <c r="J14" i="8"/>
  <c r="N17" i="6"/>
  <c r="I18" i="6"/>
  <c r="N16" i="7"/>
  <c r="K12" i="8"/>
  <c r="D4" i="13"/>
  <c r="H7891" i="1"/>
  <c r="J7891" i="1" s="1"/>
  <c r="H7897" i="1"/>
  <c r="D12" i="8"/>
  <c r="E36" i="8"/>
  <c r="M36" i="8"/>
  <c r="H7888" i="1"/>
  <c r="I7888" i="1" s="1"/>
  <c r="H7893" i="1"/>
  <c r="J7895" i="1" s="1"/>
  <c r="H7895" i="1"/>
  <c r="B13" i="8"/>
  <c r="E20" i="4" s="1"/>
  <c r="G20" i="4" s="1"/>
  <c r="H20" i="4" s="1"/>
  <c r="J13" i="8"/>
  <c r="K13" i="8" s="1"/>
  <c r="L13" i="8" s="1"/>
  <c r="M13" i="8" s="1"/>
  <c r="N13" i="8" s="1"/>
  <c r="O13" i="8" s="1"/>
  <c r="P13" i="8" s="1"/>
  <c r="Q13" i="8" s="1"/>
  <c r="R13" i="8" s="1"/>
  <c r="S13" i="8" s="1"/>
  <c r="T13" i="8" s="1"/>
  <c r="I31" i="8"/>
  <c r="F36" i="8"/>
  <c r="F38" i="8" s="1"/>
  <c r="N36" i="8"/>
  <c r="C37" i="8"/>
  <c r="C38" i="8" s="1"/>
  <c r="K37" i="8"/>
  <c r="B37" i="8" s="1"/>
  <c r="S37" i="8"/>
  <c r="S38" i="8" s="1"/>
  <c r="H7884" i="1"/>
  <c r="I7884" i="1" s="1"/>
  <c r="G36" i="8"/>
  <c r="O36" i="8"/>
  <c r="O38" i="8" s="1"/>
  <c r="D37" i="8"/>
  <c r="D38" i="8" s="1"/>
  <c r="L37" i="8"/>
  <c r="L38" i="8" s="1"/>
  <c r="T37" i="8"/>
  <c r="T38" i="8" s="1"/>
  <c r="H4" i="13"/>
  <c r="H5" i="13"/>
  <c r="I5" i="13" s="1"/>
  <c r="L5" i="13" s="1"/>
  <c r="F5" i="13" s="1"/>
  <c r="E5" i="13" s="1"/>
  <c r="H9" i="13"/>
  <c r="I9" i="13" s="1"/>
  <c r="L9" i="13" s="1"/>
  <c r="F9" i="13" s="1"/>
  <c r="E9" i="13" s="1"/>
  <c r="H13" i="13"/>
  <c r="I13" i="13" s="1"/>
  <c r="L13" i="13" s="1"/>
  <c r="F13" i="13" s="1"/>
  <c r="E13" i="13" s="1"/>
  <c r="H7883" i="1"/>
  <c r="N16" i="6"/>
  <c r="H36" i="8"/>
  <c r="H38" i="8" s="1"/>
  <c r="P36" i="8"/>
  <c r="P38" i="8" s="1"/>
  <c r="E37" i="8"/>
  <c r="M37" i="8"/>
  <c r="H7886" i="1"/>
  <c r="H7889" i="1"/>
  <c r="I7889" i="1" s="1"/>
  <c r="H7890" i="1"/>
  <c r="I7890" i="1" s="1"/>
  <c r="I36" i="8"/>
  <c r="Q36" i="8"/>
  <c r="Q38" i="8" s="1"/>
  <c r="F37" i="8"/>
  <c r="N37" i="8"/>
  <c r="H8" i="13"/>
  <c r="I8" i="13" s="1"/>
  <c r="L8" i="13" s="1"/>
  <c r="F8" i="13" s="1"/>
  <c r="E8" i="13" s="1"/>
  <c r="H12" i="13"/>
  <c r="I12" i="13" s="1"/>
  <c r="L12" i="13" s="1"/>
  <c r="F12" i="13" s="1"/>
  <c r="E12" i="13" s="1"/>
  <c r="H7887" i="1"/>
  <c r="J36" i="8"/>
  <c r="J38" i="8" s="1"/>
  <c r="G37" i="8"/>
  <c r="F7817" i="1"/>
  <c r="I732" i="1"/>
  <c r="I728" i="1"/>
  <c r="I724" i="1"/>
  <c r="I725" i="1"/>
  <c r="I731" i="1"/>
  <c r="I727" i="1"/>
  <c r="I723" i="1"/>
  <c r="I729" i="1"/>
  <c r="I730" i="1"/>
  <c r="I726" i="1"/>
  <c r="I722" i="1"/>
  <c r="I721" i="1"/>
  <c r="E7830" i="1"/>
  <c r="F7830" i="1" s="1"/>
  <c r="E7829" i="1"/>
  <c r="F7829" i="1" s="1"/>
  <c r="F20" i="4"/>
  <c r="E7841" i="1"/>
  <c r="I681" i="1"/>
  <c r="D13" i="5"/>
  <c r="D14" i="4"/>
  <c r="L231" i="1"/>
  <c r="L349" i="1"/>
  <c r="L351" i="1"/>
  <c r="L355" i="1"/>
  <c r="L397" i="1"/>
  <c r="L401" i="1"/>
  <c r="L403" i="1"/>
  <c r="L407" i="1"/>
  <c r="L516" i="1"/>
  <c r="L520" i="1"/>
  <c r="L524" i="1"/>
  <c r="L2759" i="1"/>
  <c r="L2760" i="1"/>
  <c r="L5648" i="1"/>
  <c r="L5649" i="1"/>
  <c r="L5650" i="1"/>
  <c r="L5651" i="1"/>
  <c r="L5652" i="1"/>
  <c r="L5653" i="1"/>
  <c r="L5654" i="1"/>
  <c r="L5655" i="1"/>
  <c r="L5656" i="1"/>
  <c r="L5657" i="1"/>
  <c r="L5658" i="1"/>
  <c r="L5659" i="1"/>
  <c r="L5804" i="1"/>
  <c r="L5805" i="1"/>
  <c r="L5806" i="1"/>
  <c r="L5807" i="1"/>
  <c r="L5808" i="1"/>
  <c r="L5809" i="1"/>
  <c r="L5810" i="1"/>
  <c r="L5811" i="1"/>
  <c r="L5812" i="1"/>
  <c r="L5813" i="1"/>
  <c r="L5814" i="1"/>
  <c r="L5815" i="1"/>
  <c r="L6116" i="1"/>
  <c r="L6117" i="1"/>
  <c r="L6118" i="1"/>
  <c r="L6119" i="1"/>
  <c r="L6120" i="1"/>
  <c r="L6121" i="1"/>
  <c r="L6122" i="1"/>
  <c r="L6123" i="1"/>
  <c r="L6124" i="1"/>
  <c r="L6125" i="1"/>
  <c r="L6126" i="1"/>
  <c r="L6127" i="1"/>
  <c r="L6272" i="1"/>
  <c r="L6273" i="1"/>
  <c r="L6274" i="1"/>
  <c r="L6275" i="1"/>
  <c r="L6276" i="1"/>
  <c r="L6277" i="1"/>
  <c r="L6278" i="1"/>
  <c r="L6279" i="1"/>
  <c r="L6280" i="1"/>
  <c r="L6281" i="1"/>
  <c r="L6282" i="1"/>
  <c r="L6283" i="1"/>
  <c r="L6428" i="1"/>
  <c r="L6429" i="1"/>
  <c r="L6430" i="1"/>
  <c r="L6431" i="1"/>
  <c r="L6432" i="1"/>
  <c r="L6433" i="1"/>
  <c r="L6434" i="1"/>
  <c r="L6435" i="1"/>
  <c r="L6436" i="1"/>
  <c r="L6437" i="1"/>
  <c r="L6438" i="1"/>
  <c r="L6439" i="1"/>
  <c r="L6532" i="1"/>
  <c r="L6533" i="1"/>
  <c r="L6534" i="1"/>
  <c r="L6535" i="1"/>
  <c r="L6536" i="1"/>
  <c r="L6537" i="1"/>
  <c r="L6538" i="1"/>
  <c r="L6539" i="1"/>
  <c r="L6540" i="1"/>
  <c r="L6541" i="1"/>
  <c r="L6542" i="1"/>
  <c r="L6543" i="1"/>
  <c r="L6584" i="1"/>
  <c r="L6585" i="1"/>
  <c r="L6586" i="1"/>
  <c r="L6587" i="1"/>
  <c r="L6588" i="1"/>
  <c r="L6589" i="1"/>
  <c r="L6590" i="1"/>
  <c r="L6591" i="1"/>
  <c r="L6592" i="1"/>
  <c r="L6593" i="1"/>
  <c r="L6594" i="1"/>
  <c r="L6595" i="1"/>
  <c r="K7685" i="1"/>
  <c r="L7674" i="1"/>
  <c r="L7675" i="1"/>
  <c r="L7676" i="1"/>
  <c r="L7677" i="1"/>
  <c r="L7678" i="1"/>
  <c r="L7679" i="1"/>
  <c r="L7680" i="1"/>
  <c r="L7681" i="1"/>
  <c r="L7682" i="1"/>
  <c r="L7683" i="1"/>
  <c r="L7684" i="1"/>
  <c r="L7725" i="1"/>
  <c r="L7726" i="1"/>
  <c r="L7727" i="1"/>
  <c r="L7728" i="1"/>
  <c r="L7729" i="1"/>
  <c r="L7730" i="1"/>
  <c r="L7731" i="1"/>
  <c r="L7732" i="1"/>
  <c r="L7733" i="1"/>
  <c r="L7734" i="1"/>
  <c r="L7735" i="1"/>
  <c r="L7736" i="1"/>
  <c r="L7777" i="1"/>
  <c r="L7778" i="1"/>
  <c r="L7779" i="1"/>
  <c r="L7780" i="1"/>
  <c r="L7781" i="1"/>
  <c r="L7782" i="1"/>
  <c r="L7783" i="1"/>
  <c r="L7784" i="1"/>
  <c r="L7785" i="1"/>
  <c r="L7786" i="1"/>
  <c r="L7787" i="1"/>
  <c r="L7788" i="1"/>
  <c r="L7807" i="1"/>
  <c r="L7811" i="1"/>
  <c r="L229" i="1"/>
  <c r="L234" i="1"/>
  <c r="L237" i="1"/>
  <c r="L348" i="1"/>
  <c r="L353" i="1"/>
  <c r="L399" i="1"/>
  <c r="L404" i="1"/>
  <c r="L514" i="1"/>
  <c r="L518" i="1"/>
  <c r="L522" i="1"/>
  <c r="L216" i="1"/>
  <c r="L218" i="1"/>
  <c r="L223" i="1"/>
  <c r="L281" i="1"/>
  <c r="L283" i="1"/>
  <c r="L286" i="1"/>
  <c r="L451" i="1"/>
  <c r="L455" i="1"/>
  <c r="L458" i="1"/>
  <c r="L460" i="1"/>
  <c r="L504" i="1"/>
  <c r="L507" i="1"/>
  <c r="L5740" i="1"/>
  <c r="L5741" i="1"/>
  <c r="L5742" i="1"/>
  <c r="L5743" i="1"/>
  <c r="L5744" i="1"/>
  <c r="L5745" i="1"/>
  <c r="L5746" i="1"/>
  <c r="L5747" i="1"/>
  <c r="L5748" i="1"/>
  <c r="L5749" i="1"/>
  <c r="L5750" i="1"/>
  <c r="L6467" i="1"/>
  <c r="L6468" i="1"/>
  <c r="L6469" i="1"/>
  <c r="L6470" i="1"/>
  <c r="L6471" i="1"/>
  <c r="L6472" i="1"/>
  <c r="L6473" i="1"/>
  <c r="L6474" i="1"/>
  <c r="L6475" i="1"/>
  <c r="L6476" i="1"/>
  <c r="L6477" i="1"/>
  <c r="L6478" i="1"/>
  <c r="L7608" i="1"/>
  <c r="L7609" i="1"/>
  <c r="L7610" i="1"/>
  <c r="L7611" i="1"/>
  <c r="L7612" i="1"/>
  <c r="L7613" i="1"/>
  <c r="L7614" i="1"/>
  <c r="L7615" i="1"/>
  <c r="L7616" i="1"/>
  <c r="L7617" i="1"/>
  <c r="L7618" i="1"/>
  <c r="L7619" i="1"/>
  <c r="L7806" i="1"/>
  <c r="L7810" i="1"/>
  <c r="L7814" i="1"/>
  <c r="L230" i="1"/>
  <c r="L233" i="1"/>
  <c r="L236" i="1"/>
  <c r="L239" i="1"/>
  <c r="L345" i="1"/>
  <c r="L347" i="1"/>
  <c r="L352" i="1"/>
  <c r="L354" i="1"/>
  <c r="L356" i="1"/>
  <c r="L398" i="1"/>
  <c r="L402" i="1"/>
  <c r="L406" i="1"/>
  <c r="L517" i="1"/>
  <c r="L521" i="1"/>
  <c r="L525" i="1"/>
  <c r="L215" i="1"/>
  <c r="L219" i="1"/>
  <c r="L222" i="1"/>
  <c r="L225" i="1"/>
  <c r="L226" i="1"/>
  <c r="L280" i="1"/>
  <c r="L284" i="1"/>
  <c r="L288" i="1"/>
  <c r="L449" i="1"/>
  <c r="L452" i="1"/>
  <c r="L454" i="1"/>
  <c r="L457" i="1"/>
  <c r="L459" i="1"/>
  <c r="L502" i="1"/>
  <c r="L505" i="1"/>
  <c r="L508" i="1"/>
  <c r="L511" i="1"/>
  <c r="L202" i="1"/>
  <c r="L205" i="1"/>
  <c r="L207" i="1"/>
  <c r="L209" i="1"/>
  <c r="L210" i="1"/>
  <c r="L212" i="1"/>
  <c r="L213" i="1"/>
  <c r="L254" i="1"/>
  <c r="L256" i="1"/>
  <c r="L257" i="1"/>
  <c r="L259" i="1"/>
  <c r="L261" i="1"/>
  <c r="L263" i="1"/>
  <c r="L265" i="1"/>
  <c r="K277" i="1"/>
  <c r="K276" i="1" s="1"/>
  <c r="K275" i="1" s="1"/>
  <c r="L371" i="1"/>
  <c r="L372" i="1"/>
  <c r="L373" i="1"/>
  <c r="L374" i="1"/>
  <c r="L375" i="1"/>
  <c r="L376" i="1"/>
  <c r="L377" i="1"/>
  <c r="L378" i="1"/>
  <c r="L379" i="1"/>
  <c r="L380" i="1"/>
  <c r="L381" i="1"/>
  <c r="L382" i="1"/>
  <c r="L447" i="1"/>
  <c r="L914" i="1"/>
  <c r="K2291" i="1"/>
  <c r="K2485" i="1"/>
  <c r="L2487" i="1"/>
  <c r="L2772" i="1"/>
  <c r="L2773" i="1"/>
  <c r="L2798" i="1"/>
  <c r="L2799" i="1"/>
  <c r="L5674" i="1"/>
  <c r="L5675" i="1"/>
  <c r="L5676" i="1"/>
  <c r="L5677" i="1"/>
  <c r="L5678" i="1"/>
  <c r="L5679" i="1"/>
  <c r="L5680" i="1"/>
  <c r="L5681" i="1"/>
  <c r="L5682" i="1"/>
  <c r="L5683" i="1"/>
  <c r="L5684" i="1"/>
  <c r="L5685" i="1"/>
  <c r="L6090" i="1"/>
  <c r="L6091" i="1"/>
  <c r="L6092" i="1"/>
  <c r="L6093" i="1"/>
  <c r="L6094" i="1"/>
  <c r="L6095" i="1"/>
  <c r="L6096" i="1"/>
  <c r="L6097" i="1"/>
  <c r="L6098" i="1"/>
  <c r="L6099" i="1"/>
  <c r="L6100" i="1"/>
  <c r="L6101" i="1"/>
  <c r="L6142" i="1"/>
  <c r="L6143" i="1"/>
  <c r="L6144" i="1"/>
  <c r="L6145" i="1"/>
  <c r="L6146" i="1"/>
  <c r="L6147" i="1"/>
  <c r="L6148" i="1"/>
  <c r="L6149" i="1"/>
  <c r="L6150" i="1"/>
  <c r="L6151" i="1"/>
  <c r="L6152" i="1"/>
  <c r="L6153" i="1"/>
  <c r="L6298" i="1"/>
  <c r="L6299" i="1"/>
  <c r="L6300" i="1"/>
  <c r="L6301" i="1"/>
  <c r="L6302" i="1"/>
  <c r="L6303" i="1"/>
  <c r="L6304" i="1"/>
  <c r="L6305" i="1"/>
  <c r="L6306" i="1"/>
  <c r="L6307" i="1"/>
  <c r="L6308" i="1"/>
  <c r="L6309" i="1"/>
  <c r="L6506" i="1"/>
  <c r="L6507" i="1"/>
  <c r="L6508" i="1"/>
  <c r="L6509" i="1"/>
  <c r="L6510" i="1"/>
  <c r="L6511" i="1"/>
  <c r="L6512" i="1"/>
  <c r="L6513" i="1"/>
  <c r="L6514" i="1"/>
  <c r="L6515" i="1"/>
  <c r="L6516" i="1"/>
  <c r="L6517" i="1"/>
  <c r="L7647" i="1"/>
  <c r="L7648" i="1"/>
  <c r="L7649" i="1"/>
  <c r="L7650" i="1"/>
  <c r="L7651" i="1"/>
  <c r="L7652" i="1"/>
  <c r="L7653" i="1"/>
  <c r="L7654" i="1"/>
  <c r="L7655" i="1"/>
  <c r="L7656" i="1"/>
  <c r="L7657" i="1"/>
  <c r="L7658" i="1"/>
  <c r="L7699" i="1"/>
  <c r="L7700" i="1"/>
  <c r="L7701" i="1"/>
  <c r="L7702" i="1"/>
  <c r="L7703" i="1"/>
  <c r="L7704" i="1"/>
  <c r="L7705" i="1"/>
  <c r="L7706" i="1"/>
  <c r="L7707" i="1"/>
  <c r="L7708" i="1"/>
  <c r="L7709" i="1"/>
  <c r="L7710" i="1"/>
  <c r="L7751" i="1"/>
  <c r="L7752" i="1"/>
  <c r="L7753" i="1"/>
  <c r="L7754" i="1"/>
  <c r="L7755" i="1"/>
  <c r="L7756" i="1"/>
  <c r="L7757" i="1"/>
  <c r="L7758" i="1"/>
  <c r="L7759" i="1"/>
  <c r="L7760" i="1"/>
  <c r="L7761" i="1"/>
  <c r="L7762" i="1"/>
  <c r="L7805" i="1"/>
  <c r="L7809" i="1"/>
  <c r="L7813" i="1"/>
  <c r="L228" i="1"/>
  <c r="L232" i="1"/>
  <c r="L235" i="1"/>
  <c r="L238" i="1"/>
  <c r="L346" i="1"/>
  <c r="L350" i="1"/>
  <c r="L400" i="1"/>
  <c r="L405" i="1"/>
  <c r="L408" i="1"/>
  <c r="L515" i="1"/>
  <c r="L519" i="1"/>
  <c r="L523" i="1"/>
  <c r="L217" i="1"/>
  <c r="L220" i="1"/>
  <c r="L221" i="1"/>
  <c r="L224" i="1"/>
  <c r="L282" i="1"/>
  <c r="L285" i="1"/>
  <c r="L287" i="1"/>
  <c r="L289" i="1"/>
  <c r="L290" i="1"/>
  <c r="L291" i="1"/>
  <c r="L450" i="1"/>
  <c r="L453" i="1"/>
  <c r="L456" i="1"/>
  <c r="L501" i="1"/>
  <c r="L503" i="1"/>
  <c r="L506" i="1"/>
  <c r="L509" i="1"/>
  <c r="L510" i="1"/>
  <c r="L512" i="1"/>
  <c r="T7843" i="1"/>
  <c r="L203" i="1"/>
  <c r="L204" i="1"/>
  <c r="L206" i="1"/>
  <c r="L208" i="1"/>
  <c r="L211" i="1"/>
  <c r="L255" i="1"/>
  <c r="L258" i="1"/>
  <c r="L260" i="1"/>
  <c r="L262" i="1"/>
  <c r="L264" i="1"/>
  <c r="L241" i="1"/>
  <c r="L242" i="1"/>
  <c r="L243" i="1"/>
  <c r="L244" i="1"/>
  <c r="L245" i="1"/>
  <c r="L246" i="1"/>
  <c r="L247" i="1"/>
  <c r="L248" i="1"/>
  <c r="L249" i="1"/>
  <c r="L250" i="1"/>
  <c r="L251" i="1"/>
  <c r="L252" i="1"/>
  <c r="L306" i="1"/>
  <c r="L307" i="1"/>
  <c r="L308" i="1"/>
  <c r="L309" i="1"/>
  <c r="L310" i="1"/>
  <c r="L311" i="1"/>
  <c r="L312" i="1"/>
  <c r="L313" i="1"/>
  <c r="L314" i="1"/>
  <c r="L315" i="1"/>
  <c r="L316" i="1"/>
  <c r="L317" i="1"/>
  <c r="L475" i="1"/>
  <c r="L476" i="1"/>
  <c r="L477" i="1"/>
  <c r="L478" i="1"/>
  <c r="L479" i="1"/>
  <c r="L480" i="1"/>
  <c r="L481" i="1"/>
  <c r="L482" i="1"/>
  <c r="L483" i="1"/>
  <c r="L484" i="1"/>
  <c r="L485" i="1"/>
  <c r="L486" i="1"/>
  <c r="L527" i="1"/>
  <c r="L528" i="1"/>
  <c r="L529" i="1"/>
  <c r="L530" i="1"/>
  <c r="L531" i="1"/>
  <c r="L532" i="1"/>
  <c r="L533" i="1"/>
  <c r="L534" i="1"/>
  <c r="L535" i="1"/>
  <c r="L536" i="1"/>
  <c r="L537" i="1"/>
  <c r="L719" i="1"/>
  <c r="K2317" i="1"/>
  <c r="L5464" i="1"/>
  <c r="L5661" i="1"/>
  <c r="L5662" i="1"/>
  <c r="L5663" i="1"/>
  <c r="L5664" i="1"/>
  <c r="L5665" i="1"/>
  <c r="L5666" i="1"/>
  <c r="L5667" i="1"/>
  <c r="L5668" i="1"/>
  <c r="L5669" i="1"/>
  <c r="L5670" i="1"/>
  <c r="L5671" i="1"/>
  <c r="L5672" i="1"/>
  <c r="L6389" i="1"/>
  <c r="L6390" i="1"/>
  <c r="L6391" i="1"/>
  <c r="L6392" i="1"/>
  <c r="L6393" i="1"/>
  <c r="L6394" i="1"/>
  <c r="L6395" i="1"/>
  <c r="L6396" i="1"/>
  <c r="L6397" i="1"/>
  <c r="L6398" i="1"/>
  <c r="L6399" i="1"/>
  <c r="L6400" i="1"/>
  <c r="L6441" i="1"/>
  <c r="L6442" i="1"/>
  <c r="L6443" i="1"/>
  <c r="L6444" i="1"/>
  <c r="L6445" i="1"/>
  <c r="L6446" i="1"/>
  <c r="L6447" i="1"/>
  <c r="L6448" i="1"/>
  <c r="L6449" i="1"/>
  <c r="L6450" i="1"/>
  <c r="L6451" i="1"/>
  <c r="L6452" i="1"/>
  <c r="L6701" i="1"/>
  <c r="L6702" i="1"/>
  <c r="L6703" i="1"/>
  <c r="L6704" i="1"/>
  <c r="L6705" i="1"/>
  <c r="L6706" i="1"/>
  <c r="L6707" i="1"/>
  <c r="L6708" i="1"/>
  <c r="L6709" i="1"/>
  <c r="L6710" i="1"/>
  <c r="L6711" i="1"/>
  <c r="L6712" i="1"/>
  <c r="L6753" i="1"/>
  <c r="L6754" i="1"/>
  <c r="L6755" i="1"/>
  <c r="L6756" i="1"/>
  <c r="L6757" i="1"/>
  <c r="L6758" i="1"/>
  <c r="L6759" i="1"/>
  <c r="L6760" i="1"/>
  <c r="L6761" i="1"/>
  <c r="L6762" i="1"/>
  <c r="L6763" i="1"/>
  <c r="L6764" i="1"/>
  <c r="L7219" i="1"/>
  <c r="L7245" i="1"/>
  <c r="L7804" i="1"/>
  <c r="L7808" i="1"/>
  <c r="L7812" i="1"/>
  <c r="K214" i="1"/>
  <c r="K240" i="1"/>
  <c r="K253" i="1"/>
  <c r="K526" i="1"/>
  <c r="K513" i="1"/>
  <c r="K266" i="1"/>
  <c r="K538" i="1"/>
  <c r="K227" i="1"/>
  <c r="K2797" i="1"/>
  <c r="L2797" i="1" s="1"/>
  <c r="K292" i="1"/>
  <c r="K5660" i="1"/>
  <c r="K5673" i="1"/>
  <c r="K913" i="1"/>
  <c r="K7763" i="1"/>
  <c r="K7815" i="1"/>
  <c r="K718" i="1"/>
  <c r="L7803" i="1"/>
  <c r="K487" i="1"/>
  <c r="L7673" i="1"/>
  <c r="L5739" i="1"/>
  <c r="K5751" i="1"/>
  <c r="K461" i="1"/>
  <c r="K318" i="1"/>
  <c r="K383" i="1"/>
  <c r="K357" i="1"/>
  <c r="K409" i="1"/>
  <c r="K5686" i="1"/>
  <c r="K5816" i="1"/>
  <c r="K6128" i="1"/>
  <c r="K6310" i="1"/>
  <c r="K6544" i="1"/>
  <c r="K6765" i="1"/>
  <c r="K7659" i="1"/>
  <c r="K7711" i="1"/>
  <c r="K6102" i="1"/>
  <c r="K6401" i="1"/>
  <c r="K6596" i="1"/>
  <c r="K6154" i="1"/>
  <c r="K6284" i="1"/>
  <c r="K6453" i="1"/>
  <c r="K6518" i="1"/>
  <c r="K6713" i="1"/>
  <c r="K7620" i="1"/>
  <c r="K7737" i="1"/>
  <c r="K7789" i="1"/>
  <c r="K6440" i="1"/>
  <c r="K6479" i="1"/>
  <c r="K1531" i="1"/>
  <c r="K2770" i="1"/>
  <c r="L2771" i="1"/>
  <c r="L2292" i="1"/>
  <c r="E7840" i="1"/>
  <c r="E7818" i="1" s="1"/>
  <c r="K14" i="1"/>
  <c r="K18" i="1"/>
  <c r="K20" i="1"/>
  <c r="K21" i="1"/>
  <c r="K22" i="1"/>
  <c r="K23" i="1"/>
  <c r="K24" i="1"/>
  <c r="K25" i="1"/>
  <c r="K26" i="1"/>
  <c r="K27" i="1"/>
  <c r="K28" i="1"/>
  <c r="K29" i="1"/>
  <c r="K30" i="1"/>
  <c r="K31" i="1"/>
  <c r="L278" i="1"/>
  <c r="I293" i="1"/>
  <c r="I296" i="1"/>
  <c r="I301" i="1"/>
  <c r="I304" i="1"/>
  <c r="I320" i="1"/>
  <c r="I325" i="1"/>
  <c r="I328" i="1"/>
  <c r="I335" i="1"/>
  <c r="I338" i="1"/>
  <c r="I343" i="1"/>
  <c r="I360" i="1"/>
  <c r="I365" i="1"/>
  <c r="I368" i="1"/>
  <c r="I387" i="1"/>
  <c r="I390" i="1"/>
  <c r="I395" i="1"/>
  <c r="I412" i="1"/>
  <c r="I417" i="1"/>
  <c r="I420" i="1"/>
  <c r="I423" i="1"/>
  <c r="I426" i="1"/>
  <c r="I431" i="1"/>
  <c r="I434" i="1"/>
  <c r="I436" i="1"/>
  <c r="I441" i="1"/>
  <c r="I444" i="1"/>
  <c r="I463" i="1"/>
  <c r="I466" i="1"/>
  <c r="I471" i="1"/>
  <c r="K494" i="1"/>
  <c r="K539" i="1"/>
  <c r="K541" i="1"/>
  <c r="K547" i="1"/>
  <c r="K549" i="1"/>
  <c r="K553" i="1"/>
  <c r="K561" i="1"/>
  <c r="K569" i="1"/>
  <c r="K571" i="1"/>
  <c r="K575" i="1"/>
  <c r="I607" i="1"/>
  <c r="I615" i="1"/>
  <c r="I621" i="1"/>
  <c r="I637" i="1"/>
  <c r="I643" i="1"/>
  <c r="I651" i="1"/>
  <c r="I659" i="1"/>
  <c r="I667" i="1"/>
  <c r="I673" i="1"/>
  <c r="I689" i="1"/>
  <c r="I695" i="1"/>
  <c r="I703" i="1"/>
  <c r="I711" i="1"/>
  <c r="I719" i="1"/>
  <c r="I736" i="1"/>
  <c r="I744" i="1"/>
  <c r="I752" i="1"/>
  <c r="I766" i="1"/>
  <c r="I774" i="1"/>
  <c r="I782" i="1"/>
  <c r="I788" i="1"/>
  <c r="I796" i="1"/>
  <c r="I804" i="1"/>
  <c r="I818" i="1"/>
  <c r="I826" i="1"/>
  <c r="I834" i="1"/>
  <c r="I840" i="1"/>
  <c r="I848" i="1"/>
  <c r="I856" i="1"/>
  <c r="I870" i="1"/>
  <c r="I878" i="1"/>
  <c r="I886" i="1"/>
  <c r="I892" i="1"/>
  <c r="I900" i="1"/>
  <c r="I908" i="1"/>
  <c r="I920" i="1"/>
  <c r="I936" i="1"/>
  <c r="I942" i="1"/>
  <c r="I950" i="1"/>
  <c r="I958" i="1"/>
  <c r="I966" i="1"/>
  <c r="I972" i="1"/>
  <c r="I988" i="1"/>
  <c r="I994" i="1"/>
  <c r="I1002" i="1"/>
  <c r="I1010" i="1"/>
  <c r="I1018" i="1"/>
  <c r="I1024" i="1"/>
  <c r="I1040" i="1"/>
  <c r="I1056" i="1"/>
  <c r="I1070" i="1"/>
  <c r="I1092" i="1"/>
  <c r="I1106" i="1"/>
  <c r="I1128" i="1"/>
  <c r="I1174" i="1"/>
  <c r="I1196" i="1"/>
  <c r="I1210" i="1"/>
  <c r="I1232" i="1"/>
  <c r="I1278" i="1"/>
  <c r="I1300" i="1"/>
  <c r="I1314" i="1"/>
  <c r="I1336" i="1"/>
  <c r="I1382" i="1"/>
  <c r="I1404" i="1"/>
  <c r="I1418" i="1"/>
  <c r="I1462" i="1"/>
  <c r="I1492" i="1"/>
  <c r="K1527" i="1"/>
  <c r="K1535" i="1"/>
  <c r="K10" i="1"/>
  <c r="K9" i="1"/>
  <c r="K13" i="1"/>
  <c r="K17" i="1"/>
  <c r="M7843" i="1"/>
  <c r="I33" i="1"/>
  <c r="I35" i="1"/>
  <c r="I37" i="1"/>
  <c r="I39" i="1"/>
  <c r="I41" i="1"/>
  <c r="I43" i="1"/>
  <c r="I47" i="1"/>
  <c r="I49" i="1"/>
  <c r="I51" i="1"/>
  <c r="I53" i="1"/>
  <c r="I55" i="1"/>
  <c r="I57" i="1"/>
  <c r="I59" i="1"/>
  <c r="I61" i="1"/>
  <c r="I63" i="1"/>
  <c r="I65" i="1"/>
  <c r="I67" i="1"/>
  <c r="I69" i="1"/>
  <c r="I73" i="1"/>
  <c r="I75" i="1"/>
  <c r="I77" i="1"/>
  <c r="I79" i="1"/>
  <c r="I81" i="1"/>
  <c r="I83" i="1"/>
  <c r="I85" i="1"/>
  <c r="I87" i="1"/>
  <c r="I89" i="1"/>
  <c r="I91" i="1"/>
  <c r="I93" i="1"/>
  <c r="I95" i="1"/>
  <c r="I99" i="1"/>
  <c r="I101" i="1"/>
  <c r="I103" i="1"/>
  <c r="I105" i="1"/>
  <c r="I107" i="1"/>
  <c r="I109" i="1"/>
  <c r="I111" i="1"/>
  <c r="I113" i="1"/>
  <c r="I115" i="1"/>
  <c r="I117" i="1"/>
  <c r="I119" i="1"/>
  <c r="I121" i="1"/>
  <c r="I125" i="1"/>
  <c r="I127" i="1"/>
  <c r="I129" i="1"/>
  <c r="I131" i="1"/>
  <c r="I133" i="1"/>
  <c r="I135" i="1"/>
  <c r="I137" i="1"/>
  <c r="I139" i="1"/>
  <c r="I141" i="1"/>
  <c r="I143" i="1"/>
  <c r="I145" i="1"/>
  <c r="I147" i="1"/>
  <c r="I151" i="1"/>
  <c r="I153" i="1"/>
  <c r="I155" i="1"/>
  <c r="I157" i="1"/>
  <c r="I159" i="1"/>
  <c r="I161" i="1"/>
  <c r="I163" i="1"/>
  <c r="I165" i="1"/>
  <c r="I167" i="1"/>
  <c r="I169" i="1"/>
  <c r="I171" i="1"/>
  <c r="I173" i="1"/>
  <c r="I177" i="1"/>
  <c r="I179" i="1"/>
  <c r="I181" i="1"/>
  <c r="I183" i="1"/>
  <c r="I185" i="1"/>
  <c r="I187" i="1"/>
  <c r="I189" i="1"/>
  <c r="I191" i="1"/>
  <c r="I193" i="1"/>
  <c r="I195" i="1"/>
  <c r="I197" i="1"/>
  <c r="I199" i="1"/>
  <c r="I294" i="1"/>
  <c r="I299" i="1"/>
  <c r="I302" i="1"/>
  <c r="I323" i="1"/>
  <c r="I326" i="1"/>
  <c r="I333" i="1"/>
  <c r="I336" i="1"/>
  <c r="I341" i="1"/>
  <c r="I358" i="1"/>
  <c r="I363" i="1"/>
  <c r="I366" i="1"/>
  <c r="I385" i="1"/>
  <c r="I388" i="1"/>
  <c r="I393" i="1"/>
  <c r="I410" i="1"/>
  <c r="I415" i="1"/>
  <c r="I418" i="1"/>
  <c r="I424" i="1"/>
  <c r="I429" i="1"/>
  <c r="I432" i="1"/>
  <c r="I439" i="1"/>
  <c r="I442" i="1"/>
  <c r="K446" i="1"/>
  <c r="I447" i="1"/>
  <c r="I464" i="1"/>
  <c r="I469" i="1"/>
  <c r="I472" i="1"/>
  <c r="K489" i="1"/>
  <c r="K495" i="1"/>
  <c r="K497" i="1"/>
  <c r="K542" i="1"/>
  <c r="K550" i="1"/>
  <c r="K554" i="1"/>
  <c r="K556" i="1"/>
  <c r="K562" i="1"/>
  <c r="K572" i="1"/>
  <c r="K576" i="1"/>
  <c r="I609" i="1"/>
  <c r="I623" i="1"/>
  <c r="I631" i="1"/>
  <c r="I639" i="1"/>
  <c r="I645" i="1"/>
  <c r="I653" i="1"/>
  <c r="I661" i="1"/>
  <c r="I675" i="1"/>
  <c r="K679" i="1"/>
  <c r="L680" i="1"/>
  <c r="I683" i="1"/>
  <c r="I691" i="1"/>
  <c r="I697" i="1"/>
  <c r="I705" i="1"/>
  <c r="I713" i="1"/>
  <c r="I738" i="1"/>
  <c r="I754" i="1"/>
  <c r="I760" i="1"/>
  <c r="I768" i="1"/>
  <c r="I776" i="1"/>
  <c r="I784" i="1"/>
  <c r="I790" i="1"/>
  <c r="I806" i="1"/>
  <c r="I812" i="1"/>
  <c r="I820" i="1"/>
  <c r="I828" i="1"/>
  <c r="I836" i="1"/>
  <c r="I842" i="1"/>
  <c r="I858" i="1"/>
  <c r="I864" i="1"/>
  <c r="I872" i="1"/>
  <c r="I880" i="1"/>
  <c r="I888" i="1"/>
  <c r="I894" i="1"/>
  <c r="I910" i="1"/>
  <c r="I922" i="1"/>
  <c r="I930" i="1"/>
  <c r="I938" i="1"/>
  <c r="I944" i="1"/>
  <c r="I952" i="1"/>
  <c r="I960" i="1"/>
  <c r="I974" i="1"/>
  <c r="I982" i="1"/>
  <c r="I990" i="1"/>
  <c r="I996" i="1"/>
  <c r="I1004" i="1"/>
  <c r="I1012" i="1"/>
  <c r="I1026" i="1"/>
  <c r="I1034" i="1"/>
  <c r="I1054" i="1"/>
  <c r="I1062" i="1"/>
  <c r="I1098" i="1"/>
  <c r="I1166" i="1"/>
  <c r="I1202" i="1"/>
  <c r="I1270" i="1"/>
  <c r="I1306" i="1"/>
  <c r="I1374" i="1"/>
  <c r="I1410" i="1"/>
  <c r="I1440" i="1"/>
  <c r="I1486" i="1"/>
  <c r="I200" i="1"/>
  <c r="I297" i="1"/>
  <c r="I300" i="1"/>
  <c r="I321" i="1"/>
  <c r="I324" i="1"/>
  <c r="I329" i="1"/>
  <c r="I334" i="1"/>
  <c r="I339" i="1"/>
  <c r="I342" i="1"/>
  <c r="I361" i="1"/>
  <c r="I364" i="1"/>
  <c r="I369" i="1"/>
  <c r="I386" i="1"/>
  <c r="I391" i="1"/>
  <c r="I394" i="1"/>
  <c r="I413" i="1"/>
  <c r="I416" i="1"/>
  <c r="I421" i="1"/>
  <c r="I427" i="1"/>
  <c r="I430" i="1"/>
  <c r="I437" i="1"/>
  <c r="I440" i="1"/>
  <c r="I445" i="1"/>
  <c r="I462" i="1"/>
  <c r="I467" i="1"/>
  <c r="I470" i="1"/>
  <c r="K490" i="1"/>
  <c r="K498" i="1"/>
  <c r="K543" i="1"/>
  <c r="K545" i="1"/>
  <c r="K557" i="1"/>
  <c r="K565" i="1"/>
  <c r="K567" i="1"/>
  <c r="K578" i="1"/>
  <c r="K582" i="1"/>
  <c r="K586" i="1"/>
  <c r="K593" i="1"/>
  <c r="K597" i="1"/>
  <c r="K601" i="1"/>
  <c r="I611" i="1"/>
  <c r="I617" i="1"/>
  <c r="I625" i="1"/>
  <c r="I633" i="1"/>
  <c r="I641" i="1"/>
  <c r="I647" i="1"/>
  <c r="I663" i="1"/>
  <c r="I669" i="1"/>
  <c r="I677" i="1"/>
  <c r="I685" i="1"/>
  <c r="I693" i="1"/>
  <c r="I699" i="1"/>
  <c r="I715" i="1"/>
  <c r="I740" i="1"/>
  <c r="I748" i="1"/>
  <c r="I756" i="1"/>
  <c r="I762" i="1"/>
  <c r="I770" i="1"/>
  <c r="I778" i="1"/>
  <c r="I792" i="1"/>
  <c r="I800" i="1"/>
  <c r="I808" i="1"/>
  <c r="I814" i="1"/>
  <c r="I822" i="1"/>
  <c r="I830" i="1"/>
  <c r="I844" i="1"/>
  <c r="I852" i="1"/>
  <c r="I860" i="1"/>
  <c r="I866" i="1"/>
  <c r="I874" i="1"/>
  <c r="I882" i="1"/>
  <c r="I896" i="1"/>
  <c r="I904" i="1"/>
  <c r="I912" i="1"/>
  <c r="I916" i="1"/>
  <c r="I924" i="1"/>
  <c r="I932" i="1"/>
  <c r="I940" i="1"/>
  <c r="I946" i="1"/>
  <c r="I962" i="1"/>
  <c r="I968" i="1"/>
  <c r="I976" i="1"/>
  <c r="I984" i="1"/>
  <c r="I992" i="1"/>
  <c r="I998" i="1"/>
  <c r="I1014" i="1"/>
  <c r="I1020" i="1"/>
  <c r="I1028" i="1"/>
  <c r="I1036" i="1"/>
  <c r="I1048" i="1"/>
  <c r="I1076" i="1"/>
  <c r="I1122" i="1"/>
  <c r="I1144" i="1"/>
  <c r="I1158" i="1"/>
  <c r="I1180" i="1"/>
  <c r="I1226" i="1"/>
  <c r="I1248" i="1"/>
  <c r="I1262" i="1"/>
  <c r="I1284" i="1"/>
  <c r="I1330" i="1"/>
  <c r="I1352" i="1"/>
  <c r="I1366" i="1"/>
  <c r="I1388" i="1"/>
  <c r="I1434" i="1"/>
  <c r="I1478" i="1"/>
  <c r="I1508" i="1"/>
  <c r="I1522" i="1"/>
  <c r="I7800" i="1"/>
  <c r="I7798" i="1"/>
  <c r="I7796" i="1"/>
  <c r="I7794" i="1"/>
  <c r="I7792" i="1"/>
  <c r="I7790" i="1"/>
  <c r="I7774" i="1"/>
  <c r="I7772" i="1"/>
  <c r="I7770" i="1"/>
  <c r="I7768" i="1"/>
  <c r="I7766" i="1"/>
  <c r="I7764" i="1"/>
  <c r="I7775" i="1"/>
  <c r="I7771" i="1"/>
  <c r="I7767" i="1"/>
  <c r="K7566" i="1"/>
  <c r="K7562" i="1"/>
  <c r="K7558" i="1"/>
  <c r="K7463" i="1"/>
  <c r="K7459" i="1"/>
  <c r="K7455" i="1"/>
  <c r="I7801" i="1"/>
  <c r="I7795" i="1"/>
  <c r="I7747" i="1"/>
  <c r="I7744" i="1"/>
  <c r="I7739" i="1"/>
  <c r="I7723" i="1"/>
  <c r="I7720" i="1"/>
  <c r="I7715" i="1"/>
  <c r="I7712" i="1"/>
  <c r="I7696" i="1"/>
  <c r="I7691" i="1"/>
  <c r="I7688" i="1"/>
  <c r="I7667" i="1"/>
  <c r="I7664" i="1"/>
  <c r="I7643" i="1"/>
  <c r="I7640" i="1"/>
  <c r="I7635" i="1"/>
  <c r="I7629" i="1"/>
  <c r="I7626" i="1"/>
  <c r="I7621" i="1"/>
  <c r="I7604" i="1"/>
  <c r="I7599" i="1"/>
  <c r="I7596" i="1"/>
  <c r="I7589" i="1"/>
  <c r="I7586" i="1"/>
  <c r="I7578" i="1"/>
  <c r="I7573" i="1"/>
  <c r="I7570" i="1"/>
  <c r="K7567" i="1"/>
  <c r="K7565" i="1"/>
  <c r="K7559" i="1"/>
  <c r="K7557" i="1"/>
  <c r="I7552" i="1"/>
  <c r="I7547" i="1"/>
  <c r="I7544" i="1"/>
  <c r="I7537" i="1"/>
  <c r="I7534" i="1"/>
  <c r="I7526" i="1"/>
  <c r="I7521" i="1"/>
  <c r="I7518" i="1"/>
  <c r="I7511" i="1"/>
  <c r="I7508" i="1"/>
  <c r="I7501" i="1"/>
  <c r="I7498" i="1"/>
  <c r="I7493" i="1"/>
  <c r="I7490" i="1"/>
  <c r="I7485" i="1"/>
  <c r="I7482" i="1"/>
  <c r="I7475" i="1"/>
  <c r="I7472" i="1"/>
  <c r="K7465" i="1"/>
  <c r="K7457" i="1"/>
  <c r="I7791" i="1"/>
  <c r="I7749" i="1"/>
  <c r="I7748" i="1"/>
  <c r="I7743" i="1"/>
  <c r="I7797" i="1"/>
  <c r="I7793" i="1"/>
  <c r="I7745" i="1"/>
  <c r="I7741" i="1"/>
  <c r="I7740" i="1"/>
  <c r="I7721" i="1"/>
  <c r="I7717" i="1"/>
  <c r="I7716" i="1"/>
  <c r="I7689" i="1"/>
  <c r="I7669" i="1"/>
  <c r="I7668" i="1"/>
  <c r="I7663" i="1"/>
  <c r="I7645" i="1"/>
  <c r="I7644" i="1"/>
  <c r="I7639" i="1"/>
  <c r="I7627" i="1"/>
  <c r="I7623" i="1"/>
  <c r="I7622" i="1"/>
  <c r="I7606" i="1"/>
  <c r="I7597" i="1"/>
  <c r="I7592" i="1"/>
  <c r="I7588" i="1"/>
  <c r="I7579" i="1"/>
  <c r="I7575" i="1"/>
  <c r="I7574" i="1"/>
  <c r="I7569" i="1"/>
  <c r="K7560" i="1"/>
  <c r="I7550" i="1"/>
  <c r="I7546" i="1"/>
  <c r="I7541" i="1"/>
  <c r="I7746" i="1"/>
  <c r="I7742" i="1"/>
  <c r="I7697" i="1"/>
  <c r="I7694" i="1"/>
  <c r="I7687" i="1"/>
  <c r="I7686" i="1"/>
  <c r="I7662" i="1"/>
  <c r="I7638" i="1"/>
  <c r="I7628" i="1"/>
  <c r="I7601" i="1"/>
  <c r="I7600" i="1"/>
  <c r="I7591" i="1"/>
  <c r="I7590" i="1"/>
  <c r="I7583" i="1"/>
  <c r="I7582" i="1"/>
  <c r="K7564" i="1"/>
  <c r="I7543" i="1"/>
  <c r="I7532" i="1"/>
  <c r="I7528" i="1"/>
  <c r="I7519" i="1"/>
  <c r="I7514" i="1"/>
  <c r="I7510" i="1"/>
  <c r="I7499" i="1"/>
  <c r="I7495" i="1"/>
  <c r="I7494" i="1"/>
  <c r="I7487" i="1"/>
  <c r="I7486" i="1"/>
  <c r="I7481" i="1"/>
  <c r="I7473" i="1"/>
  <c r="I7469" i="1"/>
  <c r="I7468" i="1"/>
  <c r="K7466" i="1"/>
  <c r="K7464" i="1"/>
  <c r="K7462" i="1"/>
  <c r="I7452" i="1"/>
  <c r="I7447" i="1"/>
  <c r="I7444" i="1"/>
  <c r="I7439" i="1"/>
  <c r="I7436" i="1"/>
  <c r="I7431" i="1"/>
  <c r="I7426" i="1"/>
  <c r="I7424" i="1"/>
  <c r="I7422" i="1"/>
  <c r="I7420" i="1"/>
  <c r="I7418" i="1"/>
  <c r="I7416" i="1"/>
  <c r="I7414" i="1"/>
  <c r="I7412" i="1"/>
  <c r="I7410" i="1"/>
  <c r="I7408" i="1"/>
  <c r="I7406" i="1"/>
  <c r="I7404" i="1"/>
  <c r="I7400" i="1"/>
  <c r="I7398" i="1"/>
  <c r="I7396" i="1"/>
  <c r="I7394" i="1"/>
  <c r="I7392" i="1"/>
  <c r="I7390" i="1"/>
  <c r="I7388" i="1"/>
  <c r="I7386" i="1"/>
  <c r="I7384" i="1"/>
  <c r="I7382" i="1"/>
  <c r="I7380" i="1"/>
  <c r="I7378" i="1"/>
  <c r="I7374" i="1"/>
  <c r="I7372" i="1"/>
  <c r="I7370" i="1"/>
  <c r="I7368" i="1"/>
  <c r="I7366" i="1"/>
  <c r="I7364" i="1"/>
  <c r="I7362" i="1"/>
  <c r="I7360" i="1"/>
  <c r="I7358" i="1"/>
  <c r="I7356" i="1"/>
  <c r="I7354" i="1"/>
  <c r="I7352" i="1"/>
  <c r="I7348" i="1"/>
  <c r="I7346" i="1"/>
  <c r="I7344" i="1"/>
  <c r="I7342" i="1"/>
  <c r="I7340" i="1"/>
  <c r="I7338" i="1"/>
  <c r="I7336" i="1"/>
  <c r="I7334" i="1"/>
  <c r="I7332" i="1"/>
  <c r="I7330" i="1"/>
  <c r="I7328" i="1"/>
  <c r="I7326" i="1"/>
  <c r="I7322" i="1"/>
  <c r="I7320" i="1"/>
  <c r="I7318" i="1"/>
  <c r="I7316" i="1"/>
  <c r="I7314" i="1"/>
  <c r="I7312" i="1"/>
  <c r="I7310" i="1"/>
  <c r="I7308" i="1"/>
  <c r="I7306" i="1"/>
  <c r="I7304" i="1"/>
  <c r="I7302" i="1"/>
  <c r="I7300" i="1"/>
  <c r="I7296" i="1"/>
  <c r="I7294" i="1"/>
  <c r="I7292" i="1"/>
  <c r="I7290" i="1"/>
  <c r="I7288" i="1"/>
  <c r="I7286" i="1"/>
  <c r="I7284" i="1"/>
  <c r="I7282" i="1"/>
  <c r="I7280" i="1"/>
  <c r="I7278" i="1"/>
  <c r="I7276" i="1"/>
  <c r="I7274" i="1"/>
  <c r="I7270" i="1"/>
  <c r="I7268" i="1"/>
  <c r="I7266" i="1"/>
  <c r="I7264" i="1"/>
  <c r="I7262" i="1"/>
  <c r="I7260" i="1"/>
  <c r="I7258" i="1"/>
  <c r="I7256" i="1"/>
  <c r="I7254" i="1"/>
  <c r="I7252" i="1"/>
  <c r="I7250" i="1"/>
  <c r="I7248" i="1"/>
  <c r="I7244" i="1"/>
  <c r="I7242" i="1"/>
  <c r="I7240" i="1"/>
  <c r="I7238" i="1"/>
  <c r="I7236" i="1"/>
  <c r="I7234" i="1"/>
  <c r="I7232" i="1"/>
  <c r="I7230" i="1"/>
  <c r="I7228" i="1"/>
  <c r="I7226" i="1"/>
  <c r="I7224" i="1"/>
  <c r="I7222" i="1"/>
  <c r="I7218" i="1"/>
  <c r="I7216" i="1"/>
  <c r="I7214" i="1"/>
  <c r="I7212" i="1"/>
  <c r="I7210" i="1"/>
  <c r="I7208" i="1"/>
  <c r="I7206" i="1"/>
  <c r="I7204" i="1"/>
  <c r="I7202" i="1"/>
  <c r="I7200" i="1"/>
  <c r="I7198" i="1"/>
  <c r="I7799" i="1"/>
  <c r="I7722" i="1"/>
  <c r="I7661" i="1"/>
  <c r="I7660" i="1"/>
  <c r="I7637" i="1"/>
  <c r="I7636" i="1"/>
  <c r="I7632" i="1"/>
  <c r="I7625" i="1"/>
  <c r="I7624" i="1"/>
  <c r="I7603" i="1"/>
  <c r="I7598" i="1"/>
  <c r="I7585" i="1"/>
  <c r="I7580" i="1"/>
  <c r="K7563" i="1"/>
  <c r="K7561" i="1"/>
  <c r="I7554" i="1"/>
  <c r="I7553" i="1"/>
  <c r="I7545" i="1"/>
  <c r="I7536" i="1"/>
  <c r="I7527" i="1"/>
  <c r="I7523" i="1"/>
  <c r="I7522" i="1"/>
  <c r="I7517" i="1"/>
  <c r="I7509" i="1"/>
  <c r="I7505" i="1"/>
  <c r="I7503" i="1"/>
  <c r="I7502" i="1"/>
  <c r="I7497" i="1"/>
  <c r="I7489" i="1"/>
  <c r="I7477" i="1"/>
  <c r="I7476" i="1"/>
  <c r="I7471" i="1"/>
  <c r="K7461" i="1"/>
  <c r="I7449" i="1"/>
  <c r="I7446" i="1"/>
  <c r="I7438" i="1"/>
  <c r="I7433" i="1"/>
  <c r="I7430" i="1"/>
  <c r="I7769" i="1"/>
  <c r="I7765" i="1"/>
  <c r="I7719" i="1"/>
  <c r="I7718" i="1"/>
  <c r="I7595" i="1"/>
  <c r="I7593" i="1"/>
  <c r="I7584" i="1"/>
  <c r="K7556" i="1"/>
  <c r="I7551" i="1"/>
  <c r="I7453" i="1"/>
  <c r="I7440" i="1"/>
  <c r="I7437" i="1"/>
  <c r="I7425" i="1"/>
  <c r="I7417" i="1"/>
  <c r="I7409" i="1"/>
  <c r="I7395" i="1"/>
  <c r="I7387" i="1"/>
  <c r="I7379" i="1"/>
  <c r="I7373" i="1"/>
  <c r="I7365" i="1"/>
  <c r="I7357" i="1"/>
  <c r="I7343" i="1"/>
  <c r="I7335" i="1"/>
  <c r="I7327" i="1"/>
  <c r="I7321" i="1"/>
  <c r="I7313" i="1"/>
  <c r="I7305" i="1"/>
  <c r="I7291" i="1"/>
  <c r="I7283" i="1"/>
  <c r="I7275" i="1"/>
  <c r="I7269" i="1"/>
  <c r="I7261" i="1"/>
  <c r="I7253" i="1"/>
  <c r="I7241" i="1"/>
  <c r="I7225" i="1"/>
  <c r="I7213" i="1"/>
  <c r="I7205" i="1"/>
  <c r="I7197" i="1"/>
  <c r="I7192" i="1"/>
  <c r="I7187" i="1"/>
  <c r="I7184" i="1"/>
  <c r="I7179" i="1"/>
  <c r="I7671" i="1"/>
  <c r="I7670" i="1"/>
  <c r="I7634" i="1"/>
  <c r="I7631" i="1"/>
  <c r="I7630" i="1"/>
  <c r="I7605" i="1"/>
  <c r="I7577" i="1"/>
  <c r="I7576" i="1"/>
  <c r="I7520" i="1"/>
  <c r="I7515" i="1"/>
  <c r="I7507" i="1"/>
  <c r="I7506" i="1"/>
  <c r="I7492" i="1"/>
  <c r="I7484" i="1"/>
  <c r="I7483" i="1"/>
  <c r="I7474" i="1"/>
  <c r="I7470" i="1"/>
  <c r="I7451" i="1"/>
  <c r="I7450" i="1"/>
  <c r="I7435" i="1"/>
  <c r="I7434" i="1"/>
  <c r="I7423" i="1"/>
  <c r="I7407" i="1"/>
  <c r="I7401" i="1"/>
  <c r="I7393" i="1"/>
  <c r="I7385" i="1"/>
  <c r="I7377" i="1"/>
  <c r="I7371" i="1"/>
  <c r="I7355" i="1"/>
  <c r="I7349" i="1"/>
  <c r="I7341" i="1"/>
  <c r="I7333" i="1"/>
  <c r="I7325" i="1"/>
  <c r="I7319" i="1"/>
  <c r="I7303" i="1"/>
  <c r="I7297" i="1"/>
  <c r="I7289" i="1"/>
  <c r="I7281" i="1"/>
  <c r="I7273" i="1"/>
  <c r="I7267" i="1"/>
  <c r="I7251" i="1"/>
  <c r="I7239" i="1"/>
  <c r="I7231" i="1"/>
  <c r="I7223" i="1"/>
  <c r="I7219" i="1"/>
  <c r="I7211" i="1"/>
  <c r="I7203" i="1"/>
  <c r="I7196" i="1"/>
  <c r="I7189" i="1"/>
  <c r="I7186" i="1"/>
  <c r="I7178" i="1"/>
  <c r="I7173" i="1"/>
  <c r="I7773" i="1"/>
  <c r="I7693" i="1"/>
  <c r="I7692" i="1"/>
  <c r="I7666" i="1"/>
  <c r="I7665" i="1"/>
  <c r="I7642" i="1"/>
  <c r="I7641" i="1"/>
  <c r="I7602" i="1"/>
  <c r="I7572" i="1"/>
  <c r="I7571" i="1"/>
  <c r="I7549" i="1"/>
  <c r="I7548" i="1"/>
  <c r="I7535" i="1"/>
  <c r="I7531" i="1"/>
  <c r="I7530" i="1"/>
  <c r="I7443" i="1"/>
  <c r="I7442" i="1"/>
  <c r="I7427" i="1"/>
  <c r="I7419" i="1"/>
  <c r="I7411" i="1"/>
  <c r="I7403" i="1"/>
  <c r="I7397" i="1"/>
  <c r="I7381" i="1"/>
  <c r="I7375" i="1"/>
  <c r="I7367" i="1"/>
  <c r="I7359" i="1"/>
  <c r="I7351" i="1"/>
  <c r="I7345" i="1"/>
  <c r="I7329" i="1"/>
  <c r="I7323" i="1"/>
  <c r="I7315" i="1"/>
  <c r="I7307" i="1"/>
  <c r="I7299" i="1"/>
  <c r="I7293" i="1"/>
  <c r="I7277" i="1"/>
  <c r="I7271" i="1"/>
  <c r="I7263" i="1"/>
  <c r="I7255" i="1"/>
  <c r="I7247" i="1"/>
  <c r="I7243" i="1"/>
  <c r="I7235" i="1"/>
  <c r="I7227" i="1"/>
  <c r="I7215" i="1"/>
  <c r="I7199" i="1"/>
  <c r="I7195" i="1"/>
  <c r="I7193" i="1"/>
  <c r="I7190" i="1"/>
  <c r="I7185" i="1"/>
  <c r="I7182" i="1"/>
  <c r="I7177" i="1"/>
  <c r="I7174" i="1"/>
  <c r="I7169" i="1"/>
  <c r="I7167" i="1"/>
  <c r="I7164" i="1"/>
  <c r="K7125" i="1"/>
  <c r="K7121" i="1"/>
  <c r="K7117" i="1"/>
  <c r="I7500" i="1"/>
  <c r="I7488" i="1"/>
  <c r="I7361" i="1"/>
  <c r="I7347" i="1"/>
  <c r="I7317" i="1"/>
  <c r="I7301" i="1"/>
  <c r="I7287" i="1"/>
  <c r="I7279" i="1"/>
  <c r="I7221" i="1"/>
  <c r="I7209" i="1"/>
  <c r="I7201" i="1"/>
  <c r="I7183" i="1"/>
  <c r="I7171" i="1"/>
  <c r="I7170" i="1"/>
  <c r="I7166" i="1"/>
  <c r="I7159" i="1"/>
  <c r="I7156" i="1"/>
  <c r="I7151" i="1"/>
  <c r="I7148" i="1"/>
  <c r="I7143" i="1"/>
  <c r="I7141" i="1"/>
  <c r="I7138" i="1"/>
  <c r="I7133" i="1"/>
  <c r="I7130" i="1"/>
  <c r="K7123" i="1"/>
  <c r="I7115" i="1"/>
  <c r="I7112" i="1"/>
  <c r="I7107" i="1"/>
  <c r="I7104" i="1"/>
  <c r="I7102" i="1"/>
  <c r="I7100" i="1"/>
  <c r="I7098" i="1"/>
  <c r="I7096" i="1"/>
  <c r="I7094" i="1"/>
  <c r="I7092" i="1"/>
  <c r="I7088" i="1"/>
  <c r="I7086" i="1"/>
  <c r="I7084" i="1"/>
  <c r="I7082" i="1"/>
  <c r="I7080" i="1"/>
  <c r="I7078" i="1"/>
  <c r="I7076" i="1"/>
  <c r="I7074" i="1"/>
  <c r="I7072" i="1"/>
  <c r="I7070" i="1"/>
  <c r="I7068" i="1"/>
  <c r="I7066" i="1"/>
  <c r="I7062" i="1"/>
  <c r="I7060" i="1"/>
  <c r="I7058" i="1"/>
  <c r="I7056" i="1"/>
  <c r="I7054" i="1"/>
  <c r="I7052" i="1"/>
  <c r="I7050" i="1"/>
  <c r="I7048" i="1"/>
  <c r="I7046" i="1"/>
  <c r="I7044" i="1"/>
  <c r="I7042" i="1"/>
  <c r="I7040" i="1"/>
  <c r="I7036" i="1"/>
  <c r="I7034" i="1"/>
  <c r="I7032" i="1"/>
  <c r="I7030" i="1"/>
  <c r="I7028" i="1"/>
  <c r="I7026" i="1"/>
  <c r="I7024" i="1"/>
  <c r="I7022" i="1"/>
  <c r="I7020" i="1"/>
  <c r="I7018" i="1"/>
  <c r="I7016" i="1"/>
  <c r="I7014" i="1"/>
  <c r="I7010" i="1"/>
  <c r="I7008" i="1"/>
  <c r="I7006" i="1"/>
  <c r="I7004" i="1"/>
  <c r="I7002" i="1"/>
  <c r="I7000" i="1"/>
  <c r="I6998" i="1"/>
  <c r="I6996" i="1"/>
  <c r="I6994" i="1"/>
  <c r="I6992" i="1"/>
  <c r="I6990" i="1"/>
  <c r="I6988" i="1"/>
  <c r="I6984" i="1"/>
  <c r="I6982" i="1"/>
  <c r="I6980" i="1"/>
  <c r="I6978" i="1"/>
  <c r="I6976" i="1"/>
  <c r="I6974" i="1"/>
  <c r="I6972" i="1"/>
  <c r="I6970" i="1"/>
  <c r="I6968" i="1"/>
  <c r="I6966" i="1"/>
  <c r="I6964" i="1"/>
  <c r="I6962" i="1"/>
  <c r="I6958" i="1"/>
  <c r="I6956" i="1"/>
  <c r="I6954" i="1"/>
  <c r="I6952" i="1"/>
  <c r="I6950" i="1"/>
  <c r="I6948" i="1"/>
  <c r="I6946" i="1"/>
  <c r="I6944" i="1"/>
  <c r="I6942" i="1"/>
  <c r="I6940" i="1"/>
  <c r="I6938" i="1"/>
  <c r="I6936" i="1"/>
  <c r="I6932" i="1"/>
  <c r="I6930" i="1"/>
  <c r="I6928" i="1"/>
  <c r="I6926" i="1"/>
  <c r="I6924" i="1"/>
  <c r="I6922" i="1"/>
  <c r="I6920" i="1"/>
  <c r="I6918" i="1"/>
  <c r="I6916" i="1"/>
  <c r="I6914" i="1"/>
  <c r="I6912" i="1"/>
  <c r="I6910" i="1"/>
  <c r="I6906" i="1"/>
  <c r="I6904" i="1"/>
  <c r="I6902" i="1"/>
  <c r="I6900" i="1"/>
  <c r="I6898" i="1"/>
  <c r="I6896" i="1"/>
  <c r="K6892" i="1"/>
  <c r="K6888" i="1"/>
  <c r="K6884" i="1"/>
  <c r="I6880" i="1"/>
  <c r="I6878" i="1"/>
  <c r="I6876" i="1"/>
  <c r="I6874" i="1"/>
  <c r="I6872" i="1"/>
  <c r="I6870" i="1"/>
  <c r="I6868" i="1"/>
  <c r="I6866" i="1"/>
  <c r="I6864" i="1"/>
  <c r="I6862" i="1"/>
  <c r="I6860" i="1"/>
  <c r="I6858" i="1"/>
  <c r="I6854" i="1"/>
  <c r="I6852" i="1"/>
  <c r="I6850" i="1"/>
  <c r="I6848" i="1"/>
  <c r="I6846" i="1"/>
  <c r="I6844" i="1"/>
  <c r="I6842" i="1"/>
  <c r="I6840" i="1"/>
  <c r="I6838" i="1"/>
  <c r="I6836" i="1"/>
  <c r="I6834" i="1"/>
  <c r="I6832" i="1"/>
  <c r="I6828" i="1"/>
  <c r="I6826" i="1"/>
  <c r="I6824" i="1"/>
  <c r="I6822" i="1"/>
  <c r="I6820" i="1"/>
  <c r="I6818" i="1"/>
  <c r="K6814" i="1"/>
  <c r="K6810" i="1"/>
  <c r="K6806" i="1"/>
  <c r="K6803" i="1"/>
  <c r="K6799" i="1"/>
  <c r="K6795" i="1"/>
  <c r="I6790" i="1"/>
  <c r="I6788" i="1"/>
  <c r="I6786" i="1"/>
  <c r="I6784" i="1"/>
  <c r="I6782" i="1"/>
  <c r="I6780" i="1"/>
  <c r="I6776" i="1"/>
  <c r="I6774" i="1"/>
  <c r="I6772" i="1"/>
  <c r="I6770" i="1"/>
  <c r="I6768" i="1"/>
  <c r="I6766" i="1"/>
  <c r="I6750" i="1"/>
  <c r="I6748" i="1"/>
  <c r="I6746" i="1"/>
  <c r="I6744" i="1"/>
  <c r="I6742" i="1"/>
  <c r="I6740" i="1"/>
  <c r="I6738" i="1"/>
  <c r="I6736" i="1"/>
  <c r="I6734" i="1"/>
  <c r="I6732" i="1"/>
  <c r="I6730" i="1"/>
  <c r="I6728" i="1"/>
  <c r="I6724" i="1"/>
  <c r="I6722" i="1"/>
  <c r="I6720" i="1"/>
  <c r="I6718" i="1"/>
  <c r="I6716" i="1"/>
  <c r="I6714" i="1"/>
  <c r="I6698" i="1"/>
  <c r="I6696" i="1"/>
  <c r="I6694" i="1"/>
  <c r="I6692" i="1"/>
  <c r="I6690" i="1"/>
  <c r="I6688" i="1"/>
  <c r="I6686" i="1"/>
  <c r="I6684" i="1"/>
  <c r="I6682" i="1"/>
  <c r="I6680" i="1"/>
  <c r="I6678" i="1"/>
  <c r="I6676" i="1"/>
  <c r="I6672" i="1"/>
  <c r="I6670" i="1"/>
  <c r="I6668" i="1"/>
  <c r="I6666" i="1"/>
  <c r="I6664" i="1"/>
  <c r="I6662" i="1"/>
  <c r="I6660" i="1"/>
  <c r="I6658" i="1"/>
  <c r="I6656" i="1"/>
  <c r="I6654" i="1"/>
  <c r="I6652" i="1"/>
  <c r="I6650" i="1"/>
  <c r="I6646" i="1"/>
  <c r="I6644" i="1"/>
  <c r="I6642" i="1"/>
  <c r="I6640" i="1"/>
  <c r="I6638" i="1"/>
  <c r="I6636" i="1"/>
  <c r="I6634" i="1"/>
  <c r="I6632" i="1"/>
  <c r="I6630" i="1"/>
  <c r="I6628" i="1"/>
  <c r="I6626" i="1"/>
  <c r="I6624" i="1"/>
  <c r="I6620" i="1"/>
  <c r="I6618" i="1"/>
  <c r="I6616" i="1"/>
  <c r="I6614" i="1"/>
  <c r="I6612" i="1"/>
  <c r="I6610" i="1"/>
  <c r="I6608" i="1"/>
  <c r="I6606" i="1"/>
  <c r="I6604" i="1"/>
  <c r="I6602" i="1"/>
  <c r="I6600" i="1"/>
  <c r="I6598" i="1"/>
  <c r="I6582" i="1"/>
  <c r="I6580" i="1"/>
  <c r="I6578" i="1"/>
  <c r="I6576" i="1"/>
  <c r="I6574" i="1"/>
  <c r="I6572" i="1"/>
  <c r="I6568" i="1"/>
  <c r="I6566" i="1"/>
  <c r="I6564" i="1"/>
  <c r="I6562" i="1"/>
  <c r="I6560" i="1"/>
  <c r="I6558" i="1"/>
  <c r="I6556" i="1"/>
  <c r="I6554" i="1"/>
  <c r="I6552" i="1"/>
  <c r="I6550" i="1"/>
  <c r="I6548" i="1"/>
  <c r="I6546" i="1"/>
  <c r="I6530" i="1"/>
  <c r="I6528" i="1"/>
  <c r="I6526" i="1"/>
  <c r="I6524" i="1"/>
  <c r="I6522" i="1"/>
  <c r="I6520" i="1"/>
  <c r="I6504" i="1"/>
  <c r="I6502" i="1"/>
  <c r="I6500" i="1"/>
  <c r="I6498" i="1"/>
  <c r="I6496" i="1"/>
  <c r="I6494" i="1"/>
  <c r="I6490" i="1"/>
  <c r="I6488" i="1"/>
  <c r="I6486" i="1"/>
  <c r="I6484" i="1"/>
  <c r="I6482" i="1"/>
  <c r="I6480" i="1"/>
  <c r="I6464" i="1"/>
  <c r="I6462" i="1"/>
  <c r="I6460" i="1"/>
  <c r="I6458" i="1"/>
  <c r="I6456" i="1"/>
  <c r="I6454" i="1"/>
  <c r="I6426" i="1"/>
  <c r="I6424" i="1"/>
  <c r="I6422" i="1"/>
  <c r="I6420" i="1"/>
  <c r="I6418" i="1"/>
  <c r="I6416" i="1"/>
  <c r="I6412" i="1"/>
  <c r="I6410" i="1"/>
  <c r="I7738" i="1"/>
  <c r="I7695" i="1"/>
  <c r="I7690" i="1"/>
  <c r="I7533" i="1"/>
  <c r="I7525" i="1"/>
  <c r="I7524" i="1"/>
  <c r="I7513" i="1"/>
  <c r="I7512" i="1"/>
  <c r="I7496" i="1"/>
  <c r="I7445" i="1"/>
  <c r="I7429" i="1"/>
  <c r="I7309" i="1"/>
  <c r="I7295" i="1"/>
  <c r="I7265" i="1"/>
  <c r="I7249" i="1"/>
  <c r="I7229" i="1"/>
  <c r="I7217" i="1"/>
  <c r="I7165" i="1"/>
  <c r="I7161" i="1"/>
  <c r="I7158" i="1"/>
  <c r="I7153" i="1"/>
  <c r="I7150" i="1"/>
  <c r="I7145" i="1"/>
  <c r="I7140" i="1"/>
  <c r="I7135" i="1"/>
  <c r="I7132" i="1"/>
  <c r="K7128" i="1"/>
  <c r="K7122" i="1"/>
  <c r="K7120" i="1"/>
  <c r="I7114" i="1"/>
  <c r="I7109" i="1"/>
  <c r="I7106" i="1"/>
  <c r="K6891" i="1"/>
  <c r="K6887" i="1"/>
  <c r="K6883" i="1"/>
  <c r="K6813" i="1"/>
  <c r="K6809" i="1"/>
  <c r="K6805" i="1"/>
  <c r="K6802" i="1"/>
  <c r="K6798" i="1"/>
  <c r="K6794" i="1"/>
  <c r="I7540" i="1"/>
  <c r="I7539" i="1"/>
  <c r="I7538" i="1"/>
  <c r="I7448" i="1"/>
  <c r="I7432" i="1"/>
  <c r="I7413" i="1"/>
  <c r="I7399" i="1"/>
  <c r="I7369" i="1"/>
  <c r="I7353" i="1"/>
  <c r="I7339" i="1"/>
  <c r="I7331" i="1"/>
  <c r="I7191" i="1"/>
  <c r="I7180" i="1"/>
  <c r="I7175" i="1"/>
  <c r="I7172" i="1"/>
  <c r="I7162" i="1"/>
  <c r="I7157" i="1"/>
  <c r="I7154" i="1"/>
  <c r="I7149" i="1"/>
  <c r="I7146" i="1"/>
  <c r="I7139" i="1"/>
  <c r="I7136" i="1"/>
  <c r="I7131" i="1"/>
  <c r="K7126" i="1"/>
  <c r="K7124" i="1"/>
  <c r="K7118" i="1"/>
  <c r="I7113" i="1"/>
  <c r="I7110" i="1"/>
  <c r="I7105" i="1"/>
  <c r="K6893" i="1"/>
  <c r="K6889" i="1"/>
  <c r="K6885" i="1"/>
  <c r="K6815" i="1"/>
  <c r="K6811" i="1"/>
  <c r="K6807" i="1"/>
  <c r="K6800" i="1"/>
  <c r="K6796" i="1"/>
  <c r="K6792" i="1"/>
  <c r="I7714" i="1"/>
  <c r="I7713" i="1"/>
  <c r="K7460" i="1"/>
  <c r="K7458" i="1"/>
  <c r="K7456" i="1"/>
  <c r="I7405" i="1"/>
  <c r="I7257" i="1"/>
  <c r="I7176" i="1"/>
  <c r="I7160" i="1"/>
  <c r="I7147" i="1"/>
  <c r="K7119" i="1"/>
  <c r="I7063" i="1"/>
  <c r="I7061" i="1"/>
  <c r="I7059" i="1"/>
  <c r="I7057" i="1"/>
  <c r="I7055" i="1"/>
  <c r="I7053" i="1"/>
  <c r="I7011" i="1"/>
  <c r="I7009" i="1"/>
  <c r="I7007" i="1"/>
  <c r="I7005" i="1"/>
  <c r="I7003" i="1"/>
  <c r="I7001" i="1"/>
  <c r="I6959" i="1"/>
  <c r="I6957" i="1"/>
  <c r="I6955" i="1"/>
  <c r="I6953" i="1"/>
  <c r="I6951" i="1"/>
  <c r="I6949" i="1"/>
  <c r="I6907" i="1"/>
  <c r="I6905" i="1"/>
  <c r="I6903" i="1"/>
  <c r="I6901" i="1"/>
  <c r="I6899" i="1"/>
  <c r="I6897" i="1"/>
  <c r="K6894" i="1"/>
  <c r="K6886" i="1"/>
  <c r="I6881" i="1"/>
  <c r="I6879" i="1"/>
  <c r="I6877" i="1"/>
  <c r="I6875" i="1"/>
  <c r="I6873" i="1"/>
  <c r="I6871" i="1"/>
  <c r="I6829" i="1"/>
  <c r="I6827" i="1"/>
  <c r="I6825" i="1"/>
  <c r="I6823" i="1"/>
  <c r="I6821" i="1"/>
  <c r="I6819" i="1"/>
  <c r="K6816" i="1"/>
  <c r="K6808" i="1"/>
  <c r="I6777" i="1"/>
  <c r="I6775" i="1"/>
  <c r="I6773" i="1"/>
  <c r="I6771" i="1"/>
  <c r="I6769" i="1"/>
  <c r="I6767" i="1"/>
  <c r="I6737" i="1"/>
  <c r="I6735" i="1"/>
  <c r="I6733" i="1"/>
  <c r="I6731" i="1"/>
  <c r="I6729" i="1"/>
  <c r="I6727" i="1"/>
  <c r="I6699" i="1"/>
  <c r="I6697" i="1"/>
  <c r="I6695" i="1"/>
  <c r="I6691" i="1"/>
  <c r="I6683" i="1"/>
  <c r="I6679" i="1"/>
  <c r="I6675" i="1"/>
  <c r="I6671" i="1"/>
  <c r="I6667" i="1"/>
  <c r="I6663" i="1"/>
  <c r="I6659" i="1"/>
  <c r="I6655" i="1"/>
  <c r="I6651" i="1"/>
  <c r="I6647" i="1"/>
  <c r="I6643" i="1"/>
  <c r="I6639" i="1"/>
  <c r="I6631" i="1"/>
  <c r="I6627" i="1"/>
  <c r="I6623" i="1"/>
  <c r="I6619" i="1"/>
  <c r="I6615" i="1"/>
  <c r="I6611" i="1"/>
  <c r="I6607" i="1"/>
  <c r="I6603" i="1"/>
  <c r="I6599" i="1"/>
  <c r="I6529" i="1"/>
  <c r="I6525" i="1"/>
  <c r="I6521" i="1"/>
  <c r="I6463" i="1"/>
  <c r="I6459" i="1"/>
  <c r="I6455" i="1"/>
  <c r="I6425" i="1"/>
  <c r="I6421" i="1"/>
  <c r="I6417" i="1"/>
  <c r="I6413" i="1"/>
  <c r="I7479" i="1"/>
  <c r="I7478" i="1"/>
  <c r="I7391" i="1"/>
  <c r="I7245" i="1"/>
  <c r="I7188" i="1"/>
  <c r="I7163" i="1"/>
  <c r="I7134" i="1"/>
  <c r="I7101" i="1"/>
  <c r="I7099" i="1"/>
  <c r="I7097" i="1"/>
  <c r="I7095" i="1"/>
  <c r="I7093" i="1"/>
  <c r="I7091" i="1"/>
  <c r="I7049" i="1"/>
  <c r="I7047" i="1"/>
  <c r="I7045" i="1"/>
  <c r="I7043" i="1"/>
  <c r="I7041" i="1"/>
  <c r="I7039" i="1"/>
  <c r="I6997" i="1"/>
  <c r="I6995" i="1"/>
  <c r="I6993" i="1"/>
  <c r="I6991" i="1"/>
  <c r="I6989" i="1"/>
  <c r="I6987" i="1"/>
  <c r="I6945" i="1"/>
  <c r="I6943" i="1"/>
  <c r="I6941" i="1"/>
  <c r="I6939" i="1"/>
  <c r="I6937" i="1"/>
  <c r="I6935" i="1"/>
  <c r="I6867" i="1"/>
  <c r="I6865" i="1"/>
  <c r="I6863" i="1"/>
  <c r="I6861" i="1"/>
  <c r="I6859" i="1"/>
  <c r="I6857" i="1"/>
  <c r="K6801" i="1"/>
  <c r="K6793" i="1"/>
  <c r="I6725" i="1"/>
  <c r="I6723" i="1"/>
  <c r="I6721" i="1"/>
  <c r="I6719" i="1"/>
  <c r="I6717" i="1"/>
  <c r="I6715" i="1"/>
  <c r="I6579" i="1"/>
  <c r="I6575" i="1"/>
  <c r="I6571" i="1"/>
  <c r="I6567" i="1"/>
  <c r="I6563" i="1"/>
  <c r="I6559" i="1"/>
  <c r="I6555" i="1"/>
  <c r="I6551" i="1"/>
  <c r="I6547" i="1"/>
  <c r="I6501" i="1"/>
  <c r="I6497" i="1"/>
  <c r="I6493" i="1"/>
  <c r="I6489" i="1"/>
  <c r="I6485" i="1"/>
  <c r="I6481" i="1"/>
  <c r="I6409" i="1"/>
  <c r="I6407" i="1"/>
  <c r="I6405" i="1"/>
  <c r="I6403" i="1"/>
  <c r="I6387" i="1"/>
  <c r="I6385" i="1"/>
  <c r="I6383" i="1"/>
  <c r="I6381" i="1"/>
  <c r="I6379" i="1"/>
  <c r="I6377" i="1"/>
  <c r="I6373" i="1"/>
  <c r="I6371" i="1"/>
  <c r="I6369" i="1"/>
  <c r="I6367" i="1"/>
  <c r="I6365" i="1"/>
  <c r="I6363" i="1"/>
  <c r="I6361" i="1"/>
  <c r="I6359" i="1"/>
  <c r="I6357" i="1"/>
  <c r="I6355" i="1"/>
  <c r="I6353" i="1"/>
  <c r="I6351" i="1"/>
  <c r="I6347" i="1"/>
  <c r="I6345" i="1"/>
  <c r="I6343" i="1"/>
  <c r="I6341" i="1"/>
  <c r="I6339" i="1"/>
  <c r="I6337" i="1"/>
  <c r="I6335" i="1"/>
  <c r="I6333" i="1"/>
  <c r="I6331" i="1"/>
  <c r="I6329" i="1"/>
  <c r="I6327" i="1"/>
  <c r="I6325" i="1"/>
  <c r="I6321" i="1"/>
  <c r="I6319" i="1"/>
  <c r="I6317" i="1"/>
  <c r="I6315" i="1"/>
  <c r="I6313" i="1"/>
  <c r="I6311" i="1"/>
  <c r="I6295" i="1"/>
  <c r="I6293" i="1"/>
  <c r="I6291" i="1"/>
  <c r="I6289" i="1"/>
  <c r="I6287" i="1"/>
  <c r="I6285" i="1"/>
  <c r="I6269" i="1"/>
  <c r="I6267" i="1"/>
  <c r="I6265" i="1"/>
  <c r="I6263" i="1"/>
  <c r="I6261" i="1"/>
  <c r="I6259" i="1"/>
  <c r="I6257" i="1"/>
  <c r="I6255" i="1"/>
  <c r="I6253" i="1"/>
  <c r="I6251" i="1"/>
  <c r="I6249" i="1"/>
  <c r="I6247" i="1"/>
  <c r="I6243" i="1"/>
  <c r="I6241" i="1"/>
  <c r="I6239" i="1"/>
  <c r="I6237" i="1"/>
  <c r="I6235" i="1"/>
  <c r="I6233" i="1"/>
  <c r="I6231" i="1"/>
  <c r="I6229" i="1"/>
  <c r="I7587" i="1"/>
  <c r="I7383" i="1"/>
  <c r="I7237" i="1"/>
  <c r="I7144" i="1"/>
  <c r="I7111" i="1"/>
  <c r="I7075" i="1"/>
  <c r="I7073" i="1"/>
  <c r="I7071" i="1"/>
  <c r="I7069" i="1"/>
  <c r="I7067" i="1"/>
  <c r="I7065" i="1"/>
  <c r="I7023" i="1"/>
  <c r="I7021" i="1"/>
  <c r="I7019" i="1"/>
  <c r="I7017" i="1"/>
  <c r="I7015" i="1"/>
  <c r="I7013" i="1"/>
  <c r="I6971" i="1"/>
  <c r="I6969" i="1"/>
  <c r="I6967" i="1"/>
  <c r="I6965" i="1"/>
  <c r="I6963" i="1"/>
  <c r="I6961" i="1"/>
  <c r="I6919" i="1"/>
  <c r="I6917" i="1"/>
  <c r="I6915" i="1"/>
  <c r="I6913" i="1"/>
  <c r="I6911" i="1"/>
  <c r="I6909" i="1"/>
  <c r="I6841" i="1"/>
  <c r="I6839" i="1"/>
  <c r="I6837" i="1"/>
  <c r="I6835" i="1"/>
  <c r="I6833" i="1"/>
  <c r="I6831" i="1"/>
  <c r="K6797" i="1"/>
  <c r="I6789" i="1"/>
  <c r="I6787" i="1"/>
  <c r="I6785" i="1"/>
  <c r="I6783" i="1"/>
  <c r="I6781" i="1"/>
  <c r="I6779" i="1"/>
  <c r="I6751" i="1"/>
  <c r="I6749" i="1"/>
  <c r="I6747" i="1"/>
  <c r="I6745" i="1"/>
  <c r="I6743" i="1"/>
  <c r="I6741" i="1"/>
  <c r="I6581" i="1"/>
  <c r="I6577" i="1"/>
  <c r="I6573" i="1"/>
  <c r="I6569" i="1"/>
  <c r="I6565" i="1"/>
  <c r="I6561" i="1"/>
  <c r="I6553" i="1"/>
  <c r="I6549" i="1"/>
  <c r="I6545" i="1"/>
  <c r="I6503" i="1"/>
  <c r="I6499" i="1"/>
  <c r="I6495" i="1"/>
  <c r="I6491" i="1"/>
  <c r="I6487" i="1"/>
  <c r="I6483" i="1"/>
  <c r="I6408" i="1"/>
  <c r="I6406" i="1"/>
  <c r="I6404" i="1"/>
  <c r="I6402" i="1"/>
  <c r="I6386" i="1"/>
  <c r="I6384" i="1"/>
  <c r="I6382" i="1"/>
  <c r="I6380" i="1"/>
  <c r="I6378" i="1"/>
  <c r="I6376" i="1"/>
  <c r="I6374" i="1"/>
  <c r="I6372" i="1"/>
  <c r="I6370" i="1"/>
  <c r="I6368" i="1"/>
  <c r="I6366" i="1"/>
  <c r="I6364" i="1"/>
  <c r="I6360" i="1"/>
  <c r="I6358" i="1"/>
  <c r="I6356" i="1"/>
  <c r="I6354" i="1"/>
  <c r="I6352" i="1"/>
  <c r="I6350" i="1"/>
  <c r="I6348" i="1"/>
  <c r="I6346" i="1"/>
  <c r="I6344" i="1"/>
  <c r="I6342" i="1"/>
  <c r="I6340" i="1"/>
  <c r="I6338" i="1"/>
  <c r="I6334" i="1"/>
  <c r="I6332" i="1"/>
  <c r="I6330" i="1"/>
  <c r="I6328" i="1"/>
  <c r="I6326" i="1"/>
  <c r="I6324" i="1"/>
  <c r="I6322" i="1"/>
  <c r="I6320" i="1"/>
  <c r="I6318" i="1"/>
  <c r="I6316" i="1"/>
  <c r="I6314" i="1"/>
  <c r="I6312" i="1"/>
  <c r="I6296" i="1"/>
  <c r="I7137" i="1"/>
  <c r="K7127" i="1"/>
  <c r="I7108" i="1"/>
  <c r="I7085" i="1"/>
  <c r="I7035" i="1"/>
  <c r="I7027" i="1"/>
  <c r="I6985" i="1"/>
  <c r="I6977" i="1"/>
  <c r="I6927" i="1"/>
  <c r="K6890" i="1"/>
  <c r="I6851" i="1"/>
  <c r="I6693" i="1"/>
  <c r="I6677" i="1"/>
  <c r="I6645" i="1"/>
  <c r="I6629" i="1"/>
  <c r="I6415" i="1"/>
  <c r="I6294" i="1"/>
  <c r="I6286" i="1"/>
  <c r="I6270" i="1"/>
  <c r="I6262" i="1"/>
  <c r="I6256" i="1"/>
  <c r="I6248" i="1"/>
  <c r="I6240" i="1"/>
  <c r="I6228" i="1"/>
  <c r="I6223" i="1"/>
  <c r="I6220" i="1"/>
  <c r="I6215" i="1"/>
  <c r="I6212" i="1"/>
  <c r="I6207" i="1"/>
  <c r="I6205" i="1"/>
  <c r="I6202" i="1"/>
  <c r="I6197" i="1"/>
  <c r="I6194" i="1"/>
  <c r="I6189" i="1"/>
  <c r="I6186" i="1"/>
  <c r="I6181" i="1"/>
  <c r="I6179" i="1"/>
  <c r="I6176" i="1"/>
  <c r="I6171" i="1"/>
  <c r="I6168" i="1"/>
  <c r="I6165" i="1"/>
  <c r="I6162" i="1"/>
  <c r="I6157" i="1"/>
  <c r="I6140" i="1"/>
  <c r="I6135" i="1"/>
  <c r="I6132" i="1"/>
  <c r="I6111" i="1"/>
  <c r="I6108" i="1"/>
  <c r="I6103" i="1"/>
  <c r="I6086" i="1"/>
  <c r="K5591" i="1"/>
  <c r="K5587" i="1"/>
  <c r="K5583" i="1"/>
  <c r="I7087" i="1"/>
  <c r="I7079" i="1"/>
  <c r="I7037" i="1"/>
  <c r="I7029" i="1"/>
  <c r="I6979" i="1"/>
  <c r="I6929" i="1"/>
  <c r="I6853" i="1"/>
  <c r="I6845" i="1"/>
  <c r="I6681" i="1"/>
  <c r="I6665" i="1"/>
  <c r="I6649" i="1"/>
  <c r="I6633" i="1"/>
  <c r="I6613" i="1"/>
  <c r="I6597" i="1"/>
  <c r="I6519" i="1"/>
  <c r="I6457" i="1"/>
  <c r="I6419" i="1"/>
  <c r="I6292" i="1"/>
  <c r="I6268" i="1"/>
  <c r="I6260" i="1"/>
  <c r="I6254" i="1"/>
  <c r="I6246" i="1"/>
  <c r="I6238" i="1"/>
  <c r="I6225" i="1"/>
  <c r="I6222" i="1"/>
  <c r="I6217" i="1"/>
  <c r="I6214" i="1"/>
  <c r="I6209" i="1"/>
  <c r="I6204" i="1"/>
  <c r="I6199" i="1"/>
  <c r="I6196" i="1"/>
  <c r="I6191" i="1"/>
  <c r="I6188" i="1"/>
  <c r="I6183" i="1"/>
  <c r="I6178" i="1"/>
  <c r="I6173" i="1"/>
  <c r="I6170" i="1"/>
  <c r="I6164" i="1"/>
  <c r="I6159" i="1"/>
  <c r="I6156" i="1"/>
  <c r="I6137" i="1"/>
  <c r="I6134" i="1"/>
  <c r="I6129" i="1"/>
  <c r="I6113" i="1"/>
  <c r="I6110" i="1"/>
  <c r="I6105" i="1"/>
  <c r="I6088" i="1"/>
  <c r="I6083" i="1"/>
  <c r="I6081" i="1"/>
  <c r="I6079" i="1"/>
  <c r="I6077" i="1"/>
  <c r="I6075" i="1"/>
  <c r="I6073" i="1"/>
  <c r="I6071" i="1"/>
  <c r="I6069" i="1"/>
  <c r="I6067" i="1"/>
  <c r="I6065" i="1"/>
  <c r="I6061" i="1"/>
  <c r="I6059" i="1"/>
  <c r="I6057" i="1"/>
  <c r="I6055" i="1"/>
  <c r="I6053" i="1"/>
  <c r="I6051" i="1"/>
  <c r="I6049" i="1"/>
  <c r="I6047" i="1"/>
  <c r="I6045" i="1"/>
  <c r="I6043" i="1"/>
  <c r="I6041" i="1"/>
  <c r="I6039" i="1"/>
  <c r="I6035" i="1"/>
  <c r="I6033" i="1"/>
  <c r="I6031" i="1"/>
  <c r="I6029" i="1"/>
  <c r="I6027" i="1"/>
  <c r="I6025" i="1"/>
  <c r="I6023" i="1"/>
  <c r="I6021" i="1"/>
  <c r="I6019" i="1"/>
  <c r="I6017" i="1"/>
  <c r="I6015" i="1"/>
  <c r="I6013" i="1"/>
  <c r="I6009" i="1"/>
  <c r="I6007" i="1"/>
  <c r="I6005" i="1"/>
  <c r="I6003" i="1"/>
  <c r="I6001" i="1"/>
  <c r="I5999" i="1"/>
  <c r="I5997" i="1"/>
  <c r="I5995" i="1"/>
  <c r="I5993" i="1"/>
  <c r="I5991" i="1"/>
  <c r="I5989" i="1"/>
  <c r="I5987" i="1"/>
  <c r="I5983" i="1"/>
  <c r="I5981" i="1"/>
  <c r="I5979" i="1"/>
  <c r="I5977" i="1"/>
  <c r="I5975" i="1"/>
  <c r="I5973" i="1"/>
  <c r="I5971" i="1"/>
  <c r="I5969" i="1"/>
  <c r="I5967" i="1"/>
  <c r="I5965" i="1"/>
  <c r="I5963" i="1"/>
  <c r="I5961" i="1"/>
  <c r="I5957" i="1"/>
  <c r="I5955" i="1"/>
  <c r="I5953" i="1"/>
  <c r="I5951" i="1"/>
  <c r="I5949" i="1"/>
  <c r="I5947" i="1"/>
  <c r="I5945" i="1"/>
  <c r="I5943" i="1"/>
  <c r="I5941" i="1"/>
  <c r="I5939" i="1"/>
  <c r="I5937" i="1"/>
  <c r="I5935" i="1"/>
  <c r="I5931" i="1"/>
  <c r="I5929" i="1"/>
  <c r="I5927" i="1"/>
  <c r="I5925" i="1"/>
  <c r="I5923" i="1"/>
  <c r="I5921" i="1"/>
  <c r="I5919" i="1"/>
  <c r="I5917" i="1"/>
  <c r="I5915" i="1"/>
  <c r="I5913" i="1"/>
  <c r="I5911" i="1"/>
  <c r="I5909" i="1"/>
  <c r="I5905" i="1"/>
  <c r="I5903" i="1"/>
  <c r="I5901" i="1"/>
  <c r="I5899" i="1"/>
  <c r="I5897" i="1"/>
  <c r="I5895" i="1"/>
  <c r="I5893" i="1"/>
  <c r="I5891" i="1"/>
  <c r="I5889" i="1"/>
  <c r="I5887" i="1"/>
  <c r="I5885" i="1"/>
  <c r="I5883" i="1"/>
  <c r="I5879" i="1"/>
  <c r="I5877" i="1"/>
  <c r="I5875" i="1"/>
  <c r="I5873" i="1"/>
  <c r="I5871" i="1"/>
  <c r="I5869" i="1"/>
  <c r="I5867" i="1"/>
  <c r="I5865" i="1"/>
  <c r="I5863" i="1"/>
  <c r="I5861" i="1"/>
  <c r="I5859" i="1"/>
  <c r="I5857" i="1"/>
  <c r="I5853" i="1"/>
  <c r="I5851" i="1"/>
  <c r="I5849" i="1"/>
  <c r="I5847" i="1"/>
  <c r="I5845" i="1"/>
  <c r="I5843" i="1"/>
  <c r="I5841" i="1"/>
  <c r="I5839" i="1"/>
  <c r="I5837" i="1"/>
  <c r="I5835" i="1"/>
  <c r="I5833" i="1"/>
  <c r="I5831" i="1"/>
  <c r="I5827" i="1"/>
  <c r="I5825" i="1"/>
  <c r="I5823" i="1"/>
  <c r="I5821" i="1"/>
  <c r="I5819" i="1"/>
  <c r="I5817" i="1"/>
  <c r="I5801" i="1"/>
  <c r="I5799" i="1"/>
  <c r="I5797" i="1"/>
  <c r="I5795" i="1"/>
  <c r="I5793" i="1"/>
  <c r="I5791" i="1"/>
  <c r="I5789" i="1"/>
  <c r="I5787" i="1"/>
  <c r="I5785" i="1"/>
  <c r="I5783" i="1"/>
  <c r="I5781" i="1"/>
  <c r="I5779" i="1"/>
  <c r="I5775" i="1"/>
  <c r="I5773" i="1"/>
  <c r="I5771" i="1"/>
  <c r="I5769" i="1"/>
  <c r="I5767" i="1"/>
  <c r="I5765" i="1"/>
  <c r="I5763" i="1"/>
  <c r="I5761" i="1"/>
  <c r="I5759" i="1"/>
  <c r="I5757" i="1"/>
  <c r="I5755" i="1"/>
  <c r="I5753" i="1"/>
  <c r="I5737" i="1"/>
  <c r="I5735" i="1"/>
  <c r="I5733" i="1"/>
  <c r="I5731" i="1"/>
  <c r="I5729" i="1"/>
  <c r="I5727" i="1"/>
  <c r="I5723" i="1"/>
  <c r="I5721" i="1"/>
  <c r="I5719" i="1"/>
  <c r="I5717" i="1"/>
  <c r="I5715" i="1"/>
  <c r="I5713" i="1"/>
  <c r="I5711" i="1"/>
  <c r="I5709" i="1"/>
  <c r="I5707" i="1"/>
  <c r="I5705" i="1"/>
  <c r="I5703" i="1"/>
  <c r="I5701" i="1"/>
  <c r="I5697" i="1"/>
  <c r="I5695" i="1"/>
  <c r="I5693" i="1"/>
  <c r="I5691" i="1"/>
  <c r="I5689" i="1"/>
  <c r="I5687" i="1"/>
  <c r="I5645" i="1"/>
  <c r="I5643" i="1"/>
  <c r="I5641" i="1"/>
  <c r="I5639" i="1"/>
  <c r="I5637" i="1"/>
  <c r="I5635" i="1"/>
  <c r="I5633" i="1"/>
  <c r="I5631" i="1"/>
  <c r="I5629" i="1"/>
  <c r="I5627" i="1"/>
  <c r="I5625" i="1"/>
  <c r="I5623" i="1"/>
  <c r="I5619" i="1"/>
  <c r="I5617" i="1"/>
  <c r="I5615" i="1"/>
  <c r="I5613" i="1"/>
  <c r="I5611" i="1"/>
  <c r="I5609" i="1"/>
  <c r="I5607" i="1"/>
  <c r="I5605" i="1"/>
  <c r="I5603" i="1"/>
  <c r="I5601" i="1"/>
  <c r="I5599" i="1"/>
  <c r="I5597" i="1"/>
  <c r="K5594" i="1"/>
  <c r="K5590" i="1"/>
  <c r="K5586" i="1"/>
  <c r="I5581" i="1"/>
  <c r="I5579" i="1"/>
  <c r="I5577" i="1"/>
  <c r="I5575" i="1"/>
  <c r="I5573" i="1"/>
  <c r="I5571" i="1"/>
  <c r="I5567" i="1"/>
  <c r="I5565" i="1"/>
  <c r="I5563" i="1"/>
  <c r="I5561" i="1"/>
  <c r="I5559" i="1"/>
  <c r="I5557" i="1"/>
  <c r="I7152" i="1"/>
  <c r="I7083" i="1"/>
  <c r="I7033" i="1"/>
  <c r="I6983" i="1"/>
  <c r="I6975" i="1"/>
  <c r="I6933" i="1"/>
  <c r="I6925" i="1"/>
  <c r="I6849" i="1"/>
  <c r="K6812" i="1"/>
  <c r="I6689" i="1"/>
  <c r="I6673" i="1"/>
  <c r="I6657" i="1"/>
  <c r="I6641" i="1"/>
  <c r="I6625" i="1"/>
  <c r="I6621" i="1"/>
  <c r="I6605" i="1"/>
  <c r="I6527" i="1"/>
  <c r="I6465" i="1"/>
  <c r="I6411" i="1"/>
  <c r="I6288" i="1"/>
  <c r="I6264" i="1"/>
  <c r="I6250" i="1"/>
  <c r="I6242" i="1"/>
  <c r="I6234" i="1"/>
  <c r="I6226" i="1"/>
  <c r="I6221" i="1"/>
  <c r="I6218" i="1"/>
  <c r="I6213" i="1"/>
  <c r="I6210" i="1"/>
  <c r="I6203" i="1"/>
  <c r="I6200" i="1"/>
  <c r="I6195" i="1"/>
  <c r="I6192" i="1"/>
  <c r="I6187" i="1"/>
  <c r="I6184" i="1"/>
  <c r="I6177" i="1"/>
  <c r="I6174" i="1"/>
  <c r="I6169" i="1"/>
  <c r="I6163" i="1"/>
  <c r="I6160" i="1"/>
  <c r="I6155" i="1"/>
  <c r="I6138" i="1"/>
  <c r="I6133" i="1"/>
  <c r="I6130" i="1"/>
  <c r="I6114" i="1"/>
  <c r="I6109" i="1"/>
  <c r="I6106" i="1"/>
  <c r="I6087" i="1"/>
  <c r="I6084" i="1"/>
  <c r="I6082" i="1"/>
  <c r="I6080" i="1"/>
  <c r="I6078" i="1"/>
  <c r="I6074" i="1"/>
  <c r="I6072" i="1"/>
  <c r="I6070" i="1"/>
  <c r="I6068" i="1"/>
  <c r="I6066" i="1"/>
  <c r="I6064" i="1"/>
  <c r="I6062" i="1"/>
  <c r="I6060" i="1"/>
  <c r="I6058" i="1"/>
  <c r="I6056" i="1"/>
  <c r="I6054" i="1"/>
  <c r="I6052" i="1"/>
  <c r="I6048" i="1"/>
  <c r="I6046" i="1"/>
  <c r="I6044" i="1"/>
  <c r="I6042" i="1"/>
  <c r="I6040" i="1"/>
  <c r="I6038" i="1"/>
  <c r="I6036" i="1"/>
  <c r="I6034" i="1"/>
  <c r="I6032" i="1"/>
  <c r="I6030" i="1"/>
  <c r="I6028" i="1"/>
  <c r="I6026" i="1"/>
  <c r="I6022" i="1"/>
  <c r="I6020" i="1"/>
  <c r="I6018" i="1"/>
  <c r="I6016" i="1"/>
  <c r="I6014" i="1"/>
  <c r="I6012" i="1"/>
  <c r="I6010" i="1"/>
  <c r="I6008" i="1"/>
  <c r="I6006" i="1"/>
  <c r="I6004" i="1"/>
  <c r="I6002" i="1"/>
  <c r="I6000" i="1"/>
  <c r="I5996" i="1"/>
  <c r="I5994" i="1"/>
  <c r="I5992" i="1"/>
  <c r="I5990" i="1"/>
  <c r="I5988" i="1"/>
  <c r="I5986" i="1"/>
  <c r="I5984" i="1"/>
  <c r="I5982" i="1"/>
  <c r="I5980" i="1"/>
  <c r="I5978" i="1"/>
  <c r="I5976" i="1"/>
  <c r="I5974" i="1"/>
  <c r="I5970" i="1"/>
  <c r="I5968" i="1"/>
  <c r="I5966" i="1"/>
  <c r="I5964" i="1"/>
  <c r="I5962" i="1"/>
  <c r="I5960" i="1"/>
  <c r="I5958" i="1"/>
  <c r="I5956" i="1"/>
  <c r="I5954" i="1"/>
  <c r="I5952" i="1"/>
  <c r="I5950" i="1"/>
  <c r="I5948" i="1"/>
  <c r="I5944" i="1"/>
  <c r="I5942" i="1"/>
  <c r="I5940" i="1"/>
  <c r="I5938" i="1"/>
  <c r="I5936" i="1"/>
  <c r="I5934" i="1"/>
  <c r="I5932" i="1"/>
  <c r="I5930" i="1"/>
  <c r="I5928" i="1"/>
  <c r="I5926" i="1"/>
  <c r="I5924" i="1"/>
  <c r="I5922" i="1"/>
  <c r="I5918" i="1"/>
  <c r="I5916" i="1"/>
  <c r="I5914" i="1"/>
  <c r="I5912" i="1"/>
  <c r="I5910" i="1"/>
  <c r="I5908" i="1"/>
  <c r="I5906" i="1"/>
  <c r="I5904" i="1"/>
  <c r="I5902" i="1"/>
  <c r="I5900" i="1"/>
  <c r="I5898" i="1"/>
  <c r="I5896" i="1"/>
  <c r="I5892" i="1"/>
  <c r="I6855" i="1"/>
  <c r="I6669" i="1"/>
  <c r="I6653" i="1"/>
  <c r="I6637" i="1"/>
  <c r="I6230" i="1"/>
  <c r="I6227" i="1"/>
  <c r="I6198" i="1"/>
  <c r="I6185" i="1"/>
  <c r="I6158" i="1"/>
  <c r="I6112" i="1"/>
  <c r="I5890" i="1"/>
  <c r="I5882" i="1"/>
  <c r="I5874" i="1"/>
  <c r="I5860" i="1"/>
  <c r="I5852" i="1"/>
  <c r="I5844" i="1"/>
  <c r="I5838" i="1"/>
  <c r="I5830" i="1"/>
  <c r="I5822" i="1"/>
  <c r="I5798" i="1"/>
  <c r="I5784" i="1"/>
  <c r="I5776" i="1"/>
  <c r="I5768" i="1"/>
  <c r="I5762" i="1"/>
  <c r="I5754" i="1"/>
  <c r="I5732" i="1"/>
  <c r="I5724" i="1"/>
  <c r="I5716" i="1"/>
  <c r="I5710" i="1"/>
  <c r="I5702" i="1"/>
  <c r="I5694" i="1"/>
  <c r="I5642" i="1"/>
  <c r="I5628" i="1"/>
  <c r="I5620" i="1"/>
  <c r="I5612" i="1"/>
  <c r="I5606" i="1"/>
  <c r="I5598" i="1"/>
  <c r="K5593" i="1"/>
  <c r="K5589" i="1"/>
  <c r="K5585" i="1"/>
  <c r="I5580" i="1"/>
  <c r="I5572" i="1"/>
  <c r="I5564" i="1"/>
  <c r="I5555" i="1"/>
  <c r="I5552" i="1"/>
  <c r="I5547" i="1"/>
  <c r="I5544" i="1"/>
  <c r="I5539" i="1"/>
  <c r="I5536" i="1"/>
  <c r="I5531" i="1"/>
  <c r="I5529" i="1"/>
  <c r="I5526" i="1"/>
  <c r="I5521" i="1"/>
  <c r="I5518" i="1"/>
  <c r="I5513" i="1"/>
  <c r="I5510" i="1"/>
  <c r="I5505" i="1"/>
  <c r="I5503" i="1"/>
  <c r="I5500" i="1"/>
  <c r="I5495" i="1"/>
  <c r="I5492" i="1"/>
  <c r="I5487" i="1"/>
  <c r="I5484" i="1"/>
  <c r="I5479" i="1"/>
  <c r="I5477" i="1"/>
  <c r="I5474" i="1"/>
  <c r="I5469" i="1"/>
  <c r="I5466" i="1"/>
  <c r="I5461" i="1"/>
  <c r="I5458" i="1"/>
  <c r="I5453" i="1"/>
  <c r="I5451" i="1"/>
  <c r="I5448" i="1"/>
  <c r="I5443" i="1"/>
  <c r="I5440" i="1"/>
  <c r="I5435" i="1"/>
  <c r="I5432" i="1"/>
  <c r="I5427" i="1"/>
  <c r="I5425" i="1"/>
  <c r="I5422" i="1"/>
  <c r="I5420" i="1"/>
  <c r="I5418" i="1"/>
  <c r="I5416" i="1"/>
  <c r="I5414" i="1"/>
  <c r="I5412" i="1"/>
  <c r="I5410" i="1"/>
  <c r="I5408" i="1"/>
  <c r="I5406" i="1"/>
  <c r="I5404" i="1"/>
  <c r="I5402" i="1"/>
  <c r="I5398" i="1"/>
  <c r="I5396" i="1"/>
  <c r="I5394" i="1"/>
  <c r="I5392" i="1"/>
  <c r="I5390" i="1"/>
  <c r="I5388" i="1"/>
  <c r="I5386" i="1"/>
  <c r="I5384" i="1"/>
  <c r="I5382" i="1"/>
  <c r="I5380" i="1"/>
  <c r="I5378" i="1"/>
  <c r="I5376" i="1"/>
  <c r="I5372" i="1"/>
  <c r="I5370" i="1"/>
  <c r="I5368" i="1"/>
  <c r="I5366" i="1"/>
  <c r="I5364" i="1"/>
  <c r="I5362" i="1"/>
  <c r="K5358" i="1"/>
  <c r="K5354" i="1"/>
  <c r="K5350" i="1"/>
  <c r="I5346" i="1"/>
  <c r="I5344" i="1"/>
  <c r="I5342" i="1"/>
  <c r="I5340" i="1"/>
  <c r="I5338" i="1"/>
  <c r="I5336" i="1"/>
  <c r="I5334" i="1"/>
  <c r="I5332" i="1"/>
  <c r="I5330" i="1"/>
  <c r="I5328" i="1"/>
  <c r="I5326" i="1"/>
  <c r="I5324" i="1"/>
  <c r="I5320" i="1"/>
  <c r="I5318" i="1"/>
  <c r="I5316" i="1"/>
  <c r="I5314" i="1"/>
  <c r="I5312" i="1"/>
  <c r="I5310" i="1"/>
  <c r="I5308" i="1"/>
  <c r="I5306" i="1"/>
  <c r="I5304" i="1"/>
  <c r="I5302" i="1"/>
  <c r="I5300" i="1"/>
  <c r="I5298" i="1"/>
  <c r="I5294" i="1"/>
  <c r="I5292" i="1"/>
  <c r="I5290" i="1"/>
  <c r="I5288" i="1"/>
  <c r="I5286" i="1"/>
  <c r="I5284" i="1"/>
  <c r="I5282" i="1"/>
  <c r="I5280" i="1"/>
  <c r="I5278" i="1"/>
  <c r="I5276" i="1"/>
  <c r="I5274" i="1"/>
  <c r="I5272" i="1"/>
  <c r="I5268" i="1"/>
  <c r="I5266" i="1"/>
  <c r="I5264" i="1"/>
  <c r="I5262" i="1"/>
  <c r="I5260" i="1"/>
  <c r="I5258" i="1"/>
  <c r="I5256" i="1"/>
  <c r="I5254" i="1"/>
  <c r="I5252" i="1"/>
  <c r="I5250" i="1"/>
  <c r="I5248" i="1"/>
  <c r="I5246" i="1"/>
  <c r="I5242" i="1"/>
  <c r="I5240" i="1"/>
  <c r="I5238" i="1"/>
  <c r="I5236" i="1"/>
  <c r="I5234" i="1"/>
  <c r="I5232" i="1"/>
  <c r="I5230" i="1"/>
  <c r="I5228" i="1"/>
  <c r="I5226" i="1"/>
  <c r="I5224" i="1"/>
  <c r="I5222" i="1"/>
  <c r="I5220" i="1"/>
  <c r="I5216" i="1"/>
  <c r="I5214" i="1"/>
  <c r="I5212" i="1"/>
  <c r="I5210" i="1"/>
  <c r="I5208" i="1"/>
  <c r="I5206" i="1"/>
  <c r="I5204" i="1"/>
  <c r="I5202" i="1"/>
  <c r="I5200" i="1"/>
  <c r="I5198" i="1"/>
  <c r="I5196" i="1"/>
  <c r="I5194" i="1"/>
  <c r="I5190" i="1"/>
  <c r="I5188" i="1"/>
  <c r="I5186" i="1"/>
  <c r="I5184" i="1"/>
  <c r="I5182" i="1"/>
  <c r="I5180" i="1"/>
  <c r="I5178" i="1"/>
  <c r="I5176" i="1"/>
  <c r="I5174" i="1"/>
  <c r="I5172" i="1"/>
  <c r="I5170" i="1"/>
  <c r="I5168" i="1"/>
  <c r="I5164" i="1"/>
  <c r="I5162" i="1"/>
  <c r="I5160" i="1"/>
  <c r="I5158" i="1"/>
  <c r="I5156" i="1"/>
  <c r="I5154" i="1"/>
  <c r="I5152" i="1"/>
  <c r="I5150" i="1"/>
  <c r="I5148" i="1"/>
  <c r="I5146" i="1"/>
  <c r="I5144" i="1"/>
  <c r="I5142" i="1"/>
  <c r="I5138" i="1"/>
  <c r="I5136" i="1"/>
  <c r="I5134" i="1"/>
  <c r="I5132" i="1"/>
  <c r="I5130" i="1"/>
  <c r="I5128" i="1"/>
  <c r="I5126" i="1"/>
  <c r="I5124" i="1"/>
  <c r="I5122" i="1"/>
  <c r="I5120" i="1"/>
  <c r="I5118" i="1"/>
  <c r="I5116" i="1"/>
  <c r="I5112" i="1"/>
  <c r="I5110" i="1"/>
  <c r="I5108" i="1"/>
  <c r="I5106" i="1"/>
  <c r="I5104" i="1"/>
  <c r="I5102" i="1"/>
  <c r="I5100" i="1"/>
  <c r="I5098" i="1"/>
  <c r="I5096" i="1"/>
  <c r="I5094" i="1"/>
  <c r="I5092" i="1"/>
  <c r="I5090" i="1"/>
  <c r="I5086" i="1"/>
  <c r="I5084" i="1"/>
  <c r="I5082" i="1"/>
  <c r="I5080" i="1"/>
  <c r="I5078" i="1"/>
  <c r="I5076" i="1"/>
  <c r="I5074" i="1"/>
  <c r="I5072" i="1"/>
  <c r="I5070" i="1"/>
  <c r="I5068" i="1"/>
  <c r="I5066" i="1"/>
  <c r="I5064" i="1"/>
  <c r="I5060" i="1"/>
  <c r="I5058" i="1"/>
  <c r="I5056" i="1"/>
  <c r="I5054" i="1"/>
  <c r="I5052" i="1"/>
  <c r="I5050" i="1"/>
  <c r="I5048" i="1"/>
  <c r="I5046" i="1"/>
  <c r="I5044" i="1"/>
  <c r="I5042" i="1"/>
  <c r="I5040" i="1"/>
  <c r="I5038" i="1"/>
  <c r="I5034" i="1"/>
  <c r="I5032" i="1"/>
  <c r="I5030" i="1"/>
  <c r="I5028" i="1"/>
  <c r="I5026" i="1"/>
  <c r="I5024" i="1"/>
  <c r="I5022" i="1"/>
  <c r="I5020" i="1"/>
  <c r="I5018" i="1"/>
  <c r="I5016" i="1"/>
  <c r="I5014" i="1"/>
  <c r="I5012" i="1"/>
  <c r="I5008" i="1"/>
  <c r="I5006" i="1"/>
  <c r="I5004" i="1"/>
  <c r="I5002" i="1"/>
  <c r="I5000" i="1"/>
  <c r="I4998" i="1"/>
  <c r="I4996" i="1"/>
  <c r="I4994" i="1"/>
  <c r="I4992" i="1"/>
  <c r="I4990" i="1"/>
  <c r="I4988" i="1"/>
  <c r="I4986" i="1"/>
  <c r="I4982" i="1"/>
  <c r="I4980" i="1"/>
  <c r="I4978" i="1"/>
  <c r="I4976" i="1"/>
  <c r="I4974" i="1"/>
  <c r="I4972" i="1"/>
  <c r="I4970" i="1"/>
  <c r="I4968" i="1"/>
  <c r="I4966" i="1"/>
  <c r="I4964" i="1"/>
  <c r="I4962" i="1"/>
  <c r="I4960" i="1"/>
  <c r="I4956" i="1"/>
  <c r="I4954" i="1"/>
  <c r="I4952" i="1"/>
  <c r="I4950" i="1"/>
  <c r="I4948" i="1"/>
  <c r="I4946" i="1"/>
  <c r="I4944" i="1"/>
  <c r="I4942" i="1"/>
  <c r="I4940" i="1"/>
  <c r="I4938" i="1"/>
  <c r="I4936" i="1"/>
  <c r="I4934" i="1"/>
  <c r="I4930" i="1"/>
  <c r="I4928" i="1"/>
  <c r="I4926" i="1"/>
  <c r="I4924" i="1"/>
  <c r="I4922" i="1"/>
  <c r="I4920" i="1"/>
  <c r="I4918" i="1"/>
  <c r="I4916" i="1"/>
  <c r="I4914" i="1"/>
  <c r="I4912" i="1"/>
  <c r="I4910" i="1"/>
  <c r="I4908" i="1"/>
  <c r="I4904" i="1"/>
  <c r="I4902" i="1"/>
  <c r="I4900" i="1"/>
  <c r="I4898" i="1"/>
  <c r="I4896" i="1"/>
  <c r="I4894" i="1"/>
  <c r="I4892" i="1"/>
  <c r="I4890" i="1"/>
  <c r="I4888" i="1"/>
  <c r="I4886" i="1"/>
  <c r="I4884" i="1"/>
  <c r="I4882" i="1"/>
  <c r="I4878" i="1"/>
  <c r="I4876" i="1"/>
  <c r="I4874" i="1"/>
  <c r="I4872" i="1"/>
  <c r="I4870" i="1"/>
  <c r="I4868" i="1"/>
  <c r="I4866" i="1"/>
  <c r="I4864" i="1"/>
  <c r="I4862" i="1"/>
  <c r="I4860" i="1"/>
  <c r="I4858" i="1"/>
  <c r="I4856" i="1"/>
  <c r="I4852" i="1"/>
  <c r="I4850" i="1"/>
  <c r="I4848" i="1"/>
  <c r="I4846" i="1"/>
  <c r="I4844" i="1"/>
  <c r="I4842" i="1"/>
  <c r="I4840" i="1"/>
  <c r="I4838" i="1"/>
  <c r="I4836" i="1"/>
  <c r="I4834" i="1"/>
  <c r="I4832" i="1"/>
  <c r="I4830" i="1"/>
  <c r="I4826" i="1"/>
  <c r="I4824" i="1"/>
  <c r="I4822" i="1"/>
  <c r="I4820" i="1"/>
  <c r="I4818" i="1"/>
  <c r="I4816" i="1"/>
  <c r="I4814" i="1"/>
  <c r="I4812" i="1"/>
  <c r="I4810" i="1"/>
  <c r="I4808" i="1"/>
  <c r="I4806" i="1"/>
  <c r="I4804" i="1"/>
  <c r="I4800" i="1"/>
  <c r="I4798" i="1"/>
  <c r="I4796" i="1"/>
  <c r="I4794" i="1"/>
  <c r="I4792" i="1"/>
  <c r="I4790" i="1"/>
  <c r="I6847" i="1"/>
  <c r="I6685" i="1"/>
  <c r="I6423" i="1"/>
  <c r="I6236" i="1"/>
  <c r="I6216" i="1"/>
  <c r="I6201" i="1"/>
  <c r="I6172" i="1"/>
  <c r="I6161" i="1"/>
  <c r="I6136" i="1"/>
  <c r="I6104" i="1"/>
  <c r="I6085" i="1"/>
  <c r="I5888" i="1"/>
  <c r="I5880" i="1"/>
  <c r="I5872" i="1"/>
  <c r="I5866" i="1"/>
  <c r="I5858" i="1"/>
  <c r="I5850" i="1"/>
  <c r="I5836" i="1"/>
  <c r="I5828" i="1"/>
  <c r="I5820" i="1"/>
  <c r="I5796" i="1"/>
  <c r="I5782" i="1"/>
  <c r="I5774" i="1"/>
  <c r="I5766" i="1"/>
  <c r="I5760" i="1"/>
  <c r="I5752" i="1"/>
  <c r="I5730" i="1"/>
  <c r="I5722" i="1"/>
  <c r="I5714" i="1"/>
  <c r="I5708" i="1"/>
  <c r="I5700" i="1"/>
  <c r="I5692" i="1"/>
  <c r="I5640" i="1"/>
  <c r="I5626" i="1"/>
  <c r="I5618" i="1"/>
  <c r="I5610" i="1"/>
  <c r="I5604" i="1"/>
  <c r="I5596" i="1"/>
  <c r="K5592" i="1"/>
  <c r="K5588" i="1"/>
  <c r="K5584" i="1"/>
  <c r="I5578" i="1"/>
  <c r="I5570" i="1"/>
  <c r="I5562" i="1"/>
  <c r="I5554" i="1"/>
  <c r="I5549" i="1"/>
  <c r="I5546" i="1"/>
  <c r="I5541" i="1"/>
  <c r="I5538" i="1"/>
  <c r="I5533" i="1"/>
  <c r="I5528" i="1"/>
  <c r="I5523" i="1"/>
  <c r="I5520" i="1"/>
  <c r="I5515" i="1"/>
  <c r="I5512" i="1"/>
  <c r="I5507" i="1"/>
  <c r="I5502" i="1"/>
  <c r="I5497" i="1"/>
  <c r="I5494" i="1"/>
  <c r="I5489" i="1"/>
  <c r="I5486" i="1"/>
  <c r="I5481" i="1"/>
  <c r="I5476" i="1"/>
  <c r="I5471" i="1"/>
  <c r="I5468" i="1"/>
  <c r="I7081" i="1"/>
  <c r="I7031" i="1"/>
  <c r="I6981" i="1"/>
  <c r="I6923" i="1"/>
  <c r="I6617" i="1"/>
  <c r="I6601" i="1"/>
  <c r="I6266" i="1"/>
  <c r="I6224" i="1"/>
  <c r="I6211" i="1"/>
  <c r="I6182" i="1"/>
  <c r="I6166" i="1"/>
  <c r="I6131" i="1"/>
  <c r="I5884" i="1"/>
  <c r="I5876" i="1"/>
  <c r="I5862" i="1"/>
  <c r="I5854" i="1"/>
  <c r="I5846" i="1"/>
  <c r="I5840" i="1"/>
  <c r="I5832" i="1"/>
  <c r="I5824" i="1"/>
  <c r="I5800" i="1"/>
  <c r="I5792" i="1"/>
  <c r="I5786" i="1"/>
  <c r="I5778" i="1"/>
  <c r="I5770" i="1"/>
  <c r="I5756" i="1"/>
  <c r="I5734" i="1"/>
  <c r="I5726" i="1"/>
  <c r="I5718" i="1"/>
  <c r="I5704" i="1"/>
  <c r="I5696" i="1"/>
  <c r="I5688" i="1"/>
  <c r="I5644" i="1"/>
  <c r="I5636" i="1"/>
  <c r="I5630" i="1"/>
  <c r="I5622" i="1"/>
  <c r="I5614" i="1"/>
  <c r="I5600" i="1"/>
  <c r="I5574" i="1"/>
  <c r="I5566" i="1"/>
  <c r="I5558" i="1"/>
  <c r="I5553" i="1"/>
  <c r="I5550" i="1"/>
  <c r="I5545" i="1"/>
  <c r="I5542" i="1"/>
  <c r="I5537" i="1"/>
  <c r="I5534" i="1"/>
  <c r="I5527" i="1"/>
  <c r="I5524" i="1"/>
  <c r="I5519" i="1"/>
  <c r="I5516" i="1"/>
  <c r="I5511" i="1"/>
  <c r="I5508" i="1"/>
  <c r="I5501" i="1"/>
  <c r="I5498" i="1"/>
  <c r="I5493" i="1"/>
  <c r="I5490" i="1"/>
  <c r="I5485" i="1"/>
  <c r="I5482" i="1"/>
  <c r="I5475" i="1"/>
  <c r="I5472" i="1"/>
  <c r="I5467" i="1"/>
  <c r="I5464" i="1"/>
  <c r="I5459" i="1"/>
  <c r="I5456" i="1"/>
  <c r="I5449" i="1"/>
  <c r="I5446" i="1"/>
  <c r="I5441" i="1"/>
  <c r="I5438" i="1"/>
  <c r="I5433" i="1"/>
  <c r="I5430" i="1"/>
  <c r="I5423" i="1"/>
  <c r="K5359" i="1"/>
  <c r="K5355" i="1"/>
  <c r="K5351" i="1"/>
  <c r="I6523" i="1"/>
  <c r="I6290" i="1"/>
  <c r="I6244" i="1"/>
  <c r="I5802" i="1"/>
  <c r="I5758" i="1"/>
  <c r="I5736" i="1"/>
  <c r="I5646" i="1"/>
  <c r="I5602" i="1"/>
  <c r="I5522" i="1"/>
  <c r="I5506" i="1"/>
  <c r="I5470" i="1"/>
  <c r="I5442" i="1"/>
  <c r="I5434" i="1"/>
  <c r="I5431" i="1"/>
  <c r="I5424" i="1"/>
  <c r="I5421" i="1"/>
  <c r="I5407" i="1"/>
  <c r="I5399" i="1"/>
  <c r="I5391" i="1"/>
  <c r="I5385" i="1"/>
  <c r="I5377" i="1"/>
  <c r="I5369" i="1"/>
  <c r="K5357" i="1"/>
  <c r="K5353" i="1"/>
  <c r="K5349" i="1"/>
  <c r="I5343" i="1"/>
  <c r="I5329" i="1"/>
  <c r="I5321" i="1"/>
  <c r="I5313" i="1"/>
  <c r="I5307" i="1"/>
  <c r="I5299" i="1"/>
  <c r="I5291" i="1"/>
  <c r="I5277" i="1"/>
  <c r="I5269" i="1"/>
  <c r="I5261" i="1"/>
  <c r="I5255" i="1"/>
  <c r="I5247" i="1"/>
  <c r="I5239" i="1"/>
  <c r="I5225" i="1"/>
  <c r="I5217" i="1"/>
  <c r="I5209" i="1"/>
  <c r="I5203" i="1"/>
  <c r="I5195" i="1"/>
  <c r="I5187" i="1"/>
  <c r="I5173" i="1"/>
  <c r="I5165" i="1"/>
  <c r="I5157" i="1"/>
  <c r="I5151" i="1"/>
  <c r="I5143" i="1"/>
  <c r="I5135" i="1"/>
  <c r="I5121" i="1"/>
  <c r="I5113" i="1"/>
  <c r="I5105" i="1"/>
  <c r="I5099" i="1"/>
  <c r="I5091" i="1"/>
  <c r="I5083" i="1"/>
  <c r="I5069" i="1"/>
  <c r="I5061" i="1"/>
  <c r="I5053" i="1"/>
  <c r="I5047" i="1"/>
  <c r="I5039" i="1"/>
  <c r="I5031" i="1"/>
  <c r="I5017" i="1"/>
  <c r="I5009" i="1"/>
  <c r="I5001" i="1"/>
  <c r="I4995" i="1"/>
  <c r="I4987" i="1"/>
  <c r="I4979" i="1"/>
  <c r="I4965" i="1"/>
  <c r="I4957" i="1"/>
  <c r="I4949" i="1"/>
  <c r="I4943" i="1"/>
  <c r="I4935" i="1"/>
  <c r="I4927" i="1"/>
  <c r="I4913" i="1"/>
  <c r="I4905" i="1"/>
  <c r="I4897" i="1"/>
  <c r="I4891" i="1"/>
  <c r="I4883" i="1"/>
  <c r="I4875" i="1"/>
  <c r="I4861" i="1"/>
  <c r="I4853" i="1"/>
  <c r="I4845" i="1"/>
  <c r="I4839" i="1"/>
  <c r="I4831" i="1"/>
  <c r="I4823" i="1"/>
  <c r="I4809" i="1"/>
  <c r="I4801" i="1"/>
  <c r="I4793" i="1"/>
  <c r="I4784" i="1"/>
  <c r="I4781" i="1"/>
  <c r="I4773" i="1"/>
  <c r="I4768" i="1"/>
  <c r="I4765" i="1"/>
  <c r="I4758" i="1"/>
  <c r="I4755" i="1"/>
  <c r="I4747" i="1"/>
  <c r="I4742" i="1"/>
  <c r="I4739" i="1"/>
  <c r="I4732" i="1"/>
  <c r="I4729" i="1"/>
  <c r="I4721" i="1"/>
  <c r="I4716" i="1"/>
  <c r="I4713" i="1"/>
  <c r="I4706" i="1"/>
  <c r="I4703" i="1"/>
  <c r="I4695" i="1"/>
  <c r="I4690" i="1"/>
  <c r="I4687" i="1"/>
  <c r="I4680" i="1"/>
  <c r="I4677" i="1"/>
  <c r="I4669" i="1"/>
  <c r="I4664" i="1"/>
  <c r="I4661" i="1"/>
  <c r="I4654" i="1"/>
  <c r="I4651" i="1"/>
  <c r="I4643" i="1"/>
  <c r="I4638" i="1"/>
  <c r="I4635" i="1"/>
  <c r="I4628" i="1"/>
  <c r="I4625" i="1"/>
  <c r="I4617" i="1"/>
  <c r="I4612" i="1"/>
  <c r="I4609" i="1"/>
  <c r="I4602" i="1"/>
  <c r="I4599" i="1"/>
  <c r="I4591" i="1"/>
  <c r="I4586" i="1"/>
  <c r="I4583" i="1"/>
  <c r="I4576" i="1"/>
  <c r="I4573" i="1"/>
  <c r="I4565" i="1"/>
  <c r="I4560" i="1"/>
  <c r="I4557" i="1"/>
  <c r="I4550" i="1"/>
  <c r="I4547" i="1"/>
  <c r="I4539" i="1"/>
  <c r="I4534" i="1"/>
  <c r="I4531" i="1"/>
  <c r="I4524" i="1"/>
  <c r="I4521" i="1"/>
  <c r="I4513" i="1"/>
  <c r="I4508" i="1"/>
  <c r="I4505" i="1"/>
  <c r="I4498" i="1"/>
  <c r="I4495" i="1"/>
  <c r="I4487" i="1"/>
  <c r="I4482" i="1"/>
  <c r="I4479" i="1"/>
  <c r="I4472" i="1"/>
  <c r="I4469" i="1"/>
  <c r="I4461" i="1"/>
  <c r="I4456" i="1"/>
  <c r="I4453" i="1"/>
  <c r="I4446" i="1"/>
  <c r="I4443" i="1"/>
  <c r="I7089" i="1"/>
  <c r="I6190" i="1"/>
  <c r="I5870" i="1"/>
  <c r="I5818" i="1"/>
  <c r="I5780" i="1"/>
  <c r="I5772" i="1"/>
  <c r="I5624" i="1"/>
  <c r="I5616" i="1"/>
  <c r="I5576" i="1"/>
  <c r="I5560" i="1"/>
  <c r="I5540" i="1"/>
  <c r="I5525" i="1"/>
  <c r="I5509" i="1"/>
  <c r="I5488" i="1"/>
  <c r="I5473" i="1"/>
  <c r="I5463" i="1"/>
  <c r="I5462" i="1"/>
  <c r="I5429" i="1"/>
  <c r="I5428" i="1"/>
  <c r="I5419" i="1"/>
  <c r="I5405" i="1"/>
  <c r="I5397" i="1"/>
  <c r="I5389" i="1"/>
  <c r="I5383" i="1"/>
  <c r="I5375" i="1"/>
  <c r="I5367" i="1"/>
  <c r="K5360" i="1"/>
  <c r="K5356" i="1"/>
  <c r="K5352" i="1"/>
  <c r="I5341" i="1"/>
  <c r="I5327" i="1"/>
  <c r="I5319" i="1"/>
  <c r="I5311" i="1"/>
  <c r="I5305" i="1"/>
  <c r="I5297" i="1"/>
  <c r="I5289" i="1"/>
  <c r="I5275" i="1"/>
  <c r="I5267" i="1"/>
  <c r="I5259" i="1"/>
  <c r="I5253" i="1"/>
  <c r="I5245" i="1"/>
  <c r="I5237" i="1"/>
  <c r="I5223" i="1"/>
  <c r="I5215" i="1"/>
  <c r="I5207" i="1"/>
  <c r="I5201" i="1"/>
  <c r="I5193" i="1"/>
  <c r="I5185" i="1"/>
  <c r="I5171" i="1"/>
  <c r="I5163" i="1"/>
  <c r="I5155" i="1"/>
  <c r="I5149" i="1"/>
  <c r="I5141" i="1"/>
  <c r="I5133" i="1"/>
  <c r="I5119" i="1"/>
  <c r="I5111" i="1"/>
  <c r="I5103" i="1"/>
  <c r="I5097" i="1"/>
  <c r="I5089" i="1"/>
  <c r="I5081" i="1"/>
  <c r="I5067" i="1"/>
  <c r="I5059" i="1"/>
  <c r="I5051" i="1"/>
  <c r="I5045" i="1"/>
  <c r="I5037" i="1"/>
  <c r="I5029" i="1"/>
  <c r="I5015" i="1"/>
  <c r="I5007" i="1"/>
  <c r="I4999" i="1"/>
  <c r="I4993" i="1"/>
  <c r="I4985" i="1"/>
  <c r="I4977" i="1"/>
  <c r="I4963" i="1"/>
  <c r="I4955" i="1"/>
  <c r="I4947" i="1"/>
  <c r="I4941" i="1"/>
  <c r="I4933" i="1"/>
  <c r="I4925" i="1"/>
  <c r="I4911" i="1"/>
  <c r="I4903" i="1"/>
  <c r="I4895" i="1"/>
  <c r="I4889" i="1"/>
  <c r="I4881" i="1"/>
  <c r="I4873" i="1"/>
  <c r="I4859" i="1"/>
  <c r="I4851" i="1"/>
  <c r="I4843" i="1"/>
  <c r="I4837" i="1"/>
  <c r="I4829" i="1"/>
  <c r="I4821" i="1"/>
  <c r="I4807" i="1"/>
  <c r="I4799" i="1"/>
  <c r="I4791" i="1"/>
  <c r="I4786" i="1"/>
  <c r="I4783" i="1"/>
  <c r="I4778" i="1"/>
  <c r="I4775" i="1"/>
  <c r="I4770" i="1"/>
  <c r="I4767" i="1"/>
  <c r="I4760" i="1"/>
  <c r="I4757" i="1"/>
  <c r="I4752" i="1"/>
  <c r="I4749" i="1"/>
  <c r="I4744" i="1"/>
  <c r="I4741" i="1"/>
  <c r="I4734" i="1"/>
  <c r="I4731" i="1"/>
  <c r="I4726" i="1"/>
  <c r="I4723" i="1"/>
  <c r="I4718" i="1"/>
  <c r="I4715" i="1"/>
  <c r="I4708" i="1"/>
  <c r="I4705" i="1"/>
  <c r="I4700" i="1"/>
  <c r="I4697" i="1"/>
  <c r="I4692" i="1"/>
  <c r="I4689" i="1"/>
  <c r="I4682" i="1"/>
  <c r="I4679" i="1"/>
  <c r="I4674" i="1"/>
  <c r="I4671" i="1"/>
  <c r="I4666" i="1"/>
  <c r="I4663" i="1"/>
  <c r="I4656" i="1"/>
  <c r="I4653" i="1"/>
  <c r="I4648" i="1"/>
  <c r="I4645" i="1"/>
  <c r="I4640" i="1"/>
  <c r="I4637" i="1"/>
  <c r="I4630" i="1"/>
  <c r="I4627" i="1"/>
  <c r="I4622" i="1"/>
  <c r="I4619" i="1"/>
  <c r="I4614" i="1"/>
  <c r="I4611" i="1"/>
  <c r="I4604" i="1"/>
  <c r="I4601" i="1"/>
  <c r="I4596" i="1"/>
  <c r="I4593" i="1"/>
  <c r="I4588" i="1"/>
  <c r="I4585" i="1"/>
  <c r="I4578" i="1"/>
  <c r="I4575" i="1"/>
  <c r="I4570" i="1"/>
  <c r="I4567" i="1"/>
  <c r="I4562" i="1"/>
  <c r="I4559" i="1"/>
  <c r="I4552" i="1"/>
  <c r="I4549" i="1"/>
  <c r="I4544" i="1"/>
  <c r="I4541" i="1"/>
  <c r="I4536" i="1"/>
  <c r="I4533" i="1"/>
  <c r="I4526" i="1"/>
  <c r="I4523" i="1"/>
  <c r="I4518" i="1"/>
  <c r="I4515" i="1"/>
  <c r="I4510" i="1"/>
  <c r="I4507" i="1"/>
  <c r="I4500" i="1"/>
  <c r="I4497" i="1"/>
  <c r="I4492" i="1"/>
  <c r="I4489" i="1"/>
  <c r="I4484" i="1"/>
  <c r="I4481" i="1"/>
  <c r="I4474" i="1"/>
  <c r="I4471" i="1"/>
  <c r="I4466" i="1"/>
  <c r="I4463" i="1"/>
  <c r="I4458" i="1"/>
  <c r="I4455" i="1"/>
  <c r="I4448" i="1"/>
  <c r="I4445" i="1"/>
  <c r="I4440" i="1"/>
  <c r="I4437" i="1"/>
  <c r="I4435" i="1"/>
  <c r="I4433" i="1"/>
  <c r="I4431" i="1"/>
  <c r="I4429" i="1"/>
  <c r="I4427" i="1"/>
  <c r="I4423" i="1"/>
  <c r="I4421" i="1"/>
  <c r="I4419" i="1"/>
  <c r="I4417" i="1"/>
  <c r="I4415" i="1"/>
  <c r="I4413" i="1"/>
  <c r="I4411" i="1"/>
  <c r="I4409" i="1"/>
  <c r="I4407" i="1"/>
  <c r="I4405" i="1"/>
  <c r="I4403" i="1"/>
  <c r="I4401" i="1"/>
  <c r="I4397" i="1"/>
  <c r="I4395" i="1"/>
  <c r="I4393" i="1"/>
  <c r="I4391" i="1"/>
  <c r="I4389" i="1"/>
  <c r="I4387" i="1"/>
  <c r="I4385" i="1"/>
  <c r="I4383" i="1"/>
  <c r="I4381" i="1"/>
  <c r="I4379" i="1"/>
  <c r="I4377" i="1"/>
  <c r="I4375" i="1"/>
  <c r="I4371" i="1"/>
  <c r="I4369" i="1"/>
  <c r="I4367" i="1"/>
  <c r="I4365" i="1"/>
  <c r="I4363" i="1"/>
  <c r="I4361" i="1"/>
  <c r="I4359" i="1"/>
  <c r="I4357" i="1"/>
  <c r="I4355" i="1"/>
  <c r="I4353" i="1"/>
  <c r="I4351" i="1"/>
  <c r="I4349" i="1"/>
  <c r="I4345" i="1"/>
  <c r="I4343" i="1"/>
  <c r="I4341" i="1"/>
  <c r="I4339" i="1"/>
  <c r="I4337" i="1"/>
  <c r="I4335" i="1"/>
  <c r="I4333" i="1"/>
  <c r="I4331" i="1"/>
  <c r="I4329" i="1"/>
  <c r="I4327" i="1"/>
  <c r="I4325" i="1"/>
  <c r="I4323" i="1"/>
  <c r="I4319" i="1"/>
  <c r="I4317" i="1"/>
  <c r="I4315" i="1"/>
  <c r="I4313" i="1"/>
  <c r="I4311" i="1"/>
  <c r="I4309" i="1"/>
  <c r="I4307" i="1"/>
  <c r="I4305" i="1"/>
  <c r="I4303" i="1"/>
  <c r="I4301" i="1"/>
  <c r="I4299" i="1"/>
  <c r="I4297" i="1"/>
  <c r="I4293" i="1"/>
  <c r="I4291" i="1"/>
  <c r="I4289" i="1"/>
  <c r="I4287" i="1"/>
  <c r="I4285" i="1"/>
  <c r="I4283" i="1"/>
  <c r="I4281" i="1"/>
  <c r="I4279" i="1"/>
  <c r="I4277" i="1"/>
  <c r="I4275" i="1"/>
  <c r="I4273" i="1"/>
  <c r="I4271" i="1"/>
  <c r="I4267" i="1"/>
  <c r="I4265" i="1"/>
  <c r="I4263" i="1"/>
  <c r="I4261" i="1"/>
  <c r="I4259" i="1"/>
  <c r="I4257" i="1"/>
  <c r="I4255" i="1"/>
  <c r="I4253" i="1"/>
  <c r="I4251" i="1"/>
  <c r="I4249" i="1"/>
  <c r="I4247" i="1"/>
  <c r="I4245" i="1"/>
  <c r="I4241" i="1"/>
  <c r="I4239" i="1"/>
  <c r="I6931" i="1"/>
  <c r="I6208" i="1"/>
  <c r="I6175" i="1"/>
  <c r="I6139" i="1"/>
  <c r="I5864" i="1"/>
  <c r="I5794" i="1"/>
  <c r="I5728" i="1"/>
  <c r="I5720" i="1"/>
  <c r="I5698" i="1"/>
  <c r="I5638" i="1"/>
  <c r="I5551" i="1"/>
  <c r="I5535" i="1"/>
  <c r="I5514" i="1"/>
  <c r="I5499" i="1"/>
  <c r="I5483" i="1"/>
  <c r="I5455" i="1"/>
  <c r="I5454" i="1"/>
  <c r="I5445" i="1"/>
  <c r="I5444" i="1"/>
  <c r="I5437" i="1"/>
  <c r="I5436" i="1"/>
  <c r="I5415" i="1"/>
  <c r="I5409" i="1"/>
  <c r="I5401" i="1"/>
  <c r="I5393" i="1"/>
  <c r="I5379" i="1"/>
  <c r="I5371" i="1"/>
  <c r="I5363" i="1"/>
  <c r="I5345" i="1"/>
  <c r="I5337" i="1"/>
  <c r="I5331" i="1"/>
  <c r="I5323" i="1"/>
  <c r="I5315" i="1"/>
  <c r="I5301" i="1"/>
  <c r="I5293" i="1"/>
  <c r="I5285" i="1"/>
  <c r="I5279" i="1"/>
  <c r="I5271" i="1"/>
  <c r="I5263" i="1"/>
  <c r="I5249" i="1"/>
  <c r="I5241" i="1"/>
  <c r="I5233" i="1"/>
  <c r="I5227" i="1"/>
  <c r="I5219" i="1"/>
  <c r="I5211" i="1"/>
  <c r="I5197" i="1"/>
  <c r="I5189" i="1"/>
  <c r="I5181" i="1"/>
  <c r="I5175" i="1"/>
  <c r="I5167" i="1"/>
  <c r="I5159" i="1"/>
  <c r="I5145" i="1"/>
  <c r="I5137" i="1"/>
  <c r="I5129" i="1"/>
  <c r="I5123" i="1"/>
  <c r="I5115" i="1"/>
  <c r="I5107" i="1"/>
  <c r="I5093" i="1"/>
  <c r="I5085" i="1"/>
  <c r="I5077" i="1"/>
  <c r="I5071" i="1"/>
  <c r="I5063" i="1"/>
  <c r="I5055" i="1"/>
  <c r="I5041" i="1"/>
  <c r="I5033" i="1"/>
  <c r="I5025" i="1"/>
  <c r="I5019" i="1"/>
  <c r="I5011" i="1"/>
  <c r="I5003" i="1"/>
  <c r="I4989" i="1"/>
  <c r="I4981" i="1"/>
  <c r="I4973" i="1"/>
  <c r="I4967" i="1"/>
  <c r="I4959" i="1"/>
  <c r="I4951" i="1"/>
  <c r="I4937" i="1"/>
  <c r="I4929" i="1"/>
  <c r="I4921" i="1"/>
  <c r="I4915" i="1"/>
  <c r="I4907" i="1"/>
  <c r="I4899" i="1"/>
  <c r="I4885" i="1"/>
  <c r="I4877" i="1"/>
  <c r="I4869" i="1"/>
  <c r="I4863" i="1"/>
  <c r="I4855" i="1"/>
  <c r="I4847" i="1"/>
  <c r="I4833" i="1"/>
  <c r="I4825" i="1"/>
  <c r="I4817" i="1"/>
  <c r="I4811" i="1"/>
  <c r="I4803" i="1"/>
  <c r="I4795" i="1"/>
  <c r="I4787" i="1"/>
  <c r="I4782" i="1"/>
  <c r="I4779" i="1"/>
  <c r="I4774" i="1"/>
  <c r="I4771" i="1"/>
  <c r="I4766" i="1"/>
  <c r="I4761" i="1"/>
  <c r="I4756" i="1"/>
  <c r="I4753" i="1"/>
  <c r="I4748" i="1"/>
  <c r="I4745" i="1"/>
  <c r="I4740" i="1"/>
  <c r="I4735" i="1"/>
  <c r="I4730" i="1"/>
  <c r="I4727" i="1"/>
  <c r="I4722" i="1"/>
  <c r="I6461" i="1"/>
  <c r="I6107" i="1"/>
  <c r="I5450" i="1"/>
  <c r="I5417" i="1"/>
  <c r="I5365" i="1"/>
  <c r="I5347" i="1"/>
  <c r="I5303" i="1"/>
  <c r="I5295" i="1"/>
  <c r="I5251" i="1"/>
  <c r="I5243" i="1"/>
  <c r="I5199" i="1"/>
  <c r="I5191" i="1"/>
  <c r="I5147" i="1"/>
  <c r="I5139" i="1"/>
  <c r="I5095" i="1"/>
  <c r="I5087" i="1"/>
  <c r="I5043" i="1"/>
  <c r="I5035" i="1"/>
  <c r="I4991" i="1"/>
  <c r="I4983" i="1"/>
  <c r="I4939" i="1"/>
  <c r="I4931" i="1"/>
  <c r="I4887" i="1"/>
  <c r="I4879" i="1"/>
  <c r="I4835" i="1"/>
  <c r="I4827" i="1"/>
  <c r="I4785" i="1"/>
  <c r="I4772" i="1"/>
  <c r="I4743" i="1"/>
  <c r="I4728" i="1"/>
  <c r="I4717" i="1"/>
  <c r="I4714" i="1"/>
  <c r="I4707" i="1"/>
  <c r="I4704" i="1"/>
  <c r="I4694" i="1"/>
  <c r="I4693" i="1"/>
  <c r="I4684" i="1"/>
  <c r="I4683" i="1"/>
  <c r="I4670" i="1"/>
  <c r="I4647" i="1"/>
  <c r="I4634" i="1"/>
  <c r="I4624" i="1"/>
  <c r="I4623" i="1"/>
  <c r="I4613" i="1"/>
  <c r="I4610" i="1"/>
  <c r="I4603" i="1"/>
  <c r="I4600" i="1"/>
  <c r="I4590" i="1"/>
  <c r="I4589" i="1"/>
  <c r="I4580" i="1"/>
  <c r="I4579" i="1"/>
  <c r="I4566" i="1"/>
  <c r="I4543" i="1"/>
  <c r="I4530" i="1"/>
  <c r="I4520" i="1"/>
  <c r="I4519" i="1"/>
  <c r="I4509" i="1"/>
  <c r="I4506" i="1"/>
  <c r="I4499" i="1"/>
  <c r="I4496" i="1"/>
  <c r="I4486" i="1"/>
  <c r="I4485" i="1"/>
  <c r="I4476" i="1"/>
  <c r="I4475" i="1"/>
  <c r="I4462" i="1"/>
  <c r="I4439" i="1"/>
  <c r="I4430" i="1"/>
  <c r="I4422" i="1"/>
  <c r="I4414" i="1"/>
  <c r="I4408" i="1"/>
  <c r="I4400" i="1"/>
  <c r="I4392" i="1"/>
  <c r="I4378" i="1"/>
  <c r="I4370" i="1"/>
  <c r="I4362" i="1"/>
  <c r="I4356" i="1"/>
  <c r="I4348" i="1"/>
  <c r="I4340" i="1"/>
  <c r="I4326" i="1"/>
  <c r="I4318" i="1"/>
  <c r="I4310" i="1"/>
  <c r="I4304" i="1"/>
  <c r="I4296" i="1"/>
  <c r="I4288" i="1"/>
  <c r="I4274" i="1"/>
  <c r="I4266" i="1"/>
  <c r="I4258" i="1"/>
  <c r="I4252" i="1"/>
  <c r="I4244" i="1"/>
  <c r="I4235" i="1"/>
  <c r="I4232" i="1"/>
  <c r="I4225" i="1"/>
  <c r="I4222" i="1"/>
  <c r="I4214" i="1"/>
  <c r="I4209" i="1"/>
  <c r="I4206" i="1"/>
  <c r="I4199" i="1"/>
  <c r="I4196" i="1"/>
  <c r="I4188" i="1"/>
  <c r="I4183" i="1"/>
  <c r="I4180" i="1"/>
  <c r="I4173" i="1"/>
  <c r="I4170" i="1"/>
  <c r="I4162" i="1"/>
  <c r="I4157" i="1"/>
  <c r="I4154" i="1"/>
  <c r="I4147" i="1"/>
  <c r="I4144" i="1"/>
  <c r="I4136" i="1"/>
  <c r="I4131" i="1"/>
  <c r="I4128" i="1"/>
  <c r="I4121" i="1"/>
  <c r="I4118" i="1"/>
  <c r="I4110" i="1"/>
  <c r="I4105" i="1"/>
  <c r="I4102" i="1"/>
  <c r="I4095" i="1"/>
  <c r="I4092" i="1"/>
  <c r="I4084" i="1"/>
  <c r="I4079" i="1"/>
  <c r="I4076" i="1"/>
  <c r="I4069" i="1"/>
  <c r="I4066" i="1"/>
  <c r="I4058" i="1"/>
  <c r="I4053" i="1"/>
  <c r="I4050" i="1"/>
  <c r="I4046" i="1"/>
  <c r="I4044" i="1"/>
  <c r="I4042" i="1"/>
  <c r="I4040" i="1"/>
  <c r="I4038" i="1"/>
  <c r="I4036" i="1"/>
  <c r="I4034" i="1"/>
  <c r="I4032" i="1"/>
  <c r="I4030" i="1"/>
  <c r="I4028" i="1"/>
  <c r="I4026" i="1"/>
  <c r="I4024" i="1"/>
  <c r="I4020" i="1"/>
  <c r="I4018" i="1"/>
  <c r="I4016" i="1"/>
  <c r="I4014" i="1"/>
  <c r="I4012" i="1"/>
  <c r="I4010" i="1"/>
  <c r="I4008" i="1"/>
  <c r="I4006" i="1"/>
  <c r="I4004" i="1"/>
  <c r="I4002" i="1"/>
  <c r="I4000" i="1"/>
  <c r="I3998" i="1"/>
  <c r="I3994" i="1"/>
  <c r="I3992" i="1"/>
  <c r="I3990" i="1"/>
  <c r="I3988" i="1"/>
  <c r="I3986" i="1"/>
  <c r="I3984" i="1"/>
  <c r="I3982" i="1"/>
  <c r="I3980" i="1"/>
  <c r="I3978" i="1"/>
  <c r="I3976" i="1"/>
  <c r="I3974" i="1"/>
  <c r="I3972" i="1"/>
  <c r="I3968" i="1"/>
  <c r="I3966" i="1"/>
  <c r="I3964" i="1"/>
  <c r="I3962" i="1"/>
  <c r="I3960" i="1"/>
  <c r="I3958" i="1"/>
  <c r="I3956" i="1"/>
  <c r="I3954" i="1"/>
  <c r="I3952" i="1"/>
  <c r="I3950" i="1"/>
  <c r="I3948" i="1"/>
  <c r="I3946" i="1"/>
  <c r="I3942" i="1"/>
  <c r="I3940" i="1"/>
  <c r="I3938" i="1"/>
  <c r="I3936" i="1"/>
  <c r="I3934" i="1"/>
  <c r="I3932" i="1"/>
  <c r="I3930" i="1"/>
  <c r="I3928" i="1"/>
  <c r="I3926" i="1"/>
  <c r="I3924" i="1"/>
  <c r="I3922" i="1"/>
  <c r="I3920" i="1"/>
  <c r="I3916" i="1"/>
  <c r="I3914" i="1"/>
  <c r="I3912" i="1"/>
  <c r="I3910" i="1"/>
  <c r="I3908" i="1"/>
  <c r="I3906" i="1"/>
  <c r="I3904" i="1"/>
  <c r="I3902" i="1"/>
  <c r="I3900" i="1"/>
  <c r="I3898" i="1"/>
  <c r="I3896" i="1"/>
  <c r="I3894" i="1"/>
  <c r="I3890" i="1"/>
  <c r="I3888" i="1"/>
  <c r="I3886" i="1"/>
  <c r="I3884" i="1"/>
  <c r="I3882" i="1"/>
  <c r="I3880" i="1"/>
  <c r="I3878" i="1"/>
  <c r="I3876" i="1"/>
  <c r="I3874" i="1"/>
  <c r="I3872" i="1"/>
  <c r="I3870" i="1"/>
  <c r="I3868" i="1"/>
  <c r="I3864" i="1"/>
  <c r="I3862" i="1"/>
  <c r="I3860" i="1"/>
  <c r="I3858" i="1"/>
  <c r="I3856" i="1"/>
  <c r="I3854" i="1"/>
  <c r="I3852" i="1"/>
  <c r="I3850" i="1"/>
  <c r="I3848" i="1"/>
  <c r="I3846" i="1"/>
  <c r="I3844" i="1"/>
  <c r="I3842" i="1"/>
  <c r="I3838" i="1"/>
  <c r="I3836" i="1"/>
  <c r="I3834" i="1"/>
  <c r="I3832" i="1"/>
  <c r="I3830" i="1"/>
  <c r="I3828" i="1"/>
  <c r="I3826" i="1"/>
  <c r="I3824" i="1"/>
  <c r="I3822" i="1"/>
  <c r="I3820" i="1"/>
  <c r="I3818" i="1"/>
  <c r="I3816" i="1"/>
  <c r="I3812" i="1"/>
  <c r="I3810" i="1"/>
  <c r="I3808" i="1"/>
  <c r="I3806" i="1"/>
  <c r="I3804" i="1"/>
  <c r="I3802" i="1"/>
  <c r="I3800" i="1"/>
  <c r="I3798" i="1"/>
  <c r="I3796" i="1"/>
  <c r="I3794" i="1"/>
  <c r="I3792" i="1"/>
  <c r="I3790" i="1"/>
  <c r="I3786" i="1"/>
  <c r="I3784" i="1"/>
  <c r="I3782" i="1"/>
  <c r="I3780" i="1"/>
  <c r="I3778" i="1"/>
  <c r="I3776" i="1"/>
  <c r="I3774" i="1"/>
  <c r="I3772" i="1"/>
  <c r="I3770" i="1"/>
  <c r="I3768" i="1"/>
  <c r="I3766" i="1"/>
  <c r="I3764" i="1"/>
  <c r="I3760" i="1"/>
  <c r="I3758" i="1"/>
  <c r="I3756" i="1"/>
  <c r="I3754" i="1"/>
  <c r="I3752" i="1"/>
  <c r="I3750" i="1"/>
  <c r="I3748" i="1"/>
  <c r="I3746" i="1"/>
  <c r="I3744" i="1"/>
  <c r="I3742" i="1"/>
  <c r="I3740" i="1"/>
  <c r="I3738" i="1"/>
  <c r="I3734" i="1"/>
  <c r="I3732" i="1"/>
  <c r="I3730" i="1"/>
  <c r="I3728" i="1"/>
  <c r="I3726" i="1"/>
  <c r="I3724" i="1"/>
  <c r="I3722" i="1"/>
  <c r="I3720" i="1"/>
  <c r="I3718" i="1"/>
  <c r="I3716" i="1"/>
  <c r="I3714" i="1"/>
  <c r="I3712" i="1"/>
  <c r="I3708" i="1"/>
  <c r="I3706" i="1"/>
  <c r="I3704" i="1"/>
  <c r="I3702" i="1"/>
  <c r="I3700" i="1"/>
  <c r="I3698" i="1"/>
  <c r="I3696" i="1"/>
  <c r="I3694" i="1"/>
  <c r="I3692" i="1"/>
  <c r="I3690" i="1"/>
  <c r="I3688" i="1"/>
  <c r="I3686" i="1"/>
  <c r="I3682" i="1"/>
  <c r="I3680" i="1"/>
  <c r="I3678" i="1"/>
  <c r="I3676" i="1"/>
  <c r="I3674" i="1"/>
  <c r="I3672" i="1"/>
  <c r="I3670" i="1"/>
  <c r="I3668" i="1"/>
  <c r="I3666" i="1"/>
  <c r="I3664" i="1"/>
  <c r="I3662" i="1"/>
  <c r="I3660" i="1"/>
  <c r="I3656" i="1"/>
  <c r="I3654" i="1"/>
  <c r="I3652" i="1"/>
  <c r="I3650" i="1"/>
  <c r="I3648" i="1"/>
  <c r="I3646" i="1"/>
  <c r="I3644" i="1"/>
  <c r="I3642" i="1"/>
  <c r="I3640" i="1"/>
  <c r="I3638" i="1"/>
  <c r="I3636" i="1"/>
  <c r="I3634" i="1"/>
  <c r="I3630" i="1"/>
  <c r="I3628" i="1"/>
  <c r="I3626" i="1"/>
  <c r="I3624" i="1"/>
  <c r="I3622" i="1"/>
  <c r="I3620" i="1"/>
  <c r="I3618" i="1"/>
  <c r="I3616" i="1"/>
  <c r="I3614" i="1"/>
  <c r="I3612" i="1"/>
  <c r="I3610" i="1"/>
  <c r="I3608" i="1"/>
  <c r="I3604" i="1"/>
  <c r="I3602" i="1"/>
  <c r="I3600" i="1"/>
  <c r="I3598" i="1"/>
  <c r="I3596" i="1"/>
  <c r="I3594" i="1"/>
  <c r="I3592" i="1"/>
  <c r="I3590" i="1"/>
  <c r="I3588" i="1"/>
  <c r="I3586" i="1"/>
  <c r="I3584" i="1"/>
  <c r="I3582" i="1"/>
  <c r="I3578" i="1"/>
  <c r="I3576" i="1"/>
  <c r="I3574" i="1"/>
  <c r="I3572" i="1"/>
  <c r="I3570" i="1"/>
  <c r="I3568" i="1"/>
  <c r="I3566" i="1"/>
  <c r="I3564" i="1"/>
  <c r="I3562" i="1"/>
  <c r="I3560" i="1"/>
  <c r="I3558" i="1"/>
  <c r="I3556" i="1"/>
  <c r="I3552" i="1"/>
  <c r="I3550" i="1"/>
  <c r="I3548" i="1"/>
  <c r="I3546" i="1"/>
  <c r="I3544" i="1"/>
  <c r="I3542" i="1"/>
  <c r="I3540" i="1"/>
  <c r="I3538" i="1"/>
  <c r="I3536" i="1"/>
  <c r="I3534" i="1"/>
  <c r="I3532" i="1"/>
  <c r="I3530" i="1"/>
  <c r="K3527" i="1"/>
  <c r="K3523" i="1"/>
  <c r="K3519" i="1"/>
  <c r="I3514" i="1"/>
  <c r="I3512" i="1"/>
  <c r="I3510" i="1"/>
  <c r="I3508" i="1"/>
  <c r="I3506" i="1"/>
  <c r="I3504" i="1"/>
  <c r="I3500" i="1"/>
  <c r="I3498" i="1"/>
  <c r="I3496" i="1"/>
  <c r="I3494" i="1"/>
  <c r="I3492" i="1"/>
  <c r="I3490" i="1"/>
  <c r="I3488" i="1"/>
  <c r="I3486" i="1"/>
  <c r="I3484" i="1"/>
  <c r="I3482" i="1"/>
  <c r="I3480" i="1"/>
  <c r="I3478" i="1"/>
  <c r="I3474" i="1"/>
  <c r="I3472" i="1"/>
  <c r="I3470" i="1"/>
  <c r="I3468" i="1"/>
  <c r="I3466" i="1"/>
  <c r="I3464" i="1"/>
  <c r="I3462" i="1"/>
  <c r="I3460" i="1"/>
  <c r="I3458" i="1"/>
  <c r="I3456" i="1"/>
  <c r="I3454" i="1"/>
  <c r="I3452" i="1"/>
  <c r="I3448" i="1"/>
  <c r="I3446" i="1"/>
  <c r="I3444" i="1"/>
  <c r="I3442" i="1"/>
  <c r="I3440" i="1"/>
  <c r="I3438" i="1"/>
  <c r="I3436" i="1"/>
  <c r="I3434" i="1"/>
  <c r="I3432" i="1"/>
  <c r="I3430" i="1"/>
  <c r="I3428" i="1"/>
  <c r="I3426" i="1"/>
  <c r="I3422" i="1"/>
  <c r="I3420" i="1"/>
  <c r="I3418" i="1"/>
  <c r="I3416" i="1"/>
  <c r="I3414" i="1"/>
  <c r="I3412" i="1"/>
  <c r="I3410" i="1"/>
  <c r="I3408" i="1"/>
  <c r="I3406" i="1"/>
  <c r="I3404" i="1"/>
  <c r="I3402" i="1"/>
  <c r="I3400" i="1"/>
  <c r="I3396" i="1"/>
  <c r="I3394" i="1"/>
  <c r="I3392" i="1"/>
  <c r="I3390" i="1"/>
  <c r="I3388" i="1"/>
  <c r="I3386" i="1"/>
  <c r="I3384" i="1"/>
  <c r="I3382" i="1"/>
  <c r="I3380" i="1"/>
  <c r="I3378" i="1"/>
  <c r="I3376" i="1"/>
  <c r="I3374" i="1"/>
  <c r="I3370" i="1"/>
  <c r="I3368" i="1"/>
  <c r="I3366" i="1"/>
  <c r="I3364" i="1"/>
  <c r="I3362" i="1"/>
  <c r="I3360" i="1"/>
  <c r="I3358" i="1"/>
  <c r="I3356" i="1"/>
  <c r="I3354" i="1"/>
  <c r="I3352" i="1"/>
  <c r="I3350" i="1"/>
  <c r="I3348" i="1"/>
  <c r="I3344" i="1"/>
  <c r="I3342" i="1"/>
  <c r="I3340" i="1"/>
  <c r="I3338" i="1"/>
  <c r="I3336" i="1"/>
  <c r="I3334" i="1"/>
  <c r="I3332" i="1"/>
  <c r="I3330" i="1"/>
  <c r="I3328" i="1"/>
  <c r="I3326" i="1"/>
  <c r="I3324" i="1"/>
  <c r="I3322" i="1"/>
  <c r="I3318" i="1"/>
  <c r="I3316" i="1"/>
  <c r="I3314" i="1"/>
  <c r="I3312" i="1"/>
  <c r="I3310" i="1"/>
  <c r="I3308" i="1"/>
  <c r="I3306" i="1"/>
  <c r="I3304" i="1"/>
  <c r="I3302" i="1"/>
  <c r="I3300" i="1"/>
  <c r="I3298" i="1"/>
  <c r="I3296" i="1"/>
  <c r="I3292" i="1"/>
  <c r="I3290" i="1"/>
  <c r="I3288" i="1"/>
  <c r="I3286" i="1"/>
  <c r="I3284" i="1"/>
  <c r="I3282" i="1"/>
  <c r="I3280" i="1"/>
  <c r="I3278" i="1"/>
  <c r="I3276" i="1"/>
  <c r="I3274" i="1"/>
  <c r="I3272" i="1"/>
  <c r="I3270" i="1"/>
  <c r="I3266" i="1"/>
  <c r="I3264" i="1"/>
  <c r="I3262" i="1"/>
  <c r="I3260" i="1"/>
  <c r="I3258" i="1"/>
  <c r="I3256" i="1"/>
  <c r="I3254" i="1"/>
  <c r="I3252" i="1"/>
  <c r="I3250" i="1"/>
  <c r="I3248" i="1"/>
  <c r="I3246" i="1"/>
  <c r="I3244" i="1"/>
  <c r="I3240" i="1"/>
  <c r="I3238" i="1"/>
  <c r="I3236" i="1"/>
  <c r="I3234" i="1"/>
  <c r="I3232" i="1"/>
  <c r="I3230" i="1"/>
  <c r="I3228" i="1"/>
  <c r="I3226" i="1"/>
  <c r="I3224" i="1"/>
  <c r="I3222" i="1"/>
  <c r="I3220" i="1"/>
  <c r="I3218" i="1"/>
  <c r="I3214" i="1"/>
  <c r="I3212" i="1"/>
  <c r="I3210" i="1"/>
  <c r="I3208" i="1"/>
  <c r="I3206" i="1"/>
  <c r="I3204" i="1"/>
  <c r="I3202" i="1"/>
  <c r="I3200" i="1"/>
  <c r="I3198" i="1"/>
  <c r="I3196" i="1"/>
  <c r="I3194" i="1"/>
  <c r="I3192" i="1"/>
  <c r="I3188" i="1"/>
  <c r="I3186" i="1"/>
  <c r="I3184" i="1"/>
  <c r="I3182" i="1"/>
  <c r="I3180" i="1"/>
  <c r="I3178" i="1"/>
  <c r="I3176" i="1"/>
  <c r="I3174" i="1"/>
  <c r="I3172" i="1"/>
  <c r="I3170" i="1"/>
  <c r="I3168" i="1"/>
  <c r="I3166" i="1"/>
  <c r="I3162" i="1"/>
  <c r="I3160" i="1"/>
  <c r="I3158" i="1"/>
  <c r="I3156" i="1"/>
  <c r="I3154" i="1"/>
  <c r="I3152" i="1"/>
  <c r="I3150" i="1"/>
  <c r="I3148" i="1"/>
  <c r="I3146" i="1"/>
  <c r="I3144" i="1"/>
  <c r="I3142" i="1"/>
  <c r="I3140" i="1"/>
  <c r="I3136" i="1"/>
  <c r="I3134" i="1"/>
  <c r="I3132" i="1"/>
  <c r="I3130" i="1"/>
  <c r="I3128" i="1"/>
  <c r="I3126" i="1"/>
  <c r="I3124" i="1"/>
  <c r="I3122" i="1"/>
  <c r="I3120" i="1"/>
  <c r="I3118" i="1"/>
  <c r="I3116" i="1"/>
  <c r="I3114" i="1"/>
  <c r="I3110" i="1"/>
  <c r="I3108" i="1"/>
  <c r="I3106" i="1"/>
  <c r="I3104" i="1"/>
  <c r="I3102" i="1"/>
  <c r="I3100" i="1"/>
  <c r="I3098" i="1"/>
  <c r="I3096" i="1"/>
  <c r="I3094" i="1"/>
  <c r="I3092" i="1"/>
  <c r="I3090" i="1"/>
  <c r="I3088" i="1"/>
  <c r="I3084" i="1"/>
  <c r="I3082" i="1"/>
  <c r="I3080" i="1"/>
  <c r="I3078" i="1"/>
  <c r="I3076" i="1"/>
  <c r="I3074" i="1"/>
  <c r="I3072" i="1"/>
  <c r="I3070" i="1"/>
  <c r="I3068" i="1"/>
  <c r="I3066" i="1"/>
  <c r="I3064" i="1"/>
  <c r="I3062" i="1"/>
  <c r="I3058" i="1"/>
  <c r="I3056" i="1"/>
  <c r="I3054" i="1"/>
  <c r="I3052" i="1"/>
  <c r="I3050" i="1"/>
  <c r="I3048" i="1"/>
  <c r="I3046" i="1"/>
  <c r="I3044" i="1"/>
  <c r="I3042" i="1"/>
  <c r="I3040" i="1"/>
  <c r="I5878" i="1"/>
  <c r="I5826" i="1"/>
  <c r="I5788" i="1"/>
  <c r="I5706" i="1"/>
  <c r="I5690" i="1"/>
  <c r="I5568" i="1"/>
  <c r="I5548" i="1"/>
  <c r="I5496" i="1"/>
  <c r="I5460" i="1"/>
  <c r="I5381" i="1"/>
  <c r="I5373" i="1"/>
  <c r="I5325" i="1"/>
  <c r="I5317" i="1"/>
  <c r="I5273" i="1"/>
  <c r="I5265" i="1"/>
  <c r="I5221" i="1"/>
  <c r="I5213" i="1"/>
  <c r="I5169" i="1"/>
  <c r="I5161" i="1"/>
  <c r="I5117" i="1"/>
  <c r="I5109" i="1"/>
  <c r="I5065" i="1"/>
  <c r="I5057" i="1"/>
  <c r="I5013" i="1"/>
  <c r="I5005" i="1"/>
  <c r="I4961" i="1"/>
  <c r="I4953" i="1"/>
  <c r="I4909" i="1"/>
  <c r="I4901" i="1"/>
  <c r="I4857" i="1"/>
  <c r="I4849" i="1"/>
  <c r="I4805" i="1"/>
  <c r="I4797" i="1"/>
  <c r="I4788" i="1"/>
  <c r="I4777" i="1"/>
  <c r="I4764" i="1"/>
  <c r="I4759" i="1"/>
  <c r="I4746" i="1"/>
  <c r="I4712" i="1"/>
  <c r="I4702" i="1"/>
  <c r="I4701" i="1"/>
  <c r="I4691" i="1"/>
  <c r="I4688" i="1"/>
  <c r="I4681" i="1"/>
  <c r="I4678" i="1"/>
  <c r="I4668" i="1"/>
  <c r="I4667" i="1"/>
  <c r="I4658" i="1"/>
  <c r="I4657" i="1"/>
  <c r="I4644" i="1"/>
  <c r="I4621" i="1"/>
  <c r="I4608" i="1"/>
  <c r="I4598" i="1"/>
  <c r="I4597" i="1"/>
  <c r="I4587" i="1"/>
  <c r="I4584" i="1"/>
  <c r="I4577" i="1"/>
  <c r="I4574" i="1"/>
  <c r="I4564" i="1"/>
  <c r="I4563" i="1"/>
  <c r="I4554" i="1"/>
  <c r="I4553" i="1"/>
  <c r="I4540" i="1"/>
  <c r="I4517" i="1"/>
  <c r="I4504" i="1"/>
  <c r="I4494" i="1"/>
  <c r="I4493" i="1"/>
  <c r="I4483" i="1"/>
  <c r="I4480" i="1"/>
  <c r="I4473" i="1"/>
  <c r="I4470" i="1"/>
  <c r="I4460" i="1"/>
  <c r="I4459" i="1"/>
  <c r="I4450" i="1"/>
  <c r="I4449" i="1"/>
  <c r="I4436" i="1"/>
  <c r="I4428" i="1"/>
  <c r="I4420" i="1"/>
  <c r="I4406" i="1"/>
  <c r="I4398" i="1"/>
  <c r="I4390" i="1"/>
  <c r="I4384" i="1"/>
  <c r="I4376" i="1"/>
  <c r="I4368" i="1"/>
  <c r="I4354" i="1"/>
  <c r="I4346" i="1"/>
  <c r="I4338" i="1"/>
  <c r="I4332" i="1"/>
  <c r="I4324" i="1"/>
  <c r="I4316" i="1"/>
  <c r="I4302" i="1"/>
  <c r="I4294" i="1"/>
  <c r="I4286" i="1"/>
  <c r="I4280" i="1"/>
  <c r="I4272" i="1"/>
  <c r="I4264" i="1"/>
  <c r="I4250" i="1"/>
  <c r="I4242" i="1"/>
  <c r="I4237" i="1"/>
  <c r="I4234" i="1"/>
  <c r="I4227" i="1"/>
  <c r="I4224" i="1"/>
  <c r="I4219" i="1"/>
  <c r="I4216" i="1"/>
  <c r="I4211" i="1"/>
  <c r="I4208" i="1"/>
  <c r="I4201" i="1"/>
  <c r="I4198" i="1"/>
  <c r="I4193" i="1"/>
  <c r="I4190" i="1"/>
  <c r="I4185" i="1"/>
  <c r="I4182" i="1"/>
  <c r="I4175" i="1"/>
  <c r="I4172" i="1"/>
  <c r="I4167" i="1"/>
  <c r="I4164" i="1"/>
  <c r="I4159" i="1"/>
  <c r="I4156" i="1"/>
  <c r="I4149" i="1"/>
  <c r="I4146" i="1"/>
  <c r="I4141" i="1"/>
  <c r="I4138" i="1"/>
  <c r="I4133" i="1"/>
  <c r="I4130" i="1"/>
  <c r="I4123" i="1"/>
  <c r="I4120" i="1"/>
  <c r="I4115" i="1"/>
  <c r="I4112" i="1"/>
  <c r="I4107" i="1"/>
  <c r="I4104" i="1"/>
  <c r="I4097" i="1"/>
  <c r="I4094" i="1"/>
  <c r="I4089" i="1"/>
  <c r="I4086" i="1"/>
  <c r="I4081" i="1"/>
  <c r="I4078" i="1"/>
  <c r="I4071" i="1"/>
  <c r="I4068" i="1"/>
  <c r="I4063" i="1"/>
  <c r="I4060" i="1"/>
  <c r="I4055" i="1"/>
  <c r="I4052" i="1"/>
  <c r="K3526" i="1"/>
  <c r="K3522" i="1"/>
  <c r="K3518" i="1"/>
  <c r="I6252" i="1"/>
  <c r="I5886" i="1"/>
  <c r="I5856" i="1"/>
  <c r="I5834" i="1"/>
  <c r="I5632" i="1"/>
  <c r="I5457" i="1"/>
  <c r="I5411" i="1"/>
  <c r="I5339" i="1"/>
  <c r="I5287" i="1"/>
  <c r="I5235" i="1"/>
  <c r="I5183" i="1"/>
  <c r="I5131" i="1"/>
  <c r="I5079" i="1"/>
  <c r="I5027" i="1"/>
  <c r="I4975" i="1"/>
  <c r="I4923" i="1"/>
  <c r="I4871" i="1"/>
  <c r="I4819" i="1"/>
  <c r="I4769" i="1"/>
  <c r="I4754" i="1"/>
  <c r="I4736" i="1"/>
  <c r="I4725" i="1"/>
  <c r="I4720" i="1"/>
  <c r="I4719" i="1"/>
  <c r="I4710" i="1"/>
  <c r="I4709" i="1"/>
  <c r="I4696" i="1"/>
  <c r="I4673" i="1"/>
  <c r="I4660" i="1"/>
  <c r="I4650" i="1"/>
  <c r="I4649" i="1"/>
  <c r="I4639" i="1"/>
  <c r="I4636" i="1"/>
  <c r="I4629" i="1"/>
  <c r="I4626" i="1"/>
  <c r="I4616" i="1"/>
  <c r="I4615" i="1"/>
  <c r="I4606" i="1"/>
  <c r="I4605" i="1"/>
  <c r="I4592" i="1"/>
  <c r="I4569" i="1"/>
  <c r="I4556" i="1"/>
  <c r="I4546" i="1"/>
  <c r="I4545" i="1"/>
  <c r="I4535" i="1"/>
  <c r="I4532" i="1"/>
  <c r="I4525" i="1"/>
  <c r="I4522" i="1"/>
  <c r="I4512" i="1"/>
  <c r="I4511" i="1"/>
  <c r="I4502" i="1"/>
  <c r="I4501" i="1"/>
  <c r="I4488" i="1"/>
  <c r="I4465" i="1"/>
  <c r="I4452" i="1"/>
  <c r="I4442" i="1"/>
  <c r="I4441" i="1"/>
  <c r="I4432" i="1"/>
  <c r="I4424" i="1"/>
  <c r="I4416" i="1"/>
  <c r="I4410" i="1"/>
  <c r="I4402" i="1"/>
  <c r="I4394" i="1"/>
  <c r="I4380" i="1"/>
  <c r="I4372" i="1"/>
  <c r="I4364" i="1"/>
  <c r="I4358" i="1"/>
  <c r="I4350" i="1"/>
  <c r="I4342" i="1"/>
  <c r="I4328" i="1"/>
  <c r="I4320" i="1"/>
  <c r="I4312" i="1"/>
  <c r="I4306" i="1"/>
  <c r="I4298" i="1"/>
  <c r="I4290" i="1"/>
  <c r="I4276" i="1"/>
  <c r="I4268" i="1"/>
  <c r="I4260" i="1"/>
  <c r="I4254" i="1"/>
  <c r="I4246" i="1"/>
  <c r="I4238" i="1"/>
  <c r="I4233" i="1"/>
  <c r="I4228" i="1"/>
  <c r="I4223" i="1"/>
  <c r="I4220" i="1"/>
  <c r="I4215" i="1"/>
  <c r="I4212" i="1"/>
  <c r="I4207" i="1"/>
  <c r="I4202" i="1"/>
  <c r="I4197" i="1"/>
  <c r="I4194" i="1"/>
  <c r="I4189" i="1"/>
  <c r="I4186" i="1"/>
  <c r="I4181" i="1"/>
  <c r="I4176" i="1"/>
  <c r="I4171" i="1"/>
  <c r="I4168" i="1"/>
  <c r="I4163" i="1"/>
  <c r="I4160" i="1"/>
  <c r="I4155" i="1"/>
  <c r="I4150" i="1"/>
  <c r="I4145" i="1"/>
  <c r="I4142" i="1"/>
  <c r="I4137" i="1"/>
  <c r="I4134" i="1"/>
  <c r="I4129" i="1"/>
  <c r="I4124" i="1"/>
  <c r="I4119" i="1"/>
  <c r="I4116" i="1"/>
  <c r="I4111" i="1"/>
  <c r="I4108" i="1"/>
  <c r="I4103" i="1"/>
  <c r="I4098" i="1"/>
  <c r="I4093" i="1"/>
  <c r="I4090" i="1"/>
  <c r="I4085" i="1"/>
  <c r="I4082" i="1"/>
  <c r="I4077" i="1"/>
  <c r="I4072" i="1"/>
  <c r="I4067" i="1"/>
  <c r="I4064" i="1"/>
  <c r="I4059" i="1"/>
  <c r="I4056" i="1"/>
  <c r="I4051" i="1"/>
  <c r="K3524" i="1"/>
  <c r="K3520" i="1"/>
  <c r="K3516" i="1"/>
  <c r="I5848" i="1"/>
  <c r="I5480" i="1"/>
  <c r="I4762" i="1"/>
  <c r="I4582" i="1"/>
  <c r="I4491" i="1"/>
  <c r="I4457" i="1"/>
  <c r="I4444" i="1"/>
  <c r="I4418" i="1"/>
  <c r="I4404" i="1"/>
  <c r="I4396" i="1"/>
  <c r="I4374" i="1"/>
  <c r="I4330" i="1"/>
  <c r="I4278" i="1"/>
  <c r="I4231" i="1"/>
  <c r="I4226" i="1"/>
  <c r="I4213" i="1"/>
  <c r="I4184" i="1"/>
  <c r="I4169" i="1"/>
  <c r="I4151" i="1"/>
  <c r="I4140" i="1"/>
  <c r="I4127" i="1"/>
  <c r="I4122" i="1"/>
  <c r="I4109" i="1"/>
  <c r="I4080" i="1"/>
  <c r="I4065" i="1"/>
  <c r="I4047" i="1"/>
  <c r="I4045" i="1"/>
  <c r="I4043" i="1"/>
  <c r="I4041" i="1"/>
  <c r="I4039" i="1"/>
  <c r="I4037" i="1"/>
  <c r="I3995" i="1"/>
  <c r="I3993" i="1"/>
  <c r="I3991" i="1"/>
  <c r="I3989" i="1"/>
  <c r="I3987" i="1"/>
  <c r="I3985" i="1"/>
  <c r="I3943" i="1"/>
  <c r="I3941" i="1"/>
  <c r="I3939" i="1"/>
  <c r="I3937" i="1"/>
  <c r="I3935" i="1"/>
  <c r="I3933" i="1"/>
  <c r="I3891" i="1"/>
  <c r="I3889" i="1"/>
  <c r="I3887" i="1"/>
  <c r="I3885" i="1"/>
  <c r="I3883" i="1"/>
  <c r="I3881" i="1"/>
  <c r="I3839" i="1"/>
  <c r="I3837" i="1"/>
  <c r="I3835" i="1"/>
  <c r="I3833" i="1"/>
  <c r="I3831" i="1"/>
  <c r="I3829" i="1"/>
  <c r="I3787" i="1"/>
  <c r="I3785" i="1"/>
  <c r="I3783" i="1"/>
  <c r="I3781" i="1"/>
  <c r="I3779" i="1"/>
  <c r="I3777" i="1"/>
  <c r="I3735" i="1"/>
  <c r="I3733" i="1"/>
  <c r="I3731" i="1"/>
  <c r="I3729" i="1"/>
  <c r="I3727" i="1"/>
  <c r="I3725" i="1"/>
  <c r="I3683" i="1"/>
  <c r="I3681" i="1"/>
  <c r="I3679" i="1"/>
  <c r="I3677" i="1"/>
  <c r="I3675" i="1"/>
  <c r="I3673" i="1"/>
  <c r="I3631" i="1"/>
  <c r="I3629" i="1"/>
  <c r="I3627" i="1"/>
  <c r="I3625" i="1"/>
  <c r="I3623" i="1"/>
  <c r="I3621" i="1"/>
  <c r="I3579" i="1"/>
  <c r="I3577" i="1"/>
  <c r="I3575" i="1"/>
  <c r="I3573" i="1"/>
  <c r="I3571" i="1"/>
  <c r="I3569" i="1"/>
  <c r="I3513" i="1"/>
  <c r="I3511" i="1"/>
  <c r="I3509" i="1"/>
  <c r="I3507" i="1"/>
  <c r="I3505" i="1"/>
  <c r="I3503" i="1"/>
  <c r="I3475" i="1"/>
  <c r="I3473" i="1"/>
  <c r="I3471" i="1"/>
  <c r="I3469" i="1"/>
  <c r="I3467" i="1"/>
  <c r="I3465" i="1"/>
  <c r="I3423" i="1"/>
  <c r="I3421" i="1"/>
  <c r="I3419" i="1"/>
  <c r="I3417" i="1"/>
  <c r="I3415" i="1"/>
  <c r="I3413" i="1"/>
  <c r="I3371" i="1"/>
  <c r="I3369" i="1"/>
  <c r="I3367" i="1"/>
  <c r="I3365" i="1"/>
  <c r="I3363" i="1"/>
  <c r="I3361" i="1"/>
  <c r="I3319" i="1"/>
  <c r="I3317" i="1"/>
  <c r="I3315" i="1"/>
  <c r="I3313" i="1"/>
  <c r="I3311" i="1"/>
  <c r="I3309" i="1"/>
  <c r="I3267" i="1"/>
  <c r="I3265" i="1"/>
  <c r="I3263" i="1"/>
  <c r="I3261" i="1"/>
  <c r="I3259" i="1"/>
  <c r="I3257" i="1"/>
  <c r="I3215" i="1"/>
  <c r="I3213" i="1"/>
  <c r="I3211" i="1"/>
  <c r="I3209" i="1"/>
  <c r="I3207" i="1"/>
  <c r="I3205" i="1"/>
  <c r="I3193" i="1"/>
  <c r="I3187" i="1"/>
  <c r="I3179" i="1"/>
  <c r="I3171" i="1"/>
  <c r="I3157" i="1"/>
  <c r="I3149" i="1"/>
  <c r="I3141" i="1"/>
  <c r="I3135" i="1"/>
  <c r="I3127" i="1"/>
  <c r="I3119" i="1"/>
  <c r="I3105" i="1"/>
  <c r="I3097" i="1"/>
  <c r="I3089" i="1"/>
  <c r="I3083" i="1"/>
  <c r="I3075" i="1"/>
  <c r="I3067" i="1"/>
  <c r="I3053" i="1"/>
  <c r="I3045" i="1"/>
  <c r="I3038" i="1"/>
  <c r="I3031" i="1"/>
  <c r="I3028" i="1"/>
  <c r="I3023" i="1"/>
  <c r="I3020" i="1"/>
  <c r="I3015" i="1"/>
  <c r="I3012" i="1"/>
  <c r="I3005" i="1"/>
  <c r="I3002" i="1"/>
  <c r="I2997" i="1"/>
  <c r="I2994" i="1"/>
  <c r="I2989" i="1"/>
  <c r="I2986" i="1"/>
  <c r="I2979" i="1"/>
  <c r="I2976" i="1"/>
  <c r="I2971" i="1"/>
  <c r="I2968" i="1"/>
  <c r="I2963" i="1"/>
  <c r="I2960" i="1"/>
  <c r="I2953" i="1"/>
  <c r="I2950" i="1"/>
  <c r="I2945" i="1"/>
  <c r="I2942" i="1"/>
  <c r="I2937" i="1"/>
  <c r="I2934" i="1"/>
  <c r="I2927" i="1"/>
  <c r="I2924" i="1"/>
  <c r="I2919" i="1"/>
  <c r="I2916" i="1"/>
  <c r="I2911" i="1"/>
  <c r="I2908" i="1"/>
  <c r="I2901" i="1"/>
  <c r="I2898" i="1"/>
  <c r="I2893" i="1"/>
  <c r="I2890" i="1"/>
  <c r="I2885" i="1"/>
  <c r="I2882" i="1"/>
  <c r="I2875" i="1"/>
  <c r="I2872" i="1"/>
  <c r="I2867" i="1"/>
  <c r="I5532" i="1"/>
  <c r="I5281" i="1"/>
  <c r="I5177" i="1"/>
  <c r="I5073" i="1"/>
  <c r="I4969" i="1"/>
  <c r="I4865" i="1"/>
  <c r="I4738" i="1"/>
  <c r="I4699" i="1"/>
  <c r="I4665" i="1"/>
  <c r="I4652" i="1"/>
  <c r="I4618" i="1"/>
  <c r="I4572" i="1"/>
  <c r="I4571" i="1"/>
  <c r="I4558" i="1"/>
  <c r="I4551" i="1"/>
  <c r="I4538" i="1"/>
  <c r="I4537" i="1"/>
  <c r="I4478" i="1"/>
  <c r="I4426" i="1"/>
  <c r="I4382" i="1"/>
  <c r="I5447" i="1"/>
  <c r="I5403" i="1"/>
  <c r="I5333" i="1"/>
  <c r="I5229" i="1"/>
  <c r="I5125" i="1"/>
  <c r="I5021" i="1"/>
  <c r="I4917" i="1"/>
  <c r="I4813" i="1"/>
  <c r="I4780" i="1"/>
  <c r="I4751" i="1"/>
  <c r="I4733" i="1"/>
  <c r="I4676" i="1"/>
  <c r="I4675" i="1"/>
  <c r="I4662" i="1"/>
  <c r="I4655" i="1"/>
  <c r="I4642" i="1"/>
  <c r="I4641" i="1"/>
  <c r="I4595" i="1"/>
  <c r="I4561" i="1"/>
  <c r="I4548" i="1"/>
  <c r="I4528" i="1"/>
  <c r="I4527" i="1"/>
  <c r="I4388" i="1"/>
  <c r="I4366" i="1"/>
  <c r="I4352" i="1"/>
  <c r="I4344" i="1"/>
  <c r="I4322" i="1"/>
  <c r="I4314" i="1"/>
  <c r="I4300" i="1"/>
  <c r="I4292" i="1"/>
  <c r="I4270" i="1"/>
  <c r="I4262" i="1"/>
  <c r="I4248" i="1"/>
  <c r="I4240" i="1"/>
  <c r="I4210" i="1"/>
  <c r="I4195" i="1"/>
  <c r="I4177" i="1"/>
  <c r="I4166" i="1"/>
  <c r="I4153" i="1"/>
  <c r="I4148" i="1"/>
  <c r="I4135" i="1"/>
  <c r="I4106" i="1"/>
  <c r="I4091" i="1"/>
  <c r="I4073" i="1"/>
  <c r="I4062" i="1"/>
  <c r="I4049" i="1"/>
  <c r="I4007" i="1"/>
  <c r="I4005" i="1"/>
  <c r="I4003" i="1"/>
  <c r="I4001" i="1"/>
  <c r="I3999" i="1"/>
  <c r="I3997" i="1"/>
  <c r="I3955" i="1"/>
  <c r="I3953" i="1"/>
  <c r="I3951" i="1"/>
  <c r="I3949" i="1"/>
  <c r="I3947" i="1"/>
  <c r="I3945" i="1"/>
  <c r="I3903" i="1"/>
  <c r="I3901" i="1"/>
  <c r="I3899" i="1"/>
  <c r="I3897" i="1"/>
  <c r="I3895" i="1"/>
  <c r="I3893" i="1"/>
  <c r="I3851" i="1"/>
  <c r="I3849" i="1"/>
  <c r="I3847" i="1"/>
  <c r="I3845" i="1"/>
  <c r="I3843" i="1"/>
  <c r="I3841" i="1"/>
  <c r="I3799" i="1"/>
  <c r="I3797" i="1"/>
  <c r="I3795" i="1"/>
  <c r="I3793" i="1"/>
  <c r="I3791" i="1"/>
  <c r="I3789" i="1"/>
  <c r="I3747" i="1"/>
  <c r="I3745" i="1"/>
  <c r="I3743" i="1"/>
  <c r="I3741" i="1"/>
  <c r="I3739" i="1"/>
  <c r="I3737" i="1"/>
  <c r="I3695" i="1"/>
  <c r="I3693" i="1"/>
  <c r="I3691" i="1"/>
  <c r="I3689" i="1"/>
  <c r="I3687" i="1"/>
  <c r="I3685" i="1"/>
  <c r="I3643" i="1"/>
  <c r="I3641" i="1"/>
  <c r="I3639" i="1"/>
  <c r="I3637" i="1"/>
  <c r="I3635" i="1"/>
  <c r="I3633" i="1"/>
  <c r="I3591" i="1"/>
  <c r="I3589" i="1"/>
  <c r="I3587" i="1"/>
  <c r="I3585" i="1"/>
  <c r="I3583" i="1"/>
  <c r="I3581" i="1"/>
  <c r="I3539" i="1"/>
  <c r="I3537" i="1"/>
  <c r="I3535" i="1"/>
  <c r="I3533" i="1"/>
  <c r="I3531" i="1"/>
  <c r="I3529" i="1"/>
  <c r="K3521" i="1"/>
  <c r="I3487" i="1"/>
  <c r="I3485" i="1"/>
  <c r="I3483" i="1"/>
  <c r="I3481" i="1"/>
  <c r="I3479" i="1"/>
  <c r="I3477" i="1"/>
  <c r="I3435" i="1"/>
  <c r="I3433" i="1"/>
  <c r="I3431" i="1"/>
  <c r="I3429" i="1"/>
  <c r="I3427" i="1"/>
  <c r="I3425" i="1"/>
  <c r="I3383" i="1"/>
  <c r="I3381" i="1"/>
  <c r="I3379" i="1"/>
  <c r="I3377" i="1"/>
  <c r="I3375" i="1"/>
  <c r="I3373" i="1"/>
  <c r="I3331" i="1"/>
  <c r="I3329" i="1"/>
  <c r="I3327" i="1"/>
  <c r="I3325" i="1"/>
  <c r="I3323" i="1"/>
  <c r="I3321" i="1"/>
  <c r="I3279" i="1"/>
  <c r="I3277" i="1"/>
  <c r="I3275" i="1"/>
  <c r="I3273" i="1"/>
  <c r="I3271" i="1"/>
  <c r="I3269" i="1"/>
  <c r="I3227" i="1"/>
  <c r="I3225" i="1"/>
  <c r="I3223" i="1"/>
  <c r="I3221" i="1"/>
  <c r="I3219" i="1"/>
  <c r="I3217" i="1"/>
  <c r="I3195" i="1"/>
  <c r="I3189" i="1"/>
  <c r="I3181" i="1"/>
  <c r="I3173" i="1"/>
  <c r="I3165" i="1"/>
  <c r="I3159" i="1"/>
  <c r="I3143" i="1"/>
  <c r="I3137" i="1"/>
  <c r="I3129" i="1"/>
  <c r="I3121" i="1"/>
  <c r="I3113" i="1"/>
  <c r="I3107" i="1"/>
  <c r="I3091" i="1"/>
  <c r="I3085" i="1"/>
  <c r="I3077" i="1"/>
  <c r="I3069" i="1"/>
  <c r="I3061" i="1"/>
  <c r="I3055" i="1"/>
  <c r="I3039" i="1"/>
  <c r="I3036" i="1"/>
  <c r="I3029" i="1"/>
  <c r="I3026" i="1"/>
  <c r="I3018" i="1"/>
  <c r="I3013" i="1"/>
  <c r="I3010" i="1"/>
  <c r="I3003" i="1"/>
  <c r="I3000" i="1"/>
  <c r="I2992" i="1"/>
  <c r="I2987" i="1"/>
  <c r="I2984" i="1"/>
  <c r="I2977" i="1"/>
  <c r="I2974" i="1"/>
  <c r="I2966" i="1"/>
  <c r="I2961" i="1"/>
  <c r="I2958" i="1"/>
  <c r="I2951" i="1"/>
  <c r="I2948" i="1"/>
  <c r="I2940" i="1"/>
  <c r="I2935" i="1"/>
  <c r="I2932" i="1"/>
  <c r="I2925" i="1"/>
  <c r="I2922" i="1"/>
  <c r="I2914" i="1"/>
  <c r="I2909" i="1"/>
  <c r="I2906" i="1"/>
  <c r="I2899" i="1"/>
  <c r="I2896" i="1"/>
  <c r="I2888" i="1"/>
  <c r="I2883" i="1"/>
  <c r="I2880" i="1"/>
  <c r="I2873" i="1"/>
  <c r="I2870" i="1"/>
  <c r="I2862" i="1"/>
  <c r="I2857" i="1"/>
  <c r="I2854" i="1"/>
  <c r="I2847" i="1"/>
  <c r="I2844" i="1"/>
  <c r="I2836" i="1"/>
  <c r="I2831" i="1"/>
  <c r="I2828" i="1"/>
  <c r="I2821" i="1"/>
  <c r="I2818" i="1"/>
  <c r="I2810" i="1"/>
  <c r="I2805" i="1"/>
  <c r="I2802" i="1"/>
  <c r="I2795" i="1"/>
  <c r="I2792" i="1"/>
  <c r="I2784" i="1"/>
  <c r="I2779" i="1"/>
  <c r="I2776" i="1"/>
  <c r="I2769" i="1"/>
  <c r="I2766" i="1"/>
  <c r="I2758" i="1"/>
  <c r="I2753" i="1"/>
  <c r="I2750" i="1"/>
  <c r="I2743" i="1"/>
  <c r="I2740" i="1"/>
  <c r="I2732" i="1"/>
  <c r="I2727" i="1"/>
  <c r="I2724" i="1"/>
  <c r="I2720" i="1"/>
  <c r="I2718" i="1"/>
  <c r="I2716" i="1"/>
  <c r="I2714" i="1"/>
  <c r="I2712" i="1"/>
  <c r="I2710" i="1"/>
  <c r="I2708" i="1"/>
  <c r="I2706" i="1"/>
  <c r="I2704" i="1"/>
  <c r="I2702" i="1"/>
  <c r="I2700" i="1"/>
  <c r="I2698" i="1"/>
  <c r="I2694" i="1"/>
  <c r="I2692" i="1"/>
  <c r="I2690" i="1"/>
  <c r="I2688" i="1"/>
  <c r="I2686" i="1"/>
  <c r="I2684" i="1"/>
  <c r="I2682" i="1"/>
  <c r="I2680" i="1"/>
  <c r="I2678" i="1"/>
  <c r="I2676" i="1"/>
  <c r="I2674" i="1"/>
  <c r="I2672" i="1"/>
  <c r="I2668" i="1"/>
  <c r="I2666" i="1"/>
  <c r="I2664" i="1"/>
  <c r="I2662" i="1"/>
  <c r="I2660" i="1"/>
  <c r="I2658" i="1"/>
  <c r="I2656" i="1"/>
  <c r="I2654" i="1"/>
  <c r="I2652" i="1"/>
  <c r="I2650" i="1"/>
  <c r="I2648" i="1"/>
  <c r="I2646" i="1"/>
  <c r="I2642" i="1"/>
  <c r="I2640" i="1"/>
  <c r="I2638" i="1"/>
  <c r="I2636" i="1"/>
  <c r="I2634" i="1"/>
  <c r="I2632" i="1"/>
  <c r="I2630" i="1"/>
  <c r="I2628" i="1"/>
  <c r="I2626" i="1"/>
  <c r="I2624" i="1"/>
  <c r="I2622" i="1"/>
  <c r="I2620" i="1"/>
  <c r="I2616" i="1"/>
  <c r="I2614" i="1"/>
  <c r="I2612" i="1"/>
  <c r="I2610" i="1"/>
  <c r="I2608" i="1"/>
  <c r="I2606" i="1"/>
  <c r="I2604" i="1"/>
  <c r="I2602" i="1"/>
  <c r="I2600" i="1"/>
  <c r="I2598" i="1"/>
  <c r="I2596" i="1"/>
  <c r="I2594" i="1"/>
  <c r="I2590" i="1"/>
  <c r="I2588" i="1"/>
  <c r="I2586" i="1"/>
  <c r="I2584" i="1"/>
  <c r="I2582" i="1"/>
  <c r="I2580" i="1"/>
  <c r="I2578" i="1"/>
  <c r="I2576" i="1"/>
  <c r="I2574" i="1"/>
  <c r="I2572" i="1"/>
  <c r="I2570" i="1"/>
  <c r="I2568" i="1"/>
  <c r="I2564" i="1"/>
  <c r="I2562" i="1"/>
  <c r="I2560" i="1"/>
  <c r="I2558" i="1"/>
  <c r="I2556" i="1"/>
  <c r="I2554" i="1"/>
  <c r="I2552" i="1"/>
  <c r="I2550" i="1"/>
  <c r="I2548" i="1"/>
  <c r="I2546" i="1"/>
  <c r="I2544" i="1"/>
  <c r="I2542" i="1"/>
  <c r="I2538" i="1"/>
  <c r="I2536" i="1"/>
  <c r="I2534" i="1"/>
  <c r="I2532" i="1"/>
  <c r="I2530" i="1"/>
  <c r="I2528" i="1"/>
  <c r="I2526" i="1"/>
  <c r="I2524" i="1"/>
  <c r="I2522" i="1"/>
  <c r="I2520" i="1"/>
  <c r="I2518" i="1"/>
  <c r="I2516" i="1"/>
  <c r="I2512" i="1"/>
  <c r="I2510" i="1"/>
  <c r="I2508" i="1"/>
  <c r="I2506" i="1"/>
  <c r="I2504" i="1"/>
  <c r="I2502" i="1"/>
  <c r="I2500" i="1"/>
  <c r="I2498" i="1"/>
  <c r="I2496" i="1"/>
  <c r="I2494" i="1"/>
  <c r="I2492" i="1"/>
  <c r="I2490" i="1"/>
  <c r="I2486" i="1"/>
  <c r="I2484" i="1"/>
  <c r="I2482" i="1"/>
  <c r="I2480" i="1"/>
  <c r="I2478" i="1"/>
  <c r="I2476" i="1"/>
  <c r="I2474" i="1"/>
  <c r="I2472" i="1"/>
  <c r="I2470" i="1"/>
  <c r="I2468" i="1"/>
  <c r="I2466" i="1"/>
  <c r="I2464" i="1"/>
  <c r="I2460" i="1"/>
  <c r="I2458" i="1"/>
  <c r="I2456" i="1"/>
  <c r="I2454" i="1"/>
  <c r="I2452" i="1"/>
  <c r="I2450" i="1"/>
  <c r="I2448" i="1"/>
  <c r="I2446" i="1"/>
  <c r="I2444" i="1"/>
  <c r="I2442" i="1"/>
  <c r="I2440" i="1"/>
  <c r="I2438" i="1"/>
  <c r="I2434" i="1"/>
  <c r="I2432" i="1"/>
  <c r="I2430" i="1"/>
  <c r="I2428" i="1"/>
  <c r="I2426" i="1"/>
  <c r="I2424" i="1"/>
  <c r="I2422" i="1"/>
  <c r="I2420" i="1"/>
  <c r="I2418" i="1"/>
  <c r="I2416" i="1"/>
  <c r="I2414" i="1"/>
  <c r="I2412" i="1"/>
  <c r="I2408" i="1"/>
  <c r="I2406" i="1"/>
  <c r="I2404" i="1"/>
  <c r="I2402" i="1"/>
  <c r="I2400" i="1"/>
  <c r="I2398" i="1"/>
  <c r="I2396" i="1"/>
  <c r="I2394" i="1"/>
  <c r="I2392" i="1"/>
  <c r="I2390" i="1"/>
  <c r="I2388" i="1"/>
  <c r="I2386" i="1"/>
  <c r="I2382" i="1"/>
  <c r="I2380" i="1"/>
  <c r="I2378" i="1"/>
  <c r="I2376" i="1"/>
  <c r="I2374" i="1"/>
  <c r="I2372" i="1"/>
  <c r="I2370" i="1"/>
  <c r="I2368" i="1"/>
  <c r="I2366" i="1"/>
  <c r="I2364" i="1"/>
  <c r="I2362" i="1"/>
  <c r="I2360" i="1"/>
  <c r="I2356" i="1"/>
  <c r="I2354" i="1"/>
  <c r="I2352" i="1"/>
  <c r="I2350" i="1"/>
  <c r="I2348" i="1"/>
  <c r="I2346" i="1"/>
  <c r="I2344" i="1"/>
  <c r="I2342" i="1"/>
  <c r="I2340" i="1"/>
  <c r="I2338" i="1"/>
  <c r="I2336" i="1"/>
  <c r="I2334" i="1"/>
  <c r="I2330" i="1"/>
  <c r="I2328" i="1"/>
  <c r="I2326" i="1"/>
  <c r="I2324" i="1"/>
  <c r="I2322" i="1"/>
  <c r="I2320" i="1"/>
  <c r="I2318" i="1"/>
  <c r="I2316" i="1"/>
  <c r="I2314" i="1"/>
  <c r="I2312" i="1"/>
  <c r="I2310" i="1"/>
  <c r="I2308" i="1"/>
  <c r="I2304" i="1"/>
  <c r="I2302" i="1"/>
  <c r="I2300" i="1"/>
  <c r="I2298" i="1"/>
  <c r="I2296" i="1"/>
  <c r="I2294" i="1"/>
  <c r="I2292" i="1"/>
  <c r="I2290" i="1"/>
  <c r="I2288" i="1"/>
  <c r="I2286" i="1"/>
  <c r="I2284" i="1"/>
  <c r="I2282" i="1"/>
  <c r="I2278" i="1"/>
  <c r="I2276" i="1"/>
  <c r="I2274" i="1"/>
  <c r="I2272" i="1"/>
  <c r="I2270" i="1"/>
  <c r="I2268" i="1"/>
  <c r="I2266" i="1"/>
  <c r="I2264" i="1"/>
  <c r="I2262" i="1"/>
  <c r="I2260" i="1"/>
  <c r="I2258" i="1"/>
  <c r="I2256" i="1"/>
  <c r="I2252" i="1"/>
  <c r="I2250" i="1"/>
  <c r="I2248" i="1"/>
  <c r="I2246" i="1"/>
  <c r="I2244" i="1"/>
  <c r="I2242" i="1"/>
  <c r="I2240" i="1"/>
  <c r="I2238" i="1"/>
  <c r="I2236" i="1"/>
  <c r="I2234" i="1"/>
  <c r="I2232" i="1"/>
  <c r="I2230" i="1"/>
  <c r="I2226" i="1"/>
  <c r="I2224" i="1"/>
  <c r="I2222" i="1"/>
  <c r="I2220" i="1"/>
  <c r="I2218" i="1"/>
  <c r="I2216" i="1"/>
  <c r="I2214" i="1"/>
  <c r="I2212" i="1"/>
  <c r="I2210" i="1"/>
  <c r="I2208" i="1"/>
  <c r="I2206" i="1"/>
  <c r="I2204" i="1"/>
  <c r="I2200" i="1"/>
  <c r="I2198" i="1"/>
  <c r="I2196" i="1"/>
  <c r="I2194" i="1"/>
  <c r="I2192" i="1"/>
  <c r="I2190" i="1"/>
  <c r="I2188" i="1"/>
  <c r="I2186" i="1"/>
  <c r="I2184" i="1"/>
  <c r="I2182" i="1"/>
  <c r="I2180" i="1"/>
  <c r="I2178" i="1"/>
  <c r="I2174" i="1"/>
  <c r="I2172" i="1"/>
  <c r="I2170" i="1"/>
  <c r="I2168" i="1"/>
  <c r="I2166" i="1"/>
  <c r="I2164" i="1"/>
  <c r="I2162" i="1"/>
  <c r="I2160" i="1"/>
  <c r="I2158" i="1"/>
  <c r="I2156" i="1"/>
  <c r="I2154" i="1"/>
  <c r="I2152" i="1"/>
  <c r="I2148" i="1"/>
  <c r="I2146" i="1"/>
  <c r="I2144" i="1"/>
  <c r="I2142" i="1"/>
  <c r="I2140" i="1"/>
  <c r="I2138" i="1"/>
  <c r="I2136" i="1"/>
  <c r="I2134" i="1"/>
  <c r="I2132" i="1"/>
  <c r="I2130" i="1"/>
  <c r="I2128" i="1"/>
  <c r="I2126" i="1"/>
  <c r="I2122" i="1"/>
  <c r="I2120" i="1"/>
  <c r="I2118" i="1"/>
  <c r="I2116" i="1"/>
  <c r="I2114" i="1"/>
  <c r="I2112" i="1"/>
  <c r="I2110" i="1"/>
  <c r="I2108" i="1"/>
  <c r="I2106" i="1"/>
  <c r="I2104" i="1"/>
  <c r="I2102" i="1"/>
  <c r="I2100" i="1"/>
  <c r="I2096" i="1"/>
  <c r="I2094" i="1"/>
  <c r="I2092" i="1"/>
  <c r="I2090" i="1"/>
  <c r="I2088" i="1"/>
  <c r="I2086" i="1"/>
  <c r="I2084" i="1"/>
  <c r="I2082" i="1"/>
  <c r="I2080" i="1"/>
  <c r="I2078" i="1"/>
  <c r="I2076" i="1"/>
  <c r="I2074" i="1"/>
  <c r="I2070" i="1"/>
  <c r="I2068" i="1"/>
  <c r="I2066" i="1"/>
  <c r="I2064" i="1"/>
  <c r="I2062" i="1"/>
  <c r="I2060" i="1"/>
  <c r="I2058" i="1"/>
  <c r="I2056" i="1"/>
  <c r="I2054" i="1"/>
  <c r="I2052" i="1"/>
  <c r="I2050" i="1"/>
  <c r="I2048" i="1"/>
  <c r="I2044" i="1"/>
  <c r="I2042" i="1"/>
  <c r="I2040" i="1"/>
  <c r="I2038" i="1"/>
  <c r="I2036" i="1"/>
  <c r="I2034" i="1"/>
  <c r="I2032" i="1"/>
  <c r="I2030" i="1"/>
  <c r="I2028" i="1"/>
  <c r="I2026" i="1"/>
  <c r="I2024" i="1"/>
  <c r="I2022" i="1"/>
  <c r="I2018" i="1"/>
  <c r="I2016" i="1"/>
  <c r="I2014" i="1"/>
  <c r="I2012" i="1"/>
  <c r="I2010" i="1"/>
  <c r="I2008" i="1"/>
  <c r="I2006" i="1"/>
  <c r="I2004" i="1"/>
  <c r="I2002" i="1"/>
  <c r="I2000" i="1"/>
  <c r="I1998" i="1"/>
  <c r="I1996" i="1"/>
  <c r="I1992" i="1"/>
  <c r="I1990" i="1"/>
  <c r="I1988" i="1"/>
  <c r="I1986" i="1"/>
  <c r="I1984" i="1"/>
  <c r="I1982" i="1"/>
  <c r="I1980" i="1"/>
  <c r="I1978" i="1"/>
  <c r="I1976" i="1"/>
  <c r="I1974" i="1"/>
  <c r="I1972" i="1"/>
  <c r="I1970" i="1"/>
  <c r="I1966" i="1"/>
  <c r="I1964" i="1"/>
  <c r="I1962" i="1"/>
  <c r="I1960" i="1"/>
  <c r="I1958" i="1"/>
  <c r="I1956" i="1"/>
  <c r="I1954" i="1"/>
  <c r="I1952" i="1"/>
  <c r="I1950" i="1"/>
  <c r="I1948" i="1"/>
  <c r="I1946" i="1"/>
  <c r="I1944" i="1"/>
  <c r="I1940" i="1"/>
  <c r="I1938" i="1"/>
  <c r="I1936" i="1"/>
  <c r="I1934" i="1"/>
  <c r="I1932" i="1"/>
  <c r="I1930" i="1"/>
  <c r="I1928" i="1"/>
  <c r="I1926" i="1"/>
  <c r="I1924" i="1"/>
  <c r="I1922" i="1"/>
  <c r="I1920" i="1"/>
  <c r="I1918" i="1"/>
  <c r="I1914" i="1"/>
  <c r="I4686" i="1"/>
  <c r="I4454" i="1"/>
  <c r="I4447" i="1"/>
  <c r="I4229" i="1"/>
  <c r="I4218" i="1"/>
  <c r="I4205" i="1"/>
  <c r="I4187" i="1"/>
  <c r="I4158" i="1"/>
  <c r="I4117" i="1"/>
  <c r="I4088" i="1"/>
  <c r="I4075" i="1"/>
  <c r="I4057" i="1"/>
  <c r="I4027" i="1"/>
  <c r="I3977" i="1"/>
  <c r="I3927" i="1"/>
  <c r="I3919" i="1"/>
  <c r="I3877" i="1"/>
  <c r="I3869" i="1"/>
  <c r="I3865" i="1"/>
  <c r="I3863" i="1"/>
  <c r="I3861" i="1"/>
  <c r="I3859" i="1"/>
  <c r="I3857" i="1"/>
  <c r="I3855" i="1"/>
  <c r="I3819" i="1"/>
  <c r="I3769" i="1"/>
  <c r="I3719" i="1"/>
  <c r="I3711" i="1"/>
  <c r="I3669" i="1"/>
  <c r="I3661" i="1"/>
  <c r="I3657" i="1"/>
  <c r="I3655" i="1"/>
  <c r="I3653" i="1"/>
  <c r="I3651" i="1"/>
  <c r="I3649" i="1"/>
  <c r="I3647" i="1"/>
  <c r="I3611" i="1"/>
  <c r="I3561" i="1"/>
  <c r="K3517" i="1"/>
  <c r="I3501" i="1"/>
  <c r="I3493" i="1"/>
  <c r="I3455" i="1"/>
  <c r="I3405" i="1"/>
  <c r="I3355" i="1"/>
  <c r="I3347" i="1"/>
  <c r="I3305" i="1"/>
  <c r="I3297" i="1"/>
  <c r="I3293" i="1"/>
  <c r="I3291" i="1"/>
  <c r="I3289" i="1"/>
  <c r="I3287" i="1"/>
  <c r="I3285" i="1"/>
  <c r="I3283" i="1"/>
  <c r="I3247" i="1"/>
  <c r="I3197" i="1"/>
  <c r="I3175" i="1"/>
  <c r="I3153" i="1"/>
  <c r="I3133" i="1"/>
  <c r="I3115" i="1"/>
  <c r="I3109" i="1"/>
  <c r="I3093" i="1"/>
  <c r="I3071" i="1"/>
  <c r="I3049" i="1"/>
  <c r="I3022" i="1"/>
  <c r="I3009" i="1"/>
  <c r="I2999" i="1"/>
  <c r="I2998" i="1"/>
  <c r="I2988" i="1"/>
  <c r="I2985" i="1"/>
  <c r="I2978" i="1"/>
  <c r="I2975" i="1"/>
  <c r="I2965" i="1"/>
  <c r="I2964" i="1"/>
  <c r="I2955" i="1"/>
  <c r="I2954" i="1"/>
  <c r="I2941" i="1"/>
  <c r="I2918" i="1"/>
  <c r="I2905" i="1"/>
  <c r="I2895" i="1"/>
  <c r="I2894" i="1"/>
  <c r="I2884" i="1"/>
  <c r="I2881" i="1"/>
  <c r="I2874" i="1"/>
  <c r="I2871" i="1"/>
  <c r="I2864" i="1"/>
  <c r="I2855" i="1"/>
  <c r="I2850" i="1"/>
  <c r="I2846" i="1"/>
  <c r="I2837" i="1"/>
  <c r="I2833" i="1"/>
  <c r="I2832" i="1"/>
  <c r="I2827" i="1"/>
  <c r="I2819" i="1"/>
  <c r="I2815" i="1"/>
  <c r="I2814" i="1"/>
  <c r="I2809" i="1"/>
  <c r="I2793" i="1"/>
  <c r="I2789" i="1"/>
  <c r="I2788" i="1"/>
  <c r="I2783" i="1"/>
  <c r="I2767" i="1"/>
  <c r="I2763" i="1"/>
  <c r="I2762" i="1"/>
  <c r="I2757" i="1"/>
  <c r="I2745" i="1"/>
  <c r="I2744" i="1"/>
  <c r="I2739" i="1"/>
  <c r="I2730" i="1"/>
  <c r="I2726" i="1"/>
  <c r="I2721" i="1"/>
  <c r="I2717" i="1"/>
  <c r="I2713" i="1"/>
  <c r="I2705" i="1"/>
  <c r="I2701" i="1"/>
  <c r="I2697" i="1"/>
  <c r="I2693" i="1"/>
  <c r="I2689" i="1"/>
  <c r="I2685" i="1"/>
  <c r="I2681" i="1"/>
  <c r="I2677" i="1"/>
  <c r="I2673" i="1"/>
  <c r="I2669" i="1"/>
  <c r="I2665" i="1"/>
  <c r="I2661" i="1"/>
  <c r="I2653" i="1"/>
  <c r="I2649" i="1"/>
  <c r="I2645" i="1"/>
  <c r="I2641" i="1"/>
  <c r="I2637" i="1"/>
  <c r="I2633" i="1"/>
  <c r="I2629" i="1"/>
  <c r="I2625" i="1"/>
  <c r="I2621" i="1"/>
  <c r="I2617" i="1"/>
  <c r="I2613" i="1"/>
  <c r="I2609" i="1"/>
  <c r="I2601" i="1"/>
  <c r="I2597" i="1"/>
  <c r="I2593" i="1"/>
  <c r="I2589" i="1"/>
  <c r="I2585" i="1"/>
  <c r="I2581" i="1"/>
  <c r="I2577" i="1"/>
  <c r="I2573" i="1"/>
  <c r="I5395" i="1"/>
  <c r="I4514" i="1"/>
  <c r="I4203" i="1"/>
  <c r="I4174" i="1"/>
  <c r="I4132" i="1"/>
  <c r="I4096" i="1"/>
  <c r="I4029" i="1"/>
  <c r="I3979" i="1"/>
  <c r="I3971" i="1"/>
  <c r="I3929" i="1"/>
  <c r="I3921" i="1"/>
  <c r="I3917" i="1"/>
  <c r="I3915" i="1"/>
  <c r="I3913" i="1"/>
  <c r="I3911" i="1"/>
  <c r="I3909" i="1"/>
  <c r="I3907" i="1"/>
  <c r="I3871" i="1"/>
  <c r="I3821" i="1"/>
  <c r="I3771" i="1"/>
  <c r="I3763" i="1"/>
  <c r="I3721" i="1"/>
  <c r="I3713" i="1"/>
  <c r="I3709" i="1"/>
  <c r="I3707" i="1"/>
  <c r="I3705" i="1"/>
  <c r="I3703" i="1"/>
  <c r="I3701" i="1"/>
  <c r="I3699" i="1"/>
  <c r="I3663" i="1"/>
  <c r="I3613" i="1"/>
  <c r="I3563" i="1"/>
  <c r="I3555" i="1"/>
  <c r="I3495" i="1"/>
  <c r="I3457" i="1"/>
  <c r="I3407" i="1"/>
  <c r="I3399" i="1"/>
  <c r="I3357" i="1"/>
  <c r="I3349" i="1"/>
  <c r="I3345" i="1"/>
  <c r="I3343" i="1"/>
  <c r="I3341" i="1"/>
  <c r="I3339" i="1"/>
  <c r="I3337" i="1"/>
  <c r="I3335" i="1"/>
  <c r="I3299" i="1"/>
  <c r="I3249" i="1"/>
  <c r="I3199" i="1"/>
  <c r="I3183" i="1"/>
  <c r="I3155" i="1"/>
  <c r="I3139" i="1"/>
  <c r="I3117" i="1"/>
  <c r="I3111" i="1"/>
  <c r="I3095" i="1"/>
  <c r="I3079" i="1"/>
  <c r="I3051" i="1"/>
  <c r="I3033" i="1"/>
  <c r="I3032" i="1"/>
  <c r="I3019" i="1"/>
  <c r="I2996" i="1"/>
  <c r="I2983" i="1"/>
  <c r="I2973" i="1"/>
  <c r="I2972" i="1"/>
  <c r="I2962" i="1"/>
  <c r="I2959" i="1"/>
  <c r="I2952" i="1"/>
  <c r="I2949" i="1"/>
  <c r="I2939" i="1"/>
  <c r="I2938" i="1"/>
  <c r="I2929" i="1"/>
  <c r="I2928" i="1"/>
  <c r="I2915" i="1"/>
  <c r="I2892" i="1"/>
  <c r="I2879" i="1"/>
  <c r="I2869" i="1"/>
  <c r="I2868" i="1"/>
  <c r="I2863" i="1"/>
  <c r="I2859" i="1"/>
  <c r="I2858" i="1"/>
  <c r="I2853" i="1"/>
  <c r="I2845" i="1"/>
  <c r="I2841" i="1"/>
  <c r="I2840" i="1"/>
  <c r="I2835" i="1"/>
  <c r="I2823" i="1"/>
  <c r="I2822" i="1"/>
  <c r="I2817" i="1"/>
  <c r="I2808" i="1"/>
  <c r="I2804" i="1"/>
  <c r="I2797" i="1"/>
  <c r="I2796" i="1"/>
  <c r="I2791" i="1"/>
  <c r="I2782" i="1"/>
  <c r="I2778" i="1"/>
  <c r="I2771" i="1"/>
  <c r="I2770" i="1"/>
  <c r="I2765" i="1"/>
  <c r="I2756" i="1"/>
  <c r="I2752" i="1"/>
  <c r="I2747" i="1"/>
  <c r="I2738" i="1"/>
  <c r="I2734" i="1"/>
  <c r="I2725" i="1"/>
  <c r="I7421" i="1"/>
  <c r="I4632" i="1"/>
  <c r="I4631" i="1"/>
  <c r="I4468" i="1"/>
  <c r="I4467" i="1"/>
  <c r="I4434" i="1"/>
  <c r="I4336" i="1"/>
  <c r="I4221" i="1"/>
  <c r="I4192" i="1"/>
  <c r="I4179" i="1"/>
  <c r="I4161" i="1"/>
  <c r="I4125" i="1"/>
  <c r="I4114" i="1"/>
  <c r="I4101" i="1"/>
  <c r="I4083" i="1"/>
  <c r="I4054" i="1"/>
  <c r="I4031" i="1"/>
  <c r="I4023" i="1"/>
  <c r="I3981" i="1"/>
  <c r="I3973" i="1"/>
  <c r="I3969" i="1"/>
  <c r="I3967" i="1"/>
  <c r="I3965" i="1"/>
  <c r="I3963" i="1"/>
  <c r="I3961" i="1"/>
  <c r="I3959" i="1"/>
  <c r="I3923" i="1"/>
  <c r="I3873" i="1"/>
  <c r="I3823" i="1"/>
  <c r="I3815" i="1"/>
  <c r="I3773" i="1"/>
  <c r="I3765" i="1"/>
  <c r="I3761" i="1"/>
  <c r="I3759" i="1"/>
  <c r="I3757" i="1"/>
  <c r="I3755" i="1"/>
  <c r="I3753" i="1"/>
  <c r="I3751" i="1"/>
  <c r="I3715" i="1"/>
  <c r="I3665" i="1"/>
  <c r="I4284" i="1"/>
  <c r="I4236" i="1"/>
  <c r="I4200" i="1"/>
  <c r="I4143" i="1"/>
  <c r="I4099" i="1"/>
  <c r="I4070" i="1"/>
  <c r="I4033" i="1"/>
  <c r="I4025" i="1"/>
  <c r="I4021" i="1"/>
  <c r="I4019" i="1"/>
  <c r="I4017" i="1"/>
  <c r="I4015" i="1"/>
  <c r="I4013" i="1"/>
  <c r="I4011" i="1"/>
  <c r="I3975" i="1"/>
  <c r="I3925" i="1"/>
  <c r="I3875" i="1"/>
  <c r="I3867" i="1"/>
  <c r="I3825" i="1"/>
  <c r="I3817" i="1"/>
  <c r="I3813" i="1"/>
  <c r="I3811" i="1"/>
  <c r="I3809" i="1"/>
  <c r="I3807" i="1"/>
  <c r="I3805" i="1"/>
  <c r="I3803" i="1"/>
  <c r="I3767" i="1"/>
  <c r="I3717" i="1"/>
  <c r="I3667" i="1"/>
  <c r="I3659" i="1"/>
  <c r="I3617" i="1"/>
  <c r="I3609" i="1"/>
  <c r="I3605" i="1"/>
  <c r="I3603" i="1"/>
  <c r="I3601" i="1"/>
  <c r="I3599" i="1"/>
  <c r="I3597" i="1"/>
  <c r="I3595" i="1"/>
  <c r="I3559" i="1"/>
  <c r="I3499" i="1"/>
  <c r="I3491" i="1"/>
  <c r="I3461" i="1"/>
  <c r="I3453" i="1"/>
  <c r="I3449" i="1"/>
  <c r="I3447" i="1"/>
  <c r="I3445" i="1"/>
  <c r="I3443" i="1"/>
  <c r="I3441" i="1"/>
  <c r="I3439" i="1"/>
  <c r="I3403" i="1"/>
  <c r="I3353" i="1"/>
  <c r="I3303" i="1"/>
  <c r="I3295" i="1"/>
  <c r="I3253" i="1"/>
  <c r="I3245" i="1"/>
  <c r="I3241" i="1"/>
  <c r="I3239" i="1"/>
  <c r="I3237" i="1"/>
  <c r="I3235" i="1"/>
  <c r="I3233" i="1"/>
  <c r="I3231" i="1"/>
  <c r="I3191" i="1"/>
  <c r="I3169" i="1"/>
  <c r="I3163" i="1"/>
  <c r="I3147" i="1"/>
  <c r="I3131" i="1"/>
  <c r="I3103" i="1"/>
  <c r="I3087" i="1"/>
  <c r="I3065" i="1"/>
  <c r="I3059" i="1"/>
  <c r="I3043" i="1"/>
  <c r="I3035" i="1"/>
  <c r="I3025" i="1"/>
  <c r="I3024" i="1"/>
  <c r="I3014" i="1"/>
  <c r="I3011" i="1"/>
  <c r="I3004" i="1"/>
  <c r="I3001" i="1"/>
  <c r="I2991" i="1"/>
  <c r="I2990" i="1"/>
  <c r="I2981" i="1"/>
  <c r="I2980" i="1"/>
  <c r="I2967" i="1"/>
  <c r="I2944" i="1"/>
  <c r="I2931" i="1"/>
  <c r="I2921" i="1"/>
  <c r="I2920" i="1"/>
  <c r="I2910" i="1"/>
  <c r="I2907" i="1"/>
  <c r="I2900" i="1"/>
  <c r="I2897" i="1"/>
  <c r="I2887" i="1"/>
  <c r="I2886" i="1"/>
  <c r="I2877" i="1"/>
  <c r="I2876" i="1"/>
  <c r="I2860" i="1"/>
  <c r="I2856" i="1"/>
  <c r="I2851" i="1"/>
  <c r="I2842" i="1"/>
  <c r="I2838" i="1"/>
  <c r="I2829" i="1"/>
  <c r="I2824" i="1"/>
  <c r="I2820" i="1"/>
  <c r="I2811" i="1"/>
  <c r="I2807" i="1"/>
  <c r="I2806" i="1"/>
  <c r="I2801" i="1"/>
  <c r="I2798" i="1"/>
  <c r="I2794" i="1"/>
  <c r="I2785" i="1"/>
  <c r="I2781" i="1"/>
  <c r="I2780" i="1"/>
  <c r="I2775" i="1"/>
  <c r="I2772" i="1"/>
  <c r="I2768" i="1"/>
  <c r="I2759" i="1"/>
  <c r="I2755" i="1"/>
  <c r="I2754" i="1"/>
  <c r="I2749" i="1"/>
  <c r="I2741" i="1"/>
  <c r="I2737" i="1"/>
  <c r="I2736" i="1"/>
  <c r="I2731" i="1"/>
  <c r="I3615" i="1"/>
  <c r="I3549" i="1"/>
  <c r="I3409" i="1"/>
  <c r="I3397" i="1"/>
  <c r="I3389" i="1"/>
  <c r="I3301" i="1"/>
  <c r="I3243" i="1"/>
  <c r="I3161" i="1"/>
  <c r="I3101" i="1"/>
  <c r="I3057" i="1"/>
  <c r="I2993" i="1"/>
  <c r="I2843" i="1"/>
  <c r="I2790" i="1"/>
  <c r="I2719" i="1"/>
  <c r="I2703" i="1"/>
  <c r="I2667" i="1"/>
  <c r="I2651" i="1"/>
  <c r="I2615" i="1"/>
  <c r="I2599" i="1"/>
  <c r="I2571" i="1"/>
  <c r="I2567" i="1"/>
  <c r="I2563" i="1"/>
  <c r="I2559" i="1"/>
  <c r="I2555" i="1"/>
  <c r="I2551" i="1"/>
  <c r="I2547" i="1"/>
  <c r="I2543" i="1"/>
  <c r="I2539" i="1"/>
  <c r="I2535" i="1"/>
  <c r="I2531" i="1"/>
  <c r="I2523" i="1"/>
  <c r="I2519" i="1"/>
  <c r="I2515" i="1"/>
  <c r="I2511" i="1"/>
  <c r="I2507" i="1"/>
  <c r="I2503" i="1"/>
  <c r="I2499" i="1"/>
  <c r="I2495" i="1"/>
  <c r="I2491" i="1"/>
  <c r="I1913" i="1"/>
  <c r="I1911" i="1"/>
  <c r="I1909" i="1"/>
  <c r="I1907" i="1"/>
  <c r="I1905" i="1"/>
  <c r="I1901" i="1"/>
  <c r="I1899" i="1"/>
  <c r="I1897" i="1"/>
  <c r="I1895" i="1"/>
  <c r="I1893" i="1"/>
  <c r="I1891" i="1"/>
  <c r="I1889" i="1"/>
  <c r="I1887" i="1"/>
  <c r="I1885" i="1"/>
  <c r="I1883" i="1"/>
  <c r="I1881" i="1"/>
  <c r="I1879" i="1"/>
  <c r="I1875" i="1"/>
  <c r="I1873" i="1"/>
  <c r="I1871" i="1"/>
  <c r="I1869" i="1"/>
  <c r="I1867" i="1"/>
  <c r="I1865" i="1"/>
  <c r="I1863" i="1"/>
  <c r="I1861" i="1"/>
  <c r="I1859" i="1"/>
  <c r="I1857" i="1"/>
  <c r="I1855" i="1"/>
  <c r="I1853" i="1"/>
  <c r="I1849" i="1"/>
  <c r="I1847" i="1"/>
  <c r="I1845" i="1"/>
  <c r="I1843" i="1"/>
  <c r="I1841" i="1"/>
  <c r="I1839" i="1"/>
  <c r="I1837" i="1"/>
  <c r="I1835" i="1"/>
  <c r="I1833" i="1"/>
  <c r="I1831" i="1"/>
  <c r="I1829" i="1"/>
  <c r="I1827" i="1"/>
  <c r="I1823" i="1"/>
  <c r="I1821" i="1"/>
  <c r="I1819" i="1"/>
  <c r="I1817" i="1"/>
  <c r="I1815" i="1"/>
  <c r="I1813" i="1"/>
  <c r="I1811" i="1"/>
  <c r="I1809" i="1"/>
  <c r="I1807" i="1"/>
  <c r="I1805" i="1"/>
  <c r="I1803" i="1"/>
  <c r="I1801" i="1"/>
  <c r="I1797" i="1"/>
  <c r="I1795" i="1"/>
  <c r="I1793" i="1"/>
  <c r="I1791" i="1"/>
  <c r="I1789" i="1"/>
  <c r="I1787" i="1"/>
  <c r="I1785" i="1"/>
  <c r="I1783" i="1"/>
  <c r="I1781" i="1"/>
  <c r="I1779" i="1"/>
  <c r="I1777" i="1"/>
  <c r="I1775" i="1"/>
  <c r="I1771" i="1"/>
  <c r="I1769" i="1"/>
  <c r="I1767" i="1"/>
  <c r="I1765" i="1"/>
  <c r="I1763" i="1"/>
  <c r="I1761" i="1"/>
  <c r="I1759" i="1"/>
  <c r="I1757" i="1"/>
  <c r="I1755" i="1"/>
  <c r="I1753" i="1"/>
  <c r="I1751" i="1"/>
  <c r="I1749" i="1"/>
  <c r="I1745" i="1"/>
  <c r="I1743" i="1"/>
  <c r="I1741" i="1"/>
  <c r="I1739" i="1"/>
  <c r="I1737" i="1"/>
  <c r="I1735" i="1"/>
  <c r="I1733" i="1"/>
  <c r="I1731" i="1"/>
  <c r="I1729" i="1"/>
  <c r="I1727" i="1"/>
  <c r="I1725" i="1"/>
  <c r="I1723" i="1"/>
  <c r="I1719" i="1"/>
  <c r="I1717" i="1"/>
  <c r="I1715" i="1"/>
  <c r="I1713" i="1"/>
  <c r="I1711" i="1"/>
  <c r="I1709" i="1"/>
  <c r="I1707" i="1"/>
  <c r="I1705" i="1"/>
  <c r="I1703" i="1"/>
  <c r="I1701" i="1"/>
  <c r="I1699" i="1"/>
  <c r="I1697" i="1"/>
  <c r="I1693" i="1"/>
  <c r="I1691" i="1"/>
  <c r="I1689" i="1"/>
  <c r="I1687" i="1"/>
  <c r="I1685" i="1"/>
  <c r="I1683" i="1"/>
  <c r="I1681" i="1"/>
  <c r="I1679" i="1"/>
  <c r="I1677" i="1"/>
  <c r="I1675" i="1"/>
  <c r="I1673" i="1"/>
  <c r="I1671" i="1"/>
  <c r="I1667" i="1"/>
  <c r="I1665" i="1"/>
  <c r="I1663" i="1"/>
  <c r="I1661" i="1"/>
  <c r="I1659" i="1"/>
  <c r="I1657" i="1"/>
  <c r="I1655" i="1"/>
  <c r="I1653" i="1"/>
  <c r="I1651" i="1"/>
  <c r="I1649" i="1"/>
  <c r="I1647" i="1"/>
  <c r="I1645" i="1"/>
  <c r="I1641" i="1"/>
  <c r="I1639" i="1"/>
  <c r="I1637" i="1"/>
  <c r="I1635" i="1"/>
  <c r="I1633" i="1"/>
  <c r="I1631" i="1"/>
  <c r="I1629" i="1"/>
  <c r="I1627" i="1"/>
  <c r="I1625" i="1"/>
  <c r="I1623" i="1"/>
  <c r="I1621" i="1"/>
  <c r="I1619" i="1"/>
  <c r="I1615" i="1"/>
  <c r="I1613" i="1"/>
  <c r="I1611" i="1"/>
  <c r="I1609" i="1"/>
  <c r="I1607" i="1"/>
  <c r="I1605" i="1"/>
  <c r="I1603" i="1"/>
  <c r="I1601" i="1"/>
  <c r="I1599" i="1"/>
  <c r="I1597" i="1"/>
  <c r="I1595" i="1"/>
  <c r="I1593" i="1"/>
  <c r="I1589" i="1"/>
  <c r="I1587" i="1"/>
  <c r="I1585" i="1"/>
  <c r="I1583" i="1"/>
  <c r="I1581" i="1"/>
  <c r="I1579" i="1"/>
  <c r="I1577" i="1"/>
  <c r="I1575" i="1"/>
  <c r="I1573" i="1"/>
  <c r="I1571" i="1"/>
  <c r="I1569" i="1"/>
  <c r="I1567" i="1"/>
  <c r="I1563" i="1"/>
  <c r="I1561" i="1"/>
  <c r="I1559" i="1"/>
  <c r="I1557" i="1"/>
  <c r="I1555" i="1"/>
  <c r="I1553" i="1"/>
  <c r="K1550" i="1"/>
  <c r="K1548" i="1"/>
  <c r="K1546" i="1"/>
  <c r="K1544" i="1"/>
  <c r="K1542" i="1"/>
  <c r="K1540" i="1"/>
  <c r="K1538" i="1"/>
  <c r="K1534" i="1"/>
  <c r="K1530" i="1"/>
  <c r="I1525" i="1"/>
  <c r="I1523" i="1"/>
  <c r="I1521" i="1"/>
  <c r="I1519" i="1"/>
  <c r="I1517" i="1"/>
  <c r="I1515" i="1"/>
  <c r="I1511" i="1"/>
  <c r="I1509" i="1"/>
  <c r="I1507" i="1"/>
  <c r="I1505" i="1"/>
  <c r="I1503" i="1"/>
  <c r="I1501" i="1"/>
  <c r="I1499" i="1"/>
  <c r="I1497" i="1"/>
  <c r="I1495" i="1"/>
  <c r="I1493" i="1"/>
  <c r="I1491" i="1"/>
  <c r="I1489" i="1"/>
  <c r="I1485" i="1"/>
  <c r="I1483" i="1"/>
  <c r="I1481" i="1"/>
  <c r="I1479" i="1"/>
  <c r="I1477" i="1"/>
  <c r="I1475" i="1"/>
  <c r="I1473" i="1"/>
  <c r="I1471" i="1"/>
  <c r="I1469" i="1"/>
  <c r="I1467" i="1"/>
  <c r="I1465" i="1"/>
  <c r="I1463" i="1"/>
  <c r="I1459" i="1"/>
  <c r="I1457" i="1"/>
  <c r="I1455" i="1"/>
  <c r="I1453" i="1"/>
  <c r="I1451" i="1"/>
  <c r="I1449" i="1"/>
  <c r="I1447" i="1"/>
  <c r="I1445" i="1"/>
  <c r="I1443" i="1"/>
  <c r="I1441" i="1"/>
  <c r="I1439" i="1"/>
  <c r="I1437" i="1"/>
  <c r="I1433" i="1"/>
  <c r="I1431" i="1"/>
  <c r="I1429" i="1"/>
  <c r="I1427" i="1"/>
  <c r="I1425" i="1"/>
  <c r="I1423" i="1"/>
  <c r="I1421" i="1"/>
  <c r="I1419" i="1"/>
  <c r="I1417" i="1"/>
  <c r="I1415" i="1"/>
  <c r="I1413" i="1"/>
  <c r="I1411" i="1"/>
  <c r="I1407" i="1"/>
  <c r="I1405" i="1"/>
  <c r="I1403" i="1"/>
  <c r="I1401" i="1"/>
  <c r="I1399" i="1"/>
  <c r="I1397" i="1"/>
  <c r="I1395" i="1"/>
  <c r="I1393" i="1"/>
  <c r="I1391" i="1"/>
  <c r="I1389" i="1"/>
  <c r="I1387" i="1"/>
  <c r="I1385" i="1"/>
  <c r="I1381" i="1"/>
  <c r="I1379" i="1"/>
  <c r="I1377" i="1"/>
  <c r="I1375" i="1"/>
  <c r="I1373" i="1"/>
  <c r="I1371" i="1"/>
  <c r="I1369" i="1"/>
  <c r="I1367" i="1"/>
  <c r="I1365" i="1"/>
  <c r="I1363" i="1"/>
  <c r="I1361" i="1"/>
  <c r="I1359" i="1"/>
  <c r="I1355" i="1"/>
  <c r="I1353" i="1"/>
  <c r="I1351" i="1"/>
  <c r="I1349" i="1"/>
  <c r="I1347" i="1"/>
  <c r="I1345" i="1"/>
  <c r="I1343" i="1"/>
  <c r="I1341" i="1"/>
  <c r="I1339" i="1"/>
  <c r="I1337" i="1"/>
  <c r="I1335" i="1"/>
  <c r="I1333" i="1"/>
  <c r="I1329" i="1"/>
  <c r="I1327" i="1"/>
  <c r="I1325" i="1"/>
  <c r="I1323" i="1"/>
  <c r="I1321" i="1"/>
  <c r="I1319" i="1"/>
  <c r="I1317" i="1"/>
  <c r="I1315" i="1"/>
  <c r="I1313" i="1"/>
  <c r="I1311" i="1"/>
  <c r="I1309" i="1"/>
  <c r="I1307" i="1"/>
  <c r="I1303" i="1"/>
  <c r="I1301" i="1"/>
  <c r="I1299" i="1"/>
  <c r="I1297" i="1"/>
  <c r="I1295" i="1"/>
  <c r="I1293" i="1"/>
  <c r="I1291" i="1"/>
  <c r="I1289" i="1"/>
  <c r="I1287" i="1"/>
  <c r="I1285" i="1"/>
  <c r="I1283" i="1"/>
  <c r="I1281" i="1"/>
  <c r="I1277" i="1"/>
  <c r="I1275" i="1"/>
  <c r="I1273" i="1"/>
  <c r="I1271" i="1"/>
  <c r="I1269" i="1"/>
  <c r="I1267" i="1"/>
  <c r="I1265" i="1"/>
  <c r="I1263" i="1"/>
  <c r="I1261" i="1"/>
  <c r="I1259" i="1"/>
  <c r="I1257" i="1"/>
  <c r="I1255" i="1"/>
  <c r="I1251" i="1"/>
  <c r="I1249" i="1"/>
  <c r="I1247" i="1"/>
  <c r="I1245" i="1"/>
  <c r="I1243" i="1"/>
  <c r="I1241" i="1"/>
  <c r="I1239" i="1"/>
  <c r="I1237" i="1"/>
  <c r="I1235" i="1"/>
  <c r="I1233" i="1"/>
  <c r="I1231" i="1"/>
  <c r="I1229" i="1"/>
  <c r="I1225" i="1"/>
  <c r="I1223" i="1"/>
  <c r="I1221" i="1"/>
  <c r="I1219" i="1"/>
  <c r="I1217" i="1"/>
  <c r="I1215" i="1"/>
  <c r="I1213" i="1"/>
  <c r="I1211" i="1"/>
  <c r="I1209" i="1"/>
  <c r="I1207" i="1"/>
  <c r="I1205" i="1"/>
  <c r="I1203" i="1"/>
  <c r="I1199" i="1"/>
  <c r="I1197" i="1"/>
  <c r="I1195" i="1"/>
  <c r="I1193" i="1"/>
  <c r="I1191" i="1"/>
  <c r="I1189" i="1"/>
  <c r="I1187" i="1"/>
  <c r="I1185" i="1"/>
  <c r="I1183" i="1"/>
  <c r="I1181" i="1"/>
  <c r="I1179" i="1"/>
  <c r="I1177" i="1"/>
  <c r="I1173" i="1"/>
  <c r="I1171" i="1"/>
  <c r="I1169" i="1"/>
  <c r="I1167" i="1"/>
  <c r="I1165" i="1"/>
  <c r="I1163" i="1"/>
  <c r="I1161" i="1"/>
  <c r="I1159" i="1"/>
  <c r="I1157" i="1"/>
  <c r="I1155" i="1"/>
  <c r="I1153" i="1"/>
  <c r="I1151" i="1"/>
  <c r="I1147" i="1"/>
  <c r="I1145" i="1"/>
  <c r="I1143" i="1"/>
  <c r="I1141" i="1"/>
  <c r="I1139" i="1"/>
  <c r="I1137" i="1"/>
  <c r="I1135" i="1"/>
  <c r="I1133" i="1"/>
  <c r="I1131" i="1"/>
  <c r="I1129" i="1"/>
  <c r="I1127" i="1"/>
  <c r="I1125" i="1"/>
  <c r="I1121" i="1"/>
  <c r="I1119" i="1"/>
  <c r="I1117" i="1"/>
  <c r="I1115" i="1"/>
  <c r="I1113" i="1"/>
  <c r="I1111" i="1"/>
  <c r="I1109" i="1"/>
  <c r="I1107" i="1"/>
  <c r="I1105" i="1"/>
  <c r="I1103" i="1"/>
  <c r="I1101" i="1"/>
  <c r="I1099" i="1"/>
  <c r="I1095" i="1"/>
  <c r="I1093" i="1"/>
  <c r="I1091" i="1"/>
  <c r="I1089" i="1"/>
  <c r="I1087" i="1"/>
  <c r="I1085" i="1"/>
  <c r="I1083" i="1"/>
  <c r="I1081" i="1"/>
  <c r="I1079" i="1"/>
  <c r="I1077" i="1"/>
  <c r="I1075" i="1"/>
  <c r="I1073" i="1"/>
  <c r="I1069" i="1"/>
  <c r="I1067" i="1"/>
  <c r="I1065" i="1"/>
  <c r="I1063" i="1"/>
  <c r="I1061" i="1"/>
  <c r="I1059" i="1"/>
  <c r="I1057" i="1"/>
  <c r="I1055" i="1"/>
  <c r="I1053" i="1"/>
  <c r="I1051" i="1"/>
  <c r="I1049" i="1"/>
  <c r="I1047" i="1"/>
  <c r="I1043" i="1"/>
  <c r="I1041" i="1"/>
  <c r="I1039" i="1"/>
  <c r="I1037" i="1"/>
  <c r="I1035" i="1"/>
  <c r="I1033" i="1"/>
  <c r="I1031" i="1"/>
  <c r="I1029" i="1"/>
  <c r="I1027" i="1"/>
  <c r="I1025" i="1"/>
  <c r="I1023" i="1"/>
  <c r="I1021" i="1"/>
  <c r="I1017" i="1"/>
  <c r="I1015" i="1"/>
  <c r="I1013" i="1"/>
  <c r="I1011" i="1"/>
  <c r="I1009" i="1"/>
  <c r="I1007" i="1"/>
  <c r="I1005" i="1"/>
  <c r="I1003" i="1"/>
  <c r="I1001" i="1"/>
  <c r="I999" i="1"/>
  <c r="I997" i="1"/>
  <c r="I995" i="1"/>
  <c r="I991" i="1"/>
  <c r="I989" i="1"/>
  <c r="I987" i="1"/>
  <c r="I985" i="1"/>
  <c r="I983" i="1"/>
  <c r="I981" i="1"/>
  <c r="I979" i="1"/>
  <c r="I977" i="1"/>
  <c r="I975" i="1"/>
  <c r="I973" i="1"/>
  <c r="I971" i="1"/>
  <c r="I969" i="1"/>
  <c r="I965" i="1"/>
  <c r="I963" i="1"/>
  <c r="I961" i="1"/>
  <c r="I959" i="1"/>
  <c r="I957" i="1"/>
  <c r="I955" i="1"/>
  <c r="I953" i="1"/>
  <c r="I951" i="1"/>
  <c r="I949" i="1"/>
  <c r="I947" i="1"/>
  <c r="I945" i="1"/>
  <c r="I943" i="1"/>
  <c r="I939" i="1"/>
  <c r="I937" i="1"/>
  <c r="I935" i="1"/>
  <c r="I933" i="1"/>
  <c r="I931" i="1"/>
  <c r="I929" i="1"/>
  <c r="I927" i="1"/>
  <c r="I925" i="1"/>
  <c r="I923" i="1"/>
  <c r="I921" i="1"/>
  <c r="I919" i="1"/>
  <c r="I917" i="1"/>
  <c r="I913" i="1"/>
  <c r="I911" i="1"/>
  <c r="I909" i="1"/>
  <c r="I907" i="1"/>
  <c r="I905" i="1"/>
  <c r="I903" i="1"/>
  <c r="I901" i="1"/>
  <c r="I899" i="1"/>
  <c r="I897" i="1"/>
  <c r="I895" i="1"/>
  <c r="I893" i="1"/>
  <c r="I891" i="1"/>
  <c r="I887" i="1"/>
  <c r="I885" i="1"/>
  <c r="I883" i="1"/>
  <c r="I881" i="1"/>
  <c r="I879" i="1"/>
  <c r="I877" i="1"/>
  <c r="I875" i="1"/>
  <c r="I873" i="1"/>
  <c r="I871" i="1"/>
  <c r="I869" i="1"/>
  <c r="I867" i="1"/>
  <c r="I865" i="1"/>
  <c r="I861" i="1"/>
  <c r="I859" i="1"/>
  <c r="I857" i="1"/>
  <c r="I855" i="1"/>
  <c r="I853" i="1"/>
  <c r="I851" i="1"/>
  <c r="I849" i="1"/>
  <c r="I847" i="1"/>
  <c r="I845" i="1"/>
  <c r="I843" i="1"/>
  <c r="I841" i="1"/>
  <c r="I839" i="1"/>
  <c r="I835" i="1"/>
  <c r="I833" i="1"/>
  <c r="I831" i="1"/>
  <c r="I829" i="1"/>
  <c r="I827" i="1"/>
  <c r="I825" i="1"/>
  <c r="I823" i="1"/>
  <c r="I821" i="1"/>
  <c r="I819" i="1"/>
  <c r="I817" i="1"/>
  <c r="I815" i="1"/>
  <c r="I813" i="1"/>
  <c r="I809" i="1"/>
  <c r="I807" i="1"/>
  <c r="I805" i="1"/>
  <c r="I803" i="1"/>
  <c r="I801" i="1"/>
  <c r="I799" i="1"/>
  <c r="I797" i="1"/>
  <c r="I795" i="1"/>
  <c r="I793" i="1"/>
  <c r="I791" i="1"/>
  <c r="I789" i="1"/>
  <c r="I787" i="1"/>
  <c r="I783" i="1"/>
  <c r="I781" i="1"/>
  <c r="I779" i="1"/>
  <c r="I777" i="1"/>
  <c r="I775" i="1"/>
  <c r="I773" i="1"/>
  <c r="I771" i="1"/>
  <c r="I769" i="1"/>
  <c r="I767" i="1"/>
  <c r="I765" i="1"/>
  <c r="I763" i="1"/>
  <c r="I761" i="1"/>
  <c r="I757" i="1"/>
  <c r="I755" i="1"/>
  <c r="I753" i="1"/>
  <c r="I751" i="1"/>
  <c r="I749" i="1"/>
  <c r="I747" i="1"/>
  <c r="I745" i="1"/>
  <c r="I743" i="1"/>
  <c r="I741" i="1"/>
  <c r="I739" i="1"/>
  <c r="I737" i="1"/>
  <c r="I735" i="1"/>
  <c r="I718" i="1"/>
  <c r="I716" i="1"/>
  <c r="I714" i="1"/>
  <c r="I712" i="1"/>
  <c r="I710" i="1"/>
  <c r="I708" i="1"/>
  <c r="I706" i="1"/>
  <c r="I704" i="1"/>
  <c r="I702" i="1"/>
  <c r="I700" i="1"/>
  <c r="I698" i="1"/>
  <c r="I696" i="1"/>
  <c r="I692" i="1"/>
  <c r="I690" i="1"/>
  <c r="I688" i="1"/>
  <c r="I686" i="1"/>
  <c r="I684" i="1"/>
  <c r="I682" i="1"/>
  <c r="I680" i="1"/>
  <c r="I678" i="1"/>
  <c r="I676" i="1"/>
  <c r="I674" i="1"/>
  <c r="I672" i="1"/>
  <c r="I670" i="1"/>
  <c r="I666" i="1"/>
  <c r="I664" i="1"/>
  <c r="I662" i="1"/>
  <c r="I660" i="1"/>
  <c r="I658" i="1"/>
  <c r="I656" i="1"/>
  <c r="I654" i="1"/>
  <c r="I652" i="1"/>
  <c r="I650" i="1"/>
  <c r="I648" i="1"/>
  <c r="I646" i="1"/>
  <c r="I644" i="1"/>
  <c r="I640" i="1"/>
  <c r="I638" i="1"/>
  <c r="I636" i="1"/>
  <c r="I634" i="1"/>
  <c r="I632" i="1"/>
  <c r="I630" i="1"/>
  <c r="I628" i="1"/>
  <c r="I626" i="1"/>
  <c r="I624" i="1"/>
  <c r="I622" i="1"/>
  <c r="I620" i="1"/>
  <c r="I618" i="1"/>
  <c r="I614" i="1"/>
  <c r="I612" i="1"/>
  <c r="I610" i="1"/>
  <c r="I608" i="1"/>
  <c r="I606" i="1"/>
  <c r="I604" i="1"/>
  <c r="K600" i="1"/>
  <c r="K596" i="1"/>
  <c r="K592" i="1"/>
  <c r="K589" i="1"/>
  <c r="K585" i="1"/>
  <c r="K581" i="1"/>
  <c r="K574" i="1"/>
  <c r="K570" i="1"/>
  <c r="K566" i="1"/>
  <c r="K563" i="1"/>
  <c r="K559" i="1"/>
  <c r="K555" i="1"/>
  <c r="K548" i="1"/>
  <c r="K544" i="1"/>
  <c r="K540" i="1"/>
  <c r="K496" i="1"/>
  <c r="K492" i="1"/>
  <c r="K488" i="1"/>
  <c r="I3607" i="1"/>
  <c r="I3551" i="1"/>
  <c r="I3543" i="1"/>
  <c r="I3401" i="1"/>
  <c r="I3391" i="1"/>
  <c r="I3351" i="1"/>
  <c r="I3201" i="1"/>
  <c r="I3027" i="1"/>
  <c r="I3007" i="1"/>
  <c r="I3006" i="1"/>
  <c r="I2970" i="1"/>
  <c r="I2936" i="1"/>
  <c r="I2923" i="1"/>
  <c r="I2889" i="1"/>
  <c r="I2861" i="1"/>
  <c r="I2830" i="1"/>
  <c r="I2825" i="1"/>
  <c r="I2803" i="1"/>
  <c r="I2764" i="1"/>
  <c r="I2760" i="1"/>
  <c r="I2751" i="1"/>
  <c r="I2742" i="1"/>
  <c r="I2733" i="1"/>
  <c r="I2723" i="1"/>
  <c r="I2707" i="1"/>
  <c r="I2687" i="1"/>
  <c r="I2671" i="1"/>
  <c r="I2655" i="1"/>
  <c r="I2635" i="1"/>
  <c r="I2619" i="1"/>
  <c r="I2603" i="1"/>
  <c r="I2583" i="1"/>
  <c r="I2487" i="1"/>
  <c r="I2483" i="1"/>
  <c r="I2479" i="1"/>
  <c r="I2471" i="1"/>
  <c r="I2467" i="1"/>
  <c r="I2463" i="1"/>
  <c r="I2459" i="1"/>
  <c r="I2455" i="1"/>
  <c r="I2451" i="1"/>
  <c r="I2447" i="1"/>
  <c r="I2443" i="1"/>
  <c r="I2439" i="1"/>
  <c r="I2435" i="1"/>
  <c r="I2431" i="1"/>
  <c r="I2427" i="1"/>
  <c r="I2419" i="1"/>
  <c r="I2415" i="1"/>
  <c r="I2411" i="1"/>
  <c r="I2407" i="1"/>
  <c r="I2403" i="1"/>
  <c r="I2399" i="1"/>
  <c r="I2395" i="1"/>
  <c r="I2391" i="1"/>
  <c r="I2387" i="1"/>
  <c r="I2383" i="1"/>
  <c r="I2379" i="1"/>
  <c r="I2375" i="1"/>
  <c r="I2367" i="1"/>
  <c r="I2363" i="1"/>
  <c r="I2359" i="1"/>
  <c r="I2355" i="1"/>
  <c r="I2351" i="1"/>
  <c r="I2347" i="1"/>
  <c r="I2343" i="1"/>
  <c r="I2339" i="1"/>
  <c r="I2335" i="1"/>
  <c r="I2331" i="1"/>
  <c r="I2327" i="1"/>
  <c r="I2323" i="1"/>
  <c r="I2315" i="1"/>
  <c r="I2311" i="1"/>
  <c r="I2307" i="1"/>
  <c r="I2303" i="1"/>
  <c r="I2299" i="1"/>
  <c r="I2295" i="1"/>
  <c r="I2291" i="1"/>
  <c r="I2287" i="1"/>
  <c r="I2283" i="1"/>
  <c r="I2279" i="1"/>
  <c r="I2275" i="1"/>
  <c r="I2271" i="1"/>
  <c r="I2263" i="1"/>
  <c r="I2259" i="1"/>
  <c r="I2255" i="1"/>
  <c r="I2251" i="1"/>
  <c r="I2247" i="1"/>
  <c r="I2243" i="1"/>
  <c r="I2239" i="1"/>
  <c r="I2235" i="1"/>
  <c r="I2231" i="1"/>
  <c r="I2227" i="1"/>
  <c r="I2223" i="1"/>
  <c r="I2219" i="1"/>
  <c r="I2211" i="1"/>
  <c r="I2207" i="1"/>
  <c r="I2203" i="1"/>
  <c r="I2199" i="1"/>
  <c r="I2195" i="1"/>
  <c r="I2191" i="1"/>
  <c r="I2187" i="1"/>
  <c r="I2183" i="1"/>
  <c r="I2179" i="1"/>
  <c r="I2175" i="1"/>
  <c r="I2171" i="1"/>
  <c r="I2167" i="1"/>
  <c r="I2159" i="1"/>
  <c r="I2155" i="1"/>
  <c r="I2151" i="1"/>
  <c r="I2147" i="1"/>
  <c r="I2143" i="1"/>
  <c r="I2139" i="1"/>
  <c r="I2135" i="1"/>
  <c r="I2131" i="1"/>
  <c r="I2127" i="1"/>
  <c r="I2123" i="1"/>
  <c r="I2119" i="1"/>
  <c r="I2115" i="1"/>
  <c r="I2107" i="1"/>
  <c r="I2103" i="1"/>
  <c r="I2099" i="1"/>
  <c r="I2095" i="1"/>
  <c r="I2091" i="1"/>
  <c r="I2087" i="1"/>
  <c r="I2083" i="1"/>
  <c r="I2079" i="1"/>
  <c r="I2075" i="1"/>
  <c r="I2071" i="1"/>
  <c r="I2067" i="1"/>
  <c r="I2063" i="1"/>
  <c r="I2055" i="1"/>
  <c r="I2051" i="1"/>
  <c r="I2047" i="1"/>
  <c r="I2043" i="1"/>
  <c r="I2039" i="1"/>
  <c r="I2035" i="1"/>
  <c r="I2031" i="1"/>
  <c r="I2027" i="1"/>
  <c r="I2023" i="1"/>
  <c r="I2019" i="1"/>
  <c r="I2015" i="1"/>
  <c r="I2011" i="1"/>
  <c r="I2003" i="1"/>
  <c r="I1999" i="1"/>
  <c r="I1995" i="1"/>
  <c r="I1991" i="1"/>
  <c r="I1987" i="1"/>
  <c r="I1983" i="1"/>
  <c r="I1979" i="1"/>
  <c r="I1975" i="1"/>
  <c r="I1971" i="1"/>
  <c r="I1967" i="1"/>
  <c r="I1963" i="1"/>
  <c r="I1959" i="1"/>
  <c r="I1951" i="1"/>
  <c r="I1947" i="1"/>
  <c r="I1943" i="1"/>
  <c r="I1939" i="1"/>
  <c r="I1935" i="1"/>
  <c r="I1931" i="1"/>
  <c r="I1927" i="1"/>
  <c r="I1923" i="1"/>
  <c r="I1919" i="1"/>
  <c r="I1915" i="1"/>
  <c r="K1537" i="1"/>
  <c r="K1533" i="1"/>
  <c r="K1529" i="1"/>
  <c r="K599" i="1"/>
  <c r="K595" i="1"/>
  <c r="K591" i="1"/>
  <c r="K588" i="1"/>
  <c r="K584" i="1"/>
  <c r="K580" i="1"/>
  <c r="K573" i="1"/>
  <c r="I3565" i="1"/>
  <c r="I3553" i="1"/>
  <c r="I3545" i="1"/>
  <c r="I3459" i="1"/>
  <c r="I3393" i="1"/>
  <c r="I3185" i="1"/>
  <c r="I3145" i="1"/>
  <c r="I3081" i="1"/>
  <c r="I3041" i="1"/>
  <c r="I2957" i="1"/>
  <c r="I2903" i="1"/>
  <c r="I2902" i="1"/>
  <c r="I2866" i="1"/>
  <c r="I2849" i="1"/>
  <c r="I2848" i="1"/>
  <c r="I2812" i="1"/>
  <c r="I2799" i="1"/>
  <c r="I2777" i="1"/>
  <c r="I2711" i="1"/>
  <c r="I2691" i="1"/>
  <c r="I2675" i="1"/>
  <c r="I2659" i="1"/>
  <c r="I2639" i="1"/>
  <c r="I2623" i="1"/>
  <c r="I2607" i="1"/>
  <c r="I2587" i="1"/>
  <c r="I2569" i="1"/>
  <c r="I2565" i="1"/>
  <c r="I2561" i="1"/>
  <c r="I2557" i="1"/>
  <c r="I2549" i="1"/>
  <c r="I2545" i="1"/>
  <c r="I2541" i="1"/>
  <c r="I2537" i="1"/>
  <c r="I2533" i="1"/>
  <c r="I2529" i="1"/>
  <c r="I2525" i="1"/>
  <c r="I2521" i="1"/>
  <c r="I2517" i="1"/>
  <c r="I2513" i="1"/>
  <c r="I2509" i="1"/>
  <c r="I2505" i="1"/>
  <c r="I2497" i="1"/>
  <c r="I2493" i="1"/>
  <c r="I2489" i="1"/>
  <c r="I3557" i="1"/>
  <c r="I3547" i="1"/>
  <c r="K3525" i="1"/>
  <c r="I3497" i="1"/>
  <c r="I3451" i="1"/>
  <c r="I3395" i="1"/>
  <c r="I3387" i="1"/>
  <c r="I3251" i="1"/>
  <c r="I3167" i="1"/>
  <c r="I3123" i="1"/>
  <c r="I3063" i="1"/>
  <c r="I3037" i="1"/>
  <c r="I3030" i="1"/>
  <c r="I3017" i="1"/>
  <c r="I3016" i="1"/>
  <c r="I2947" i="1"/>
  <c r="I2946" i="1"/>
  <c r="I2933" i="1"/>
  <c r="I2926" i="1"/>
  <c r="I2913" i="1"/>
  <c r="I2912" i="1"/>
  <c r="I2834" i="1"/>
  <c r="I2816" i="1"/>
  <c r="I2786" i="1"/>
  <c r="I2773" i="1"/>
  <c r="I2746" i="1"/>
  <c r="I2729" i="1"/>
  <c r="I2728" i="1"/>
  <c r="I2715" i="1"/>
  <c r="I2699" i="1"/>
  <c r="I2695" i="1"/>
  <c r="I2679" i="1"/>
  <c r="I2663" i="1"/>
  <c r="I2647" i="1"/>
  <c r="I2643" i="1"/>
  <c r="I2627" i="1"/>
  <c r="I2611" i="1"/>
  <c r="I2595" i="1"/>
  <c r="I2591" i="1"/>
  <c r="I2575" i="1"/>
  <c r="I2485" i="1"/>
  <c r="I2481" i="1"/>
  <c r="I2477" i="1"/>
  <c r="I2473" i="1"/>
  <c r="I2469" i="1"/>
  <c r="I2465" i="1"/>
  <c r="I2461" i="1"/>
  <c r="I2457" i="1"/>
  <c r="I2453" i="1"/>
  <c r="I2445" i="1"/>
  <c r="I2441" i="1"/>
  <c r="I2437" i="1"/>
  <c r="I2433" i="1"/>
  <c r="I2429" i="1"/>
  <c r="I2425" i="1"/>
  <c r="I2421" i="1"/>
  <c r="I2417" i="1"/>
  <c r="I2413" i="1"/>
  <c r="I2409" i="1"/>
  <c r="I2405" i="1"/>
  <c r="I2401" i="1"/>
  <c r="I2393" i="1"/>
  <c r="I2389" i="1"/>
  <c r="I2385" i="1"/>
  <c r="I2381" i="1"/>
  <c r="I2377" i="1"/>
  <c r="I2373" i="1"/>
  <c r="I2369" i="1"/>
  <c r="I2365" i="1"/>
  <c r="I2361" i="1"/>
  <c r="I2357" i="1"/>
  <c r="I2353" i="1"/>
  <c r="I2349" i="1"/>
  <c r="I2341" i="1"/>
  <c r="I2337" i="1"/>
  <c r="I2333" i="1"/>
  <c r="I2329" i="1"/>
  <c r="I2325" i="1"/>
  <c r="I2321" i="1"/>
  <c r="I2317" i="1"/>
  <c r="I2313" i="1"/>
  <c r="I2309" i="1"/>
  <c r="I2305" i="1"/>
  <c r="I2301" i="1"/>
  <c r="I2297" i="1"/>
  <c r="I2289" i="1"/>
  <c r="I2285" i="1"/>
  <c r="I2281" i="1"/>
  <c r="I2277" i="1"/>
  <c r="I2273" i="1"/>
  <c r="I2269" i="1"/>
  <c r="I2265" i="1"/>
  <c r="I2261" i="1"/>
  <c r="I2257" i="1"/>
  <c r="I2253" i="1"/>
  <c r="I2249" i="1"/>
  <c r="I2245" i="1"/>
  <c r="I2237" i="1"/>
  <c r="I2233" i="1"/>
  <c r="I2229" i="1"/>
  <c r="I2225" i="1"/>
  <c r="I2221" i="1"/>
  <c r="I2217" i="1"/>
  <c r="I2213" i="1"/>
  <c r="I2209" i="1"/>
  <c r="I2205" i="1"/>
  <c r="I2201" i="1"/>
  <c r="I2197" i="1"/>
  <c r="I2193" i="1"/>
  <c r="I2185" i="1"/>
  <c r="I2181" i="1"/>
  <c r="I2177" i="1"/>
  <c r="I2173" i="1"/>
  <c r="I2169" i="1"/>
  <c r="I2165" i="1"/>
  <c r="I2161" i="1"/>
  <c r="I2157" i="1"/>
  <c r="I2153" i="1"/>
  <c r="I2149" i="1"/>
  <c r="I2145" i="1"/>
  <c r="I2141" i="1"/>
  <c r="I2133" i="1"/>
  <c r="I2129" i="1"/>
  <c r="I2125" i="1"/>
  <c r="I2121" i="1"/>
  <c r="I2117" i="1"/>
  <c r="I2113" i="1"/>
  <c r="I2109" i="1"/>
  <c r="I2105" i="1"/>
  <c r="I2101" i="1"/>
  <c r="I2097" i="1"/>
  <c r="I2093" i="1"/>
  <c r="I2089" i="1"/>
  <c r="I2081" i="1"/>
  <c r="I2077" i="1"/>
  <c r="I2073" i="1"/>
  <c r="I2069" i="1"/>
  <c r="I2065" i="1"/>
  <c r="I2061" i="1"/>
  <c r="I2057" i="1"/>
  <c r="I2053" i="1"/>
  <c r="I2049" i="1"/>
  <c r="I2045" i="1"/>
  <c r="I2041" i="1"/>
  <c r="I2037" i="1"/>
  <c r="I2029" i="1"/>
  <c r="I2025" i="1"/>
  <c r="I2021" i="1"/>
  <c r="I2017" i="1"/>
  <c r="I2013" i="1"/>
  <c r="I2009" i="1"/>
  <c r="I2005" i="1"/>
  <c r="I2001" i="1"/>
  <c r="I1997" i="1"/>
  <c r="I1993" i="1"/>
  <c r="I1989" i="1"/>
  <c r="I1985" i="1"/>
  <c r="I1977" i="1"/>
  <c r="I1973" i="1"/>
  <c r="I1969" i="1"/>
  <c r="I1965" i="1"/>
  <c r="I1961" i="1"/>
  <c r="I1957" i="1"/>
  <c r="I1953" i="1"/>
  <c r="I1949" i="1"/>
  <c r="I1945" i="1"/>
  <c r="I1941" i="1"/>
  <c r="I1937" i="1"/>
  <c r="I1933" i="1"/>
  <c r="I1925" i="1"/>
  <c r="I1921" i="1"/>
  <c r="I1917" i="1"/>
  <c r="I1902" i="1"/>
  <c r="I1900" i="1"/>
  <c r="I1898" i="1"/>
  <c r="I1896" i="1"/>
  <c r="I1894" i="1"/>
  <c r="I1892" i="1"/>
  <c r="I1850" i="1"/>
  <c r="I1848" i="1"/>
  <c r="I1846" i="1"/>
  <c r="I1844" i="1"/>
  <c r="I1842" i="1"/>
  <c r="I1840" i="1"/>
  <c r="I1798" i="1"/>
  <c r="I1796" i="1"/>
  <c r="I1794" i="1"/>
  <c r="I1792" i="1"/>
  <c r="I1790" i="1"/>
  <c r="I1788" i="1"/>
  <c r="I1740" i="1"/>
  <c r="I1732" i="1"/>
  <c r="I1724" i="1"/>
  <c r="I1718" i="1"/>
  <c r="I1710" i="1"/>
  <c r="I1702" i="1"/>
  <c r="I1688" i="1"/>
  <c r="I1680" i="1"/>
  <c r="I1672" i="1"/>
  <c r="I1666" i="1"/>
  <c r="I1658" i="1"/>
  <c r="I1650" i="1"/>
  <c r="I1636" i="1"/>
  <c r="I1628" i="1"/>
  <c r="I1620" i="1"/>
  <c r="I1614" i="1"/>
  <c r="I1606" i="1"/>
  <c r="I1598" i="1"/>
  <c r="I1584" i="1"/>
  <c r="I1576" i="1"/>
  <c r="I1568" i="1"/>
  <c r="I1562" i="1"/>
  <c r="I1554" i="1"/>
  <c r="K1551" i="1"/>
  <c r="K1547" i="1"/>
  <c r="K1543" i="1"/>
  <c r="K1536" i="1"/>
  <c r="K1532" i="1"/>
  <c r="K1528" i="1"/>
  <c r="I1524" i="1"/>
  <c r="I1516" i="1"/>
  <c r="I1510" i="1"/>
  <c r="I1502" i="1"/>
  <c r="I1494" i="1"/>
  <c r="I1480" i="1"/>
  <c r="I1472" i="1"/>
  <c r="I1464" i="1"/>
  <c r="I1458" i="1"/>
  <c r="I1450" i="1"/>
  <c r="I1442" i="1"/>
  <c r="I1428" i="1"/>
  <c r="I1420" i="1"/>
  <c r="I1412" i="1"/>
  <c r="I1406" i="1"/>
  <c r="I1398" i="1"/>
  <c r="I1390" i="1"/>
  <c r="I1376" i="1"/>
  <c r="I1368" i="1"/>
  <c r="I1360" i="1"/>
  <c r="I1354" i="1"/>
  <c r="I1346" i="1"/>
  <c r="I1338" i="1"/>
  <c r="I1324" i="1"/>
  <c r="I1316" i="1"/>
  <c r="I1308" i="1"/>
  <c r="I1302" i="1"/>
  <c r="I1294" i="1"/>
  <c r="I1286" i="1"/>
  <c r="I1272" i="1"/>
  <c r="I1264" i="1"/>
  <c r="I1256" i="1"/>
  <c r="I1250" i="1"/>
  <c r="I1242" i="1"/>
  <c r="I1234" i="1"/>
  <c r="I1220" i="1"/>
  <c r="I1212" i="1"/>
  <c r="I1204" i="1"/>
  <c r="I1198" i="1"/>
  <c r="I1190" i="1"/>
  <c r="I1182" i="1"/>
  <c r="I1168" i="1"/>
  <c r="I1160" i="1"/>
  <c r="I1152" i="1"/>
  <c r="I1146" i="1"/>
  <c r="I1138" i="1"/>
  <c r="I1130" i="1"/>
  <c r="I1116" i="1"/>
  <c r="I1108" i="1"/>
  <c r="I1100" i="1"/>
  <c r="I1094" i="1"/>
  <c r="I1086" i="1"/>
  <c r="I1078" i="1"/>
  <c r="I1064" i="1"/>
  <c r="I1888" i="1"/>
  <c r="I1886" i="1"/>
  <c r="I1884" i="1"/>
  <c r="I1882" i="1"/>
  <c r="I1880" i="1"/>
  <c r="I1878" i="1"/>
  <c r="I1836" i="1"/>
  <c r="I1834" i="1"/>
  <c r="I1832" i="1"/>
  <c r="I1830" i="1"/>
  <c r="I1828" i="1"/>
  <c r="I1826" i="1"/>
  <c r="I1784" i="1"/>
  <c r="I1782" i="1"/>
  <c r="I1780" i="1"/>
  <c r="I1778" i="1"/>
  <c r="I1776" i="1"/>
  <c r="I1774" i="1"/>
  <c r="I1746" i="1"/>
  <c r="I1738" i="1"/>
  <c r="I1730" i="1"/>
  <c r="I1722" i="1"/>
  <c r="I1716" i="1"/>
  <c r="I1700" i="1"/>
  <c r="I1694" i="1"/>
  <c r="I1686" i="1"/>
  <c r="I1678" i="1"/>
  <c r="I1670" i="1"/>
  <c r="I1664" i="1"/>
  <c r="I1648" i="1"/>
  <c r="I1642" i="1"/>
  <c r="I1634" i="1"/>
  <c r="I1626" i="1"/>
  <c r="I1618" i="1"/>
  <c r="I1612" i="1"/>
  <c r="I1596" i="1"/>
  <c r="I1590" i="1"/>
  <c r="I1582" i="1"/>
  <c r="I1574" i="1"/>
  <c r="I1566" i="1"/>
  <c r="I1876" i="1"/>
  <c r="I1874" i="1"/>
  <c r="I1872" i="1"/>
  <c r="I1870" i="1"/>
  <c r="I1868" i="1"/>
  <c r="I1866" i="1"/>
  <c r="I1824" i="1"/>
  <c r="I1822" i="1"/>
  <c r="I1820" i="1"/>
  <c r="I1818" i="1"/>
  <c r="I1816" i="1"/>
  <c r="I1814" i="1"/>
  <c r="I1772" i="1"/>
  <c r="I1770" i="1"/>
  <c r="I1768" i="1"/>
  <c r="I1766" i="1"/>
  <c r="I1764" i="1"/>
  <c r="I1762" i="1"/>
  <c r="I1744" i="1"/>
  <c r="I1736" i="1"/>
  <c r="I1728" i="1"/>
  <c r="I1714" i="1"/>
  <c r="I1706" i="1"/>
  <c r="I1698" i="1"/>
  <c r="I1692" i="1"/>
  <c r="I1684" i="1"/>
  <c r="I1676" i="1"/>
  <c r="I1662" i="1"/>
  <c r="I1654" i="1"/>
  <c r="I1646" i="1"/>
  <c r="I1640" i="1"/>
  <c r="I1632" i="1"/>
  <c r="I1624" i="1"/>
  <c r="I1610" i="1"/>
  <c r="I1602" i="1"/>
  <c r="I1594" i="1"/>
  <c r="I1588" i="1"/>
  <c r="I1580" i="1"/>
  <c r="I1572" i="1"/>
  <c r="I1558" i="1"/>
  <c r="K1549" i="1"/>
  <c r="K1545" i="1"/>
  <c r="K1541" i="1"/>
  <c r="I1520" i="1"/>
  <c r="I1506" i="1"/>
  <c r="I1498" i="1"/>
  <c r="I1490" i="1"/>
  <c r="I1484" i="1"/>
  <c r="I1476" i="1"/>
  <c r="I1468" i="1"/>
  <c r="I1454" i="1"/>
  <c r="I1446" i="1"/>
  <c r="I1438" i="1"/>
  <c r="I1432" i="1"/>
  <c r="I1424" i="1"/>
  <c r="I1416" i="1"/>
  <c r="I1402" i="1"/>
  <c r="I1394" i="1"/>
  <c r="I1386" i="1"/>
  <c r="I1380" i="1"/>
  <c r="I1372" i="1"/>
  <c r="I1364" i="1"/>
  <c r="I1350" i="1"/>
  <c r="I1342" i="1"/>
  <c r="I1334" i="1"/>
  <c r="I1328" i="1"/>
  <c r="I1320" i="1"/>
  <c r="I1312" i="1"/>
  <c r="I1298" i="1"/>
  <c r="I1290" i="1"/>
  <c r="I1282" i="1"/>
  <c r="I1276" i="1"/>
  <c r="I1268" i="1"/>
  <c r="I1260" i="1"/>
  <c r="I1246" i="1"/>
  <c r="I1238" i="1"/>
  <c r="I1230" i="1"/>
  <c r="I1224" i="1"/>
  <c r="I1216" i="1"/>
  <c r="I1208" i="1"/>
  <c r="I1194" i="1"/>
  <c r="I1186" i="1"/>
  <c r="I1178" i="1"/>
  <c r="I1172" i="1"/>
  <c r="I1164" i="1"/>
  <c r="I1156" i="1"/>
  <c r="I1142" i="1"/>
  <c r="I1134" i="1"/>
  <c r="I1126" i="1"/>
  <c r="I1120" i="1"/>
  <c r="I1112" i="1"/>
  <c r="I1104" i="1"/>
  <c r="I1090" i="1"/>
  <c r="I1082" i="1"/>
  <c r="I1074" i="1"/>
  <c r="I1068" i="1"/>
  <c r="I1060" i="1"/>
  <c r="I1052" i="1"/>
  <c r="I1912" i="1"/>
  <c r="I1910" i="1"/>
  <c r="I1908" i="1"/>
  <c r="I1906" i="1"/>
  <c r="I1904" i="1"/>
  <c r="I1862" i="1"/>
  <c r="I1860" i="1"/>
  <c r="I1858" i="1"/>
  <c r="I1856" i="1"/>
  <c r="I1854" i="1"/>
  <c r="I1852" i="1"/>
  <c r="I1810" i="1"/>
  <c r="I1808" i="1"/>
  <c r="I1806" i="1"/>
  <c r="I1804" i="1"/>
  <c r="I1802" i="1"/>
  <c r="I1800" i="1"/>
  <c r="I1758" i="1"/>
  <c r="I1756" i="1"/>
  <c r="I1754" i="1"/>
  <c r="I1752" i="1"/>
  <c r="I1750" i="1"/>
  <c r="I1748" i="1"/>
  <c r="I1742" i="1"/>
  <c r="I1726" i="1"/>
  <c r="I1720" i="1"/>
  <c r="I1712" i="1"/>
  <c r="I1704" i="1"/>
  <c r="I1696" i="1"/>
  <c r="I1690" i="1"/>
  <c r="I1674" i="1"/>
  <c r="I1668" i="1"/>
  <c r="I1660" i="1"/>
  <c r="I1652" i="1"/>
  <c r="I1644" i="1"/>
  <c r="I1638" i="1"/>
  <c r="I1622" i="1"/>
  <c r="I1616" i="1"/>
  <c r="I1608" i="1"/>
  <c r="I1600" i="1"/>
  <c r="I1592" i="1"/>
  <c r="I1586" i="1"/>
  <c r="I1570" i="1"/>
  <c r="I1564" i="1"/>
  <c r="I1556" i="1"/>
  <c r="I1518" i="1"/>
  <c r="I1512" i="1"/>
  <c r="I1504" i="1"/>
  <c r="I1496" i="1"/>
  <c r="I1488" i="1"/>
  <c r="I1482" i="1"/>
  <c r="I1466" i="1"/>
  <c r="I1460" i="1"/>
  <c r="I1452" i="1"/>
  <c r="I1444" i="1"/>
  <c r="I1436" i="1"/>
  <c r="I1430" i="1"/>
  <c r="I1414" i="1"/>
  <c r="I1408" i="1"/>
  <c r="I1400" i="1"/>
  <c r="I1392" i="1"/>
  <c r="I1384" i="1"/>
  <c r="I1378" i="1"/>
  <c r="I1362" i="1"/>
  <c r="I1356" i="1"/>
  <c r="I1348" i="1"/>
  <c r="I1340" i="1"/>
  <c r="I1332" i="1"/>
  <c r="I1326" i="1"/>
  <c r="I1310" i="1"/>
  <c r="I1304" i="1"/>
  <c r="I1296" i="1"/>
  <c r="I1288" i="1"/>
  <c r="I1280" i="1"/>
  <c r="I1274" i="1"/>
  <c r="I1258" i="1"/>
  <c r="I1252" i="1"/>
  <c r="I1244" i="1"/>
  <c r="I1236" i="1"/>
  <c r="I1228" i="1"/>
  <c r="I1222" i="1"/>
  <c r="I1206" i="1"/>
  <c r="I1200" i="1"/>
  <c r="I1192" i="1"/>
  <c r="I1184" i="1"/>
  <c r="I1176" i="1"/>
  <c r="I1170" i="1"/>
  <c r="I1154" i="1"/>
  <c r="I1148" i="1"/>
  <c r="I1140" i="1"/>
  <c r="I1132" i="1"/>
  <c r="I1124" i="1"/>
  <c r="I1118" i="1"/>
  <c r="I1102" i="1"/>
  <c r="I1096" i="1"/>
  <c r="I1088" i="1"/>
  <c r="I1080" i="1"/>
  <c r="I1072" i="1"/>
  <c r="I1066" i="1"/>
  <c r="I1050" i="1"/>
  <c r="I1044" i="1"/>
  <c r="K8" i="1"/>
  <c r="K12" i="1"/>
  <c r="K16" i="1"/>
  <c r="K7" i="1"/>
  <c r="K11" i="1"/>
  <c r="K15" i="1"/>
  <c r="I34" i="1"/>
  <c r="I36" i="1"/>
  <c r="I38" i="1"/>
  <c r="I40" i="1"/>
  <c r="I42" i="1"/>
  <c r="I44" i="1"/>
  <c r="I46" i="1"/>
  <c r="I48" i="1"/>
  <c r="I50" i="1"/>
  <c r="I52" i="1"/>
  <c r="I54" i="1"/>
  <c r="I56" i="1"/>
  <c r="I60" i="1"/>
  <c r="I62" i="1"/>
  <c r="I64" i="1"/>
  <c r="I66" i="1"/>
  <c r="I68" i="1"/>
  <c r="I70" i="1"/>
  <c r="I72" i="1"/>
  <c r="I74" i="1"/>
  <c r="I76" i="1"/>
  <c r="I78" i="1"/>
  <c r="I80" i="1"/>
  <c r="I82" i="1"/>
  <c r="I86" i="1"/>
  <c r="I88" i="1"/>
  <c r="I90" i="1"/>
  <c r="I92" i="1"/>
  <c r="I94" i="1"/>
  <c r="I96" i="1"/>
  <c r="I98" i="1"/>
  <c r="I100" i="1"/>
  <c r="I102" i="1"/>
  <c r="I104" i="1"/>
  <c r="I106" i="1"/>
  <c r="I108" i="1"/>
  <c r="I112" i="1"/>
  <c r="I114" i="1"/>
  <c r="I116" i="1"/>
  <c r="I118" i="1"/>
  <c r="I120" i="1"/>
  <c r="I122" i="1"/>
  <c r="I124" i="1"/>
  <c r="I126" i="1"/>
  <c r="I128" i="1"/>
  <c r="I130" i="1"/>
  <c r="I132" i="1"/>
  <c r="I134" i="1"/>
  <c r="I138" i="1"/>
  <c r="I140" i="1"/>
  <c r="I142" i="1"/>
  <c r="I144" i="1"/>
  <c r="I146" i="1"/>
  <c r="I148" i="1"/>
  <c r="I150" i="1"/>
  <c r="I152" i="1"/>
  <c r="I154" i="1"/>
  <c r="I156" i="1"/>
  <c r="I158" i="1"/>
  <c r="I160" i="1"/>
  <c r="I164" i="1"/>
  <c r="I166" i="1"/>
  <c r="I168" i="1"/>
  <c r="I170" i="1"/>
  <c r="I172" i="1"/>
  <c r="I174" i="1"/>
  <c r="I176" i="1"/>
  <c r="I178" i="1"/>
  <c r="I180" i="1"/>
  <c r="I182" i="1"/>
  <c r="I184" i="1"/>
  <c r="I186" i="1"/>
  <c r="I190" i="1"/>
  <c r="I192" i="1"/>
  <c r="I194" i="1"/>
  <c r="I196" i="1"/>
  <c r="I198" i="1"/>
  <c r="I295" i="1"/>
  <c r="I298" i="1"/>
  <c r="I303" i="1"/>
  <c r="I319" i="1"/>
  <c r="I322" i="1"/>
  <c r="I327" i="1"/>
  <c r="I330" i="1"/>
  <c r="I332" i="1"/>
  <c r="I337" i="1"/>
  <c r="I340" i="1"/>
  <c r="I359" i="1"/>
  <c r="I362" i="1"/>
  <c r="I367" i="1"/>
  <c r="I384" i="1"/>
  <c r="I389" i="1"/>
  <c r="I392" i="1"/>
  <c r="I411" i="1"/>
  <c r="I414" i="1"/>
  <c r="I419" i="1"/>
  <c r="I425" i="1"/>
  <c r="I428" i="1"/>
  <c r="I433" i="1"/>
  <c r="I438" i="1"/>
  <c r="I443" i="1"/>
  <c r="I446" i="1"/>
  <c r="I465" i="1"/>
  <c r="I468" i="1"/>
  <c r="I473" i="1"/>
  <c r="K491" i="1"/>
  <c r="K493" i="1"/>
  <c r="K499" i="1"/>
  <c r="K546" i="1"/>
  <c r="K552" i="1"/>
  <c r="K558" i="1"/>
  <c r="K560" i="1"/>
  <c r="K568" i="1"/>
  <c r="K579" i="1"/>
  <c r="K583" i="1"/>
  <c r="K587" i="1"/>
  <c r="K594" i="1"/>
  <c r="K598" i="1"/>
  <c r="K602" i="1"/>
  <c r="I605" i="1"/>
  <c r="I613" i="1"/>
  <c r="I619" i="1"/>
  <c r="I627" i="1"/>
  <c r="I635" i="1"/>
  <c r="I649" i="1"/>
  <c r="I657" i="1"/>
  <c r="I665" i="1"/>
  <c r="I671" i="1"/>
  <c r="I679" i="1"/>
  <c r="I687" i="1"/>
  <c r="I701" i="1"/>
  <c r="I709" i="1"/>
  <c r="I717" i="1"/>
  <c r="I734" i="1"/>
  <c r="I742" i="1"/>
  <c r="I750" i="1"/>
  <c r="I758" i="1"/>
  <c r="I764" i="1"/>
  <c r="I780" i="1"/>
  <c r="I786" i="1"/>
  <c r="I794" i="1"/>
  <c r="I802" i="1"/>
  <c r="I810" i="1"/>
  <c r="I816" i="1"/>
  <c r="I832" i="1"/>
  <c r="I838" i="1"/>
  <c r="I846" i="1"/>
  <c r="I854" i="1"/>
  <c r="I862" i="1"/>
  <c r="I868" i="1"/>
  <c r="I884" i="1"/>
  <c r="I890" i="1"/>
  <c r="I898" i="1"/>
  <c r="I906" i="1"/>
  <c r="I914" i="1"/>
  <c r="I918" i="1"/>
  <c r="I926" i="1"/>
  <c r="I934" i="1"/>
  <c r="I948" i="1"/>
  <c r="I956" i="1"/>
  <c r="I964" i="1"/>
  <c r="I970" i="1"/>
  <c r="I978" i="1"/>
  <c r="I986" i="1"/>
  <c r="I1000" i="1"/>
  <c r="I1008" i="1"/>
  <c r="I1016" i="1"/>
  <c r="I1022" i="1"/>
  <c r="I1030" i="1"/>
  <c r="I1038" i="1"/>
  <c r="I1042" i="1"/>
  <c r="I1046" i="1"/>
  <c r="I1114" i="1"/>
  <c r="I1150" i="1"/>
  <c r="I1218" i="1"/>
  <c r="I1254" i="1"/>
  <c r="I1322" i="1"/>
  <c r="I1358" i="1"/>
  <c r="I1426" i="1"/>
  <c r="I1456" i="1"/>
  <c r="I1470" i="1"/>
  <c r="I1514" i="1"/>
  <c r="I1560" i="1"/>
  <c r="E7853" i="1"/>
  <c r="E7868" i="1" s="1"/>
  <c r="E7854" i="1"/>
  <c r="E7869" i="1" s="1"/>
  <c r="L2318" i="1"/>
  <c r="L2486" i="1"/>
  <c r="L2758" i="1"/>
  <c r="K2757" i="1"/>
  <c r="L4593" i="1"/>
  <c r="K4592" i="1"/>
  <c r="K5463" i="1"/>
  <c r="L7115" i="1"/>
  <c r="K7114" i="1"/>
  <c r="K7243" i="1"/>
  <c r="L7244" i="1"/>
  <c r="K7217" i="1"/>
  <c r="L7218" i="1"/>
  <c r="L7763" i="1"/>
  <c r="B36" i="8" l="1"/>
  <c r="B38" i="8" s="1"/>
  <c r="I38" i="8"/>
  <c r="N38" i="8"/>
  <c r="K14" i="8"/>
  <c r="L12" i="8"/>
  <c r="M38" i="8"/>
  <c r="G38" i="8"/>
  <c r="E38" i="8"/>
  <c r="D14" i="8"/>
  <c r="E12" i="8"/>
  <c r="K38" i="8"/>
  <c r="N18" i="7"/>
  <c r="I19" i="7"/>
  <c r="J7897" i="1"/>
  <c r="I19" i="6"/>
  <c r="N18" i="6"/>
  <c r="I4" i="13"/>
  <c r="H15" i="13"/>
  <c r="J7898" i="1"/>
  <c r="M177" i="20"/>
  <c r="E169" i="20"/>
  <c r="D15" i="13"/>
  <c r="D18" i="13"/>
  <c r="F7818" i="1"/>
  <c r="L7685" i="1"/>
  <c r="P7685" i="1" s="1"/>
  <c r="I7823" i="1"/>
  <c r="I7826" i="1"/>
  <c r="E7821" i="1"/>
  <c r="F7821" i="1" s="1"/>
  <c r="E7819" i="1"/>
  <c r="F7819" i="1" s="1"/>
  <c r="L292" i="1"/>
  <c r="P292" i="1" s="1"/>
  <c r="L913" i="1"/>
  <c r="K912" i="1"/>
  <c r="L513" i="1"/>
  <c r="L214" i="1"/>
  <c r="P214" i="1" s="1"/>
  <c r="D14" i="5"/>
  <c r="H1552" i="1"/>
  <c r="H7885" i="1" s="1"/>
  <c r="I7887" i="1" s="1"/>
  <c r="I7898" i="1" s="1"/>
  <c r="E7857" i="1"/>
  <c r="E7845" i="1"/>
  <c r="L718" i="1"/>
  <c r="L7789" i="1"/>
  <c r="L6479" i="1"/>
  <c r="K1322" i="1"/>
  <c r="K926" i="1"/>
  <c r="K758" i="1"/>
  <c r="K613" i="1"/>
  <c r="K332" i="1"/>
  <c r="K180" i="1"/>
  <c r="K138" i="1"/>
  <c r="K1124" i="1"/>
  <c r="K1258" i="1"/>
  <c r="K1400" i="1"/>
  <c r="K1564" i="1"/>
  <c r="K1704" i="1"/>
  <c r="K1810" i="1"/>
  <c r="K1082" i="1"/>
  <c r="K1224" i="1"/>
  <c r="K1432" i="1"/>
  <c r="K1580" i="1"/>
  <c r="K1714" i="1"/>
  <c r="K1866" i="1"/>
  <c r="K1648" i="1"/>
  <c r="K1782" i="1"/>
  <c r="K1152" i="1"/>
  <c r="K1324" i="1"/>
  <c r="K1428" i="1"/>
  <c r="K1568" i="1"/>
  <c r="K1672" i="1"/>
  <c r="K1794" i="1"/>
  <c r="K1898" i="1"/>
  <c r="K1993" i="1"/>
  <c r="K2045" i="1"/>
  <c r="K2129" i="1"/>
  <c r="K2181" i="1"/>
  <c r="K2373" i="1"/>
  <c r="K2441" i="1"/>
  <c r="K2591" i="1"/>
  <c r="K2816" i="1"/>
  <c r="K3387" i="1"/>
  <c r="K2529" i="1"/>
  <c r="K2623" i="1"/>
  <c r="K3459" i="1"/>
  <c r="K1939" i="1"/>
  <c r="K1975" i="1"/>
  <c r="K2063" i="1"/>
  <c r="K2131" i="1"/>
  <c r="K2199" i="1"/>
  <c r="K2251" i="1"/>
  <c r="K2407" i="1"/>
  <c r="K2459" i="1"/>
  <c r="K2861" i="1"/>
  <c r="L548" i="1"/>
  <c r="L600" i="1"/>
  <c r="K646" i="1"/>
  <c r="K706" i="1"/>
  <c r="K753" i="1"/>
  <c r="K797" i="1"/>
  <c r="K823" i="1"/>
  <c r="K867" i="1"/>
  <c r="K893" i="1"/>
  <c r="K927" i="1"/>
  <c r="K971" i="1"/>
  <c r="K997" i="1"/>
  <c r="K1023" i="1"/>
  <c r="K1057" i="1"/>
  <c r="K1101" i="1"/>
  <c r="K1127" i="1"/>
  <c r="K1161" i="1"/>
  <c r="K1205" i="1"/>
  <c r="K1231" i="1"/>
  <c r="K1257" i="1"/>
  <c r="K1273" i="1"/>
  <c r="K1291" i="1"/>
  <c r="K1325" i="1"/>
  <c r="K1351" i="1"/>
  <c r="K1361" i="1"/>
  <c r="K1403" i="1"/>
  <c r="K1421" i="1"/>
  <c r="K1439" i="1"/>
  <c r="K1455" i="1"/>
  <c r="K1473" i="1"/>
  <c r="K1499" i="1"/>
  <c r="K1525" i="1"/>
  <c r="K1557" i="1"/>
  <c r="K1593" i="1"/>
  <c r="K1601" i="1"/>
  <c r="K1645" i="1"/>
  <c r="K1661" i="1"/>
  <c r="K1679" i="1"/>
  <c r="K1687" i="1"/>
  <c r="K1705" i="1"/>
  <c r="K1723" i="1"/>
  <c r="K1739" i="1"/>
  <c r="K1757" i="1"/>
  <c r="K1783" i="1"/>
  <c r="K1801" i="1"/>
  <c r="K1817" i="1"/>
  <c r="K1843" i="1"/>
  <c r="K1861" i="1"/>
  <c r="K1879" i="1"/>
  <c r="K1895" i="1"/>
  <c r="K1913" i="1"/>
  <c r="K2519" i="1"/>
  <c r="K2555" i="1"/>
  <c r="K2667" i="1"/>
  <c r="K3161" i="1"/>
  <c r="K2731" i="1"/>
  <c r="K2801" i="1"/>
  <c r="K2842" i="1"/>
  <c r="K2897" i="1"/>
  <c r="K2967" i="1"/>
  <c r="K3043" i="1"/>
  <c r="K3169" i="1"/>
  <c r="K3245" i="1"/>
  <c r="K3443" i="1"/>
  <c r="K3601" i="1"/>
  <c r="K3767" i="1"/>
  <c r="K3825" i="1"/>
  <c r="K4017" i="1"/>
  <c r="K4200" i="1"/>
  <c r="K3757" i="1"/>
  <c r="K3965" i="1"/>
  <c r="K4083" i="1"/>
  <c r="K4336" i="1"/>
  <c r="K2734" i="1"/>
  <c r="K2778" i="1"/>
  <c r="K2822" i="1"/>
  <c r="K2841" i="1"/>
  <c r="K2859" i="1"/>
  <c r="K2879" i="1"/>
  <c r="K2929" i="1"/>
  <c r="K2952" i="1"/>
  <c r="K2973" i="1"/>
  <c r="K3032" i="1"/>
  <c r="K3095" i="1"/>
  <c r="K3155" i="1"/>
  <c r="K3299" i="1"/>
  <c r="K3341" i="1"/>
  <c r="K3357" i="1"/>
  <c r="K3495" i="1"/>
  <c r="K3663" i="1"/>
  <c r="K3705" i="1"/>
  <c r="K3721" i="1"/>
  <c r="K3871" i="1"/>
  <c r="K3913" i="1"/>
  <c r="K3929" i="1"/>
  <c r="K4096" i="1"/>
  <c r="K4514" i="1"/>
  <c r="K2581" i="1"/>
  <c r="K2597" i="1"/>
  <c r="K2617" i="1"/>
  <c r="K2633" i="1"/>
  <c r="K2649" i="1"/>
  <c r="K2669" i="1"/>
  <c r="K2685" i="1"/>
  <c r="K2701" i="1"/>
  <c r="K2721" i="1"/>
  <c r="K2744" i="1"/>
  <c r="K2815" i="1"/>
  <c r="K2833" i="1"/>
  <c r="K2855" i="1"/>
  <c r="K2881" i="1"/>
  <c r="K2905" i="1"/>
  <c r="K2955" i="1"/>
  <c r="K2978" i="1"/>
  <c r="K2999" i="1"/>
  <c r="K3071" i="1"/>
  <c r="K3133" i="1"/>
  <c r="K3247" i="1"/>
  <c r="K3289" i="1"/>
  <c r="K3305" i="1"/>
  <c r="K3455" i="1"/>
  <c r="K3561" i="1"/>
  <c r="K3651" i="1"/>
  <c r="K3661" i="1"/>
  <c r="K3769" i="1"/>
  <c r="K3859" i="1"/>
  <c r="K3869" i="1"/>
  <c r="K3977" i="1"/>
  <c r="K4088" i="1"/>
  <c r="K4205" i="1"/>
  <c r="K4454" i="1"/>
  <c r="K1920" i="1"/>
  <c r="K1928" i="1"/>
  <c r="K1936" i="1"/>
  <c r="K1946" i="1"/>
  <c r="K1954" i="1"/>
  <c r="K1962" i="1"/>
  <c r="K1972" i="1"/>
  <c r="K1980" i="1"/>
  <c r="K1988" i="1"/>
  <c r="K1998" i="1"/>
  <c r="K2006" i="1"/>
  <c r="K2014" i="1"/>
  <c r="K2024" i="1"/>
  <c r="K2032" i="1"/>
  <c r="K2040" i="1"/>
  <c r="K2050" i="1"/>
  <c r="K2058" i="1"/>
  <c r="K2066" i="1"/>
  <c r="K2076" i="1"/>
  <c r="K2084" i="1"/>
  <c r="K2092" i="1"/>
  <c r="K2102" i="1"/>
  <c r="K2110" i="1"/>
  <c r="K2118" i="1"/>
  <c r="K2128" i="1"/>
  <c r="K2136" i="1"/>
  <c r="K2144" i="1"/>
  <c r="K2154" i="1"/>
  <c r="K2162" i="1"/>
  <c r="K2170" i="1"/>
  <c r="K2180" i="1"/>
  <c r="K2188" i="1"/>
  <c r="K2196" i="1"/>
  <c r="K2206" i="1"/>
  <c r="K2214" i="1"/>
  <c r="K2222" i="1"/>
  <c r="K2232" i="1"/>
  <c r="K2240" i="1"/>
  <c r="K2248" i="1"/>
  <c r="K2258" i="1"/>
  <c r="K2266" i="1"/>
  <c r="K2274" i="1"/>
  <c r="K2300" i="1"/>
  <c r="K2336" i="1"/>
  <c r="K2344" i="1"/>
  <c r="K2352" i="1"/>
  <c r="K2362" i="1"/>
  <c r="K2370" i="1"/>
  <c r="K2378" i="1"/>
  <c r="K2388" i="1"/>
  <c r="K2396" i="1"/>
  <c r="K2404" i="1"/>
  <c r="K2414" i="1"/>
  <c r="K2422" i="1"/>
  <c r="K2430" i="1"/>
  <c r="K2440" i="1"/>
  <c r="K2448" i="1"/>
  <c r="K2456" i="1"/>
  <c r="K2466" i="1"/>
  <c r="K2474" i="1"/>
  <c r="K2492" i="1"/>
  <c r="K2500" i="1"/>
  <c r="K2508" i="1"/>
  <c r="K2518" i="1"/>
  <c r="K2526" i="1"/>
  <c r="K2534" i="1"/>
  <c r="K2544" i="1"/>
  <c r="K2552" i="1"/>
  <c r="K2560" i="1"/>
  <c r="K2570" i="1"/>
  <c r="K2578" i="1"/>
  <c r="K2586" i="1"/>
  <c r="K2596" i="1"/>
  <c r="K2604" i="1"/>
  <c r="K2612" i="1"/>
  <c r="K2622" i="1"/>
  <c r="K2630" i="1"/>
  <c r="K2638" i="1"/>
  <c r="K2648" i="1"/>
  <c r="K2656" i="1"/>
  <c r="K2664" i="1"/>
  <c r="K2674" i="1"/>
  <c r="K2682" i="1"/>
  <c r="K2690" i="1"/>
  <c r="K2700" i="1"/>
  <c r="K2708" i="1"/>
  <c r="K2716" i="1"/>
  <c r="K2727" i="1"/>
  <c r="K2810" i="1"/>
  <c r="K2831" i="1"/>
  <c r="K2854" i="1"/>
  <c r="K2873" i="1"/>
  <c r="K2896" i="1"/>
  <c r="K2914" i="1"/>
  <c r="K2935" i="1"/>
  <c r="K2958" i="1"/>
  <c r="K2977" i="1"/>
  <c r="K3000" i="1"/>
  <c r="K3018" i="1"/>
  <c r="K3039" i="1"/>
  <c r="K3077" i="1"/>
  <c r="K3113" i="1"/>
  <c r="K3143" i="1"/>
  <c r="K3181" i="1"/>
  <c r="K3219" i="1"/>
  <c r="K3227" i="1"/>
  <c r="K3275" i="1"/>
  <c r="K3323" i="1"/>
  <c r="K3331" i="1"/>
  <c r="K3379" i="1"/>
  <c r="K3427" i="1"/>
  <c r="K3435" i="1"/>
  <c r="K3483" i="1"/>
  <c r="K3529" i="1"/>
  <c r="K3537" i="1"/>
  <c r="K3585" i="1"/>
  <c r="K3633" i="1"/>
  <c r="K3641" i="1"/>
  <c r="K3689" i="1"/>
  <c r="K3737" i="1"/>
  <c r="K3745" i="1"/>
  <c r="K3793" i="1"/>
  <c r="K3841" i="1"/>
  <c r="K3849" i="1"/>
  <c r="K3897" i="1"/>
  <c r="K3945" i="1"/>
  <c r="K3953" i="1"/>
  <c r="K4001" i="1"/>
  <c r="K4049" i="1"/>
  <c r="K4106" i="1"/>
  <c r="K4166" i="1"/>
  <c r="K4240" i="1"/>
  <c r="K4292" i="1"/>
  <c r="K4344" i="1"/>
  <c r="K4527" i="1"/>
  <c r="K4595" i="1"/>
  <c r="K4662" i="1"/>
  <c r="K4751" i="1"/>
  <c r="K5021" i="1"/>
  <c r="K5403" i="1"/>
  <c r="K4478" i="1"/>
  <c r="K4558" i="1"/>
  <c r="K4652" i="1"/>
  <c r="K4865" i="1"/>
  <c r="K5281" i="1"/>
  <c r="K2875" i="1"/>
  <c r="K2893" i="1"/>
  <c r="K2911" i="1"/>
  <c r="K2927" i="1"/>
  <c r="K2945" i="1"/>
  <c r="K2963" i="1"/>
  <c r="K2979" i="1"/>
  <c r="K2997" i="1"/>
  <c r="K3015" i="1"/>
  <c r="K3031" i="1"/>
  <c r="K3067" i="1"/>
  <c r="K3097" i="1"/>
  <c r="K3135" i="1"/>
  <c r="K3171" i="1"/>
  <c r="K3205" i="1"/>
  <c r="K3213" i="1"/>
  <c r="K3261" i="1"/>
  <c r="K3309" i="1"/>
  <c r="K3317" i="1"/>
  <c r="K3365" i="1"/>
  <c r="K3413" i="1"/>
  <c r="K3421" i="1"/>
  <c r="K3469" i="1"/>
  <c r="K3503" i="1"/>
  <c r="K3511" i="1"/>
  <c r="K3573" i="1"/>
  <c r="K3621" i="1"/>
  <c r="K3629" i="1"/>
  <c r="K3677" i="1"/>
  <c r="K3725" i="1"/>
  <c r="K3733" i="1"/>
  <c r="K3781" i="1"/>
  <c r="K3829" i="1"/>
  <c r="K3837" i="1"/>
  <c r="K3885" i="1"/>
  <c r="K3933" i="1"/>
  <c r="K3941" i="1"/>
  <c r="K3989" i="1"/>
  <c r="K4037" i="1"/>
  <c r="K4045" i="1"/>
  <c r="K4109" i="1"/>
  <c r="K4151" i="1"/>
  <c r="K4226" i="1"/>
  <c r="K4374" i="1"/>
  <c r="K4444" i="1"/>
  <c r="K4762" i="1"/>
  <c r="L3520" i="1"/>
  <c r="K4059" i="1"/>
  <c r="K4077" i="1"/>
  <c r="K4093" i="1"/>
  <c r="K4111" i="1"/>
  <c r="K4129" i="1"/>
  <c r="K4145" i="1"/>
  <c r="K4163" i="1"/>
  <c r="K4181" i="1"/>
  <c r="K4197" i="1"/>
  <c r="K4215" i="1"/>
  <c r="K4233" i="1"/>
  <c r="K4260" i="1"/>
  <c r="K4298" i="1"/>
  <c r="K4328" i="1"/>
  <c r="K4364" i="1"/>
  <c r="K4402" i="1"/>
  <c r="K4432" i="1"/>
  <c r="K4465" i="1"/>
  <c r="K4511" i="1"/>
  <c r="K4532" i="1"/>
  <c r="K4556" i="1"/>
  <c r="K4606" i="1"/>
  <c r="K4629" i="1"/>
  <c r="K4650" i="1"/>
  <c r="K4709" i="1"/>
  <c r="K4725" i="1"/>
  <c r="K4819" i="1"/>
  <c r="K5027" i="1"/>
  <c r="K5235" i="1"/>
  <c r="K5886" i="1"/>
  <c r="L3526" i="1"/>
  <c r="K4063" i="1"/>
  <c r="K4081" i="1"/>
  <c r="K4097" i="1"/>
  <c r="K4115" i="1"/>
  <c r="K4133" i="1"/>
  <c r="K4149" i="1"/>
  <c r="K4167" i="1"/>
  <c r="K4185" i="1"/>
  <c r="K4201" i="1"/>
  <c r="K4219" i="1"/>
  <c r="K4237" i="1"/>
  <c r="K4272" i="1"/>
  <c r="K4302" i="1"/>
  <c r="K4338" i="1"/>
  <c r="K4376" i="1"/>
  <c r="K4406" i="1"/>
  <c r="K4449" i="1"/>
  <c r="K4470" i="1"/>
  <c r="K4493" i="1"/>
  <c r="K4540" i="1"/>
  <c r="K4564" i="1"/>
  <c r="K4621" i="1"/>
  <c r="K4667" i="1"/>
  <c r="K4688" i="1"/>
  <c r="K4712" i="1"/>
  <c r="K4777" i="1"/>
  <c r="L4777" i="1" s="1"/>
  <c r="K4849" i="1"/>
  <c r="K4953" i="1"/>
  <c r="K5057" i="1"/>
  <c r="K5161" i="1"/>
  <c r="K5265" i="1"/>
  <c r="K5373" i="1"/>
  <c r="K5548" i="1"/>
  <c r="K5788" i="1"/>
  <c r="K3042" i="1"/>
  <c r="K3050" i="1"/>
  <c r="K3058" i="1"/>
  <c r="K3068" i="1"/>
  <c r="K3076" i="1"/>
  <c r="K3084" i="1"/>
  <c r="K3094" i="1"/>
  <c r="K3102" i="1"/>
  <c r="K3110" i="1"/>
  <c r="K3120" i="1"/>
  <c r="K3128" i="1"/>
  <c r="K3136" i="1"/>
  <c r="K3146" i="1"/>
  <c r="K3154" i="1"/>
  <c r="K3162" i="1"/>
  <c r="K3172" i="1"/>
  <c r="K3180" i="1"/>
  <c r="K3188" i="1"/>
  <c r="K3198" i="1"/>
  <c r="K3206" i="1"/>
  <c r="K3214" i="1"/>
  <c r="K3224" i="1"/>
  <c r="K3232" i="1"/>
  <c r="K3240" i="1"/>
  <c r="K3250" i="1"/>
  <c r="K3258" i="1"/>
  <c r="K3266" i="1"/>
  <c r="K3276" i="1"/>
  <c r="K3284" i="1"/>
  <c r="K3292" i="1"/>
  <c r="K3302" i="1"/>
  <c r="K3310" i="1"/>
  <c r="K3318" i="1"/>
  <c r="K3328" i="1"/>
  <c r="K3336" i="1"/>
  <c r="K3344" i="1"/>
  <c r="K3354" i="1"/>
  <c r="K3362" i="1"/>
  <c r="K3370" i="1"/>
  <c r="K3380" i="1"/>
  <c r="K3388" i="1"/>
  <c r="K3396" i="1"/>
  <c r="K3406" i="1"/>
  <c r="K3414" i="1"/>
  <c r="K3422" i="1"/>
  <c r="K3432" i="1"/>
  <c r="K3440" i="1"/>
  <c r="K3448" i="1"/>
  <c r="K3458" i="1"/>
  <c r="K3466" i="1"/>
  <c r="K3474" i="1"/>
  <c r="K3484" i="1"/>
  <c r="K3492" i="1"/>
  <c r="K3500" i="1"/>
  <c r="K3510" i="1"/>
  <c r="L3523" i="1"/>
  <c r="K3534" i="1"/>
  <c r="K3542" i="1"/>
  <c r="K3550" i="1"/>
  <c r="K3560" i="1"/>
  <c r="K3568" i="1"/>
  <c r="K3576" i="1"/>
  <c r="K3586" i="1"/>
  <c r="K3594" i="1"/>
  <c r="K3602" i="1"/>
  <c r="K3612" i="1"/>
  <c r="K3620" i="1"/>
  <c r="K3628" i="1"/>
  <c r="K3638" i="1"/>
  <c r="K3646" i="1"/>
  <c r="L3646" i="1" s="1"/>
  <c r="K3654" i="1"/>
  <c r="K3664" i="1"/>
  <c r="K3672" i="1"/>
  <c r="K3680" i="1"/>
  <c r="K3690" i="1"/>
  <c r="K3698" i="1"/>
  <c r="K3706" i="1"/>
  <c r="K3716" i="1"/>
  <c r="K3724" i="1"/>
  <c r="K3732" i="1"/>
  <c r="K3742" i="1"/>
  <c r="K3750" i="1"/>
  <c r="K3758" i="1"/>
  <c r="K3768" i="1"/>
  <c r="K3776" i="1"/>
  <c r="K3784" i="1"/>
  <c r="K3794" i="1"/>
  <c r="K3802" i="1"/>
  <c r="L3802" i="1" s="1"/>
  <c r="K3810" i="1"/>
  <c r="K3820" i="1"/>
  <c r="K3828" i="1"/>
  <c r="K3836" i="1"/>
  <c r="K3846" i="1"/>
  <c r="K3854" i="1"/>
  <c r="K3862" i="1"/>
  <c r="K3872" i="1"/>
  <c r="K3880" i="1"/>
  <c r="K3888" i="1"/>
  <c r="K3898" i="1"/>
  <c r="K3906" i="1"/>
  <c r="K3914" i="1"/>
  <c r="K3924" i="1"/>
  <c r="K3932" i="1"/>
  <c r="K3940" i="1"/>
  <c r="K3950" i="1"/>
  <c r="K3958" i="1"/>
  <c r="K3966" i="1"/>
  <c r="K3976" i="1"/>
  <c r="K3984" i="1"/>
  <c r="K3992" i="1"/>
  <c r="K4002" i="1"/>
  <c r="K4010" i="1"/>
  <c r="K4018" i="1"/>
  <c r="K4028" i="1"/>
  <c r="K4036" i="1"/>
  <c r="K4044" i="1"/>
  <c r="K4058" i="1"/>
  <c r="K4079" i="1"/>
  <c r="K4102" i="1"/>
  <c r="K4121" i="1"/>
  <c r="K4144" i="1"/>
  <c r="K4162" i="1"/>
  <c r="K4183" i="1"/>
  <c r="K4206" i="1"/>
  <c r="K4225" i="1"/>
  <c r="K4252" i="1"/>
  <c r="K4288" i="1"/>
  <c r="K4318" i="1"/>
  <c r="K4356" i="1"/>
  <c r="K4392" i="1"/>
  <c r="K4422" i="1"/>
  <c r="K4475" i="1"/>
  <c r="K4496" i="1"/>
  <c r="K4519" i="1"/>
  <c r="K4566" i="1"/>
  <c r="K4613" i="1"/>
  <c r="K4647" i="1"/>
  <c r="K4693" i="1"/>
  <c r="K4714" i="1"/>
  <c r="K4772" i="1"/>
  <c r="K4879" i="1"/>
  <c r="K4983" i="1"/>
  <c r="K5087" i="1"/>
  <c r="K5191" i="1"/>
  <c r="K5295" i="1"/>
  <c r="K5417" i="1"/>
  <c r="K4722" i="1"/>
  <c r="K4740" i="1"/>
  <c r="K4756" i="1"/>
  <c r="K4774" i="1"/>
  <c r="K4795" i="1"/>
  <c r="K4825" i="1"/>
  <c r="K4863" i="1"/>
  <c r="K4899" i="1"/>
  <c r="K4929" i="1"/>
  <c r="K4967" i="1"/>
  <c r="K5003" i="1"/>
  <c r="K5033" i="1"/>
  <c r="K5071" i="1"/>
  <c r="K5107" i="1"/>
  <c r="K5137" i="1"/>
  <c r="K5175" i="1"/>
  <c r="K5211" i="1"/>
  <c r="K5241" i="1"/>
  <c r="K5279" i="1"/>
  <c r="K5315" i="1"/>
  <c r="K5345" i="1"/>
  <c r="K5393" i="1"/>
  <c r="K5436" i="1"/>
  <c r="K5514" i="1"/>
  <c r="K5698" i="1"/>
  <c r="K5864" i="1"/>
  <c r="K6931" i="1"/>
  <c r="K4247" i="1"/>
  <c r="K4255" i="1"/>
  <c r="K4263" i="1"/>
  <c r="K4273" i="1"/>
  <c r="K4281" i="1"/>
  <c r="K4289" i="1"/>
  <c r="K4299" i="1"/>
  <c r="K4307" i="1"/>
  <c r="K4315" i="1"/>
  <c r="K4325" i="1"/>
  <c r="K4333" i="1"/>
  <c r="K4341" i="1"/>
  <c r="K4351" i="1"/>
  <c r="K4359" i="1"/>
  <c r="K4367" i="1"/>
  <c r="K4377" i="1"/>
  <c r="K4385" i="1"/>
  <c r="K4393" i="1"/>
  <c r="K4403" i="1"/>
  <c r="K4411" i="1"/>
  <c r="K4419" i="1"/>
  <c r="K4429" i="1"/>
  <c r="K4437" i="1"/>
  <c r="K4455" i="1"/>
  <c r="K4471" i="1"/>
  <c r="K4489" i="1"/>
  <c r="K4507" i="1"/>
  <c r="K4523" i="1"/>
  <c r="K4541" i="1"/>
  <c r="K4559" i="1"/>
  <c r="K4575" i="1"/>
  <c r="K4611" i="1"/>
  <c r="K4627" i="1"/>
  <c r="K4645" i="1"/>
  <c r="K4663" i="1"/>
  <c r="K4679" i="1"/>
  <c r="K4697" i="1"/>
  <c r="K4715" i="1"/>
  <c r="K4731" i="1"/>
  <c r="K4749" i="1"/>
  <c r="K4767" i="1"/>
  <c r="K4783" i="1"/>
  <c r="K4807" i="1"/>
  <c r="K4843" i="1"/>
  <c r="K4881" i="1"/>
  <c r="K4911" i="1"/>
  <c r="K4947" i="1"/>
  <c r="K4985" i="1"/>
  <c r="K5015" i="1"/>
  <c r="K5051" i="1"/>
  <c r="K5089" i="1"/>
  <c r="L5089" i="1" s="1"/>
  <c r="K5119" i="1"/>
  <c r="K5155" i="1"/>
  <c r="K5193" i="1"/>
  <c r="K5223" i="1"/>
  <c r="K5259" i="1"/>
  <c r="K5297" i="1"/>
  <c r="K5327" i="1"/>
  <c r="L5360" i="1"/>
  <c r="K5389" i="1"/>
  <c r="K5428" i="1"/>
  <c r="K5473" i="1"/>
  <c r="K5540" i="1"/>
  <c r="K5624" i="1"/>
  <c r="K5870" i="1"/>
  <c r="K4446" i="1"/>
  <c r="K4469" i="1"/>
  <c r="K4487" i="1"/>
  <c r="K4508" i="1"/>
  <c r="K4531" i="1"/>
  <c r="K4550" i="1"/>
  <c r="K4573" i="1"/>
  <c r="K4612" i="1"/>
  <c r="K4635" i="1"/>
  <c r="K4654" i="1"/>
  <c r="K4677" i="1"/>
  <c r="K4695" i="1"/>
  <c r="K4716" i="1"/>
  <c r="K4739" i="1"/>
  <c r="K4758" i="1"/>
  <c r="K4781" i="1"/>
  <c r="K4809" i="1"/>
  <c r="K4845" i="1"/>
  <c r="K4883" i="1"/>
  <c r="K4913" i="1"/>
  <c r="K4949" i="1"/>
  <c r="K4987" i="1"/>
  <c r="K5017" i="1"/>
  <c r="K5053" i="1"/>
  <c r="K5091" i="1"/>
  <c r="K5121" i="1"/>
  <c r="K5157" i="1"/>
  <c r="K5195" i="1"/>
  <c r="K5225" i="1"/>
  <c r="K5261" i="1"/>
  <c r="K5299" i="1"/>
  <c r="K5329" i="1"/>
  <c r="L5357" i="1"/>
  <c r="K5391" i="1"/>
  <c r="K5424" i="1"/>
  <c r="K5470" i="1"/>
  <c r="K5646" i="1"/>
  <c r="K6244" i="1"/>
  <c r="L5355" i="1"/>
  <c r="K5433" i="1"/>
  <c r="K5449" i="1"/>
  <c r="K5467" i="1"/>
  <c r="K5485" i="1"/>
  <c r="K5501" i="1"/>
  <c r="K5519" i="1"/>
  <c r="K5537" i="1"/>
  <c r="K5553" i="1"/>
  <c r="K5600" i="1"/>
  <c r="K5636" i="1"/>
  <c r="K5704" i="1"/>
  <c r="K5756" i="1"/>
  <c r="K5840" i="1"/>
  <c r="K5876" i="1"/>
  <c r="K6182" i="1"/>
  <c r="K6601" i="1"/>
  <c r="K7031" i="1"/>
  <c r="K5476" i="1"/>
  <c r="K5494" i="1"/>
  <c r="K5512" i="1"/>
  <c r="K5528" i="1"/>
  <c r="K5546" i="1"/>
  <c r="K5570" i="1"/>
  <c r="L5592" i="1"/>
  <c r="K5618" i="1"/>
  <c r="K5700" i="1"/>
  <c r="K5730" i="1"/>
  <c r="K5774" i="1"/>
  <c r="K5828" i="1"/>
  <c r="K5866" i="1"/>
  <c r="K6085" i="1"/>
  <c r="K6172" i="1"/>
  <c r="K6423" i="1"/>
  <c r="K4792" i="1"/>
  <c r="K4800" i="1"/>
  <c r="K4810" i="1"/>
  <c r="K4818" i="1"/>
  <c r="K4826" i="1"/>
  <c r="K4836" i="1"/>
  <c r="K4844" i="1"/>
  <c r="K4852" i="1"/>
  <c r="K4862" i="1"/>
  <c r="K4870" i="1"/>
  <c r="K4878" i="1"/>
  <c r="K4888" i="1"/>
  <c r="K4896" i="1"/>
  <c r="K4904" i="1"/>
  <c r="K4914" i="1"/>
  <c r="K4922" i="1"/>
  <c r="K4930" i="1"/>
  <c r="K4940" i="1"/>
  <c r="K4948" i="1"/>
  <c r="K4956" i="1"/>
  <c r="K4966" i="1"/>
  <c r="K4974" i="1"/>
  <c r="K4982" i="1"/>
  <c r="K4992" i="1"/>
  <c r="K5000" i="1"/>
  <c r="K5008" i="1"/>
  <c r="K5018" i="1"/>
  <c r="K5026" i="1"/>
  <c r="K5034" i="1"/>
  <c r="K5044" i="1"/>
  <c r="K5052" i="1"/>
  <c r="K5060" i="1"/>
  <c r="K5070" i="1"/>
  <c r="K5078" i="1"/>
  <c r="K5086" i="1"/>
  <c r="K5096" i="1"/>
  <c r="K5104" i="1"/>
  <c r="K5112" i="1"/>
  <c r="K5122" i="1"/>
  <c r="K5130" i="1"/>
  <c r="K5138" i="1"/>
  <c r="K5148" i="1"/>
  <c r="K5156" i="1"/>
  <c r="K5164" i="1"/>
  <c r="K5174" i="1"/>
  <c r="K5182" i="1"/>
  <c r="K5190" i="1"/>
  <c r="K5200" i="1"/>
  <c r="K5208" i="1"/>
  <c r="K5216" i="1"/>
  <c r="K5226" i="1"/>
  <c r="K5234" i="1"/>
  <c r="K5242" i="1"/>
  <c r="K5252" i="1"/>
  <c r="K5260" i="1"/>
  <c r="K5268" i="1"/>
  <c r="K5278" i="1"/>
  <c r="K5286" i="1"/>
  <c r="K5294" i="1"/>
  <c r="K5304" i="1"/>
  <c r="K5312" i="1"/>
  <c r="K5320" i="1"/>
  <c r="K5330" i="1"/>
  <c r="K5338" i="1"/>
  <c r="K5346" i="1"/>
  <c r="K5362" i="1"/>
  <c r="K5370" i="1"/>
  <c r="K5380" i="1"/>
  <c r="K5388" i="1"/>
  <c r="K5396" i="1"/>
  <c r="K5406" i="1"/>
  <c r="K5414" i="1"/>
  <c r="K5422" i="1"/>
  <c r="K5435" i="1"/>
  <c r="K5451" i="1"/>
  <c r="K5466" i="1"/>
  <c r="K5479" i="1"/>
  <c r="K5495" i="1"/>
  <c r="K5510" i="1"/>
  <c r="K5526" i="1"/>
  <c r="K5539" i="1"/>
  <c r="K5555" i="1"/>
  <c r="L5585" i="1"/>
  <c r="K5606" i="1"/>
  <c r="K5642" i="1"/>
  <c r="K5716" i="1"/>
  <c r="K5762" i="1"/>
  <c r="K5844" i="1"/>
  <c r="K5882" i="1"/>
  <c r="K6185" i="1"/>
  <c r="K6637" i="1"/>
  <c r="K5892" i="1"/>
  <c r="K5902" i="1"/>
  <c r="K5910" i="1"/>
  <c r="K5918" i="1"/>
  <c r="K5928" i="1"/>
  <c r="K5936" i="1"/>
  <c r="K5944" i="1"/>
  <c r="K5954" i="1"/>
  <c r="K5962" i="1"/>
  <c r="K5970" i="1"/>
  <c r="K5980" i="1"/>
  <c r="K5988" i="1"/>
  <c r="K5996" i="1"/>
  <c r="K6006" i="1"/>
  <c r="K6014" i="1"/>
  <c r="K6022" i="1"/>
  <c r="K6032" i="1"/>
  <c r="K6040" i="1"/>
  <c r="K6048" i="1"/>
  <c r="K6058" i="1"/>
  <c r="K6066" i="1"/>
  <c r="K6074" i="1"/>
  <c r="K6084" i="1"/>
  <c r="K6114" i="1"/>
  <c r="K6155" i="1"/>
  <c r="K6174" i="1"/>
  <c r="K6192" i="1"/>
  <c r="K6210" i="1"/>
  <c r="K6226" i="1"/>
  <c r="K6527" i="1"/>
  <c r="K6641" i="1"/>
  <c r="L6812" i="1"/>
  <c r="K6975" i="1"/>
  <c r="K7152" i="1"/>
  <c r="K5563" i="1"/>
  <c r="K5573" i="1"/>
  <c r="K5581" i="1"/>
  <c r="K5597" i="1"/>
  <c r="K5605" i="1"/>
  <c r="K5613" i="1"/>
  <c r="K5623" i="1"/>
  <c r="K5631" i="1"/>
  <c r="K5639" i="1"/>
  <c r="K5687" i="1"/>
  <c r="K5695" i="1"/>
  <c r="K5705" i="1"/>
  <c r="K5713" i="1"/>
  <c r="K5721" i="1"/>
  <c r="K5731" i="1"/>
  <c r="K5753" i="1"/>
  <c r="K5761" i="1"/>
  <c r="K5769" i="1"/>
  <c r="K5779" i="1"/>
  <c r="K5787" i="1"/>
  <c r="K5817" i="1"/>
  <c r="K5825" i="1"/>
  <c r="K5835" i="1"/>
  <c r="K5843" i="1"/>
  <c r="K5851" i="1"/>
  <c r="K5861" i="1"/>
  <c r="K5869" i="1"/>
  <c r="K5877" i="1"/>
  <c r="K5887" i="1"/>
  <c r="K5895" i="1"/>
  <c r="K5903" i="1"/>
  <c r="K5913" i="1"/>
  <c r="K5921" i="1"/>
  <c r="K5929" i="1"/>
  <c r="K5939" i="1"/>
  <c r="K5947" i="1"/>
  <c r="K5955" i="1"/>
  <c r="K5965" i="1"/>
  <c r="K5973" i="1"/>
  <c r="K5981" i="1"/>
  <c r="K5991" i="1"/>
  <c r="K5999" i="1"/>
  <c r="K6007" i="1"/>
  <c r="K6017" i="1"/>
  <c r="K6025" i="1"/>
  <c r="K6033" i="1"/>
  <c r="K6043" i="1"/>
  <c r="K6051" i="1"/>
  <c r="K6059" i="1"/>
  <c r="K6069" i="1"/>
  <c r="K6077" i="1"/>
  <c r="L6077" i="1" s="1"/>
  <c r="K6088" i="1"/>
  <c r="K6159" i="1"/>
  <c r="K6178" i="1"/>
  <c r="K6196" i="1"/>
  <c r="K6214" i="1"/>
  <c r="K6238" i="1"/>
  <c r="K6519" i="1"/>
  <c r="K6649" i="1"/>
  <c r="K6853" i="1"/>
  <c r="K7037" i="1"/>
  <c r="L5587" i="1"/>
  <c r="K6108" i="1"/>
  <c r="K6168" i="1"/>
  <c r="K6181" i="1"/>
  <c r="K6197" i="1"/>
  <c r="K6212" i="1"/>
  <c r="K6228" i="1"/>
  <c r="K6415" i="1"/>
  <c r="K6693" i="1"/>
  <c r="K6977" i="1"/>
  <c r="K7085" i="1"/>
  <c r="K6318" i="1"/>
  <c r="K6326" i="1"/>
  <c r="K6334" i="1"/>
  <c r="K6344" i="1"/>
  <c r="K6352" i="1"/>
  <c r="K6360" i="1"/>
  <c r="K6408" i="1"/>
  <c r="K6495" i="1"/>
  <c r="K6549" i="1"/>
  <c r="K6569" i="1"/>
  <c r="K6783" i="1"/>
  <c r="L6797" i="1"/>
  <c r="K6837" i="1"/>
  <c r="K6911" i="1"/>
  <c r="K6919" i="1"/>
  <c r="K6967" i="1"/>
  <c r="K7015" i="1"/>
  <c r="K7023" i="1"/>
  <c r="K7071" i="1"/>
  <c r="K7144" i="1"/>
  <c r="K6229" i="1"/>
  <c r="K6237" i="1"/>
  <c r="K6247" i="1"/>
  <c r="K6255" i="1"/>
  <c r="K6315" i="1"/>
  <c r="K6325" i="1"/>
  <c r="K6333" i="1"/>
  <c r="K6341" i="1"/>
  <c r="K6351" i="1"/>
  <c r="K6359" i="1"/>
  <c r="K6407" i="1"/>
  <c r="K6489" i="1"/>
  <c r="K6547" i="1"/>
  <c r="K6563" i="1"/>
  <c r="K6579" i="1"/>
  <c r="K6721" i="1"/>
  <c r="L6801" i="1"/>
  <c r="K6863" i="1"/>
  <c r="K6937" i="1"/>
  <c r="K6945" i="1"/>
  <c r="K6993" i="1"/>
  <c r="K7041" i="1"/>
  <c r="K7049" i="1"/>
  <c r="K7097" i="1"/>
  <c r="K7163" i="1"/>
  <c r="K7478" i="1"/>
  <c r="K6421" i="1"/>
  <c r="K6463" i="1"/>
  <c r="K6599" i="1"/>
  <c r="K6615" i="1"/>
  <c r="K6631" i="1"/>
  <c r="K6651" i="1"/>
  <c r="K6667" i="1"/>
  <c r="K6683" i="1"/>
  <c r="K6699" i="1"/>
  <c r="K6733" i="1"/>
  <c r="K6769" i="1"/>
  <c r="K6777" i="1"/>
  <c r="K6821" i="1"/>
  <c r="K6829" i="1"/>
  <c r="K6877" i="1"/>
  <c r="L6894" i="1"/>
  <c r="K6903" i="1"/>
  <c r="K6951" i="1"/>
  <c r="K6959" i="1"/>
  <c r="K7007" i="1"/>
  <c r="K7055" i="1"/>
  <c r="K7063" i="1"/>
  <c r="K7176" i="1"/>
  <c r="L7458" i="1"/>
  <c r="L6811" i="1"/>
  <c r="L6893" i="1"/>
  <c r="L7118" i="1"/>
  <c r="K7136" i="1"/>
  <c r="K7154" i="1"/>
  <c r="K7175" i="1"/>
  <c r="K7339" i="1"/>
  <c r="K7413" i="1"/>
  <c r="K7539" i="1"/>
  <c r="L6802" i="1"/>
  <c r="L7128" i="1"/>
  <c r="K7145" i="1"/>
  <c r="K7161" i="1"/>
  <c r="K7249" i="1"/>
  <c r="K7429" i="1"/>
  <c r="K7513" i="1"/>
  <c r="K6412" i="1"/>
  <c r="K6422" i="1"/>
  <c r="K6456" i="1"/>
  <c r="K6464" i="1"/>
  <c r="K6486" i="1"/>
  <c r="K6496" i="1"/>
  <c r="K6504" i="1"/>
  <c r="K6526" i="1"/>
  <c r="K6548" i="1"/>
  <c r="K6556" i="1"/>
  <c r="K6564" i="1"/>
  <c r="K6574" i="1"/>
  <c r="K6582" i="1"/>
  <c r="K6604" i="1"/>
  <c r="K6612" i="1"/>
  <c r="K6620" i="1"/>
  <c r="K6630" i="1"/>
  <c r="K6638" i="1"/>
  <c r="K6646" i="1"/>
  <c r="K6656" i="1"/>
  <c r="K6664" i="1"/>
  <c r="K6672" i="1"/>
  <c r="K6682" i="1"/>
  <c r="K6690" i="1"/>
  <c r="K6698" i="1"/>
  <c r="K6720" i="1"/>
  <c r="K6730" i="1"/>
  <c r="K6738" i="1"/>
  <c r="K6768" i="1"/>
  <c r="K6776" i="1"/>
  <c r="K6786" i="1"/>
  <c r="L6799" i="1"/>
  <c r="L6814" i="1"/>
  <c r="K6824" i="1"/>
  <c r="K6834" i="1"/>
  <c r="K6842" i="1"/>
  <c r="K6850" i="1"/>
  <c r="K6860" i="1"/>
  <c r="K6868" i="1"/>
  <c r="K6876" i="1"/>
  <c r="L6888" i="1"/>
  <c r="K6900" i="1"/>
  <c r="K6910" i="1"/>
  <c r="K6918" i="1"/>
  <c r="K6926" i="1"/>
  <c r="K6936" i="1"/>
  <c r="K6944" i="1"/>
  <c r="K6952" i="1"/>
  <c r="K6962" i="1"/>
  <c r="K6970" i="1"/>
  <c r="K6978" i="1"/>
  <c r="K6988" i="1"/>
  <c r="K6996" i="1"/>
  <c r="K7004" i="1"/>
  <c r="K7014" i="1"/>
  <c r="K7022" i="1"/>
  <c r="K7030" i="1"/>
  <c r="K7040" i="1"/>
  <c r="K7048" i="1"/>
  <c r="K7056" i="1"/>
  <c r="K7066" i="1"/>
  <c r="K7074" i="1"/>
  <c r="K7082" i="1"/>
  <c r="K7092" i="1"/>
  <c r="K7100" i="1"/>
  <c r="K7133" i="1"/>
  <c r="K7148" i="1"/>
  <c r="K7166" i="1"/>
  <c r="K7201" i="1"/>
  <c r="K7287" i="1"/>
  <c r="K7361" i="1"/>
  <c r="L7121" i="1"/>
  <c r="K7169" i="1"/>
  <c r="K7185" i="1"/>
  <c r="K7199" i="1"/>
  <c r="K7271" i="1"/>
  <c r="K7307" i="1"/>
  <c r="K7345" i="1"/>
  <c r="K7375" i="1"/>
  <c r="K7411" i="1"/>
  <c r="K7443" i="1"/>
  <c r="K7548" i="1"/>
  <c r="K7666" i="1"/>
  <c r="K7173" i="1"/>
  <c r="K7196" i="1"/>
  <c r="K7223" i="1"/>
  <c r="K7267" i="1"/>
  <c r="K7297" i="1"/>
  <c r="K7333" i="1"/>
  <c r="K7371" i="1"/>
  <c r="K7401" i="1"/>
  <c r="K7435" i="1"/>
  <c r="K7474" i="1"/>
  <c r="K7506" i="1"/>
  <c r="K7576" i="1"/>
  <c r="K7631" i="1"/>
  <c r="K7179" i="1"/>
  <c r="K7197" i="1"/>
  <c r="K7275" i="1"/>
  <c r="K7313" i="1"/>
  <c r="K7343" i="1"/>
  <c r="K7379" i="1"/>
  <c r="K7417" i="1"/>
  <c r="K7453" i="1"/>
  <c r="K7593" i="1"/>
  <c r="K7438" i="1"/>
  <c r="K7471" i="1"/>
  <c r="K7497" i="1"/>
  <c r="K7509" i="1"/>
  <c r="K7527" i="1"/>
  <c r="K7554" i="1"/>
  <c r="K7585" i="1"/>
  <c r="K7625" i="1"/>
  <c r="K7660" i="1"/>
  <c r="K7198" i="1"/>
  <c r="K7206" i="1"/>
  <c r="K7224" i="1"/>
  <c r="K7232" i="1"/>
  <c r="K7250" i="1"/>
  <c r="K7258" i="1"/>
  <c r="K7266" i="1"/>
  <c r="K7276" i="1"/>
  <c r="K7284" i="1"/>
  <c r="K7292" i="1"/>
  <c r="K7302" i="1"/>
  <c r="K7310" i="1"/>
  <c r="K7318" i="1"/>
  <c r="K7328" i="1"/>
  <c r="K7336" i="1"/>
  <c r="K7344" i="1"/>
  <c r="K7354" i="1"/>
  <c r="K7362" i="1"/>
  <c r="K7370" i="1"/>
  <c r="K7380" i="1"/>
  <c r="K7388" i="1"/>
  <c r="K7396" i="1"/>
  <c r="K7406" i="1"/>
  <c r="K7414" i="1"/>
  <c r="K7422" i="1"/>
  <c r="K7436" i="1"/>
  <c r="K7452" i="1"/>
  <c r="K7468" i="1"/>
  <c r="K7486" i="1"/>
  <c r="K7499" i="1"/>
  <c r="K7528" i="1"/>
  <c r="K7582" i="1"/>
  <c r="K7662" i="1"/>
  <c r="K7546" i="1"/>
  <c r="K7574" i="1"/>
  <c r="K7592" i="1"/>
  <c r="K7623" i="1"/>
  <c r="K7645" i="1"/>
  <c r="K7475" i="1"/>
  <c r="K7493" i="1"/>
  <c r="K7511" i="1"/>
  <c r="K7534" i="1"/>
  <c r="K7552" i="1"/>
  <c r="L7567" i="1"/>
  <c r="K7586" i="1"/>
  <c r="K7635" i="1"/>
  <c r="K7667" i="1"/>
  <c r="L7558" i="1"/>
  <c r="K1478" i="1"/>
  <c r="K1352" i="1"/>
  <c r="K1248" i="1"/>
  <c r="K1144" i="1"/>
  <c r="K1036" i="1"/>
  <c r="K998" i="1"/>
  <c r="K968" i="1"/>
  <c r="L968" i="1" s="1"/>
  <c r="K932" i="1"/>
  <c r="K866" i="1"/>
  <c r="K830" i="1"/>
  <c r="K800" i="1"/>
  <c r="K762" i="1"/>
  <c r="K641" i="1"/>
  <c r="K611" i="1"/>
  <c r="L586" i="1"/>
  <c r="L498" i="1"/>
  <c r="K430" i="1"/>
  <c r="K339" i="1"/>
  <c r="K321" i="1"/>
  <c r="K200" i="1"/>
  <c r="K1410" i="1"/>
  <c r="L1410" i="1" s="1"/>
  <c r="K1202" i="1"/>
  <c r="K1054" i="1"/>
  <c r="K1004" i="1"/>
  <c r="K974" i="1"/>
  <c r="K938" i="1"/>
  <c r="K894" i="1"/>
  <c r="K864" i="1"/>
  <c r="K828" i="1"/>
  <c r="K790" i="1"/>
  <c r="K760" i="1"/>
  <c r="K717" i="1"/>
  <c r="K691" i="1"/>
  <c r="K639" i="1"/>
  <c r="L576" i="1"/>
  <c r="L554" i="1"/>
  <c r="K429" i="1"/>
  <c r="K336" i="1"/>
  <c r="K197" i="1"/>
  <c r="K189" i="1"/>
  <c r="K181" i="1"/>
  <c r="K171" i="1"/>
  <c r="K163" i="1"/>
  <c r="K155" i="1"/>
  <c r="K145" i="1"/>
  <c r="K137" i="1"/>
  <c r="L137" i="1" s="1"/>
  <c r="K129" i="1"/>
  <c r="K119" i="1"/>
  <c r="K111" i="1"/>
  <c r="K103" i="1"/>
  <c r="K93" i="1"/>
  <c r="K85" i="1"/>
  <c r="K77" i="1"/>
  <c r="K67" i="1"/>
  <c r="K59" i="1"/>
  <c r="L59" i="1" s="1"/>
  <c r="K51" i="1"/>
  <c r="K41" i="1"/>
  <c r="K33" i="1"/>
  <c r="L9" i="1"/>
  <c r="K1492" i="1"/>
  <c r="K1382" i="1"/>
  <c r="K1278" i="1"/>
  <c r="K1174" i="1"/>
  <c r="K1070" i="1"/>
  <c r="K1018" i="1"/>
  <c r="K988" i="1"/>
  <c r="K950" i="1"/>
  <c r="K892" i="1"/>
  <c r="K856" i="1"/>
  <c r="K826" i="1"/>
  <c r="K788" i="1"/>
  <c r="K752" i="1"/>
  <c r="K643" i="1"/>
  <c r="K607" i="1"/>
  <c r="L561" i="1"/>
  <c r="L541" i="1"/>
  <c r="K423" i="1"/>
  <c r="K335" i="1"/>
  <c r="L28" i="1"/>
  <c r="L24" i="1"/>
  <c r="L6440" i="1"/>
  <c r="L6713" i="1"/>
  <c r="L6154" i="1"/>
  <c r="L7711" i="1"/>
  <c r="L6310" i="1"/>
  <c r="L526" i="1"/>
  <c r="L253" i="1"/>
  <c r="L318" i="1"/>
  <c r="L266" i="1"/>
  <c r="K2796" i="1"/>
  <c r="L277" i="1"/>
  <c r="K1030" i="1"/>
  <c r="K898" i="1"/>
  <c r="K794" i="1"/>
  <c r="L568" i="1"/>
  <c r="K425" i="1"/>
  <c r="K319" i="1"/>
  <c r="K172" i="1"/>
  <c r="K146" i="1"/>
  <c r="K112" i="1"/>
  <c r="K1088" i="1"/>
  <c r="K1228" i="1"/>
  <c r="K1296" i="1"/>
  <c r="K1436" i="1"/>
  <c r="K1638" i="1"/>
  <c r="K1742" i="1"/>
  <c r="K1906" i="1"/>
  <c r="K1120" i="1"/>
  <c r="K1290" i="1"/>
  <c r="K1364" i="1"/>
  <c r="L1545" i="1"/>
  <c r="K1646" i="1"/>
  <c r="K1770" i="1"/>
  <c r="K1582" i="1"/>
  <c r="K1722" i="1"/>
  <c r="K1830" i="1"/>
  <c r="K1116" i="1"/>
  <c r="K1220" i="1"/>
  <c r="K1398" i="1"/>
  <c r="L1528" i="1"/>
  <c r="K1606" i="1"/>
  <c r="K1850" i="1"/>
  <c r="K1957" i="1"/>
  <c r="K2009" i="1"/>
  <c r="K2097" i="1"/>
  <c r="K2149" i="1"/>
  <c r="K2233" i="1"/>
  <c r="K2253" i="1"/>
  <c r="K2337" i="1"/>
  <c r="K2389" i="1"/>
  <c r="K2461" i="1"/>
  <c r="K2695" i="1"/>
  <c r="K3063" i="1"/>
  <c r="K2513" i="1"/>
  <c r="K2565" i="1"/>
  <c r="K2902" i="1"/>
  <c r="L1533" i="1"/>
  <c r="K1991" i="1"/>
  <c r="K2043" i="1"/>
  <c r="K2115" i="1"/>
  <c r="K2219" i="1"/>
  <c r="K2355" i="1"/>
  <c r="K2427" i="1"/>
  <c r="K2603" i="1"/>
  <c r="K3543" i="1"/>
  <c r="L566" i="1"/>
  <c r="K620" i="1"/>
  <c r="K662" i="1"/>
  <c r="K745" i="1"/>
  <c r="K771" i="1"/>
  <c r="K805" i="1"/>
  <c r="K841" i="1"/>
  <c r="K883" i="1"/>
  <c r="K919" i="1"/>
  <c r="K953" i="1"/>
  <c r="K987" i="1"/>
  <c r="K1013" i="1"/>
  <c r="K1039" i="1"/>
  <c r="K1075" i="1"/>
  <c r="K1109" i="1"/>
  <c r="K1153" i="1"/>
  <c r="K1187" i="1"/>
  <c r="K1195" i="1"/>
  <c r="K1317" i="1"/>
  <c r="K1335" i="1"/>
  <c r="K1377" i="1"/>
  <c r="K1387" i="1"/>
  <c r="K1481" i="1"/>
  <c r="K1507" i="1"/>
  <c r="K1567" i="1"/>
  <c r="K1575" i="1"/>
  <c r="K1609" i="1"/>
  <c r="K1635" i="1"/>
  <c r="K1653" i="1"/>
  <c r="K1671" i="1"/>
  <c r="K1697" i="1"/>
  <c r="K1713" i="1"/>
  <c r="K1731" i="1"/>
  <c r="K1749" i="1"/>
  <c r="K1765" i="1"/>
  <c r="K1775" i="1"/>
  <c r="K1791" i="1"/>
  <c r="K1809" i="1"/>
  <c r="K1827" i="1"/>
  <c r="K1835" i="1"/>
  <c r="K1853" i="1"/>
  <c r="K1869" i="1"/>
  <c r="K1887" i="1"/>
  <c r="K1905" i="1"/>
  <c r="K2503" i="1"/>
  <c r="K2539" i="1"/>
  <c r="K2571" i="1"/>
  <c r="K2843" i="1"/>
  <c r="K3397" i="1"/>
  <c r="K2781" i="1"/>
  <c r="K2820" i="1"/>
  <c r="K2876" i="1"/>
  <c r="K2920" i="1"/>
  <c r="K2991" i="1"/>
  <c r="K3014" i="1"/>
  <c r="K3103" i="1"/>
  <c r="K3235" i="1"/>
  <c r="K3353" i="1"/>
  <c r="K3453" i="1"/>
  <c r="K3559" i="1"/>
  <c r="K3617" i="1"/>
  <c r="K3809" i="1"/>
  <c r="K3975" i="1"/>
  <c r="K4033" i="1"/>
  <c r="K3715" i="1"/>
  <c r="K3773" i="1"/>
  <c r="K3923" i="1"/>
  <c r="K3981" i="1"/>
  <c r="K4161" i="1"/>
  <c r="K4631" i="1"/>
  <c r="K1456" i="1"/>
  <c r="K1254" i="1"/>
  <c r="K1046" i="1"/>
  <c r="K1022" i="1"/>
  <c r="K986" i="1"/>
  <c r="K956" i="1"/>
  <c r="K918" i="1"/>
  <c r="K890" i="1"/>
  <c r="K854" i="1"/>
  <c r="K816" i="1"/>
  <c r="K786" i="1"/>
  <c r="K750" i="1"/>
  <c r="K635" i="1"/>
  <c r="K605" i="1"/>
  <c r="L587" i="1"/>
  <c r="L560" i="1"/>
  <c r="L499" i="1"/>
  <c r="K330" i="1"/>
  <c r="K196" i="1"/>
  <c r="K186" i="1"/>
  <c r="K178" i="1"/>
  <c r="K170" i="1"/>
  <c r="K160" i="1"/>
  <c r="K152" i="1"/>
  <c r="K144" i="1"/>
  <c r="K134" i="1"/>
  <c r="K126" i="1"/>
  <c r="K118" i="1"/>
  <c r="K108" i="1"/>
  <c r="K100" i="1"/>
  <c r="K92" i="1"/>
  <c r="K82" i="1"/>
  <c r="K74" i="1"/>
  <c r="K66" i="1"/>
  <c r="K56" i="1"/>
  <c r="K48" i="1"/>
  <c r="K40" i="1"/>
  <c r="L15" i="1"/>
  <c r="L12" i="1"/>
  <c r="K1066" i="1"/>
  <c r="K1096" i="1"/>
  <c r="K1132" i="1"/>
  <c r="K1170" i="1"/>
  <c r="K1200" i="1"/>
  <c r="K1236" i="1"/>
  <c r="K1274" i="1"/>
  <c r="K1304" i="1"/>
  <c r="K1340" i="1"/>
  <c r="K1378" i="1"/>
  <c r="K1408" i="1"/>
  <c r="K1444" i="1"/>
  <c r="K1482" i="1"/>
  <c r="K1512" i="1"/>
  <c r="K1570" i="1"/>
  <c r="K1608" i="1"/>
  <c r="K1644" i="1"/>
  <c r="K1674" i="1"/>
  <c r="K1712" i="1"/>
  <c r="K1748" i="1"/>
  <c r="K1756" i="1"/>
  <c r="K1804" i="1"/>
  <c r="K1852" i="1"/>
  <c r="K1860" i="1"/>
  <c r="K1908" i="1"/>
  <c r="K1060" i="1"/>
  <c r="K1090" i="1"/>
  <c r="K1126" i="1"/>
  <c r="K1164" i="1"/>
  <c r="K1194" i="1"/>
  <c r="K1230" i="1"/>
  <c r="K1268" i="1"/>
  <c r="K1298" i="1"/>
  <c r="K1334" i="1"/>
  <c r="K1372" i="1"/>
  <c r="K1402" i="1"/>
  <c r="K1438" i="1"/>
  <c r="K1476" i="1"/>
  <c r="K1506" i="1"/>
  <c r="L1549" i="1"/>
  <c r="K1588" i="1"/>
  <c r="K1624" i="1"/>
  <c r="K1654" i="1"/>
  <c r="K1692" i="1"/>
  <c r="K1728" i="1"/>
  <c r="K1764" i="1"/>
  <c r="K1772" i="1"/>
  <c r="K1820" i="1"/>
  <c r="K1868" i="1"/>
  <c r="K1876" i="1"/>
  <c r="K1590" i="1"/>
  <c r="K1626" i="1"/>
  <c r="K1664" i="1"/>
  <c r="K1694" i="1"/>
  <c r="K1730" i="1"/>
  <c r="K1776" i="1"/>
  <c r="K1784" i="1"/>
  <c r="K1832" i="1"/>
  <c r="K1880" i="1"/>
  <c r="K1888" i="1"/>
  <c r="K1094" i="1"/>
  <c r="K1130" i="1"/>
  <c r="K1160" i="1"/>
  <c r="K1198" i="1"/>
  <c r="K1234" i="1"/>
  <c r="K1264" i="1"/>
  <c r="K1302" i="1"/>
  <c r="K1338" i="1"/>
  <c r="K1368" i="1"/>
  <c r="K1406" i="1"/>
  <c r="K1442" i="1"/>
  <c r="K1472" i="1"/>
  <c r="K1510" i="1"/>
  <c r="L1532" i="1"/>
  <c r="L1551" i="1"/>
  <c r="K1576" i="1"/>
  <c r="K1614" i="1"/>
  <c r="K1650" i="1"/>
  <c r="K1680" i="1"/>
  <c r="K1718" i="1"/>
  <c r="K1788" i="1"/>
  <c r="K1796" i="1"/>
  <c r="K1844" i="1"/>
  <c r="K1892" i="1"/>
  <c r="K1900" i="1"/>
  <c r="K1925" i="1"/>
  <c r="K1945" i="1"/>
  <c r="K1961" i="1"/>
  <c r="K1977" i="1"/>
  <c r="K1997" i="1"/>
  <c r="K2013" i="1"/>
  <c r="K2029" i="1"/>
  <c r="K2049" i="1"/>
  <c r="K2065" i="1"/>
  <c r="K2081" i="1"/>
  <c r="K2101" i="1"/>
  <c r="K2117" i="1"/>
  <c r="K2133" i="1"/>
  <c r="K2153" i="1"/>
  <c r="K2169" i="1"/>
  <c r="K2185" i="1"/>
  <c r="K2205" i="1"/>
  <c r="K2221" i="1"/>
  <c r="K2237" i="1"/>
  <c r="K2257" i="1"/>
  <c r="K2273" i="1"/>
  <c r="K2341" i="1"/>
  <c r="K2361" i="1"/>
  <c r="K2377" i="1"/>
  <c r="K2393" i="1"/>
  <c r="K2413" i="1"/>
  <c r="K2429" i="1"/>
  <c r="K2445" i="1"/>
  <c r="K2465" i="1"/>
  <c r="K2595" i="1"/>
  <c r="K2647" i="1"/>
  <c r="K2699" i="1"/>
  <c r="K2746" i="1"/>
  <c r="K2834" i="1"/>
  <c r="K2933" i="1"/>
  <c r="K3017" i="1"/>
  <c r="K3123" i="1"/>
  <c r="K3395" i="1"/>
  <c r="K3547" i="1"/>
  <c r="K2497" i="1"/>
  <c r="K2517" i="1"/>
  <c r="K2533" i="1"/>
  <c r="K2549" i="1"/>
  <c r="K2569" i="1"/>
  <c r="K2639" i="1"/>
  <c r="K2711" i="1"/>
  <c r="K2848" i="1"/>
  <c r="K2903" i="1"/>
  <c r="K3145" i="1"/>
  <c r="K3545" i="1"/>
  <c r="L580" i="1"/>
  <c r="L595" i="1"/>
  <c r="L1537" i="1"/>
  <c r="K1927" i="1"/>
  <c r="K1943" i="1"/>
  <c r="K1963" i="1"/>
  <c r="K1979" i="1"/>
  <c r="K1995" i="1"/>
  <c r="K2015" i="1"/>
  <c r="K2031" i="1"/>
  <c r="K2047" i="1"/>
  <c r="K2067" i="1"/>
  <c r="K2083" i="1"/>
  <c r="K2099" i="1"/>
  <c r="K2119" i="1"/>
  <c r="K2135" i="1"/>
  <c r="K2151" i="1"/>
  <c r="K2171" i="1"/>
  <c r="K2187" i="1"/>
  <c r="K2203" i="1"/>
  <c r="L2203" i="1" s="1"/>
  <c r="K2223" i="1"/>
  <c r="K2239" i="1"/>
  <c r="K2255" i="1"/>
  <c r="K2275" i="1"/>
  <c r="K2343" i="1"/>
  <c r="K2359" i="1"/>
  <c r="K2379" i="1"/>
  <c r="K2395" i="1"/>
  <c r="K2411" i="1"/>
  <c r="K2431" i="1"/>
  <c r="K2447" i="1"/>
  <c r="K2463" i="1"/>
  <c r="L2463" i="1" s="1"/>
  <c r="K2619" i="1"/>
  <c r="K2687" i="1"/>
  <c r="K2742" i="1"/>
  <c r="K2803" i="1"/>
  <c r="K2889" i="1"/>
  <c r="K3006" i="1"/>
  <c r="K3351" i="1"/>
  <c r="K3551" i="1"/>
  <c r="L496" i="1"/>
  <c r="L555" i="1"/>
  <c r="L570" i="1"/>
  <c r="L589" i="1"/>
  <c r="K604" i="1"/>
  <c r="K612" i="1"/>
  <c r="K622" i="1"/>
  <c r="K630" i="1"/>
  <c r="K638" i="1"/>
  <c r="K648" i="1"/>
  <c r="K656" i="1"/>
  <c r="K664" i="1"/>
  <c r="K682" i="1"/>
  <c r="K690" i="1"/>
  <c r="K700" i="1"/>
  <c r="K739" i="1"/>
  <c r="K747" i="1"/>
  <c r="K755" i="1"/>
  <c r="K765" i="1"/>
  <c r="K773" i="1"/>
  <c r="K781" i="1"/>
  <c r="K791" i="1"/>
  <c r="K799" i="1"/>
  <c r="K807" i="1"/>
  <c r="K817" i="1"/>
  <c r="K825" i="1"/>
  <c r="K833" i="1"/>
  <c r="K843" i="1"/>
  <c r="K851" i="1"/>
  <c r="K859" i="1"/>
  <c r="K869" i="1"/>
  <c r="K877" i="1"/>
  <c r="L877" i="1" s="1"/>
  <c r="K885" i="1"/>
  <c r="K895" i="1"/>
  <c r="K921" i="1"/>
  <c r="K929" i="1"/>
  <c r="L929" i="1" s="1"/>
  <c r="K937" i="1"/>
  <c r="K947" i="1"/>
  <c r="K955" i="1"/>
  <c r="K963" i="1"/>
  <c r="K973" i="1"/>
  <c r="K981" i="1"/>
  <c r="K989" i="1"/>
  <c r="K999" i="1"/>
  <c r="K1007" i="1"/>
  <c r="K1015" i="1"/>
  <c r="K1025" i="1"/>
  <c r="K1033" i="1"/>
  <c r="L1033" i="1" s="1"/>
  <c r="K1041" i="1"/>
  <c r="K1051" i="1"/>
  <c r="K1059" i="1"/>
  <c r="K1067" i="1"/>
  <c r="K1077" i="1"/>
  <c r="K1085" i="1"/>
  <c r="L1085" i="1" s="1"/>
  <c r="K1093" i="1"/>
  <c r="K1103" i="1"/>
  <c r="K1111" i="1"/>
  <c r="L1111" i="1" s="1"/>
  <c r="K1119" i="1"/>
  <c r="K1129" i="1"/>
  <c r="K1137" i="1"/>
  <c r="K1145" i="1"/>
  <c r="K1155" i="1"/>
  <c r="K1163" i="1"/>
  <c r="K1171" i="1"/>
  <c r="K1181" i="1"/>
  <c r="K1189" i="1"/>
  <c r="K1197" i="1"/>
  <c r="K1207" i="1"/>
  <c r="K1215" i="1"/>
  <c r="K1223" i="1"/>
  <c r="K1233" i="1"/>
  <c r="K1241" i="1"/>
  <c r="K1249" i="1"/>
  <c r="K1259" i="1"/>
  <c r="K1267" i="1"/>
  <c r="K1275" i="1"/>
  <c r="K1285" i="1"/>
  <c r="K1293" i="1"/>
  <c r="L1293" i="1" s="1"/>
  <c r="K1301" i="1"/>
  <c r="K1311" i="1"/>
  <c r="K1319" i="1"/>
  <c r="K1327" i="1"/>
  <c r="K1337" i="1"/>
  <c r="K1345" i="1"/>
  <c r="K1353" i="1"/>
  <c r="K1363" i="1"/>
  <c r="K1371" i="1"/>
  <c r="K1379" i="1"/>
  <c r="K1389" i="1"/>
  <c r="K1397" i="1"/>
  <c r="K1405" i="1"/>
  <c r="K1415" i="1"/>
  <c r="K1423" i="1"/>
  <c r="K1431" i="1"/>
  <c r="K1441" i="1"/>
  <c r="K1449" i="1"/>
  <c r="L1449" i="1" s="1"/>
  <c r="K1457" i="1"/>
  <c r="K1467" i="1"/>
  <c r="K1475" i="1"/>
  <c r="K1483" i="1"/>
  <c r="K1493" i="1"/>
  <c r="K1501" i="1"/>
  <c r="K1509" i="1"/>
  <c r="K1519" i="1"/>
  <c r="L1530" i="1"/>
  <c r="L1542" i="1"/>
  <c r="L1550" i="1"/>
  <c r="K1559" i="1"/>
  <c r="K1569" i="1"/>
  <c r="K1577" i="1"/>
  <c r="K1585" i="1"/>
  <c r="K1595" i="1"/>
  <c r="K1603" i="1"/>
  <c r="K1611" i="1"/>
  <c r="K1621" i="1"/>
  <c r="K1629" i="1"/>
  <c r="K1637" i="1"/>
  <c r="K1647" i="1"/>
  <c r="K1655" i="1"/>
  <c r="K1663" i="1"/>
  <c r="K1673" i="1"/>
  <c r="K1681" i="1"/>
  <c r="K1689" i="1"/>
  <c r="K1699" i="1"/>
  <c r="K1707" i="1"/>
  <c r="K1715" i="1"/>
  <c r="K1725" i="1"/>
  <c r="K1733" i="1"/>
  <c r="K1741" i="1"/>
  <c r="K1751" i="1"/>
  <c r="K1759" i="1"/>
  <c r="K1767" i="1"/>
  <c r="K1777" i="1"/>
  <c r="K1785" i="1"/>
  <c r="K1793" i="1"/>
  <c r="K1803" i="1"/>
  <c r="K1811" i="1"/>
  <c r="K1819" i="1"/>
  <c r="K1829" i="1"/>
  <c r="K1837" i="1"/>
  <c r="K1845" i="1"/>
  <c r="K1855" i="1"/>
  <c r="K1863" i="1"/>
  <c r="K1871" i="1"/>
  <c r="K1881" i="1"/>
  <c r="K1889" i="1"/>
  <c r="K1897" i="1"/>
  <c r="K1907" i="1"/>
  <c r="K2491" i="1"/>
  <c r="K2507" i="1"/>
  <c r="K2523" i="1"/>
  <c r="K2543" i="1"/>
  <c r="K2559" i="1"/>
  <c r="K2599" i="1"/>
  <c r="K2703" i="1"/>
  <c r="K2993" i="1"/>
  <c r="K3243" i="1"/>
  <c r="K3409" i="1"/>
  <c r="K2736" i="1"/>
  <c r="K2785" i="1"/>
  <c r="K2806" i="1"/>
  <c r="K2824" i="1"/>
  <c r="K2851" i="1"/>
  <c r="K2877" i="1"/>
  <c r="K2900" i="1"/>
  <c r="K2921" i="1"/>
  <c r="K2980" i="1"/>
  <c r="K3001" i="1"/>
  <c r="K3024" i="1"/>
  <c r="K3059" i="1"/>
  <c r="K3131" i="1"/>
  <c r="K3191" i="1"/>
  <c r="K3237" i="1"/>
  <c r="K3253" i="1"/>
  <c r="K3403" i="1"/>
  <c r="K3445" i="1"/>
  <c r="K3461" i="1"/>
  <c r="K3595" i="1"/>
  <c r="K3603" i="1"/>
  <c r="K3659" i="1"/>
  <c r="K3803" i="1"/>
  <c r="K3811" i="1"/>
  <c r="K3867" i="1"/>
  <c r="K4011" i="1"/>
  <c r="K4019" i="1"/>
  <c r="K4070" i="1"/>
  <c r="K4236" i="1"/>
  <c r="K3751" i="1"/>
  <c r="K3759" i="1"/>
  <c r="K3815" i="1"/>
  <c r="K3959" i="1"/>
  <c r="K3967" i="1"/>
  <c r="K4023" i="1"/>
  <c r="K4101" i="1"/>
  <c r="K4179" i="1"/>
  <c r="K4434" i="1"/>
  <c r="K4632" i="1"/>
  <c r="K2738" i="1"/>
  <c r="K2782" i="1"/>
  <c r="K2804" i="1"/>
  <c r="K2823" i="1"/>
  <c r="K2845" i="1"/>
  <c r="K2863" i="1"/>
  <c r="K2892" i="1"/>
  <c r="K2938" i="1"/>
  <c r="K2959" i="1"/>
  <c r="K2983" i="1"/>
  <c r="K3033" i="1"/>
  <c r="K3111" i="1"/>
  <c r="K3183" i="1"/>
  <c r="K3335" i="1"/>
  <c r="K3343" i="1"/>
  <c r="K3399" i="1"/>
  <c r="K3555" i="1"/>
  <c r="K3699" i="1"/>
  <c r="K3707" i="1"/>
  <c r="K3763" i="1"/>
  <c r="K3907" i="1"/>
  <c r="K3915" i="1"/>
  <c r="K3971" i="1"/>
  <c r="K4132" i="1"/>
  <c r="K5395" i="1"/>
  <c r="K2585" i="1"/>
  <c r="K2601" i="1"/>
  <c r="K2621" i="1"/>
  <c r="K2637" i="1"/>
  <c r="K2653" i="1"/>
  <c r="K2673" i="1"/>
  <c r="K2689" i="1"/>
  <c r="K2705" i="1"/>
  <c r="K2726" i="1"/>
  <c r="K2745" i="1"/>
  <c r="K2819" i="1"/>
  <c r="K2837" i="1"/>
  <c r="K2864" i="1"/>
  <c r="K2884" i="1"/>
  <c r="K2918" i="1"/>
  <c r="K2964" i="1"/>
  <c r="K2985" i="1"/>
  <c r="K3009" i="1"/>
  <c r="K3093" i="1"/>
  <c r="K3153" i="1"/>
  <c r="K3283" i="1"/>
  <c r="K3291" i="1"/>
  <c r="K3347" i="1"/>
  <c r="K3493" i="1"/>
  <c r="K3611" i="1"/>
  <c r="K3653" i="1"/>
  <c r="K3669" i="1"/>
  <c r="K3819" i="1"/>
  <c r="K3861" i="1"/>
  <c r="K3877" i="1"/>
  <c r="K4027" i="1"/>
  <c r="K4117" i="1"/>
  <c r="K4218" i="1"/>
  <c r="K4686" i="1"/>
  <c r="K1922" i="1"/>
  <c r="K1930" i="1"/>
  <c r="L1930" i="1" s="1"/>
  <c r="K1938" i="1"/>
  <c r="K1948" i="1"/>
  <c r="K1956" i="1"/>
  <c r="K1964" i="1"/>
  <c r="K1974" i="1"/>
  <c r="K1982" i="1"/>
  <c r="K1990" i="1"/>
  <c r="K2000" i="1"/>
  <c r="K2008" i="1"/>
  <c r="K2016" i="1"/>
  <c r="K2026" i="1"/>
  <c r="K2034" i="1"/>
  <c r="K2042" i="1"/>
  <c r="K2052" i="1"/>
  <c r="K2060" i="1"/>
  <c r="K2068" i="1"/>
  <c r="K2078" i="1"/>
  <c r="K2086" i="1"/>
  <c r="L2086" i="1" s="1"/>
  <c r="K2094" i="1"/>
  <c r="K2104" i="1"/>
  <c r="K2112" i="1"/>
  <c r="K2120" i="1"/>
  <c r="K2130" i="1"/>
  <c r="K2138" i="1"/>
  <c r="K2146" i="1"/>
  <c r="K2156" i="1"/>
  <c r="K2164" i="1"/>
  <c r="K2172" i="1"/>
  <c r="K2182" i="1"/>
  <c r="K2190" i="1"/>
  <c r="L2190" i="1" s="1"/>
  <c r="K2198" i="1"/>
  <c r="K2208" i="1"/>
  <c r="K2216" i="1"/>
  <c r="K2224" i="1"/>
  <c r="K2234" i="1"/>
  <c r="K2242" i="1"/>
  <c r="K2250" i="1"/>
  <c r="K2260" i="1"/>
  <c r="K2268" i="1"/>
  <c r="K2276" i="1"/>
  <c r="K2294" i="1"/>
  <c r="K2302" i="1"/>
  <c r="K2338" i="1"/>
  <c r="K2346" i="1"/>
  <c r="L2346" i="1" s="1"/>
  <c r="K2354" i="1"/>
  <c r="K2364" i="1"/>
  <c r="K2372" i="1"/>
  <c r="K2380" i="1"/>
  <c r="K2390" i="1"/>
  <c r="K2398" i="1"/>
  <c r="L2398" i="1" s="1"/>
  <c r="K2406" i="1"/>
  <c r="K2416" i="1"/>
  <c r="K2424" i="1"/>
  <c r="K2432" i="1"/>
  <c r="K2442" i="1"/>
  <c r="K2450" i="1"/>
  <c r="K2458" i="1"/>
  <c r="K2468" i="1"/>
  <c r="K2494" i="1"/>
  <c r="K2502" i="1"/>
  <c r="L2502" i="1" s="1"/>
  <c r="K2510" i="1"/>
  <c r="K2520" i="1"/>
  <c r="K2528" i="1"/>
  <c r="K2536" i="1"/>
  <c r="K2546" i="1"/>
  <c r="K2554" i="1"/>
  <c r="K2562" i="1"/>
  <c r="K2572" i="1"/>
  <c r="K2580" i="1"/>
  <c r="K2588" i="1"/>
  <c r="K2598" i="1"/>
  <c r="K2606" i="1"/>
  <c r="K2614" i="1"/>
  <c r="K2624" i="1"/>
  <c r="K2632" i="1"/>
  <c r="K2640" i="1"/>
  <c r="K2650" i="1"/>
  <c r="K2658" i="1"/>
  <c r="K2666" i="1"/>
  <c r="K2676" i="1"/>
  <c r="K2684" i="1"/>
  <c r="K2692" i="1"/>
  <c r="K2702" i="1"/>
  <c r="K2710" i="1"/>
  <c r="L2710" i="1" s="1"/>
  <c r="K2718" i="1"/>
  <c r="K2732" i="1"/>
  <c r="K2776" i="1"/>
  <c r="K2818" i="1"/>
  <c r="K2836" i="1"/>
  <c r="K2857" i="1"/>
  <c r="K2880" i="1"/>
  <c r="K2899" i="1"/>
  <c r="K2922" i="1"/>
  <c r="K2940" i="1"/>
  <c r="K2961" i="1"/>
  <c r="K2984" i="1"/>
  <c r="K3003" i="1"/>
  <c r="K3026" i="1"/>
  <c r="K3055" i="1"/>
  <c r="K3085" i="1"/>
  <c r="K3121" i="1"/>
  <c r="K3159" i="1"/>
  <c r="K3189" i="1"/>
  <c r="K3221" i="1"/>
  <c r="K3269" i="1"/>
  <c r="K3277" i="1"/>
  <c r="K3325" i="1"/>
  <c r="K3373" i="1"/>
  <c r="K3381" i="1"/>
  <c r="K3429" i="1"/>
  <c r="K3477" i="1"/>
  <c r="K3485" i="1"/>
  <c r="K3531" i="1"/>
  <c r="K3539" i="1"/>
  <c r="K3587" i="1"/>
  <c r="K3635" i="1"/>
  <c r="K3643" i="1"/>
  <c r="K3691" i="1"/>
  <c r="K3739" i="1"/>
  <c r="K3747" i="1"/>
  <c r="K3795" i="1"/>
  <c r="K3843" i="1"/>
  <c r="K3851" i="1"/>
  <c r="K3899" i="1"/>
  <c r="K3947" i="1"/>
  <c r="K3955" i="1"/>
  <c r="K4003" i="1"/>
  <c r="K4062" i="1"/>
  <c r="L4062" i="1" s="1"/>
  <c r="K4135" i="1"/>
  <c r="K4177" i="1"/>
  <c r="K4248" i="1"/>
  <c r="K4300" i="1"/>
  <c r="K4352" i="1"/>
  <c r="K4528" i="1"/>
  <c r="K4641" i="1"/>
  <c r="K4675" i="1"/>
  <c r="K4780" i="1"/>
  <c r="K5125" i="1"/>
  <c r="K5447" i="1"/>
  <c r="K4537" i="1"/>
  <c r="K4571" i="1"/>
  <c r="K4665" i="1"/>
  <c r="K4969" i="1"/>
  <c r="K5532" i="1"/>
  <c r="K2882" i="1"/>
  <c r="K2898" i="1"/>
  <c r="K2916" i="1"/>
  <c r="K2934" i="1"/>
  <c r="K2950" i="1"/>
  <c r="K2968" i="1"/>
  <c r="K2986" i="1"/>
  <c r="K3002" i="1"/>
  <c r="K3020" i="1"/>
  <c r="K3038" i="1"/>
  <c r="K3075" i="1"/>
  <c r="K3105" i="1"/>
  <c r="K3141" i="1"/>
  <c r="K3179" i="1"/>
  <c r="K3207" i="1"/>
  <c r="K3215" i="1"/>
  <c r="K3263" i="1"/>
  <c r="K3311" i="1"/>
  <c r="K3319" i="1"/>
  <c r="K3367" i="1"/>
  <c r="K3415" i="1"/>
  <c r="K3423" i="1"/>
  <c r="K3471" i="1"/>
  <c r="K3505" i="1"/>
  <c r="K3513" i="1"/>
  <c r="K3575" i="1"/>
  <c r="K3623" i="1"/>
  <c r="K3631" i="1"/>
  <c r="K3679" i="1"/>
  <c r="K3727" i="1"/>
  <c r="K3735" i="1"/>
  <c r="K3783" i="1"/>
  <c r="K3831" i="1"/>
  <c r="K3839" i="1"/>
  <c r="K3887" i="1"/>
  <c r="K3935" i="1"/>
  <c r="K3943" i="1"/>
  <c r="K3991" i="1"/>
  <c r="K4039" i="1"/>
  <c r="K4047" i="1"/>
  <c r="K4122" i="1"/>
  <c r="K4169" i="1"/>
  <c r="K4231" i="1"/>
  <c r="K4396" i="1"/>
  <c r="K4457" i="1"/>
  <c r="K5480" i="1"/>
  <c r="L3524" i="1"/>
  <c r="K4064" i="1"/>
  <c r="K4082" i="1"/>
  <c r="K4098" i="1"/>
  <c r="K4116" i="1"/>
  <c r="K4134" i="1"/>
  <c r="K4150" i="1"/>
  <c r="K4168" i="1"/>
  <c r="K4186" i="1"/>
  <c r="K4202" i="1"/>
  <c r="K4220" i="1"/>
  <c r="K4238" i="1"/>
  <c r="K4268" i="1"/>
  <c r="K4306" i="1"/>
  <c r="K4342" i="1"/>
  <c r="K4372" i="1"/>
  <c r="K4410" i="1"/>
  <c r="K4441" i="1"/>
  <c r="K4488" i="1"/>
  <c r="K4512" i="1"/>
  <c r="K4535" i="1"/>
  <c r="K4569" i="1"/>
  <c r="K4615" i="1"/>
  <c r="K4636" i="1"/>
  <c r="K4660" i="1"/>
  <c r="K4710" i="1"/>
  <c r="K4736" i="1"/>
  <c r="K4871" i="1"/>
  <c r="K5079" i="1"/>
  <c r="K5287" i="1"/>
  <c r="K5632" i="1"/>
  <c r="K6252" i="1"/>
  <c r="K4052" i="1"/>
  <c r="K4068" i="1"/>
  <c r="K4086" i="1"/>
  <c r="K4104" i="1"/>
  <c r="K4120" i="1"/>
  <c r="K4138" i="1"/>
  <c r="K4156" i="1"/>
  <c r="K4172" i="1"/>
  <c r="K4190" i="1"/>
  <c r="K4208" i="1"/>
  <c r="K4224" i="1"/>
  <c r="K4242" i="1"/>
  <c r="K4280" i="1"/>
  <c r="K4316" i="1"/>
  <c r="K4346" i="1"/>
  <c r="K4384" i="1"/>
  <c r="K4420" i="1"/>
  <c r="K4450" i="1"/>
  <c r="K4473" i="1"/>
  <c r="K4494" i="1"/>
  <c r="K4553" i="1"/>
  <c r="K4574" i="1"/>
  <c r="K4597" i="1"/>
  <c r="K4644" i="1"/>
  <c r="K4668" i="1"/>
  <c r="K4691" i="1"/>
  <c r="K4746" i="1"/>
  <c r="K4788" i="1"/>
  <c r="K4857" i="1"/>
  <c r="K4961" i="1"/>
  <c r="K5065" i="1"/>
  <c r="K5169" i="1"/>
  <c r="K5273" i="1"/>
  <c r="K5381" i="1"/>
  <c r="K5568" i="1"/>
  <c r="K5826" i="1"/>
  <c r="K3044" i="1"/>
  <c r="K3052" i="1"/>
  <c r="K3062" i="1"/>
  <c r="K3070" i="1"/>
  <c r="K3078" i="1"/>
  <c r="K3088" i="1"/>
  <c r="K3096" i="1"/>
  <c r="K3104" i="1"/>
  <c r="K3114" i="1"/>
  <c r="K3122" i="1"/>
  <c r="K3130" i="1"/>
  <c r="K3140" i="1"/>
  <c r="K3148" i="1"/>
  <c r="K3156" i="1"/>
  <c r="K3166" i="1"/>
  <c r="K3174" i="1"/>
  <c r="K3182" i="1"/>
  <c r="K3192" i="1"/>
  <c r="K3200" i="1"/>
  <c r="K3208" i="1"/>
  <c r="K3218" i="1"/>
  <c r="K3226" i="1"/>
  <c r="K3234" i="1"/>
  <c r="K3244" i="1"/>
  <c r="K3252" i="1"/>
  <c r="K3260" i="1"/>
  <c r="K3270" i="1"/>
  <c r="K3278" i="1"/>
  <c r="K3286" i="1"/>
  <c r="K3296" i="1"/>
  <c r="K3304" i="1"/>
  <c r="K3312" i="1"/>
  <c r="K3322" i="1"/>
  <c r="K3330" i="1"/>
  <c r="K3338" i="1"/>
  <c r="K3348" i="1"/>
  <c r="K3356" i="1"/>
  <c r="K3364" i="1"/>
  <c r="K3374" i="1"/>
  <c r="K3382" i="1"/>
  <c r="K3390" i="1"/>
  <c r="K3400" i="1"/>
  <c r="K3408" i="1"/>
  <c r="K3416" i="1"/>
  <c r="K3426" i="1"/>
  <c r="K3434" i="1"/>
  <c r="K3442" i="1"/>
  <c r="K3452" i="1"/>
  <c r="K3460" i="1"/>
  <c r="K3468" i="1"/>
  <c r="K3478" i="1"/>
  <c r="K3486" i="1"/>
  <c r="K3494" i="1"/>
  <c r="K3504" i="1"/>
  <c r="K3512" i="1"/>
  <c r="L3527" i="1"/>
  <c r="K3536" i="1"/>
  <c r="K3544" i="1"/>
  <c r="K3552" i="1"/>
  <c r="K3562" i="1"/>
  <c r="K3570" i="1"/>
  <c r="K3578" i="1"/>
  <c r="K3588" i="1"/>
  <c r="K3596" i="1"/>
  <c r="K3604" i="1"/>
  <c r="K3614" i="1"/>
  <c r="K3622" i="1"/>
  <c r="K3630" i="1"/>
  <c r="K3640" i="1"/>
  <c r="K3648" i="1"/>
  <c r="K3656" i="1"/>
  <c r="K3666" i="1"/>
  <c r="K3674" i="1"/>
  <c r="K3682" i="1"/>
  <c r="K3692" i="1"/>
  <c r="K3700" i="1"/>
  <c r="K3708" i="1"/>
  <c r="K3718" i="1"/>
  <c r="K3726" i="1"/>
  <c r="K3734" i="1"/>
  <c r="K3744" i="1"/>
  <c r="K3752" i="1"/>
  <c r="K3760" i="1"/>
  <c r="K3770" i="1"/>
  <c r="K3778" i="1"/>
  <c r="K3786" i="1"/>
  <c r="K3796" i="1"/>
  <c r="K3804" i="1"/>
  <c r="K3812" i="1"/>
  <c r="K3822" i="1"/>
  <c r="K3830" i="1"/>
  <c r="K3838" i="1"/>
  <c r="K3848" i="1"/>
  <c r="K3856" i="1"/>
  <c r="K3864" i="1"/>
  <c r="K3874" i="1"/>
  <c r="K3882" i="1"/>
  <c r="K3890" i="1"/>
  <c r="K3900" i="1"/>
  <c r="K3908" i="1"/>
  <c r="K3916" i="1"/>
  <c r="K3926" i="1"/>
  <c r="K3934" i="1"/>
  <c r="K3942" i="1"/>
  <c r="K3952" i="1"/>
  <c r="K3960" i="1"/>
  <c r="K3968" i="1"/>
  <c r="K3978" i="1"/>
  <c r="K3986" i="1"/>
  <c r="K3994" i="1"/>
  <c r="K4004" i="1"/>
  <c r="K4012" i="1"/>
  <c r="K4020" i="1"/>
  <c r="K4030" i="1"/>
  <c r="K4038" i="1"/>
  <c r="K4046" i="1"/>
  <c r="K4066" i="1"/>
  <c r="K4084" i="1"/>
  <c r="K4105" i="1"/>
  <c r="K4128" i="1"/>
  <c r="K4147" i="1"/>
  <c r="K4170" i="1"/>
  <c r="K4188" i="1"/>
  <c r="K4209" i="1"/>
  <c r="K4232" i="1"/>
  <c r="K4258" i="1"/>
  <c r="K4296" i="1"/>
  <c r="K4326" i="1"/>
  <c r="K4362" i="1"/>
  <c r="K4400" i="1"/>
  <c r="K4430" i="1"/>
  <c r="K4476" i="1"/>
  <c r="K4499" i="1"/>
  <c r="K4520" i="1"/>
  <c r="K4579" i="1"/>
  <c r="K4600" i="1"/>
  <c r="K4623" i="1"/>
  <c r="K4670" i="1"/>
  <c r="K4694" i="1"/>
  <c r="K4717" i="1"/>
  <c r="K4785" i="1"/>
  <c r="K4887" i="1"/>
  <c r="K4991" i="1"/>
  <c r="K5095" i="1"/>
  <c r="K5199" i="1"/>
  <c r="K5303" i="1"/>
  <c r="K5450" i="1"/>
  <c r="K4727" i="1"/>
  <c r="K4745" i="1"/>
  <c r="K4761" i="1"/>
  <c r="K4779" i="1"/>
  <c r="K4803" i="1"/>
  <c r="K4833" i="1"/>
  <c r="K4869" i="1"/>
  <c r="K4907" i="1"/>
  <c r="K4937" i="1"/>
  <c r="K4973" i="1"/>
  <c r="K5011" i="1"/>
  <c r="K5041" i="1"/>
  <c r="K5077" i="1"/>
  <c r="K5115" i="1"/>
  <c r="K5145" i="1"/>
  <c r="K5181" i="1"/>
  <c r="K5219" i="1"/>
  <c r="L5219" i="1" s="1"/>
  <c r="K5249" i="1"/>
  <c r="K5285" i="1"/>
  <c r="K5323" i="1"/>
  <c r="K5363" i="1"/>
  <c r="K5401" i="1"/>
  <c r="K5437" i="1"/>
  <c r="K5535" i="1"/>
  <c r="K5720" i="1"/>
  <c r="K4239" i="1"/>
  <c r="K4249" i="1"/>
  <c r="K4257" i="1"/>
  <c r="K4265" i="1"/>
  <c r="K4275" i="1"/>
  <c r="K4283" i="1"/>
  <c r="K4291" i="1"/>
  <c r="K4301" i="1"/>
  <c r="K4309" i="1"/>
  <c r="K4317" i="1"/>
  <c r="K4327" i="1"/>
  <c r="K4335" i="1"/>
  <c r="K4343" i="1"/>
  <c r="K4353" i="1"/>
  <c r="K4361" i="1"/>
  <c r="K4369" i="1"/>
  <c r="K4379" i="1"/>
  <c r="K4387" i="1"/>
  <c r="K4395" i="1"/>
  <c r="K4405" i="1"/>
  <c r="K4413" i="1"/>
  <c r="K4421" i="1"/>
  <c r="K4431" i="1"/>
  <c r="K4440" i="1"/>
  <c r="K4458" i="1"/>
  <c r="K4474" i="1"/>
  <c r="K4492" i="1"/>
  <c r="K4510" i="1"/>
  <c r="K4526" i="1"/>
  <c r="K4544" i="1"/>
  <c r="K4562" i="1"/>
  <c r="K4578" i="1"/>
  <c r="K4596" i="1"/>
  <c r="K4614" i="1"/>
  <c r="K4630" i="1"/>
  <c r="K4648" i="1"/>
  <c r="K4666" i="1"/>
  <c r="K4682" i="1"/>
  <c r="K4700" i="1"/>
  <c r="K4718" i="1"/>
  <c r="K4734" i="1"/>
  <c r="K4752" i="1"/>
  <c r="K4770" i="1"/>
  <c r="K4786" i="1"/>
  <c r="K4821" i="1"/>
  <c r="K4851" i="1"/>
  <c r="K4889" i="1"/>
  <c r="K4925" i="1"/>
  <c r="K4955" i="1"/>
  <c r="K4993" i="1"/>
  <c r="K5029" i="1"/>
  <c r="K5059" i="1"/>
  <c r="K5097" i="1"/>
  <c r="K5133" i="1"/>
  <c r="K5163" i="1"/>
  <c r="K5201" i="1"/>
  <c r="K5237" i="1"/>
  <c r="K5267" i="1"/>
  <c r="K5305" i="1"/>
  <c r="K5341" i="1"/>
  <c r="K5367" i="1"/>
  <c r="K5397" i="1"/>
  <c r="K5429" i="1"/>
  <c r="K5488" i="1"/>
  <c r="K5560" i="1"/>
  <c r="K5772" i="1"/>
  <c r="K6190" i="1"/>
  <c r="K4453" i="1"/>
  <c r="K4472" i="1"/>
  <c r="K4495" i="1"/>
  <c r="K4513" i="1"/>
  <c r="K4534" i="1"/>
  <c r="K4557" i="1"/>
  <c r="K4576" i="1"/>
  <c r="K4599" i="1"/>
  <c r="K4617" i="1"/>
  <c r="K4638" i="1"/>
  <c r="K4661" i="1"/>
  <c r="K4680" i="1"/>
  <c r="K4703" i="1"/>
  <c r="K4721" i="1"/>
  <c r="K4742" i="1"/>
  <c r="K4765" i="1"/>
  <c r="K4784" i="1"/>
  <c r="K4823" i="1"/>
  <c r="K4853" i="1"/>
  <c r="K4891" i="1"/>
  <c r="K4927" i="1"/>
  <c r="K4957" i="1"/>
  <c r="K4995" i="1"/>
  <c r="K5031" i="1"/>
  <c r="K5061" i="1"/>
  <c r="K5099" i="1"/>
  <c r="K5135" i="1"/>
  <c r="K5165" i="1"/>
  <c r="K5203" i="1"/>
  <c r="K5239" i="1"/>
  <c r="K5269" i="1"/>
  <c r="K5307" i="1"/>
  <c r="K5343" i="1"/>
  <c r="K5369" i="1"/>
  <c r="K5399" i="1"/>
  <c r="K5431" i="1"/>
  <c r="K5506" i="1"/>
  <c r="K5736" i="1"/>
  <c r="L5359" i="1"/>
  <c r="K5438" i="1"/>
  <c r="K5472" i="1"/>
  <c r="K5490" i="1"/>
  <c r="K5508" i="1"/>
  <c r="K5524" i="1"/>
  <c r="K5542" i="1"/>
  <c r="K5558" i="1"/>
  <c r="K5614" i="1"/>
  <c r="K5644" i="1"/>
  <c r="K5718" i="1"/>
  <c r="K5770" i="1"/>
  <c r="K5846" i="1"/>
  <c r="K5884" i="1"/>
  <c r="K6211" i="1"/>
  <c r="K6617" i="1"/>
  <c r="K7081" i="1"/>
  <c r="K5481" i="1"/>
  <c r="K5497" i="1"/>
  <c r="K5515" i="1"/>
  <c r="K5533" i="1"/>
  <c r="K5549" i="1"/>
  <c r="K5578" i="1"/>
  <c r="K5596" i="1"/>
  <c r="K5626" i="1"/>
  <c r="K5708" i="1"/>
  <c r="K5752" i="1"/>
  <c r="K5782" i="1"/>
  <c r="K5836" i="1"/>
  <c r="K5872" i="1"/>
  <c r="K6104" i="1"/>
  <c r="K6201" i="1"/>
  <c r="K6685" i="1"/>
  <c r="K4794" i="1"/>
  <c r="K4804" i="1"/>
  <c r="K4812" i="1"/>
  <c r="K4820" i="1"/>
  <c r="K4830" i="1"/>
  <c r="K4838" i="1"/>
  <c r="K4846" i="1"/>
  <c r="K4856" i="1"/>
  <c r="K4864" i="1"/>
  <c r="K4872" i="1"/>
  <c r="K4882" i="1"/>
  <c r="K4890" i="1"/>
  <c r="K4898" i="1"/>
  <c r="K4908" i="1"/>
  <c r="K4916" i="1"/>
  <c r="K4924" i="1"/>
  <c r="K4934" i="1"/>
  <c r="K4942" i="1"/>
  <c r="K4950" i="1"/>
  <c r="K4960" i="1"/>
  <c r="K4968" i="1"/>
  <c r="K4976" i="1"/>
  <c r="K4986" i="1"/>
  <c r="K4994" i="1"/>
  <c r="K5002" i="1"/>
  <c r="K5012" i="1"/>
  <c r="K5020" i="1"/>
  <c r="K5028" i="1"/>
  <c r="K5038" i="1"/>
  <c r="K5046" i="1"/>
  <c r="K5054" i="1"/>
  <c r="K5064" i="1"/>
  <c r="K5072" i="1"/>
  <c r="K5080" i="1"/>
  <c r="K5090" i="1"/>
  <c r="K5098" i="1"/>
  <c r="K5106" i="1"/>
  <c r="K5116" i="1"/>
  <c r="K5124" i="1"/>
  <c r="K5132" i="1"/>
  <c r="K5142" i="1"/>
  <c r="K5150" i="1"/>
  <c r="K5158" i="1"/>
  <c r="K5168" i="1"/>
  <c r="K5176" i="1"/>
  <c r="K5184" i="1"/>
  <c r="K5194" i="1"/>
  <c r="K5202" i="1"/>
  <c r="K5210" i="1"/>
  <c r="K5220" i="1"/>
  <c r="K5228" i="1"/>
  <c r="K5236" i="1"/>
  <c r="K5246" i="1"/>
  <c r="K5254" i="1"/>
  <c r="K5262" i="1"/>
  <c r="K5272" i="1"/>
  <c r="K5280" i="1"/>
  <c r="K5288" i="1"/>
  <c r="K5298" i="1"/>
  <c r="K5306" i="1"/>
  <c r="K5314" i="1"/>
  <c r="K5324" i="1"/>
  <c r="K5332" i="1"/>
  <c r="K5340" i="1"/>
  <c r="L5350" i="1"/>
  <c r="K5364" i="1"/>
  <c r="K5372" i="1"/>
  <c r="K5382" i="1"/>
  <c r="K5390" i="1"/>
  <c r="K5398" i="1"/>
  <c r="K5408" i="1"/>
  <c r="K5416" i="1"/>
  <c r="K5425" i="1"/>
  <c r="K5440" i="1"/>
  <c r="K5469" i="1"/>
  <c r="K5484" i="1"/>
  <c r="K5500" i="1"/>
  <c r="K5513" i="1"/>
  <c r="K5529" i="1"/>
  <c r="K5544" i="1"/>
  <c r="K5564" i="1"/>
  <c r="L5589" i="1"/>
  <c r="K5612" i="1"/>
  <c r="K5694" i="1"/>
  <c r="K5724" i="1"/>
  <c r="K5768" i="1"/>
  <c r="K5822" i="1"/>
  <c r="K5852" i="1"/>
  <c r="K5890" i="1"/>
  <c r="K6198" i="1"/>
  <c r="K6653" i="1"/>
  <c r="K5896" i="1"/>
  <c r="K5904" i="1"/>
  <c r="K5912" i="1"/>
  <c r="K5922" i="1"/>
  <c r="K5930" i="1"/>
  <c r="K5938" i="1"/>
  <c r="K5948" i="1"/>
  <c r="K5956" i="1"/>
  <c r="K5964" i="1"/>
  <c r="K5974" i="1"/>
  <c r="K5982" i="1"/>
  <c r="K5990" i="1"/>
  <c r="K6000" i="1"/>
  <c r="K6008" i="1"/>
  <c r="K6016" i="1"/>
  <c r="K6026" i="1"/>
  <c r="K6034" i="1"/>
  <c r="K6042" i="1"/>
  <c r="K6052" i="1"/>
  <c r="K6060" i="1"/>
  <c r="K6068" i="1"/>
  <c r="K6078" i="1"/>
  <c r="K6087" i="1"/>
  <c r="K6160" i="1"/>
  <c r="K6177" i="1"/>
  <c r="K6195" i="1"/>
  <c r="K6213" i="1"/>
  <c r="K6234" i="1"/>
  <c r="K6605" i="1"/>
  <c r="K6657" i="1"/>
  <c r="K6849" i="1"/>
  <c r="K6983" i="1"/>
  <c r="K5557" i="1"/>
  <c r="K5565" i="1"/>
  <c r="K5575" i="1"/>
  <c r="L5586" i="1"/>
  <c r="K5599" i="1"/>
  <c r="K5607" i="1"/>
  <c r="K5615" i="1"/>
  <c r="K5625" i="1"/>
  <c r="K5633" i="1"/>
  <c r="K5641" i="1"/>
  <c r="K5689" i="1"/>
  <c r="K5697" i="1"/>
  <c r="K5707" i="1"/>
  <c r="K5715" i="1"/>
  <c r="K5723" i="1"/>
  <c r="K5733" i="1"/>
  <c r="K5755" i="1"/>
  <c r="K5763" i="1"/>
  <c r="K5771" i="1"/>
  <c r="K5781" i="1"/>
  <c r="K5789" i="1"/>
  <c r="K5819" i="1"/>
  <c r="K5827" i="1"/>
  <c r="K5837" i="1"/>
  <c r="K5845" i="1"/>
  <c r="K5853" i="1"/>
  <c r="K5863" i="1"/>
  <c r="K5871" i="1"/>
  <c r="K5879" i="1"/>
  <c r="K5889" i="1"/>
  <c r="K5897" i="1"/>
  <c r="K5905" i="1"/>
  <c r="K5915" i="1"/>
  <c r="K5923" i="1"/>
  <c r="K5931" i="1"/>
  <c r="K5941" i="1"/>
  <c r="K5949" i="1"/>
  <c r="K5957" i="1"/>
  <c r="K5967" i="1"/>
  <c r="K5975" i="1"/>
  <c r="K5983" i="1"/>
  <c r="K5993" i="1"/>
  <c r="K6001" i="1"/>
  <c r="K6009" i="1"/>
  <c r="K6019" i="1"/>
  <c r="K6027" i="1"/>
  <c r="K6035" i="1"/>
  <c r="K6045" i="1"/>
  <c r="K6053" i="1"/>
  <c r="K6061" i="1"/>
  <c r="K6071" i="1"/>
  <c r="K6079" i="1"/>
  <c r="K6105" i="1"/>
  <c r="K6164" i="1"/>
  <c r="K6183" i="1"/>
  <c r="K6199" i="1"/>
  <c r="K6217" i="1"/>
  <c r="K6246" i="1"/>
  <c r="K6597" i="1"/>
  <c r="K6665" i="1"/>
  <c r="K6929" i="1"/>
  <c r="K7079" i="1"/>
  <c r="L5591" i="1"/>
  <c r="K6111" i="1"/>
  <c r="K6157" i="1"/>
  <c r="K6171" i="1"/>
  <c r="K6186" i="1"/>
  <c r="K6202" i="1"/>
  <c r="K6215" i="1"/>
  <c r="K6240" i="1"/>
  <c r="K6629" i="1"/>
  <c r="K6851" i="1"/>
  <c r="K6985" i="1"/>
  <c r="K6312" i="1"/>
  <c r="K6320" i="1"/>
  <c r="K6328" i="1"/>
  <c r="K6338" i="1"/>
  <c r="K6346" i="1"/>
  <c r="K6354" i="1"/>
  <c r="K6402" i="1"/>
  <c r="K6483" i="1"/>
  <c r="K6499" i="1"/>
  <c r="K6553" i="1"/>
  <c r="K6573" i="1"/>
  <c r="K6785" i="1"/>
  <c r="K6831" i="1"/>
  <c r="K6839" i="1"/>
  <c r="K6913" i="1"/>
  <c r="K6961" i="1"/>
  <c r="K6969" i="1"/>
  <c r="K7017" i="1"/>
  <c r="K7065" i="1"/>
  <c r="K7073" i="1"/>
  <c r="K6231" i="1"/>
  <c r="K6239" i="1"/>
  <c r="K6249" i="1"/>
  <c r="K6257" i="1"/>
  <c r="K6317" i="1"/>
  <c r="K6327" i="1"/>
  <c r="K6335" i="1"/>
  <c r="K6343" i="1"/>
  <c r="K6353" i="1"/>
  <c r="K6361" i="1"/>
  <c r="K6409" i="1"/>
  <c r="K6493" i="1"/>
  <c r="K6551" i="1"/>
  <c r="K6567" i="1"/>
  <c r="K6715" i="1"/>
  <c r="K6723" i="1"/>
  <c r="K6857" i="1"/>
  <c r="K6865" i="1"/>
  <c r="K6939" i="1"/>
  <c r="K6987" i="1"/>
  <c r="K6995" i="1"/>
  <c r="K7043" i="1"/>
  <c r="K7091" i="1"/>
  <c r="K7099" i="1"/>
  <c r="K7188" i="1"/>
  <c r="K7479" i="1"/>
  <c r="K6425" i="1"/>
  <c r="K6521" i="1"/>
  <c r="K6603" i="1"/>
  <c r="K6619" i="1"/>
  <c r="K6639" i="1"/>
  <c r="K6655" i="1"/>
  <c r="K6671" i="1"/>
  <c r="K6691" i="1"/>
  <c r="K6727" i="1"/>
  <c r="K6735" i="1"/>
  <c r="K6771" i="1"/>
  <c r="L6808" i="1"/>
  <c r="K6823" i="1"/>
  <c r="K6871" i="1"/>
  <c r="K6879" i="1"/>
  <c r="K6897" i="1"/>
  <c r="K6905" i="1"/>
  <c r="K6953" i="1"/>
  <c r="K7001" i="1"/>
  <c r="K7009" i="1"/>
  <c r="K7057" i="1"/>
  <c r="L7119" i="1"/>
  <c r="K7257" i="1"/>
  <c r="L7460" i="1"/>
  <c r="L6796" i="1"/>
  <c r="L6815" i="1"/>
  <c r="L7124" i="1"/>
  <c r="K7139" i="1"/>
  <c r="K7157" i="1"/>
  <c r="K7180" i="1"/>
  <c r="K7353" i="1"/>
  <c r="K7432" i="1"/>
  <c r="K7540" i="1"/>
  <c r="L6887" i="1"/>
  <c r="K7132" i="1"/>
  <c r="K7150" i="1"/>
  <c r="K7165" i="1"/>
  <c r="K7265" i="1"/>
  <c r="K7445" i="1"/>
  <c r="K7524" i="1"/>
  <c r="K6416" i="1"/>
  <c r="K6424" i="1"/>
  <c r="K6458" i="1"/>
  <c r="K6480" i="1"/>
  <c r="K6488" i="1"/>
  <c r="K6498" i="1"/>
  <c r="K6520" i="1"/>
  <c r="K6528" i="1"/>
  <c r="K6550" i="1"/>
  <c r="K6558" i="1"/>
  <c r="K6566" i="1"/>
  <c r="K6576" i="1"/>
  <c r="K6598" i="1"/>
  <c r="K6606" i="1"/>
  <c r="K6614" i="1"/>
  <c r="K6624" i="1"/>
  <c r="K6632" i="1"/>
  <c r="K6640" i="1"/>
  <c r="K6650" i="1"/>
  <c r="K6658" i="1"/>
  <c r="K6666" i="1"/>
  <c r="K6676" i="1"/>
  <c r="K6684" i="1"/>
  <c r="K6692" i="1"/>
  <c r="K6714" i="1"/>
  <c r="K6722" i="1"/>
  <c r="K6732" i="1"/>
  <c r="K6770" i="1"/>
  <c r="K6780" i="1"/>
  <c r="K6788" i="1"/>
  <c r="L6803" i="1"/>
  <c r="K6818" i="1"/>
  <c r="K6826" i="1"/>
  <c r="K6836" i="1"/>
  <c r="K6844" i="1"/>
  <c r="K6852" i="1"/>
  <c r="K6862" i="1"/>
  <c r="K6870" i="1"/>
  <c r="K6878" i="1"/>
  <c r="L6892" i="1"/>
  <c r="K6902" i="1"/>
  <c r="K6912" i="1"/>
  <c r="K6920" i="1"/>
  <c r="K6928" i="1"/>
  <c r="K6938" i="1"/>
  <c r="K6946" i="1"/>
  <c r="K6954" i="1"/>
  <c r="K6964" i="1"/>
  <c r="K6972" i="1"/>
  <c r="K6980" i="1"/>
  <c r="K6990" i="1"/>
  <c r="K6998" i="1"/>
  <c r="K7006" i="1"/>
  <c r="K7016" i="1"/>
  <c r="K7024" i="1"/>
  <c r="K7032" i="1"/>
  <c r="K7042" i="1"/>
  <c r="K7050" i="1"/>
  <c r="K7058" i="1"/>
  <c r="K7068" i="1"/>
  <c r="K7076" i="1"/>
  <c r="K7084" i="1"/>
  <c r="K7094" i="1"/>
  <c r="K7102" i="1"/>
  <c r="K7138" i="1"/>
  <c r="K7151" i="1"/>
  <c r="K7170" i="1"/>
  <c r="K7301" i="1"/>
  <c r="K7488" i="1"/>
  <c r="L7125" i="1"/>
  <c r="K7174" i="1"/>
  <c r="K7190" i="1"/>
  <c r="K7247" i="1"/>
  <c r="K7277" i="1"/>
  <c r="K7315" i="1"/>
  <c r="K7351" i="1"/>
  <c r="K7381" i="1"/>
  <c r="K7419" i="1"/>
  <c r="K7530" i="1"/>
  <c r="K7549" i="1"/>
  <c r="K7641" i="1"/>
  <c r="K7178" i="1"/>
  <c r="K7203" i="1"/>
  <c r="K7231" i="1"/>
  <c r="K7273" i="1"/>
  <c r="K7303" i="1"/>
  <c r="K7341" i="1"/>
  <c r="K7377" i="1"/>
  <c r="K7407" i="1"/>
  <c r="K7450" i="1"/>
  <c r="K7483" i="1"/>
  <c r="K7507" i="1"/>
  <c r="K7577" i="1"/>
  <c r="K7634" i="1"/>
  <c r="K7184" i="1"/>
  <c r="K7205" i="1"/>
  <c r="K7253" i="1"/>
  <c r="K7283" i="1"/>
  <c r="K7321" i="1"/>
  <c r="K7357" i="1"/>
  <c r="K7387" i="1"/>
  <c r="K7425" i="1"/>
  <c r="K7551" i="1"/>
  <c r="K7446" i="1"/>
  <c r="K7476" i="1"/>
  <c r="K7502" i="1"/>
  <c r="K7517" i="1"/>
  <c r="K7536" i="1"/>
  <c r="L7561" i="1"/>
  <c r="K7632" i="1"/>
  <c r="K7661" i="1"/>
  <c r="K7200" i="1"/>
  <c r="K7226" i="1"/>
  <c r="K7252" i="1"/>
  <c r="K7260" i="1"/>
  <c r="K7268" i="1"/>
  <c r="K7278" i="1"/>
  <c r="K7286" i="1"/>
  <c r="K7294" i="1"/>
  <c r="K7304" i="1"/>
  <c r="K7312" i="1"/>
  <c r="K7320" i="1"/>
  <c r="K7330" i="1"/>
  <c r="K7338" i="1"/>
  <c r="K7346" i="1"/>
  <c r="K7356" i="1"/>
  <c r="K7364" i="1"/>
  <c r="K7372" i="1"/>
  <c r="K7382" i="1"/>
  <c r="K7390" i="1"/>
  <c r="K7398" i="1"/>
  <c r="K7408" i="1"/>
  <c r="K7416" i="1"/>
  <c r="K7424" i="1"/>
  <c r="K7439" i="1"/>
  <c r="L7462" i="1"/>
  <c r="K7469" i="1"/>
  <c r="K7487" i="1"/>
  <c r="K7510" i="1"/>
  <c r="K7532" i="1"/>
  <c r="K7583" i="1"/>
  <c r="K7550" i="1"/>
  <c r="K7575" i="1"/>
  <c r="K7627" i="1"/>
  <c r="K7663" i="1"/>
  <c r="L7457" i="1"/>
  <c r="K7482" i="1"/>
  <c r="K7498" i="1"/>
  <c r="K7518" i="1"/>
  <c r="K7537" i="1"/>
  <c r="L7557" i="1"/>
  <c r="K7570" i="1"/>
  <c r="K7589" i="1"/>
  <c r="K7621" i="1"/>
  <c r="K7640" i="1"/>
  <c r="L7562" i="1"/>
  <c r="K1434" i="1"/>
  <c r="K1330" i="1"/>
  <c r="K1226" i="1"/>
  <c r="K1122" i="1"/>
  <c r="K1028" i="1"/>
  <c r="K992" i="1"/>
  <c r="K962" i="1"/>
  <c r="K924" i="1"/>
  <c r="K896" i="1"/>
  <c r="K860" i="1"/>
  <c r="K822" i="1"/>
  <c r="K792" i="1"/>
  <c r="K756" i="1"/>
  <c r="K699" i="1"/>
  <c r="K633" i="1"/>
  <c r="L601" i="1"/>
  <c r="L582" i="1"/>
  <c r="L557" i="1"/>
  <c r="L490" i="1"/>
  <c r="K427" i="1"/>
  <c r="K334" i="1"/>
  <c r="K1374" i="1"/>
  <c r="K1166" i="1"/>
  <c r="K1034" i="1"/>
  <c r="K996" i="1"/>
  <c r="K960" i="1"/>
  <c r="K930" i="1"/>
  <c r="K888" i="1"/>
  <c r="K858" i="1"/>
  <c r="K820" i="1"/>
  <c r="K784" i="1"/>
  <c r="K754" i="1"/>
  <c r="K683" i="1"/>
  <c r="K661" i="1"/>
  <c r="K631" i="1"/>
  <c r="L572" i="1"/>
  <c r="L550" i="1"/>
  <c r="L497" i="1"/>
  <c r="K424" i="1"/>
  <c r="K333" i="1"/>
  <c r="K195" i="1"/>
  <c r="K187" i="1"/>
  <c r="K179" i="1"/>
  <c r="K169" i="1"/>
  <c r="K161" i="1"/>
  <c r="K153" i="1"/>
  <c r="K143" i="1"/>
  <c r="K135" i="1"/>
  <c r="K127" i="1"/>
  <c r="K117" i="1"/>
  <c r="K109" i="1"/>
  <c r="K101" i="1"/>
  <c r="K91" i="1"/>
  <c r="K83" i="1"/>
  <c r="K75" i="1"/>
  <c r="K65" i="1"/>
  <c r="K57" i="1"/>
  <c r="K49" i="1"/>
  <c r="K39" i="1"/>
  <c r="L10" i="1"/>
  <c r="K1462" i="1"/>
  <c r="K1336" i="1"/>
  <c r="K1232" i="1"/>
  <c r="K1128" i="1"/>
  <c r="K1056" i="1"/>
  <c r="K1010" i="1"/>
  <c r="K972" i="1"/>
  <c r="K942" i="1"/>
  <c r="K886" i="1"/>
  <c r="K848" i="1"/>
  <c r="K818" i="1"/>
  <c r="K782" i="1"/>
  <c r="K744" i="1"/>
  <c r="K703" i="1"/>
  <c r="K667" i="1"/>
  <c r="K637" i="1"/>
  <c r="L575" i="1"/>
  <c r="L553" i="1"/>
  <c r="K434" i="1"/>
  <c r="K328" i="1"/>
  <c r="L31" i="1"/>
  <c r="L27" i="1"/>
  <c r="L23" i="1"/>
  <c r="L18" i="1"/>
  <c r="L1531" i="1"/>
  <c r="L6518" i="1"/>
  <c r="L6596" i="1"/>
  <c r="L7659" i="1"/>
  <c r="L6128" i="1"/>
  <c r="P513" i="1"/>
  <c r="L461" i="1"/>
  <c r="L240" i="1"/>
  <c r="L5673" i="1"/>
  <c r="L227" i="1"/>
  <c r="K2290" i="1"/>
  <c r="L2291" i="1"/>
  <c r="K1470" i="1"/>
  <c r="K1000" i="1"/>
  <c r="K862" i="1"/>
  <c r="L594" i="1"/>
  <c r="K190" i="1"/>
  <c r="K154" i="1"/>
  <c r="K120" i="1"/>
  <c r="K94" i="1"/>
  <c r="K1050" i="1"/>
  <c r="K1192" i="1"/>
  <c r="K1362" i="1"/>
  <c r="K1504" i="1"/>
  <c r="K1668" i="1"/>
  <c r="K1802" i="1"/>
  <c r="K1052" i="1"/>
  <c r="K1186" i="1"/>
  <c r="K1328" i="1"/>
  <c r="K1468" i="1"/>
  <c r="K1610" i="1"/>
  <c r="K1818" i="1"/>
  <c r="K1618" i="1"/>
  <c r="K1774" i="1"/>
  <c r="K1886" i="1"/>
  <c r="K1190" i="1"/>
  <c r="K1294" i="1"/>
  <c r="K1464" i="1"/>
  <c r="L1547" i="1"/>
  <c r="K1710" i="1"/>
  <c r="K1740" i="1"/>
  <c r="K1921" i="1"/>
  <c r="K1973" i="1"/>
  <c r="K2061" i="1"/>
  <c r="K2113" i="1"/>
  <c r="K2201" i="1"/>
  <c r="K2305" i="1"/>
  <c r="K2357" i="1"/>
  <c r="K2425" i="1"/>
  <c r="K2643" i="1"/>
  <c r="K2729" i="1"/>
  <c r="K3016" i="1"/>
  <c r="K2493" i="1"/>
  <c r="K2691" i="1"/>
  <c r="K2812" i="1"/>
  <c r="L573" i="1"/>
  <c r="K1923" i="1"/>
  <c r="K2011" i="1"/>
  <c r="K2079" i="1"/>
  <c r="K2147" i="1"/>
  <c r="K2183" i="1"/>
  <c r="K2271" i="1"/>
  <c r="K2339" i="1"/>
  <c r="K2391" i="1"/>
  <c r="K2733" i="1"/>
  <c r="K2970" i="1"/>
  <c r="L492" i="1"/>
  <c r="K610" i="1"/>
  <c r="K636" i="1"/>
  <c r="K698" i="1"/>
  <c r="K763" i="1"/>
  <c r="K789" i="1"/>
  <c r="K831" i="1"/>
  <c r="K857" i="1"/>
  <c r="K901" i="1"/>
  <c r="K935" i="1"/>
  <c r="K961" i="1"/>
  <c r="K1005" i="1"/>
  <c r="K1031" i="1"/>
  <c r="K1065" i="1"/>
  <c r="K1091" i="1"/>
  <c r="K1135" i="1"/>
  <c r="K1169" i="1"/>
  <c r="K1213" i="1"/>
  <c r="K1247" i="1"/>
  <c r="K1265" i="1"/>
  <c r="K1283" i="1"/>
  <c r="K1299" i="1"/>
  <c r="K1309" i="1"/>
  <c r="K1343" i="1"/>
  <c r="K1369" i="1"/>
  <c r="K1395" i="1"/>
  <c r="K1413" i="1"/>
  <c r="K1429" i="1"/>
  <c r="K1447" i="1"/>
  <c r="K1465" i="1"/>
  <c r="K1491" i="1"/>
  <c r="K1517" i="1"/>
  <c r="L1548" i="1"/>
  <c r="K1583" i="1"/>
  <c r="K1619" i="1"/>
  <c r="K1560" i="1"/>
  <c r="K1218" i="1"/>
  <c r="K1016" i="1"/>
  <c r="K948" i="1"/>
  <c r="K884" i="1"/>
  <c r="K810" i="1"/>
  <c r="K742" i="1"/>
  <c r="K665" i="1"/>
  <c r="L602" i="1"/>
  <c r="L558" i="1"/>
  <c r="K340" i="1"/>
  <c r="K184" i="1"/>
  <c r="K176" i="1"/>
  <c r="K158" i="1"/>
  <c r="K150" i="1"/>
  <c r="K142" i="1"/>
  <c r="K132" i="1"/>
  <c r="K124" i="1"/>
  <c r="K116" i="1"/>
  <c r="K106" i="1"/>
  <c r="K98" i="1"/>
  <c r="K90" i="1"/>
  <c r="K80" i="1"/>
  <c r="K72" i="1"/>
  <c r="K64" i="1"/>
  <c r="K54" i="1"/>
  <c r="K46" i="1"/>
  <c r="K38" i="1"/>
  <c r="L11" i="1"/>
  <c r="L8" i="1"/>
  <c r="K1102" i="1"/>
  <c r="K1176" i="1"/>
  <c r="K1244" i="1"/>
  <c r="K1758" i="1"/>
  <c r="K1854" i="1"/>
  <c r="K1910" i="1"/>
  <c r="K1104" i="1"/>
  <c r="K1172" i="1"/>
  <c r="K1276" i="1"/>
  <c r="K1342" i="1"/>
  <c r="K1416" i="1"/>
  <c r="K1484" i="1"/>
  <c r="K1558" i="1"/>
  <c r="K1632" i="1"/>
  <c r="K1698" i="1"/>
  <c r="K1766" i="1"/>
  <c r="K1822" i="1"/>
  <c r="K1566" i="1"/>
  <c r="K1634" i="1"/>
  <c r="K1700" i="1"/>
  <c r="K1778" i="1"/>
  <c r="K1834" i="1"/>
  <c r="K1064" i="1"/>
  <c r="K1138" i="1"/>
  <c r="K1204" i="1"/>
  <c r="K1272" i="1"/>
  <c r="K1308" i="1"/>
  <c r="K1376" i="1"/>
  <c r="K1480" i="1"/>
  <c r="L1536" i="1"/>
  <c r="K1584" i="1"/>
  <c r="K1658" i="1"/>
  <c r="K1724" i="1"/>
  <c r="K1798" i="1"/>
  <c r="K1894" i="1"/>
  <c r="K1933" i="1"/>
  <c r="K1965" i="1"/>
  <c r="K2001" i="1"/>
  <c r="K2017" i="1"/>
  <c r="K2037" i="1"/>
  <c r="K2053" i="1"/>
  <c r="K2069" i="1"/>
  <c r="K2089" i="1"/>
  <c r="K2105" i="1"/>
  <c r="K2121" i="1"/>
  <c r="K2141" i="1"/>
  <c r="K2157" i="1"/>
  <c r="K2173" i="1"/>
  <c r="K2193" i="1"/>
  <c r="K2209" i="1"/>
  <c r="K2225" i="1"/>
  <c r="K2245" i="1"/>
  <c r="K2261" i="1"/>
  <c r="K2277" i="1"/>
  <c r="K2297" i="1"/>
  <c r="K2349" i="1"/>
  <c r="K2365" i="1"/>
  <c r="K2381" i="1"/>
  <c r="K2401" i="1"/>
  <c r="K2417" i="1"/>
  <c r="K2433" i="1"/>
  <c r="K2453" i="1"/>
  <c r="K2469" i="1"/>
  <c r="K2611" i="1"/>
  <c r="K2663" i="1"/>
  <c r="K2715" i="1"/>
  <c r="K2912" i="1"/>
  <c r="K2946" i="1"/>
  <c r="K3030" i="1"/>
  <c r="K3167" i="1"/>
  <c r="K3451" i="1"/>
  <c r="L3451" i="1" s="1"/>
  <c r="K3557" i="1"/>
  <c r="K2505" i="1"/>
  <c r="K2521" i="1"/>
  <c r="K2537" i="1"/>
  <c r="K2557" i="1"/>
  <c r="K2587" i="1"/>
  <c r="K2659" i="1"/>
  <c r="K2777" i="1"/>
  <c r="K2849" i="1"/>
  <c r="K2957" i="1"/>
  <c r="K3185" i="1"/>
  <c r="K3553" i="1"/>
  <c r="L584" i="1"/>
  <c r="L599" i="1"/>
  <c r="K1915" i="1"/>
  <c r="K1931" i="1"/>
  <c r="K1947" i="1"/>
  <c r="K1967" i="1"/>
  <c r="K1983" i="1"/>
  <c r="K1999" i="1"/>
  <c r="K2019" i="1"/>
  <c r="K2035" i="1"/>
  <c r="K2051" i="1"/>
  <c r="K2071" i="1"/>
  <c r="K2087" i="1"/>
  <c r="K2103" i="1"/>
  <c r="K2123" i="1"/>
  <c r="K2139" i="1"/>
  <c r="K2155" i="1"/>
  <c r="K2175" i="1"/>
  <c r="K2191" i="1"/>
  <c r="K2207" i="1"/>
  <c r="K2227" i="1"/>
  <c r="K2243" i="1"/>
  <c r="K2259" i="1"/>
  <c r="K2279" i="1"/>
  <c r="K2295" i="1"/>
  <c r="K2347" i="1"/>
  <c r="K2363" i="1"/>
  <c r="K2383" i="1"/>
  <c r="K2399" i="1"/>
  <c r="K2415" i="1"/>
  <c r="K2435" i="1"/>
  <c r="K2451" i="1"/>
  <c r="K2467" i="1"/>
  <c r="K2635" i="1"/>
  <c r="K2707" i="1"/>
  <c r="K2825" i="1"/>
  <c r="K2923" i="1"/>
  <c r="K3007" i="1"/>
  <c r="K3391" i="1"/>
  <c r="K3607" i="1"/>
  <c r="L540" i="1"/>
  <c r="L559" i="1"/>
  <c r="L574" i="1"/>
  <c r="L592" i="1"/>
  <c r="K606" i="1"/>
  <c r="K614" i="1"/>
  <c r="K624" i="1"/>
  <c r="K632" i="1"/>
  <c r="K640" i="1"/>
  <c r="K650" i="1"/>
  <c r="K658" i="1"/>
  <c r="K666" i="1"/>
  <c r="K684" i="1"/>
  <c r="K692" i="1"/>
  <c r="K702" i="1"/>
  <c r="K741" i="1"/>
  <c r="K749" i="1"/>
  <c r="K757" i="1"/>
  <c r="K767" i="1"/>
  <c r="K775" i="1"/>
  <c r="K783" i="1"/>
  <c r="K793" i="1"/>
  <c r="K801" i="1"/>
  <c r="K809" i="1"/>
  <c r="K819" i="1"/>
  <c r="K827" i="1"/>
  <c r="K835" i="1"/>
  <c r="K845" i="1"/>
  <c r="K853" i="1"/>
  <c r="K861" i="1"/>
  <c r="K871" i="1"/>
  <c r="K879" i="1"/>
  <c r="K887" i="1"/>
  <c r="K897" i="1"/>
  <c r="K923" i="1"/>
  <c r="K931" i="1"/>
  <c r="K939" i="1"/>
  <c r="K949" i="1"/>
  <c r="K957" i="1"/>
  <c r="K965" i="1"/>
  <c r="K975" i="1"/>
  <c r="K983" i="1"/>
  <c r="K991" i="1"/>
  <c r="K1001" i="1"/>
  <c r="K1009" i="1"/>
  <c r="K1017" i="1"/>
  <c r="K1027" i="1"/>
  <c r="K1035" i="1"/>
  <c r="K1043" i="1"/>
  <c r="K1053" i="1"/>
  <c r="K1061" i="1"/>
  <c r="K1069" i="1"/>
  <c r="K1079" i="1"/>
  <c r="K1087" i="1"/>
  <c r="K1095" i="1"/>
  <c r="K1105" i="1"/>
  <c r="K1113" i="1"/>
  <c r="K1121" i="1"/>
  <c r="K1131" i="1"/>
  <c r="K1139" i="1"/>
  <c r="K1147" i="1"/>
  <c r="K1157" i="1"/>
  <c r="K1165" i="1"/>
  <c r="K1173" i="1"/>
  <c r="K1183" i="1"/>
  <c r="K1191" i="1"/>
  <c r="K1199" i="1"/>
  <c r="K1209" i="1"/>
  <c r="K1217" i="1"/>
  <c r="K1225" i="1"/>
  <c r="K1235" i="1"/>
  <c r="K1243" i="1"/>
  <c r="K1251" i="1"/>
  <c r="K1261" i="1"/>
  <c r="K1269" i="1"/>
  <c r="K1277" i="1"/>
  <c r="K1287" i="1"/>
  <c r="K1295" i="1"/>
  <c r="K1303" i="1"/>
  <c r="K1313" i="1"/>
  <c r="K1321" i="1"/>
  <c r="K1329" i="1"/>
  <c r="K1339" i="1"/>
  <c r="K1347" i="1"/>
  <c r="K1355" i="1"/>
  <c r="K1365" i="1"/>
  <c r="K1373" i="1"/>
  <c r="K1381" i="1"/>
  <c r="K1391" i="1"/>
  <c r="K1399" i="1"/>
  <c r="K1407" i="1"/>
  <c r="K1417" i="1"/>
  <c r="K1425" i="1"/>
  <c r="K1433" i="1"/>
  <c r="K1443" i="1"/>
  <c r="K1451" i="1"/>
  <c r="K1459" i="1"/>
  <c r="K1469" i="1"/>
  <c r="K1477" i="1"/>
  <c r="K1485" i="1"/>
  <c r="K1495" i="1"/>
  <c r="K1503" i="1"/>
  <c r="K1511" i="1"/>
  <c r="K1521" i="1"/>
  <c r="L1534" i="1"/>
  <c r="L1544" i="1"/>
  <c r="K1553" i="1"/>
  <c r="K1561" i="1"/>
  <c r="K1571" i="1"/>
  <c r="K1579" i="1"/>
  <c r="K1587" i="1"/>
  <c r="K1597" i="1"/>
  <c r="K1605" i="1"/>
  <c r="K1613" i="1"/>
  <c r="K1623" i="1"/>
  <c r="K1631" i="1"/>
  <c r="L1631" i="1" s="1"/>
  <c r="K1639" i="1"/>
  <c r="K1649" i="1"/>
  <c r="K1657" i="1"/>
  <c r="K1665" i="1"/>
  <c r="K1675" i="1"/>
  <c r="K1683" i="1"/>
  <c r="K1691" i="1"/>
  <c r="K1701" i="1"/>
  <c r="K1709" i="1"/>
  <c r="K1717" i="1"/>
  <c r="K1727" i="1"/>
  <c r="K1735" i="1"/>
  <c r="K1743" i="1"/>
  <c r="K1753" i="1"/>
  <c r="K1761" i="1"/>
  <c r="K1769" i="1"/>
  <c r="K1779" i="1"/>
  <c r="K1787" i="1"/>
  <c r="K1795" i="1"/>
  <c r="K1805" i="1"/>
  <c r="K1813" i="1"/>
  <c r="K1821" i="1"/>
  <c r="K1831" i="1"/>
  <c r="K1839" i="1"/>
  <c r="K1847" i="1"/>
  <c r="K1857" i="1"/>
  <c r="K1865" i="1"/>
  <c r="K1873" i="1"/>
  <c r="K1883" i="1"/>
  <c r="K1891" i="1"/>
  <c r="K1899" i="1"/>
  <c r="K1909" i="1"/>
  <c r="K2495" i="1"/>
  <c r="K2511" i="1"/>
  <c r="K2531" i="1"/>
  <c r="K2547" i="1"/>
  <c r="K2563" i="1"/>
  <c r="K2615" i="1"/>
  <c r="K2719" i="1"/>
  <c r="K3057" i="1"/>
  <c r="K3301" i="1"/>
  <c r="K3549" i="1"/>
  <c r="K2737" i="1"/>
  <c r="K2775" i="1"/>
  <c r="L2775" i="1" s="1"/>
  <c r="K2807" i="1"/>
  <c r="K2829" i="1"/>
  <c r="K2856" i="1"/>
  <c r="K2886" i="1"/>
  <c r="K2907" i="1"/>
  <c r="K2931" i="1"/>
  <c r="K2981" i="1"/>
  <c r="K3004" i="1"/>
  <c r="K3025" i="1"/>
  <c r="K3065" i="1"/>
  <c r="K3147" i="1"/>
  <c r="K3231" i="1"/>
  <c r="K3239" i="1"/>
  <c r="K3295" i="1"/>
  <c r="K3439" i="1"/>
  <c r="K3447" i="1"/>
  <c r="K3491" i="1"/>
  <c r="K3597" i="1"/>
  <c r="K3605" i="1"/>
  <c r="K3667" i="1"/>
  <c r="K3805" i="1"/>
  <c r="K3813" i="1"/>
  <c r="K3875" i="1"/>
  <c r="K4013" i="1"/>
  <c r="K4021" i="1"/>
  <c r="K4099" i="1"/>
  <c r="K4284" i="1"/>
  <c r="K3753" i="1"/>
  <c r="K3761" i="1"/>
  <c r="K3823" i="1"/>
  <c r="K3961" i="1"/>
  <c r="K3969" i="1"/>
  <c r="K4031" i="1"/>
  <c r="K4114" i="1"/>
  <c r="K4192" i="1"/>
  <c r="K4467" i="1"/>
  <c r="K7421" i="1"/>
  <c r="K2747" i="1"/>
  <c r="K2808" i="1"/>
  <c r="K2835" i="1"/>
  <c r="K2853" i="1"/>
  <c r="K2868" i="1"/>
  <c r="K2915" i="1"/>
  <c r="K2939" i="1"/>
  <c r="K2962" i="1"/>
  <c r="K2996" i="1"/>
  <c r="K3051" i="1"/>
  <c r="K3117" i="1"/>
  <c r="K3199" i="1"/>
  <c r="K3337" i="1"/>
  <c r="K3345" i="1"/>
  <c r="K3407" i="1"/>
  <c r="K3563" i="1"/>
  <c r="K3701" i="1"/>
  <c r="K3709" i="1"/>
  <c r="K3771" i="1"/>
  <c r="K3909" i="1"/>
  <c r="K3917" i="1"/>
  <c r="K3979" i="1"/>
  <c r="K4174" i="1"/>
  <c r="K2573" i="1"/>
  <c r="K2589" i="1"/>
  <c r="K2609" i="1"/>
  <c r="K2625" i="1"/>
  <c r="K2641" i="1"/>
  <c r="K2661" i="1"/>
  <c r="K2677" i="1"/>
  <c r="K2693" i="1"/>
  <c r="K2713" i="1"/>
  <c r="K2730" i="1"/>
  <c r="K2783" i="1"/>
  <c r="K2809" i="1"/>
  <c r="K2827" i="1"/>
  <c r="K2846" i="1"/>
  <c r="K2871" i="1"/>
  <c r="K2894" i="1"/>
  <c r="K2941" i="1"/>
  <c r="K2965" i="1"/>
  <c r="K2988" i="1"/>
  <c r="K3022" i="1"/>
  <c r="K3109" i="1"/>
  <c r="K3175" i="1"/>
  <c r="K3285" i="1"/>
  <c r="K3293" i="1"/>
  <c r="K3355" i="1"/>
  <c r="K3501" i="1"/>
  <c r="K3647" i="1"/>
  <c r="K3655" i="1"/>
  <c r="K3711" i="1"/>
  <c r="K3855" i="1"/>
  <c r="K3863" i="1"/>
  <c r="K3919" i="1"/>
  <c r="K4057" i="1"/>
  <c r="K4158" i="1"/>
  <c r="K4229" i="1"/>
  <c r="K1914" i="1"/>
  <c r="K1924" i="1"/>
  <c r="K1932" i="1"/>
  <c r="K1940" i="1"/>
  <c r="K1950" i="1"/>
  <c r="K1958" i="1"/>
  <c r="K1966" i="1"/>
  <c r="K1976" i="1"/>
  <c r="K1984" i="1"/>
  <c r="K1992" i="1"/>
  <c r="K2002" i="1"/>
  <c r="K2010" i="1"/>
  <c r="K2018" i="1"/>
  <c r="K2028" i="1"/>
  <c r="K2036" i="1"/>
  <c r="K2044" i="1"/>
  <c r="K2054" i="1"/>
  <c r="K2062" i="1"/>
  <c r="K2070" i="1"/>
  <c r="K2080" i="1"/>
  <c r="K2088" i="1"/>
  <c r="K2096" i="1"/>
  <c r="K2106" i="1"/>
  <c r="K2114" i="1"/>
  <c r="K2122" i="1"/>
  <c r="K2132" i="1"/>
  <c r="K2140" i="1"/>
  <c r="K2148" i="1"/>
  <c r="K2158" i="1"/>
  <c r="K2166" i="1"/>
  <c r="K2174" i="1"/>
  <c r="K2184" i="1"/>
  <c r="K2192" i="1"/>
  <c r="K2200" i="1"/>
  <c r="K2210" i="1"/>
  <c r="K2218" i="1"/>
  <c r="K2226" i="1"/>
  <c r="K2236" i="1"/>
  <c r="K2244" i="1"/>
  <c r="K2252" i="1"/>
  <c r="K2262" i="1"/>
  <c r="K2270" i="1"/>
  <c r="K2278" i="1"/>
  <c r="K2296" i="1"/>
  <c r="K2304" i="1"/>
  <c r="K2340" i="1"/>
  <c r="K2348" i="1"/>
  <c r="K2356" i="1"/>
  <c r="K2366" i="1"/>
  <c r="K2374" i="1"/>
  <c r="K2382" i="1"/>
  <c r="K2392" i="1"/>
  <c r="K2400" i="1"/>
  <c r="K2408" i="1"/>
  <c r="K2418" i="1"/>
  <c r="K2426" i="1"/>
  <c r="K2434" i="1"/>
  <c r="K2444" i="1"/>
  <c r="K2452" i="1"/>
  <c r="K2460" i="1"/>
  <c r="K2470" i="1"/>
  <c r="K2496" i="1"/>
  <c r="K2504" i="1"/>
  <c r="K2512" i="1"/>
  <c r="K2522" i="1"/>
  <c r="K2530" i="1"/>
  <c r="K2538" i="1"/>
  <c r="K2548" i="1"/>
  <c r="K2556" i="1"/>
  <c r="K2564" i="1"/>
  <c r="K2574" i="1"/>
  <c r="K2582" i="1"/>
  <c r="K2590" i="1"/>
  <c r="K2600" i="1"/>
  <c r="K2608" i="1"/>
  <c r="K2616" i="1"/>
  <c r="K2626" i="1"/>
  <c r="K2634" i="1"/>
  <c r="K2642" i="1"/>
  <c r="K2652" i="1"/>
  <c r="K2660" i="1"/>
  <c r="K2668" i="1"/>
  <c r="K2678" i="1"/>
  <c r="K2686" i="1"/>
  <c r="K2694" i="1"/>
  <c r="K2704" i="1"/>
  <c r="K2712" i="1"/>
  <c r="K2720" i="1"/>
  <c r="K2740" i="1"/>
  <c r="K2779" i="1"/>
  <c r="K2802" i="1"/>
  <c r="K2821" i="1"/>
  <c r="K2844" i="1"/>
  <c r="K2862" i="1"/>
  <c r="K2883" i="1"/>
  <c r="K2906" i="1"/>
  <c r="K2925" i="1"/>
  <c r="K2948" i="1"/>
  <c r="K2966" i="1"/>
  <c r="K2987" i="1"/>
  <c r="K3010" i="1"/>
  <c r="K3029" i="1"/>
  <c r="K3061" i="1"/>
  <c r="K3091" i="1"/>
  <c r="K3129" i="1"/>
  <c r="K3165" i="1"/>
  <c r="K3195" i="1"/>
  <c r="K3223" i="1"/>
  <c r="K3271" i="1"/>
  <c r="K3279" i="1"/>
  <c r="K3327" i="1"/>
  <c r="K3375" i="1"/>
  <c r="K3383" i="1"/>
  <c r="K3431" i="1"/>
  <c r="K3479" i="1"/>
  <c r="K3487" i="1"/>
  <c r="K3533" i="1"/>
  <c r="K3581" i="1"/>
  <c r="K3589" i="1"/>
  <c r="K3637" i="1"/>
  <c r="K3685" i="1"/>
  <c r="K3693" i="1"/>
  <c r="K3741" i="1"/>
  <c r="K3789" i="1"/>
  <c r="K3797" i="1"/>
  <c r="K3845" i="1"/>
  <c r="K3893" i="1"/>
  <c r="K3901" i="1"/>
  <c r="K3949" i="1"/>
  <c r="K3997" i="1"/>
  <c r="K4005" i="1"/>
  <c r="K4073" i="1"/>
  <c r="K4148" i="1"/>
  <c r="K4195" i="1"/>
  <c r="K4262" i="1"/>
  <c r="K4314" i="1"/>
  <c r="K4366" i="1"/>
  <c r="K4548" i="1"/>
  <c r="K4642" i="1"/>
  <c r="K4676" i="1"/>
  <c r="K4813" i="1"/>
  <c r="K5229" i="1"/>
  <c r="K4382" i="1"/>
  <c r="K4538" i="1"/>
  <c r="K4572" i="1"/>
  <c r="K4699" i="1"/>
  <c r="K5073" i="1"/>
  <c r="K2867" i="1"/>
  <c r="K2885" i="1"/>
  <c r="K2901" i="1"/>
  <c r="K2919" i="1"/>
  <c r="K2937" i="1"/>
  <c r="K2953" i="1"/>
  <c r="K2971" i="1"/>
  <c r="K2989" i="1"/>
  <c r="K3005" i="1"/>
  <c r="K3023" i="1"/>
  <c r="K3045" i="1"/>
  <c r="K3083" i="1"/>
  <c r="K3119" i="1"/>
  <c r="K3149" i="1"/>
  <c r="K3187" i="1"/>
  <c r="K3209" i="1"/>
  <c r="K3257" i="1"/>
  <c r="K3265" i="1"/>
  <c r="K3313" i="1"/>
  <c r="K3361" i="1"/>
  <c r="K3369" i="1"/>
  <c r="K3417" i="1"/>
  <c r="K3465" i="1"/>
  <c r="K3473" i="1"/>
  <c r="K3507" i="1"/>
  <c r="K3569" i="1"/>
  <c r="K3577" i="1"/>
  <c r="K3625" i="1"/>
  <c r="K3673" i="1"/>
  <c r="K3681" i="1"/>
  <c r="K3729" i="1"/>
  <c r="K3777" i="1"/>
  <c r="K3785" i="1"/>
  <c r="K3833" i="1"/>
  <c r="K3881" i="1"/>
  <c r="K3889" i="1"/>
  <c r="K3937" i="1"/>
  <c r="K3985" i="1"/>
  <c r="K3993" i="1"/>
  <c r="K4041" i="1"/>
  <c r="K4065" i="1"/>
  <c r="K4127" i="1"/>
  <c r="K4184" i="1"/>
  <c r="K4278" i="1"/>
  <c r="K4404" i="1"/>
  <c r="K4491" i="1"/>
  <c r="K5848" i="1"/>
  <c r="K4051" i="1"/>
  <c r="K4067" i="1"/>
  <c r="K4085" i="1"/>
  <c r="K4103" i="1"/>
  <c r="K4119" i="1"/>
  <c r="K4137" i="1"/>
  <c r="K4155" i="1"/>
  <c r="K4171" i="1"/>
  <c r="K4189" i="1"/>
  <c r="K4207" i="1"/>
  <c r="K4223" i="1"/>
  <c r="K4246" i="1"/>
  <c r="K4276" i="1"/>
  <c r="K4312" i="1"/>
  <c r="K4350" i="1"/>
  <c r="K4380" i="1"/>
  <c r="K4416" i="1"/>
  <c r="K4442" i="1"/>
  <c r="K4501" i="1"/>
  <c r="K4522" i="1"/>
  <c r="K4545" i="1"/>
  <c r="K4616" i="1"/>
  <c r="K4639" i="1"/>
  <c r="K4673" i="1"/>
  <c r="K4719" i="1"/>
  <c r="K4754" i="1"/>
  <c r="K4923" i="1"/>
  <c r="K5131" i="1"/>
  <c r="K5339" i="1"/>
  <c r="K5834" i="1"/>
  <c r="L3518" i="1"/>
  <c r="K4055" i="1"/>
  <c r="K4071" i="1"/>
  <c r="K4089" i="1"/>
  <c r="K4107" i="1"/>
  <c r="K4123" i="1"/>
  <c r="K4141" i="1"/>
  <c r="K4159" i="1"/>
  <c r="K4175" i="1"/>
  <c r="K4193" i="1"/>
  <c r="K4211" i="1"/>
  <c r="K4227" i="1"/>
  <c r="K4250" i="1"/>
  <c r="K4286" i="1"/>
  <c r="K4324" i="1"/>
  <c r="K4354" i="1"/>
  <c r="K4390" i="1"/>
  <c r="K4428" i="1"/>
  <c r="K4459" i="1"/>
  <c r="K4480" i="1"/>
  <c r="K4504" i="1"/>
  <c r="K4554" i="1"/>
  <c r="K4577" i="1"/>
  <c r="K4598" i="1"/>
  <c r="K4657" i="1"/>
  <c r="K4678" i="1"/>
  <c r="K4701" i="1"/>
  <c r="K4759" i="1"/>
  <c r="K4797" i="1"/>
  <c r="K4901" i="1"/>
  <c r="K5005" i="1"/>
  <c r="K5109" i="1"/>
  <c r="K5213" i="1"/>
  <c r="K5317" i="1"/>
  <c r="K5690" i="1"/>
  <c r="K5878" i="1"/>
  <c r="K3046" i="1"/>
  <c r="K3054" i="1"/>
  <c r="K3064" i="1"/>
  <c r="K3072" i="1"/>
  <c r="K3080" i="1"/>
  <c r="K3090" i="1"/>
  <c r="K3098" i="1"/>
  <c r="K3106" i="1"/>
  <c r="K3116" i="1"/>
  <c r="K3124" i="1"/>
  <c r="K3132" i="1"/>
  <c r="K3142" i="1"/>
  <c r="K3150" i="1"/>
  <c r="K3158" i="1"/>
  <c r="K3168" i="1"/>
  <c r="K3176" i="1"/>
  <c r="K3184" i="1"/>
  <c r="K3194" i="1"/>
  <c r="K3202" i="1"/>
  <c r="K3210" i="1"/>
  <c r="K3220" i="1"/>
  <c r="K3228" i="1"/>
  <c r="K3236" i="1"/>
  <c r="K3246" i="1"/>
  <c r="K3254" i="1"/>
  <c r="K3262" i="1"/>
  <c r="K3272" i="1"/>
  <c r="K3280" i="1"/>
  <c r="K3288" i="1"/>
  <c r="K3298" i="1"/>
  <c r="K3306" i="1"/>
  <c r="K3314" i="1"/>
  <c r="K3324" i="1"/>
  <c r="K3332" i="1"/>
  <c r="K3340" i="1"/>
  <c r="K3350" i="1"/>
  <c r="K3358" i="1"/>
  <c r="K3366" i="1"/>
  <c r="K3376" i="1"/>
  <c r="K3384" i="1"/>
  <c r="K3392" i="1"/>
  <c r="K3402" i="1"/>
  <c r="K3410" i="1"/>
  <c r="K3418" i="1"/>
  <c r="K3428" i="1"/>
  <c r="K3436" i="1"/>
  <c r="K3444" i="1"/>
  <c r="K3454" i="1"/>
  <c r="K3462" i="1"/>
  <c r="K3470" i="1"/>
  <c r="K3480" i="1"/>
  <c r="K3488" i="1"/>
  <c r="K3496" i="1"/>
  <c r="K3506" i="1"/>
  <c r="K3514" i="1"/>
  <c r="K3530" i="1"/>
  <c r="K3538" i="1"/>
  <c r="K3546" i="1"/>
  <c r="K3556" i="1"/>
  <c r="K3564" i="1"/>
  <c r="K3572" i="1"/>
  <c r="K3582" i="1"/>
  <c r="K3590" i="1"/>
  <c r="K3598" i="1"/>
  <c r="K3608" i="1"/>
  <c r="K3616" i="1"/>
  <c r="K3624" i="1"/>
  <c r="K3634" i="1"/>
  <c r="K3642" i="1"/>
  <c r="K3650" i="1"/>
  <c r="K3660" i="1"/>
  <c r="K3668" i="1"/>
  <c r="K3676" i="1"/>
  <c r="K3686" i="1"/>
  <c r="K3694" i="1"/>
  <c r="K3702" i="1"/>
  <c r="K3712" i="1"/>
  <c r="K3720" i="1"/>
  <c r="K3728" i="1"/>
  <c r="K3738" i="1"/>
  <c r="K3746" i="1"/>
  <c r="K3754" i="1"/>
  <c r="K3764" i="1"/>
  <c r="K3772" i="1"/>
  <c r="K3780" i="1"/>
  <c r="K3790" i="1"/>
  <c r="K3798" i="1"/>
  <c r="K3806" i="1"/>
  <c r="K3816" i="1"/>
  <c r="K3824" i="1"/>
  <c r="K3832" i="1"/>
  <c r="K3842" i="1"/>
  <c r="K3850" i="1"/>
  <c r="K3858" i="1"/>
  <c r="K3868" i="1"/>
  <c r="K3876" i="1"/>
  <c r="K3884" i="1"/>
  <c r="K3894" i="1"/>
  <c r="K3902" i="1"/>
  <c r="K3910" i="1"/>
  <c r="K3920" i="1"/>
  <c r="K3928" i="1"/>
  <c r="K3936" i="1"/>
  <c r="K3946" i="1"/>
  <c r="K3954" i="1"/>
  <c r="K3962" i="1"/>
  <c r="K3972" i="1"/>
  <c r="K3980" i="1"/>
  <c r="K3988" i="1"/>
  <c r="K3998" i="1"/>
  <c r="K4006" i="1"/>
  <c r="K4014" i="1"/>
  <c r="K4024" i="1"/>
  <c r="K4032" i="1"/>
  <c r="K4040" i="1"/>
  <c r="K4050" i="1"/>
  <c r="K4069" i="1"/>
  <c r="K4092" i="1"/>
  <c r="K4110" i="1"/>
  <c r="K4131" i="1"/>
  <c r="K4154" i="1"/>
  <c r="K4173" i="1"/>
  <c r="K4196" i="1"/>
  <c r="K4214" i="1"/>
  <c r="K4235" i="1"/>
  <c r="K4266" i="1"/>
  <c r="K4304" i="1"/>
  <c r="K4340" i="1"/>
  <c r="K4370" i="1"/>
  <c r="K4408" i="1"/>
  <c r="K4439" i="1"/>
  <c r="K4485" i="1"/>
  <c r="K4506" i="1"/>
  <c r="K4530" i="1"/>
  <c r="K4580" i="1"/>
  <c r="K4603" i="1"/>
  <c r="K4624" i="1"/>
  <c r="K4683" i="1"/>
  <c r="K4704" i="1"/>
  <c r="K4728" i="1"/>
  <c r="K4827" i="1"/>
  <c r="K4931" i="1"/>
  <c r="K5035" i="1"/>
  <c r="K5139" i="1"/>
  <c r="K5243" i="1"/>
  <c r="K5347" i="1"/>
  <c r="K6107" i="1"/>
  <c r="K4730" i="1"/>
  <c r="K4748" i="1"/>
  <c r="K4766" i="1"/>
  <c r="K4782" i="1"/>
  <c r="K4811" i="1"/>
  <c r="K4847" i="1"/>
  <c r="K4877" i="1"/>
  <c r="K4915" i="1"/>
  <c r="K4951" i="1"/>
  <c r="K4981" i="1"/>
  <c r="K5019" i="1"/>
  <c r="K5055" i="1"/>
  <c r="K5085" i="1"/>
  <c r="K5123" i="1"/>
  <c r="K5159" i="1"/>
  <c r="K5189" i="1"/>
  <c r="K5227" i="1"/>
  <c r="K5263" i="1"/>
  <c r="K5293" i="1"/>
  <c r="K5331" i="1"/>
  <c r="K5371" i="1"/>
  <c r="K5409" i="1"/>
  <c r="K5444" i="1"/>
  <c r="K5483" i="1"/>
  <c r="K5551" i="1"/>
  <c r="K5728" i="1"/>
  <c r="K6175" i="1"/>
  <c r="K4241" i="1"/>
  <c r="K4251" i="1"/>
  <c r="K4259" i="1"/>
  <c r="K4267" i="1"/>
  <c r="K4277" i="1"/>
  <c r="K4285" i="1"/>
  <c r="K4293" i="1"/>
  <c r="K4303" i="1"/>
  <c r="K4311" i="1"/>
  <c r="K4319" i="1"/>
  <c r="K4329" i="1"/>
  <c r="K4337" i="1"/>
  <c r="K4345" i="1"/>
  <c r="K4355" i="1"/>
  <c r="K4363" i="1"/>
  <c r="K4371" i="1"/>
  <c r="K4381" i="1"/>
  <c r="K4389" i="1"/>
  <c r="K4397" i="1"/>
  <c r="K4407" i="1"/>
  <c r="K4415" i="1"/>
  <c r="K4423" i="1"/>
  <c r="K4433" i="1"/>
  <c r="K4445" i="1"/>
  <c r="K4463" i="1"/>
  <c r="K4481" i="1"/>
  <c r="K4497" i="1"/>
  <c r="K4515" i="1"/>
  <c r="K4533" i="1"/>
  <c r="K4549" i="1"/>
  <c r="K4567" i="1"/>
  <c r="K4601" i="1"/>
  <c r="K4619" i="1"/>
  <c r="K4637" i="1"/>
  <c r="K4653" i="1"/>
  <c r="K4671" i="1"/>
  <c r="K4689" i="1"/>
  <c r="K4705" i="1"/>
  <c r="K4723" i="1"/>
  <c r="K4741" i="1"/>
  <c r="K4757" i="1"/>
  <c r="K4775" i="1"/>
  <c r="K4791" i="1"/>
  <c r="K4829" i="1"/>
  <c r="K4859" i="1"/>
  <c r="K4895" i="1"/>
  <c r="K4933" i="1"/>
  <c r="K4963" i="1"/>
  <c r="K4999" i="1"/>
  <c r="K5037" i="1"/>
  <c r="K5067" i="1"/>
  <c r="K5103" i="1"/>
  <c r="K5141" i="1"/>
  <c r="K5171" i="1"/>
  <c r="K5207" i="1"/>
  <c r="K5245" i="1"/>
  <c r="K5275" i="1"/>
  <c r="K5311" i="1"/>
  <c r="L5352" i="1"/>
  <c r="K5375" i="1"/>
  <c r="K5405" i="1"/>
  <c r="K5509" i="1"/>
  <c r="K5576" i="1"/>
  <c r="K5780" i="1"/>
  <c r="K7089" i="1"/>
  <c r="K4456" i="1"/>
  <c r="K4479" i="1"/>
  <c r="K4498" i="1"/>
  <c r="K4521" i="1"/>
  <c r="K4539" i="1"/>
  <c r="K4560" i="1"/>
  <c r="K4602" i="1"/>
  <c r="K4625" i="1"/>
  <c r="K4643" i="1"/>
  <c r="K4664" i="1"/>
  <c r="K4687" i="1"/>
  <c r="K4706" i="1"/>
  <c r="K4729" i="1"/>
  <c r="K4747" i="1"/>
  <c r="K4768" i="1"/>
  <c r="K4793" i="1"/>
  <c r="K4831" i="1"/>
  <c r="K4861" i="1"/>
  <c r="K4897" i="1"/>
  <c r="K4935" i="1"/>
  <c r="K4965" i="1"/>
  <c r="K5001" i="1"/>
  <c r="K5039" i="1"/>
  <c r="K5069" i="1"/>
  <c r="K5105" i="1"/>
  <c r="K5143" i="1"/>
  <c r="K5173" i="1"/>
  <c r="K5209" i="1"/>
  <c r="K5247" i="1"/>
  <c r="K5277" i="1"/>
  <c r="K5313" i="1"/>
  <c r="K5377" i="1"/>
  <c r="K5407" i="1"/>
  <c r="K5434" i="1"/>
  <c r="K5522" i="1"/>
  <c r="K5758" i="1"/>
  <c r="K6523" i="1"/>
  <c r="K5423" i="1"/>
  <c r="K5441" i="1"/>
  <c r="K5475" i="1"/>
  <c r="K5493" i="1"/>
  <c r="K5511" i="1"/>
  <c r="K5527" i="1"/>
  <c r="K5545" i="1"/>
  <c r="K5566" i="1"/>
  <c r="K5622" i="1"/>
  <c r="K5688" i="1"/>
  <c r="K5726" i="1"/>
  <c r="K5778" i="1"/>
  <c r="L5778" i="1" s="1"/>
  <c r="K5824" i="1"/>
  <c r="K5854" i="1"/>
  <c r="K6224" i="1"/>
  <c r="K6923" i="1"/>
  <c r="K5468" i="1"/>
  <c r="K5486" i="1"/>
  <c r="K5502" i="1"/>
  <c r="K5520" i="1"/>
  <c r="K5538" i="1"/>
  <c r="K5554" i="1"/>
  <c r="L5584" i="1"/>
  <c r="K5604" i="1"/>
  <c r="K5640" i="1"/>
  <c r="K5714" i="1"/>
  <c r="K5760" i="1"/>
  <c r="K5850" i="1"/>
  <c r="K5880" i="1"/>
  <c r="K6216" i="1"/>
  <c r="K6847" i="1"/>
  <c r="K4796" i="1"/>
  <c r="K4806" i="1"/>
  <c r="K4814" i="1"/>
  <c r="K4822" i="1"/>
  <c r="K4832" i="1"/>
  <c r="K4840" i="1"/>
  <c r="K4848" i="1"/>
  <c r="K4858" i="1"/>
  <c r="K4866" i="1"/>
  <c r="K4874" i="1"/>
  <c r="K4884" i="1"/>
  <c r="K4892" i="1"/>
  <c r="K4900" i="1"/>
  <c r="K4910" i="1"/>
  <c r="K4918" i="1"/>
  <c r="K4926" i="1"/>
  <c r="K4936" i="1"/>
  <c r="K4944" i="1"/>
  <c r="K4952" i="1"/>
  <c r="K4962" i="1"/>
  <c r="K4970" i="1"/>
  <c r="K4978" i="1"/>
  <c r="K4988" i="1"/>
  <c r="K4996" i="1"/>
  <c r="K5004" i="1"/>
  <c r="K5014" i="1"/>
  <c r="K5022" i="1"/>
  <c r="K5030" i="1"/>
  <c r="K5040" i="1"/>
  <c r="K5048" i="1"/>
  <c r="K5056" i="1"/>
  <c r="K5066" i="1"/>
  <c r="K5074" i="1"/>
  <c r="K5082" i="1"/>
  <c r="K5092" i="1"/>
  <c r="K5100" i="1"/>
  <c r="K5108" i="1"/>
  <c r="K5118" i="1"/>
  <c r="K5126" i="1"/>
  <c r="K5134" i="1"/>
  <c r="K5144" i="1"/>
  <c r="K5152" i="1"/>
  <c r="K5160" i="1"/>
  <c r="K5170" i="1"/>
  <c r="K5178" i="1"/>
  <c r="K5186" i="1"/>
  <c r="K5196" i="1"/>
  <c r="K5204" i="1"/>
  <c r="K5212" i="1"/>
  <c r="K5222" i="1"/>
  <c r="K5230" i="1"/>
  <c r="K5238" i="1"/>
  <c r="K5248" i="1"/>
  <c r="K5256" i="1"/>
  <c r="K5264" i="1"/>
  <c r="K5274" i="1"/>
  <c r="K5282" i="1"/>
  <c r="K5290" i="1"/>
  <c r="K5300" i="1"/>
  <c r="K5308" i="1"/>
  <c r="K5316" i="1"/>
  <c r="K5326" i="1"/>
  <c r="K5334" i="1"/>
  <c r="K5342" i="1"/>
  <c r="L5354" i="1"/>
  <c r="K5366" i="1"/>
  <c r="K5376" i="1"/>
  <c r="K5384" i="1"/>
  <c r="K5392" i="1"/>
  <c r="K5402" i="1"/>
  <c r="K5410" i="1"/>
  <c r="K5418" i="1"/>
  <c r="K5427" i="1"/>
  <c r="K5443" i="1"/>
  <c r="K5474" i="1"/>
  <c r="K5487" i="1"/>
  <c r="K5503" i="1"/>
  <c r="K5518" i="1"/>
  <c r="K5531" i="1"/>
  <c r="K5547" i="1"/>
  <c r="K5572" i="1"/>
  <c r="L5593" i="1"/>
  <c r="K5620" i="1"/>
  <c r="K5702" i="1"/>
  <c r="K5732" i="1"/>
  <c r="K5776" i="1"/>
  <c r="K5830" i="1"/>
  <c r="K5860" i="1"/>
  <c r="K6112" i="1"/>
  <c r="K6227" i="1"/>
  <c r="K6669" i="1"/>
  <c r="K5898" i="1"/>
  <c r="K5906" i="1"/>
  <c r="K5914" i="1"/>
  <c r="K5924" i="1"/>
  <c r="K5932" i="1"/>
  <c r="K5940" i="1"/>
  <c r="K5950" i="1"/>
  <c r="K5958" i="1"/>
  <c r="K5966" i="1"/>
  <c r="K5976" i="1"/>
  <c r="K5984" i="1"/>
  <c r="K5992" i="1"/>
  <c r="K6002" i="1"/>
  <c r="K6010" i="1"/>
  <c r="K6018" i="1"/>
  <c r="K6028" i="1"/>
  <c r="K6036" i="1"/>
  <c r="K6044" i="1"/>
  <c r="K6054" i="1"/>
  <c r="K6062" i="1"/>
  <c r="K6070" i="1"/>
  <c r="K6080" i="1"/>
  <c r="K6106" i="1"/>
  <c r="K6163" i="1"/>
  <c r="K6184" i="1"/>
  <c r="K6200" i="1"/>
  <c r="K6218" i="1"/>
  <c r="K6242" i="1"/>
  <c r="K6411" i="1"/>
  <c r="K6621" i="1"/>
  <c r="K6673" i="1"/>
  <c r="K6925" i="1"/>
  <c r="K7033" i="1"/>
  <c r="K5559" i="1"/>
  <c r="K5567" i="1"/>
  <c r="K5577" i="1"/>
  <c r="L5590" i="1"/>
  <c r="K5601" i="1"/>
  <c r="K5609" i="1"/>
  <c r="K5617" i="1"/>
  <c r="K5627" i="1"/>
  <c r="K5635" i="1"/>
  <c r="K5643" i="1"/>
  <c r="K5691" i="1"/>
  <c r="K5701" i="1"/>
  <c r="K5709" i="1"/>
  <c r="K5717" i="1"/>
  <c r="K5727" i="1"/>
  <c r="K5735" i="1"/>
  <c r="K5757" i="1"/>
  <c r="K5765" i="1"/>
  <c r="K5773" i="1"/>
  <c r="K5783" i="1"/>
  <c r="K5821" i="1"/>
  <c r="K5831" i="1"/>
  <c r="K5839" i="1"/>
  <c r="K5847" i="1"/>
  <c r="K5857" i="1"/>
  <c r="K5865" i="1"/>
  <c r="K5873" i="1"/>
  <c r="K5883" i="1"/>
  <c r="K5891" i="1"/>
  <c r="K5899" i="1"/>
  <c r="K5909" i="1"/>
  <c r="K5917" i="1"/>
  <c r="K5925" i="1"/>
  <c r="K5935" i="1"/>
  <c r="K5943" i="1"/>
  <c r="K5951" i="1"/>
  <c r="K5961" i="1"/>
  <c r="K5969" i="1"/>
  <c r="K5977" i="1"/>
  <c r="K5987" i="1"/>
  <c r="K5995" i="1"/>
  <c r="K6003" i="1"/>
  <c r="K6013" i="1"/>
  <c r="K6021" i="1"/>
  <c r="K6029" i="1"/>
  <c r="K6039" i="1"/>
  <c r="K6047" i="1"/>
  <c r="K6055" i="1"/>
  <c r="K6065" i="1"/>
  <c r="K6073" i="1"/>
  <c r="K6081" i="1"/>
  <c r="K6110" i="1"/>
  <c r="K6170" i="1"/>
  <c r="K6188" i="1"/>
  <c r="K6204" i="1"/>
  <c r="K6222" i="1"/>
  <c r="K6254" i="1"/>
  <c r="K6419" i="1"/>
  <c r="K6613" i="1"/>
  <c r="K6681" i="1"/>
  <c r="K6979" i="1"/>
  <c r="K7087" i="1"/>
  <c r="K6086" i="1"/>
  <c r="K6162" i="1"/>
  <c r="K6176" i="1"/>
  <c r="K6189" i="1"/>
  <c r="K6205" i="1"/>
  <c r="K6220" i="1"/>
  <c r="K6248" i="1"/>
  <c r="K6645" i="1"/>
  <c r="L6890" i="1"/>
  <c r="K7027" i="1"/>
  <c r="L7127" i="1"/>
  <c r="K6314" i="1"/>
  <c r="K6322" i="1"/>
  <c r="K6330" i="1"/>
  <c r="K6340" i="1"/>
  <c r="K6348" i="1"/>
  <c r="K6356" i="1"/>
  <c r="K6404" i="1"/>
  <c r="K6487" i="1"/>
  <c r="K6503" i="1"/>
  <c r="K6561" i="1"/>
  <c r="K6577" i="1"/>
  <c r="K6779" i="1"/>
  <c r="K6787" i="1"/>
  <c r="K6833" i="1"/>
  <c r="K6841" i="1"/>
  <c r="K6915" i="1"/>
  <c r="K6963" i="1"/>
  <c r="K6971" i="1"/>
  <c r="K7019" i="1"/>
  <c r="K7067" i="1"/>
  <c r="K7075" i="1"/>
  <c r="K7383" i="1"/>
  <c r="K6233" i="1"/>
  <c r="L6233" i="1" s="1"/>
  <c r="K6241" i="1"/>
  <c r="K6251" i="1"/>
  <c r="K6311" i="1"/>
  <c r="K6319" i="1"/>
  <c r="K6329" i="1"/>
  <c r="K6337" i="1"/>
  <c r="K6345" i="1"/>
  <c r="K6355" i="1"/>
  <c r="K6403" i="1"/>
  <c r="K6481" i="1"/>
  <c r="K6497" i="1"/>
  <c r="K6555" i="1"/>
  <c r="K6571" i="1"/>
  <c r="L6571" i="1" s="1"/>
  <c r="K6717" i="1"/>
  <c r="K6725" i="1"/>
  <c r="K6859" i="1"/>
  <c r="K6867" i="1"/>
  <c r="K6941" i="1"/>
  <c r="K6989" i="1"/>
  <c r="K6997" i="1"/>
  <c r="K7045" i="1"/>
  <c r="K7093" i="1"/>
  <c r="K7101" i="1"/>
  <c r="K6413" i="1"/>
  <c r="K6455" i="1"/>
  <c r="K6525" i="1"/>
  <c r="K6607" i="1"/>
  <c r="K6623" i="1"/>
  <c r="K6643" i="1"/>
  <c r="K6659" i="1"/>
  <c r="K6675" i="1"/>
  <c r="K6695" i="1"/>
  <c r="K6729" i="1"/>
  <c r="K6737" i="1"/>
  <c r="K6773" i="1"/>
  <c r="L6816" i="1"/>
  <c r="K6825" i="1"/>
  <c r="K6873" i="1"/>
  <c r="K6881" i="1"/>
  <c r="K6899" i="1"/>
  <c r="K6907" i="1"/>
  <c r="K6955" i="1"/>
  <c r="K7003" i="1"/>
  <c r="K7011" i="1"/>
  <c r="K7059" i="1"/>
  <c r="K7147" i="1"/>
  <c r="K7405" i="1"/>
  <c r="L6800" i="1"/>
  <c r="L6885" i="1"/>
  <c r="L7126" i="1"/>
  <c r="K7146" i="1"/>
  <c r="K7162" i="1"/>
  <c r="K7191" i="1"/>
  <c r="K7369" i="1"/>
  <c r="K7448" i="1"/>
  <c r="L6794" i="1"/>
  <c r="L6809" i="1"/>
  <c r="L6891" i="1"/>
  <c r="L7120" i="1"/>
  <c r="K7135" i="1"/>
  <c r="K7153" i="1"/>
  <c r="K7295" i="1"/>
  <c r="K7496" i="1"/>
  <c r="K7525" i="1"/>
  <c r="K6418" i="1"/>
  <c r="K6426" i="1"/>
  <c r="K6460" i="1"/>
  <c r="K6482" i="1"/>
  <c r="K6490" i="1"/>
  <c r="K6500" i="1"/>
  <c r="K6522" i="1"/>
  <c r="K6530" i="1"/>
  <c r="K6552" i="1"/>
  <c r="K6560" i="1"/>
  <c r="K6568" i="1"/>
  <c r="K6578" i="1"/>
  <c r="K6600" i="1"/>
  <c r="K6608" i="1"/>
  <c r="K6616" i="1"/>
  <c r="K6626" i="1"/>
  <c r="K6634" i="1"/>
  <c r="K6642" i="1"/>
  <c r="K6652" i="1"/>
  <c r="K6660" i="1"/>
  <c r="K6668" i="1"/>
  <c r="K6678" i="1"/>
  <c r="K6686" i="1"/>
  <c r="K6694" i="1"/>
  <c r="K6716" i="1"/>
  <c r="K6724" i="1"/>
  <c r="K6734" i="1"/>
  <c r="K6772" i="1"/>
  <c r="K6782" i="1"/>
  <c r="K6790" i="1"/>
  <c r="L6806" i="1"/>
  <c r="K6820" i="1"/>
  <c r="K6828" i="1"/>
  <c r="K6838" i="1"/>
  <c r="K6846" i="1"/>
  <c r="K6854" i="1"/>
  <c r="K6864" i="1"/>
  <c r="K6872" i="1"/>
  <c r="K6880" i="1"/>
  <c r="K6896" i="1"/>
  <c r="K6904" i="1"/>
  <c r="K6914" i="1"/>
  <c r="K6922" i="1"/>
  <c r="K6930" i="1"/>
  <c r="K6940" i="1"/>
  <c r="K6948" i="1"/>
  <c r="K6956" i="1"/>
  <c r="K6966" i="1"/>
  <c r="K6974" i="1"/>
  <c r="K6982" i="1"/>
  <c r="K6992" i="1"/>
  <c r="K7000" i="1"/>
  <c r="K7008" i="1"/>
  <c r="K7018" i="1"/>
  <c r="K7026" i="1"/>
  <c r="K7034" i="1"/>
  <c r="K7044" i="1"/>
  <c r="K7052" i="1"/>
  <c r="K7060" i="1"/>
  <c r="K7070" i="1"/>
  <c r="K7078" i="1"/>
  <c r="K7086" i="1"/>
  <c r="K7096" i="1"/>
  <c r="L7123" i="1"/>
  <c r="K7141" i="1"/>
  <c r="K7156" i="1"/>
  <c r="K7171" i="1"/>
  <c r="K7221" i="1"/>
  <c r="K7317" i="1"/>
  <c r="K7500" i="1"/>
  <c r="K7164" i="1"/>
  <c r="K7177" i="1"/>
  <c r="K7193" i="1"/>
  <c r="K7227" i="1"/>
  <c r="K7255" i="1"/>
  <c r="K7293" i="1"/>
  <c r="K7323" i="1"/>
  <c r="K7359" i="1"/>
  <c r="K7397" i="1"/>
  <c r="K7427" i="1"/>
  <c r="K7531" i="1"/>
  <c r="K7571" i="1"/>
  <c r="K7642" i="1"/>
  <c r="K7186" i="1"/>
  <c r="K7281" i="1"/>
  <c r="K7319" i="1"/>
  <c r="K7349" i="1"/>
  <c r="K7385" i="1"/>
  <c r="K7423" i="1"/>
  <c r="K7451" i="1"/>
  <c r="K7484" i="1"/>
  <c r="K7515" i="1"/>
  <c r="K7670" i="1"/>
  <c r="K7187" i="1"/>
  <c r="K7261" i="1"/>
  <c r="K7291" i="1"/>
  <c r="K7327" i="1"/>
  <c r="K7365" i="1"/>
  <c r="K7395" i="1"/>
  <c r="K7437" i="1"/>
  <c r="K7430" i="1"/>
  <c r="K7449" i="1"/>
  <c r="K7477" i="1"/>
  <c r="K7503" i="1"/>
  <c r="K7522" i="1"/>
  <c r="K7545" i="1"/>
  <c r="L7563" i="1"/>
  <c r="K7636" i="1"/>
  <c r="K7202" i="1"/>
  <c r="K7228" i="1"/>
  <c r="K7254" i="1"/>
  <c r="K7262" i="1"/>
  <c r="K7270" i="1"/>
  <c r="K7280" i="1"/>
  <c r="K7288" i="1"/>
  <c r="K7296" i="1"/>
  <c r="K7306" i="1"/>
  <c r="K7314" i="1"/>
  <c r="K7322" i="1"/>
  <c r="K7332" i="1"/>
  <c r="K7340" i="1"/>
  <c r="K7348" i="1"/>
  <c r="K7358" i="1"/>
  <c r="K7366" i="1"/>
  <c r="K7374" i="1"/>
  <c r="K7384" i="1"/>
  <c r="K7392" i="1"/>
  <c r="K7400" i="1"/>
  <c r="K7410" i="1"/>
  <c r="K7418" i="1"/>
  <c r="K7426" i="1"/>
  <c r="K7444" i="1"/>
  <c r="L7464" i="1"/>
  <c r="K7473" i="1"/>
  <c r="K7494" i="1"/>
  <c r="K7514" i="1"/>
  <c r="K7543" i="1"/>
  <c r="L7543" i="1" s="1"/>
  <c r="K7590" i="1"/>
  <c r="K7628" i="1"/>
  <c r="L7560" i="1"/>
  <c r="K7579" i="1"/>
  <c r="K7639" i="1"/>
  <c r="K7668" i="1"/>
  <c r="L7465" i="1"/>
  <c r="K7485" i="1"/>
  <c r="K7501" i="1"/>
  <c r="K7521" i="1"/>
  <c r="K7544" i="1"/>
  <c r="L7559" i="1"/>
  <c r="K7573" i="1"/>
  <c r="K7626" i="1"/>
  <c r="K7643" i="1"/>
  <c r="L7459" i="1"/>
  <c r="L7566" i="1"/>
  <c r="K1522" i="1"/>
  <c r="K1388" i="1"/>
  <c r="K1284" i="1"/>
  <c r="K1180" i="1"/>
  <c r="K1076" i="1"/>
  <c r="K1020" i="1"/>
  <c r="K984" i="1"/>
  <c r="K946" i="1"/>
  <c r="K916" i="1"/>
  <c r="K882" i="1"/>
  <c r="K852" i="1"/>
  <c r="K814" i="1"/>
  <c r="K778" i="1"/>
  <c r="K748" i="1"/>
  <c r="K693" i="1"/>
  <c r="K663" i="1"/>
  <c r="K625" i="1"/>
  <c r="L597" i="1"/>
  <c r="L545" i="1"/>
  <c r="K329" i="1"/>
  <c r="K1486" i="1"/>
  <c r="K1306" i="1"/>
  <c r="K1098" i="1"/>
  <c r="K1026" i="1"/>
  <c r="K990" i="1"/>
  <c r="K952" i="1"/>
  <c r="K922" i="1"/>
  <c r="K880" i="1"/>
  <c r="K842" i="1"/>
  <c r="K812" i="1"/>
  <c r="K776" i="1"/>
  <c r="K738" i="1"/>
  <c r="K705" i="1"/>
  <c r="K653" i="1"/>
  <c r="K623" i="1"/>
  <c r="L562" i="1"/>
  <c r="L542" i="1"/>
  <c r="L495" i="1"/>
  <c r="K326" i="1"/>
  <c r="K193" i="1"/>
  <c r="K185" i="1"/>
  <c r="K177" i="1"/>
  <c r="K167" i="1"/>
  <c r="K159" i="1"/>
  <c r="K151" i="1"/>
  <c r="K141" i="1"/>
  <c r="K133" i="1"/>
  <c r="K125" i="1"/>
  <c r="K115" i="1"/>
  <c r="K107" i="1"/>
  <c r="K99" i="1"/>
  <c r="K89" i="1"/>
  <c r="K81" i="1"/>
  <c r="K73" i="1"/>
  <c r="K63" i="1"/>
  <c r="K55" i="1"/>
  <c r="K47" i="1"/>
  <c r="K37" i="1"/>
  <c r="L17" i="1"/>
  <c r="L1535" i="1"/>
  <c r="K1418" i="1"/>
  <c r="K1314" i="1"/>
  <c r="K1210" i="1"/>
  <c r="K1106" i="1"/>
  <c r="K1040" i="1"/>
  <c r="K1002" i="1"/>
  <c r="K966" i="1"/>
  <c r="K936" i="1"/>
  <c r="K878" i="1"/>
  <c r="K840" i="1"/>
  <c r="K804" i="1"/>
  <c r="K774" i="1"/>
  <c r="K736" i="1"/>
  <c r="K695" i="1"/>
  <c r="K659" i="1"/>
  <c r="K621" i="1"/>
  <c r="L571" i="1"/>
  <c r="L549" i="1"/>
  <c r="L494" i="1"/>
  <c r="K431" i="1"/>
  <c r="K343" i="1"/>
  <c r="K325" i="1"/>
  <c r="L30" i="1"/>
  <c r="L26" i="1"/>
  <c r="L22" i="1"/>
  <c r="L14" i="1"/>
  <c r="L7737" i="1"/>
  <c r="L6453" i="1"/>
  <c r="L6401" i="1"/>
  <c r="L6765" i="1"/>
  <c r="L5816" i="1"/>
  <c r="L409" i="1"/>
  <c r="L383" i="1"/>
  <c r="L5751" i="1"/>
  <c r="L5660" i="1"/>
  <c r="L2317" i="1"/>
  <c r="K2316" i="1"/>
  <c r="K1114" i="1"/>
  <c r="K964" i="1"/>
  <c r="K832" i="1"/>
  <c r="K649" i="1"/>
  <c r="L546" i="1"/>
  <c r="K198" i="1"/>
  <c r="K164" i="1"/>
  <c r="K128" i="1"/>
  <c r="K102" i="1"/>
  <c r="K86" i="1"/>
  <c r="K76" i="1"/>
  <c r="K68" i="1"/>
  <c r="K60" i="1"/>
  <c r="K50" i="1"/>
  <c r="K42" i="1"/>
  <c r="K34" i="1"/>
  <c r="L16" i="1"/>
  <c r="K1154" i="1"/>
  <c r="K1332" i="1"/>
  <c r="K1466" i="1"/>
  <c r="K1600" i="1"/>
  <c r="K1754" i="1"/>
  <c r="K1858" i="1"/>
  <c r="K1156" i="1"/>
  <c r="K1260" i="1"/>
  <c r="K1394" i="1"/>
  <c r="K1498" i="1"/>
  <c r="K1684" i="1"/>
  <c r="K1762" i="1"/>
  <c r="K1874" i="1"/>
  <c r="K1686" i="1"/>
  <c r="K1878" i="1"/>
  <c r="L1878" i="1" s="1"/>
  <c r="K1086" i="1"/>
  <c r="K1256" i="1"/>
  <c r="K1360" i="1"/>
  <c r="K1502" i="1"/>
  <c r="K1636" i="1"/>
  <c r="K1842" i="1"/>
  <c r="K1941" i="1"/>
  <c r="K2025" i="1"/>
  <c r="K2077" i="1"/>
  <c r="K2165" i="1"/>
  <c r="K2217" i="1"/>
  <c r="K2269" i="1"/>
  <c r="K2409" i="1"/>
  <c r="K2926" i="1"/>
  <c r="L3525" i="1"/>
  <c r="K2545" i="1"/>
  <c r="K3081" i="1"/>
  <c r="K1959" i="1"/>
  <c r="K2027" i="1"/>
  <c r="K2095" i="1"/>
  <c r="K2167" i="1"/>
  <c r="K2235" i="1"/>
  <c r="K2303" i="1"/>
  <c r="K2375" i="1"/>
  <c r="K2443" i="1"/>
  <c r="K2671" i="1"/>
  <c r="K3201" i="1"/>
  <c r="L585" i="1"/>
  <c r="K628" i="1"/>
  <c r="K654" i="1"/>
  <c r="K688" i="1"/>
  <c r="K737" i="1"/>
  <c r="K779" i="1"/>
  <c r="K815" i="1"/>
  <c r="K849" i="1"/>
  <c r="K875" i="1"/>
  <c r="K945" i="1"/>
  <c r="K979" i="1"/>
  <c r="K1049" i="1"/>
  <c r="K1083" i="1"/>
  <c r="K1117" i="1"/>
  <c r="K1143" i="1"/>
  <c r="K1179" i="1"/>
  <c r="K1221" i="1"/>
  <c r="K1239" i="1"/>
  <c r="K1627" i="1"/>
  <c r="P7789" i="1"/>
  <c r="K1426" i="1"/>
  <c r="K1042" i="1"/>
  <c r="K978" i="1"/>
  <c r="K846" i="1"/>
  <c r="K780" i="1"/>
  <c r="K701" i="1"/>
  <c r="K627" i="1"/>
  <c r="L583" i="1"/>
  <c r="L493" i="1"/>
  <c r="K433" i="1"/>
  <c r="K327" i="1"/>
  <c r="K194" i="1"/>
  <c r="K168" i="1"/>
  <c r="K1072" i="1"/>
  <c r="K1140" i="1"/>
  <c r="K1206" i="1"/>
  <c r="K1280" i="1"/>
  <c r="K1310" i="1"/>
  <c r="K1348" i="1"/>
  <c r="K1384" i="1"/>
  <c r="K1414" i="1"/>
  <c r="K1452" i="1"/>
  <c r="K1488" i="1"/>
  <c r="K1518" i="1"/>
  <c r="K1586" i="1"/>
  <c r="K1616" i="1"/>
  <c r="K1652" i="1"/>
  <c r="K1690" i="1"/>
  <c r="K1720" i="1"/>
  <c r="K1750" i="1"/>
  <c r="K1806" i="1"/>
  <c r="K1862" i="1"/>
  <c r="K1068" i="1"/>
  <c r="K1134" i="1"/>
  <c r="K1208" i="1"/>
  <c r="K1238" i="1"/>
  <c r="K1312" i="1"/>
  <c r="K1380" i="1"/>
  <c r="K1446" i="1"/>
  <c r="K1520" i="1"/>
  <c r="K1594" i="1"/>
  <c r="K1662" i="1"/>
  <c r="K1736" i="1"/>
  <c r="K1814" i="1"/>
  <c r="K1870" i="1"/>
  <c r="K1596" i="1"/>
  <c r="K1670" i="1"/>
  <c r="K1738" i="1"/>
  <c r="K1826" i="1"/>
  <c r="L1826" i="1" s="1"/>
  <c r="K1882" i="1"/>
  <c r="K1100" i="1"/>
  <c r="K1168" i="1"/>
  <c r="K1242" i="1"/>
  <c r="K1346" i="1"/>
  <c r="K1412" i="1"/>
  <c r="K1450" i="1"/>
  <c r="K1516" i="1"/>
  <c r="K1554" i="1"/>
  <c r="K1620" i="1"/>
  <c r="K1688" i="1"/>
  <c r="K1790" i="1"/>
  <c r="K1846" i="1"/>
  <c r="K1902" i="1"/>
  <c r="K1949" i="1"/>
  <c r="K1985" i="1"/>
  <c r="P7763" i="1"/>
  <c r="K1514" i="1"/>
  <c r="L1514" i="1" s="1"/>
  <c r="K1358" i="1"/>
  <c r="K1150" i="1"/>
  <c r="K1038" i="1"/>
  <c r="K1008" i="1"/>
  <c r="K970" i="1"/>
  <c r="K934" i="1"/>
  <c r="K868" i="1"/>
  <c r="K838" i="1"/>
  <c r="L838" i="1" s="1"/>
  <c r="K802" i="1"/>
  <c r="K764" i="1"/>
  <c r="K734" i="1"/>
  <c r="K687" i="1"/>
  <c r="K657" i="1"/>
  <c r="K619" i="1"/>
  <c r="L598" i="1"/>
  <c r="L579" i="1"/>
  <c r="L491" i="1"/>
  <c r="K428" i="1"/>
  <c r="K337" i="1"/>
  <c r="K322" i="1"/>
  <c r="K192" i="1"/>
  <c r="K182" i="1"/>
  <c r="K174" i="1"/>
  <c r="K166" i="1"/>
  <c r="K156" i="1"/>
  <c r="K148" i="1"/>
  <c r="K140" i="1"/>
  <c r="K130" i="1"/>
  <c r="K122" i="1"/>
  <c r="K114" i="1"/>
  <c r="K104" i="1"/>
  <c r="K96" i="1"/>
  <c r="K88" i="1"/>
  <c r="K78" i="1"/>
  <c r="K70" i="1"/>
  <c r="K62" i="1"/>
  <c r="K52" i="1"/>
  <c r="K44" i="1"/>
  <c r="K36" i="1"/>
  <c r="K1044" i="1"/>
  <c r="K1080" i="1"/>
  <c r="K1118" i="1"/>
  <c r="K1148" i="1"/>
  <c r="K1184" i="1"/>
  <c r="K1222" i="1"/>
  <c r="K1252" i="1"/>
  <c r="K1288" i="1"/>
  <c r="K1326" i="1"/>
  <c r="K1356" i="1"/>
  <c r="K1392" i="1"/>
  <c r="K1430" i="1"/>
  <c r="K1460" i="1"/>
  <c r="K1496" i="1"/>
  <c r="K1556" i="1"/>
  <c r="K1592" i="1"/>
  <c r="K1622" i="1"/>
  <c r="K1660" i="1"/>
  <c r="K1696" i="1"/>
  <c r="K1726" i="1"/>
  <c r="K1752" i="1"/>
  <c r="K1800" i="1"/>
  <c r="L1800" i="1" s="1"/>
  <c r="K1808" i="1"/>
  <c r="K1856" i="1"/>
  <c r="K1904" i="1"/>
  <c r="K1912" i="1"/>
  <c r="K1074" i="1"/>
  <c r="K1112" i="1"/>
  <c r="K1142" i="1"/>
  <c r="K1178" i="1"/>
  <c r="K1216" i="1"/>
  <c r="K1246" i="1"/>
  <c r="K1282" i="1"/>
  <c r="K1320" i="1"/>
  <c r="K1350" i="1"/>
  <c r="K1386" i="1"/>
  <c r="K1424" i="1"/>
  <c r="K1454" i="1"/>
  <c r="K1490" i="1"/>
  <c r="L1541" i="1"/>
  <c r="K1572" i="1"/>
  <c r="K1602" i="1"/>
  <c r="K1640" i="1"/>
  <c r="K1676" i="1"/>
  <c r="K1706" i="1"/>
  <c r="K1744" i="1"/>
  <c r="K1768" i="1"/>
  <c r="K1816" i="1"/>
  <c r="K1824" i="1"/>
  <c r="K1872" i="1"/>
  <c r="K1574" i="1"/>
  <c r="K1612" i="1"/>
  <c r="K1642" i="1"/>
  <c r="K1678" i="1"/>
  <c r="K1716" i="1"/>
  <c r="K1746" i="1"/>
  <c r="K1780" i="1"/>
  <c r="K1828" i="1"/>
  <c r="K1836" i="1"/>
  <c r="K1884" i="1"/>
  <c r="K1078" i="1"/>
  <c r="K1108" i="1"/>
  <c r="K1146" i="1"/>
  <c r="K1182" i="1"/>
  <c r="K1212" i="1"/>
  <c r="K1250" i="1"/>
  <c r="K1286" i="1"/>
  <c r="K1316" i="1"/>
  <c r="K1354" i="1"/>
  <c r="K1390" i="1"/>
  <c r="K1420" i="1"/>
  <c r="K1458" i="1"/>
  <c r="K1494" i="1"/>
  <c r="K1524" i="1"/>
  <c r="L1543" i="1"/>
  <c r="K1562" i="1"/>
  <c r="K1598" i="1"/>
  <c r="K1628" i="1"/>
  <c r="K1666" i="1"/>
  <c r="K1702" i="1"/>
  <c r="K1732" i="1"/>
  <c r="K1792" i="1"/>
  <c r="K1840" i="1"/>
  <c r="K1848" i="1"/>
  <c r="K1896" i="1"/>
  <c r="K1917" i="1"/>
  <c r="K1937" i="1"/>
  <c r="K1953" i="1"/>
  <c r="K1969" i="1"/>
  <c r="L1969" i="1" s="1"/>
  <c r="K1989" i="1"/>
  <c r="K2005" i="1"/>
  <c r="K2021" i="1"/>
  <c r="K2041" i="1"/>
  <c r="K2057" i="1"/>
  <c r="K2073" i="1"/>
  <c r="K2093" i="1"/>
  <c r="K2109" i="1"/>
  <c r="K2125" i="1"/>
  <c r="K2145" i="1"/>
  <c r="K2161" i="1"/>
  <c r="K2177" i="1"/>
  <c r="K2197" i="1"/>
  <c r="K2213" i="1"/>
  <c r="K2229" i="1"/>
  <c r="K2249" i="1"/>
  <c r="K2265" i="1"/>
  <c r="K2301" i="1"/>
  <c r="K2333" i="1"/>
  <c r="K2353" i="1"/>
  <c r="K2369" i="1"/>
  <c r="K2385" i="1"/>
  <c r="K2405" i="1"/>
  <c r="K2421" i="1"/>
  <c r="K2437" i="1"/>
  <c r="K2457" i="1"/>
  <c r="K2473" i="1"/>
  <c r="K2575" i="1"/>
  <c r="K2627" i="1"/>
  <c r="K2679" i="1"/>
  <c r="K2728" i="1"/>
  <c r="K2786" i="1"/>
  <c r="K2913" i="1"/>
  <c r="K2947" i="1"/>
  <c r="K3037" i="1"/>
  <c r="K3251" i="1"/>
  <c r="K3497" i="1"/>
  <c r="K2489" i="1"/>
  <c r="K2509" i="1"/>
  <c r="K2525" i="1"/>
  <c r="K2541" i="1"/>
  <c r="K2561" i="1"/>
  <c r="K2607" i="1"/>
  <c r="K2675" i="1"/>
  <c r="K2866" i="1"/>
  <c r="K3041" i="1"/>
  <c r="K3393" i="1"/>
  <c r="K3565" i="1"/>
  <c r="L588" i="1"/>
  <c r="L1529" i="1"/>
  <c r="K1919" i="1"/>
  <c r="K1935" i="1"/>
  <c r="K1951" i="1"/>
  <c r="K1971" i="1"/>
  <c r="K1987" i="1"/>
  <c r="K2003" i="1"/>
  <c r="K2023" i="1"/>
  <c r="K2039" i="1"/>
  <c r="K2055" i="1"/>
  <c r="K2075" i="1"/>
  <c r="K2091" i="1"/>
  <c r="K2107" i="1"/>
  <c r="K2127" i="1"/>
  <c r="K2143" i="1"/>
  <c r="K2159" i="1"/>
  <c r="K2179" i="1"/>
  <c r="K2195" i="1"/>
  <c r="K2211" i="1"/>
  <c r="K2231" i="1"/>
  <c r="K2247" i="1"/>
  <c r="K2263" i="1"/>
  <c r="K2299" i="1"/>
  <c r="K2335" i="1"/>
  <c r="K2351" i="1"/>
  <c r="K2367" i="1"/>
  <c r="K2387" i="1"/>
  <c r="K2403" i="1"/>
  <c r="K2419" i="1"/>
  <c r="K2439" i="1"/>
  <c r="K2455" i="1"/>
  <c r="K2471" i="1"/>
  <c r="K2583" i="1"/>
  <c r="K2655" i="1"/>
  <c r="K2723" i="1"/>
  <c r="K2830" i="1"/>
  <c r="K2936" i="1"/>
  <c r="K3027" i="1"/>
  <c r="K3401" i="1"/>
  <c r="L544" i="1"/>
  <c r="L563" i="1"/>
  <c r="L581" i="1"/>
  <c r="L596" i="1"/>
  <c r="K608" i="1"/>
  <c r="K618" i="1"/>
  <c r="K626" i="1"/>
  <c r="K634" i="1"/>
  <c r="K644" i="1"/>
  <c r="K652" i="1"/>
  <c r="K660" i="1"/>
  <c r="K686" i="1"/>
  <c r="K696" i="1"/>
  <c r="K704" i="1"/>
  <c r="K735" i="1"/>
  <c r="K743" i="1"/>
  <c r="K751" i="1"/>
  <c r="K761" i="1"/>
  <c r="K769" i="1"/>
  <c r="K777" i="1"/>
  <c r="K787" i="1"/>
  <c r="K795" i="1"/>
  <c r="K803" i="1"/>
  <c r="K813" i="1"/>
  <c r="K821" i="1"/>
  <c r="K829" i="1"/>
  <c r="K839" i="1"/>
  <c r="K847" i="1"/>
  <c r="K855" i="1"/>
  <c r="K865" i="1"/>
  <c r="K873" i="1"/>
  <c r="K881" i="1"/>
  <c r="K891" i="1"/>
  <c r="K899" i="1"/>
  <c r="K917" i="1"/>
  <c r="K925" i="1"/>
  <c r="K933" i="1"/>
  <c r="K943" i="1"/>
  <c r="K951" i="1"/>
  <c r="K959" i="1"/>
  <c r="K969" i="1"/>
  <c r="K977" i="1"/>
  <c r="K985" i="1"/>
  <c r="K995" i="1"/>
  <c r="K1003" i="1"/>
  <c r="K1011" i="1"/>
  <c r="K1021" i="1"/>
  <c r="K1029" i="1"/>
  <c r="K1037" i="1"/>
  <c r="K1047" i="1"/>
  <c r="K1055" i="1"/>
  <c r="K1063" i="1"/>
  <c r="K1073" i="1"/>
  <c r="K1081" i="1"/>
  <c r="K1089" i="1"/>
  <c r="K1099" i="1"/>
  <c r="K1107" i="1"/>
  <c r="K1115" i="1"/>
  <c r="K1125" i="1"/>
  <c r="K1133" i="1"/>
  <c r="K1141" i="1"/>
  <c r="K1151" i="1"/>
  <c r="K1159" i="1"/>
  <c r="K1167" i="1"/>
  <c r="K1177" i="1"/>
  <c r="K1185" i="1"/>
  <c r="K1193" i="1"/>
  <c r="K1203" i="1"/>
  <c r="K1211" i="1"/>
  <c r="K1219" i="1"/>
  <c r="K1229" i="1"/>
  <c r="K1237" i="1"/>
  <c r="K1245" i="1"/>
  <c r="K1255" i="1"/>
  <c r="K1263" i="1"/>
  <c r="K1271" i="1"/>
  <c r="K1281" i="1"/>
  <c r="K1289" i="1"/>
  <c r="K1297" i="1"/>
  <c r="K1307" i="1"/>
  <c r="K1315" i="1"/>
  <c r="K1323" i="1"/>
  <c r="K1333" i="1"/>
  <c r="K1341" i="1"/>
  <c r="K1349" i="1"/>
  <c r="K1359" i="1"/>
  <c r="K1367" i="1"/>
  <c r="K1375" i="1"/>
  <c r="K1385" i="1"/>
  <c r="K1393" i="1"/>
  <c r="K1401" i="1"/>
  <c r="K1411" i="1"/>
  <c r="K1419" i="1"/>
  <c r="K1427" i="1"/>
  <c r="K1437" i="1"/>
  <c r="K1445" i="1"/>
  <c r="K1453" i="1"/>
  <c r="K1463" i="1"/>
  <c r="K1471" i="1"/>
  <c r="K1479" i="1"/>
  <c r="K1489" i="1"/>
  <c r="K1497" i="1"/>
  <c r="K1505" i="1"/>
  <c r="K1515" i="1"/>
  <c r="K1523" i="1"/>
  <c r="L1538" i="1"/>
  <c r="L1546" i="1"/>
  <c r="K1555" i="1"/>
  <c r="K1563" i="1"/>
  <c r="K1573" i="1"/>
  <c r="K1581" i="1"/>
  <c r="K1589" i="1"/>
  <c r="K1599" i="1"/>
  <c r="K1607" i="1"/>
  <c r="K1615" i="1"/>
  <c r="K1625" i="1"/>
  <c r="K1633" i="1"/>
  <c r="K1641" i="1"/>
  <c r="K1651" i="1"/>
  <c r="K1659" i="1"/>
  <c r="K1667" i="1"/>
  <c r="K1677" i="1"/>
  <c r="K1685" i="1"/>
  <c r="K1693" i="1"/>
  <c r="K1703" i="1"/>
  <c r="K1711" i="1"/>
  <c r="K1719" i="1"/>
  <c r="K1729" i="1"/>
  <c r="K1737" i="1"/>
  <c r="K1745" i="1"/>
  <c r="K1755" i="1"/>
  <c r="K1763" i="1"/>
  <c r="K1771" i="1"/>
  <c r="K1781" i="1"/>
  <c r="K1789" i="1"/>
  <c r="K1797" i="1"/>
  <c r="K1807" i="1"/>
  <c r="K1815" i="1"/>
  <c r="K1823" i="1"/>
  <c r="K1833" i="1"/>
  <c r="K1841" i="1"/>
  <c r="K1849" i="1"/>
  <c r="K1859" i="1"/>
  <c r="K1867" i="1"/>
  <c r="K1875" i="1"/>
  <c r="K1885" i="1"/>
  <c r="K1893" i="1"/>
  <c r="K1901" i="1"/>
  <c r="K1911" i="1"/>
  <c r="K2499" i="1"/>
  <c r="K2515" i="1"/>
  <c r="K2535" i="1"/>
  <c r="K2551" i="1"/>
  <c r="K2567" i="1"/>
  <c r="K2651" i="1"/>
  <c r="K3101" i="1"/>
  <c r="K3389" i="1"/>
  <c r="K3615" i="1"/>
  <c r="K2741" i="1"/>
  <c r="K2780" i="1"/>
  <c r="K2811" i="1"/>
  <c r="K2838" i="1"/>
  <c r="K2860" i="1"/>
  <c r="K2887" i="1"/>
  <c r="K2910" i="1"/>
  <c r="K2944" i="1"/>
  <c r="K2990" i="1"/>
  <c r="K3011" i="1"/>
  <c r="K3035" i="1"/>
  <c r="K3087" i="1"/>
  <c r="K3163" i="1"/>
  <c r="K3233" i="1"/>
  <c r="K3241" i="1"/>
  <c r="K3303" i="1"/>
  <c r="K3441" i="1"/>
  <c r="K3449" i="1"/>
  <c r="K3499" i="1"/>
  <c r="K3599" i="1"/>
  <c r="K3609" i="1"/>
  <c r="K3717" i="1"/>
  <c r="K3807" i="1"/>
  <c r="K3817" i="1"/>
  <c r="K3925" i="1"/>
  <c r="K4015" i="1"/>
  <c r="K4025" i="1"/>
  <c r="K4143" i="1"/>
  <c r="K3665" i="1"/>
  <c r="K3755" i="1"/>
  <c r="K3765" i="1"/>
  <c r="K3873" i="1"/>
  <c r="K3963" i="1"/>
  <c r="K3973" i="1"/>
  <c r="K4054" i="1"/>
  <c r="K4125" i="1"/>
  <c r="K4221" i="1"/>
  <c r="K4468" i="1"/>
  <c r="K2725" i="1"/>
  <c r="K2817" i="1"/>
  <c r="K2840" i="1"/>
  <c r="K2858" i="1"/>
  <c r="K2869" i="1"/>
  <c r="K2928" i="1"/>
  <c r="K2949" i="1"/>
  <c r="K2972" i="1"/>
  <c r="K3019" i="1"/>
  <c r="K3079" i="1"/>
  <c r="K3139" i="1"/>
  <c r="K3249" i="1"/>
  <c r="K3339" i="1"/>
  <c r="K3349" i="1"/>
  <c r="K3457" i="1"/>
  <c r="K3613" i="1"/>
  <c r="K3703" i="1"/>
  <c r="K3713" i="1"/>
  <c r="K3821" i="1"/>
  <c r="K3911" i="1"/>
  <c r="K3921" i="1"/>
  <c r="K4029" i="1"/>
  <c r="K4203" i="1"/>
  <c r="K2577" i="1"/>
  <c r="K2593" i="1"/>
  <c r="K2613" i="1"/>
  <c r="K2629" i="1"/>
  <c r="K2645" i="1"/>
  <c r="K2665" i="1"/>
  <c r="K2681" i="1"/>
  <c r="K2697" i="1"/>
  <c r="K2717" i="1"/>
  <c r="K2739" i="1"/>
  <c r="K2814" i="1"/>
  <c r="K2832" i="1"/>
  <c r="K2850" i="1"/>
  <c r="K2874" i="1"/>
  <c r="K2895" i="1"/>
  <c r="K2954" i="1"/>
  <c r="K2975" i="1"/>
  <c r="K2998" i="1"/>
  <c r="K3049" i="1"/>
  <c r="K3115" i="1"/>
  <c r="K3197" i="1"/>
  <c r="K3287" i="1"/>
  <c r="K3297" i="1"/>
  <c r="K3405" i="1"/>
  <c r="L3517" i="1"/>
  <c r="K3649" i="1"/>
  <c r="K3657" i="1"/>
  <c r="K3719" i="1"/>
  <c r="K3857" i="1"/>
  <c r="K3865" i="1"/>
  <c r="K3927" i="1"/>
  <c r="K4075" i="1"/>
  <c r="K4187" i="1"/>
  <c r="K4447" i="1"/>
  <c r="K1918" i="1"/>
  <c r="K1926" i="1"/>
  <c r="K1934" i="1"/>
  <c r="K1944" i="1"/>
  <c r="K1952" i="1"/>
  <c r="K1960" i="1"/>
  <c r="K1970" i="1"/>
  <c r="K1978" i="1"/>
  <c r="K1986" i="1"/>
  <c r="K1996" i="1"/>
  <c r="K2004" i="1"/>
  <c r="K2012" i="1"/>
  <c r="K2022" i="1"/>
  <c r="K2030" i="1"/>
  <c r="K2038" i="1"/>
  <c r="K2048" i="1"/>
  <c r="K2056" i="1"/>
  <c r="K2064" i="1"/>
  <c r="K2074" i="1"/>
  <c r="K2082" i="1"/>
  <c r="K2090" i="1"/>
  <c r="K2100" i="1"/>
  <c r="K2108" i="1"/>
  <c r="K2116" i="1"/>
  <c r="K2126" i="1"/>
  <c r="K2134" i="1"/>
  <c r="K2142" i="1"/>
  <c r="K2152" i="1"/>
  <c r="K2160" i="1"/>
  <c r="K2168" i="1"/>
  <c r="K2178" i="1"/>
  <c r="K2186" i="1"/>
  <c r="K2194" i="1"/>
  <c r="K2204" i="1"/>
  <c r="K2212" i="1"/>
  <c r="K2220" i="1"/>
  <c r="K2230" i="1"/>
  <c r="K2238" i="1"/>
  <c r="K2246" i="1"/>
  <c r="K2256" i="1"/>
  <c r="K2264" i="1"/>
  <c r="K2272" i="1"/>
  <c r="K2298" i="1"/>
  <c r="K2334" i="1"/>
  <c r="K2342" i="1"/>
  <c r="K2350" i="1"/>
  <c r="K2360" i="1"/>
  <c r="K2368" i="1"/>
  <c r="K2376" i="1"/>
  <c r="K2386" i="1"/>
  <c r="K2394" i="1"/>
  <c r="K2402" i="1"/>
  <c r="K2412" i="1"/>
  <c r="K2420" i="1"/>
  <c r="K2428" i="1"/>
  <c r="K2438" i="1"/>
  <c r="K2446" i="1"/>
  <c r="K2454" i="1"/>
  <c r="K2464" i="1"/>
  <c r="K2472" i="1"/>
  <c r="K2490" i="1"/>
  <c r="K2498" i="1"/>
  <c r="K2506" i="1"/>
  <c r="K2516" i="1"/>
  <c r="K2524" i="1"/>
  <c r="K2532" i="1"/>
  <c r="K2542" i="1"/>
  <c r="K2550" i="1"/>
  <c r="K2558" i="1"/>
  <c r="K2568" i="1"/>
  <c r="K2576" i="1"/>
  <c r="K2584" i="1"/>
  <c r="K2594" i="1"/>
  <c r="K2602" i="1"/>
  <c r="K2610" i="1"/>
  <c r="K2620" i="1"/>
  <c r="K2628" i="1"/>
  <c r="K2636" i="1"/>
  <c r="K2646" i="1"/>
  <c r="K2654" i="1"/>
  <c r="K2662" i="1"/>
  <c r="K2672" i="1"/>
  <c r="K2680" i="1"/>
  <c r="K2688" i="1"/>
  <c r="K2698" i="1"/>
  <c r="K2706" i="1"/>
  <c r="K2714" i="1"/>
  <c r="K2724" i="1"/>
  <c r="K2743" i="1"/>
  <c r="K2784" i="1"/>
  <c r="K2805" i="1"/>
  <c r="K2828" i="1"/>
  <c r="K2847" i="1"/>
  <c r="K2870" i="1"/>
  <c r="K2888" i="1"/>
  <c r="K2909" i="1"/>
  <c r="K2932" i="1"/>
  <c r="K2951" i="1"/>
  <c r="K2974" i="1"/>
  <c r="K2992" i="1"/>
  <c r="K3013" i="1"/>
  <c r="K3036" i="1"/>
  <c r="K3069" i="1"/>
  <c r="K3107" i="1"/>
  <c r="K3137" i="1"/>
  <c r="K3173" i="1"/>
  <c r="K3217" i="1"/>
  <c r="K3225" i="1"/>
  <c r="K3273" i="1"/>
  <c r="K3321" i="1"/>
  <c r="K3329" i="1"/>
  <c r="K3377" i="1"/>
  <c r="K3425" i="1"/>
  <c r="K3433" i="1"/>
  <c r="K3481" i="1"/>
  <c r="L3521" i="1"/>
  <c r="K3535" i="1"/>
  <c r="K3583" i="1"/>
  <c r="K3591" i="1"/>
  <c r="K3639" i="1"/>
  <c r="K3687" i="1"/>
  <c r="K3695" i="1"/>
  <c r="K3743" i="1"/>
  <c r="K3791" i="1"/>
  <c r="K3799" i="1"/>
  <c r="K3847" i="1"/>
  <c r="K3895" i="1"/>
  <c r="K3903" i="1"/>
  <c r="K3951" i="1"/>
  <c r="K3999" i="1"/>
  <c r="K4007" i="1"/>
  <c r="K4091" i="1"/>
  <c r="K4153" i="1"/>
  <c r="K4210" i="1"/>
  <c r="K4270" i="1"/>
  <c r="K4322" i="1"/>
  <c r="K4388" i="1"/>
  <c r="K4561" i="1"/>
  <c r="K4655" i="1"/>
  <c r="K4733" i="1"/>
  <c r="K4917" i="1"/>
  <c r="K5333" i="1"/>
  <c r="K4426" i="1"/>
  <c r="K4551" i="1"/>
  <c r="K4618" i="1"/>
  <c r="K4738" i="1"/>
  <c r="K5177" i="1"/>
  <c r="K2872" i="1"/>
  <c r="K2890" i="1"/>
  <c r="K2908" i="1"/>
  <c r="K2924" i="1"/>
  <c r="K2942" i="1"/>
  <c r="K2960" i="1"/>
  <c r="K2976" i="1"/>
  <c r="K2994" i="1"/>
  <c r="K3012" i="1"/>
  <c r="K3028" i="1"/>
  <c r="K3053" i="1"/>
  <c r="K3089" i="1"/>
  <c r="K3127" i="1"/>
  <c r="K3157" i="1"/>
  <c r="K3193" i="1"/>
  <c r="K3211" i="1"/>
  <c r="K3259" i="1"/>
  <c r="K3267" i="1"/>
  <c r="K3315" i="1"/>
  <c r="K3363" i="1"/>
  <c r="K3371" i="1"/>
  <c r="K3419" i="1"/>
  <c r="K3467" i="1"/>
  <c r="K3475" i="1"/>
  <c r="K3509" i="1"/>
  <c r="K3571" i="1"/>
  <c r="K3579" i="1"/>
  <c r="K3627" i="1"/>
  <c r="K3675" i="1"/>
  <c r="K3683" i="1"/>
  <c r="K3731" i="1"/>
  <c r="K3779" i="1"/>
  <c r="K3787" i="1"/>
  <c r="K3835" i="1"/>
  <c r="K3883" i="1"/>
  <c r="K3891" i="1"/>
  <c r="K3939" i="1"/>
  <c r="K3987" i="1"/>
  <c r="K3995" i="1"/>
  <c r="K4043" i="1"/>
  <c r="K4080" i="1"/>
  <c r="K4140" i="1"/>
  <c r="K4213" i="1"/>
  <c r="K4330" i="1"/>
  <c r="K4418" i="1"/>
  <c r="K4056" i="1"/>
  <c r="K4072" i="1"/>
  <c r="K4090" i="1"/>
  <c r="K4108" i="1"/>
  <c r="K4124" i="1"/>
  <c r="K4142" i="1"/>
  <c r="K4160" i="1"/>
  <c r="K4176" i="1"/>
  <c r="K4194" i="1"/>
  <c r="K4212" i="1"/>
  <c r="K4228" i="1"/>
  <c r="K4254" i="1"/>
  <c r="K4290" i="1"/>
  <c r="K4320" i="1"/>
  <c r="K4358" i="1"/>
  <c r="K4394" i="1"/>
  <c r="K4424" i="1"/>
  <c r="K4452" i="1"/>
  <c r="K4502" i="1"/>
  <c r="K4525" i="1"/>
  <c r="K4546" i="1"/>
  <c r="K4605" i="1"/>
  <c r="K4626" i="1"/>
  <c r="K4649" i="1"/>
  <c r="K4696" i="1"/>
  <c r="K4720" i="1"/>
  <c r="K4769" i="1"/>
  <c r="K4975" i="1"/>
  <c r="K5183" i="1"/>
  <c r="K5411" i="1"/>
  <c r="K5856" i="1"/>
  <c r="L3522" i="1"/>
  <c r="K4060" i="1"/>
  <c r="K4078" i="1"/>
  <c r="K4094" i="1"/>
  <c r="K4112" i="1"/>
  <c r="K4130" i="1"/>
  <c r="K4146" i="1"/>
  <c r="K4164" i="1"/>
  <c r="K4182" i="1"/>
  <c r="K4198" i="1"/>
  <c r="K4216" i="1"/>
  <c r="K4234" i="1"/>
  <c r="K4264" i="1"/>
  <c r="K4294" i="1"/>
  <c r="K4332" i="1"/>
  <c r="K4368" i="1"/>
  <c r="K4398" i="1"/>
  <c r="K4436" i="1"/>
  <c r="K4460" i="1"/>
  <c r="K4483" i="1"/>
  <c r="K4517" i="1"/>
  <c r="K4563" i="1"/>
  <c r="K4608" i="1"/>
  <c r="K4658" i="1"/>
  <c r="K4681" i="1"/>
  <c r="K4702" i="1"/>
  <c r="K4764" i="1"/>
  <c r="K4805" i="1"/>
  <c r="K4909" i="1"/>
  <c r="K5013" i="1"/>
  <c r="K5117" i="1"/>
  <c r="K5221" i="1"/>
  <c r="K5325" i="1"/>
  <c r="K5496" i="1"/>
  <c r="K5706" i="1"/>
  <c r="K3040" i="1"/>
  <c r="K3048" i="1"/>
  <c r="K3056" i="1"/>
  <c r="K3066" i="1"/>
  <c r="K3074" i="1"/>
  <c r="L3074" i="1" s="1"/>
  <c r="K3082" i="1"/>
  <c r="K3092" i="1"/>
  <c r="K3100" i="1"/>
  <c r="K3108" i="1"/>
  <c r="K3118" i="1"/>
  <c r="K3126" i="1"/>
  <c r="K3134" i="1"/>
  <c r="K3144" i="1"/>
  <c r="K3152" i="1"/>
  <c r="K3160" i="1"/>
  <c r="K3170" i="1"/>
  <c r="K3178" i="1"/>
  <c r="K3186" i="1"/>
  <c r="K3196" i="1"/>
  <c r="K3204" i="1"/>
  <c r="K3212" i="1"/>
  <c r="K3222" i="1"/>
  <c r="K3230" i="1"/>
  <c r="K3238" i="1"/>
  <c r="K3248" i="1"/>
  <c r="K3256" i="1"/>
  <c r="K3264" i="1"/>
  <c r="K3274" i="1"/>
  <c r="K3282" i="1"/>
  <c r="K3290" i="1"/>
  <c r="K3300" i="1"/>
  <c r="K3308" i="1"/>
  <c r="K3316" i="1"/>
  <c r="K3326" i="1"/>
  <c r="K3334" i="1"/>
  <c r="K3342" i="1"/>
  <c r="K3352" i="1"/>
  <c r="K3360" i="1"/>
  <c r="K3368" i="1"/>
  <c r="K3378" i="1"/>
  <c r="K3386" i="1"/>
  <c r="L3386" i="1" s="1"/>
  <c r="K3394" i="1"/>
  <c r="K3404" i="1"/>
  <c r="K3412" i="1"/>
  <c r="K3420" i="1"/>
  <c r="K3430" i="1"/>
  <c r="K3438" i="1"/>
  <c r="K3446" i="1"/>
  <c r="K3456" i="1"/>
  <c r="K3464" i="1"/>
  <c r="K3472" i="1"/>
  <c r="K3482" i="1"/>
  <c r="K3490" i="1"/>
  <c r="K3498" i="1"/>
  <c r="K3508" i="1"/>
  <c r="L3519" i="1"/>
  <c r="K3532" i="1"/>
  <c r="K3540" i="1"/>
  <c r="K3548" i="1"/>
  <c r="K3558" i="1"/>
  <c r="K3566" i="1"/>
  <c r="K3574" i="1"/>
  <c r="K3584" i="1"/>
  <c r="K3592" i="1"/>
  <c r="K3600" i="1"/>
  <c r="K3610" i="1"/>
  <c r="K3618" i="1"/>
  <c r="K3626" i="1"/>
  <c r="K3636" i="1"/>
  <c r="K3644" i="1"/>
  <c r="K3652" i="1"/>
  <c r="K3662" i="1"/>
  <c r="K3670" i="1"/>
  <c r="K3678" i="1"/>
  <c r="K3688" i="1"/>
  <c r="K3696" i="1"/>
  <c r="K3704" i="1"/>
  <c r="K3714" i="1"/>
  <c r="K3722" i="1"/>
  <c r="K3730" i="1"/>
  <c r="K3740" i="1"/>
  <c r="K3748" i="1"/>
  <c r="K3756" i="1"/>
  <c r="K3766" i="1"/>
  <c r="K3774" i="1"/>
  <c r="K3782" i="1"/>
  <c r="K3792" i="1"/>
  <c r="K3800" i="1"/>
  <c r="K3808" i="1"/>
  <c r="K3818" i="1"/>
  <c r="K3826" i="1"/>
  <c r="K3834" i="1"/>
  <c r="K3844" i="1"/>
  <c r="K3852" i="1"/>
  <c r="K3860" i="1"/>
  <c r="K3870" i="1"/>
  <c r="K3878" i="1"/>
  <c r="K3886" i="1"/>
  <c r="K3896" i="1"/>
  <c r="K3904" i="1"/>
  <c r="K3912" i="1"/>
  <c r="K3922" i="1"/>
  <c r="K3930" i="1"/>
  <c r="K3938" i="1"/>
  <c r="K3948" i="1"/>
  <c r="K3956" i="1"/>
  <c r="K3964" i="1"/>
  <c r="K3974" i="1"/>
  <c r="K3982" i="1"/>
  <c r="K3990" i="1"/>
  <c r="K4000" i="1"/>
  <c r="K4008" i="1"/>
  <c r="K4016" i="1"/>
  <c r="K4026" i="1"/>
  <c r="K4034" i="1"/>
  <c r="K4042" i="1"/>
  <c r="K4053" i="1"/>
  <c r="K4076" i="1"/>
  <c r="K4095" i="1"/>
  <c r="K4118" i="1"/>
  <c r="K4136" i="1"/>
  <c r="K4157" i="1"/>
  <c r="K4180" i="1"/>
  <c r="K4199" i="1"/>
  <c r="K4222" i="1"/>
  <c r="K4244" i="1"/>
  <c r="K4274" i="1"/>
  <c r="K4310" i="1"/>
  <c r="K4348" i="1"/>
  <c r="L4348" i="1" s="1"/>
  <c r="K4378" i="1"/>
  <c r="K4414" i="1"/>
  <c r="K4462" i="1"/>
  <c r="K4486" i="1"/>
  <c r="K4509" i="1"/>
  <c r="K4543" i="1"/>
  <c r="K4610" i="1"/>
  <c r="K4634" i="1"/>
  <c r="L4634" i="1" s="1"/>
  <c r="K4684" i="1"/>
  <c r="K4707" i="1"/>
  <c r="K4743" i="1"/>
  <c r="K4835" i="1"/>
  <c r="K4939" i="1"/>
  <c r="K5043" i="1"/>
  <c r="K5147" i="1"/>
  <c r="K5251" i="1"/>
  <c r="K5365" i="1"/>
  <c r="K6461" i="1"/>
  <c r="K4735" i="1"/>
  <c r="K4753" i="1"/>
  <c r="K4771" i="1"/>
  <c r="K4787" i="1"/>
  <c r="K4817" i="1"/>
  <c r="K4855" i="1"/>
  <c r="K4885" i="1"/>
  <c r="K4921" i="1"/>
  <c r="K4959" i="1"/>
  <c r="K4989" i="1"/>
  <c r="K5025" i="1"/>
  <c r="K5063" i="1"/>
  <c r="K5093" i="1"/>
  <c r="K5129" i="1"/>
  <c r="K5167" i="1"/>
  <c r="K5197" i="1"/>
  <c r="K5233" i="1"/>
  <c r="K5271" i="1"/>
  <c r="L5271" i="1" s="1"/>
  <c r="K5301" i="1"/>
  <c r="K5337" i="1"/>
  <c r="K5379" i="1"/>
  <c r="K5415" i="1"/>
  <c r="K5445" i="1"/>
  <c r="K5499" i="1"/>
  <c r="K5638" i="1"/>
  <c r="K6208" i="1"/>
  <c r="K4245" i="1"/>
  <c r="K4253" i="1"/>
  <c r="K4261" i="1"/>
  <c r="K4271" i="1"/>
  <c r="K4279" i="1"/>
  <c r="K4287" i="1"/>
  <c r="K4297" i="1"/>
  <c r="K4305" i="1"/>
  <c r="K4313" i="1"/>
  <c r="K4323" i="1"/>
  <c r="K4331" i="1"/>
  <c r="K4339" i="1"/>
  <c r="K4349" i="1"/>
  <c r="K4357" i="1"/>
  <c r="K4365" i="1"/>
  <c r="K4375" i="1"/>
  <c r="K4383" i="1"/>
  <c r="K4391" i="1"/>
  <c r="K4401" i="1"/>
  <c r="K4409" i="1"/>
  <c r="K4417" i="1"/>
  <c r="K4427" i="1"/>
  <c r="K4435" i="1"/>
  <c r="K4448" i="1"/>
  <c r="K4466" i="1"/>
  <c r="K4484" i="1"/>
  <c r="K4500" i="1"/>
  <c r="K4518" i="1"/>
  <c r="K4536" i="1"/>
  <c r="K4552" i="1"/>
  <c r="K4570" i="1"/>
  <c r="K4604" i="1"/>
  <c r="K4622" i="1"/>
  <c r="K4640" i="1"/>
  <c r="K4656" i="1"/>
  <c r="K4674" i="1"/>
  <c r="K4692" i="1"/>
  <c r="K4708" i="1"/>
  <c r="K4726" i="1"/>
  <c r="K4744" i="1"/>
  <c r="K4760" i="1"/>
  <c r="K4778" i="1"/>
  <c r="K4799" i="1"/>
  <c r="K4837" i="1"/>
  <c r="K4873" i="1"/>
  <c r="K4903" i="1"/>
  <c r="K4941" i="1"/>
  <c r="K4977" i="1"/>
  <c r="K5007" i="1"/>
  <c r="K5045" i="1"/>
  <c r="K5081" i="1"/>
  <c r="K5111" i="1"/>
  <c r="K5149" i="1"/>
  <c r="K5185" i="1"/>
  <c r="K5215" i="1"/>
  <c r="K5253" i="1"/>
  <c r="K5289" i="1"/>
  <c r="K5319" i="1"/>
  <c r="L5356" i="1"/>
  <c r="K5383" i="1"/>
  <c r="K5419" i="1"/>
  <c r="K5525" i="1"/>
  <c r="K5616" i="1"/>
  <c r="K5818" i="1"/>
  <c r="K4443" i="1"/>
  <c r="K4461" i="1"/>
  <c r="K4482" i="1"/>
  <c r="K4505" i="1"/>
  <c r="K4524" i="1"/>
  <c r="K4547" i="1"/>
  <c r="K4565" i="1"/>
  <c r="K4609" i="1"/>
  <c r="K4628" i="1"/>
  <c r="K4651" i="1"/>
  <c r="K4669" i="1"/>
  <c r="K4690" i="1"/>
  <c r="K4713" i="1"/>
  <c r="K4732" i="1"/>
  <c r="K4755" i="1"/>
  <c r="K4773" i="1"/>
  <c r="K4801" i="1"/>
  <c r="K4839" i="1"/>
  <c r="K4875" i="1"/>
  <c r="K4905" i="1"/>
  <c r="K4943" i="1"/>
  <c r="K4979" i="1"/>
  <c r="K5009" i="1"/>
  <c r="K5047" i="1"/>
  <c r="K5083" i="1"/>
  <c r="K5113" i="1"/>
  <c r="K5151" i="1"/>
  <c r="K5187" i="1"/>
  <c r="K5217" i="1"/>
  <c r="K5255" i="1"/>
  <c r="K5291" i="1"/>
  <c r="K5321" i="1"/>
  <c r="L5353" i="1"/>
  <c r="K5385" i="1"/>
  <c r="K5421" i="1"/>
  <c r="K5442" i="1"/>
  <c r="K5602" i="1"/>
  <c r="L5351" i="1"/>
  <c r="K5430" i="1"/>
  <c r="K5446" i="1"/>
  <c r="K5482" i="1"/>
  <c r="K5498" i="1"/>
  <c r="K5516" i="1"/>
  <c r="K5534" i="1"/>
  <c r="K5550" i="1"/>
  <c r="K5574" i="1"/>
  <c r="K5630" i="1"/>
  <c r="K5696" i="1"/>
  <c r="K5734" i="1"/>
  <c r="K5786" i="1"/>
  <c r="K5832" i="1"/>
  <c r="K5862" i="1"/>
  <c r="K6166" i="1"/>
  <c r="K6981" i="1"/>
  <c r="K5471" i="1"/>
  <c r="K5489" i="1"/>
  <c r="K5507" i="1"/>
  <c r="K5523" i="1"/>
  <c r="K5541" i="1"/>
  <c r="K5562" i="1"/>
  <c r="L5588" i="1"/>
  <c r="K5610" i="1"/>
  <c r="K5692" i="1"/>
  <c r="K5722" i="1"/>
  <c r="K5766" i="1"/>
  <c r="K5820" i="1"/>
  <c r="K5858" i="1"/>
  <c r="K5888" i="1"/>
  <c r="K6161" i="1"/>
  <c r="K6236" i="1"/>
  <c r="K4790" i="1"/>
  <c r="K4798" i="1"/>
  <c r="K4808" i="1"/>
  <c r="K4816" i="1"/>
  <c r="K4824" i="1"/>
  <c r="K4834" i="1"/>
  <c r="K4842" i="1"/>
  <c r="K4850" i="1"/>
  <c r="K4860" i="1"/>
  <c r="K4868" i="1"/>
  <c r="K4876" i="1"/>
  <c r="K4886" i="1"/>
  <c r="K4894" i="1"/>
  <c r="E32" i="21" s="1"/>
  <c r="K4902" i="1"/>
  <c r="K4912" i="1"/>
  <c r="K4920" i="1"/>
  <c r="L4920" i="1" s="1"/>
  <c r="K4928" i="1"/>
  <c r="K4938" i="1"/>
  <c r="K4946" i="1"/>
  <c r="K4954" i="1"/>
  <c r="K4964" i="1"/>
  <c r="K4972" i="1"/>
  <c r="K4980" i="1"/>
  <c r="K4990" i="1"/>
  <c r="K4998" i="1"/>
  <c r="K5006" i="1"/>
  <c r="K5016" i="1"/>
  <c r="K5024" i="1"/>
  <c r="K5032" i="1"/>
  <c r="K5042" i="1"/>
  <c r="K5050" i="1"/>
  <c r="K5058" i="1"/>
  <c r="K5068" i="1"/>
  <c r="K5076" i="1"/>
  <c r="K5084" i="1"/>
  <c r="K5094" i="1"/>
  <c r="K5102" i="1"/>
  <c r="K5110" i="1"/>
  <c r="K5120" i="1"/>
  <c r="K5128" i="1"/>
  <c r="L5128" i="1" s="1"/>
  <c r="K5136" i="1"/>
  <c r="K5146" i="1"/>
  <c r="K5154" i="1"/>
  <c r="K5162" i="1"/>
  <c r="K5172" i="1"/>
  <c r="K5180" i="1"/>
  <c r="K5188" i="1"/>
  <c r="K5198" i="1"/>
  <c r="K5206" i="1"/>
  <c r="K5214" i="1"/>
  <c r="K5224" i="1"/>
  <c r="K5232" i="1"/>
  <c r="K5240" i="1"/>
  <c r="K5250" i="1"/>
  <c r="K5258" i="1"/>
  <c r="K5266" i="1"/>
  <c r="K5276" i="1"/>
  <c r="K5284" i="1"/>
  <c r="K5292" i="1"/>
  <c r="K5302" i="1"/>
  <c r="K5310" i="1"/>
  <c r="E20" i="21" s="1"/>
  <c r="K5318" i="1"/>
  <c r="K5328" i="1"/>
  <c r="K5336" i="1"/>
  <c r="K5344" i="1"/>
  <c r="L5358" i="1"/>
  <c r="K5368" i="1"/>
  <c r="K5378" i="1"/>
  <c r="K5386" i="1"/>
  <c r="K5394" i="1"/>
  <c r="K5404" i="1"/>
  <c r="K5412" i="1"/>
  <c r="K5420" i="1"/>
  <c r="K5432" i="1"/>
  <c r="K5448" i="1"/>
  <c r="K5477" i="1"/>
  <c r="K5492" i="1"/>
  <c r="K5505" i="1"/>
  <c r="K5521" i="1"/>
  <c r="K5536" i="1"/>
  <c r="K5552" i="1"/>
  <c r="K5580" i="1"/>
  <c r="K5598" i="1"/>
  <c r="K5628" i="1"/>
  <c r="K5710" i="1"/>
  <c r="K5754" i="1"/>
  <c r="K5784" i="1"/>
  <c r="K5838" i="1"/>
  <c r="K5874" i="1"/>
  <c r="K6158" i="1"/>
  <c r="K6230" i="1"/>
  <c r="K6855" i="1"/>
  <c r="K5900" i="1"/>
  <c r="K5908" i="1"/>
  <c r="K5916" i="1"/>
  <c r="K5926" i="1"/>
  <c r="K5934" i="1"/>
  <c r="K5942" i="1"/>
  <c r="K5952" i="1"/>
  <c r="K5960" i="1"/>
  <c r="L5960" i="1" s="1"/>
  <c r="K5968" i="1"/>
  <c r="K5978" i="1"/>
  <c r="K5986" i="1"/>
  <c r="K5994" i="1"/>
  <c r="K6004" i="1"/>
  <c r="K6012" i="1"/>
  <c r="K6020" i="1"/>
  <c r="K6030" i="1"/>
  <c r="K6038" i="1"/>
  <c r="K6046" i="1"/>
  <c r="K6056" i="1"/>
  <c r="K6064" i="1"/>
  <c r="K6072" i="1"/>
  <c r="K6082" i="1"/>
  <c r="K6109" i="1"/>
  <c r="K6169" i="1"/>
  <c r="K6187" i="1"/>
  <c r="K6203" i="1"/>
  <c r="K6221" i="1"/>
  <c r="K6250" i="1"/>
  <c r="K6465" i="1"/>
  <c r="K6625" i="1"/>
  <c r="K6689" i="1"/>
  <c r="K6933" i="1"/>
  <c r="K7083" i="1"/>
  <c r="K5561" i="1"/>
  <c r="K5571" i="1"/>
  <c r="K5579" i="1"/>
  <c r="L5594" i="1"/>
  <c r="K5603" i="1"/>
  <c r="K5611" i="1"/>
  <c r="K5619" i="1"/>
  <c r="K5629" i="1"/>
  <c r="K5637" i="1"/>
  <c r="K5645" i="1"/>
  <c r="K5693" i="1"/>
  <c r="K5703" i="1"/>
  <c r="K5711" i="1"/>
  <c r="K5719" i="1"/>
  <c r="K5729" i="1"/>
  <c r="K5737" i="1"/>
  <c r="K5759" i="1"/>
  <c r="K5767" i="1"/>
  <c r="K5775" i="1"/>
  <c r="K5785" i="1"/>
  <c r="K5823" i="1"/>
  <c r="K5833" i="1"/>
  <c r="K5841" i="1"/>
  <c r="K5849" i="1"/>
  <c r="K5859" i="1"/>
  <c r="K5867" i="1"/>
  <c r="K5875" i="1"/>
  <c r="K5885" i="1"/>
  <c r="K5893" i="1"/>
  <c r="K5901" i="1"/>
  <c r="K5911" i="1"/>
  <c r="K5919" i="1"/>
  <c r="K5927" i="1"/>
  <c r="K5937" i="1"/>
  <c r="K5945" i="1"/>
  <c r="K5953" i="1"/>
  <c r="K5963" i="1"/>
  <c r="K5971" i="1"/>
  <c r="K5979" i="1"/>
  <c r="K5989" i="1"/>
  <c r="K5997" i="1"/>
  <c r="K6005" i="1"/>
  <c r="K6015" i="1"/>
  <c r="K6023" i="1"/>
  <c r="K6031" i="1"/>
  <c r="K6041" i="1"/>
  <c r="K6049" i="1"/>
  <c r="K6057" i="1"/>
  <c r="K6067" i="1"/>
  <c r="K6075" i="1"/>
  <c r="K6083" i="1"/>
  <c r="K6113" i="1"/>
  <c r="K6156" i="1"/>
  <c r="K6173" i="1"/>
  <c r="K6191" i="1"/>
  <c r="K6209" i="1"/>
  <c r="K6225" i="1"/>
  <c r="K6457" i="1"/>
  <c r="K6633" i="1"/>
  <c r="K6845" i="1"/>
  <c r="K7029" i="1"/>
  <c r="K6103" i="1"/>
  <c r="K6165" i="1"/>
  <c r="K6179" i="1"/>
  <c r="K6194" i="1"/>
  <c r="K6207" i="1"/>
  <c r="K6223" i="1"/>
  <c r="K6256" i="1"/>
  <c r="K6677" i="1"/>
  <c r="K6927" i="1"/>
  <c r="K7035" i="1"/>
  <c r="K7137" i="1"/>
  <c r="K6316" i="1"/>
  <c r="K6324" i="1"/>
  <c r="K6332" i="1"/>
  <c r="K6342" i="1"/>
  <c r="K6350" i="1"/>
  <c r="K6358" i="1"/>
  <c r="K6406" i="1"/>
  <c r="K6491" i="1"/>
  <c r="K6545" i="1"/>
  <c r="K6565" i="1"/>
  <c r="K6581" i="1"/>
  <c r="K6781" i="1"/>
  <c r="K6789" i="1"/>
  <c r="K6835" i="1"/>
  <c r="K6909" i="1"/>
  <c r="K6917" i="1"/>
  <c r="K6965" i="1"/>
  <c r="K7013" i="1"/>
  <c r="K7021" i="1"/>
  <c r="K7069" i="1"/>
  <c r="K7587" i="1"/>
  <c r="K6235" i="1"/>
  <c r="K6243" i="1"/>
  <c r="K6253" i="1"/>
  <c r="K6313" i="1"/>
  <c r="K6321" i="1"/>
  <c r="K6331" i="1"/>
  <c r="K6339" i="1"/>
  <c r="K6347" i="1"/>
  <c r="K6357" i="1"/>
  <c r="K6405" i="1"/>
  <c r="K6485" i="1"/>
  <c r="K6501" i="1"/>
  <c r="K6559" i="1"/>
  <c r="K6575" i="1"/>
  <c r="K6719" i="1"/>
  <c r="L6793" i="1"/>
  <c r="K6861" i="1"/>
  <c r="K6935" i="1"/>
  <c r="K6943" i="1"/>
  <c r="K6991" i="1"/>
  <c r="K7039" i="1"/>
  <c r="K7047" i="1"/>
  <c r="K7095" i="1"/>
  <c r="K7134" i="1"/>
  <c r="K7391" i="1"/>
  <c r="K6417" i="1"/>
  <c r="K6459" i="1"/>
  <c r="K6529" i="1"/>
  <c r="K6611" i="1"/>
  <c r="K6627" i="1"/>
  <c r="K6647" i="1"/>
  <c r="K6663" i="1"/>
  <c r="K6679" i="1"/>
  <c r="K6697" i="1"/>
  <c r="K6731" i="1"/>
  <c r="K6767" i="1"/>
  <c r="K6775" i="1"/>
  <c r="K6819" i="1"/>
  <c r="K6827" i="1"/>
  <c r="K6875" i="1"/>
  <c r="L6886" i="1"/>
  <c r="K6901" i="1"/>
  <c r="K6949" i="1"/>
  <c r="K6957" i="1"/>
  <c r="K7005" i="1"/>
  <c r="K7053" i="1"/>
  <c r="K7061" i="1"/>
  <c r="K7160" i="1"/>
  <c r="L7456" i="1"/>
  <c r="L6807" i="1"/>
  <c r="L6889" i="1"/>
  <c r="K7131" i="1"/>
  <c r="K7149" i="1"/>
  <c r="K7172" i="1"/>
  <c r="K7331" i="1"/>
  <c r="K7399" i="1"/>
  <c r="K7538" i="1"/>
  <c r="L6798" i="1"/>
  <c r="L6813" i="1"/>
  <c r="L7122" i="1"/>
  <c r="K7140" i="1"/>
  <c r="K7158" i="1"/>
  <c r="K7229" i="1"/>
  <c r="K7309" i="1"/>
  <c r="K7512" i="1"/>
  <c r="K7533" i="1"/>
  <c r="K6410" i="1"/>
  <c r="K6420" i="1"/>
  <c r="K6454" i="1"/>
  <c r="K6462" i="1"/>
  <c r="K6484" i="1"/>
  <c r="K6494" i="1"/>
  <c r="K6502" i="1"/>
  <c r="K6524" i="1"/>
  <c r="K6546" i="1"/>
  <c r="K6554" i="1"/>
  <c r="K6562" i="1"/>
  <c r="K6572" i="1"/>
  <c r="K6580" i="1"/>
  <c r="K6602" i="1"/>
  <c r="K6610" i="1"/>
  <c r="K6618" i="1"/>
  <c r="K6628" i="1"/>
  <c r="K6636" i="1"/>
  <c r="L6636" i="1" s="1"/>
  <c r="K6644" i="1"/>
  <c r="K6654" i="1"/>
  <c r="K6662" i="1"/>
  <c r="K6670" i="1"/>
  <c r="K6680" i="1"/>
  <c r="K6688" i="1"/>
  <c r="L6688" i="1" s="1"/>
  <c r="K6696" i="1"/>
  <c r="K6718" i="1"/>
  <c r="K6728" i="1"/>
  <c r="K6736" i="1"/>
  <c r="K6766" i="1"/>
  <c r="K6774" i="1"/>
  <c r="K6784" i="1"/>
  <c r="L6795" i="1"/>
  <c r="L6810" i="1"/>
  <c r="K6822" i="1"/>
  <c r="K6832" i="1"/>
  <c r="K6840" i="1"/>
  <c r="K6848" i="1"/>
  <c r="K6858" i="1"/>
  <c r="K6866" i="1"/>
  <c r="K6874" i="1"/>
  <c r="L6884" i="1"/>
  <c r="K6898" i="1"/>
  <c r="K6906" i="1"/>
  <c r="K6916" i="1"/>
  <c r="K6924" i="1"/>
  <c r="K6932" i="1"/>
  <c r="K6942" i="1"/>
  <c r="K6950" i="1"/>
  <c r="K6958" i="1"/>
  <c r="K6968" i="1"/>
  <c r="K6976" i="1"/>
  <c r="K6984" i="1"/>
  <c r="K6994" i="1"/>
  <c r="K7002" i="1"/>
  <c r="K7010" i="1"/>
  <c r="K7020" i="1"/>
  <c r="K7028" i="1"/>
  <c r="K7036" i="1"/>
  <c r="K7046" i="1"/>
  <c r="K7054" i="1"/>
  <c r="K7062" i="1"/>
  <c r="K7072" i="1"/>
  <c r="K7080" i="1"/>
  <c r="K7088" i="1"/>
  <c r="K7098" i="1"/>
  <c r="K7130" i="1"/>
  <c r="K7143" i="1"/>
  <c r="K7159" i="1"/>
  <c r="K7183" i="1"/>
  <c r="K7279" i="1"/>
  <c r="K7347" i="1"/>
  <c r="K7167" i="1"/>
  <c r="K7182" i="1"/>
  <c r="K7195" i="1"/>
  <c r="K7263" i="1"/>
  <c r="K7299" i="1"/>
  <c r="K7329" i="1"/>
  <c r="K7367" i="1"/>
  <c r="K7403" i="1"/>
  <c r="K7442" i="1"/>
  <c r="L7442" i="1" s="1"/>
  <c r="K7535" i="1"/>
  <c r="K7572" i="1"/>
  <c r="K7665" i="1"/>
  <c r="K7189" i="1"/>
  <c r="K7251" i="1"/>
  <c r="K7289" i="1"/>
  <c r="K7325" i="1"/>
  <c r="K7355" i="1"/>
  <c r="K7393" i="1"/>
  <c r="K7434" i="1"/>
  <c r="K7470" i="1"/>
  <c r="K7492" i="1"/>
  <c r="K7520" i="1"/>
  <c r="K7630" i="1"/>
  <c r="K7671" i="1"/>
  <c r="K7192" i="1"/>
  <c r="K7225" i="1"/>
  <c r="K7269" i="1"/>
  <c r="K7305" i="1"/>
  <c r="K7335" i="1"/>
  <c r="K7373" i="1"/>
  <c r="K7409" i="1"/>
  <c r="K7440" i="1"/>
  <c r="K7584" i="1"/>
  <c r="K7433" i="1"/>
  <c r="L7461" i="1"/>
  <c r="K7489" i="1"/>
  <c r="K7505" i="1"/>
  <c r="K7523" i="1"/>
  <c r="K7553" i="1"/>
  <c r="K7580" i="1"/>
  <c r="K7624" i="1"/>
  <c r="K7637" i="1"/>
  <c r="K7204" i="1"/>
  <c r="K7222" i="1"/>
  <c r="K7230" i="1"/>
  <c r="K7248" i="1"/>
  <c r="K7256" i="1"/>
  <c r="K7264" i="1"/>
  <c r="K7274" i="1"/>
  <c r="K7282" i="1"/>
  <c r="K7290" i="1"/>
  <c r="K7300" i="1"/>
  <c r="K7308" i="1"/>
  <c r="K7316" i="1"/>
  <c r="K7326" i="1"/>
  <c r="K7334" i="1"/>
  <c r="K7342" i="1"/>
  <c r="K7352" i="1"/>
  <c r="K7360" i="1"/>
  <c r="K7368" i="1"/>
  <c r="K7378" i="1"/>
  <c r="K7386" i="1"/>
  <c r="K7394" i="1"/>
  <c r="K7404" i="1"/>
  <c r="K7412" i="1"/>
  <c r="K7420" i="1"/>
  <c r="K7431" i="1"/>
  <c r="K7447" i="1"/>
  <c r="L7466" i="1"/>
  <c r="K7481" i="1"/>
  <c r="K7495" i="1"/>
  <c r="K7519" i="1"/>
  <c r="L7564" i="1"/>
  <c r="K7591" i="1"/>
  <c r="K7638" i="1"/>
  <c r="K7541" i="1"/>
  <c r="K7569" i="1"/>
  <c r="K7588" i="1"/>
  <c r="K7622" i="1"/>
  <c r="K7644" i="1"/>
  <c r="K7669" i="1"/>
  <c r="K7472" i="1"/>
  <c r="K7490" i="1"/>
  <c r="K7508" i="1"/>
  <c r="K7526" i="1"/>
  <c r="K7547" i="1"/>
  <c r="L7565" i="1"/>
  <c r="K7578" i="1"/>
  <c r="K7629" i="1"/>
  <c r="K7664" i="1"/>
  <c r="L7463" i="1"/>
  <c r="K1508" i="1"/>
  <c r="K1366" i="1"/>
  <c r="K1262" i="1"/>
  <c r="K1158" i="1"/>
  <c r="K1048" i="1"/>
  <c r="K1014" i="1"/>
  <c r="K976" i="1"/>
  <c r="K940" i="1"/>
  <c r="K874" i="1"/>
  <c r="K844" i="1"/>
  <c r="K808" i="1"/>
  <c r="K770" i="1"/>
  <c r="K740" i="1"/>
  <c r="K685" i="1"/>
  <c r="K647" i="1"/>
  <c r="K617" i="1"/>
  <c r="L593" i="1"/>
  <c r="L567" i="1"/>
  <c r="L543" i="1"/>
  <c r="K342" i="1"/>
  <c r="K324" i="1"/>
  <c r="K1440" i="1"/>
  <c r="K1270" i="1"/>
  <c r="K1062" i="1"/>
  <c r="K1012" i="1"/>
  <c r="K982" i="1"/>
  <c r="K944" i="1"/>
  <c r="K872" i="1"/>
  <c r="K836" i="1"/>
  <c r="K806" i="1"/>
  <c r="K768" i="1"/>
  <c r="K697" i="1"/>
  <c r="K645" i="1"/>
  <c r="K609" i="1"/>
  <c r="L556" i="1"/>
  <c r="L489" i="1"/>
  <c r="K432" i="1"/>
  <c r="K341" i="1"/>
  <c r="K323" i="1"/>
  <c r="K199" i="1"/>
  <c r="K191" i="1"/>
  <c r="K183" i="1"/>
  <c r="K173" i="1"/>
  <c r="K165" i="1"/>
  <c r="K157" i="1"/>
  <c r="K147" i="1"/>
  <c r="K139" i="1"/>
  <c r="K131" i="1"/>
  <c r="K121" i="1"/>
  <c r="K113" i="1"/>
  <c r="K105" i="1"/>
  <c r="K95" i="1"/>
  <c r="K87" i="1"/>
  <c r="K79" i="1"/>
  <c r="K69" i="1"/>
  <c r="K61" i="1"/>
  <c r="K53" i="1"/>
  <c r="K43" i="1"/>
  <c r="K35" i="1"/>
  <c r="L13" i="1"/>
  <c r="K1404" i="1"/>
  <c r="K1300" i="1"/>
  <c r="K1196" i="1"/>
  <c r="K1092" i="1"/>
  <c r="K1024" i="1"/>
  <c r="K994" i="1"/>
  <c r="K958" i="1"/>
  <c r="K920" i="1"/>
  <c r="K900" i="1"/>
  <c r="K870" i="1"/>
  <c r="K834" i="1"/>
  <c r="K796" i="1"/>
  <c r="K766" i="1"/>
  <c r="K689" i="1"/>
  <c r="K651" i="1"/>
  <c r="K615" i="1"/>
  <c r="L569" i="1"/>
  <c r="L547" i="1"/>
  <c r="K426" i="1"/>
  <c r="K338" i="1"/>
  <c r="K320" i="1"/>
  <c r="L29" i="1"/>
  <c r="L25" i="1"/>
  <c r="L21" i="1"/>
  <c r="L487" i="1"/>
  <c r="L7620" i="1"/>
  <c r="L6284" i="1"/>
  <c r="L6102" i="1"/>
  <c r="L6544" i="1"/>
  <c r="L5686" i="1"/>
  <c r="L357" i="1"/>
  <c r="L538" i="1"/>
  <c r="L7815" i="1"/>
  <c r="L276" i="1"/>
  <c r="K2484" i="1"/>
  <c r="L2485" i="1"/>
  <c r="L552" i="1"/>
  <c r="K564" i="1"/>
  <c r="K19" i="1"/>
  <c r="L955" i="1"/>
  <c r="L1215" i="1"/>
  <c r="L3399" i="1"/>
  <c r="L4218" i="1"/>
  <c r="L2320" i="1"/>
  <c r="K2332" i="1"/>
  <c r="L6805" i="1"/>
  <c r="K6817" i="1"/>
  <c r="L7455" i="1"/>
  <c r="K7467" i="1"/>
  <c r="L5349" i="1"/>
  <c r="K5361" i="1"/>
  <c r="L7556" i="1"/>
  <c r="K7568" i="1"/>
  <c r="L578" i="1"/>
  <c r="K590" i="1"/>
  <c r="L488" i="1"/>
  <c r="K500" i="1"/>
  <c r="K3528" i="1"/>
  <c r="L5583" i="1"/>
  <c r="K5595" i="1"/>
  <c r="L7117" i="1"/>
  <c r="K7129" i="1"/>
  <c r="L1124" i="1"/>
  <c r="L591" i="1"/>
  <c r="K603" i="1"/>
  <c r="L1540" i="1"/>
  <c r="K1552" i="1"/>
  <c r="L2879" i="1"/>
  <c r="L3633" i="1"/>
  <c r="L3841" i="1"/>
  <c r="L4478" i="1"/>
  <c r="L3503" i="1"/>
  <c r="L4621" i="1"/>
  <c r="L3854" i="1"/>
  <c r="L3958" i="1"/>
  <c r="L5297" i="1"/>
  <c r="L5921" i="1"/>
  <c r="K6804" i="1"/>
  <c r="L6883" i="1"/>
  <c r="K6895" i="1"/>
  <c r="L565" i="1"/>
  <c r="K577" i="1"/>
  <c r="L864" i="1"/>
  <c r="K1539" i="1"/>
  <c r="L20" i="1"/>
  <c r="K32" i="1"/>
  <c r="K551" i="1"/>
  <c r="L2770" i="1"/>
  <c r="K2769" i="1"/>
  <c r="L6740" i="1"/>
  <c r="K6752" i="1"/>
  <c r="K7607" i="1"/>
  <c r="L7595" i="1"/>
  <c r="L7686" i="1"/>
  <c r="L679" i="1"/>
  <c r="K678" i="1"/>
  <c r="K396" i="1"/>
  <c r="L384" i="1"/>
  <c r="K5803" i="1"/>
  <c r="L5791" i="1"/>
  <c r="K6271" i="1"/>
  <c r="L6259" i="1"/>
  <c r="K6375" i="1"/>
  <c r="L6363" i="1"/>
  <c r="L7738" i="1"/>
  <c r="K7750" i="1"/>
  <c r="K7776" i="1"/>
  <c r="L7764" i="1"/>
  <c r="K370" i="1"/>
  <c r="L358" i="1"/>
  <c r="L293" i="1"/>
  <c r="L7243" i="1"/>
  <c r="K7242" i="1"/>
  <c r="K5462" i="1"/>
  <c r="L5463" i="1"/>
  <c r="L7114" i="1"/>
  <c r="K7113" i="1"/>
  <c r="L4592" i="1"/>
  <c r="K4591" i="1"/>
  <c r="I7845" i="1"/>
  <c r="L7" i="1"/>
  <c r="I7859" i="1"/>
  <c r="L3516" i="1"/>
  <c r="L6376" i="1"/>
  <c r="K6388" i="1"/>
  <c r="L275" i="1"/>
  <c r="K274" i="1"/>
  <c r="D19" i="4"/>
  <c r="I7857" i="1"/>
  <c r="L1527" i="1"/>
  <c r="K2756" i="1"/>
  <c r="L2757" i="1"/>
  <c r="L7217" i="1"/>
  <c r="K7216" i="1"/>
  <c r="K6141" i="1"/>
  <c r="L6129" i="1"/>
  <c r="K6297" i="1"/>
  <c r="L6285" i="1"/>
  <c r="L6792" i="1"/>
  <c r="L7712" i="1"/>
  <c r="K7724" i="1"/>
  <c r="K7802" i="1"/>
  <c r="L7790" i="1"/>
  <c r="L462" i="1"/>
  <c r="L446" i="1"/>
  <c r="K445" i="1"/>
  <c r="L410" i="1"/>
  <c r="L33" i="1"/>
  <c r="L539" i="1"/>
  <c r="F32" i="21" l="1"/>
  <c r="F20" i="21"/>
  <c r="E16" i="21"/>
  <c r="E41" i="21"/>
  <c r="E19" i="21"/>
  <c r="E18" i="21"/>
  <c r="I20" i="7"/>
  <c r="N19" i="7"/>
  <c r="E28" i="21"/>
  <c r="E29" i="21"/>
  <c r="E55" i="21"/>
  <c r="E31" i="21"/>
  <c r="E43" i="21"/>
  <c r="F12" i="8"/>
  <c r="E14" i="8"/>
  <c r="E45" i="21"/>
  <c r="I15" i="13"/>
  <c r="L4" i="13"/>
  <c r="L14" i="8"/>
  <c r="M12" i="8"/>
  <c r="E44" i="21"/>
  <c r="E54" i="21"/>
  <c r="E24" i="21"/>
  <c r="L3555" i="1"/>
  <c r="E10" i="21"/>
  <c r="E17" i="21"/>
  <c r="E14" i="21"/>
  <c r="E26" i="21"/>
  <c r="E40" i="21"/>
  <c r="E30" i="21"/>
  <c r="E42" i="21"/>
  <c r="E11" i="21"/>
  <c r="E7862" i="1"/>
  <c r="D21" i="13"/>
  <c r="N19" i="6"/>
  <c r="I20" i="6"/>
  <c r="E33" i="21"/>
  <c r="E53" i="21"/>
  <c r="E15" i="21"/>
  <c r="E34" i="21"/>
  <c r="E27" i="21"/>
  <c r="H7898" i="1"/>
  <c r="H7816" i="1"/>
  <c r="K911" i="1"/>
  <c r="L6519" i="1"/>
  <c r="L5362" i="1"/>
  <c r="L3880" i="1"/>
  <c r="L3620" i="1"/>
  <c r="P6479" i="1"/>
  <c r="L332" i="1"/>
  <c r="L2554" i="1"/>
  <c r="L1228" i="1"/>
  <c r="L6415" i="1"/>
  <c r="L5687" i="1"/>
  <c r="L3373" i="1"/>
  <c r="L3022" i="1"/>
  <c r="L5466" i="1"/>
  <c r="L1995" i="1"/>
  <c r="C91" i="20"/>
  <c r="D91" i="20" s="1"/>
  <c r="K167" i="20"/>
  <c r="L167" i="20" s="1"/>
  <c r="K170" i="20"/>
  <c r="L5843" i="1"/>
  <c r="L3984" i="1"/>
  <c r="C17" i="20"/>
  <c r="I7829" i="1"/>
  <c r="I7830" i="1"/>
  <c r="L912" i="1"/>
  <c r="E16" i="4"/>
  <c r="L7826" i="1"/>
  <c r="E15" i="5"/>
  <c r="L7823" i="1"/>
  <c r="D17" i="5"/>
  <c r="L4881" i="1"/>
  <c r="L3906" i="1"/>
  <c r="L3750" i="1"/>
  <c r="L3594" i="1"/>
  <c r="L4556" i="1"/>
  <c r="L4166" i="1"/>
  <c r="L7364" i="1"/>
  <c r="L5440" i="1"/>
  <c r="L2294" i="1"/>
  <c r="L3867" i="1"/>
  <c r="L682" i="1"/>
  <c r="E7822" i="1"/>
  <c r="F7822" i="1" s="1"/>
  <c r="D15" i="4"/>
  <c r="L5817" i="1"/>
  <c r="L4010" i="1"/>
  <c r="L3698" i="1"/>
  <c r="L3542" i="1"/>
  <c r="L4374" i="1"/>
  <c r="L4049" i="1"/>
  <c r="L6714" i="1"/>
  <c r="L4257" i="1"/>
  <c r="L2112" i="1"/>
  <c r="L1423" i="1"/>
  <c r="L6168" i="1"/>
  <c r="L3672" i="1"/>
  <c r="L3568" i="1"/>
  <c r="L4595" i="1"/>
  <c r="L4036" i="1"/>
  <c r="L3932" i="1"/>
  <c r="L163" i="1"/>
  <c r="L5934" i="1"/>
  <c r="L6493" i="1"/>
  <c r="L2866" i="1"/>
  <c r="L4400" i="1"/>
  <c r="L1280" i="1"/>
  <c r="L3178" i="1"/>
  <c r="L6220" i="1"/>
  <c r="L1202" i="1"/>
  <c r="L942" i="1"/>
  <c r="L4413" i="1"/>
  <c r="L2268" i="1"/>
  <c r="L3347" i="1"/>
  <c r="L2736" i="1"/>
  <c r="L1163" i="1"/>
  <c r="L1852" i="1"/>
  <c r="L7660" i="1"/>
  <c r="L7026" i="1"/>
  <c r="L5531" i="1"/>
  <c r="K5439" i="1"/>
  <c r="L717" i="1"/>
  <c r="L7078" i="1"/>
  <c r="L5752" i="1"/>
  <c r="L7582" i="1"/>
  <c r="L6025" i="1"/>
  <c r="L5882" i="1"/>
  <c r="L1774" i="1"/>
  <c r="L189" i="1"/>
  <c r="L6974" i="1"/>
  <c r="L7260" i="1"/>
  <c r="L4361" i="1"/>
  <c r="L2216" i="1"/>
  <c r="L2008" i="1"/>
  <c r="L2918" i="1"/>
  <c r="L4179" i="1"/>
  <c r="L3243" i="1"/>
  <c r="L1319" i="1"/>
  <c r="L1059" i="1"/>
  <c r="L799" i="1"/>
  <c r="L604" i="1"/>
  <c r="L1644" i="1"/>
  <c r="K716" i="1"/>
  <c r="L1098" i="1"/>
  <c r="L2619" i="1"/>
  <c r="L7312" i="1"/>
  <c r="L2060" i="1"/>
  <c r="L2983" i="1"/>
  <c r="L1371" i="1"/>
  <c r="L851" i="1"/>
  <c r="L656" i="1"/>
  <c r="L2957" i="1"/>
  <c r="L5869" i="1"/>
  <c r="L7468" i="1"/>
  <c r="L7169" i="1"/>
  <c r="L6181" i="1"/>
  <c r="L5973" i="1"/>
  <c r="L2970" i="1"/>
  <c r="L85" i="1"/>
  <c r="L6922" i="1"/>
  <c r="L7416" i="1"/>
  <c r="L7273" i="1"/>
  <c r="L5544" i="1"/>
  <c r="L4309" i="1"/>
  <c r="L2164" i="1"/>
  <c r="L1956" i="1"/>
  <c r="L3763" i="1"/>
  <c r="L4023" i="1"/>
  <c r="L1475" i="1"/>
  <c r="L1267" i="1"/>
  <c r="L1007" i="1"/>
  <c r="L747" i="1"/>
  <c r="L2411" i="1"/>
  <c r="L3230" i="1"/>
  <c r="L4543" i="1"/>
  <c r="L6103" i="1"/>
  <c r="L124" i="1"/>
  <c r="K6557" i="1"/>
  <c r="L6557" i="1" s="1"/>
  <c r="K5933" i="1"/>
  <c r="L5933" i="1" s="1"/>
  <c r="K5764" i="1"/>
  <c r="K5205" i="1"/>
  <c r="L5205" i="1" s="1"/>
  <c r="K4763" i="1"/>
  <c r="L4763" i="1" s="1"/>
  <c r="K4581" i="1"/>
  <c r="L4581" i="1" s="1"/>
  <c r="K4477" i="1"/>
  <c r="L4477" i="1" s="1"/>
  <c r="K2033" i="1"/>
  <c r="L2033" i="1" s="1"/>
  <c r="K3606" i="1"/>
  <c r="L3606" i="1" s="1"/>
  <c r="K3242" i="1"/>
  <c r="L3242" i="1" s="1"/>
  <c r="K1851" i="1"/>
  <c r="L1851" i="1" s="1"/>
  <c r="K1110" i="1"/>
  <c r="K785" i="1"/>
  <c r="L785" i="1" s="1"/>
  <c r="K1786" i="1"/>
  <c r="L1786" i="1" s="1"/>
  <c r="L2541" i="1"/>
  <c r="L4114" i="1"/>
  <c r="L2606" i="1"/>
  <c r="L5414" i="1"/>
  <c r="L2801" i="1"/>
  <c r="L1436" i="1"/>
  <c r="L6350" i="1"/>
  <c r="L7065" i="1"/>
  <c r="L5011" i="1"/>
  <c r="L6545" i="1"/>
  <c r="L2593" i="1"/>
  <c r="L786" i="1"/>
  <c r="L5570" i="1"/>
  <c r="L4088" i="1"/>
  <c r="L1176" i="1"/>
  <c r="L1566" i="1"/>
  <c r="L7621" i="1"/>
  <c r="L5856" i="1"/>
  <c r="L7429" i="1"/>
  <c r="L6935" i="1"/>
  <c r="K629" i="1"/>
  <c r="L629" i="1" s="1"/>
  <c r="K4061" i="1"/>
  <c r="L4061" i="1" s="1"/>
  <c r="K3788" i="1"/>
  <c r="L3788" i="1" s="1"/>
  <c r="K4048" i="1"/>
  <c r="L4048" i="1" s="1"/>
  <c r="K3684" i="1"/>
  <c r="L3684" i="1" s="1"/>
  <c r="K3151" i="1"/>
  <c r="L3151" i="1" s="1"/>
  <c r="K3541" i="1"/>
  <c r="L3541" i="1" s="1"/>
  <c r="K201" i="1"/>
  <c r="L201" i="1" s="1"/>
  <c r="K2553" i="1"/>
  <c r="L2553" i="1" s="1"/>
  <c r="K7415" i="1"/>
  <c r="L7415" i="1" s="1"/>
  <c r="K7155" i="1"/>
  <c r="L7155" i="1" s="1"/>
  <c r="L3282" i="1"/>
  <c r="L7221" i="1"/>
  <c r="L6896" i="1"/>
  <c r="L773" i="1"/>
  <c r="L630" i="1"/>
  <c r="K4633" i="1"/>
  <c r="L4633" i="1" s="1"/>
  <c r="K2683" i="1"/>
  <c r="L2683" i="1" s="1"/>
  <c r="K1084" i="1"/>
  <c r="L1084" i="1" s="1"/>
  <c r="K1630" i="1"/>
  <c r="L1630" i="1" s="1"/>
  <c r="K6427" i="1"/>
  <c r="L6427" i="1" s="1"/>
  <c r="K3996" i="1"/>
  <c r="K3034" i="1"/>
  <c r="L3034" i="1" s="1"/>
  <c r="K3918" i="1"/>
  <c r="K1240" i="1"/>
  <c r="K1071" i="1"/>
  <c r="L1071" i="1" s="1"/>
  <c r="K6908" i="1"/>
  <c r="K6882" i="1"/>
  <c r="L6882" i="1" s="1"/>
  <c r="K7090" i="1"/>
  <c r="L7090" i="1" s="1"/>
  <c r="K6115" i="1"/>
  <c r="K6063" i="1"/>
  <c r="L6063" i="1" s="1"/>
  <c r="K5478" i="1"/>
  <c r="K5049" i="1"/>
  <c r="L5049" i="1" s="1"/>
  <c r="K3736" i="1"/>
  <c r="L3736" i="1" s="1"/>
  <c r="K4867" i="1"/>
  <c r="K2527" i="1"/>
  <c r="L2527" i="1" s="1"/>
  <c r="K3554" i="1"/>
  <c r="L3554" i="1" s="1"/>
  <c r="K7646" i="1"/>
  <c r="L7646" i="1" s="1"/>
  <c r="K7324" i="1"/>
  <c r="K7207" i="1"/>
  <c r="L7207" i="1" s="1"/>
  <c r="K5647" i="1"/>
  <c r="L5647" i="1" s="1"/>
  <c r="K5179" i="1"/>
  <c r="K5023" i="1"/>
  <c r="L5023" i="1" s="1"/>
  <c r="K4100" i="1"/>
  <c r="L4100" i="1" s="1"/>
  <c r="K1448" i="1"/>
  <c r="L1448" i="1" s="1"/>
  <c r="L7000" i="1"/>
  <c r="K1123" i="1"/>
  <c r="L1123" i="1" s="1"/>
  <c r="L2645" i="1"/>
  <c r="L98" i="1"/>
  <c r="L4127" i="1"/>
  <c r="L1904" i="1"/>
  <c r="L1332" i="1"/>
  <c r="K4503" i="1"/>
  <c r="L4503" i="1" s="1"/>
  <c r="K3580" i="1"/>
  <c r="L3580" i="1" s="1"/>
  <c r="K2618" i="1"/>
  <c r="L2827" i="1"/>
  <c r="L1709" i="1"/>
  <c r="L1657" i="1"/>
  <c r="L1553" i="1"/>
  <c r="K6856" i="1"/>
  <c r="L6856" i="1" s="1"/>
  <c r="L6844" i="1"/>
  <c r="K3632" i="1"/>
  <c r="L3632" i="1" s="1"/>
  <c r="L2632" i="1"/>
  <c r="L2372" i="1"/>
  <c r="L5713" i="1"/>
  <c r="L5479" i="1"/>
  <c r="K5491" i="1"/>
  <c r="L5491" i="1" s="1"/>
  <c r="L6324" i="1"/>
  <c r="K5972" i="1"/>
  <c r="L5505" i="1"/>
  <c r="K5348" i="1"/>
  <c r="L5348" i="1" s="1"/>
  <c r="K5140" i="1"/>
  <c r="L5140" i="1" s="1"/>
  <c r="L4972" i="1"/>
  <c r="L4816" i="1"/>
  <c r="L2814" i="1"/>
  <c r="L3087" i="1"/>
  <c r="L2944" i="1"/>
  <c r="L2567" i="1"/>
  <c r="L2723" i="1"/>
  <c r="K1981" i="1"/>
  <c r="L1981" i="1" s="1"/>
  <c r="L5765" i="1"/>
  <c r="L5726" i="1"/>
  <c r="L5141" i="1"/>
  <c r="L3061" i="1"/>
  <c r="K2462" i="1"/>
  <c r="L2462" i="1" s="1"/>
  <c r="L2853" i="1"/>
  <c r="L4192" i="1"/>
  <c r="K1864" i="1"/>
  <c r="L1864" i="1" s="1"/>
  <c r="L46" i="1"/>
  <c r="L5401" i="1"/>
  <c r="K4243" i="1"/>
  <c r="L890" i="1"/>
  <c r="L1254" i="1"/>
  <c r="L1722" i="1"/>
  <c r="K7516" i="1"/>
  <c r="L6662" i="1"/>
  <c r="L2528" i="1"/>
  <c r="L5700" i="1"/>
  <c r="L5076" i="1"/>
  <c r="L2489" i="1"/>
  <c r="L3711" i="1"/>
  <c r="L1813" i="1"/>
  <c r="L1696" i="1"/>
  <c r="K45" i="1"/>
  <c r="K84" i="1"/>
  <c r="L84" i="1" s="1"/>
  <c r="K136" i="1"/>
  <c r="L136" i="1" s="1"/>
  <c r="K655" i="1"/>
  <c r="L655" i="1" s="1"/>
  <c r="K837" i="1"/>
  <c r="K5946" i="1"/>
  <c r="L5946" i="1" s="1"/>
  <c r="K7350" i="1"/>
  <c r="L7350" i="1" s="1"/>
  <c r="K3762" i="1"/>
  <c r="K1201" i="1"/>
  <c r="K123" i="1"/>
  <c r="L123" i="1" s="1"/>
  <c r="K6999" i="1"/>
  <c r="L6999" i="1" s="1"/>
  <c r="L6454" i="1"/>
  <c r="K2384" i="1"/>
  <c r="K5777" i="1"/>
  <c r="L5777" i="1" s="1"/>
  <c r="L7492" i="1"/>
  <c r="L423" i="1"/>
  <c r="K6076" i="1"/>
  <c r="L5336" i="1"/>
  <c r="L2177" i="1"/>
  <c r="L5622" i="1"/>
  <c r="L4933" i="1"/>
  <c r="K4204" i="1"/>
  <c r="L4204" i="1" s="1"/>
  <c r="L7247" i="1"/>
  <c r="L4296" i="1"/>
  <c r="L1605" i="1"/>
  <c r="L6012" i="1"/>
  <c r="L5232" i="1"/>
  <c r="K4932" i="1"/>
  <c r="L6675" i="1"/>
  <c r="K6583" i="1"/>
  <c r="L6779" i="1"/>
  <c r="K4490" i="1"/>
  <c r="K4425" i="1"/>
  <c r="L4425" i="1" s="1"/>
  <c r="L4439" i="1"/>
  <c r="L4504" i="1"/>
  <c r="K2930" i="1"/>
  <c r="L2930" i="1" s="1"/>
  <c r="L3893" i="1"/>
  <c r="L3685" i="1"/>
  <c r="K2566" i="1"/>
  <c r="L2566" i="1" s="1"/>
  <c r="L1865" i="1"/>
  <c r="L1761" i="1"/>
  <c r="L176" i="1"/>
  <c r="L6727" i="1"/>
  <c r="K6206" i="1"/>
  <c r="L6206" i="1" s="1"/>
  <c r="K4789" i="1"/>
  <c r="L4789" i="1" s="1"/>
  <c r="K2891" i="1"/>
  <c r="L2891" i="1" s="1"/>
  <c r="K6505" i="1"/>
  <c r="L6649" i="1"/>
  <c r="K6661" i="1"/>
  <c r="L6661" i="1" s="1"/>
  <c r="K5400" i="1"/>
  <c r="L4205" i="1"/>
  <c r="L2905" i="1"/>
  <c r="L916" i="1"/>
  <c r="L5388" i="1"/>
  <c r="L5908" i="1"/>
  <c r="K3099" i="1"/>
  <c r="L3099" i="1" s="1"/>
  <c r="K97" i="1"/>
  <c r="L97" i="1" s="1"/>
  <c r="K149" i="1"/>
  <c r="K175" i="1"/>
  <c r="L175" i="1" s="1"/>
  <c r="K772" i="1"/>
  <c r="K6635" i="1"/>
  <c r="L6635" i="1" s="1"/>
  <c r="K4022" i="1"/>
  <c r="L4022" i="1" s="1"/>
  <c r="K1357" i="1"/>
  <c r="K6011" i="1"/>
  <c r="L6011" i="1" s="1"/>
  <c r="K4997" i="1"/>
  <c r="K2969" i="1"/>
  <c r="L2969" i="1" s="1"/>
  <c r="L319" i="1"/>
  <c r="L2385" i="1"/>
  <c r="L2580" i="1"/>
  <c r="L6064" i="1"/>
  <c r="L5284" i="1"/>
  <c r="L4868" i="1"/>
  <c r="L6311" i="1"/>
  <c r="L5609" i="1"/>
  <c r="L4491" i="1"/>
  <c r="L2073" i="1"/>
  <c r="L150" i="1"/>
  <c r="K707" i="1"/>
  <c r="K967" i="1"/>
  <c r="L967" i="1" s="1"/>
  <c r="K6609" i="1"/>
  <c r="L6609" i="1" s="1"/>
  <c r="K954" i="1"/>
  <c r="L954" i="1" s="1"/>
  <c r="K1279" i="1"/>
  <c r="L1279" i="1" s="1"/>
  <c r="K7064" i="1"/>
  <c r="K7012" i="1"/>
  <c r="L7012" i="1" s="1"/>
  <c r="K6960" i="1"/>
  <c r="K6739" i="1"/>
  <c r="L6739" i="1" s="1"/>
  <c r="K6622" i="1"/>
  <c r="L6622" i="1" s="1"/>
  <c r="K6258" i="1"/>
  <c r="L6258" i="1" s="1"/>
  <c r="K6089" i="1"/>
  <c r="K6037" i="1"/>
  <c r="K5985" i="1"/>
  <c r="K5894" i="1"/>
  <c r="K5842" i="1"/>
  <c r="L5842" i="1" s="1"/>
  <c r="K5725" i="1"/>
  <c r="L5725" i="1" s="1"/>
  <c r="K5621" i="1"/>
  <c r="K5582" i="1"/>
  <c r="L5582" i="1" s="1"/>
  <c r="K6193" i="1"/>
  <c r="L6193" i="1" s="1"/>
  <c r="K5699" i="1"/>
  <c r="L5699" i="1" s="1"/>
  <c r="K5309" i="1"/>
  <c r="L5309" i="1" s="1"/>
  <c r="K5036" i="1"/>
  <c r="L5036" i="1" s="1"/>
  <c r="K4893" i="1"/>
  <c r="K4737" i="1"/>
  <c r="K4516" i="1"/>
  <c r="K4386" i="1"/>
  <c r="L4386" i="1" s="1"/>
  <c r="K4126" i="1"/>
  <c r="L4126" i="1" s="1"/>
  <c r="K3749" i="1"/>
  <c r="L3749" i="1" s="1"/>
  <c r="K3697" i="1"/>
  <c r="L3697" i="1" s="1"/>
  <c r="K3671" i="1"/>
  <c r="L3671" i="1" s="1"/>
  <c r="K3125" i="1"/>
  <c r="L3125" i="1" s="1"/>
  <c r="K5335" i="1"/>
  <c r="L5335" i="1" s="1"/>
  <c r="K4919" i="1"/>
  <c r="L4919" i="1" s="1"/>
  <c r="K4724" i="1"/>
  <c r="K4178" i="1"/>
  <c r="L4178" i="1" s="1"/>
  <c r="K3515" i="1"/>
  <c r="L3515" i="1" s="1"/>
  <c r="K2943" i="1"/>
  <c r="L2943" i="1" s="1"/>
  <c r="K4568" i="1"/>
  <c r="L4568" i="1" s="1"/>
  <c r="K4217" i="1"/>
  <c r="L4217" i="1" s="1"/>
  <c r="K3853" i="1"/>
  <c r="L3853" i="1" s="1"/>
  <c r="K3645" i="1"/>
  <c r="L3645" i="1" s="1"/>
  <c r="K2631" i="1"/>
  <c r="L2631" i="1" s="1"/>
  <c r="K2397" i="1"/>
  <c r="L2397" i="1" s="1"/>
  <c r="K1435" i="1"/>
  <c r="K58" i="1"/>
  <c r="L58" i="1" s="1"/>
  <c r="K694" i="1"/>
  <c r="K1175" i="1"/>
  <c r="K4672" i="1"/>
  <c r="K4373" i="1"/>
  <c r="L4373" i="1" s="1"/>
  <c r="K2306" i="1"/>
  <c r="K2904" i="1"/>
  <c r="L7634" i="1"/>
  <c r="L760" i="1"/>
  <c r="K3840" i="1"/>
  <c r="L3840" i="1" s="1"/>
  <c r="L3776" i="1"/>
  <c r="L3724" i="1"/>
  <c r="K4607" i="1"/>
  <c r="L4607" i="1" s="1"/>
  <c r="L3113" i="1"/>
  <c r="K7194" i="1"/>
  <c r="L6766" i="1"/>
  <c r="L4855" i="1"/>
  <c r="L3438" i="1"/>
  <c r="L3126" i="1"/>
  <c r="K3229" i="1"/>
  <c r="L7052" i="1"/>
  <c r="L6948" i="1"/>
  <c r="L4101" i="1"/>
  <c r="K1019" i="1"/>
  <c r="K331" i="1"/>
  <c r="L331" i="1" s="1"/>
  <c r="K7077" i="1"/>
  <c r="L7077" i="1" s="1"/>
  <c r="K7025" i="1"/>
  <c r="K6869" i="1"/>
  <c r="K6778" i="1"/>
  <c r="L6778" i="1" s="1"/>
  <c r="K6947" i="1"/>
  <c r="L6947" i="1" s="1"/>
  <c r="K7594" i="1"/>
  <c r="K6180" i="1"/>
  <c r="K6167" i="1"/>
  <c r="L6167" i="1" s="1"/>
  <c r="K6024" i="1"/>
  <c r="L6024" i="1" s="1"/>
  <c r="K5712" i="1"/>
  <c r="K5244" i="1"/>
  <c r="L5244" i="1" s="1"/>
  <c r="K5101" i="1"/>
  <c r="L5101" i="1" s="1"/>
  <c r="K4828" i="1"/>
  <c r="K5374" i="1"/>
  <c r="L5374" i="1" s="1"/>
  <c r="K4321" i="1"/>
  <c r="K4165" i="1"/>
  <c r="L4165" i="1" s="1"/>
  <c r="K4087" i="1"/>
  <c r="K3957" i="1"/>
  <c r="L3957" i="1" s="1"/>
  <c r="K3723" i="1"/>
  <c r="K3073" i="1"/>
  <c r="L3073" i="1" s="1"/>
  <c r="K5127" i="1"/>
  <c r="K4984" i="1"/>
  <c r="K4659" i="1"/>
  <c r="K4113" i="1"/>
  <c r="K3138" i="1"/>
  <c r="K2982" i="1"/>
  <c r="K2917" i="1"/>
  <c r="L2917" i="1" s="1"/>
  <c r="K4009" i="1"/>
  <c r="L4009" i="1" s="1"/>
  <c r="K3905" i="1"/>
  <c r="L3905" i="1" s="1"/>
  <c r="K2839" i="1"/>
  <c r="L2839" i="1" s="1"/>
  <c r="K2735" i="1"/>
  <c r="K2579" i="1"/>
  <c r="K110" i="1"/>
  <c r="L110" i="1" s="1"/>
  <c r="L1462" i="1"/>
  <c r="K7441" i="1"/>
  <c r="K5855" i="1"/>
  <c r="K3944" i="1"/>
  <c r="L3944" i="1" s="1"/>
  <c r="K3892" i="1"/>
  <c r="L3892" i="1" s="1"/>
  <c r="L3828" i="1"/>
  <c r="L812" i="1"/>
  <c r="L5518" i="1"/>
  <c r="K642" i="1"/>
  <c r="L642" i="1" s="1"/>
  <c r="L1150" i="1"/>
  <c r="L1670" i="1"/>
  <c r="L5427" i="1"/>
  <c r="K6726" i="1"/>
  <c r="L6726" i="1" s="1"/>
  <c r="K6674" i="1"/>
  <c r="L6674" i="1" s="1"/>
  <c r="K6531" i="1"/>
  <c r="L6531" i="1" s="1"/>
  <c r="K7181" i="1"/>
  <c r="L7181" i="1" s="1"/>
  <c r="K6323" i="1"/>
  <c r="L6323" i="1" s="1"/>
  <c r="K6414" i="1"/>
  <c r="K5959" i="1"/>
  <c r="K5907" i="1"/>
  <c r="L5907" i="1" s="1"/>
  <c r="K5296" i="1"/>
  <c r="L5296" i="1" s="1"/>
  <c r="K5088" i="1"/>
  <c r="K5075" i="1"/>
  <c r="L5075" i="1" s="1"/>
  <c r="K4880" i="1"/>
  <c r="L4880" i="1" s="1"/>
  <c r="K4698" i="1"/>
  <c r="L4698" i="1" s="1"/>
  <c r="K5829" i="1"/>
  <c r="L5829" i="1" s="1"/>
  <c r="K5257" i="1"/>
  <c r="L5257" i="1" s="1"/>
  <c r="K5192" i="1"/>
  <c r="K4841" i="1"/>
  <c r="K4412" i="1"/>
  <c r="K4347" i="1"/>
  <c r="L4347" i="1" s="1"/>
  <c r="K4282" i="1"/>
  <c r="L4282" i="1" s="1"/>
  <c r="K2280" i="1"/>
  <c r="L2280" i="1" s="1"/>
  <c r="K2267" i="1"/>
  <c r="L2267" i="1" s="1"/>
  <c r="K2228" i="1"/>
  <c r="L2228" i="1" s="1"/>
  <c r="K2189" i="1"/>
  <c r="L2189" i="1" s="1"/>
  <c r="K2163" i="1"/>
  <c r="L2163" i="1" s="1"/>
  <c r="K2124" i="1"/>
  <c r="K2111" i="1"/>
  <c r="L2111" i="1" s="1"/>
  <c r="K2085" i="1"/>
  <c r="K2072" i="1"/>
  <c r="K2059" i="1"/>
  <c r="K2020" i="1"/>
  <c r="L2020" i="1" s="1"/>
  <c r="K2007" i="1"/>
  <c r="L2007" i="1" s="1"/>
  <c r="K1968" i="1"/>
  <c r="L1968" i="1" s="1"/>
  <c r="K1955" i="1"/>
  <c r="L1955" i="1" s="1"/>
  <c r="K3866" i="1"/>
  <c r="L3866" i="1" s="1"/>
  <c r="K3658" i="1"/>
  <c r="L3658" i="1" s="1"/>
  <c r="K3710" i="1"/>
  <c r="L3710" i="1" s="1"/>
  <c r="K3346" i="1"/>
  <c r="L3346" i="1" s="1"/>
  <c r="K2878" i="1"/>
  <c r="K4230" i="1"/>
  <c r="L4230" i="1" s="1"/>
  <c r="K3970" i="1"/>
  <c r="L3970" i="1" s="1"/>
  <c r="K3814" i="1"/>
  <c r="K3450" i="1"/>
  <c r="L3450" i="1" s="1"/>
  <c r="K2865" i="1"/>
  <c r="K2813" i="1"/>
  <c r="L2813" i="1" s="1"/>
  <c r="K1773" i="1"/>
  <c r="K1695" i="1"/>
  <c r="L1695" i="1" s="1"/>
  <c r="K1656" i="1"/>
  <c r="L1656" i="1" s="1"/>
  <c r="K1474" i="1"/>
  <c r="L1474" i="1" s="1"/>
  <c r="K1344" i="1"/>
  <c r="K1318" i="1"/>
  <c r="K1292" i="1"/>
  <c r="K1253" i="1"/>
  <c r="K1214" i="1"/>
  <c r="K1136" i="1"/>
  <c r="L1136" i="1" s="1"/>
  <c r="K902" i="1"/>
  <c r="L902" i="1" s="1"/>
  <c r="K746" i="1"/>
  <c r="K668" i="1"/>
  <c r="K1682" i="1"/>
  <c r="K1331" i="1"/>
  <c r="K1734" i="1"/>
  <c r="K1227" i="1"/>
  <c r="K7529" i="1"/>
  <c r="L7529" i="1" s="1"/>
  <c r="K7491" i="1"/>
  <c r="L7491" i="1" s="1"/>
  <c r="K7376" i="1"/>
  <c r="L7376" i="1" s="1"/>
  <c r="K5543" i="1"/>
  <c r="K7363" i="1"/>
  <c r="K7272" i="1"/>
  <c r="L7272" i="1" s="1"/>
  <c r="L7403" i="1"/>
  <c r="L6610" i="1"/>
  <c r="L5180" i="1"/>
  <c r="L5024" i="1"/>
  <c r="K7480" i="1"/>
  <c r="K7542" i="1"/>
  <c r="L7542" i="1" s="1"/>
  <c r="K7168" i="1"/>
  <c r="L7168" i="1" s="1"/>
  <c r="K5426" i="1"/>
  <c r="K5413" i="1"/>
  <c r="L5413" i="1" s="1"/>
  <c r="K5517" i="1"/>
  <c r="K5452" i="1"/>
  <c r="J7845" i="1"/>
  <c r="K4256" i="1"/>
  <c r="K3320" i="1"/>
  <c r="K3268" i="1"/>
  <c r="L3268" i="1" s="1"/>
  <c r="K3164" i="1"/>
  <c r="K3112" i="1"/>
  <c r="L3112" i="1" s="1"/>
  <c r="K4620" i="1"/>
  <c r="L4620" i="1" s="1"/>
  <c r="K4529" i="1"/>
  <c r="K4464" i="1"/>
  <c r="K4152" i="1"/>
  <c r="K4750" i="1"/>
  <c r="L4750" i="1" s="1"/>
  <c r="K3333" i="1"/>
  <c r="L3333" i="1" s="1"/>
  <c r="L7390" i="1"/>
  <c r="L7338" i="1"/>
  <c r="L7286" i="1"/>
  <c r="K7298" i="1"/>
  <c r="L7377" i="1"/>
  <c r="K7389" i="1"/>
  <c r="K6687" i="1"/>
  <c r="L6687" i="1" s="1"/>
  <c r="L6558" i="1"/>
  <c r="K6570" i="1"/>
  <c r="L6570" i="1" s="1"/>
  <c r="L6480" i="1"/>
  <c r="K6492" i="1"/>
  <c r="L6492" i="1" s="1"/>
  <c r="K6336" i="1"/>
  <c r="L6246" i="1"/>
  <c r="L5557" i="1"/>
  <c r="K5569" i="1"/>
  <c r="K5153" i="1"/>
  <c r="L5153" i="1" s="1"/>
  <c r="K4945" i="1"/>
  <c r="L4945" i="1" s="1"/>
  <c r="L5596" i="1"/>
  <c r="K5608" i="1"/>
  <c r="L5608" i="1" s="1"/>
  <c r="K4555" i="1"/>
  <c r="L4555" i="1" s="1"/>
  <c r="K4451" i="1"/>
  <c r="L4387" i="1"/>
  <c r="K4399" i="1"/>
  <c r="L4399" i="1" s="1"/>
  <c r="L4335" i="1"/>
  <c r="L4283" i="1"/>
  <c r="K4295" i="1"/>
  <c r="K2254" i="1"/>
  <c r="L2254" i="1" s="1"/>
  <c r="L2242" i="1"/>
  <c r="K2202" i="1"/>
  <c r="L2202" i="1" s="1"/>
  <c r="K2150" i="1"/>
  <c r="L2138" i="1"/>
  <c r="K2098" i="1"/>
  <c r="K2046" i="1"/>
  <c r="L2034" i="1"/>
  <c r="K1994" i="1"/>
  <c r="L1994" i="1" s="1"/>
  <c r="L1982" i="1"/>
  <c r="K1942" i="1"/>
  <c r="L4686" i="1"/>
  <c r="K3021" i="1"/>
  <c r="L3021" i="1" s="1"/>
  <c r="L3009" i="1"/>
  <c r="K3983" i="1"/>
  <c r="L3971" i="1"/>
  <c r="K3567" i="1"/>
  <c r="L2892" i="1"/>
  <c r="K2748" i="1"/>
  <c r="L2748" i="1" s="1"/>
  <c r="K3827" i="1"/>
  <c r="L3827" i="1" s="1"/>
  <c r="L3815" i="1"/>
  <c r="L3659" i="1"/>
  <c r="K3203" i="1"/>
  <c r="L3203" i="1" s="1"/>
  <c r="L3191" i="1"/>
  <c r="K1916" i="1"/>
  <c r="K1721" i="1"/>
  <c r="L1721" i="1" s="1"/>
  <c r="K1708" i="1"/>
  <c r="L1708" i="1" s="1"/>
  <c r="K1565" i="1"/>
  <c r="L1501" i="1"/>
  <c r="K1513" i="1"/>
  <c r="K1461" i="1"/>
  <c r="L1397" i="1"/>
  <c r="K1409" i="1"/>
  <c r="L1345" i="1"/>
  <c r="K1305" i="1"/>
  <c r="L1305" i="1" s="1"/>
  <c r="L1241" i="1"/>
  <c r="L1189" i="1"/>
  <c r="L1137" i="1"/>
  <c r="K1149" i="1"/>
  <c r="L1149" i="1" s="1"/>
  <c r="K1097" i="1"/>
  <c r="K1058" i="1"/>
  <c r="K1045" i="1"/>
  <c r="K993" i="1"/>
  <c r="L993" i="1" s="1"/>
  <c r="L981" i="1"/>
  <c r="K941" i="1"/>
  <c r="L941" i="1" s="1"/>
  <c r="K889" i="1"/>
  <c r="L889" i="1" s="1"/>
  <c r="L825" i="1"/>
  <c r="K2475" i="1"/>
  <c r="L2359" i="1"/>
  <c r="K2371" i="1"/>
  <c r="L2371" i="1" s="1"/>
  <c r="K1487" i="1"/>
  <c r="L1487" i="1" s="1"/>
  <c r="L1748" i="1"/>
  <c r="K1760" i="1"/>
  <c r="K1617" i="1"/>
  <c r="L643" i="1"/>
  <c r="K71" i="1"/>
  <c r="L71" i="1" s="1"/>
  <c r="L111" i="1"/>
  <c r="K1422" i="1"/>
  <c r="K811" i="1"/>
  <c r="K876" i="1"/>
  <c r="K980" i="1"/>
  <c r="L980" i="1" s="1"/>
  <c r="K7504" i="1"/>
  <c r="K7259" i="1"/>
  <c r="L7259" i="1" s="1"/>
  <c r="K7233" i="1"/>
  <c r="L7233" i="1" s="1"/>
  <c r="K7103" i="1"/>
  <c r="L7103" i="1" s="1"/>
  <c r="L6051" i="1"/>
  <c r="L5999" i="1"/>
  <c r="L5947" i="1"/>
  <c r="L5895" i="1"/>
  <c r="L6155" i="1"/>
  <c r="K5920" i="1"/>
  <c r="L5920" i="1" s="1"/>
  <c r="K5530" i="1"/>
  <c r="L5530" i="1" s="1"/>
  <c r="K5634" i="1"/>
  <c r="L5634" i="1" s="1"/>
  <c r="L5193" i="1"/>
  <c r="L4985" i="1"/>
  <c r="L4647" i="1"/>
  <c r="K3502" i="1"/>
  <c r="L3502" i="1" s="1"/>
  <c r="K3294" i="1"/>
  <c r="K3190" i="1"/>
  <c r="L3190" i="1" s="1"/>
  <c r="K5556" i="1"/>
  <c r="L4712" i="1"/>
  <c r="L4725" i="1"/>
  <c r="L4465" i="1"/>
  <c r="K2956" i="1"/>
  <c r="L4751" i="1"/>
  <c r="L3945" i="1"/>
  <c r="L3737" i="1"/>
  <c r="L3529" i="1"/>
  <c r="K1877" i="1"/>
  <c r="K7051" i="1"/>
  <c r="K6232" i="1"/>
  <c r="L6232" i="1" s="1"/>
  <c r="K7142" i="1"/>
  <c r="L7142" i="1" s="1"/>
  <c r="K6700" i="1"/>
  <c r="L6700" i="1" s="1"/>
  <c r="L6038" i="1"/>
  <c r="K6050" i="1"/>
  <c r="L6050" i="1" s="1"/>
  <c r="L5986" i="1"/>
  <c r="K5998" i="1"/>
  <c r="L5998" i="1" s="1"/>
  <c r="L5310" i="1"/>
  <c r="K5322" i="1"/>
  <c r="L5322" i="1" s="1"/>
  <c r="L5258" i="1"/>
  <c r="K5270" i="1"/>
  <c r="L5206" i="1"/>
  <c r="K5218" i="1"/>
  <c r="L5218" i="1" s="1"/>
  <c r="L5154" i="1"/>
  <c r="K5166" i="1"/>
  <c r="L4075" i="1"/>
  <c r="L2697" i="1"/>
  <c r="L3139" i="1"/>
  <c r="L2840" i="1"/>
  <c r="K2852" i="1"/>
  <c r="L2852" i="1" s="1"/>
  <c r="K3775" i="1"/>
  <c r="K4035" i="1"/>
  <c r="L3035" i="1"/>
  <c r="K3047" i="1"/>
  <c r="K2657" i="1"/>
  <c r="L2657" i="1" s="1"/>
  <c r="L2515" i="1"/>
  <c r="K928" i="1"/>
  <c r="L928" i="1" s="1"/>
  <c r="K798" i="1"/>
  <c r="L798" i="1" s="1"/>
  <c r="K616" i="1"/>
  <c r="L616" i="1" s="1"/>
  <c r="L2437" i="1"/>
  <c r="L2333" i="1"/>
  <c r="L2229" i="1"/>
  <c r="K2241" i="1"/>
  <c r="L2241" i="1" s="1"/>
  <c r="L2125" i="1"/>
  <c r="K2137" i="1"/>
  <c r="L2021" i="1"/>
  <c r="L1917" i="1"/>
  <c r="K1929" i="1"/>
  <c r="L1929" i="1" s="1"/>
  <c r="K1825" i="1"/>
  <c r="L1825" i="1" s="1"/>
  <c r="K1812" i="1"/>
  <c r="L1812" i="1" s="1"/>
  <c r="K1604" i="1"/>
  <c r="L1604" i="1" s="1"/>
  <c r="K162" i="1"/>
  <c r="K2176" i="1"/>
  <c r="K1266" i="1"/>
  <c r="K1890" i="1"/>
  <c r="L1890" i="1" s="1"/>
  <c r="K1162" i="1"/>
  <c r="K759" i="1"/>
  <c r="L759" i="1" s="1"/>
  <c r="K824" i="1"/>
  <c r="K1032" i="1"/>
  <c r="L1020" i="1"/>
  <c r="K7555" i="1"/>
  <c r="L7555" i="1" s="1"/>
  <c r="L6623" i="1"/>
  <c r="K6349" i="1"/>
  <c r="L6337" i="1"/>
  <c r="K6245" i="1"/>
  <c r="L6245" i="1" s="1"/>
  <c r="K6973" i="1"/>
  <c r="L6973" i="1" s="1"/>
  <c r="K6791" i="1"/>
  <c r="K7038" i="1"/>
  <c r="L7038" i="1" s="1"/>
  <c r="K5738" i="1"/>
  <c r="L5738" i="1" s="1"/>
  <c r="L5635" i="1"/>
  <c r="K5790" i="1"/>
  <c r="L5375" i="1"/>
  <c r="K5387" i="1"/>
  <c r="L5387" i="1" s="1"/>
  <c r="L5245" i="1"/>
  <c r="L5037" i="1"/>
  <c r="L4829" i="1"/>
  <c r="L4530" i="1"/>
  <c r="K4542" i="1"/>
  <c r="L4542" i="1" s="1"/>
  <c r="K3411" i="1"/>
  <c r="L3411" i="1" s="1"/>
  <c r="K4685" i="1"/>
  <c r="L4673" i="1"/>
  <c r="L4699" i="1"/>
  <c r="K4711" i="1"/>
  <c r="L4711" i="1" s="1"/>
  <c r="L3997" i="1"/>
  <c r="L3789" i="1"/>
  <c r="K3801" i="1"/>
  <c r="L3581" i="1"/>
  <c r="K3593" i="1"/>
  <c r="K3385" i="1"/>
  <c r="L3385" i="1" s="1"/>
  <c r="L3165" i="1"/>
  <c r="K3177" i="1"/>
  <c r="K2826" i="1"/>
  <c r="K2696" i="1"/>
  <c r="L2696" i="1" s="1"/>
  <c r="K2644" i="1"/>
  <c r="L2644" i="1" s="1"/>
  <c r="K2592" i="1"/>
  <c r="L2592" i="1" s="1"/>
  <c r="K2540" i="1"/>
  <c r="K2501" i="1"/>
  <c r="L2501" i="1" s="1"/>
  <c r="K2436" i="1"/>
  <c r="L3919" i="1"/>
  <c r="K3931" i="1"/>
  <c r="K2670" i="1"/>
  <c r="L2996" i="1"/>
  <c r="K3008" i="1"/>
  <c r="L3295" i="1"/>
  <c r="K3307" i="1"/>
  <c r="L3307" i="1" s="1"/>
  <c r="L2931" i="1"/>
  <c r="K2787" i="1"/>
  <c r="L2787" i="1" s="1"/>
  <c r="L1891" i="1"/>
  <c r="K1903" i="1"/>
  <c r="L1903" i="1" s="1"/>
  <c r="L1839" i="1"/>
  <c r="L1787" i="1"/>
  <c r="K1799" i="1"/>
  <c r="L1799" i="1" s="1"/>
  <c r="L1735" i="1"/>
  <c r="K1747" i="1"/>
  <c r="L1683" i="1"/>
  <c r="K1643" i="1"/>
  <c r="K1591" i="1"/>
  <c r="L1579" i="1"/>
  <c r="L3607" i="1"/>
  <c r="K3619" i="1"/>
  <c r="L3619" i="1" s="1"/>
  <c r="K1669" i="1"/>
  <c r="L1669" i="1" s="1"/>
  <c r="K7428" i="1"/>
  <c r="K5881" i="1"/>
  <c r="L5881" i="1" s="1"/>
  <c r="K4269" i="1"/>
  <c r="K3359" i="1"/>
  <c r="K7285" i="1"/>
  <c r="K6466" i="1"/>
  <c r="L5492" i="1"/>
  <c r="K5504" i="1"/>
  <c r="L5504" i="1" s="1"/>
  <c r="L4998" i="1"/>
  <c r="K5010" i="1"/>
  <c r="L4894" i="1"/>
  <c r="K4906" i="1"/>
  <c r="K5868" i="1"/>
  <c r="L617" i="1"/>
  <c r="K6921" i="1"/>
  <c r="L6921" i="1" s="1"/>
  <c r="K6219" i="1"/>
  <c r="K3476" i="1"/>
  <c r="L3476" i="1" s="1"/>
  <c r="K3372" i="1"/>
  <c r="L3372" i="1" s="1"/>
  <c r="K3060" i="1"/>
  <c r="L3060" i="1" s="1"/>
  <c r="K4334" i="1"/>
  <c r="K2449" i="1"/>
  <c r="L2449" i="1" s="1"/>
  <c r="K7402" i="1"/>
  <c r="L7402" i="1" s="1"/>
  <c r="L1592" i="1"/>
  <c r="K6986" i="1"/>
  <c r="K6934" i="1"/>
  <c r="K7454" i="1"/>
  <c r="L7454" i="1" s="1"/>
  <c r="K7311" i="1"/>
  <c r="K4971" i="1"/>
  <c r="L4971" i="1" s="1"/>
  <c r="K3216" i="1"/>
  <c r="L3216" i="1" s="1"/>
  <c r="K435" i="1"/>
  <c r="L435" i="1" s="1"/>
  <c r="K6648" i="1"/>
  <c r="L6648" i="1" s="1"/>
  <c r="L5102" i="1"/>
  <c r="K5114" i="1"/>
  <c r="L5050" i="1"/>
  <c r="K5062" i="1"/>
  <c r="L4946" i="1"/>
  <c r="K4958" i="1"/>
  <c r="L4958" i="1" s="1"/>
  <c r="L4842" i="1"/>
  <c r="K4854" i="1"/>
  <c r="L4854" i="1" s="1"/>
  <c r="L4790" i="1"/>
  <c r="K4802" i="1"/>
  <c r="K3424" i="1"/>
  <c r="K2605" i="1"/>
  <c r="L2605" i="1" s="1"/>
  <c r="K1006" i="1"/>
  <c r="K7337" i="1"/>
  <c r="L7299" i="1"/>
  <c r="K6362" i="1"/>
  <c r="K4776" i="1"/>
  <c r="K2709" i="1"/>
  <c r="L2709" i="1" s="1"/>
  <c r="K2345" i="1"/>
  <c r="L2345" i="1" s="1"/>
  <c r="K1383" i="1"/>
  <c r="L72" i="1"/>
  <c r="L7351" i="1"/>
  <c r="L6870" i="1"/>
  <c r="L6818" i="1"/>
  <c r="L6987" i="1"/>
  <c r="K6843" i="1"/>
  <c r="L6843" i="1" s="1"/>
  <c r="L6831" i="1"/>
  <c r="L6597" i="1"/>
  <c r="K5231" i="1"/>
  <c r="K4815" i="1"/>
  <c r="L4815" i="1" s="1"/>
  <c r="K4139" i="1"/>
  <c r="K3255" i="1"/>
  <c r="L3255" i="1" s="1"/>
  <c r="L4569" i="1"/>
  <c r="K4308" i="1"/>
  <c r="L4308" i="1" s="1"/>
  <c r="K4074" i="1"/>
  <c r="L4074" i="1" s="1"/>
  <c r="K2995" i="1"/>
  <c r="K2722" i="1"/>
  <c r="L2722" i="1" s="1"/>
  <c r="L2658" i="1"/>
  <c r="K2514" i="1"/>
  <c r="L2450" i="1"/>
  <c r="K2410" i="1"/>
  <c r="K2358" i="1"/>
  <c r="L2358" i="1" s="1"/>
  <c r="K2215" i="1"/>
  <c r="L2099" i="1"/>
  <c r="K863" i="1"/>
  <c r="L1046" i="1"/>
  <c r="K3879" i="1"/>
  <c r="K1370" i="1"/>
  <c r="K5283" i="1"/>
  <c r="L5063" i="1"/>
  <c r="K4646" i="1"/>
  <c r="K4360" i="1"/>
  <c r="L4360" i="1" s="1"/>
  <c r="K4191" i="1"/>
  <c r="L4191" i="1" s="1"/>
  <c r="L3490" i="1"/>
  <c r="K3398" i="1"/>
  <c r="L3334" i="1"/>
  <c r="K3086" i="1"/>
  <c r="L3086" i="1" s="1"/>
  <c r="K4438" i="1"/>
  <c r="L4438" i="1" s="1"/>
  <c r="K3489" i="1"/>
  <c r="K3437" i="1"/>
  <c r="L3437" i="1" s="1"/>
  <c r="K3281" i="1"/>
  <c r="K2423" i="1"/>
  <c r="L2423" i="1" s="1"/>
  <c r="K850" i="1"/>
  <c r="K1526" i="1"/>
  <c r="L1526" i="1" s="1"/>
  <c r="K1838" i="1"/>
  <c r="L7182" i="1"/>
  <c r="L7143" i="1"/>
  <c r="L7013" i="1"/>
  <c r="L6194" i="1"/>
  <c r="K6830" i="1"/>
  <c r="L6830" i="1" s="1"/>
  <c r="L4803" i="1"/>
  <c r="K1188" i="1"/>
  <c r="K1578" i="1"/>
  <c r="L1578" i="1" s="1"/>
  <c r="K1500" i="1"/>
  <c r="L1500" i="1" s="1"/>
  <c r="L695" i="1"/>
  <c r="K188" i="1"/>
  <c r="L188" i="1" s="1"/>
  <c r="L5830" i="1"/>
  <c r="K3463" i="1"/>
  <c r="L1488" i="1"/>
  <c r="K1396" i="1"/>
  <c r="D18" i="5"/>
  <c r="E7831" i="1"/>
  <c r="F7831" i="1" s="1"/>
  <c r="L7517" i="1"/>
  <c r="L1618" i="1"/>
  <c r="L7130" i="1"/>
  <c r="L7039" i="1"/>
  <c r="L6207" i="1"/>
  <c r="L4244" i="1"/>
  <c r="L3464" i="1"/>
  <c r="L3204" i="1"/>
  <c r="L3152" i="1"/>
  <c r="L3100" i="1"/>
  <c r="L3048" i="1"/>
  <c r="L4608" i="1"/>
  <c r="L2255" i="1"/>
  <c r="L2151" i="1"/>
  <c r="L2047" i="1"/>
  <c r="L1943" i="1"/>
  <c r="L1358" i="1"/>
  <c r="L994" i="1"/>
  <c r="L4322" i="1"/>
  <c r="L1306" i="1"/>
  <c r="L7156" i="1"/>
  <c r="L7091" i="1"/>
  <c r="L6857" i="1"/>
  <c r="L6961" i="1"/>
  <c r="L6402" i="1"/>
  <c r="L5323" i="1"/>
  <c r="L5115" i="1"/>
  <c r="L4907" i="1"/>
  <c r="L4660" i="1"/>
  <c r="L4231" i="1"/>
  <c r="L3477" i="1"/>
  <c r="L3269" i="1"/>
  <c r="L2684" i="1"/>
  <c r="L2424" i="1"/>
  <c r="L3412" i="1"/>
  <c r="L7530" i="1"/>
  <c r="L2671" i="1"/>
  <c r="L6909" i="1"/>
  <c r="L5167" i="1"/>
  <c r="L4959" i="1"/>
  <c r="L3360" i="1"/>
  <c r="L3308" i="1"/>
  <c r="L3256" i="1"/>
  <c r="L4764" i="1"/>
  <c r="L4517" i="1"/>
  <c r="L4452" i="1"/>
  <c r="L4738" i="1"/>
  <c r="L3321" i="1"/>
  <c r="L1384" i="1"/>
  <c r="E7843" i="1"/>
  <c r="E7828" i="1" s="1"/>
  <c r="F7828" i="1" s="1"/>
  <c r="E7860" i="1"/>
  <c r="E7852" i="1"/>
  <c r="K7581" i="1"/>
  <c r="L7569" i="1"/>
  <c r="L7568" i="1"/>
  <c r="L5361" i="1"/>
  <c r="L338" i="1"/>
  <c r="L471" i="1"/>
  <c r="L766" i="1"/>
  <c r="L958" i="1"/>
  <c r="L1196" i="1"/>
  <c r="L43" i="1"/>
  <c r="L79" i="1"/>
  <c r="L131" i="1"/>
  <c r="L165" i="1"/>
  <c r="L199" i="1"/>
  <c r="L415" i="1"/>
  <c r="L609" i="1"/>
  <c r="L806" i="1"/>
  <c r="L1062" i="1"/>
  <c r="L1440" i="1"/>
  <c r="L342" i="1"/>
  <c r="L416" i="1"/>
  <c r="L647" i="1"/>
  <c r="L874" i="1"/>
  <c r="L1262" i="1"/>
  <c r="L7767" i="1"/>
  <c r="L7629" i="1"/>
  <c r="L7508" i="1"/>
  <c r="L7793" i="1"/>
  <c r="L7669" i="1"/>
  <c r="L7622" i="1"/>
  <c r="L7694" i="1"/>
  <c r="L7519" i="1"/>
  <c r="L7447" i="1"/>
  <c r="L7404" i="1"/>
  <c r="L7368" i="1"/>
  <c r="L7334" i="1"/>
  <c r="L7282" i="1"/>
  <c r="L7222" i="1"/>
  <c r="L7624" i="1"/>
  <c r="L7373" i="1"/>
  <c r="L7225" i="1"/>
  <c r="L7520" i="1"/>
  <c r="L7393" i="1"/>
  <c r="L7251" i="1"/>
  <c r="L3987" i="1"/>
  <c r="L3779" i="1"/>
  <c r="L3627" i="1"/>
  <c r="L3475" i="1"/>
  <c r="L3363" i="1"/>
  <c r="L3157" i="1"/>
  <c r="L3028" i="1"/>
  <c r="L2960" i="1"/>
  <c r="L2924" i="1"/>
  <c r="L2890" i="1"/>
  <c r="L4618" i="1"/>
  <c r="L4917" i="1"/>
  <c r="L4655" i="1"/>
  <c r="L4388" i="1"/>
  <c r="L4007" i="1"/>
  <c r="L3951" i="1"/>
  <c r="L3895" i="1"/>
  <c r="L3799" i="1"/>
  <c r="L3743" i="1"/>
  <c r="L3687" i="1"/>
  <c r="L3591" i="1"/>
  <c r="L3535" i="1"/>
  <c r="L3481" i="1"/>
  <c r="L3329" i="1"/>
  <c r="L3273" i="1"/>
  <c r="L3137" i="1"/>
  <c r="L3069" i="1"/>
  <c r="L3013" i="1"/>
  <c r="L2888" i="1"/>
  <c r="L2847" i="1"/>
  <c r="L2805" i="1"/>
  <c r="L2743" i="1"/>
  <c r="L2714" i="1"/>
  <c r="L2698" i="1"/>
  <c r="L2680" i="1"/>
  <c r="L2662" i="1"/>
  <c r="L2646" i="1"/>
  <c r="L2628" i="1"/>
  <c r="L2610" i="1"/>
  <c r="L2594" i="1"/>
  <c r="L2576" i="1"/>
  <c r="L2558" i="1"/>
  <c r="L2542" i="1"/>
  <c r="L2524" i="1"/>
  <c r="L2506" i="1"/>
  <c r="L2490" i="1"/>
  <c r="L2464" i="1"/>
  <c r="L2446" i="1"/>
  <c r="L2428" i="1"/>
  <c r="L2412" i="1"/>
  <c r="L2394" i="1"/>
  <c r="L2376" i="1"/>
  <c r="L2360" i="1"/>
  <c r="L2342" i="1"/>
  <c r="L2324" i="1"/>
  <c r="L2272" i="1"/>
  <c r="L2256" i="1"/>
  <c r="L2238" i="1"/>
  <c r="L2220" i="1"/>
  <c r="L2204" i="1"/>
  <c r="L2186" i="1"/>
  <c r="L2168" i="1"/>
  <c r="L2152" i="1"/>
  <c r="L2134" i="1"/>
  <c r="L2116" i="1"/>
  <c r="L2100" i="1"/>
  <c r="L2082" i="1"/>
  <c r="L2064" i="1"/>
  <c r="L2048" i="1"/>
  <c r="L2030" i="1"/>
  <c r="L2012" i="1"/>
  <c r="L1996" i="1"/>
  <c r="L1978" i="1"/>
  <c r="L1960" i="1"/>
  <c r="L1944" i="1"/>
  <c r="L1926" i="1"/>
  <c r="L4447" i="1"/>
  <c r="L3865" i="1"/>
  <c r="L3719" i="1"/>
  <c r="L3649" i="1"/>
  <c r="L3405" i="1"/>
  <c r="L3287" i="1"/>
  <c r="L3115" i="1"/>
  <c r="L2998" i="1"/>
  <c r="L2954" i="1"/>
  <c r="L2874" i="1"/>
  <c r="L2832" i="1"/>
  <c r="L2739" i="1"/>
  <c r="L2665" i="1"/>
  <c r="L2629" i="1"/>
  <c r="L4203" i="1"/>
  <c r="L3921" i="1"/>
  <c r="L3821" i="1"/>
  <c r="L3703" i="1"/>
  <c r="L3457" i="1"/>
  <c r="L3339" i="1"/>
  <c r="L3019" i="1"/>
  <c r="L2949" i="1"/>
  <c r="L2869" i="1"/>
  <c r="L2725" i="1"/>
  <c r="L4221" i="1"/>
  <c r="L4054" i="1"/>
  <c r="L3963" i="1"/>
  <c r="L3765" i="1"/>
  <c r="L3665" i="1"/>
  <c r="L4025" i="1"/>
  <c r="L3925" i="1"/>
  <c r="L3807" i="1"/>
  <c r="L3609" i="1"/>
  <c r="L3499" i="1"/>
  <c r="L3441" i="1"/>
  <c r="L3241" i="1"/>
  <c r="L3163" i="1"/>
  <c r="L2990" i="1"/>
  <c r="L2910" i="1"/>
  <c r="L2860" i="1"/>
  <c r="L2811" i="1"/>
  <c r="L2741" i="1"/>
  <c r="L3389" i="1"/>
  <c r="L2651" i="1"/>
  <c r="L2551" i="1"/>
  <c r="L1911" i="1"/>
  <c r="L1893" i="1"/>
  <c r="L1875" i="1"/>
  <c r="L1859" i="1"/>
  <c r="L1841" i="1"/>
  <c r="L1823" i="1"/>
  <c r="L1807" i="1"/>
  <c r="L1789" i="1"/>
  <c r="L1771" i="1"/>
  <c r="L1755" i="1"/>
  <c r="L1737" i="1"/>
  <c r="L1719" i="1"/>
  <c r="L1703" i="1"/>
  <c r="L1685" i="1"/>
  <c r="L1667" i="1"/>
  <c r="L1651" i="1"/>
  <c r="L1633" i="1"/>
  <c r="L1615" i="1"/>
  <c r="L1599" i="1"/>
  <c r="L1581" i="1"/>
  <c r="L1563" i="1"/>
  <c r="L1523" i="1"/>
  <c r="L1505" i="1"/>
  <c r="L1489" i="1"/>
  <c r="L1471" i="1"/>
  <c r="L1453" i="1"/>
  <c r="L1437" i="1"/>
  <c r="L1419" i="1"/>
  <c r="L1401" i="1"/>
  <c r="L1385" i="1"/>
  <c r="L1367" i="1"/>
  <c r="L1349" i="1"/>
  <c r="L1333" i="1"/>
  <c r="L1315" i="1"/>
  <c r="L1297" i="1"/>
  <c r="L1281" i="1"/>
  <c r="L1263" i="1"/>
  <c r="L1245" i="1"/>
  <c r="L1229" i="1"/>
  <c r="L1211" i="1"/>
  <c r="L1193" i="1"/>
  <c r="L1177" i="1"/>
  <c r="L1159" i="1"/>
  <c r="L1141" i="1"/>
  <c r="L1125" i="1"/>
  <c r="L1107" i="1"/>
  <c r="L1089" i="1"/>
  <c r="L1073" i="1"/>
  <c r="L1055" i="1"/>
  <c r="L1037" i="1"/>
  <c r="L1021" i="1"/>
  <c r="L1003" i="1"/>
  <c r="L985" i="1"/>
  <c r="L969" i="1"/>
  <c r="L951" i="1"/>
  <c r="L933" i="1"/>
  <c r="L917" i="1"/>
  <c r="L891" i="1"/>
  <c r="L873" i="1"/>
  <c r="L855" i="1"/>
  <c r="L839" i="1"/>
  <c r="L821" i="1"/>
  <c r="L803" i="1"/>
  <c r="L787" i="1"/>
  <c r="L769" i="1"/>
  <c r="L751" i="1"/>
  <c r="L735" i="1"/>
  <c r="L696" i="1"/>
  <c r="L660" i="1"/>
  <c r="L644" i="1"/>
  <c r="L626" i="1"/>
  <c r="L608" i="1"/>
  <c r="L3027" i="1"/>
  <c r="L2830" i="1"/>
  <c r="L2655" i="1"/>
  <c r="L2471" i="1"/>
  <c r="L2439" i="1"/>
  <c r="L2403" i="1"/>
  <c r="L2367" i="1"/>
  <c r="L2335" i="1"/>
  <c r="L2263" i="1"/>
  <c r="L2231" i="1"/>
  <c r="L2195" i="1"/>
  <c r="L2159" i="1"/>
  <c r="L2127" i="1"/>
  <c r="L2091" i="1"/>
  <c r="L2055" i="1"/>
  <c r="L2023" i="1"/>
  <c r="L1987" i="1"/>
  <c r="L1951" i="1"/>
  <c r="L1919" i="1"/>
  <c r="L3393" i="1"/>
  <c r="L2607" i="1"/>
  <c r="L2509" i="1"/>
  <c r="L3497" i="1"/>
  <c r="L3037" i="1"/>
  <c r="L2913" i="1"/>
  <c r="L2728" i="1"/>
  <c r="L2627" i="1"/>
  <c r="L2473" i="1"/>
  <c r="L2405" i="1"/>
  <c r="L2369" i="1"/>
  <c r="L2265" i="1"/>
  <c r="L2197" i="1"/>
  <c r="L2161" i="1"/>
  <c r="L2093" i="1"/>
  <c r="L2057" i="1"/>
  <c r="L1989" i="1"/>
  <c r="L1953" i="1"/>
  <c r="L1848" i="1"/>
  <c r="L1792" i="1"/>
  <c r="L1702" i="1"/>
  <c r="L1628" i="1"/>
  <c r="L1562" i="1"/>
  <c r="L1524" i="1"/>
  <c r="L1458" i="1"/>
  <c r="L1390" i="1"/>
  <c r="L1316" i="1"/>
  <c r="L1250" i="1"/>
  <c r="L1182" i="1"/>
  <c r="L1108" i="1"/>
  <c r="L1884" i="1"/>
  <c r="L1828" i="1"/>
  <c r="L1746" i="1"/>
  <c r="L1678" i="1"/>
  <c r="L1612" i="1"/>
  <c r="L1872" i="1"/>
  <c r="L1816" i="1"/>
  <c r="L1744" i="1"/>
  <c r="L1676" i="1"/>
  <c r="L1602" i="1"/>
  <c r="L1454" i="1"/>
  <c r="L1386" i="1"/>
  <c r="L1320" i="1"/>
  <c r="L1246" i="1"/>
  <c r="L1178" i="1"/>
  <c r="L1112" i="1"/>
  <c r="L1912" i="1"/>
  <c r="L1856" i="1"/>
  <c r="L1726" i="1"/>
  <c r="L1660" i="1"/>
  <c r="L1496" i="1"/>
  <c r="L1430" i="1"/>
  <c r="L1356" i="1"/>
  <c r="L1288" i="1"/>
  <c r="L1222" i="1"/>
  <c r="L1148" i="1"/>
  <c r="L1080" i="1"/>
  <c r="L44" i="1"/>
  <c r="L62" i="1"/>
  <c r="L78" i="1"/>
  <c r="L96" i="1"/>
  <c r="L114" i="1"/>
  <c r="L130" i="1"/>
  <c r="L148" i="1"/>
  <c r="L166" i="1"/>
  <c r="L182" i="1"/>
  <c r="L295" i="1"/>
  <c r="L337" i="1"/>
  <c r="L411" i="1"/>
  <c r="L657" i="1"/>
  <c r="L802" i="1"/>
  <c r="L868" i="1"/>
  <c r="L970" i="1"/>
  <c r="L1038" i="1"/>
  <c r="L1949" i="1"/>
  <c r="L1846" i="1"/>
  <c r="L1688" i="1"/>
  <c r="L1554" i="1"/>
  <c r="L1450" i="1"/>
  <c r="L1346" i="1"/>
  <c r="L1168" i="1"/>
  <c r="L1882" i="1"/>
  <c r="L1738" i="1"/>
  <c r="L1596" i="1"/>
  <c r="L1814" i="1"/>
  <c r="L1662" i="1"/>
  <c r="L1520" i="1"/>
  <c r="L1380" i="1"/>
  <c r="L1238" i="1"/>
  <c r="L1134" i="1"/>
  <c r="L1862" i="1"/>
  <c r="L1750" i="1"/>
  <c r="L1690" i="1"/>
  <c r="L1616" i="1"/>
  <c r="L1518" i="1"/>
  <c r="L1452" i="1"/>
  <c r="L1310" i="1"/>
  <c r="L1206" i="1"/>
  <c r="L194" i="1"/>
  <c r="L627" i="1"/>
  <c r="L780" i="1"/>
  <c r="L978" i="1"/>
  <c r="L1426" i="1"/>
  <c r="L1627" i="1"/>
  <c r="L1221" i="1"/>
  <c r="L1143" i="1"/>
  <c r="L1083" i="1"/>
  <c r="L979" i="1"/>
  <c r="L875" i="1"/>
  <c r="L815" i="1"/>
  <c r="L737" i="1"/>
  <c r="L654" i="1"/>
  <c r="L2375" i="1"/>
  <c r="L2235" i="1"/>
  <c r="L2095" i="1"/>
  <c r="L1959" i="1"/>
  <c r="L2545" i="1"/>
  <c r="L2926" i="1"/>
  <c r="L2321" i="1"/>
  <c r="L2217" i="1"/>
  <c r="L2077" i="1"/>
  <c r="L1941" i="1"/>
  <c r="L1636" i="1"/>
  <c r="L1360" i="1"/>
  <c r="L1086" i="1"/>
  <c r="L1686" i="1"/>
  <c r="L1762" i="1"/>
  <c r="L1498" i="1"/>
  <c r="L1260" i="1"/>
  <c r="L1858" i="1"/>
  <c r="L1600" i="1"/>
  <c r="L42" i="1"/>
  <c r="L60" i="1"/>
  <c r="L76" i="1"/>
  <c r="L102" i="1"/>
  <c r="L164" i="1"/>
  <c r="L392" i="1"/>
  <c r="L649" i="1"/>
  <c r="L964" i="1"/>
  <c r="P227" i="1"/>
  <c r="L667" i="1"/>
  <c r="L744" i="1"/>
  <c r="L818" i="1"/>
  <c r="L886" i="1"/>
  <c r="L972" i="1"/>
  <c r="L1056" i="1"/>
  <c r="L1232" i="1"/>
  <c r="L39" i="1"/>
  <c r="L57" i="1"/>
  <c r="L75" i="1"/>
  <c r="L91" i="1"/>
  <c r="L109" i="1"/>
  <c r="L127" i="1"/>
  <c r="L143" i="1"/>
  <c r="L161" i="1"/>
  <c r="L179" i="1"/>
  <c r="L195" i="1"/>
  <c r="L333" i="1"/>
  <c r="L393" i="1"/>
  <c r="L469" i="1"/>
  <c r="L631" i="1"/>
  <c r="L683" i="1"/>
  <c r="L784" i="1"/>
  <c r="L858" i="1"/>
  <c r="L930" i="1"/>
  <c r="L996" i="1"/>
  <c r="L1166" i="1"/>
  <c r="L300" i="1"/>
  <c r="L364" i="1"/>
  <c r="L427" i="1"/>
  <c r="L699" i="1"/>
  <c r="L792" i="1"/>
  <c r="L860" i="1"/>
  <c r="L924" i="1"/>
  <c r="L992" i="1"/>
  <c r="L1122" i="1"/>
  <c r="L1330" i="1"/>
  <c r="L7800" i="1"/>
  <c r="L7770" i="1"/>
  <c r="L7715" i="1"/>
  <c r="L7640" i="1"/>
  <c r="L7589" i="1"/>
  <c r="L7518" i="1"/>
  <c r="L7482" i="1"/>
  <c r="L7743" i="1"/>
  <c r="L7716" i="1"/>
  <c r="L7627" i="1"/>
  <c r="L7575" i="1"/>
  <c r="L7742" i="1"/>
  <c r="L7601" i="1"/>
  <c r="L7532" i="1"/>
  <c r="L7487" i="1"/>
  <c r="L7424" i="1"/>
  <c r="L7408" i="1"/>
  <c r="L7372" i="1"/>
  <c r="L7356" i="1"/>
  <c r="L7320" i="1"/>
  <c r="L7304" i="1"/>
  <c r="L7268" i="1"/>
  <c r="L7252" i="1"/>
  <c r="L7200" i="1"/>
  <c r="L7632" i="1"/>
  <c r="L7476" i="1"/>
  <c r="L7769" i="1"/>
  <c r="L7551" i="1"/>
  <c r="L7387" i="1"/>
  <c r="L7321" i="1"/>
  <c r="L7253" i="1"/>
  <c r="L7184" i="1"/>
  <c r="L7577" i="1"/>
  <c r="L7483" i="1"/>
  <c r="L7407" i="1"/>
  <c r="L7341" i="1"/>
  <c r="L7203" i="1"/>
  <c r="L7692" i="1"/>
  <c r="L7549" i="1"/>
  <c r="L7419" i="1"/>
  <c r="L7277" i="1"/>
  <c r="L7190" i="1"/>
  <c r="L7301" i="1"/>
  <c r="L7151" i="1"/>
  <c r="L7102" i="1"/>
  <c r="L7084" i="1"/>
  <c r="L7068" i="1"/>
  <c r="L7050" i="1"/>
  <c r="L7032" i="1"/>
  <c r="L7016" i="1"/>
  <c r="L6998" i="1"/>
  <c r="L6980" i="1"/>
  <c r="L6964" i="1"/>
  <c r="L6946" i="1"/>
  <c r="L6928" i="1"/>
  <c r="L6912" i="1"/>
  <c r="L6852" i="1"/>
  <c r="L6836" i="1"/>
  <c r="L6788" i="1"/>
  <c r="L6770" i="1"/>
  <c r="L6722" i="1"/>
  <c r="L6692" i="1"/>
  <c r="L6676" i="1"/>
  <c r="L6658" i="1"/>
  <c r="L6640" i="1"/>
  <c r="L6624" i="1"/>
  <c r="L6606" i="1"/>
  <c r="L6576" i="1"/>
  <c r="L6528" i="1"/>
  <c r="L6498" i="1"/>
  <c r="L6424" i="1"/>
  <c r="L7695" i="1"/>
  <c r="L7445" i="1"/>
  <c r="L7165" i="1"/>
  <c r="L7132" i="1"/>
  <c r="L7540" i="1"/>
  <c r="L7353" i="1"/>
  <c r="L7157" i="1"/>
  <c r="L7257" i="1"/>
  <c r="L7057" i="1"/>
  <c r="L7001" i="1"/>
  <c r="L6905" i="1"/>
  <c r="L6879" i="1"/>
  <c r="L6823" i="1"/>
  <c r="L6771" i="1"/>
  <c r="L6671" i="1"/>
  <c r="L6639" i="1"/>
  <c r="L6603" i="1"/>
  <c r="L6425" i="1"/>
  <c r="L7188" i="1"/>
  <c r="L6995" i="1"/>
  <c r="L6939" i="1"/>
  <c r="L6715" i="1"/>
  <c r="L6551" i="1"/>
  <c r="L6409" i="1"/>
  <c r="L6379" i="1"/>
  <c r="L6361" i="1"/>
  <c r="L6343" i="1"/>
  <c r="L6327" i="1"/>
  <c r="L6295" i="1"/>
  <c r="L6265" i="1"/>
  <c r="L6249" i="1"/>
  <c r="L6231" i="1"/>
  <c r="L6969" i="1"/>
  <c r="L6913" i="1"/>
  <c r="L6751" i="1"/>
  <c r="L6573" i="1"/>
  <c r="L6499" i="1"/>
  <c r="L6372" i="1"/>
  <c r="L6354" i="1"/>
  <c r="L6338" i="1"/>
  <c r="L6320" i="1"/>
  <c r="L6985" i="1"/>
  <c r="L6629" i="1"/>
  <c r="L6240" i="1"/>
  <c r="L6202" i="1"/>
  <c r="L6171" i="1"/>
  <c r="L6111" i="1"/>
  <c r="L7079" i="1"/>
  <c r="L6665" i="1"/>
  <c r="L6292" i="1"/>
  <c r="L6217" i="1"/>
  <c r="L6183" i="1"/>
  <c r="L6134" i="1"/>
  <c r="L6079" i="1"/>
  <c r="L6061" i="1"/>
  <c r="L6045" i="1"/>
  <c r="L6027" i="1"/>
  <c r="L6009" i="1"/>
  <c r="L5993" i="1"/>
  <c r="L5975" i="1"/>
  <c r="L5957" i="1"/>
  <c r="L5941" i="1"/>
  <c r="L5923" i="1"/>
  <c r="L5905" i="1"/>
  <c r="L5889" i="1"/>
  <c r="L5871" i="1"/>
  <c r="L5853" i="1"/>
  <c r="L5837" i="1"/>
  <c r="L5819" i="1"/>
  <c r="L5789" i="1"/>
  <c r="L5771" i="1"/>
  <c r="L5755" i="1"/>
  <c r="L5723" i="1"/>
  <c r="L5707" i="1"/>
  <c r="L5689" i="1"/>
  <c r="L5633" i="1"/>
  <c r="L5615" i="1"/>
  <c r="L5599" i="1"/>
  <c r="L5575" i="1"/>
  <c r="L6849" i="1"/>
  <c r="L6605" i="1"/>
  <c r="L6234" i="1"/>
  <c r="L6195" i="1"/>
  <c r="L6160" i="1"/>
  <c r="L6087" i="1"/>
  <c r="L6068" i="1"/>
  <c r="L6052" i="1"/>
  <c r="L6034" i="1"/>
  <c r="L6016" i="1"/>
  <c r="L6000" i="1"/>
  <c r="L5982" i="1"/>
  <c r="L5964" i="1"/>
  <c r="L5948" i="1"/>
  <c r="L5930" i="1"/>
  <c r="L5912" i="1"/>
  <c r="L5896" i="1"/>
  <c r="L6198" i="1"/>
  <c r="L5852" i="1"/>
  <c r="L5768" i="1"/>
  <c r="L5694" i="1"/>
  <c r="L5513" i="1"/>
  <c r="L5484" i="1"/>
  <c r="L5416" i="1"/>
  <c r="L5398" i="1"/>
  <c r="L5382" i="1"/>
  <c r="L5364" i="1"/>
  <c r="L5340" i="1"/>
  <c r="L5324" i="1"/>
  <c r="L5306" i="1"/>
  <c r="L5288" i="1"/>
  <c r="L5272" i="1"/>
  <c r="L5254" i="1"/>
  <c r="L5236" i="1"/>
  <c r="L5220" i="1"/>
  <c r="L5202" i="1"/>
  <c r="L5184" i="1"/>
  <c r="L5168" i="1"/>
  <c r="L5150" i="1"/>
  <c r="L5132" i="1"/>
  <c r="L5116" i="1"/>
  <c r="L5098" i="1"/>
  <c r="L5080" i="1"/>
  <c r="L5064" i="1"/>
  <c r="L5046" i="1"/>
  <c r="L5028" i="1"/>
  <c r="L5012" i="1"/>
  <c r="L4994" i="1"/>
  <c r="L4976" i="1"/>
  <c r="L4960" i="1"/>
  <c r="L4942" i="1"/>
  <c r="L4924" i="1"/>
  <c r="L4908" i="1"/>
  <c r="L4890" i="1"/>
  <c r="L4872" i="1"/>
  <c r="L4856" i="1"/>
  <c r="L4838" i="1"/>
  <c r="L4820" i="1"/>
  <c r="L4804" i="1"/>
  <c r="L6685" i="1"/>
  <c r="L6104" i="1"/>
  <c r="L5836" i="1"/>
  <c r="L5626" i="1"/>
  <c r="L5578" i="1"/>
  <c r="L5533" i="1"/>
  <c r="L5497" i="1"/>
  <c r="L7081" i="1"/>
  <c r="L6211" i="1"/>
  <c r="L5846" i="1"/>
  <c r="L5770" i="1"/>
  <c r="L5644" i="1"/>
  <c r="L5558" i="1"/>
  <c r="L5524" i="1"/>
  <c r="L5490" i="1"/>
  <c r="L5438" i="1"/>
  <c r="L6290" i="1"/>
  <c r="L5506" i="1"/>
  <c r="L5399" i="1"/>
  <c r="L5343" i="1"/>
  <c r="L5269" i="1"/>
  <c r="L5203" i="1"/>
  <c r="L5135" i="1"/>
  <c r="L5061" i="1"/>
  <c r="L4995" i="1"/>
  <c r="L4927" i="1"/>
  <c r="L4853" i="1"/>
  <c r="L4784" i="1"/>
  <c r="L4742" i="1"/>
  <c r="L4703" i="1"/>
  <c r="L4661" i="1"/>
  <c r="L4617" i="1"/>
  <c r="L4576" i="1"/>
  <c r="L4534" i="1"/>
  <c r="L4495" i="1"/>
  <c r="L4453" i="1"/>
  <c r="L5772" i="1"/>
  <c r="L5488" i="1"/>
  <c r="L5397" i="1"/>
  <c r="L5341" i="1"/>
  <c r="L5267" i="1"/>
  <c r="L5201" i="1"/>
  <c r="L5133" i="1"/>
  <c r="L5059" i="1"/>
  <c r="L4993" i="1"/>
  <c r="L4925" i="1"/>
  <c r="L4851" i="1"/>
  <c r="L4786" i="1"/>
  <c r="L4752" i="1"/>
  <c r="L4718" i="1"/>
  <c r="L4682" i="1"/>
  <c r="L4648" i="1"/>
  <c r="L4614" i="1"/>
  <c r="L4578" i="1"/>
  <c r="L4544" i="1"/>
  <c r="L4510" i="1"/>
  <c r="L4474" i="1"/>
  <c r="L4440" i="1"/>
  <c r="L4421" i="1"/>
  <c r="L4405" i="1"/>
  <c r="L4369" i="1"/>
  <c r="L4353" i="1"/>
  <c r="L4317" i="1"/>
  <c r="L4301" i="1"/>
  <c r="L4265" i="1"/>
  <c r="L4249" i="1"/>
  <c r="L6139" i="1"/>
  <c r="L5535" i="1"/>
  <c r="L5249" i="1"/>
  <c r="L5181" i="1"/>
  <c r="L5041" i="1"/>
  <c r="L4973" i="1"/>
  <c r="L4833" i="1"/>
  <c r="L4779" i="1"/>
  <c r="L4745" i="1"/>
  <c r="L5450" i="1"/>
  <c r="L5199" i="1"/>
  <c r="L4991" i="1"/>
  <c r="L4785" i="1"/>
  <c r="L4694" i="1"/>
  <c r="L4623" i="1"/>
  <c r="L4579" i="1"/>
  <c r="L4499" i="1"/>
  <c r="L4430" i="1"/>
  <c r="L4362" i="1"/>
  <c r="L4232" i="1"/>
  <c r="L4188" i="1"/>
  <c r="L4147" i="1"/>
  <c r="L4105" i="1"/>
  <c r="L4066" i="1"/>
  <c r="L4038" i="1"/>
  <c r="L4020" i="1"/>
  <c r="L4004" i="1"/>
  <c r="L3986" i="1"/>
  <c r="L3968" i="1"/>
  <c r="L3952" i="1"/>
  <c r="L3934" i="1"/>
  <c r="L3916" i="1"/>
  <c r="L3900" i="1"/>
  <c r="L3882" i="1"/>
  <c r="L3864" i="1"/>
  <c r="L3848" i="1"/>
  <c r="L3830" i="1"/>
  <c r="L3812" i="1"/>
  <c r="L3796" i="1"/>
  <c r="L3778" i="1"/>
  <c r="L3760" i="1"/>
  <c r="L3744" i="1"/>
  <c r="L3726" i="1"/>
  <c r="L3708" i="1"/>
  <c r="L3692" i="1"/>
  <c r="L3674" i="1"/>
  <c r="L3656" i="1"/>
  <c r="L3640" i="1"/>
  <c r="L3622" i="1"/>
  <c r="L3604" i="1"/>
  <c r="L3588" i="1"/>
  <c r="L3570" i="1"/>
  <c r="L3552" i="1"/>
  <c r="L3536" i="1"/>
  <c r="L3512" i="1"/>
  <c r="L3494" i="1"/>
  <c r="L3478" i="1"/>
  <c r="L3460" i="1"/>
  <c r="L3442" i="1"/>
  <c r="L3426" i="1"/>
  <c r="L3408" i="1"/>
  <c r="L3390" i="1"/>
  <c r="L3374" i="1"/>
  <c r="L3356" i="1"/>
  <c r="L3338" i="1"/>
  <c r="L3322" i="1"/>
  <c r="L3304" i="1"/>
  <c r="L3286" i="1"/>
  <c r="L3270" i="1"/>
  <c r="L3252" i="1"/>
  <c r="L3234" i="1"/>
  <c r="L3218" i="1"/>
  <c r="L3200" i="1"/>
  <c r="L3182" i="1"/>
  <c r="L3166" i="1"/>
  <c r="L3148" i="1"/>
  <c r="L3130" i="1"/>
  <c r="L3114" i="1"/>
  <c r="L3096" i="1"/>
  <c r="L3078" i="1"/>
  <c r="L3062" i="1"/>
  <c r="L3044" i="1"/>
  <c r="L5568" i="1"/>
  <c r="L5273" i="1"/>
  <c r="L5065" i="1"/>
  <c r="L4857" i="1"/>
  <c r="L4746" i="1"/>
  <c r="L4668" i="1"/>
  <c r="L4597" i="1"/>
  <c r="L4553" i="1"/>
  <c r="L4473" i="1"/>
  <c r="L4420" i="1"/>
  <c r="L4346" i="1"/>
  <c r="L4280" i="1"/>
  <c r="L4224" i="1"/>
  <c r="L4190" i="1"/>
  <c r="L4156" i="1"/>
  <c r="L4120" i="1"/>
  <c r="L4086" i="1"/>
  <c r="L4052" i="1"/>
  <c r="L5632" i="1"/>
  <c r="L5079" i="1"/>
  <c r="L4736" i="1"/>
  <c r="L4615" i="1"/>
  <c r="L4535" i="1"/>
  <c r="L4488" i="1"/>
  <c r="L4410" i="1"/>
  <c r="L4342" i="1"/>
  <c r="L4268" i="1"/>
  <c r="L4220" i="1"/>
  <c r="L4186" i="1"/>
  <c r="L4150" i="1"/>
  <c r="L4116" i="1"/>
  <c r="L4082" i="1"/>
  <c r="L4457" i="1"/>
  <c r="L4122" i="1"/>
  <c r="L4039" i="1"/>
  <c r="L3943" i="1"/>
  <c r="L3887" i="1"/>
  <c r="L3831" i="1"/>
  <c r="L3735" i="1"/>
  <c r="L3679" i="1"/>
  <c r="L3623" i="1"/>
  <c r="L3513" i="1"/>
  <c r="L3471" i="1"/>
  <c r="L3415" i="1"/>
  <c r="L3319" i="1"/>
  <c r="L3263" i="1"/>
  <c r="L3207" i="1"/>
  <c r="L3141" i="1"/>
  <c r="L3075" i="1"/>
  <c r="L3020" i="1"/>
  <c r="L2986" i="1"/>
  <c r="L2950" i="1"/>
  <c r="L2916" i="1"/>
  <c r="L2882" i="1"/>
  <c r="L4969" i="1"/>
  <c r="L4571" i="1"/>
  <c r="L5447" i="1"/>
  <c r="L4780" i="1"/>
  <c r="L4641" i="1"/>
  <c r="L4352" i="1"/>
  <c r="L4248" i="1"/>
  <c r="L4135" i="1"/>
  <c r="L4003" i="1"/>
  <c r="L3947" i="1"/>
  <c r="L3851" i="1"/>
  <c r="L3795" i="1"/>
  <c r="L3739" i="1"/>
  <c r="L3643" i="1"/>
  <c r="L3587" i="1"/>
  <c r="L3531" i="1"/>
  <c r="L3381" i="1"/>
  <c r="L3325" i="1"/>
  <c r="L3189" i="1"/>
  <c r="L3121" i="1"/>
  <c r="L3055" i="1"/>
  <c r="L3003" i="1"/>
  <c r="L2961" i="1"/>
  <c r="L2922" i="1"/>
  <c r="L2880" i="1"/>
  <c r="L2836" i="1"/>
  <c r="L2776" i="1"/>
  <c r="L2718" i="1"/>
  <c r="L2702" i="1"/>
  <c r="L2666" i="1"/>
  <c r="L2650" i="1"/>
  <c r="L2614" i="1"/>
  <c r="L2598" i="1"/>
  <c r="L2562" i="1"/>
  <c r="L2546" i="1"/>
  <c r="L2510" i="1"/>
  <c r="L2494" i="1"/>
  <c r="L2458" i="1"/>
  <c r="L2442" i="1"/>
  <c r="L2406" i="1"/>
  <c r="L2390" i="1"/>
  <c r="L2354" i="1"/>
  <c r="L2338" i="1"/>
  <c r="L2250" i="1"/>
  <c r="L2234" i="1"/>
  <c r="L2198" i="1"/>
  <c r="L2182" i="1"/>
  <c r="L2146" i="1"/>
  <c r="L2130" i="1"/>
  <c r="L2094" i="1"/>
  <c r="L2078" i="1"/>
  <c r="L2042" i="1"/>
  <c r="L2026" i="1"/>
  <c r="L1990" i="1"/>
  <c r="L1974" i="1"/>
  <c r="L1938" i="1"/>
  <c r="L1922" i="1"/>
  <c r="L4027" i="1"/>
  <c r="L3861" i="1"/>
  <c r="L3669" i="1"/>
  <c r="L3611" i="1"/>
  <c r="L3283" i="1"/>
  <c r="L3093" i="1"/>
  <c r="L2985" i="1"/>
  <c r="L2864" i="1"/>
  <c r="L2819" i="1"/>
  <c r="L2726" i="1"/>
  <c r="L2689" i="1"/>
  <c r="L2653" i="1"/>
  <c r="L2621" i="1"/>
  <c r="L2585" i="1"/>
  <c r="L4132" i="1"/>
  <c r="L3915" i="1"/>
  <c r="L3699" i="1"/>
  <c r="L3335" i="1"/>
  <c r="L3111" i="1"/>
  <c r="L2938" i="1"/>
  <c r="L2863" i="1"/>
  <c r="L2823" i="1"/>
  <c r="L2782" i="1"/>
  <c r="L4632" i="1"/>
  <c r="L3959" i="1"/>
  <c r="L3759" i="1"/>
  <c r="L4236" i="1"/>
  <c r="L4019" i="1"/>
  <c r="L3803" i="1"/>
  <c r="L3603" i="1"/>
  <c r="L3461" i="1"/>
  <c r="L3403" i="1"/>
  <c r="L3237" i="1"/>
  <c r="L3131" i="1"/>
  <c r="L3024" i="1"/>
  <c r="L2980" i="1"/>
  <c r="L2900" i="1"/>
  <c r="L2851" i="1"/>
  <c r="L2806" i="1"/>
  <c r="L2703" i="1"/>
  <c r="L2559" i="1"/>
  <c r="L2523" i="1"/>
  <c r="L2491" i="1"/>
  <c r="L1897" i="1"/>
  <c r="L1881" i="1"/>
  <c r="L1863" i="1"/>
  <c r="L1845" i="1"/>
  <c r="L1829" i="1"/>
  <c r="L1811" i="1"/>
  <c r="L1793" i="1"/>
  <c r="L1777" i="1"/>
  <c r="L1759" i="1"/>
  <c r="L1741" i="1"/>
  <c r="L1725" i="1"/>
  <c r="L1707" i="1"/>
  <c r="L1689" i="1"/>
  <c r="L1673" i="1"/>
  <c r="L1655" i="1"/>
  <c r="L1637" i="1"/>
  <c r="L1621" i="1"/>
  <c r="L1603" i="1"/>
  <c r="L1585" i="1"/>
  <c r="L1569" i="1"/>
  <c r="L1509" i="1"/>
  <c r="L1493" i="1"/>
  <c r="L1457" i="1"/>
  <c r="L1441" i="1"/>
  <c r="L1405" i="1"/>
  <c r="L1389" i="1"/>
  <c r="L1353" i="1"/>
  <c r="L1337" i="1"/>
  <c r="L1301" i="1"/>
  <c r="L1285" i="1"/>
  <c r="L1249" i="1"/>
  <c r="L1233" i="1"/>
  <c r="L1197" i="1"/>
  <c r="L1181" i="1"/>
  <c r="L1145" i="1"/>
  <c r="L1129" i="1"/>
  <c r="L1093" i="1"/>
  <c r="L1077" i="1"/>
  <c r="L1041" i="1"/>
  <c r="L1025" i="1"/>
  <c r="L989" i="1"/>
  <c r="L973" i="1"/>
  <c r="L937" i="1"/>
  <c r="L921" i="1"/>
  <c r="L885" i="1"/>
  <c r="L869" i="1"/>
  <c r="L833" i="1"/>
  <c r="L817" i="1"/>
  <c r="L781" i="1"/>
  <c r="L765" i="1"/>
  <c r="L700" i="1"/>
  <c r="L638" i="1"/>
  <c r="L622" i="1"/>
  <c r="L3351" i="1"/>
  <c r="L2889" i="1"/>
  <c r="L2742" i="1"/>
  <c r="L2447" i="1"/>
  <c r="L2379" i="1"/>
  <c r="L2343" i="1"/>
  <c r="L2275" i="1"/>
  <c r="L2239" i="1"/>
  <c r="L2171" i="1"/>
  <c r="L2135" i="1"/>
  <c r="L2067" i="1"/>
  <c r="L2031" i="1"/>
  <c r="L1963" i="1"/>
  <c r="L1927" i="1"/>
  <c r="L3545" i="1"/>
  <c r="L2903" i="1"/>
  <c r="L2711" i="1"/>
  <c r="L2569" i="1"/>
  <c r="L2533" i="1"/>
  <c r="L2497" i="1"/>
  <c r="L3395" i="1"/>
  <c r="L3017" i="1"/>
  <c r="L2834" i="1"/>
  <c r="L2699" i="1"/>
  <c r="L2595" i="1"/>
  <c r="L2445" i="1"/>
  <c r="L2413" i="1"/>
  <c r="L2377" i="1"/>
  <c r="L2341" i="1"/>
  <c r="L2273" i="1"/>
  <c r="L2237" i="1"/>
  <c r="L2205" i="1"/>
  <c r="L2169" i="1"/>
  <c r="L2133" i="1"/>
  <c r="L2101" i="1"/>
  <c r="L2065" i="1"/>
  <c r="L2029" i="1"/>
  <c r="L1997" i="1"/>
  <c r="L1961" i="1"/>
  <c r="L1925" i="1"/>
  <c r="L1892" i="1"/>
  <c r="L1796" i="1"/>
  <c r="L1718" i="1"/>
  <c r="L1650" i="1"/>
  <c r="L1576" i="1"/>
  <c r="L1472" i="1"/>
  <c r="L1406" i="1"/>
  <c r="L1338" i="1"/>
  <c r="L1264" i="1"/>
  <c r="L1198" i="1"/>
  <c r="L1130" i="1"/>
  <c r="L1888" i="1"/>
  <c r="L1832" i="1"/>
  <c r="L1776" i="1"/>
  <c r="L1694" i="1"/>
  <c r="L1626" i="1"/>
  <c r="L1876" i="1"/>
  <c r="L1820" i="1"/>
  <c r="L1764" i="1"/>
  <c r="L1692" i="1"/>
  <c r="L1624" i="1"/>
  <c r="L1476" i="1"/>
  <c r="L1402" i="1"/>
  <c r="L1334" i="1"/>
  <c r="L1268" i="1"/>
  <c r="L1194" i="1"/>
  <c r="L1126" i="1"/>
  <c r="L1060" i="1"/>
  <c r="L1860" i="1"/>
  <c r="L1804" i="1"/>
  <c r="L1674" i="1"/>
  <c r="L1608" i="1"/>
  <c r="L1512" i="1"/>
  <c r="L1444" i="1"/>
  <c r="L1378" i="1"/>
  <c r="L1304" i="1"/>
  <c r="L1236" i="1"/>
  <c r="L1170" i="1"/>
  <c r="L1096" i="1"/>
  <c r="L40" i="1"/>
  <c r="L56" i="1"/>
  <c r="L74" i="1"/>
  <c r="L92" i="1"/>
  <c r="L108" i="1"/>
  <c r="L126" i="1"/>
  <c r="L144" i="1"/>
  <c r="L160" i="1"/>
  <c r="L178" i="1"/>
  <c r="L196" i="1"/>
  <c r="L330" i="1"/>
  <c r="L389" i="1"/>
  <c r="L468" i="1"/>
  <c r="L605" i="1"/>
  <c r="L750" i="1"/>
  <c r="L816" i="1"/>
  <c r="L956" i="1"/>
  <c r="L1022" i="1"/>
  <c r="L4631" i="1"/>
  <c r="L3981" i="1"/>
  <c r="L3773" i="1"/>
  <c r="L4033" i="1"/>
  <c r="L3809" i="1"/>
  <c r="L3559" i="1"/>
  <c r="L3353" i="1"/>
  <c r="L3103" i="1"/>
  <c r="L2991" i="1"/>
  <c r="L2876" i="1"/>
  <c r="L2781" i="1"/>
  <c r="L2843" i="1"/>
  <c r="L2539" i="1"/>
  <c r="L1905" i="1"/>
  <c r="L1869" i="1"/>
  <c r="L1835" i="1"/>
  <c r="L1809" i="1"/>
  <c r="L1775" i="1"/>
  <c r="L1749" i="1"/>
  <c r="L1713" i="1"/>
  <c r="L1671" i="1"/>
  <c r="L1635" i="1"/>
  <c r="L1575" i="1"/>
  <c r="L1507" i="1"/>
  <c r="L1387" i="1"/>
  <c r="L1335" i="1"/>
  <c r="L1195" i="1"/>
  <c r="L1153" i="1"/>
  <c r="L1075" i="1"/>
  <c r="L1013" i="1"/>
  <c r="L953" i="1"/>
  <c r="L883" i="1"/>
  <c r="L805" i="1"/>
  <c r="L745" i="1"/>
  <c r="L620" i="1"/>
  <c r="L3543" i="1"/>
  <c r="L2427" i="1"/>
  <c r="L2219" i="1"/>
  <c r="L2043" i="1"/>
  <c r="L2565" i="1"/>
  <c r="L3063" i="1"/>
  <c r="L2461" i="1"/>
  <c r="L2337" i="1"/>
  <c r="L2233" i="1"/>
  <c r="L2097" i="1"/>
  <c r="L1957" i="1"/>
  <c r="L1606" i="1"/>
  <c r="L1398" i="1"/>
  <c r="L1116" i="1"/>
  <c r="L1770" i="1"/>
  <c r="L1290" i="1"/>
  <c r="L1906" i="1"/>
  <c r="L1638" i="1"/>
  <c r="L1296" i="1"/>
  <c r="L1088" i="1"/>
  <c r="L146" i="1"/>
  <c r="L898" i="1"/>
  <c r="L828" i="1"/>
  <c r="L894" i="1"/>
  <c r="L974" i="1"/>
  <c r="L1054" i="1"/>
  <c r="L321" i="1"/>
  <c r="L369" i="1"/>
  <c r="L430" i="1"/>
  <c r="L611" i="1"/>
  <c r="L762" i="1"/>
  <c r="L830" i="1"/>
  <c r="L932" i="1"/>
  <c r="L998" i="1"/>
  <c r="L1144" i="1"/>
  <c r="L1352" i="1"/>
  <c r="L7798" i="1"/>
  <c r="L7768" i="1"/>
  <c r="L7739" i="1"/>
  <c r="L7667" i="1"/>
  <c r="L7604" i="1"/>
  <c r="L7534" i="1"/>
  <c r="L7493" i="1"/>
  <c r="L7791" i="1"/>
  <c r="L7740" i="1"/>
  <c r="L7645" i="1"/>
  <c r="L7592" i="1"/>
  <c r="L7546" i="1"/>
  <c r="L7662" i="1"/>
  <c r="L7499" i="1"/>
  <c r="L7436" i="1"/>
  <c r="L7414" i="1"/>
  <c r="L7396" i="1"/>
  <c r="L7380" i="1"/>
  <c r="L7362" i="1"/>
  <c r="L7344" i="1"/>
  <c r="L7328" i="1"/>
  <c r="L7310" i="1"/>
  <c r="L7292" i="1"/>
  <c r="L7276" i="1"/>
  <c r="L7258" i="1"/>
  <c r="L7232" i="1"/>
  <c r="L7206" i="1"/>
  <c r="L7585" i="1"/>
  <c r="L7527" i="1"/>
  <c r="L7497" i="1"/>
  <c r="L7438" i="1"/>
  <c r="L7593" i="1"/>
  <c r="L7417" i="1"/>
  <c r="L7343" i="1"/>
  <c r="L7275" i="1"/>
  <c r="L7179" i="1"/>
  <c r="L7576" i="1"/>
  <c r="L7474" i="1"/>
  <c r="L7401" i="1"/>
  <c r="L7333" i="1"/>
  <c r="L7267" i="1"/>
  <c r="L7196" i="1"/>
  <c r="L7666" i="1"/>
  <c r="L7548" i="1"/>
  <c r="L7411" i="1"/>
  <c r="L7345" i="1"/>
  <c r="L7271" i="1"/>
  <c r="L7185" i="1"/>
  <c r="L7287" i="1"/>
  <c r="L7166" i="1"/>
  <c r="L7133" i="1"/>
  <c r="L7092" i="1"/>
  <c r="L7074" i="1"/>
  <c r="L7056" i="1"/>
  <c r="L7040" i="1"/>
  <c r="L7022" i="1"/>
  <c r="L7004" i="1"/>
  <c r="L6988" i="1"/>
  <c r="L6970" i="1"/>
  <c r="L6952" i="1"/>
  <c r="L6936" i="1"/>
  <c r="L6918" i="1"/>
  <c r="L6900" i="1"/>
  <c r="L6876" i="1"/>
  <c r="L6860" i="1"/>
  <c r="L6842" i="1"/>
  <c r="L6824" i="1"/>
  <c r="L6776" i="1"/>
  <c r="L6746" i="1"/>
  <c r="L6730" i="1"/>
  <c r="L6698" i="1"/>
  <c r="L6682" i="1"/>
  <c r="L6664" i="1"/>
  <c r="L6646" i="1"/>
  <c r="L6630" i="1"/>
  <c r="L6612" i="1"/>
  <c r="L6582" i="1"/>
  <c r="L6564" i="1"/>
  <c r="L6548" i="1"/>
  <c r="L6504" i="1"/>
  <c r="L6486" i="1"/>
  <c r="L6456" i="1"/>
  <c r="L6412" i="1"/>
  <c r="L7513" i="1"/>
  <c r="L7249" i="1"/>
  <c r="L7145" i="1"/>
  <c r="L7413" i="1"/>
  <c r="L7175" i="1"/>
  <c r="L7136" i="1"/>
  <c r="L7467" i="1"/>
  <c r="L6817" i="1"/>
  <c r="L900" i="1"/>
  <c r="L61" i="1"/>
  <c r="L113" i="1"/>
  <c r="L147" i="1"/>
  <c r="L183" i="1"/>
  <c r="L341" i="1"/>
  <c r="L697" i="1"/>
  <c r="L982" i="1"/>
  <c r="L808" i="1"/>
  <c r="L1048" i="1"/>
  <c r="L7774" i="1"/>
  <c r="L7696" i="1"/>
  <c r="L7547" i="1"/>
  <c r="L7591" i="1"/>
  <c r="L7167" i="1"/>
  <c r="L4330" i="1"/>
  <c r="L4043" i="1"/>
  <c r="L3835" i="1"/>
  <c r="L3683" i="1"/>
  <c r="L3571" i="1"/>
  <c r="L3419" i="1"/>
  <c r="L3211" i="1"/>
  <c r="L3089" i="1"/>
  <c r="L2994" i="1"/>
  <c r="L5177" i="1"/>
  <c r="L2974" i="1"/>
  <c r="L7279" i="1"/>
  <c r="L7159" i="1"/>
  <c r="L7088" i="1"/>
  <c r="L7072" i="1"/>
  <c r="L7054" i="1"/>
  <c r="L7036" i="1"/>
  <c r="L7020" i="1"/>
  <c r="L7002" i="1"/>
  <c r="L6984" i="1"/>
  <c r="L6968" i="1"/>
  <c r="L6950" i="1"/>
  <c r="L6932" i="1"/>
  <c r="L6916" i="1"/>
  <c r="L6898" i="1"/>
  <c r="L6874" i="1"/>
  <c r="L6858" i="1"/>
  <c r="L6840" i="1"/>
  <c r="L6822" i="1"/>
  <c r="L6774" i="1"/>
  <c r="L6744" i="1"/>
  <c r="L6728" i="1"/>
  <c r="L6696" i="1"/>
  <c r="L6680" i="1"/>
  <c r="L6644" i="1"/>
  <c r="L6628" i="1"/>
  <c r="L6580" i="1"/>
  <c r="L6562" i="1"/>
  <c r="L6546" i="1"/>
  <c r="L6502" i="1"/>
  <c r="L6484" i="1"/>
  <c r="L6410" i="1"/>
  <c r="L7512" i="1"/>
  <c r="L7229" i="1"/>
  <c r="L7140" i="1"/>
  <c r="L7538" i="1"/>
  <c r="L7331" i="1"/>
  <c r="L7149" i="1"/>
  <c r="L7714" i="1"/>
  <c r="L7160" i="1"/>
  <c r="L7053" i="1"/>
  <c r="L6957" i="1"/>
  <c r="L6901" i="1"/>
  <c r="L6875" i="1"/>
  <c r="L6819" i="1"/>
  <c r="L6767" i="1"/>
  <c r="L6697" i="1"/>
  <c r="L6663" i="1"/>
  <c r="L6627" i="1"/>
  <c r="L6529" i="1"/>
  <c r="L6417" i="1"/>
  <c r="L7134" i="1"/>
  <c r="L7047" i="1"/>
  <c r="L6991" i="1"/>
  <c r="L6575" i="1"/>
  <c r="L6501" i="1"/>
  <c r="L6405" i="1"/>
  <c r="L6373" i="1"/>
  <c r="L6357" i="1"/>
  <c r="L6339" i="1"/>
  <c r="L6321" i="1"/>
  <c r="L6291" i="1"/>
  <c r="L6261" i="1"/>
  <c r="L6243" i="1"/>
  <c r="L7587" i="1"/>
  <c r="L7021" i="1"/>
  <c r="L6965" i="1"/>
  <c r="L6789" i="1"/>
  <c r="L6747" i="1"/>
  <c r="L6565" i="1"/>
  <c r="L6491" i="1"/>
  <c r="L6384" i="1"/>
  <c r="L6368" i="1"/>
  <c r="L6332" i="1"/>
  <c r="L6316" i="1"/>
  <c r="L7035" i="1"/>
  <c r="L6677" i="1"/>
  <c r="L6256" i="1"/>
  <c r="L6179" i="1"/>
  <c r="L6135" i="1"/>
  <c r="L7029" i="1"/>
  <c r="L6633" i="1"/>
  <c r="L6260" i="1"/>
  <c r="L6209" i="1"/>
  <c r="L6173" i="1"/>
  <c r="L6113" i="1"/>
  <c r="L6075" i="1"/>
  <c r="L6057" i="1"/>
  <c r="L6041" i="1"/>
  <c r="L6023" i="1"/>
  <c r="L6005" i="1"/>
  <c r="L5989" i="1"/>
  <c r="L5971" i="1"/>
  <c r="L5953" i="1"/>
  <c r="L5937" i="1"/>
  <c r="L5919" i="1"/>
  <c r="L5901" i="1"/>
  <c r="L5885" i="1"/>
  <c r="L5867" i="1"/>
  <c r="L5849" i="1"/>
  <c r="L5833" i="1"/>
  <c r="L5801" i="1"/>
  <c r="L5785" i="1"/>
  <c r="L5767" i="1"/>
  <c r="L5737" i="1"/>
  <c r="L5719" i="1"/>
  <c r="L5703" i="1"/>
  <c r="L5645" i="1"/>
  <c r="L5629" i="1"/>
  <c r="L5611" i="1"/>
  <c r="L5571" i="1"/>
  <c r="L7083" i="1"/>
  <c r="L6689" i="1"/>
  <c r="L6465" i="1"/>
  <c r="L6221" i="1"/>
  <c r="L6187" i="1"/>
  <c r="L6138" i="1"/>
  <c r="L6082" i="1"/>
  <c r="L6046" i="1"/>
  <c r="L6030" i="1"/>
  <c r="L5994" i="1"/>
  <c r="L5978" i="1"/>
  <c r="L5942" i="1"/>
  <c r="L5926" i="1"/>
  <c r="L6855" i="1"/>
  <c r="L6158" i="1"/>
  <c r="L5838" i="1"/>
  <c r="L5754" i="1"/>
  <c r="L5628" i="1"/>
  <c r="L5580" i="1"/>
  <c r="L5536" i="1"/>
  <c r="L5477" i="1"/>
  <c r="L5432" i="1"/>
  <c r="L5412" i="1"/>
  <c r="L5394" i="1"/>
  <c r="L5378" i="1"/>
  <c r="L5318" i="1"/>
  <c r="L5302" i="1"/>
  <c r="L5266" i="1"/>
  <c r="L5250" i="1"/>
  <c r="L5214" i="1"/>
  <c r="L5198" i="1"/>
  <c r="L5162" i="1"/>
  <c r="L5146" i="1"/>
  <c r="L5110" i="1"/>
  <c r="L5094" i="1"/>
  <c r="L5058" i="1"/>
  <c r="L5042" i="1"/>
  <c r="L5006" i="1"/>
  <c r="L4990" i="1"/>
  <c r="L4954" i="1"/>
  <c r="L4938" i="1"/>
  <c r="L4902" i="1"/>
  <c r="L4886" i="1"/>
  <c r="L4850" i="1"/>
  <c r="L4834" i="1"/>
  <c r="L4798" i="1"/>
  <c r="L6236" i="1"/>
  <c r="L5888" i="1"/>
  <c r="L5820" i="1"/>
  <c r="L5722" i="1"/>
  <c r="L5610" i="1"/>
  <c r="L5562" i="1"/>
  <c r="L5523" i="1"/>
  <c r="L5489" i="1"/>
  <c r="L6981" i="1"/>
  <c r="L6166" i="1"/>
  <c r="L5832" i="1"/>
  <c r="L5734" i="1"/>
  <c r="L5630" i="1"/>
  <c r="L5550" i="1"/>
  <c r="L5516" i="1"/>
  <c r="L5482" i="1"/>
  <c r="L5430" i="1"/>
  <c r="L5802" i="1"/>
  <c r="L5442" i="1"/>
  <c r="L5385" i="1"/>
  <c r="L5321" i="1"/>
  <c r="L5255" i="1"/>
  <c r="L5187" i="1"/>
  <c r="L5113" i="1"/>
  <c r="L5047" i="1"/>
  <c r="L4979" i="1"/>
  <c r="L4905" i="1"/>
  <c r="L4839" i="1"/>
  <c r="L4773" i="1"/>
  <c r="L4732" i="1"/>
  <c r="L4690" i="1"/>
  <c r="L4651" i="1"/>
  <c r="L4609" i="1"/>
  <c r="L4547" i="1"/>
  <c r="L4505" i="1"/>
  <c r="L4461" i="1"/>
  <c r="L5818" i="1"/>
  <c r="L5525" i="1"/>
  <c r="L5383" i="1"/>
  <c r="L5319" i="1"/>
  <c r="L5253" i="1"/>
  <c r="L5185" i="1"/>
  <c r="L5111" i="1"/>
  <c r="L5045" i="1"/>
  <c r="L4977" i="1"/>
  <c r="L4903" i="1"/>
  <c r="L4837" i="1"/>
  <c r="L4778" i="1"/>
  <c r="L4744" i="1"/>
  <c r="L4708" i="1"/>
  <c r="L4674" i="1"/>
  <c r="L4640" i="1"/>
  <c r="L4604" i="1"/>
  <c r="L4552" i="1"/>
  <c r="L4518" i="1"/>
  <c r="L4484" i="1"/>
  <c r="L4448" i="1"/>
  <c r="L4427" i="1"/>
  <c r="L4409" i="1"/>
  <c r="L4391" i="1"/>
  <c r="L4375" i="1"/>
  <c r="L4357" i="1"/>
  <c r="L4339" i="1"/>
  <c r="L4323" i="1"/>
  <c r="L4305" i="1"/>
  <c r="L4287" i="1"/>
  <c r="L4271" i="1"/>
  <c r="L4253" i="1"/>
  <c r="L6208" i="1"/>
  <c r="L5638" i="1"/>
  <c r="L5445" i="1"/>
  <c r="L5379" i="1"/>
  <c r="L5301" i="1"/>
  <c r="L5233" i="1"/>
  <c r="L5093" i="1"/>
  <c r="L5025" i="1"/>
  <c r="L4885" i="1"/>
  <c r="L4817" i="1"/>
  <c r="L4771" i="1"/>
  <c r="L4735" i="1"/>
  <c r="L5365" i="1"/>
  <c r="L5147" i="1"/>
  <c r="L4939" i="1"/>
  <c r="L4743" i="1"/>
  <c r="L4684" i="1"/>
  <c r="L4610" i="1"/>
  <c r="L4509" i="1"/>
  <c r="L4462" i="1"/>
  <c r="L4378" i="1"/>
  <c r="L4310" i="1"/>
  <c r="L4199" i="1"/>
  <c r="L4157" i="1"/>
  <c r="L4118" i="1"/>
  <c r="L4076" i="1"/>
  <c r="L4042" i="1"/>
  <c r="L4026" i="1"/>
  <c r="L4008" i="1"/>
  <c r="L3990" i="1"/>
  <c r="L3974" i="1"/>
  <c r="L3956" i="1"/>
  <c r="L3938" i="1"/>
  <c r="L3922" i="1"/>
  <c r="L3904" i="1"/>
  <c r="L3886" i="1"/>
  <c r="L3870" i="1"/>
  <c r="L3852" i="1"/>
  <c r="L3834" i="1"/>
  <c r="L3818" i="1"/>
  <c r="L3800" i="1"/>
  <c r="L3782" i="1"/>
  <c r="L3766" i="1"/>
  <c r="L3748" i="1"/>
  <c r="L3730" i="1"/>
  <c r="L3714" i="1"/>
  <c r="L3696" i="1"/>
  <c r="L3678" i="1"/>
  <c r="L3662" i="1"/>
  <c r="L3644" i="1"/>
  <c r="L3626" i="1"/>
  <c r="L3610" i="1"/>
  <c r="L3592" i="1"/>
  <c r="L3574" i="1"/>
  <c r="L3558" i="1"/>
  <c r="L3540" i="1"/>
  <c r="L3498" i="1"/>
  <c r="L3482" i="1"/>
  <c r="L3446" i="1"/>
  <c r="L3430" i="1"/>
  <c r="L3394" i="1"/>
  <c r="L3378" i="1"/>
  <c r="L3342" i="1"/>
  <c r="L3326" i="1"/>
  <c r="L3290" i="1"/>
  <c r="L3274" i="1"/>
  <c r="L3238" i="1"/>
  <c r="L3222" i="1"/>
  <c r="L3186" i="1"/>
  <c r="L3170" i="1"/>
  <c r="L3134" i="1"/>
  <c r="L3118" i="1"/>
  <c r="L3082" i="1"/>
  <c r="L3066" i="1"/>
  <c r="L5706" i="1"/>
  <c r="L5325" i="1"/>
  <c r="L5117" i="1"/>
  <c r="L4909" i="1"/>
  <c r="L4681" i="1"/>
  <c r="L4460" i="1"/>
  <c r="L4398" i="1"/>
  <c r="L4332" i="1"/>
  <c r="L4264" i="1"/>
  <c r="L4216" i="1"/>
  <c r="L4182" i="1"/>
  <c r="L4146" i="1"/>
  <c r="L4112" i="1"/>
  <c r="L4078" i="1"/>
  <c r="L5411" i="1"/>
  <c r="L4975" i="1"/>
  <c r="L4720" i="1"/>
  <c r="L4649" i="1"/>
  <c r="L4605" i="1"/>
  <c r="L4525" i="1"/>
  <c r="L4394" i="1"/>
  <c r="L4320" i="1"/>
  <c r="L4254" i="1"/>
  <c r="L4212" i="1"/>
  <c r="L4176" i="1"/>
  <c r="L4142" i="1"/>
  <c r="L4108" i="1"/>
  <c r="L4072" i="1"/>
  <c r="P5751" i="1"/>
  <c r="P409" i="1"/>
  <c r="P6765" i="1"/>
  <c r="P6453" i="1"/>
  <c r="L296" i="1"/>
  <c r="L343" i="1"/>
  <c r="L417" i="1"/>
  <c r="L659" i="1"/>
  <c r="L736" i="1"/>
  <c r="L804" i="1"/>
  <c r="L878" i="1"/>
  <c r="L966" i="1"/>
  <c r="L1040" i="1"/>
  <c r="L1210" i="1"/>
  <c r="L1418" i="1"/>
  <c r="L47" i="1"/>
  <c r="L63" i="1"/>
  <c r="L81" i="1"/>
  <c r="L99" i="1"/>
  <c r="L115" i="1"/>
  <c r="L133" i="1"/>
  <c r="L151" i="1"/>
  <c r="L167" i="1"/>
  <c r="L185" i="1"/>
  <c r="L294" i="1"/>
  <c r="L418" i="1"/>
  <c r="L653" i="1"/>
  <c r="L738" i="1"/>
  <c r="L880" i="1"/>
  <c r="L952" i="1"/>
  <c r="L1026" i="1"/>
  <c r="L297" i="1"/>
  <c r="L361" i="1"/>
  <c r="L421" i="1"/>
  <c r="L625" i="1"/>
  <c r="L693" i="1"/>
  <c r="L778" i="1"/>
  <c r="L852" i="1"/>
  <c r="L984" i="1"/>
  <c r="L1076" i="1"/>
  <c r="L1284" i="1"/>
  <c r="L1522" i="1"/>
  <c r="L7772" i="1"/>
  <c r="L7747" i="1"/>
  <c r="L7691" i="1"/>
  <c r="L7626" i="1"/>
  <c r="L7573" i="1"/>
  <c r="L7544" i="1"/>
  <c r="L7501" i="1"/>
  <c r="L7745" i="1"/>
  <c r="L7668" i="1"/>
  <c r="L7606" i="1"/>
  <c r="L7687" i="1"/>
  <c r="L7590" i="1"/>
  <c r="L7514" i="1"/>
  <c r="L7473" i="1"/>
  <c r="L7444" i="1"/>
  <c r="L7418" i="1"/>
  <c r="L7400" i="1"/>
  <c r="L7384" i="1"/>
  <c r="L7366" i="1"/>
  <c r="L7348" i="1"/>
  <c r="L7332" i="1"/>
  <c r="L7314" i="1"/>
  <c r="L7296" i="1"/>
  <c r="L7280" i="1"/>
  <c r="L7262" i="1"/>
  <c r="L7228" i="1"/>
  <c r="L7722" i="1"/>
  <c r="L7603" i="1"/>
  <c r="L7545" i="1"/>
  <c r="L7503" i="1"/>
  <c r="L7449" i="1"/>
  <c r="L7718" i="1"/>
  <c r="L7395" i="1"/>
  <c r="L7327" i="1"/>
  <c r="L7261" i="1"/>
  <c r="L7670" i="1"/>
  <c r="L7515" i="1"/>
  <c r="L7451" i="1"/>
  <c r="L7385" i="1"/>
  <c r="L7319" i="1"/>
  <c r="L7186" i="1"/>
  <c r="L7642" i="1"/>
  <c r="L7531" i="1"/>
  <c r="L7397" i="1"/>
  <c r="L7323" i="1"/>
  <c r="L7255" i="1"/>
  <c r="L7193" i="1"/>
  <c r="L7164" i="1"/>
  <c r="L7317" i="1"/>
  <c r="L7171" i="1"/>
  <c r="L7141" i="1"/>
  <c r="L7096" i="1"/>
  <c r="L7060" i="1"/>
  <c r="L7044" i="1"/>
  <c r="L7008" i="1"/>
  <c r="L6992" i="1"/>
  <c r="L6956" i="1"/>
  <c r="L6940" i="1"/>
  <c r="L6904" i="1"/>
  <c r="L6880" i="1"/>
  <c r="L6864" i="1"/>
  <c r="L6846" i="1"/>
  <c r="L6828" i="1"/>
  <c r="L6782" i="1"/>
  <c r="L6750" i="1"/>
  <c r="L6734" i="1"/>
  <c r="L6716" i="1"/>
  <c r="L6686" i="1"/>
  <c r="L6668" i="1"/>
  <c r="L6652" i="1"/>
  <c r="L6634" i="1"/>
  <c r="L6616" i="1"/>
  <c r="L6600" i="1"/>
  <c r="L6568" i="1"/>
  <c r="L6552" i="1"/>
  <c r="L6522" i="1"/>
  <c r="L6490" i="1"/>
  <c r="L6460" i="1"/>
  <c r="L6418" i="1"/>
  <c r="L7525" i="1"/>
  <c r="L7295" i="1"/>
  <c r="L7135" i="1"/>
  <c r="L7369" i="1"/>
  <c r="L7162" i="1"/>
  <c r="L7405" i="1"/>
  <c r="L7059" i="1"/>
  <c r="L7003" i="1"/>
  <c r="L6907" i="1"/>
  <c r="L6881" i="1"/>
  <c r="L6825" i="1"/>
  <c r="L6773" i="1"/>
  <c r="L6729" i="1"/>
  <c r="L6643" i="1"/>
  <c r="L6607" i="1"/>
  <c r="L6455" i="1"/>
  <c r="L7101" i="1"/>
  <c r="L7045" i="1"/>
  <c r="L6989" i="1"/>
  <c r="L6867" i="1"/>
  <c r="L6725" i="1"/>
  <c r="L6497" i="1"/>
  <c r="L6403" i="1"/>
  <c r="L6371" i="1"/>
  <c r="L6355" i="1"/>
  <c r="L6319" i="1"/>
  <c r="L6289" i="1"/>
  <c r="L6241" i="1"/>
  <c r="L7383" i="1"/>
  <c r="L7067" i="1"/>
  <c r="L6971" i="1"/>
  <c r="L6915" i="1"/>
  <c r="L6833" i="1"/>
  <c r="L6577" i="1"/>
  <c r="L6503" i="1"/>
  <c r="L6404" i="1"/>
  <c r="L6374" i="1"/>
  <c r="L6356" i="1"/>
  <c r="L6340" i="1"/>
  <c r="L6322" i="1"/>
  <c r="L6286" i="1"/>
  <c r="L6189" i="1"/>
  <c r="L6162" i="1"/>
  <c r="L6086" i="1"/>
  <c r="L6979" i="1"/>
  <c r="L6613" i="1"/>
  <c r="L6254" i="1"/>
  <c r="L6204" i="1"/>
  <c r="L6170" i="1"/>
  <c r="L6110" i="1"/>
  <c r="L6073" i="1"/>
  <c r="L6055" i="1"/>
  <c r="L6039" i="1"/>
  <c r="L6021" i="1"/>
  <c r="L6003" i="1"/>
  <c r="L5987" i="1"/>
  <c r="L5969" i="1"/>
  <c r="L5951" i="1"/>
  <c r="L5935" i="1"/>
  <c r="L5917" i="1"/>
  <c r="L5899" i="1"/>
  <c r="L5883" i="1"/>
  <c r="L5865" i="1"/>
  <c r="L5847" i="1"/>
  <c r="L5831" i="1"/>
  <c r="L5799" i="1"/>
  <c r="L5783" i="1"/>
  <c r="L5735" i="1"/>
  <c r="L5717" i="1"/>
  <c r="L5701" i="1"/>
  <c r="L5643" i="1"/>
  <c r="L5627" i="1"/>
  <c r="L5567" i="1"/>
  <c r="L7033" i="1"/>
  <c r="L6673" i="1"/>
  <c r="L6411" i="1"/>
  <c r="L6218" i="1"/>
  <c r="L6184" i="1"/>
  <c r="L6133" i="1"/>
  <c r="L6080" i="1"/>
  <c r="L6062" i="1"/>
  <c r="L6044" i="1"/>
  <c r="L6028" i="1"/>
  <c r="L6010" i="1"/>
  <c r="L5992" i="1"/>
  <c r="L5976" i="1"/>
  <c r="L5958" i="1"/>
  <c r="L5940" i="1"/>
  <c r="L5924" i="1"/>
  <c r="L5906" i="1"/>
  <c r="L6669" i="1"/>
  <c r="L6112" i="1"/>
  <c r="L5732" i="1"/>
  <c r="L5620" i="1"/>
  <c r="L5572" i="1"/>
  <c r="L5503" i="1"/>
  <c r="L5474" i="1"/>
  <c r="L5410" i="1"/>
  <c r="L5392" i="1"/>
  <c r="L5376" i="1"/>
  <c r="L5334" i="1"/>
  <c r="L5316" i="1"/>
  <c r="L5300" i="1"/>
  <c r="L5282" i="1"/>
  <c r="L5264" i="1"/>
  <c r="L5248" i="1"/>
  <c r="L5230" i="1"/>
  <c r="L5212" i="1"/>
  <c r="L5196" i="1"/>
  <c r="L5178" i="1"/>
  <c r="L5160" i="1"/>
  <c r="L5144" i="1"/>
  <c r="L5126" i="1"/>
  <c r="L5108" i="1"/>
  <c r="L5092" i="1"/>
  <c r="L5074" i="1"/>
  <c r="L5056" i="1"/>
  <c r="L5040" i="1"/>
  <c r="L5022" i="1"/>
  <c r="L5004" i="1"/>
  <c r="L4988" i="1"/>
  <c r="L4970" i="1"/>
  <c r="L4952" i="1"/>
  <c r="L4936" i="1"/>
  <c r="L4918" i="1"/>
  <c r="L4900" i="1"/>
  <c r="L4884" i="1"/>
  <c r="L4866" i="1"/>
  <c r="L4848" i="1"/>
  <c r="L4832" i="1"/>
  <c r="L4814" i="1"/>
  <c r="L4796" i="1"/>
  <c r="L6216" i="1"/>
  <c r="L5880" i="1"/>
  <c r="L5796" i="1"/>
  <c r="L5714" i="1"/>
  <c r="L5604" i="1"/>
  <c r="L5554" i="1"/>
  <c r="L5520" i="1"/>
  <c r="L5486" i="1"/>
  <c r="L6923" i="1"/>
  <c r="L6131" i="1"/>
  <c r="L5824" i="1"/>
  <c r="L5545" i="1"/>
  <c r="L5511" i="1"/>
  <c r="L5475" i="1"/>
  <c r="L5423" i="1"/>
  <c r="L5758" i="1"/>
  <c r="L5434" i="1"/>
  <c r="L5377" i="1"/>
  <c r="L5277" i="1"/>
  <c r="L5209" i="1"/>
  <c r="L5143" i="1"/>
  <c r="L5069" i="1"/>
  <c r="L5001" i="1"/>
  <c r="L4935" i="1"/>
  <c r="L4861" i="1"/>
  <c r="L4793" i="1"/>
  <c r="L4747" i="1"/>
  <c r="L4706" i="1"/>
  <c r="L4664" i="1"/>
  <c r="L4625" i="1"/>
  <c r="L4560" i="1"/>
  <c r="L4521" i="1"/>
  <c r="L4479" i="1"/>
  <c r="L7089" i="1"/>
  <c r="L5576" i="1"/>
  <c r="L5405" i="1"/>
  <c r="L5275" i="1"/>
  <c r="L5207" i="1"/>
  <c r="L5067" i="1"/>
  <c r="L4999" i="1"/>
  <c r="L4859" i="1"/>
  <c r="L4791" i="1"/>
  <c r="L4757" i="1"/>
  <c r="L4723" i="1"/>
  <c r="L4689" i="1"/>
  <c r="L4653" i="1"/>
  <c r="L4619" i="1"/>
  <c r="L4567" i="1"/>
  <c r="L4533" i="1"/>
  <c r="L4497" i="1"/>
  <c r="L4463" i="1"/>
  <c r="L4433" i="1"/>
  <c r="L4415" i="1"/>
  <c r="L4397" i="1"/>
  <c r="L4381" i="1"/>
  <c r="L4363" i="1"/>
  <c r="L4345" i="1"/>
  <c r="L4329" i="1"/>
  <c r="L4311" i="1"/>
  <c r="L4293" i="1"/>
  <c r="L4277" i="1"/>
  <c r="L4259" i="1"/>
  <c r="L4241" i="1"/>
  <c r="L5728" i="1"/>
  <c r="L5483" i="1"/>
  <c r="L5409" i="1"/>
  <c r="L5331" i="1"/>
  <c r="L5263" i="1"/>
  <c r="L5189" i="1"/>
  <c r="L5123" i="1"/>
  <c r="L5055" i="1"/>
  <c r="L4981" i="1"/>
  <c r="L4915" i="1"/>
  <c r="L4847" i="1"/>
  <c r="L4782" i="1"/>
  <c r="L4748" i="1"/>
  <c r="L6107" i="1"/>
  <c r="L5243" i="1"/>
  <c r="L5035" i="1"/>
  <c r="L4827" i="1"/>
  <c r="L4704" i="1"/>
  <c r="L4624" i="1"/>
  <c r="L4580" i="1"/>
  <c r="L4506" i="1"/>
  <c r="L4370" i="1"/>
  <c r="L4304" i="1"/>
  <c r="L4235" i="1"/>
  <c r="L4196" i="1"/>
  <c r="L4154" i="1"/>
  <c r="L4110" i="1"/>
  <c r="L4069" i="1"/>
  <c r="L4040" i="1"/>
  <c r="L4024" i="1"/>
  <c r="L4006" i="1"/>
  <c r="L3988" i="1"/>
  <c r="L3972" i="1"/>
  <c r="L3954" i="1"/>
  <c r="L3936" i="1"/>
  <c r="L3920" i="1"/>
  <c r="L3902" i="1"/>
  <c r="L3884" i="1"/>
  <c r="L3868" i="1"/>
  <c r="L3850" i="1"/>
  <c r="L3832" i="1"/>
  <c r="L3816" i="1"/>
  <c r="L3798" i="1"/>
  <c r="L3780" i="1"/>
  <c r="L3764" i="1"/>
  <c r="L3746" i="1"/>
  <c r="L3728" i="1"/>
  <c r="L3712" i="1"/>
  <c r="L3694" i="1"/>
  <c r="L3676" i="1"/>
  <c r="L3660" i="1"/>
  <c r="L3642" i="1"/>
  <c r="L3624" i="1"/>
  <c r="L3608" i="1"/>
  <c r="L3590" i="1"/>
  <c r="L3572" i="1"/>
  <c r="L3556" i="1"/>
  <c r="L3538" i="1"/>
  <c r="L3514" i="1"/>
  <c r="L3496" i="1"/>
  <c r="L3480" i="1"/>
  <c r="L3462" i="1"/>
  <c r="L3444" i="1"/>
  <c r="L3428" i="1"/>
  <c r="L3410" i="1"/>
  <c r="L3392" i="1"/>
  <c r="L3376" i="1"/>
  <c r="L3358" i="1"/>
  <c r="L3340" i="1"/>
  <c r="L3324" i="1"/>
  <c r="L3306" i="1"/>
  <c r="L3288" i="1"/>
  <c r="L3272" i="1"/>
  <c r="L3254" i="1"/>
  <c r="L3236" i="1"/>
  <c r="L3220" i="1"/>
  <c r="L3202" i="1"/>
  <c r="L3184" i="1"/>
  <c r="L3168" i="1"/>
  <c r="L3150" i="1"/>
  <c r="L3132" i="1"/>
  <c r="L3116" i="1"/>
  <c r="L3098" i="1"/>
  <c r="L3080" i="1"/>
  <c r="L3064" i="1"/>
  <c r="L3046" i="1"/>
  <c r="L5690" i="1"/>
  <c r="L5213" i="1"/>
  <c r="L5005" i="1"/>
  <c r="L4797" i="1"/>
  <c r="L4701" i="1"/>
  <c r="L4657" i="1"/>
  <c r="L4577" i="1"/>
  <c r="L4459" i="1"/>
  <c r="L4390" i="1"/>
  <c r="L4324" i="1"/>
  <c r="L4250" i="1"/>
  <c r="L4211" i="1"/>
  <c r="L4175" i="1"/>
  <c r="L4141" i="1"/>
  <c r="L4107" i="1"/>
  <c r="L4071" i="1"/>
  <c r="L5339" i="1"/>
  <c r="L4923" i="1"/>
  <c r="L4719" i="1"/>
  <c r="L4639" i="1"/>
  <c r="L4545" i="1"/>
  <c r="L4501" i="1"/>
  <c r="L4416" i="1"/>
  <c r="L4350" i="1"/>
  <c r="L4276" i="1"/>
  <c r="L4223" i="1"/>
  <c r="L4189" i="1"/>
  <c r="L4155" i="1"/>
  <c r="L4119" i="1"/>
  <c r="L4085" i="1"/>
  <c r="L4051" i="1"/>
  <c r="L4278" i="1"/>
  <c r="L4041" i="1"/>
  <c r="L3985" i="1"/>
  <c r="L3889" i="1"/>
  <c r="L3833" i="1"/>
  <c r="L3777" i="1"/>
  <c r="L3681" i="1"/>
  <c r="L3625" i="1"/>
  <c r="L3569" i="1"/>
  <c r="L3473" i="1"/>
  <c r="L3417" i="1"/>
  <c r="L3361" i="1"/>
  <c r="L3265" i="1"/>
  <c r="L3209" i="1"/>
  <c r="L3149" i="1"/>
  <c r="L3083" i="1"/>
  <c r="L3023" i="1"/>
  <c r="L2989" i="1"/>
  <c r="L2953" i="1"/>
  <c r="L2919" i="1"/>
  <c r="L2885" i="1"/>
  <c r="L5073" i="1"/>
  <c r="L4572" i="1"/>
  <c r="L4382" i="1"/>
  <c r="L4813" i="1"/>
  <c r="L4642" i="1"/>
  <c r="L4366" i="1"/>
  <c r="L4262" i="1"/>
  <c r="L4148" i="1"/>
  <c r="L4005" i="1"/>
  <c r="L3949" i="1"/>
  <c r="L3797" i="1"/>
  <c r="L3741" i="1"/>
  <c r="L3589" i="1"/>
  <c r="L3533" i="1"/>
  <c r="L3479" i="1"/>
  <c r="L3383" i="1"/>
  <c r="L3327" i="1"/>
  <c r="L3271" i="1"/>
  <c r="L3195" i="1"/>
  <c r="L3129" i="1"/>
  <c r="L3010" i="1"/>
  <c r="L2966" i="1"/>
  <c r="L2925" i="1"/>
  <c r="L2883" i="1"/>
  <c r="L2844" i="1"/>
  <c r="L2802" i="1"/>
  <c r="L2740" i="1"/>
  <c r="L2712" i="1"/>
  <c r="L2694" i="1"/>
  <c r="L2678" i="1"/>
  <c r="L2660" i="1"/>
  <c r="L2642" i="1"/>
  <c r="L2626" i="1"/>
  <c r="L2608" i="1"/>
  <c r="L2590" i="1"/>
  <c r="L2574" i="1"/>
  <c r="L2556" i="1"/>
  <c r="L2538" i="1"/>
  <c r="L2522" i="1"/>
  <c r="L2504" i="1"/>
  <c r="L2470" i="1"/>
  <c r="L2452" i="1"/>
  <c r="L2434" i="1"/>
  <c r="L2418" i="1"/>
  <c r="L2400" i="1"/>
  <c r="L2382" i="1"/>
  <c r="L2366" i="1"/>
  <c r="L2348" i="1"/>
  <c r="L2330" i="1"/>
  <c r="L2304" i="1"/>
  <c r="L2278" i="1"/>
  <c r="L2262" i="1"/>
  <c r="L2244" i="1"/>
  <c r="L2226" i="1"/>
  <c r="L2210" i="1"/>
  <c r="L2192" i="1"/>
  <c r="L2174" i="1"/>
  <c r="L2158" i="1"/>
  <c r="L2140" i="1"/>
  <c r="L2122" i="1"/>
  <c r="L2106" i="1"/>
  <c r="L2088" i="1"/>
  <c r="L2070" i="1"/>
  <c r="L2054" i="1"/>
  <c r="L2036" i="1"/>
  <c r="L2018" i="1"/>
  <c r="L2002" i="1"/>
  <c r="L1984" i="1"/>
  <c r="L1966" i="1"/>
  <c r="L1950" i="1"/>
  <c r="L1932" i="1"/>
  <c r="L1914" i="1"/>
  <c r="L4158" i="1"/>
  <c r="L3855" i="1"/>
  <c r="L3655" i="1"/>
  <c r="L3501" i="1"/>
  <c r="L3293" i="1"/>
  <c r="L3175" i="1"/>
  <c r="L2965" i="1"/>
  <c r="L2894" i="1"/>
  <c r="L2846" i="1"/>
  <c r="L2809" i="1"/>
  <c r="L2730" i="1"/>
  <c r="L2693" i="1"/>
  <c r="L2661" i="1"/>
  <c r="L2625" i="1"/>
  <c r="L2589" i="1"/>
  <c r="L4174" i="1"/>
  <c r="L3917" i="1"/>
  <c r="L3771" i="1"/>
  <c r="L3701" i="1"/>
  <c r="L3407" i="1"/>
  <c r="L3337" i="1"/>
  <c r="L3117" i="1"/>
  <c r="L2939" i="1"/>
  <c r="L2868" i="1"/>
  <c r="L2835" i="1"/>
  <c r="L2747" i="1"/>
  <c r="L4467" i="1"/>
  <c r="L3969" i="1"/>
  <c r="L3823" i="1"/>
  <c r="L3753" i="1"/>
  <c r="L4099" i="1"/>
  <c r="L4013" i="1"/>
  <c r="L3813" i="1"/>
  <c r="L3667" i="1"/>
  <c r="L3597" i="1"/>
  <c r="L3447" i="1"/>
  <c r="L3231" i="1"/>
  <c r="L3065" i="1"/>
  <c r="L3004" i="1"/>
  <c r="L2886" i="1"/>
  <c r="L2829" i="1"/>
  <c r="L3549" i="1"/>
  <c r="L3057" i="1"/>
  <c r="L2615" i="1"/>
  <c r="L2547" i="1"/>
  <c r="L2511" i="1"/>
  <c r="L1909" i="1"/>
  <c r="L1873" i="1"/>
  <c r="L1857" i="1"/>
  <c r="L1821" i="1"/>
  <c r="L1805" i="1"/>
  <c r="L1769" i="1"/>
  <c r="L1753" i="1"/>
  <c r="L1717" i="1"/>
  <c r="L1701" i="1"/>
  <c r="L1665" i="1"/>
  <c r="L1649" i="1"/>
  <c r="L1613" i="1"/>
  <c r="L1597" i="1"/>
  <c r="L1561" i="1"/>
  <c r="L1521" i="1"/>
  <c r="L1503" i="1"/>
  <c r="L1485" i="1"/>
  <c r="L1469" i="1"/>
  <c r="L1451" i="1"/>
  <c r="L1433" i="1"/>
  <c r="L1417" i="1"/>
  <c r="L1399" i="1"/>
  <c r="L1381" i="1"/>
  <c r="L1365" i="1"/>
  <c r="L1347" i="1"/>
  <c r="L1329" i="1"/>
  <c r="L1313" i="1"/>
  <c r="L1295" i="1"/>
  <c r="L1277" i="1"/>
  <c r="L1261" i="1"/>
  <c r="L1243" i="1"/>
  <c r="L1225" i="1"/>
  <c r="L1209" i="1"/>
  <c r="L1191" i="1"/>
  <c r="L1173" i="1"/>
  <c r="L1157" i="1"/>
  <c r="L1139" i="1"/>
  <c r="L1121" i="1"/>
  <c r="L1105" i="1"/>
  <c r="L1087" i="1"/>
  <c r="L1069" i="1"/>
  <c r="L1053" i="1"/>
  <c r="L1035" i="1"/>
  <c r="L1017" i="1"/>
  <c r="L1001" i="1"/>
  <c r="L983" i="1"/>
  <c r="L965" i="1"/>
  <c r="L949" i="1"/>
  <c r="L931" i="1"/>
  <c r="L897" i="1"/>
  <c r="L879" i="1"/>
  <c r="L861" i="1"/>
  <c r="L845" i="1"/>
  <c r="L827" i="1"/>
  <c r="L809" i="1"/>
  <c r="L793" i="1"/>
  <c r="L775" i="1"/>
  <c r="L757" i="1"/>
  <c r="L741" i="1"/>
  <c r="L692" i="1"/>
  <c r="L666" i="1"/>
  <c r="L650" i="1"/>
  <c r="L632" i="1"/>
  <c r="L614" i="1"/>
  <c r="L3007" i="1"/>
  <c r="L2825" i="1"/>
  <c r="L2635" i="1"/>
  <c r="L2451" i="1"/>
  <c r="L2415" i="1"/>
  <c r="L2383" i="1"/>
  <c r="L2347" i="1"/>
  <c r="L2295" i="1"/>
  <c r="L2259" i="1"/>
  <c r="L2227" i="1"/>
  <c r="L2191" i="1"/>
  <c r="L2155" i="1"/>
  <c r="L2123" i="1"/>
  <c r="L2087" i="1"/>
  <c r="L2051" i="1"/>
  <c r="L2019" i="1"/>
  <c r="L1983" i="1"/>
  <c r="L1947" i="1"/>
  <c r="L1915" i="1"/>
  <c r="L3185" i="1"/>
  <c r="L2849" i="1"/>
  <c r="L2659" i="1"/>
  <c r="L2557" i="1"/>
  <c r="L2521" i="1"/>
  <c r="L3557" i="1"/>
  <c r="L3167" i="1"/>
  <c r="L2946" i="1"/>
  <c r="L2715" i="1"/>
  <c r="L2611" i="1"/>
  <c r="L2453" i="1"/>
  <c r="L2417" i="1"/>
  <c r="L2381" i="1"/>
  <c r="L2349" i="1"/>
  <c r="L2297" i="1"/>
  <c r="L2261" i="1"/>
  <c r="L2225" i="1"/>
  <c r="L2193" i="1"/>
  <c r="L2157" i="1"/>
  <c r="L2121" i="1"/>
  <c r="L2089" i="1"/>
  <c r="L2053" i="1"/>
  <c r="L2017" i="1"/>
  <c r="L1965" i="1"/>
  <c r="L1894" i="1"/>
  <c r="L1724" i="1"/>
  <c r="L1584" i="1"/>
  <c r="L1480" i="1"/>
  <c r="L1308" i="1"/>
  <c r="L1204" i="1"/>
  <c r="L1064" i="1"/>
  <c r="L1778" i="1"/>
  <c r="L1634" i="1"/>
  <c r="L1822" i="1"/>
  <c r="L1698" i="1"/>
  <c r="L1558" i="1"/>
  <c r="L1416" i="1"/>
  <c r="L1276" i="1"/>
  <c r="L1104" i="1"/>
  <c r="L1854" i="1"/>
  <c r="L1244" i="1"/>
  <c r="L1102" i="1"/>
  <c r="L64" i="1"/>
  <c r="L80" i="1"/>
  <c r="L116" i="1"/>
  <c r="L132" i="1"/>
  <c r="L298" i="1"/>
  <c r="L414" i="1"/>
  <c r="L665" i="1"/>
  <c r="L810" i="1"/>
  <c r="L948" i="1"/>
  <c r="L1218" i="1"/>
  <c r="L1619" i="1"/>
  <c r="L1491" i="1"/>
  <c r="L1447" i="1"/>
  <c r="L1413" i="1"/>
  <c r="L1369" i="1"/>
  <c r="L1309" i="1"/>
  <c r="L1283" i="1"/>
  <c r="L1247" i="1"/>
  <c r="L1169" i="1"/>
  <c r="L1091" i="1"/>
  <c r="L1031" i="1"/>
  <c r="L961" i="1"/>
  <c r="L901" i="1"/>
  <c r="L831" i="1"/>
  <c r="L763" i="1"/>
  <c r="L636" i="1"/>
  <c r="L2733" i="1"/>
  <c r="L2339" i="1"/>
  <c r="L2183" i="1"/>
  <c r="L2079" i="1"/>
  <c r="L1923" i="1"/>
  <c r="L2812" i="1"/>
  <c r="L2493" i="1"/>
  <c r="L2729" i="1"/>
  <c r="L2425" i="1"/>
  <c r="L2305" i="1"/>
  <c r="L2113" i="1"/>
  <c r="L1973" i="1"/>
  <c r="L1740" i="1"/>
  <c r="L1294" i="1"/>
  <c r="L1886" i="1"/>
  <c r="L1610" i="1"/>
  <c r="L1328" i="1"/>
  <c r="L1052" i="1"/>
  <c r="L1668" i="1"/>
  <c r="L1362" i="1"/>
  <c r="L1050" i="1"/>
  <c r="L120" i="1"/>
  <c r="L190" i="1"/>
  <c r="L473" i="1"/>
  <c r="L862" i="1"/>
  <c r="L1470" i="1"/>
  <c r="P7659" i="1"/>
  <c r="P6518" i="1"/>
  <c r="L328" i="1"/>
  <c r="L390" i="1"/>
  <c r="L434" i="1"/>
  <c r="P318" i="1"/>
  <c r="P6310" i="1"/>
  <c r="P6154" i="1"/>
  <c r="P6440" i="1"/>
  <c r="L335" i="1"/>
  <c r="L395" i="1"/>
  <c r="L466" i="1"/>
  <c r="L788" i="1"/>
  <c r="L856" i="1"/>
  <c r="L950" i="1"/>
  <c r="L1018" i="1"/>
  <c r="L1174" i="1"/>
  <c r="L1382" i="1"/>
  <c r="L41" i="1"/>
  <c r="L77" i="1"/>
  <c r="L93" i="1"/>
  <c r="L129" i="1"/>
  <c r="L145" i="1"/>
  <c r="L181" i="1"/>
  <c r="L197" i="1"/>
  <c r="L336" i="1"/>
  <c r="L472" i="1"/>
  <c r="L691" i="1"/>
  <c r="L7063" i="1"/>
  <c r="L7007" i="1"/>
  <c r="L6951" i="1"/>
  <c r="L6829" i="1"/>
  <c r="L6777" i="1"/>
  <c r="L6733" i="1"/>
  <c r="L6683" i="1"/>
  <c r="L6651" i="1"/>
  <c r="L6615" i="1"/>
  <c r="L6463" i="1"/>
  <c r="L7478" i="1"/>
  <c r="L7097" i="1"/>
  <c r="L7041" i="1"/>
  <c r="L6945" i="1"/>
  <c r="L6863" i="1"/>
  <c r="L6721" i="1"/>
  <c r="L6563" i="1"/>
  <c r="L6489" i="1"/>
  <c r="L6385" i="1"/>
  <c r="L6367" i="1"/>
  <c r="L6351" i="1"/>
  <c r="L6333" i="1"/>
  <c r="L6315" i="1"/>
  <c r="L6255" i="1"/>
  <c r="L6237" i="1"/>
  <c r="L7144" i="1"/>
  <c r="L7023" i="1"/>
  <c r="L6967" i="1"/>
  <c r="L6911" i="1"/>
  <c r="L6749" i="1"/>
  <c r="L6569" i="1"/>
  <c r="L6495" i="1"/>
  <c r="L6386" i="1"/>
  <c r="L6370" i="1"/>
  <c r="L6352" i="1"/>
  <c r="L6334" i="1"/>
  <c r="L6318" i="1"/>
  <c r="L7085" i="1"/>
  <c r="L6693" i="1"/>
  <c r="L6262" i="1"/>
  <c r="L6212" i="1"/>
  <c r="L6140" i="1"/>
  <c r="L6853" i="1"/>
  <c r="L6238" i="1"/>
  <c r="L6196" i="1"/>
  <c r="L6159" i="1"/>
  <c r="L6088" i="1"/>
  <c r="L6069" i="1"/>
  <c r="L6033" i="1"/>
  <c r="L6017" i="1"/>
  <c r="L5981" i="1"/>
  <c r="L5965" i="1"/>
  <c r="L5929" i="1"/>
  <c r="L5913" i="1"/>
  <c r="L5877" i="1"/>
  <c r="L5861" i="1"/>
  <c r="L5825" i="1"/>
  <c r="L5795" i="1"/>
  <c r="L5779" i="1"/>
  <c r="L5761" i="1"/>
  <c r="L5731" i="1"/>
  <c r="L5695" i="1"/>
  <c r="L5639" i="1"/>
  <c r="L5623" i="1"/>
  <c r="L5605" i="1"/>
  <c r="L5581" i="1"/>
  <c r="L5563" i="1"/>
  <c r="L6975" i="1"/>
  <c r="L6641" i="1"/>
  <c r="L6264" i="1"/>
  <c r="L6210" i="1"/>
  <c r="L6174" i="1"/>
  <c r="L6114" i="1"/>
  <c r="L6074" i="1"/>
  <c r="L6058" i="1"/>
  <c r="L6040" i="1"/>
  <c r="L6022" i="1"/>
  <c r="L6006" i="1"/>
  <c r="L5988" i="1"/>
  <c r="L5970" i="1"/>
  <c r="L5954" i="1"/>
  <c r="L5936" i="1"/>
  <c r="L5918" i="1"/>
  <c r="L5902" i="1"/>
  <c r="L6637" i="1"/>
  <c r="L5798" i="1"/>
  <c r="L5716" i="1"/>
  <c r="L5606" i="1"/>
  <c r="L5555" i="1"/>
  <c r="L5526" i="1"/>
  <c r="L5495" i="1"/>
  <c r="L5435" i="1"/>
  <c r="L5396" i="1"/>
  <c r="L5380" i="1"/>
  <c r="L5338" i="1"/>
  <c r="L5320" i="1"/>
  <c r="L5304" i="1"/>
  <c r="L5286" i="1"/>
  <c r="L5268" i="1"/>
  <c r="L5252" i="1"/>
  <c r="L5234" i="1"/>
  <c r="L5216" i="1"/>
  <c r="L5200" i="1"/>
  <c r="L5182" i="1"/>
  <c r="L5164" i="1"/>
  <c r="L5148" i="1"/>
  <c r="L5130" i="1"/>
  <c r="L5112" i="1"/>
  <c r="L5096" i="1"/>
  <c r="L5078" i="1"/>
  <c r="L5060" i="1"/>
  <c r="L5044" i="1"/>
  <c r="L5026" i="1"/>
  <c r="L5008" i="1"/>
  <c r="L4992" i="1"/>
  <c r="L4974" i="1"/>
  <c r="L4956" i="1"/>
  <c r="L4940" i="1"/>
  <c r="L4922" i="1"/>
  <c r="L4904" i="1"/>
  <c r="L4888" i="1"/>
  <c r="L4870" i="1"/>
  <c r="L4852" i="1"/>
  <c r="L4836" i="1"/>
  <c r="L4818" i="1"/>
  <c r="L4800" i="1"/>
  <c r="L6423" i="1"/>
  <c r="L6085" i="1"/>
  <c r="L5828" i="1"/>
  <c r="L5730" i="1"/>
  <c r="L5618" i="1"/>
  <c r="L5528" i="1"/>
  <c r="L5494" i="1"/>
  <c r="L7031" i="1"/>
  <c r="L6182" i="1"/>
  <c r="L5840" i="1"/>
  <c r="L5756" i="1"/>
  <c r="L5636" i="1"/>
  <c r="L5553" i="1"/>
  <c r="L5519" i="1"/>
  <c r="L5485" i="1"/>
  <c r="L5449" i="1"/>
  <c r="L5646" i="1"/>
  <c r="L5424" i="1"/>
  <c r="L5299" i="1"/>
  <c r="L5225" i="1"/>
  <c r="L5157" i="1"/>
  <c r="L5091" i="1"/>
  <c r="L5017" i="1"/>
  <c r="L4949" i="1"/>
  <c r="L4883" i="1"/>
  <c r="L4809" i="1"/>
  <c r="L4758" i="1"/>
  <c r="L4716" i="1"/>
  <c r="L4677" i="1"/>
  <c r="L4635" i="1"/>
  <c r="L4573" i="1"/>
  <c r="L4531" i="1"/>
  <c r="L4487" i="1"/>
  <c r="L4446" i="1"/>
  <c r="L5624" i="1"/>
  <c r="L5473" i="1"/>
  <c r="L5389" i="1"/>
  <c r="L5327" i="1"/>
  <c r="L5259" i="1"/>
  <c r="L5119" i="1"/>
  <c r="L5051" i="1"/>
  <c r="L4911" i="1"/>
  <c r="L4843" i="1"/>
  <c r="L4783" i="1"/>
  <c r="L4749" i="1"/>
  <c r="L4715" i="1"/>
  <c r="L4679" i="1"/>
  <c r="L4645" i="1"/>
  <c r="L4611" i="1"/>
  <c r="L4559" i="1"/>
  <c r="L4523" i="1"/>
  <c r="L4489" i="1"/>
  <c r="L4455" i="1"/>
  <c r="L4429" i="1"/>
  <c r="L4411" i="1"/>
  <c r="L4393" i="1"/>
  <c r="L4377" i="1"/>
  <c r="L4359" i="1"/>
  <c r="L4341" i="1"/>
  <c r="L4325" i="1"/>
  <c r="L4307" i="1"/>
  <c r="L4289" i="1"/>
  <c r="L4273" i="1"/>
  <c r="L4255" i="1"/>
  <c r="L6931" i="1"/>
  <c r="L5698" i="1"/>
  <c r="L5436" i="1"/>
  <c r="L5345" i="1"/>
  <c r="L5279" i="1"/>
  <c r="L5211" i="1"/>
  <c r="L5137" i="1"/>
  <c r="L5071" i="1"/>
  <c r="L5003" i="1"/>
  <c r="L4929" i="1"/>
  <c r="L4863" i="1"/>
  <c r="L4795" i="1"/>
  <c r="L4756" i="1"/>
  <c r="L4722" i="1"/>
  <c r="L5295" i="1"/>
  <c r="L5087" i="1"/>
  <c r="L4879" i="1"/>
  <c r="L4714" i="1"/>
  <c r="L4566" i="1"/>
  <c r="L4496" i="1"/>
  <c r="L4422" i="1"/>
  <c r="L4356" i="1"/>
  <c r="L4288" i="1"/>
  <c r="L4225" i="1"/>
  <c r="L4183" i="1"/>
  <c r="L4144" i="1"/>
  <c r="L4102" i="1"/>
  <c r="L4058" i="1"/>
  <c r="L4018" i="1"/>
  <c r="L4002" i="1"/>
  <c r="L3966" i="1"/>
  <c r="L3950" i="1"/>
  <c r="L3914" i="1"/>
  <c r="L3898" i="1"/>
  <c r="L3862" i="1"/>
  <c r="L3846" i="1"/>
  <c r="L3810" i="1"/>
  <c r="L3794" i="1"/>
  <c r="L3758" i="1"/>
  <c r="L3742" i="1"/>
  <c r="L3706" i="1"/>
  <c r="L3690" i="1"/>
  <c r="L3654" i="1"/>
  <c r="L3638" i="1"/>
  <c r="L3602" i="1"/>
  <c r="L3586" i="1"/>
  <c r="L3550" i="1"/>
  <c r="L3534" i="1"/>
  <c r="L3510" i="1"/>
  <c r="L3492" i="1"/>
  <c r="L3474" i="1"/>
  <c r="L3458" i="1"/>
  <c r="L3440" i="1"/>
  <c r="L3422" i="1"/>
  <c r="L3406" i="1"/>
  <c r="L3388" i="1"/>
  <c r="L3370" i="1"/>
  <c r="L3354" i="1"/>
  <c r="L3336" i="1"/>
  <c r="L3318" i="1"/>
  <c r="L3302" i="1"/>
  <c r="L3284" i="1"/>
  <c r="L3266" i="1"/>
  <c r="L3250" i="1"/>
  <c r="L3232" i="1"/>
  <c r="L3214" i="1"/>
  <c r="L3198" i="1"/>
  <c r="L3180" i="1"/>
  <c r="L3162" i="1"/>
  <c r="L3146" i="1"/>
  <c r="L3128" i="1"/>
  <c r="L3110" i="1"/>
  <c r="L3094" i="1"/>
  <c r="L3076" i="1"/>
  <c r="L3058" i="1"/>
  <c r="L3042" i="1"/>
  <c r="L5548" i="1"/>
  <c r="L5265" i="1"/>
  <c r="L5057" i="1"/>
  <c r="L4849" i="1"/>
  <c r="L4667" i="1"/>
  <c r="L4564" i="1"/>
  <c r="L4493" i="1"/>
  <c r="L4449" i="1"/>
  <c r="L4376" i="1"/>
  <c r="L4302" i="1"/>
  <c r="L4237" i="1"/>
  <c r="L4201" i="1"/>
  <c r="L4167" i="1"/>
  <c r="L4133" i="1"/>
  <c r="L4097" i="1"/>
  <c r="L4063" i="1"/>
  <c r="L5886" i="1"/>
  <c r="L5027" i="1"/>
  <c r="L4650" i="1"/>
  <c r="L4606" i="1"/>
  <c r="L4532" i="1"/>
  <c r="L4402" i="1"/>
  <c r="L4328" i="1"/>
  <c r="L4260" i="1"/>
  <c r="L4215" i="1"/>
  <c r="L4181" i="1"/>
  <c r="L4145" i="1"/>
  <c r="L4111" i="1"/>
  <c r="L4077" i="1"/>
  <c r="L4444" i="1"/>
  <c r="L4226" i="1"/>
  <c r="L4109" i="1"/>
  <c r="L4037" i="1"/>
  <c r="L3941" i="1"/>
  <c r="L3885" i="1"/>
  <c r="L3829" i="1"/>
  <c r="L3733" i="1"/>
  <c r="L3677" i="1"/>
  <c r="L3621" i="1"/>
  <c r="L3511" i="1"/>
  <c r="L3469" i="1"/>
  <c r="L3413" i="1"/>
  <c r="L3317" i="1"/>
  <c r="L3261" i="1"/>
  <c r="L3205" i="1"/>
  <c r="L3135" i="1"/>
  <c r="L3067" i="1"/>
  <c r="L3015" i="1"/>
  <c r="L2979" i="1"/>
  <c r="L2945" i="1"/>
  <c r="L2911" i="1"/>
  <c r="L2875" i="1"/>
  <c r="L4865" i="1"/>
  <c r="L4558" i="1"/>
  <c r="L5403" i="1"/>
  <c r="L4344" i="1"/>
  <c r="L4240" i="1"/>
  <c r="L4106" i="1"/>
  <c r="L4001" i="1"/>
  <c r="L3849" i="1"/>
  <c r="L3793" i="1"/>
  <c r="L3641" i="1"/>
  <c r="L3585" i="1"/>
  <c r="L3435" i="1"/>
  <c r="L3379" i="1"/>
  <c r="L3323" i="1"/>
  <c r="L3227" i="1"/>
  <c r="L3181" i="1"/>
  <c r="L3039" i="1"/>
  <c r="L3000" i="1"/>
  <c r="L2958" i="1"/>
  <c r="L2914" i="1"/>
  <c r="L2873" i="1"/>
  <c r="L2831" i="1"/>
  <c r="L2727" i="1"/>
  <c r="L2708" i="1"/>
  <c r="L2690" i="1"/>
  <c r="L2674" i="1"/>
  <c r="L2656" i="1"/>
  <c r="L2638" i="1"/>
  <c r="L2622" i="1"/>
  <c r="L2604" i="1"/>
  <c r="L2586" i="1"/>
  <c r="L2570" i="1"/>
  <c r="L2552" i="1"/>
  <c r="L2534" i="1"/>
  <c r="L2518" i="1"/>
  <c r="L2500" i="1"/>
  <c r="L2474" i="1"/>
  <c r="L2456" i="1"/>
  <c r="L2440" i="1"/>
  <c r="L2422" i="1"/>
  <c r="L2404" i="1"/>
  <c r="L2388" i="1"/>
  <c r="L2370" i="1"/>
  <c r="L2352" i="1"/>
  <c r="L2336" i="1"/>
  <c r="L2300" i="1"/>
  <c r="L2266" i="1"/>
  <c r="L2248" i="1"/>
  <c r="L2232" i="1"/>
  <c r="L2214" i="1"/>
  <c r="L2196" i="1"/>
  <c r="L2180" i="1"/>
  <c r="L2162" i="1"/>
  <c r="L2144" i="1"/>
  <c r="L2128" i="1"/>
  <c r="L2110" i="1"/>
  <c r="L2092" i="1"/>
  <c r="L2076" i="1"/>
  <c r="L2058" i="1"/>
  <c r="L2040" i="1"/>
  <c r="L2024" i="1"/>
  <c r="L2006" i="1"/>
  <c r="L1988" i="1"/>
  <c r="L1972" i="1"/>
  <c r="L1954" i="1"/>
  <c r="L1936" i="1"/>
  <c r="L1920" i="1"/>
  <c r="L3977" i="1"/>
  <c r="L3859" i="1"/>
  <c r="L3661" i="1"/>
  <c r="L3561" i="1"/>
  <c r="L3305" i="1"/>
  <c r="L3247" i="1"/>
  <c r="L3071" i="1"/>
  <c r="L2978" i="1"/>
  <c r="L2855" i="1"/>
  <c r="L2815" i="1"/>
  <c r="L2721" i="1"/>
  <c r="L2685" i="1"/>
  <c r="L2649" i="1"/>
  <c r="L2617" i="1"/>
  <c r="L2581" i="1"/>
  <c r="L4096" i="1"/>
  <c r="L3913" i="1"/>
  <c r="L3721" i="1"/>
  <c r="L3663" i="1"/>
  <c r="L3357" i="1"/>
  <c r="L3299" i="1"/>
  <c r="L3095" i="1"/>
  <c r="L2973" i="1"/>
  <c r="L2929" i="1"/>
  <c r="L2859" i="1"/>
  <c r="L2822" i="1"/>
  <c r="L2734" i="1"/>
  <c r="L4083" i="1"/>
  <c r="L3757" i="1"/>
  <c r="L4017" i="1"/>
  <c r="L3767" i="1"/>
  <c r="L3443" i="1"/>
  <c r="L3169" i="1"/>
  <c r="L2967" i="1"/>
  <c r="L2842" i="1"/>
  <c r="L2731" i="1"/>
  <c r="L2667" i="1"/>
  <c r="L2519" i="1"/>
  <c r="L1895" i="1"/>
  <c r="L1861" i="1"/>
  <c r="L1817" i="1"/>
  <c r="L1783" i="1"/>
  <c r="L1739" i="1"/>
  <c r="L1705" i="1"/>
  <c r="L1679" i="1"/>
  <c r="L1645" i="1"/>
  <c r="L1593" i="1"/>
  <c r="L1525" i="1"/>
  <c r="L1473" i="1"/>
  <c r="L1439" i="1"/>
  <c r="L1403" i="1"/>
  <c r="L1351" i="1"/>
  <c r="L1291" i="1"/>
  <c r="L1257" i="1"/>
  <c r="L1205" i="1"/>
  <c r="L1127" i="1"/>
  <c r="L1057" i="1"/>
  <c r="L997" i="1"/>
  <c r="L927" i="1"/>
  <c r="L867" i="1"/>
  <c r="L797" i="1"/>
  <c r="L706" i="1"/>
  <c r="L2861" i="1"/>
  <c r="L2407" i="1"/>
  <c r="L2251" i="1"/>
  <c r="L2131" i="1"/>
  <c r="L1975" i="1"/>
  <c r="L3459" i="1"/>
  <c r="L2529" i="1"/>
  <c r="L2816" i="1"/>
  <c r="L2441" i="1"/>
  <c r="L2181" i="1"/>
  <c r="L2045" i="1"/>
  <c r="L1898" i="1"/>
  <c r="L1672" i="1"/>
  <c r="L1428" i="1"/>
  <c r="L1152" i="1"/>
  <c r="L1648" i="1"/>
  <c r="L1714" i="1"/>
  <c r="L1432" i="1"/>
  <c r="L1082" i="1"/>
  <c r="L1704" i="1"/>
  <c r="L1400" i="1"/>
  <c r="L180" i="1"/>
  <c r="L613" i="1"/>
  <c r="L926" i="1"/>
  <c r="L603" i="1"/>
  <c r="P7815" i="1"/>
  <c r="L412" i="1"/>
  <c r="L651" i="1"/>
  <c r="L834" i="1"/>
  <c r="L1024" i="1"/>
  <c r="L1404" i="1"/>
  <c r="L95" i="1"/>
  <c r="L872" i="1"/>
  <c r="L740" i="1"/>
  <c r="L976" i="1"/>
  <c r="L1508" i="1"/>
  <c r="L7795" i="1"/>
  <c r="L7578" i="1"/>
  <c r="L7472" i="1"/>
  <c r="L7420" i="1"/>
  <c r="L7386" i="1"/>
  <c r="L7352" i="1"/>
  <c r="L7316" i="1"/>
  <c r="L7300" i="1"/>
  <c r="L7264" i="1"/>
  <c r="L7248" i="1"/>
  <c r="L7799" i="1"/>
  <c r="L7553" i="1"/>
  <c r="L7719" i="1"/>
  <c r="L7440" i="1"/>
  <c r="L7305" i="1"/>
  <c r="L7671" i="1"/>
  <c r="L7470" i="1"/>
  <c r="L7773" i="1"/>
  <c r="L7572" i="1"/>
  <c r="L7367" i="1"/>
  <c r="L3891" i="1"/>
  <c r="L3267" i="1"/>
  <c r="L2932" i="1"/>
  <c r="K474" i="1"/>
  <c r="K344" i="1"/>
  <c r="L370" i="1"/>
  <c r="L6375" i="1"/>
  <c r="L5803" i="1"/>
  <c r="L396" i="1"/>
  <c r="K7633" i="1"/>
  <c r="L7607" i="1"/>
  <c r="L7505" i="1"/>
  <c r="L551" i="1"/>
  <c r="L6895" i="1"/>
  <c r="L7129" i="1"/>
  <c r="L3528" i="1"/>
  <c r="L4153" i="1"/>
  <c r="P538" i="1"/>
  <c r="P5686" i="1"/>
  <c r="P6102" i="1"/>
  <c r="P7620" i="1"/>
  <c r="K422" i="1"/>
  <c r="K7672" i="1"/>
  <c r="L6297" i="1"/>
  <c r="L6141" i="1"/>
  <c r="L6388" i="1"/>
  <c r="K305" i="1"/>
  <c r="K7698" i="1"/>
  <c r="L32" i="1"/>
  <c r="L1539" i="1"/>
  <c r="L1552" i="1"/>
  <c r="L7325" i="1"/>
  <c r="L7195" i="1"/>
  <c r="L590" i="1"/>
  <c r="L2332" i="1"/>
  <c r="L19" i="1"/>
  <c r="L734" i="1"/>
  <c r="L1072" i="1"/>
  <c r="K2483" i="1"/>
  <c r="L2484" i="1"/>
  <c r="P487" i="1"/>
  <c r="L320" i="1"/>
  <c r="L368" i="1"/>
  <c r="L426" i="1"/>
  <c r="L615" i="1"/>
  <c r="L689" i="1"/>
  <c r="L796" i="1"/>
  <c r="L870" i="1"/>
  <c r="L920" i="1"/>
  <c r="L1092" i="1"/>
  <c r="L1300" i="1"/>
  <c r="L35" i="1"/>
  <c r="L53" i="1"/>
  <c r="L69" i="1"/>
  <c r="L87" i="1"/>
  <c r="L105" i="1"/>
  <c r="L121" i="1"/>
  <c r="L139" i="1"/>
  <c r="L157" i="1"/>
  <c r="L173" i="1"/>
  <c r="L191" i="1"/>
  <c r="L323" i="1"/>
  <c r="L385" i="1"/>
  <c r="L432" i="1"/>
  <c r="L645" i="1"/>
  <c r="L768" i="1"/>
  <c r="L836" i="1"/>
  <c r="L944" i="1"/>
  <c r="L1012" i="1"/>
  <c r="L1270" i="1"/>
  <c r="L324" i="1"/>
  <c r="L386" i="1"/>
  <c r="L467" i="1"/>
  <c r="L685" i="1"/>
  <c r="L770" i="1"/>
  <c r="L844" i="1"/>
  <c r="L940" i="1"/>
  <c r="L1014" i="1"/>
  <c r="L1158" i="1"/>
  <c r="L1366" i="1"/>
  <c r="L7796" i="1"/>
  <c r="L7766" i="1"/>
  <c r="L7723" i="1"/>
  <c r="L7664" i="1"/>
  <c r="L7599" i="1"/>
  <c r="L7526" i="1"/>
  <c r="L7490" i="1"/>
  <c r="L7749" i="1"/>
  <c r="L7721" i="1"/>
  <c r="L7644" i="1"/>
  <c r="L7588" i="1"/>
  <c r="L7541" i="1"/>
  <c r="L7638" i="1"/>
  <c r="L7495" i="1"/>
  <c r="L7431" i="1"/>
  <c r="L7412" i="1"/>
  <c r="L7394" i="1"/>
  <c r="L7378" i="1"/>
  <c r="L7360" i="1"/>
  <c r="L7342" i="1"/>
  <c r="L7326" i="1"/>
  <c r="L7308" i="1"/>
  <c r="L7290" i="1"/>
  <c r="L7274" i="1"/>
  <c r="L7256" i="1"/>
  <c r="L7230" i="1"/>
  <c r="L7204" i="1"/>
  <c r="L7637" i="1"/>
  <c r="L7580" i="1"/>
  <c r="L7523" i="1"/>
  <c r="L7489" i="1"/>
  <c r="L7433" i="1"/>
  <c r="L7584" i="1"/>
  <c r="L7409" i="1"/>
  <c r="L7335" i="1"/>
  <c r="L7269" i="1"/>
  <c r="L7192" i="1"/>
  <c r="L7630" i="1"/>
  <c r="L7434" i="1"/>
  <c r="L7355" i="1"/>
  <c r="L7289" i="1"/>
  <c r="L7189" i="1"/>
  <c r="L7665" i="1"/>
  <c r="L7535" i="1"/>
  <c r="L7329" i="1"/>
  <c r="L7263" i="1"/>
  <c r="L4418" i="1"/>
  <c r="L4213" i="1"/>
  <c r="L4080" i="1"/>
  <c r="L3995" i="1"/>
  <c r="L3939" i="1"/>
  <c r="L3883" i="1"/>
  <c r="L3787" i="1"/>
  <c r="L3731" i="1"/>
  <c r="L3675" i="1"/>
  <c r="L3579" i="1"/>
  <c r="L3509" i="1"/>
  <c r="L3467" i="1"/>
  <c r="L3371" i="1"/>
  <c r="L3315" i="1"/>
  <c r="L3259" i="1"/>
  <c r="L3193" i="1"/>
  <c r="L3127" i="1"/>
  <c r="L3053" i="1"/>
  <c r="L3012" i="1"/>
  <c r="L2976" i="1"/>
  <c r="L2942" i="1"/>
  <c r="L2908" i="1"/>
  <c r="L2872" i="1"/>
  <c r="L4551" i="1"/>
  <c r="L5333" i="1"/>
  <c r="L4733" i="1"/>
  <c r="L4561" i="1"/>
  <c r="L4210" i="1"/>
  <c r="L4091" i="1"/>
  <c r="L3999" i="1"/>
  <c r="L3903" i="1"/>
  <c r="L3847" i="1"/>
  <c r="L3791" i="1"/>
  <c r="L3695" i="1"/>
  <c r="L3639" i="1"/>
  <c r="L3583" i="1"/>
  <c r="L3433" i="1"/>
  <c r="L3377" i="1"/>
  <c r="L3225" i="1"/>
  <c r="L3173" i="1"/>
  <c r="L3107" i="1"/>
  <c r="L3036" i="1"/>
  <c r="L2992" i="1"/>
  <c r="L2951" i="1"/>
  <c r="L2909" i="1"/>
  <c r="L2870" i="1"/>
  <c r="L2828" i="1"/>
  <c r="L2784" i="1"/>
  <c r="L2724" i="1"/>
  <c r="L2706" i="1"/>
  <c r="L2688" i="1"/>
  <c r="L2672" i="1"/>
  <c r="L2654" i="1"/>
  <c r="L2636" i="1"/>
  <c r="L2620" i="1"/>
  <c r="L2602" i="1"/>
  <c r="L2584" i="1"/>
  <c r="L2568" i="1"/>
  <c r="L2550" i="1"/>
  <c r="L2532" i="1"/>
  <c r="L2516" i="1"/>
  <c r="L2498" i="1"/>
  <c r="L2472" i="1"/>
  <c r="L2454" i="1"/>
  <c r="L2438" i="1"/>
  <c r="L2420" i="1"/>
  <c r="L2402" i="1"/>
  <c r="L2386" i="1"/>
  <c r="L2368" i="1"/>
  <c r="L2350" i="1"/>
  <c r="L2334" i="1"/>
  <c r="L2298" i="1"/>
  <c r="L2264" i="1"/>
  <c r="L2246" i="1"/>
  <c r="L2230" i="1"/>
  <c r="L2212" i="1"/>
  <c r="L2194" i="1"/>
  <c r="L2178" i="1"/>
  <c r="L2160" i="1"/>
  <c r="L2142" i="1"/>
  <c r="L2126" i="1"/>
  <c r="L2108" i="1"/>
  <c r="L2090" i="1"/>
  <c r="L2074" i="1"/>
  <c r="L2056" i="1"/>
  <c r="L2038" i="1"/>
  <c r="L2022" i="1"/>
  <c r="L2004" i="1"/>
  <c r="L1986" i="1"/>
  <c r="L1970" i="1"/>
  <c r="L1952" i="1"/>
  <c r="L1934" i="1"/>
  <c r="L1918" i="1"/>
  <c r="L4187" i="1"/>
  <c r="L3927" i="1"/>
  <c r="L3857" i="1"/>
  <c r="L3657" i="1"/>
  <c r="L3297" i="1"/>
  <c r="L3197" i="1"/>
  <c r="L3049" i="1"/>
  <c r="L2975" i="1"/>
  <c r="L2895" i="1"/>
  <c r="L2850" i="1"/>
  <c r="L2717" i="1"/>
  <c r="L2681" i="1"/>
  <c r="L2613" i="1"/>
  <c r="L2577" i="1"/>
  <c r="L4029" i="1"/>
  <c r="L3911" i="1"/>
  <c r="L3713" i="1"/>
  <c r="L3613" i="1"/>
  <c r="L3349" i="1"/>
  <c r="L3249" i="1"/>
  <c r="L3079" i="1"/>
  <c r="L2972" i="1"/>
  <c r="L2928" i="1"/>
  <c r="L2858" i="1"/>
  <c r="L2817" i="1"/>
  <c r="L4468" i="1"/>
  <c r="L4125" i="1"/>
  <c r="L3973" i="1"/>
  <c r="L3873" i="1"/>
  <c r="L3755" i="1"/>
  <c r="L4143" i="1"/>
  <c r="L4015" i="1"/>
  <c r="L3817" i="1"/>
  <c r="L3717" i="1"/>
  <c r="L3599" i="1"/>
  <c r="L3449" i="1"/>
  <c r="L3303" i="1"/>
  <c r="L3233" i="1"/>
  <c r="L3011" i="1"/>
  <c r="L2887" i="1"/>
  <c r="L2838" i="1"/>
  <c r="L2780" i="1"/>
  <c r="L3615" i="1"/>
  <c r="L3101" i="1"/>
  <c r="L2535" i="1"/>
  <c r="L2499" i="1"/>
  <c r="L1901" i="1"/>
  <c r="L1885" i="1"/>
  <c r="L1867" i="1"/>
  <c r="L1849" i="1"/>
  <c r="L1833" i="1"/>
  <c r="L1815" i="1"/>
  <c r="L1797" i="1"/>
  <c r="L1781" i="1"/>
  <c r="L1763" i="1"/>
  <c r="L1745" i="1"/>
  <c r="L1729" i="1"/>
  <c r="L1711" i="1"/>
  <c r="L1693" i="1"/>
  <c r="L1677" i="1"/>
  <c r="L1659" i="1"/>
  <c r="L1641" i="1"/>
  <c r="L1625" i="1"/>
  <c r="L1607" i="1"/>
  <c r="L1589" i="1"/>
  <c r="L1573" i="1"/>
  <c r="L1555" i="1"/>
  <c r="L1515" i="1"/>
  <c r="L1497" i="1"/>
  <c r="L1479" i="1"/>
  <c r="L1463" i="1"/>
  <c r="L1445" i="1"/>
  <c r="L1427" i="1"/>
  <c r="L1411" i="1"/>
  <c r="L1393" i="1"/>
  <c r="L1375" i="1"/>
  <c r="L1359" i="1"/>
  <c r="L1341" i="1"/>
  <c r="L1323" i="1"/>
  <c r="L1307" i="1"/>
  <c r="L1289" i="1"/>
  <c r="L1271" i="1"/>
  <c r="L1255" i="1"/>
  <c r="L1237" i="1"/>
  <c r="L1219" i="1"/>
  <c r="L1203" i="1"/>
  <c r="L1185" i="1"/>
  <c r="L1167" i="1"/>
  <c r="L1151" i="1"/>
  <c r="L1133" i="1"/>
  <c r="L1115" i="1"/>
  <c r="L1099" i="1"/>
  <c r="L1081" i="1"/>
  <c r="L1063" i="1"/>
  <c r="L1047" i="1"/>
  <c r="L1029" i="1"/>
  <c r="L1011" i="1"/>
  <c r="L995" i="1"/>
  <c r="L977" i="1"/>
  <c r="L959" i="1"/>
  <c r="L943" i="1"/>
  <c r="L925" i="1"/>
  <c r="L899" i="1"/>
  <c r="L881" i="1"/>
  <c r="L865" i="1"/>
  <c r="L847" i="1"/>
  <c r="L829" i="1"/>
  <c r="L813" i="1"/>
  <c r="L795" i="1"/>
  <c r="L777" i="1"/>
  <c r="L761" i="1"/>
  <c r="L743" i="1"/>
  <c r="L704" i="1"/>
  <c r="L686" i="1"/>
  <c r="L652" i="1"/>
  <c r="L634" i="1"/>
  <c r="L618" i="1"/>
  <c r="L3401" i="1"/>
  <c r="L2936" i="1"/>
  <c r="L2583" i="1"/>
  <c r="L2455" i="1"/>
  <c r="L2419" i="1"/>
  <c r="L2387" i="1"/>
  <c r="L2351" i="1"/>
  <c r="L2299" i="1"/>
  <c r="L2247" i="1"/>
  <c r="L2211" i="1"/>
  <c r="L2179" i="1"/>
  <c r="L2143" i="1"/>
  <c r="L2107" i="1"/>
  <c r="L2075" i="1"/>
  <c r="L2039" i="1"/>
  <c r="L2003" i="1"/>
  <c r="L1971" i="1"/>
  <c r="L1935" i="1"/>
  <c r="L3565" i="1"/>
  <c r="L3041" i="1"/>
  <c r="L2675" i="1"/>
  <c r="L2561" i="1"/>
  <c r="L2525" i="1"/>
  <c r="L3251" i="1"/>
  <c r="L2947" i="1"/>
  <c r="L2786" i="1"/>
  <c r="L2679" i="1"/>
  <c r="L2575" i="1"/>
  <c r="L2457" i="1"/>
  <c r="L2421" i="1"/>
  <c r="L2353" i="1"/>
  <c r="L2301" i="1"/>
  <c r="L2249" i="1"/>
  <c r="L2213" i="1"/>
  <c r="L2145" i="1"/>
  <c r="L2109" i="1"/>
  <c r="L2041" i="1"/>
  <c r="L2005" i="1"/>
  <c r="L1937" i="1"/>
  <c r="L1896" i="1"/>
  <c r="L1840" i="1"/>
  <c r="L1732" i="1"/>
  <c r="L1666" i="1"/>
  <c r="L1598" i="1"/>
  <c r="L1494" i="1"/>
  <c r="L1420" i="1"/>
  <c r="L1354" i="1"/>
  <c r="L1286" i="1"/>
  <c r="L1212" i="1"/>
  <c r="L1146" i="1"/>
  <c r="L1078" i="1"/>
  <c r="L1836" i="1"/>
  <c r="L1780" i="1"/>
  <c r="L1716" i="1"/>
  <c r="L1642" i="1"/>
  <c r="L1574" i="1"/>
  <c r="L1824" i="1"/>
  <c r="L1768" i="1"/>
  <c r="L1706" i="1"/>
  <c r="L1640" i="1"/>
  <c r="L1572" i="1"/>
  <c r="L1490" i="1"/>
  <c r="L1424" i="1"/>
  <c r="L1350" i="1"/>
  <c r="L1282" i="1"/>
  <c r="L1216" i="1"/>
  <c r="L1142" i="1"/>
  <c r="L1074" i="1"/>
  <c r="L1808" i="1"/>
  <c r="L1752" i="1"/>
  <c r="L1622" i="1"/>
  <c r="L1556" i="1"/>
  <c r="L1460" i="1"/>
  <c r="L1392" i="1"/>
  <c r="L1326" i="1"/>
  <c r="L1252" i="1"/>
  <c r="L1184" i="1"/>
  <c r="L1118" i="1"/>
  <c r="L1044" i="1"/>
  <c r="L36" i="1"/>
  <c r="L52" i="1"/>
  <c r="L70" i="1"/>
  <c r="L88" i="1"/>
  <c r="L104" i="1"/>
  <c r="L122" i="1"/>
  <c r="L140" i="1"/>
  <c r="L156" i="1"/>
  <c r="L174" i="1"/>
  <c r="L192" i="1"/>
  <c r="L322" i="1"/>
  <c r="L367" i="1"/>
  <c r="L428" i="1"/>
  <c r="L619" i="1"/>
  <c r="L687" i="1"/>
  <c r="L764" i="1"/>
  <c r="L934" i="1"/>
  <c r="L1008" i="1"/>
  <c r="L1985" i="1"/>
  <c r="L1902" i="1"/>
  <c r="L1790" i="1"/>
  <c r="L1620" i="1"/>
  <c r="L1516" i="1"/>
  <c r="L1412" i="1"/>
  <c r="L1242" i="1"/>
  <c r="L1100" i="1"/>
  <c r="L1870" i="1"/>
  <c r="L1736" i="1"/>
  <c r="L1594" i="1"/>
  <c r="L1446" i="1"/>
  <c r="L1312" i="1"/>
  <c r="L1208" i="1"/>
  <c r="L1068" i="1"/>
  <c r="L1806" i="1"/>
  <c r="L1720" i="1"/>
  <c r="L1652" i="1"/>
  <c r="L1586" i="1"/>
  <c r="L1414" i="1"/>
  <c r="L1348" i="1"/>
  <c r="L1140" i="1"/>
  <c r="L168" i="1"/>
  <c r="L327" i="1"/>
  <c r="L433" i="1"/>
  <c r="L701" i="1"/>
  <c r="L846" i="1"/>
  <c r="L1042" i="1"/>
  <c r="L1239" i="1"/>
  <c r="L1179" i="1"/>
  <c r="L1117" i="1"/>
  <c r="L1049" i="1"/>
  <c r="L945" i="1"/>
  <c r="L849" i="1"/>
  <c r="L779" i="1"/>
  <c r="L688" i="1"/>
  <c r="L628" i="1"/>
  <c r="L3201" i="1"/>
  <c r="L2443" i="1"/>
  <c r="L2303" i="1"/>
  <c r="L2167" i="1"/>
  <c r="L2027" i="1"/>
  <c r="L3081" i="1"/>
  <c r="L2409" i="1"/>
  <c r="L2269" i="1"/>
  <c r="L2165" i="1"/>
  <c r="L2025" i="1"/>
  <c r="L1842" i="1"/>
  <c r="L1502" i="1"/>
  <c r="L1256" i="1"/>
  <c r="L1874" i="1"/>
  <c r="L1684" i="1"/>
  <c r="L1394" i="1"/>
  <c r="L1156" i="1"/>
  <c r="L1754" i="1"/>
  <c r="L1466" i="1"/>
  <c r="L1154" i="1"/>
  <c r="L34" i="1"/>
  <c r="L50" i="1"/>
  <c r="L68" i="1"/>
  <c r="L86" i="1"/>
  <c r="L128" i="1"/>
  <c r="L198" i="1"/>
  <c r="L832" i="1"/>
  <c r="L1114" i="1"/>
  <c r="K2289" i="1"/>
  <c r="L2290" i="1"/>
  <c r="P5673" i="1"/>
  <c r="L637" i="1"/>
  <c r="L703" i="1"/>
  <c r="L782" i="1"/>
  <c r="L848" i="1"/>
  <c r="L1010" i="1"/>
  <c r="L1128" i="1"/>
  <c r="L1336" i="1"/>
  <c r="L49" i="1"/>
  <c r="L65" i="1"/>
  <c r="L83" i="1"/>
  <c r="L101" i="1"/>
  <c r="L117" i="1"/>
  <c r="L135" i="1"/>
  <c r="L153" i="1"/>
  <c r="L169" i="1"/>
  <c r="L187" i="1"/>
  <c r="L299" i="1"/>
  <c r="L363" i="1"/>
  <c r="L424" i="1"/>
  <c r="L661" i="1"/>
  <c r="L754" i="1"/>
  <c r="L820" i="1"/>
  <c r="L888" i="1"/>
  <c r="L960" i="1"/>
  <c r="L1034" i="1"/>
  <c r="L1374" i="1"/>
  <c r="L334" i="1"/>
  <c r="L394" i="1"/>
  <c r="L633" i="1"/>
  <c r="L756" i="1"/>
  <c r="L822" i="1"/>
  <c r="L896" i="1"/>
  <c r="L962" i="1"/>
  <c r="L1028" i="1"/>
  <c r="L1226" i="1"/>
  <c r="L1434" i="1"/>
  <c r="L7792" i="1"/>
  <c r="L7775" i="1"/>
  <c r="L7744" i="1"/>
  <c r="L7688" i="1"/>
  <c r="L7570" i="1"/>
  <c r="L7537" i="1"/>
  <c r="L7498" i="1"/>
  <c r="L7741" i="1"/>
  <c r="L7663" i="1"/>
  <c r="L7597" i="1"/>
  <c r="L7550" i="1"/>
  <c r="L7583" i="1"/>
  <c r="L7510" i="1"/>
  <c r="L7469" i="1"/>
  <c r="L7439" i="1"/>
  <c r="L7398" i="1"/>
  <c r="L7382" i="1"/>
  <c r="L7346" i="1"/>
  <c r="L7330" i="1"/>
  <c r="L7294" i="1"/>
  <c r="L7278" i="1"/>
  <c r="L7226" i="1"/>
  <c r="L7661" i="1"/>
  <c r="L7598" i="1"/>
  <c r="L7536" i="1"/>
  <c r="L7502" i="1"/>
  <c r="L7446" i="1"/>
  <c r="L7425" i="1"/>
  <c r="L7357" i="1"/>
  <c r="L7283" i="1"/>
  <c r="L7205" i="1"/>
  <c r="L7507" i="1"/>
  <c r="L7450" i="1"/>
  <c r="L7303" i="1"/>
  <c r="L7231" i="1"/>
  <c r="L7178" i="1"/>
  <c r="L7641" i="1"/>
  <c r="L7381" i="1"/>
  <c r="L7315" i="1"/>
  <c r="L7174" i="1"/>
  <c r="L7488" i="1"/>
  <c r="L7170" i="1"/>
  <c r="L7138" i="1"/>
  <c r="L7094" i="1"/>
  <c r="L7076" i="1"/>
  <c r="L7058" i="1"/>
  <c r="L7042" i="1"/>
  <c r="L7024" i="1"/>
  <c r="L7006" i="1"/>
  <c r="L6990" i="1"/>
  <c r="L6972" i="1"/>
  <c r="L6954" i="1"/>
  <c r="L6938" i="1"/>
  <c r="L6920" i="1"/>
  <c r="L6902" i="1"/>
  <c r="L6878" i="1"/>
  <c r="L6862" i="1"/>
  <c r="L6826" i="1"/>
  <c r="L6780" i="1"/>
  <c r="L6748" i="1"/>
  <c r="L6732" i="1"/>
  <c r="L6684" i="1"/>
  <c r="L6666" i="1"/>
  <c r="L6650" i="1"/>
  <c r="L6632" i="1"/>
  <c r="L6614" i="1"/>
  <c r="L6598" i="1"/>
  <c r="L6566" i="1"/>
  <c r="L6550" i="1"/>
  <c r="L6520" i="1"/>
  <c r="L6488" i="1"/>
  <c r="L6458" i="1"/>
  <c r="L6416" i="1"/>
  <c r="L7524" i="1"/>
  <c r="L7265" i="1"/>
  <c r="L7150" i="1"/>
  <c r="L7432" i="1"/>
  <c r="L7180" i="1"/>
  <c r="L7139" i="1"/>
  <c r="L7009" i="1"/>
  <c r="L6953" i="1"/>
  <c r="L6897" i="1"/>
  <c r="L6871" i="1"/>
  <c r="L6735" i="1"/>
  <c r="L6691" i="1"/>
  <c r="L6655" i="1"/>
  <c r="L6619" i="1"/>
  <c r="L6521" i="1"/>
  <c r="L7479" i="1"/>
  <c r="L7099" i="1"/>
  <c r="L7043" i="1"/>
  <c r="L6865" i="1"/>
  <c r="L6723" i="1"/>
  <c r="L6567" i="1"/>
  <c r="L6387" i="1"/>
  <c r="L6369" i="1"/>
  <c r="L6353" i="1"/>
  <c r="L6335" i="1"/>
  <c r="L6317" i="1"/>
  <c r="L6287" i="1"/>
  <c r="L6257" i="1"/>
  <c r="L6239" i="1"/>
  <c r="L7073" i="1"/>
  <c r="L7017" i="1"/>
  <c r="L6839" i="1"/>
  <c r="L6785" i="1"/>
  <c r="L6743" i="1"/>
  <c r="L6553" i="1"/>
  <c r="L6483" i="1"/>
  <c r="L6380" i="1"/>
  <c r="L6364" i="1"/>
  <c r="L6346" i="1"/>
  <c r="L6328" i="1"/>
  <c r="L6312" i="1"/>
  <c r="L6851" i="1"/>
  <c r="L6270" i="1"/>
  <c r="L6215" i="1"/>
  <c r="L6186" i="1"/>
  <c r="L6157" i="1"/>
  <c r="L6929" i="1"/>
  <c r="L6199" i="1"/>
  <c r="L6164" i="1"/>
  <c r="L6105" i="1"/>
  <c r="L6071" i="1"/>
  <c r="L6053" i="1"/>
  <c r="L6035" i="1"/>
  <c r="L6019" i="1"/>
  <c r="L6001" i="1"/>
  <c r="L5983" i="1"/>
  <c r="L5967" i="1"/>
  <c r="L5949" i="1"/>
  <c r="L5931" i="1"/>
  <c r="L5915" i="1"/>
  <c r="L5897" i="1"/>
  <c r="L5879" i="1"/>
  <c r="L5863" i="1"/>
  <c r="L5845" i="1"/>
  <c r="L5827" i="1"/>
  <c r="L5797" i="1"/>
  <c r="L5781" i="1"/>
  <c r="L5763" i="1"/>
  <c r="L5733" i="1"/>
  <c r="L5715" i="1"/>
  <c r="L5697" i="1"/>
  <c r="L5641" i="1"/>
  <c r="L5625" i="1"/>
  <c r="L5607" i="1"/>
  <c r="L5565" i="1"/>
  <c r="L6983" i="1"/>
  <c r="L6657" i="1"/>
  <c r="L6288" i="1"/>
  <c r="L6213" i="1"/>
  <c r="L6177" i="1"/>
  <c r="L6130" i="1"/>
  <c r="L6078" i="1"/>
  <c r="L6060" i="1"/>
  <c r="L6042" i="1"/>
  <c r="L6026" i="1"/>
  <c r="L6008" i="1"/>
  <c r="L5990" i="1"/>
  <c r="L5974" i="1"/>
  <c r="L5956" i="1"/>
  <c r="L5938" i="1"/>
  <c r="L5922" i="1"/>
  <c r="L5904" i="1"/>
  <c r="L6653" i="1"/>
  <c r="L5890" i="1"/>
  <c r="L5822" i="1"/>
  <c r="L5724" i="1"/>
  <c r="L5612" i="1"/>
  <c r="L5564" i="1"/>
  <c r="L5529" i="1"/>
  <c r="L5500" i="1"/>
  <c r="L5469" i="1"/>
  <c r="L5425" i="1"/>
  <c r="L5408" i="1"/>
  <c r="L5390" i="1"/>
  <c r="L5372" i="1"/>
  <c r="L5332" i="1"/>
  <c r="L5314" i="1"/>
  <c r="L5298" i="1"/>
  <c r="L5280" i="1"/>
  <c r="L5262" i="1"/>
  <c r="L5246" i="1"/>
  <c r="L5228" i="1"/>
  <c r="L5210" i="1"/>
  <c r="L5194" i="1"/>
  <c r="L5176" i="1"/>
  <c r="L5158" i="1"/>
  <c r="L5142" i="1"/>
  <c r="L5124" i="1"/>
  <c r="L5106" i="1"/>
  <c r="L5090" i="1"/>
  <c r="L5072" i="1"/>
  <c r="L5054" i="1"/>
  <c r="L5038" i="1"/>
  <c r="L5020" i="1"/>
  <c r="L5002" i="1"/>
  <c r="L4986" i="1"/>
  <c r="L4968" i="1"/>
  <c r="L4950" i="1"/>
  <c r="L4934" i="1"/>
  <c r="L4916" i="1"/>
  <c r="L4898" i="1"/>
  <c r="L4882" i="1"/>
  <c r="L4864" i="1"/>
  <c r="L4846" i="1"/>
  <c r="L4830" i="1"/>
  <c r="L4812" i="1"/>
  <c r="L4794" i="1"/>
  <c r="L6201" i="1"/>
  <c r="L5872" i="1"/>
  <c r="L5782" i="1"/>
  <c r="L5708" i="1"/>
  <c r="L5549" i="1"/>
  <c r="L5515" i="1"/>
  <c r="L5481" i="1"/>
  <c r="L6617" i="1"/>
  <c r="L5884" i="1"/>
  <c r="L5800" i="1"/>
  <c r="L5718" i="1"/>
  <c r="L5614" i="1"/>
  <c r="L5542" i="1"/>
  <c r="L5508" i="1"/>
  <c r="L5472" i="1"/>
  <c r="L5736" i="1"/>
  <c r="L5431" i="1"/>
  <c r="L5369" i="1"/>
  <c r="L5307" i="1"/>
  <c r="L5239" i="1"/>
  <c r="L5165" i="1"/>
  <c r="L5099" i="1"/>
  <c r="L5031" i="1"/>
  <c r="L4957" i="1"/>
  <c r="L4891" i="1"/>
  <c r="L4823" i="1"/>
  <c r="L4765" i="1"/>
  <c r="L4721" i="1"/>
  <c r="L4680" i="1"/>
  <c r="L4638" i="1"/>
  <c r="L4599" i="1"/>
  <c r="L4557" i="1"/>
  <c r="L4513" i="1"/>
  <c r="L4472" i="1"/>
  <c r="L6190" i="1"/>
  <c r="L5560" i="1"/>
  <c r="L5429" i="1"/>
  <c r="L5367" i="1"/>
  <c r="L5305" i="1"/>
  <c r="L5237" i="1"/>
  <c r="L5163" i="1"/>
  <c r="L5097" i="1"/>
  <c r="L5029" i="1"/>
  <c r="L4955" i="1"/>
  <c r="L4889" i="1"/>
  <c r="L4821" i="1"/>
  <c r="L4770" i="1"/>
  <c r="L4734" i="1"/>
  <c r="L4700" i="1"/>
  <c r="L4666" i="1"/>
  <c r="L4630" i="1"/>
  <c r="L4596" i="1"/>
  <c r="L4562" i="1"/>
  <c r="L4526" i="1"/>
  <c r="L4492" i="1"/>
  <c r="L4458" i="1"/>
  <c r="L4431" i="1"/>
  <c r="L4395" i="1"/>
  <c r="L4379" i="1"/>
  <c r="L4343" i="1"/>
  <c r="L4327" i="1"/>
  <c r="L4291" i="1"/>
  <c r="L4275" i="1"/>
  <c r="L4239" i="1"/>
  <c r="L5720" i="1"/>
  <c r="L5437" i="1"/>
  <c r="L5363" i="1"/>
  <c r="L5285" i="1"/>
  <c r="L5145" i="1"/>
  <c r="L5077" i="1"/>
  <c r="L4937" i="1"/>
  <c r="L4869" i="1"/>
  <c r="L4761" i="1"/>
  <c r="L4727" i="1"/>
  <c r="L5303" i="1"/>
  <c r="L5095" i="1"/>
  <c r="L4887" i="1"/>
  <c r="L4717" i="1"/>
  <c r="L4670" i="1"/>
  <c r="L4600" i="1"/>
  <c r="L4520" i="1"/>
  <c r="L4476" i="1"/>
  <c r="L4326" i="1"/>
  <c r="L4258" i="1"/>
  <c r="L4209" i="1"/>
  <c r="L4170" i="1"/>
  <c r="L4128" i="1"/>
  <c r="L4084" i="1"/>
  <c r="L4046" i="1"/>
  <c r="L4030" i="1"/>
  <c r="L4012" i="1"/>
  <c r="L3994" i="1"/>
  <c r="L3978" i="1"/>
  <c r="L3960" i="1"/>
  <c r="L3942" i="1"/>
  <c r="L3926" i="1"/>
  <c r="L3908" i="1"/>
  <c r="L3890" i="1"/>
  <c r="L3874" i="1"/>
  <c r="L3856" i="1"/>
  <c r="L3838" i="1"/>
  <c r="L3822" i="1"/>
  <c r="L3804" i="1"/>
  <c r="L3786" i="1"/>
  <c r="L3770" i="1"/>
  <c r="L3752" i="1"/>
  <c r="L3734" i="1"/>
  <c r="L3718" i="1"/>
  <c r="L3700" i="1"/>
  <c r="L3682" i="1"/>
  <c r="L3666" i="1"/>
  <c r="L3648" i="1"/>
  <c r="L3630" i="1"/>
  <c r="L3614" i="1"/>
  <c r="L3596" i="1"/>
  <c r="L3578" i="1"/>
  <c r="L3562" i="1"/>
  <c r="L3544" i="1"/>
  <c r="L3504" i="1"/>
  <c r="L3486" i="1"/>
  <c r="L3468" i="1"/>
  <c r="L3452" i="1"/>
  <c r="L3434" i="1"/>
  <c r="L3416" i="1"/>
  <c r="L3400" i="1"/>
  <c r="L3382" i="1"/>
  <c r="L3364" i="1"/>
  <c r="L3348" i="1"/>
  <c r="L3330" i="1"/>
  <c r="L3312" i="1"/>
  <c r="L3296" i="1"/>
  <c r="L3278" i="1"/>
  <c r="L3260" i="1"/>
  <c r="L3244" i="1"/>
  <c r="L3226" i="1"/>
  <c r="L3208" i="1"/>
  <c r="L3192" i="1"/>
  <c r="L3174" i="1"/>
  <c r="L3156" i="1"/>
  <c r="L3140" i="1"/>
  <c r="L3122" i="1"/>
  <c r="L3104" i="1"/>
  <c r="L3088" i="1"/>
  <c r="L3070" i="1"/>
  <c r="L3052" i="1"/>
  <c r="L5826" i="1"/>
  <c r="L5381" i="1"/>
  <c r="L5169" i="1"/>
  <c r="L4961" i="1"/>
  <c r="L4788" i="1"/>
  <c r="L4691" i="1"/>
  <c r="L4644" i="1"/>
  <c r="L4574" i="1"/>
  <c r="L4494" i="1"/>
  <c r="L4450" i="1"/>
  <c r="L4384" i="1"/>
  <c r="L4316" i="1"/>
  <c r="L4242" i="1"/>
  <c r="L4208" i="1"/>
  <c r="L4172" i="1"/>
  <c r="L4138" i="1"/>
  <c r="L4104" i="1"/>
  <c r="L4068" i="1"/>
  <c r="L6252" i="1"/>
  <c r="L5287" i="1"/>
  <c r="L4871" i="1"/>
  <c r="L4710" i="1"/>
  <c r="L4636" i="1"/>
  <c r="L4512" i="1"/>
  <c r="L4441" i="1"/>
  <c r="L4372" i="1"/>
  <c r="L4306" i="1"/>
  <c r="L4238" i="1"/>
  <c r="L4202" i="1"/>
  <c r="L4168" i="1"/>
  <c r="L4134" i="1"/>
  <c r="L4098" i="1"/>
  <c r="L4064" i="1"/>
  <c r="L5480" i="1"/>
  <c r="L4396" i="1"/>
  <c r="L4169" i="1"/>
  <c r="L4047" i="1"/>
  <c r="L3991" i="1"/>
  <c r="L3935" i="1"/>
  <c r="L3839" i="1"/>
  <c r="L3783" i="1"/>
  <c r="L3727" i="1"/>
  <c r="L3631" i="1"/>
  <c r="L3575" i="1"/>
  <c r="L3505" i="1"/>
  <c r="L3423" i="1"/>
  <c r="L3367" i="1"/>
  <c r="L3311" i="1"/>
  <c r="L3215" i="1"/>
  <c r="L3179" i="1"/>
  <c r="L3105" i="1"/>
  <c r="L3038" i="1"/>
  <c r="L3002" i="1"/>
  <c r="L2968" i="1"/>
  <c r="L2934" i="1"/>
  <c r="L2898" i="1"/>
  <c r="L5532" i="1"/>
  <c r="L4665" i="1"/>
  <c r="L4537" i="1"/>
  <c r="L5125" i="1"/>
  <c r="L4675" i="1"/>
  <c r="L4528" i="1"/>
  <c r="L4300" i="1"/>
  <c r="L4177" i="1"/>
  <c r="L3955" i="1"/>
  <c r="L3899" i="1"/>
  <c r="L3843" i="1"/>
  <c r="L3747" i="1"/>
  <c r="L3691" i="1"/>
  <c r="L3635" i="1"/>
  <c r="L3539" i="1"/>
  <c r="L3485" i="1"/>
  <c r="L3429" i="1"/>
  <c r="L3277" i="1"/>
  <c r="L3221" i="1"/>
  <c r="L3159" i="1"/>
  <c r="L3085" i="1"/>
  <c r="L3026" i="1"/>
  <c r="L2984" i="1"/>
  <c r="L2940" i="1"/>
  <c r="L2899" i="1"/>
  <c r="L2857" i="1"/>
  <c r="L2818" i="1"/>
  <c r="L2732" i="1"/>
  <c r="L2692" i="1"/>
  <c r="L2676" i="1"/>
  <c r="L2640" i="1"/>
  <c r="L2624" i="1"/>
  <c r="L2588" i="1"/>
  <c r="L2572" i="1"/>
  <c r="L2536" i="1"/>
  <c r="L2520" i="1"/>
  <c r="L2468" i="1"/>
  <c r="L2432" i="1"/>
  <c r="L2416" i="1"/>
  <c r="L2380" i="1"/>
  <c r="L2364" i="1"/>
  <c r="L2328" i="1"/>
  <c r="L2302" i="1"/>
  <c r="L2276" i="1"/>
  <c r="L2260" i="1"/>
  <c r="L2224" i="1"/>
  <c r="L2208" i="1"/>
  <c r="L2172" i="1"/>
  <c r="L2156" i="1"/>
  <c r="L2120" i="1"/>
  <c r="L2104" i="1"/>
  <c r="L2068" i="1"/>
  <c r="L2052" i="1"/>
  <c r="L2016" i="1"/>
  <c r="L2000" i="1"/>
  <c r="L1964" i="1"/>
  <c r="L1948" i="1"/>
  <c r="L4117" i="1"/>
  <c r="L3877" i="1"/>
  <c r="L3819" i="1"/>
  <c r="L3653" i="1"/>
  <c r="L3493" i="1"/>
  <c r="L3291" i="1"/>
  <c r="L3153" i="1"/>
  <c r="L2964" i="1"/>
  <c r="L2884" i="1"/>
  <c r="L2837" i="1"/>
  <c r="L2745" i="1"/>
  <c r="L2705" i="1"/>
  <c r="L2673" i="1"/>
  <c r="L2637" i="1"/>
  <c r="L2601" i="1"/>
  <c r="L5395" i="1"/>
  <c r="L3907" i="1"/>
  <c r="L3707" i="1"/>
  <c r="L3343" i="1"/>
  <c r="L3183" i="1"/>
  <c r="L3033" i="1"/>
  <c r="L2959" i="1"/>
  <c r="L2845" i="1"/>
  <c r="L2804" i="1"/>
  <c r="L2738" i="1"/>
  <c r="L4434" i="1"/>
  <c r="L3967" i="1"/>
  <c r="L3751" i="1"/>
  <c r="L4070" i="1"/>
  <c r="L4011" i="1"/>
  <c r="L3811" i="1"/>
  <c r="L3595" i="1"/>
  <c r="L3445" i="1"/>
  <c r="L3253" i="1"/>
  <c r="L3059" i="1"/>
  <c r="L3001" i="1"/>
  <c r="L2921" i="1"/>
  <c r="L2877" i="1"/>
  <c r="L2824" i="1"/>
  <c r="L2785" i="1"/>
  <c r="L3409" i="1"/>
  <c r="L2993" i="1"/>
  <c r="L2599" i="1"/>
  <c r="L2543" i="1"/>
  <c r="L2507" i="1"/>
  <c r="L1907" i="1"/>
  <c r="L1889" i="1"/>
  <c r="L1871" i="1"/>
  <c r="L1855" i="1"/>
  <c r="L1837" i="1"/>
  <c r="L1819" i="1"/>
  <c r="L1803" i="1"/>
  <c r="L1785" i="1"/>
  <c r="L1767" i="1"/>
  <c r="L1751" i="1"/>
  <c r="L1733" i="1"/>
  <c r="L1715" i="1"/>
  <c r="L1699" i="1"/>
  <c r="L1681" i="1"/>
  <c r="L1663" i="1"/>
  <c r="L1647" i="1"/>
  <c r="L1629" i="1"/>
  <c r="L1611" i="1"/>
  <c r="L1595" i="1"/>
  <c r="L1577" i="1"/>
  <c r="L1559" i="1"/>
  <c r="L1519" i="1"/>
  <c r="L1483" i="1"/>
  <c r="L1467" i="1"/>
  <c r="L1431" i="1"/>
  <c r="L1415" i="1"/>
  <c r="L1379" i="1"/>
  <c r="L1363" i="1"/>
  <c r="L1327" i="1"/>
  <c r="L1311" i="1"/>
  <c r="L1275" i="1"/>
  <c r="L1259" i="1"/>
  <c r="L1223" i="1"/>
  <c r="L1207" i="1"/>
  <c r="L1171" i="1"/>
  <c r="L1155" i="1"/>
  <c r="L1119" i="1"/>
  <c r="L1103" i="1"/>
  <c r="L1067" i="1"/>
  <c r="L1051" i="1"/>
  <c r="L1015" i="1"/>
  <c r="L999" i="1"/>
  <c r="L963" i="1"/>
  <c r="L947" i="1"/>
  <c r="L895" i="1"/>
  <c r="L859" i="1"/>
  <c r="L843" i="1"/>
  <c r="L807" i="1"/>
  <c r="L791" i="1"/>
  <c r="L755" i="1"/>
  <c r="L739" i="1"/>
  <c r="L690" i="1"/>
  <c r="L664" i="1"/>
  <c r="L648" i="1"/>
  <c r="L612" i="1"/>
  <c r="L3551" i="1"/>
  <c r="L3006" i="1"/>
  <c r="L2803" i="1"/>
  <c r="L2687" i="1"/>
  <c r="L2431" i="1"/>
  <c r="L2395" i="1"/>
  <c r="L2327" i="1"/>
  <c r="L2223" i="1"/>
  <c r="L2187" i="1"/>
  <c r="L2119" i="1"/>
  <c r="L2083" i="1"/>
  <c r="L2015" i="1"/>
  <c r="L1979" i="1"/>
  <c r="L3145" i="1"/>
  <c r="L2848" i="1"/>
  <c r="L2639" i="1"/>
  <c r="L2549" i="1"/>
  <c r="L2517" i="1"/>
  <c r="L3547" i="1"/>
  <c r="L3123" i="1"/>
  <c r="L2933" i="1"/>
  <c r="L2746" i="1"/>
  <c r="L2647" i="1"/>
  <c r="L2465" i="1"/>
  <c r="L2429" i="1"/>
  <c r="L2393" i="1"/>
  <c r="L2361" i="1"/>
  <c r="L2325" i="1"/>
  <c r="L2257" i="1"/>
  <c r="L2221" i="1"/>
  <c r="L2185" i="1"/>
  <c r="L2153" i="1"/>
  <c r="L2117" i="1"/>
  <c r="L2081" i="1"/>
  <c r="L2049" i="1"/>
  <c r="L2013" i="1"/>
  <c r="L1977" i="1"/>
  <c r="L1945" i="1"/>
  <c r="L1900" i="1"/>
  <c r="L1844" i="1"/>
  <c r="L1788" i="1"/>
  <c r="L1680" i="1"/>
  <c r="L1614" i="1"/>
  <c r="L1510" i="1"/>
  <c r="L1442" i="1"/>
  <c r="L1368" i="1"/>
  <c r="L1302" i="1"/>
  <c r="L1234" i="1"/>
  <c r="L1160" i="1"/>
  <c r="L1094" i="1"/>
  <c r="L1880" i="1"/>
  <c r="L1784" i="1"/>
  <c r="L1730" i="1"/>
  <c r="L1664" i="1"/>
  <c r="L1590" i="1"/>
  <c r="L1868" i="1"/>
  <c r="L1772" i="1"/>
  <c r="L1728" i="1"/>
  <c r="L1654" i="1"/>
  <c r="L1588" i="1"/>
  <c r="L1506" i="1"/>
  <c r="L1438" i="1"/>
  <c r="L1372" i="1"/>
  <c r="L1298" i="1"/>
  <c r="L1230" i="1"/>
  <c r="L1164" i="1"/>
  <c r="L1090" i="1"/>
  <c r="L1908" i="1"/>
  <c r="L1756" i="1"/>
  <c r="L1712" i="1"/>
  <c r="L1570" i="1"/>
  <c r="L1482" i="1"/>
  <c r="L1408" i="1"/>
  <c r="L1340" i="1"/>
  <c r="L1274" i="1"/>
  <c r="L1200" i="1"/>
  <c r="L1132" i="1"/>
  <c r="L1066" i="1"/>
  <c r="L48" i="1"/>
  <c r="L66" i="1"/>
  <c r="L82" i="1"/>
  <c r="L100" i="1"/>
  <c r="L118" i="1"/>
  <c r="L134" i="1"/>
  <c r="L152" i="1"/>
  <c r="L170" i="1"/>
  <c r="L186" i="1"/>
  <c r="L303" i="1"/>
  <c r="L359" i="1"/>
  <c r="L419" i="1"/>
  <c r="L635" i="1"/>
  <c r="L854" i="1"/>
  <c r="L918" i="1"/>
  <c r="L986" i="1"/>
  <c r="L1456" i="1"/>
  <c r="L4161" i="1"/>
  <c r="L3923" i="1"/>
  <c r="L3715" i="1"/>
  <c r="L3975" i="1"/>
  <c r="L3617" i="1"/>
  <c r="L3453" i="1"/>
  <c r="L3235" i="1"/>
  <c r="L3014" i="1"/>
  <c r="L2920" i="1"/>
  <c r="L2820" i="1"/>
  <c r="L3397" i="1"/>
  <c r="L2571" i="1"/>
  <c r="L2503" i="1"/>
  <c r="L1887" i="1"/>
  <c r="L1853" i="1"/>
  <c r="L1827" i="1"/>
  <c r="L1791" i="1"/>
  <c r="L1765" i="1"/>
  <c r="L1731" i="1"/>
  <c r="L1697" i="1"/>
  <c r="L1653" i="1"/>
  <c r="L1609" i="1"/>
  <c r="L1567" i="1"/>
  <c r="L1481" i="1"/>
  <c r="L1377" i="1"/>
  <c r="L1317" i="1"/>
  <c r="L1187" i="1"/>
  <c r="L1109" i="1"/>
  <c r="L1039" i="1"/>
  <c r="L987" i="1"/>
  <c r="L919" i="1"/>
  <c r="L841" i="1"/>
  <c r="L771" i="1"/>
  <c r="L662" i="1"/>
  <c r="L2603" i="1"/>
  <c r="L2355" i="1"/>
  <c r="L2115" i="1"/>
  <c r="L1991" i="1"/>
  <c r="L2902" i="1"/>
  <c r="L2513" i="1"/>
  <c r="L2695" i="1"/>
  <c r="L2389" i="1"/>
  <c r="L2253" i="1"/>
  <c r="L2149" i="1"/>
  <c r="L2009" i="1"/>
  <c r="L1850" i="1"/>
  <c r="L1220" i="1"/>
  <c r="L1830" i="1"/>
  <c r="L1582" i="1"/>
  <c r="L1646" i="1"/>
  <c r="L1364" i="1"/>
  <c r="L1120" i="1"/>
  <c r="L1742" i="1"/>
  <c r="L112" i="1"/>
  <c r="L172" i="1"/>
  <c r="L425" i="1"/>
  <c r="L794" i="1"/>
  <c r="L1030" i="1"/>
  <c r="L2796" i="1"/>
  <c r="K2795" i="1"/>
  <c r="P253" i="1"/>
  <c r="L790" i="1"/>
  <c r="L938" i="1"/>
  <c r="L1004" i="1"/>
  <c r="L200" i="1"/>
  <c r="L339" i="1"/>
  <c r="L413" i="1"/>
  <c r="L641" i="1"/>
  <c r="L800" i="1"/>
  <c r="L866" i="1"/>
  <c r="L1036" i="1"/>
  <c r="L1248" i="1"/>
  <c r="L1478" i="1"/>
  <c r="L7771" i="1"/>
  <c r="L7801" i="1"/>
  <c r="L7635" i="1"/>
  <c r="L7586" i="1"/>
  <c r="L7552" i="1"/>
  <c r="L7511" i="1"/>
  <c r="L7475" i="1"/>
  <c r="L7797" i="1"/>
  <c r="L7689" i="1"/>
  <c r="L7623" i="1"/>
  <c r="L7574" i="1"/>
  <c r="L7697" i="1"/>
  <c r="L7600" i="1"/>
  <c r="L7528" i="1"/>
  <c r="L7486" i="1"/>
  <c r="L7452" i="1"/>
  <c r="L7422" i="1"/>
  <c r="L7406" i="1"/>
  <c r="L7388" i="1"/>
  <c r="L7370" i="1"/>
  <c r="L7354" i="1"/>
  <c r="L7336" i="1"/>
  <c r="L7318" i="1"/>
  <c r="L7302" i="1"/>
  <c r="L7284" i="1"/>
  <c r="L7266" i="1"/>
  <c r="L7250" i="1"/>
  <c r="L7224" i="1"/>
  <c r="L7198" i="1"/>
  <c r="L7625" i="1"/>
  <c r="L7554" i="1"/>
  <c r="L7509" i="1"/>
  <c r="L7471" i="1"/>
  <c r="L7765" i="1"/>
  <c r="L7453" i="1"/>
  <c r="L7379" i="1"/>
  <c r="L7313" i="1"/>
  <c r="L7197" i="1"/>
  <c r="L7631" i="1"/>
  <c r="L7506" i="1"/>
  <c r="L7435" i="1"/>
  <c r="L7371" i="1"/>
  <c r="L7297" i="1"/>
  <c r="L7223" i="1"/>
  <c r="L7173" i="1"/>
  <c r="L7602" i="1"/>
  <c r="L7443" i="1"/>
  <c r="L7375" i="1"/>
  <c r="L7307" i="1"/>
  <c r="L7199" i="1"/>
  <c r="L7361" i="1"/>
  <c r="L7201" i="1"/>
  <c r="L7148" i="1"/>
  <c r="L7100" i="1"/>
  <c r="L7082" i="1"/>
  <c r="L7066" i="1"/>
  <c r="L7048" i="1"/>
  <c r="L7030" i="1"/>
  <c r="L7014" i="1"/>
  <c r="L6996" i="1"/>
  <c r="L6978" i="1"/>
  <c r="L6962" i="1"/>
  <c r="L6944" i="1"/>
  <c r="L6926" i="1"/>
  <c r="L6910" i="1"/>
  <c r="L6868" i="1"/>
  <c r="L6850" i="1"/>
  <c r="L6834" i="1"/>
  <c r="L6786" i="1"/>
  <c r="L6768" i="1"/>
  <c r="L6738" i="1"/>
  <c r="L6720" i="1"/>
  <c r="L6690" i="1"/>
  <c r="L6672" i="1"/>
  <c r="L6656" i="1"/>
  <c r="L6638" i="1"/>
  <c r="L6620" i="1"/>
  <c r="L6604" i="1"/>
  <c r="L6574" i="1"/>
  <c r="L6556" i="1"/>
  <c r="L6526" i="1"/>
  <c r="L6496" i="1"/>
  <c r="L6464" i="1"/>
  <c r="L6422" i="1"/>
  <c r="L7690" i="1"/>
  <c r="L7161" i="1"/>
  <c r="L7539" i="1"/>
  <c r="L7339" i="1"/>
  <c r="L7154" i="1"/>
  <c r="L7724" i="1"/>
  <c r="L7750" i="1"/>
  <c r="L6752" i="1"/>
  <c r="L7516" i="1"/>
  <c r="L5478" i="1"/>
  <c r="L3762" i="1"/>
  <c r="L7802" i="1"/>
  <c r="L7776" i="1"/>
  <c r="L6271" i="1"/>
  <c r="L7481" i="1"/>
  <c r="L772" i="1"/>
  <c r="L577" i="1"/>
  <c r="L6804" i="1"/>
  <c r="L149" i="1"/>
  <c r="L7581" i="1"/>
  <c r="L5595" i="1"/>
  <c r="L5114" i="1"/>
  <c r="L4802" i="1"/>
  <c r="L4140" i="1"/>
  <c r="L4426" i="1"/>
  <c r="L4270" i="1"/>
  <c r="L3425" i="1"/>
  <c r="L3217" i="1"/>
  <c r="L564" i="1"/>
  <c r="P357" i="1"/>
  <c r="P6544" i="1"/>
  <c r="P6284" i="1"/>
  <c r="L7347" i="1"/>
  <c r="L7183" i="1"/>
  <c r="L7098" i="1"/>
  <c r="L7080" i="1"/>
  <c r="L7062" i="1"/>
  <c r="L7046" i="1"/>
  <c r="L7028" i="1"/>
  <c r="L7010" i="1"/>
  <c r="L6994" i="1"/>
  <c r="L6976" i="1"/>
  <c r="L6958" i="1"/>
  <c r="L6942" i="1"/>
  <c r="L6924" i="1"/>
  <c r="L6906" i="1"/>
  <c r="L6866" i="1"/>
  <c r="L6848" i="1"/>
  <c r="L6832" i="1"/>
  <c r="L6784" i="1"/>
  <c r="L6736" i="1"/>
  <c r="L6718" i="1"/>
  <c r="L6670" i="1"/>
  <c r="L6654" i="1"/>
  <c r="L6618" i="1"/>
  <c r="L6602" i="1"/>
  <c r="L6572" i="1"/>
  <c r="L6554" i="1"/>
  <c r="L6524" i="1"/>
  <c r="L6494" i="1"/>
  <c r="L6462" i="1"/>
  <c r="L6420" i="1"/>
  <c r="L7533" i="1"/>
  <c r="L7309" i="1"/>
  <c r="L7158" i="1"/>
  <c r="L7399" i="1"/>
  <c r="L7172" i="1"/>
  <c r="L7131" i="1"/>
  <c r="L7061" i="1"/>
  <c r="L7005" i="1"/>
  <c r="L6949" i="1"/>
  <c r="L6827" i="1"/>
  <c r="L6775" i="1"/>
  <c r="L6731" i="1"/>
  <c r="L6679" i="1"/>
  <c r="L6647" i="1"/>
  <c r="L6611" i="1"/>
  <c r="L6459" i="1"/>
  <c r="L7391" i="1"/>
  <c r="L7095" i="1"/>
  <c r="L6943" i="1"/>
  <c r="L6861" i="1"/>
  <c r="L6719" i="1"/>
  <c r="L6559" i="1"/>
  <c r="L6485" i="1"/>
  <c r="L6383" i="1"/>
  <c r="L6365" i="1"/>
  <c r="L6347" i="1"/>
  <c r="L6331" i="1"/>
  <c r="L6313" i="1"/>
  <c r="L6269" i="1"/>
  <c r="L6253" i="1"/>
  <c r="L6235" i="1"/>
  <c r="L7069" i="1"/>
  <c r="L6917" i="1"/>
  <c r="L6835" i="1"/>
  <c r="L6781" i="1"/>
  <c r="L6581" i="1"/>
  <c r="L6406" i="1"/>
  <c r="L6358" i="1"/>
  <c r="L6342" i="1"/>
  <c r="L7137" i="1"/>
  <c r="L6927" i="1"/>
  <c r="L6294" i="1"/>
  <c r="L6223" i="1"/>
  <c r="L6165" i="1"/>
  <c r="L6845" i="1"/>
  <c r="L6457" i="1"/>
  <c r="L6225" i="1"/>
  <c r="L6191" i="1"/>
  <c r="L6156" i="1"/>
  <c r="L6083" i="1"/>
  <c r="L6067" i="1"/>
  <c r="L6049" i="1"/>
  <c r="L6031" i="1"/>
  <c r="L6015" i="1"/>
  <c r="L5997" i="1"/>
  <c r="L5979" i="1"/>
  <c r="L5963" i="1"/>
  <c r="L5945" i="1"/>
  <c r="L5927" i="1"/>
  <c r="L5911" i="1"/>
  <c r="L5893" i="1"/>
  <c r="L5875" i="1"/>
  <c r="L5859" i="1"/>
  <c r="L5841" i="1"/>
  <c r="L5823" i="1"/>
  <c r="L5793" i="1"/>
  <c r="L5775" i="1"/>
  <c r="L5759" i="1"/>
  <c r="L5729" i="1"/>
  <c r="L5711" i="1"/>
  <c r="L5693" i="1"/>
  <c r="L5637" i="1"/>
  <c r="L5619" i="1"/>
  <c r="L5603" i="1"/>
  <c r="L5579" i="1"/>
  <c r="L5561" i="1"/>
  <c r="L6933" i="1"/>
  <c r="L6625" i="1"/>
  <c r="L6250" i="1"/>
  <c r="L6203" i="1"/>
  <c r="L6169" i="1"/>
  <c r="L6109" i="1"/>
  <c r="L6072" i="1"/>
  <c r="L6056" i="1"/>
  <c r="L6020" i="1"/>
  <c r="L6004" i="1"/>
  <c r="L5968" i="1"/>
  <c r="L5952" i="1"/>
  <c r="L5916" i="1"/>
  <c r="L5900" i="1"/>
  <c r="L6230" i="1"/>
  <c r="L5874" i="1"/>
  <c r="L5784" i="1"/>
  <c r="L5710" i="1"/>
  <c r="L5598" i="1"/>
  <c r="L5552" i="1"/>
  <c r="L5521" i="1"/>
  <c r="L5448" i="1"/>
  <c r="L5420" i="1"/>
  <c r="L5404" i="1"/>
  <c r="L5386" i="1"/>
  <c r="L5368" i="1"/>
  <c r="L5344" i="1"/>
  <c r="L5328" i="1"/>
  <c r="L5292" i="1"/>
  <c r="L5276" i="1"/>
  <c r="L5240" i="1"/>
  <c r="L5224" i="1"/>
  <c r="L5188" i="1"/>
  <c r="L5172" i="1"/>
  <c r="L5136" i="1"/>
  <c r="L5120" i="1"/>
  <c r="L5084" i="1"/>
  <c r="L5068" i="1"/>
  <c r="L5032" i="1"/>
  <c r="L5016" i="1"/>
  <c r="L4980" i="1"/>
  <c r="L4964" i="1"/>
  <c r="L4928" i="1"/>
  <c r="L4912" i="1"/>
  <c r="L4876" i="1"/>
  <c r="L4860" i="1"/>
  <c r="L4824" i="1"/>
  <c r="L4808" i="1"/>
  <c r="L6161" i="1"/>
  <c r="L5858" i="1"/>
  <c r="L5766" i="1"/>
  <c r="L5692" i="1"/>
  <c r="L5541" i="1"/>
  <c r="L5507" i="1"/>
  <c r="L5471" i="1"/>
  <c r="L6266" i="1"/>
  <c r="L5862" i="1"/>
  <c r="L5786" i="1"/>
  <c r="L5696" i="1"/>
  <c r="L5574" i="1"/>
  <c r="L5534" i="1"/>
  <c r="L5498" i="1"/>
  <c r="L5446" i="1"/>
  <c r="L5602" i="1"/>
  <c r="L5421" i="1"/>
  <c r="L5291" i="1"/>
  <c r="L5217" i="1"/>
  <c r="L5151" i="1"/>
  <c r="L5083" i="1"/>
  <c r="L5009" i="1"/>
  <c r="L4943" i="1"/>
  <c r="L4875" i="1"/>
  <c r="L4801" i="1"/>
  <c r="L4755" i="1"/>
  <c r="L4713" i="1"/>
  <c r="L4669" i="1"/>
  <c r="L4628" i="1"/>
  <c r="L4565" i="1"/>
  <c r="L4524" i="1"/>
  <c r="L4482" i="1"/>
  <c r="L4443" i="1"/>
  <c r="L5616" i="1"/>
  <c r="L5419" i="1"/>
  <c r="L5289" i="1"/>
  <c r="L5215" i="1"/>
  <c r="L5149" i="1"/>
  <c r="L5081" i="1"/>
  <c r="L5007" i="1"/>
  <c r="L4941" i="1"/>
  <c r="L4873" i="1"/>
  <c r="L4799" i="1"/>
  <c r="L4760" i="1"/>
  <c r="L4726" i="1"/>
  <c r="L4692" i="1"/>
  <c r="L4656" i="1"/>
  <c r="L4622" i="1"/>
  <c r="L4570" i="1"/>
  <c r="L4536" i="1"/>
  <c r="L4500" i="1"/>
  <c r="L4466" i="1"/>
  <c r="L4435" i="1"/>
  <c r="L4417" i="1"/>
  <c r="L4401" i="1"/>
  <c r="L4383" i="1"/>
  <c r="L4365" i="1"/>
  <c r="L4349" i="1"/>
  <c r="L4331" i="1"/>
  <c r="L4313" i="1"/>
  <c r="L4297" i="1"/>
  <c r="L4279" i="1"/>
  <c r="L4261" i="1"/>
  <c r="L4245" i="1"/>
  <c r="L5794" i="1"/>
  <c r="L5499" i="1"/>
  <c r="L5415" i="1"/>
  <c r="L5337" i="1"/>
  <c r="L5197" i="1"/>
  <c r="L5129" i="1"/>
  <c r="L4989" i="1"/>
  <c r="L4921" i="1"/>
  <c r="L4787" i="1"/>
  <c r="L4753" i="1"/>
  <c r="L6461" i="1"/>
  <c r="L5251" i="1"/>
  <c r="L5043" i="1"/>
  <c r="L4835" i="1"/>
  <c r="L4707" i="1"/>
  <c r="L4486" i="1"/>
  <c r="L4414" i="1"/>
  <c r="L4274" i="1"/>
  <c r="L4222" i="1"/>
  <c r="L4180" i="1"/>
  <c r="L4136" i="1"/>
  <c r="L4095" i="1"/>
  <c r="L4053" i="1"/>
  <c r="L4034" i="1"/>
  <c r="L4016" i="1"/>
  <c r="L4000" i="1"/>
  <c r="L3982" i="1"/>
  <c r="L3964" i="1"/>
  <c r="L3948" i="1"/>
  <c r="L3930" i="1"/>
  <c r="L3912" i="1"/>
  <c r="L3896" i="1"/>
  <c r="L3878" i="1"/>
  <c r="L3860" i="1"/>
  <c r="L3844" i="1"/>
  <c r="L3826" i="1"/>
  <c r="L3808" i="1"/>
  <c r="L3792" i="1"/>
  <c r="L3774" i="1"/>
  <c r="L3756" i="1"/>
  <c r="L3740" i="1"/>
  <c r="L3722" i="1"/>
  <c r="L3704" i="1"/>
  <c r="L3688" i="1"/>
  <c r="L3670" i="1"/>
  <c r="L3652" i="1"/>
  <c r="L3636" i="1"/>
  <c r="L3618" i="1"/>
  <c r="L3600" i="1"/>
  <c r="L3584" i="1"/>
  <c r="L3566" i="1"/>
  <c r="L3548" i="1"/>
  <c r="L3532" i="1"/>
  <c r="L3508" i="1"/>
  <c r="L3472" i="1"/>
  <c r="L3456" i="1"/>
  <c r="L3420" i="1"/>
  <c r="L3404" i="1"/>
  <c r="L3368" i="1"/>
  <c r="L3352" i="1"/>
  <c r="L3316" i="1"/>
  <c r="L3300" i="1"/>
  <c r="L3264" i="1"/>
  <c r="L3248" i="1"/>
  <c r="L3212" i="1"/>
  <c r="L3196" i="1"/>
  <c r="L3160" i="1"/>
  <c r="L3144" i="1"/>
  <c r="L3108" i="1"/>
  <c r="L3092" i="1"/>
  <c r="L3056" i="1"/>
  <c r="L3040" i="1"/>
  <c r="L5496" i="1"/>
  <c r="L5221" i="1"/>
  <c r="L5013" i="1"/>
  <c r="L4805" i="1"/>
  <c r="L4702" i="1"/>
  <c r="L4658" i="1"/>
  <c r="L4563" i="1"/>
  <c r="L4483" i="1"/>
  <c r="L4436" i="1"/>
  <c r="L4368" i="1"/>
  <c r="L4294" i="1"/>
  <c r="L4234" i="1"/>
  <c r="L4198" i="1"/>
  <c r="L4164" i="1"/>
  <c r="L4130" i="1"/>
  <c r="L4094" i="1"/>
  <c r="L4060" i="1"/>
  <c r="L5183" i="1"/>
  <c r="L4769" i="1"/>
  <c r="L4696" i="1"/>
  <c r="L4626" i="1"/>
  <c r="L4546" i="1"/>
  <c r="L4502" i="1"/>
  <c r="L4424" i="1"/>
  <c r="L4358" i="1"/>
  <c r="L4290" i="1"/>
  <c r="L4228" i="1"/>
  <c r="L4194" i="1"/>
  <c r="L4160" i="1"/>
  <c r="L4124" i="1"/>
  <c r="L4090" i="1"/>
  <c r="L4056" i="1"/>
  <c r="K2315" i="1"/>
  <c r="L2316" i="1"/>
  <c r="P5660" i="1"/>
  <c r="P383" i="1"/>
  <c r="P5816" i="1"/>
  <c r="P6401" i="1"/>
  <c r="P7737" i="1"/>
  <c r="L325" i="1"/>
  <c r="L387" i="1"/>
  <c r="L431" i="1"/>
  <c r="L621" i="1"/>
  <c r="L774" i="1"/>
  <c r="L840" i="1"/>
  <c r="L936" i="1"/>
  <c r="L1002" i="1"/>
  <c r="L1106" i="1"/>
  <c r="L1314" i="1"/>
  <c r="L37" i="1"/>
  <c r="L55" i="1"/>
  <c r="L73" i="1"/>
  <c r="L89" i="1"/>
  <c r="L107" i="1"/>
  <c r="L125" i="1"/>
  <c r="L141" i="1"/>
  <c r="L159" i="1"/>
  <c r="L177" i="1"/>
  <c r="L193" i="1"/>
  <c r="L326" i="1"/>
  <c r="L388" i="1"/>
  <c r="L464" i="1"/>
  <c r="L623" i="1"/>
  <c r="L705" i="1"/>
  <c r="L776" i="1"/>
  <c r="L842" i="1"/>
  <c r="L922" i="1"/>
  <c r="L990" i="1"/>
  <c r="L1486" i="1"/>
  <c r="L329" i="1"/>
  <c r="L391" i="1"/>
  <c r="L470" i="1"/>
  <c r="L663" i="1"/>
  <c r="L748" i="1"/>
  <c r="L814" i="1"/>
  <c r="L882" i="1"/>
  <c r="L946" i="1"/>
  <c r="L1180" i="1"/>
  <c r="L1388" i="1"/>
  <c r="L7794" i="1"/>
  <c r="L7720" i="1"/>
  <c r="L7643" i="1"/>
  <c r="L7596" i="1"/>
  <c r="L7521" i="1"/>
  <c r="L7485" i="1"/>
  <c r="L7748" i="1"/>
  <c r="L7717" i="1"/>
  <c r="L7639" i="1"/>
  <c r="L7579" i="1"/>
  <c r="L7746" i="1"/>
  <c r="L7628" i="1"/>
  <c r="L7494" i="1"/>
  <c r="L7426" i="1"/>
  <c r="L7410" i="1"/>
  <c r="L7392" i="1"/>
  <c r="L7374" i="1"/>
  <c r="L7358" i="1"/>
  <c r="L7340" i="1"/>
  <c r="L7322" i="1"/>
  <c r="L7306" i="1"/>
  <c r="L7288" i="1"/>
  <c r="L7270" i="1"/>
  <c r="L7254" i="1"/>
  <c r="L7202" i="1"/>
  <c r="L7636" i="1"/>
  <c r="L7522" i="1"/>
  <c r="L7477" i="1"/>
  <c r="L7430" i="1"/>
  <c r="L7437" i="1"/>
  <c r="L7365" i="1"/>
  <c r="L7291" i="1"/>
  <c r="L7187" i="1"/>
  <c r="L7605" i="1"/>
  <c r="L7484" i="1"/>
  <c r="L7423" i="1"/>
  <c r="L7349" i="1"/>
  <c r="L7281" i="1"/>
  <c r="L7693" i="1"/>
  <c r="L7571" i="1"/>
  <c r="L7427" i="1"/>
  <c r="L7359" i="1"/>
  <c r="L7293" i="1"/>
  <c r="L7227" i="1"/>
  <c r="L7177" i="1"/>
  <c r="L7500" i="1"/>
  <c r="L7086" i="1"/>
  <c r="L7070" i="1"/>
  <c r="L7034" i="1"/>
  <c r="L7018" i="1"/>
  <c r="L6982" i="1"/>
  <c r="L6966" i="1"/>
  <c r="L6930" i="1"/>
  <c r="L6914" i="1"/>
  <c r="L6872" i="1"/>
  <c r="L6854" i="1"/>
  <c r="L6838" i="1"/>
  <c r="L6820" i="1"/>
  <c r="L6790" i="1"/>
  <c r="L6772" i="1"/>
  <c r="L6742" i="1"/>
  <c r="L6724" i="1"/>
  <c r="L6694" i="1"/>
  <c r="L6678" i="1"/>
  <c r="L6660" i="1"/>
  <c r="L6642" i="1"/>
  <c r="L6626" i="1"/>
  <c r="L6608" i="1"/>
  <c r="L6578" i="1"/>
  <c r="L6560" i="1"/>
  <c r="L6530" i="1"/>
  <c r="L6500" i="1"/>
  <c r="L6482" i="1"/>
  <c r="L6426" i="1"/>
  <c r="L7496" i="1"/>
  <c r="L7153" i="1"/>
  <c r="L7448" i="1"/>
  <c r="L7191" i="1"/>
  <c r="L7146" i="1"/>
  <c r="L7713" i="1"/>
  <c r="L7147" i="1"/>
  <c r="L7011" i="1"/>
  <c r="L6955" i="1"/>
  <c r="L6899" i="1"/>
  <c r="L6873" i="1"/>
  <c r="L6737" i="1"/>
  <c r="L6695" i="1"/>
  <c r="L6659" i="1"/>
  <c r="L6525" i="1"/>
  <c r="L6413" i="1"/>
  <c r="L7093" i="1"/>
  <c r="L6997" i="1"/>
  <c r="L6941" i="1"/>
  <c r="L6859" i="1"/>
  <c r="L6717" i="1"/>
  <c r="L6555" i="1"/>
  <c r="L6481" i="1"/>
  <c r="L6381" i="1"/>
  <c r="L6345" i="1"/>
  <c r="L6329" i="1"/>
  <c r="L6267" i="1"/>
  <c r="L6251" i="1"/>
  <c r="L7075" i="1"/>
  <c r="L7019" i="1"/>
  <c r="L6963" i="1"/>
  <c r="L6841" i="1"/>
  <c r="L6787" i="1"/>
  <c r="L6745" i="1"/>
  <c r="L6561" i="1"/>
  <c r="L6487" i="1"/>
  <c r="L6382" i="1"/>
  <c r="L6366" i="1"/>
  <c r="L6348" i="1"/>
  <c r="L6330" i="1"/>
  <c r="L6314" i="1"/>
  <c r="L7027" i="1"/>
  <c r="L6645" i="1"/>
  <c r="L6248" i="1"/>
  <c r="L6205" i="1"/>
  <c r="L6176" i="1"/>
  <c r="L6132" i="1"/>
  <c r="L7087" i="1"/>
  <c r="L6681" i="1"/>
  <c r="L6419" i="1"/>
  <c r="L6222" i="1"/>
  <c r="L6188" i="1"/>
  <c r="L6137" i="1"/>
  <c r="L6081" i="1"/>
  <c r="L6065" i="1"/>
  <c r="L6047" i="1"/>
  <c r="L6029" i="1"/>
  <c r="L6013" i="1"/>
  <c r="L5995" i="1"/>
  <c r="L5977" i="1"/>
  <c r="L5961" i="1"/>
  <c r="L5943" i="1"/>
  <c r="L5925" i="1"/>
  <c r="L5909" i="1"/>
  <c r="L5891" i="1"/>
  <c r="L5873" i="1"/>
  <c r="L5857" i="1"/>
  <c r="L5839" i="1"/>
  <c r="L5821" i="1"/>
  <c r="L5773" i="1"/>
  <c r="L5757" i="1"/>
  <c r="L5727" i="1"/>
  <c r="L5709" i="1"/>
  <c r="L5691" i="1"/>
  <c r="L5617" i="1"/>
  <c r="L5601" i="1"/>
  <c r="L5577" i="1"/>
  <c r="L5559" i="1"/>
  <c r="L6925" i="1"/>
  <c r="L6621" i="1"/>
  <c r="L6242" i="1"/>
  <c r="L6200" i="1"/>
  <c r="L6163" i="1"/>
  <c r="L6106" i="1"/>
  <c r="L6070" i="1"/>
  <c r="L6054" i="1"/>
  <c r="L6036" i="1"/>
  <c r="L6018" i="1"/>
  <c r="L6002" i="1"/>
  <c r="L5984" i="1"/>
  <c r="L5966" i="1"/>
  <c r="L5950" i="1"/>
  <c r="L5932" i="1"/>
  <c r="L5914" i="1"/>
  <c r="L5898" i="1"/>
  <c r="L6227" i="1"/>
  <c r="L5860" i="1"/>
  <c r="L5776" i="1"/>
  <c r="L5702" i="1"/>
  <c r="L5547" i="1"/>
  <c r="L5487" i="1"/>
  <c r="L5443" i="1"/>
  <c r="L5418" i="1"/>
  <c r="L5402" i="1"/>
  <c r="L5384" i="1"/>
  <c r="L5366" i="1"/>
  <c r="L5342" i="1"/>
  <c r="L5326" i="1"/>
  <c r="L5308" i="1"/>
  <c r="L5290" i="1"/>
  <c r="L5274" i="1"/>
  <c r="L5256" i="1"/>
  <c r="L5238" i="1"/>
  <c r="L5222" i="1"/>
  <c r="L5204" i="1"/>
  <c r="L5186" i="1"/>
  <c r="L5170" i="1"/>
  <c r="L5152" i="1"/>
  <c r="L5134" i="1"/>
  <c r="L5118" i="1"/>
  <c r="L5100" i="1"/>
  <c r="L5082" i="1"/>
  <c r="L5066" i="1"/>
  <c r="L5048" i="1"/>
  <c r="L5030" i="1"/>
  <c r="L5014" i="1"/>
  <c r="L4996" i="1"/>
  <c r="L4978" i="1"/>
  <c r="L4962" i="1"/>
  <c r="L4944" i="1"/>
  <c r="L4926" i="1"/>
  <c r="L4910" i="1"/>
  <c r="L4892" i="1"/>
  <c r="L4874" i="1"/>
  <c r="L4858" i="1"/>
  <c r="L4840" i="1"/>
  <c r="L4822" i="1"/>
  <c r="L4806" i="1"/>
  <c r="L6847" i="1"/>
  <c r="L6136" i="1"/>
  <c r="L5850" i="1"/>
  <c r="L5760" i="1"/>
  <c r="L5640" i="1"/>
  <c r="L5538" i="1"/>
  <c r="L5502" i="1"/>
  <c r="L5468" i="1"/>
  <c r="L6224" i="1"/>
  <c r="L5854" i="1"/>
  <c r="L5688" i="1"/>
  <c r="L5566" i="1"/>
  <c r="L5527" i="1"/>
  <c r="L5493" i="1"/>
  <c r="L5441" i="1"/>
  <c r="L6523" i="1"/>
  <c r="L5522" i="1"/>
  <c r="L5407" i="1"/>
  <c r="L5313" i="1"/>
  <c r="L5247" i="1"/>
  <c r="L5173" i="1"/>
  <c r="L5105" i="1"/>
  <c r="L5039" i="1"/>
  <c r="L4965" i="1"/>
  <c r="L4897" i="1"/>
  <c r="L4831" i="1"/>
  <c r="L4768" i="1"/>
  <c r="L4729" i="1"/>
  <c r="L4687" i="1"/>
  <c r="L4643" i="1"/>
  <c r="L4602" i="1"/>
  <c r="L4539" i="1"/>
  <c r="L4498" i="1"/>
  <c r="L4456" i="1"/>
  <c r="L5780" i="1"/>
  <c r="L5509" i="1"/>
  <c r="L5311" i="1"/>
  <c r="L5171" i="1"/>
  <c r="L5103" i="1"/>
  <c r="L4963" i="1"/>
  <c r="L4895" i="1"/>
  <c r="L4775" i="1"/>
  <c r="L4741" i="1"/>
  <c r="L4705" i="1"/>
  <c r="L4671" i="1"/>
  <c r="L4637" i="1"/>
  <c r="L4601" i="1"/>
  <c r="L4549" i="1"/>
  <c r="L4515" i="1"/>
  <c r="L4481" i="1"/>
  <c r="L4445" i="1"/>
  <c r="L4423" i="1"/>
  <c r="L4407" i="1"/>
  <c r="L4389" i="1"/>
  <c r="L4371" i="1"/>
  <c r="L4355" i="1"/>
  <c r="L4337" i="1"/>
  <c r="L4319" i="1"/>
  <c r="L4303" i="1"/>
  <c r="L4285" i="1"/>
  <c r="L4267" i="1"/>
  <c r="L4251" i="1"/>
  <c r="L6175" i="1"/>
  <c r="L5551" i="1"/>
  <c r="L5444" i="1"/>
  <c r="L5371" i="1"/>
  <c r="L5293" i="1"/>
  <c r="L5227" i="1"/>
  <c r="L5159" i="1"/>
  <c r="L5085" i="1"/>
  <c r="L5019" i="1"/>
  <c r="L4951" i="1"/>
  <c r="L4877" i="1"/>
  <c r="L4811" i="1"/>
  <c r="L4766" i="1"/>
  <c r="L4730" i="1"/>
  <c r="L5347" i="1"/>
  <c r="L5139" i="1"/>
  <c r="L4931" i="1"/>
  <c r="L4728" i="1"/>
  <c r="L4683" i="1"/>
  <c r="L4603" i="1"/>
  <c r="L4485" i="1"/>
  <c r="L4408" i="1"/>
  <c r="L4340" i="1"/>
  <c r="L4266" i="1"/>
  <c r="L4214" i="1"/>
  <c r="L4173" i="1"/>
  <c r="L4131" i="1"/>
  <c r="L4092" i="1"/>
  <c r="L4050" i="1"/>
  <c r="L4032" i="1"/>
  <c r="L4014" i="1"/>
  <c r="L3998" i="1"/>
  <c r="L3980" i="1"/>
  <c r="L3962" i="1"/>
  <c r="L3946" i="1"/>
  <c r="L3928" i="1"/>
  <c r="L3910" i="1"/>
  <c r="L3894" i="1"/>
  <c r="L3876" i="1"/>
  <c r="L3858" i="1"/>
  <c r="L3842" i="1"/>
  <c r="L3824" i="1"/>
  <c r="L3806" i="1"/>
  <c r="L3790" i="1"/>
  <c r="L3772" i="1"/>
  <c r="L3754" i="1"/>
  <c r="L3738" i="1"/>
  <c r="L3720" i="1"/>
  <c r="L3702" i="1"/>
  <c r="L3686" i="1"/>
  <c r="L3668" i="1"/>
  <c r="L3650" i="1"/>
  <c r="L3634" i="1"/>
  <c r="L3616" i="1"/>
  <c r="L3598" i="1"/>
  <c r="L3582" i="1"/>
  <c r="L3564" i="1"/>
  <c r="L3546" i="1"/>
  <c r="L3530" i="1"/>
  <c r="L3506" i="1"/>
  <c r="L3488" i="1"/>
  <c r="L3470" i="1"/>
  <c r="L3454" i="1"/>
  <c r="L3436" i="1"/>
  <c r="L3418" i="1"/>
  <c r="L3402" i="1"/>
  <c r="L3384" i="1"/>
  <c r="L3366" i="1"/>
  <c r="L3350" i="1"/>
  <c r="L3332" i="1"/>
  <c r="L3314" i="1"/>
  <c r="L3298" i="1"/>
  <c r="L3280" i="1"/>
  <c r="L3262" i="1"/>
  <c r="L3246" i="1"/>
  <c r="L3228" i="1"/>
  <c r="L3210" i="1"/>
  <c r="L3194" i="1"/>
  <c r="L3176" i="1"/>
  <c r="L3158" i="1"/>
  <c r="L3142" i="1"/>
  <c r="L3124" i="1"/>
  <c r="L3106" i="1"/>
  <c r="L3090" i="1"/>
  <c r="L3072" i="1"/>
  <c r="L3054" i="1"/>
  <c r="L5878" i="1"/>
  <c r="L5317" i="1"/>
  <c r="L5109" i="1"/>
  <c r="L4901" i="1"/>
  <c r="L4759" i="1"/>
  <c r="L4678" i="1"/>
  <c r="L4598" i="1"/>
  <c r="L4554" i="1"/>
  <c r="L4480" i="1"/>
  <c r="L4428" i="1"/>
  <c r="L4354" i="1"/>
  <c r="L4286" i="1"/>
  <c r="L4227" i="1"/>
  <c r="L4193" i="1"/>
  <c r="L4159" i="1"/>
  <c r="L4123" i="1"/>
  <c r="L4089" i="1"/>
  <c r="L4055" i="1"/>
  <c r="L5834" i="1"/>
  <c r="L5131" i="1"/>
  <c r="L4754" i="1"/>
  <c r="L4616" i="1"/>
  <c r="L4522" i="1"/>
  <c r="L4442" i="1"/>
  <c r="L4380" i="1"/>
  <c r="L4312" i="1"/>
  <c r="L4246" i="1"/>
  <c r="L4207" i="1"/>
  <c r="L4171" i="1"/>
  <c r="L4137" i="1"/>
  <c r="L4103" i="1"/>
  <c r="L4067" i="1"/>
  <c r="L5848" i="1"/>
  <c r="L4404" i="1"/>
  <c r="L4184" i="1"/>
  <c r="L4065" i="1"/>
  <c r="L3993" i="1"/>
  <c r="L3937" i="1"/>
  <c r="L3881" i="1"/>
  <c r="L3785" i="1"/>
  <c r="L3729" i="1"/>
  <c r="L3673" i="1"/>
  <c r="L3577" i="1"/>
  <c r="L3507" i="1"/>
  <c r="L3465" i="1"/>
  <c r="L3369" i="1"/>
  <c r="L3313" i="1"/>
  <c r="L3257" i="1"/>
  <c r="L3187" i="1"/>
  <c r="L3119" i="1"/>
  <c r="L3045" i="1"/>
  <c r="L3005" i="1"/>
  <c r="L2971" i="1"/>
  <c r="L2937" i="1"/>
  <c r="L2901" i="1"/>
  <c r="L2867" i="1"/>
  <c r="L4538" i="1"/>
  <c r="L5229" i="1"/>
  <c r="L4676" i="1"/>
  <c r="L4548" i="1"/>
  <c r="L4314" i="1"/>
  <c r="L4195" i="1"/>
  <c r="L4073" i="1"/>
  <c r="L3901" i="1"/>
  <c r="L3845" i="1"/>
  <c r="L3693" i="1"/>
  <c r="L3637" i="1"/>
  <c r="L3487" i="1"/>
  <c r="L3431" i="1"/>
  <c r="L3375" i="1"/>
  <c r="L3279" i="1"/>
  <c r="L3223" i="1"/>
  <c r="L3091" i="1"/>
  <c r="L3029" i="1"/>
  <c r="L2987" i="1"/>
  <c r="L2948" i="1"/>
  <c r="L2906" i="1"/>
  <c r="L2862" i="1"/>
  <c r="L2821" i="1"/>
  <c r="L2779" i="1"/>
  <c r="L2720" i="1"/>
  <c r="L2704" i="1"/>
  <c r="L2686" i="1"/>
  <c r="L2668" i="1"/>
  <c r="L2652" i="1"/>
  <c r="L2634" i="1"/>
  <c r="L2616" i="1"/>
  <c r="L2600" i="1"/>
  <c r="L2582" i="1"/>
  <c r="L2564" i="1"/>
  <c r="L2548" i="1"/>
  <c r="L2530" i="1"/>
  <c r="L2512" i="1"/>
  <c r="L2496" i="1"/>
  <c r="L2460" i="1"/>
  <c r="L2444" i="1"/>
  <c r="L2426" i="1"/>
  <c r="L2408" i="1"/>
  <c r="L2392" i="1"/>
  <c r="L2374" i="1"/>
  <c r="L2356" i="1"/>
  <c r="L2340" i="1"/>
  <c r="L2322" i="1"/>
  <c r="L2296" i="1"/>
  <c r="L2270" i="1"/>
  <c r="L2252" i="1"/>
  <c r="L2236" i="1"/>
  <c r="L2218" i="1"/>
  <c r="L2200" i="1"/>
  <c r="L2184" i="1"/>
  <c r="L2166" i="1"/>
  <c r="L2148" i="1"/>
  <c r="L2132" i="1"/>
  <c r="L2114" i="1"/>
  <c r="L2096" i="1"/>
  <c r="L2080" i="1"/>
  <c r="L2062" i="1"/>
  <c r="L2044" i="1"/>
  <c r="L2028" i="1"/>
  <c r="L2010" i="1"/>
  <c r="L1992" i="1"/>
  <c r="L1976" i="1"/>
  <c r="L1958" i="1"/>
  <c r="L1940" i="1"/>
  <c r="L1924" i="1"/>
  <c r="L4229" i="1"/>
  <c r="L4057" i="1"/>
  <c r="L3863" i="1"/>
  <c r="L3647" i="1"/>
  <c r="L3355" i="1"/>
  <c r="L3285" i="1"/>
  <c r="L3109" i="1"/>
  <c r="L2988" i="1"/>
  <c r="L2941" i="1"/>
  <c r="L2871" i="1"/>
  <c r="L2783" i="1"/>
  <c r="L2713" i="1"/>
  <c r="L2677" i="1"/>
  <c r="L2641" i="1"/>
  <c r="L2609" i="1"/>
  <c r="L2573" i="1"/>
  <c r="L3979" i="1"/>
  <c r="L3909" i="1"/>
  <c r="L3709" i="1"/>
  <c r="L3563" i="1"/>
  <c r="L3345" i="1"/>
  <c r="L3199" i="1"/>
  <c r="L3051" i="1"/>
  <c r="L2962" i="1"/>
  <c r="L2915" i="1"/>
  <c r="L2808" i="1"/>
  <c r="L7421" i="1"/>
  <c r="L4031" i="1"/>
  <c r="L3961" i="1"/>
  <c r="L3761" i="1"/>
  <c r="L4284" i="1"/>
  <c r="L4021" i="1"/>
  <c r="L3875" i="1"/>
  <c r="L3805" i="1"/>
  <c r="L3605" i="1"/>
  <c r="L3491" i="1"/>
  <c r="L3439" i="1"/>
  <c r="L3239" i="1"/>
  <c r="L3147" i="1"/>
  <c r="L3025" i="1"/>
  <c r="L2981" i="1"/>
  <c r="L2907" i="1"/>
  <c r="L2856" i="1"/>
  <c r="L2807" i="1"/>
  <c r="L2737" i="1"/>
  <c r="L3301" i="1"/>
  <c r="L2719" i="1"/>
  <c r="L2563" i="1"/>
  <c r="L2531" i="1"/>
  <c r="L2495" i="1"/>
  <c r="L1899" i="1"/>
  <c r="L1883" i="1"/>
  <c r="L1847" i="1"/>
  <c r="L1831" i="1"/>
  <c r="L1795" i="1"/>
  <c r="L1779" i="1"/>
  <c r="L1743" i="1"/>
  <c r="L1727" i="1"/>
  <c r="L1691" i="1"/>
  <c r="L1675" i="1"/>
  <c r="L1639" i="1"/>
  <c r="L1623" i="1"/>
  <c r="L1587" i="1"/>
  <c r="L1571" i="1"/>
  <c r="L1511" i="1"/>
  <c r="L1495" i="1"/>
  <c r="L1477" i="1"/>
  <c r="L1459" i="1"/>
  <c r="L1443" i="1"/>
  <c r="L1425" i="1"/>
  <c r="L1407" i="1"/>
  <c r="L1391" i="1"/>
  <c r="L1373" i="1"/>
  <c r="L1355" i="1"/>
  <c r="L1339" i="1"/>
  <c r="L1321" i="1"/>
  <c r="L1303" i="1"/>
  <c r="L1287" i="1"/>
  <c r="L1269" i="1"/>
  <c r="L1251" i="1"/>
  <c r="L1235" i="1"/>
  <c r="L1217" i="1"/>
  <c r="L1199" i="1"/>
  <c r="L1183" i="1"/>
  <c r="L1165" i="1"/>
  <c r="L1147" i="1"/>
  <c r="L1131" i="1"/>
  <c r="L1113" i="1"/>
  <c r="L1095" i="1"/>
  <c r="L1079" i="1"/>
  <c r="L1061" i="1"/>
  <c r="L1043" i="1"/>
  <c r="L1027" i="1"/>
  <c r="L1009" i="1"/>
  <c r="L991" i="1"/>
  <c r="L975" i="1"/>
  <c r="L957" i="1"/>
  <c r="L939" i="1"/>
  <c r="L923" i="1"/>
  <c r="L887" i="1"/>
  <c r="L871" i="1"/>
  <c r="L853" i="1"/>
  <c r="L835" i="1"/>
  <c r="L819" i="1"/>
  <c r="L801" i="1"/>
  <c r="L783" i="1"/>
  <c r="L767" i="1"/>
  <c r="L749" i="1"/>
  <c r="L702" i="1"/>
  <c r="L684" i="1"/>
  <c r="L658" i="1"/>
  <c r="L640" i="1"/>
  <c r="L624" i="1"/>
  <c r="L606" i="1"/>
  <c r="L3391" i="1"/>
  <c r="L2923" i="1"/>
  <c r="L2707" i="1"/>
  <c r="L2467" i="1"/>
  <c r="L2435" i="1"/>
  <c r="L2399" i="1"/>
  <c r="L2363" i="1"/>
  <c r="L2331" i="1"/>
  <c r="L2279" i="1"/>
  <c r="L2243" i="1"/>
  <c r="L2207" i="1"/>
  <c r="L2175" i="1"/>
  <c r="L2139" i="1"/>
  <c r="L2103" i="1"/>
  <c r="L2071" i="1"/>
  <c r="L2035" i="1"/>
  <c r="L1999" i="1"/>
  <c r="L1967" i="1"/>
  <c r="L1931" i="1"/>
  <c r="L3553" i="1"/>
  <c r="L2777" i="1"/>
  <c r="L2587" i="1"/>
  <c r="L2537" i="1"/>
  <c r="L2505" i="1"/>
  <c r="L3030" i="1"/>
  <c r="L2912" i="1"/>
  <c r="L2663" i="1"/>
  <c r="L2469" i="1"/>
  <c r="L2433" i="1"/>
  <c r="L2401" i="1"/>
  <c r="L2365" i="1"/>
  <c r="L2329" i="1"/>
  <c r="L2277" i="1"/>
  <c r="L2245" i="1"/>
  <c r="L2209" i="1"/>
  <c r="L2173" i="1"/>
  <c r="L2141" i="1"/>
  <c r="L2105" i="1"/>
  <c r="L2069" i="1"/>
  <c r="L2037" i="1"/>
  <c r="L2001" i="1"/>
  <c r="L1933" i="1"/>
  <c r="L1798" i="1"/>
  <c r="L1658" i="1"/>
  <c r="L1376" i="1"/>
  <c r="L1272" i="1"/>
  <c r="L1138" i="1"/>
  <c r="L1834" i="1"/>
  <c r="L1700" i="1"/>
  <c r="L1766" i="1"/>
  <c r="L1632" i="1"/>
  <c r="L1484" i="1"/>
  <c r="L1342" i="1"/>
  <c r="L1172" i="1"/>
  <c r="L1910" i="1"/>
  <c r="L1758" i="1"/>
  <c r="L38" i="1"/>
  <c r="L54" i="1"/>
  <c r="L90" i="1"/>
  <c r="L106" i="1"/>
  <c r="L142" i="1"/>
  <c r="L158" i="1"/>
  <c r="L184" i="1"/>
  <c r="L340" i="1"/>
  <c r="L465" i="1"/>
  <c r="L742" i="1"/>
  <c r="L884" i="1"/>
  <c r="L1016" i="1"/>
  <c r="L1560" i="1"/>
  <c r="L1583" i="1"/>
  <c r="L1517" i="1"/>
  <c r="L1465" i="1"/>
  <c r="L1429" i="1"/>
  <c r="L1395" i="1"/>
  <c r="L1343" i="1"/>
  <c r="L1299" i="1"/>
  <c r="L1265" i="1"/>
  <c r="L1213" i="1"/>
  <c r="L1135" i="1"/>
  <c r="L1065" i="1"/>
  <c r="L1005" i="1"/>
  <c r="L935" i="1"/>
  <c r="L857" i="1"/>
  <c r="L789" i="1"/>
  <c r="L698" i="1"/>
  <c r="L610" i="1"/>
  <c r="L2391" i="1"/>
  <c r="L2271" i="1"/>
  <c r="L2147" i="1"/>
  <c r="L2011" i="1"/>
  <c r="L2691" i="1"/>
  <c r="L3016" i="1"/>
  <c r="L2643" i="1"/>
  <c r="L2357" i="1"/>
  <c r="L2201" i="1"/>
  <c r="L2061" i="1"/>
  <c r="L1921" i="1"/>
  <c r="L1710" i="1"/>
  <c r="L1464" i="1"/>
  <c r="L1190" i="1"/>
  <c r="L1818" i="1"/>
  <c r="L1468" i="1"/>
  <c r="L1186" i="1"/>
  <c r="L1802" i="1"/>
  <c r="L1504" i="1"/>
  <c r="L1192" i="1"/>
  <c r="L94" i="1"/>
  <c r="L154" i="1"/>
  <c r="L362" i="1"/>
  <c r="L1000" i="1"/>
  <c r="P240" i="1"/>
  <c r="P461" i="1"/>
  <c r="P6128" i="1"/>
  <c r="P6596" i="1"/>
  <c r="L301" i="1"/>
  <c r="L360" i="1"/>
  <c r="L420" i="1"/>
  <c r="L463" i="1"/>
  <c r="P266" i="1"/>
  <c r="P526" i="1"/>
  <c r="P7711" i="1"/>
  <c r="P6713" i="1"/>
  <c r="L304" i="1"/>
  <c r="L365" i="1"/>
  <c r="L607" i="1"/>
  <c r="L752" i="1"/>
  <c r="L826" i="1"/>
  <c r="L892" i="1"/>
  <c r="L988" i="1"/>
  <c r="L1070" i="1"/>
  <c r="L1278" i="1"/>
  <c r="L1492" i="1"/>
  <c r="L51" i="1"/>
  <c r="L67" i="1"/>
  <c r="L103" i="1"/>
  <c r="L119" i="1"/>
  <c r="L155" i="1"/>
  <c r="L171" i="1"/>
  <c r="L302" i="1"/>
  <c r="L366" i="1"/>
  <c r="L429" i="1"/>
  <c r="L639" i="1"/>
  <c r="L7176" i="1"/>
  <c r="L7055" i="1"/>
  <c r="L6959" i="1"/>
  <c r="L6903" i="1"/>
  <c r="L6877" i="1"/>
  <c r="L6821" i="1"/>
  <c r="L6769" i="1"/>
  <c r="L6699" i="1"/>
  <c r="L6667" i="1"/>
  <c r="L6631" i="1"/>
  <c r="L6599" i="1"/>
  <c r="L6421" i="1"/>
  <c r="L7163" i="1"/>
  <c r="L7049" i="1"/>
  <c r="L6993" i="1"/>
  <c r="L6937" i="1"/>
  <c r="L6579" i="1"/>
  <c r="L6547" i="1"/>
  <c r="L6407" i="1"/>
  <c r="L6377" i="1"/>
  <c r="L6359" i="1"/>
  <c r="L6341" i="1"/>
  <c r="L6325" i="1"/>
  <c r="L6293" i="1"/>
  <c r="L6263" i="1"/>
  <c r="L6247" i="1"/>
  <c r="L6229" i="1"/>
  <c r="L7071" i="1"/>
  <c r="L7015" i="1"/>
  <c r="L6919" i="1"/>
  <c r="L6837" i="1"/>
  <c r="L6783" i="1"/>
  <c r="L6741" i="1"/>
  <c r="L6549" i="1"/>
  <c r="L6408" i="1"/>
  <c r="L6378" i="1"/>
  <c r="L6360" i="1"/>
  <c r="L6344" i="1"/>
  <c r="L6326" i="1"/>
  <c r="L6296" i="1"/>
  <c r="L6977" i="1"/>
  <c r="L6228" i="1"/>
  <c r="L6197" i="1"/>
  <c r="L6108" i="1"/>
  <c r="L7037" i="1"/>
  <c r="L6268" i="1"/>
  <c r="L6214" i="1"/>
  <c r="L6178" i="1"/>
  <c r="L6059" i="1"/>
  <c r="L6043" i="1"/>
  <c r="L6007" i="1"/>
  <c r="L5991" i="1"/>
  <c r="L5955" i="1"/>
  <c r="L5939" i="1"/>
  <c r="L5903" i="1"/>
  <c r="L5887" i="1"/>
  <c r="L5851" i="1"/>
  <c r="L5835" i="1"/>
  <c r="L5787" i="1"/>
  <c r="L5769" i="1"/>
  <c r="L5753" i="1"/>
  <c r="L5721" i="1"/>
  <c r="L5705" i="1"/>
  <c r="L5631" i="1"/>
  <c r="L5613" i="1"/>
  <c r="L5597" i="1"/>
  <c r="L5573" i="1"/>
  <c r="L7152" i="1"/>
  <c r="L6527" i="1"/>
  <c r="L6226" i="1"/>
  <c r="L6192" i="1"/>
  <c r="L6084" i="1"/>
  <c r="L6066" i="1"/>
  <c r="L6048" i="1"/>
  <c r="L6032" i="1"/>
  <c r="L6014" i="1"/>
  <c r="L5996" i="1"/>
  <c r="L5980" i="1"/>
  <c r="L5962" i="1"/>
  <c r="L5944" i="1"/>
  <c r="L5928" i="1"/>
  <c r="L5910" i="1"/>
  <c r="L5892" i="1"/>
  <c r="L6185" i="1"/>
  <c r="L5844" i="1"/>
  <c r="L5762" i="1"/>
  <c r="L5642" i="1"/>
  <c r="L5539" i="1"/>
  <c r="L5510" i="1"/>
  <c r="L5451" i="1"/>
  <c r="L5422" i="1"/>
  <c r="L5406" i="1"/>
  <c r="L5370" i="1"/>
  <c r="L5346" i="1"/>
  <c r="L5330" i="1"/>
  <c r="L5312" i="1"/>
  <c r="L5294" i="1"/>
  <c r="L5278" i="1"/>
  <c r="L5260" i="1"/>
  <c r="L5242" i="1"/>
  <c r="L5226" i="1"/>
  <c r="L5208" i="1"/>
  <c r="L5190" i="1"/>
  <c r="L5174" i="1"/>
  <c r="L5156" i="1"/>
  <c r="L5138" i="1"/>
  <c r="L5122" i="1"/>
  <c r="L5104" i="1"/>
  <c r="L5086" i="1"/>
  <c r="L5070" i="1"/>
  <c r="L5052" i="1"/>
  <c r="L5034" i="1"/>
  <c r="L5018" i="1"/>
  <c r="L5000" i="1"/>
  <c r="L4982" i="1"/>
  <c r="L4966" i="1"/>
  <c r="L4948" i="1"/>
  <c r="L4930" i="1"/>
  <c r="L4914" i="1"/>
  <c r="L4896" i="1"/>
  <c r="L4878" i="1"/>
  <c r="L4862" i="1"/>
  <c r="L4844" i="1"/>
  <c r="L4826" i="1"/>
  <c r="L4810" i="1"/>
  <c r="L4792" i="1"/>
  <c r="L6172" i="1"/>
  <c r="L5866" i="1"/>
  <c r="L5774" i="1"/>
  <c r="L5546" i="1"/>
  <c r="L5512" i="1"/>
  <c r="L5476" i="1"/>
  <c r="L6601" i="1"/>
  <c r="L5876" i="1"/>
  <c r="L5792" i="1"/>
  <c r="L5704" i="1"/>
  <c r="L5600" i="1"/>
  <c r="L5537" i="1"/>
  <c r="L5501" i="1"/>
  <c r="L5467" i="1"/>
  <c r="L5433" i="1"/>
  <c r="L6244" i="1"/>
  <c r="L5470" i="1"/>
  <c r="L5391" i="1"/>
  <c r="L5329" i="1"/>
  <c r="L5261" i="1"/>
  <c r="L5195" i="1"/>
  <c r="L5121" i="1"/>
  <c r="L5053" i="1"/>
  <c r="L4987" i="1"/>
  <c r="L4913" i="1"/>
  <c r="L4845" i="1"/>
  <c r="L4781" i="1"/>
  <c r="L4739" i="1"/>
  <c r="L4695" i="1"/>
  <c r="L4654" i="1"/>
  <c r="L4612" i="1"/>
  <c r="L4550" i="1"/>
  <c r="L4508" i="1"/>
  <c r="L4469" i="1"/>
  <c r="L5870" i="1"/>
  <c r="L5540" i="1"/>
  <c r="L5428" i="1"/>
  <c r="L5223" i="1"/>
  <c r="L5155" i="1"/>
  <c r="L5015" i="1"/>
  <c r="L4947" i="1"/>
  <c r="L4807" i="1"/>
  <c r="L4767" i="1"/>
  <c r="L4731" i="1"/>
  <c r="L4697" i="1"/>
  <c r="L4663" i="1"/>
  <c r="L4627" i="1"/>
  <c r="L4575" i="1"/>
  <c r="L4541" i="1"/>
  <c r="L4507" i="1"/>
  <c r="L4471" i="1"/>
  <c r="L4437" i="1"/>
  <c r="L4419" i="1"/>
  <c r="L4403" i="1"/>
  <c r="L4385" i="1"/>
  <c r="L4367" i="1"/>
  <c r="L4351" i="1"/>
  <c r="L4333" i="1"/>
  <c r="L4315" i="1"/>
  <c r="L4299" i="1"/>
  <c r="L4281" i="1"/>
  <c r="L4263" i="1"/>
  <c r="L4247" i="1"/>
  <c r="L5864" i="1"/>
  <c r="L5514" i="1"/>
  <c r="L5393" i="1"/>
  <c r="L5315" i="1"/>
  <c r="L5241" i="1"/>
  <c r="L5175" i="1"/>
  <c r="L5107" i="1"/>
  <c r="L5033" i="1"/>
  <c r="L4967" i="1"/>
  <c r="L4899" i="1"/>
  <c r="L4825" i="1"/>
  <c r="L4774" i="1"/>
  <c r="L4740" i="1"/>
  <c r="L5417" i="1"/>
  <c r="L5191" i="1"/>
  <c r="L4983" i="1"/>
  <c r="L4772" i="1"/>
  <c r="L4693" i="1"/>
  <c r="L4613" i="1"/>
  <c r="L4519" i="1"/>
  <c r="L4475" i="1"/>
  <c r="L4392" i="1"/>
  <c r="L4318" i="1"/>
  <c r="L4252" i="1"/>
  <c r="L4206" i="1"/>
  <c r="L4162" i="1"/>
  <c r="L4121" i="1"/>
  <c r="L4079" i="1"/>
  <c r="L4044" i="1"/>
  <c r="L4028" i="1"/>
  <c r="L3992" i="1"/>
  <c r="L3976" i="1"/>
  <c r="L3940" i="1"/>
  <c r="L3924" i="1"/>
  <c r="L3888" i="1"/>
  <c r="L3872" i="1"/>
  <c r="L3836" i="1"/>
  <c r="L3820" i="1"/>
  <c r="L3784" i="1"/>
  <c r="L3768" i="1"/>
  <c r="L3732" i="1"/>
  <c r="L3716" i="1"/>
  <c r="L3680" i="1"/>
  <c r="L3664" i="1"/>
  <c r="L3628" i="1"/>
  <c r="L3612" i="1"/>
  <c r="L3576" i="1"/>
  <c r="L3560" i="1"/>
  <c r="L3500" i="1"/>
  <c r="L3484" i="1"/>
  <c r="L3466" i="1"/>
  <c r="L3448" i="1"/>
  <c r="L3432" i="1"/>
  <c r="L3414" i="1"/>
  <c r="L3396" i="1"/>
  <c r="L3380" i="1"/>
  <c r="L3362" i="1"/>
  <c r="L3344" i="1"/>
  <c r="L3328" i="1"/>
  <c r="L3310" i="1"/>
  <c r="L3292" i="1"/>
  <c r="L3276" i="1"/>
  <c r="L3258" i="1"/>
  <c r="L3240" i="1"/>
  <c r="L3224" i="1"/>
  <c r="L3206" i="1"/>
  <c r="L3188" i="1"/>
  <c r="L3172" i="1"/>
  <c r="L3154" i="1"/>
  <c r="L3136" i="1"/>
  <c r="L3120" i="1"/>
  <c r="L3102" i="1"/>
  <c r="L3084" i="1"/>
  <c r="L3068" i="1"/>
  <c r="L3050" i="1"/>
  <c r="L5788" i="1"/>
  <c r="L5373" i="1"/>
  <c r="L5161" i="1"/>
  <c r="L4953" i="1"/>
  <c r="L4688" i="1"/>
  <c r="L4540" i="1"/>
  <c r="L4470" i="1"/>
  <c r="L4406" i="1"/>
  <c r="L4338" i="1"/>
  <c r="L4272" i="1"/>
  <c r="L4219" i="1"/>
  <c r="L4185" i="1"/>
  <c r="L4149" i="1"/>
  <c r="L4115" i="1"/>
  <c r="L4081" i="1"/>
  <c r="L5235" i="1"/>
  <c r="L4819" i="1"/>
  <c r="L4709" i="1"/>
  <c r="L4629" i="1"/>
  <c r="L4511" i="1"/>
  <c r="L4432" i="1"/>
  <c r="L4364" i="1"/>
  <c r="L4298" i="1"/>
  <c r="L4233" i="1"/>
  <c r="L4197" i="1"/>
  <c r="L4163" i="1"/>
  <c r="L4129" i="1"/>
  <c r="L4093" i="1"/>
  <c r="L4059" i="1"/>
  <c r="L4762" i="1"/>
  <c r="L4151" i="1"/>
  <c r="L4045" i="1"/>
  <c r="L3989" i="1"/>
  <c r="L3933" i="1"/>
  <c r="L3837" i="1"/>
  <c r="L3781" i="1"/>
  <c r="L3725" i="1"/>
  <c r="L3629" i="1"/>
  <c r="L3573" i="1"/>
  <c r="L3421" i="1"/>
  <c r="L3365" i="1"/>
  <c r="L3309" i="1"/>
  <c r="L3213" i="1"/>
  <c r="L3171" i="1"/>
  <c r="L3097" i="1"/>
  <c r="L3031" i="1"/>
  <c r="L2997" i="1"/>
  <c r="L2963" i="1"/>
  <c r="L2927" i="1"/>
  <c r="L2893" i="1"/>
  <c r="L5281" i="1"/>
  <c r="L4652" i="1"/>
  <c r="L5021" i="1"/>
  <c r="L4662" i="1"/>
  <c r="L4527" i="1"/>
  <c r="L4292" i="1"/>
  <c r="L3953" i="1"/>
  <c r="L3897" i="1"/>
  <c r="L3745" i="1"/>
  <c r="L3689" i="1"/>
  <c r="L3537" i="1"/>
  <c r="L3483" i="1"/>
  <c r="L3427" i="1"/>
  <c r="L3331" i="1"/>
  <c r="L3275" i="1"/>
  <c r="L3219" i="1"/>
  <c r="L3143" i="1"/>
  <c r="L3077" i="1"/>
  <c r="L3018" i="1"/>
  <c r="L2977" i="1"/>
  <c r="L2935" i="1"/>
  <c r="L2896" i="1"/>
  <c r="L2854" i="1"/>
  <c r="L2810" i="1"/>
  <c r="L2716" i="1"/>
  <c r="L2700" i="1"/>
  <c r="L2682" i="1"/>
  <c r="L2664" i="1"/>
  <c r="L2648" i="1"/>
  <c r="L2630" i="1"/>
  <c r="L2612" i="1"/>
  <c r="L2596" i="1"/>
  <c r="L2578" i="1"/>
  <c r="L2560" i="1"/>
  <c r="L2544" i="1"/>
  <c r="L2526" i="1"/>
  <c r="L2508" i="1"/>
  <c r="L2492" i="1"/>
  <c r="L2466" i="1"/>
  <c r="L2448" i="1"/>
  <c r="L2430" i="1"/>
  <c r="L2414" i="1"/>
  <c r="L2396" i="1"/>
  <c r="L2378" i="1"/>
  <c r="L2362" i="1"/>
  <c r="L2344" i="1"/>
  <c r="L2326" i="1"/>
  <c r="L2274" i="1"/>
  <c r="L2258" i="1"/>
  <c r="L2240" i="1"/>
  <c r="L2222" i="1"/>
  <c r="L2206" i="1"/>
  <c r="L2188" i="1"/>
  <c r="L2170" i="1"/>
  <c r="L2154" i="1"/>
  <c r="L2136" i="1"/>
  <c r="L2118" i="1"/>
  <c r="L2102" i="1"/>
  <c r="L2084" i="1"/>
  <c r="L2066" i="1"/>
  <c r="L2050" i="1"/>
  <c r="L2032" i="1"/>
  <c r="L2014" i="1"/>
  <c r="L1998" i="1"/>
  <c r="L1980" i="1"/>
  <c r="L1962" i="1"/>
  <c r="L1946" i="1"/>
  <c r="L1928" i="1"/>
  <c r="L4454" i="1"/>
  <c r="L3869" i="1"/>
  <c r="L3769" i="1"/>
  <c r="L3651" i="1"/>
  <c r="L3455" i="1"/>
  <c r="L3289" i="1"/>
  <c r="L3133" i="1"/>
  <c r="L2999" i="1"/>
  <c r="L2955" i="1"/>
  <c r="L2881" i="1"/>
  <c r="L2833" i="1"/>
  <c r="L2744" i="1"/>
  <c r="L2701" i="1"/>
  <c r="L2669" i="1"/>
  <c r="L2633" i="1"/>
  <c r="L2597" i="1"/>
  <c r="L4514" i="1"/>
  <c r="L3929" i="1"/>
  <c r="L3871" i="1"/>
  <c r="L3705" i="1"/>
  <c r="L3495" i="1"/>
  <c r="L3341" i="1"/>
  <c r="L3155" i="1"/>
  <c r="L3032" i="1"/>
  <c r="L2952" i="1"/>
  <c r="L2841" i="1"/>
  <c r="L2778" i="1"/>
  <c r="L4336" i="1"/>
  <c r="L3965" i="1"/>
  <c r="L4200" i="1"/>
  <c r="L3825" i="1"/>
  <c r="L3601" i="1"/>
  <c r="L3245" i="1"/>
  <c r="L3043" i="1"/>
  <c r="L2897" i="1"/>
  <c r="L3161" i="1"/>
  <c r="L2555" i="1"/>
  <c r="L1913" i="1"/>
  <c r="L1879" i="1"/>
  <c r="L1843" i="1"/>
  <c r="L1801" i="1"/>
  <c r="L1757" i="1"/>
  <c r="L1723" i="1"/>
  <c r="L1687" i="1"/>
  <c r="L1661" i="1"/>
  <c r="L1601" i="1"/>
  <c r="L1557" i="1"/>
  <c r="L1499" i="1"/>
  <c r="L1455" i="1"/>
  <c r="L1421" i="1"/>
  <c r="L1361" i="1"/>
  <c r="L1325" i="1"/>
  <c r="L1273" i="1"/>
  <c r="L1231" i="1"/>
  <c r="L1161" i="1"/>
  <c r="L1101" i="1"/>
  <c r="L1023" i="1"/>
  <c r="L971" i="1"/>
  <c r="L893" i="1"/>
  <c r="L823" i="1"/>
  <c r="L753" i="1"/>
  <c r="L646" i="1"/>
  <c r="L2459" i="1"/>
  <c r="L2323" i="1"/>
  <c r="L2199" i="1"/>
  <c r="L2063" i="1"/>
  <c r="L1939" i="1"/>
  <c r="L2623" i="1"/>
  <c r="L3387" i="1"/>
  <c r="L2591" i="1"/>
  <c r="L2373" i="1"/>
  <c r="L2129" i="1"/>
  <c r="L1993" i="1"/>
  <c r="L1794" i="1"/>
  <c r="L1568" i="1"/>
  <c r="L1324" i="1"/>
  <c r="L1782" i="1"/>
  <c r="L1866" i="1"/>
  <c r="L1580" i="1"/>
  <c r="L1224" i="1"/>
  <c r="L1810" i="1"/>
  <c r="L1564" i="1"/>
  <c r="L1258" i="1"/>
  <c r="L138" i="1"/>
  <c r="L758" i="1"/>
  <c r="L1322" i="1"/>
  <c r="L500" i="1"/>
  <c r="L2769" i="1"/>
  <c r="K2768" i="1"/>
  <c r="J7859" i="1"/>
  <c r="L7113" i="1"/>
  <c r="K7112" i="1"/>
  <c r="K7241" i="1"/>
  <c r="L7242" i="1"/>
  <c r="L445" i="1"/>
  <c r="K444" i="1"/>
  <c r="K7215" i="1"/>
  <c r="L7216" i="1"/>
  <c r="K273" i="1"/>
  <c r="L274" i="1"/>
  <c r="K910" i="1"/>
  <c r="L911" i="1"/>
  <c r="L2756" i="1"/>
  <c r="K2755" i="1"/>
  <c r="J7857" i="1"/>
  <c r="I7860" i="1"/>
  <c r="L4591" i="1"/>
  <c r="K4590" i="1"/>
  <c r="K677" i="1"/>
  <c r="L678" i="1"/>
  <c r="L5462" i="1"/>
  <c r="K5461" i="1"/>
  <c r="F33" i="21" l="1"/>
  <c r="F44" i="21"/>
  <c r="F43" i="21"/>
  <c r="F19" i="21"/>
  <c r="F54" i="21"/>
  <c r="F26" i="21"/>
  <c r="F31" i="21"/>
  <c r="F41" i="21"/>
  <c r="F18" i="21"/>
  <c r="F14" i="21"/>
  <c r="F55" i="21"/>
  <c r="F16" i="21"/>
  <c r="F17" i="21"/>
  <c r="F29" i="21"/>
  <c r="F27" i="21"/>
  <c r="F28" i="21"/>
  <c r="F30" i="21"/>
  <c r="F34" i="21"/>
  <c r="F11" i="21"/>
  <c r="F45" i="21"/>
  <c r="F15" i="21"/>
  <c r="F42" i="21"/>
  <c r="K122" i="20"/>
  <c r="M122" i="20" s="1"/>
  <c r="F24" i="21"/>
  <c r="E35" i="21"/>
  <c r="I21" i="7"/>
  <c r="N20" i="7"/>
  <c r="F53" i="21"/>
  <c r="E57" i="21"/>
  <c r="G12" i="8"/>
  <c r="F14" i="8"/>
  <c r="F40" i="21"/>
  <c r="E46" i="21"/>
  <c r="I21" i="6"/>
  <c r="N20" i="6"/>
  <c r="N12" i="8"/>
  <c r="M14" i="8"/>
  <c r="L15" i="13"/>
  <c r="F4" i="13"/>
  <c r="E7865" i="1"/>
  <c r="I7862" i="1"/>
  <c r="F10" i="21"/>
  <c r="E21" i="21"/>
  <c r="L6414" i="1"/>
  <c r="L2865" i="1"/>
  <c r="L2579" i="1"/>
  <c r="K715" i="1"/>
  <c r="L5985" i="1"/>
  <c r="L3164" i="1"/>
  <c r="L716" i="1"/>
  <c r="L4464" i="1"/>
  <c r="L1292" i="1"/>
  <c r="L7194" i="1"/>
  <c r="K123" i="20" s="1"/>
  <c r="M123" i="20" s="1"/>
  <c r="L6505" i="1"/>
  <c r="L2540" i="1"/>
  <c r="L3424" i="1"/>
  <c r="L6908" i="1"/>
  <c r="L4867" i="1"/>
  <c r="L5439" i="1"/>
  <c r="L850" i="1"/>
  <c r="L876" i="1"/>
  <c r="L1435" i="1"/>
  <c r="L707" i="1"/>
  <c r="L1396" i="1"/>
  <c r="L1188" i="1"/>
  <c r="L1006" i="1"/>
  <c r="L811" i="1"/>
  <c r="L1227" i="1"/>
  <c r="L668" i="1"/>
  <c r="L1370" i="1"/>
  <c r="L1383" i="1"/>
  <c r="L1422" i="1"/>
  <c r="L746" i="1"/>
  <c r="L694" i="1"/>
  <c r="L824" i="1"/>
  <c r="L1058" i="1"/>
  <c r="L1357" i="1"/>
  <c r="L1240" i="1"/>
  <c r="L4724" i="1"/>
  <c r="L2618" i="1"/>
  <c r="L3138" i="1"/>
  <c r="L5179" i="1"/>
  <c r="K100" i="20"/>
  <c r="M100" i="20" s="1"/>
  <c r="L1110" i="1"/>
  <c r="L5166" i="1"/>
  <c r="L4113" i="1"/>
  <c r="L4516" i="1"/>
  <c r="L2826" i="1"/>
  <c r="L5764" i="1"/>
  <c r="K62" i="20"/>
  <c r="L62" i="20" s="1"/>
  <c r="C97" i="20"/>
  <c r="D97" i="20" s="1"/>
  <c r="K96" i="20"/>
  <c r="L96" i="20" s="1"/>
  <c r="C159" i="20"/>
  <c r="E159" i="20" s="1"/>
  <c r="K154" i="20"/>
  <c r="M154" i="20" s="1"/>
  <c r="K56" i="20"/>
  <c r="L56" i="20" s="1"/>
  <c r="C161" i="20"/>
  <c r="E161" i="20" s="1"/>
  <c r="K156" i="20"/>
  <c r="M156" i="20" s="1"/>
  <c r="C95" i="20"/>
  <c r="D95" i="20" s="1"/>
  <c r="K94" i="20"/>
  <c r="L94" i="20" s="1"/>
  <c r="C162" i="20"/>
  <c r="E162" i="20" s="1"/>
  <c r="K157" i="20"/>
  <c r="M157" i="20" s="1"/>
  <c r="C160" i="20"/>
  <c r="E160" i="20" s="1"/>
  <c r="K155" i="20"/>
  <c r="M155" i="20" s="1"/>
  <c r="C154" i="20"/>
  <c r="E154" i="20" s="1"/>
  <c r="K149" i="20"/>
  <c r="M149" i="20" s="1"/>
  <c r="C16" i="20"/>
  <c r="D16" i="20" s="1"/>
  <c r="K3" i="20"/>
  <c r="C26" i="20"/>
  <c r="D26" i="20" s="1"/>
  <c r="K5" i="20"/>
  <c r="L5" i="20" s="1"/>
  <c r="C25" i="20"/>
  <c r="D25" i="20" s="1"/>
  <c r="K4" i="20"/>
  <c r="L4" i="20" s="1"/>
  <c r="C66" i="20"/>
  <c r="D66" i="20" s="1"/>
  <c r="K68" i="20"/>
  <c r="L68" i="20" s="1"/>
  <c r="C145" i="20"/>
  <c r="E145" i="20" s="1"/>
  <c r="K141" i="20"/>
  <c r="M141" i="20" s="1"/>
  <c r="C108" i="20"/>
  <c r="E108" i="20" s="1"/>
  <c r="K105" i="20"/>
  <c r="M105" i="20" s="1"/>
  <c r="C59" i="20"/>
  <c r="D59" i="20" s="1"/>
  <c r="K61" i="20"/>
  <c r="L61" i="20" s="1"/>
  <c r="C125" i="20"/>
  <c r="E125" i="20" s="1"/>
  <c r="K121" i="20"/>
  <c r="M121" i="20" s="1"/>
  <c r="C9" i="20"/>
  <c r="E9" i="20" s="1"/>
  <c r="K18" i="20"/>
  <c r="K50" i="20"/>
  <c r="L50" i="20" s="1"/>
  <c r="C121" i="20"/>
  <c r="E121" i="20" s="1"/>
  <c r="K118" i="20"/>
  <c r="M118" i="20" s="1"/>
  <c r="C75" i="20"/>
  <c r="D75" i="20" s="1"/>
  <c r="K7" i="20"/>
  <c r="L7" i="20" s="1"/>
  <c r="C82" i="20"/>
  <c r="D82" i="20" s="1"/>
  <c r="K83" i="20"/>
  <c r="L83" i="20" s="1"/>
  <c r="C107" i="20"/>
  <c r="E107" i="20" s="1"/>
  <c r="K104" i="20"/>
  <c r="M104" i="20" s="1"/>
  <c r="C45" i="20"/>
  <c r="D45" i="20" s="1"/>
  <c r="K6" i="20"/>
  <c r="L6" i="20" s="1"/>
  <c r="C11" i="20"/>
  <c r="E11" i="20" s="1"/>
  <c r="K20" i="20"/>
  <c r="C79" i="20"/>
  <c r="D79" i="20" s="1"/>
  <c r="K80" i="20"/>
  <c r="L80" i="20" s="1"/>
  <c r="C141" i="20"/>
  <c r="E141" i="20" s="1"/>
  <c r="K137" i="20"/>
  <c r="M137" i="20" s="1"/>
  <c r="C76" i="20"/>
  <c r="D76" i="20" s="1"/>
  <c r="K77" i="20"/>
  <c r="L77" i="20" s="1"/>
  <c r="C117" i="20"/>
  <c r="E117" i="20" s="1"/>
  <c r="K114" i="20"/>
  <c r="M114" i="20" s="1"/>
  <c r="C131" i="20"/>
  <c r="E131" i="20" s="1"/>
  <c r="K127" i="20"/>
  <c r="M127" i="20" s="1"/>
  <c r="C149" i="20"/>
  <c r="E149" i="20" s="1"/>
  <c r="K145" i="20"/>
  <c r="M145" i="20" s="1"/>
  <c r="C50" i="20"/>
  <c r="D50" i="20" s="1"/>
  <c r="K52" i="20"/>
  <c r="L52" i="20" s="1"/>
  <c r="C128" i="20"/>
  <c r="E128" i="20" s="1"/>
  <c r="K124" i="20"/>
  <c r="M124" i="20" s="1"/>
  <c r="K40" i="20"/>
  <c r="L40" i="20" s="1"/>
  <c r="C105" i="20"/>
  <c r="E105" i="20" s="1"/>
  <c r="K102" i="20"/>
  <c r="M102" i="20" s="1"/>
  <c r="C89" i="20"/>
  <c r="D89" i="20" s="1"/>
  <c r="K8" i="20"/>
  <c r="L8" i="20" s="1"/>
  <c r="C51" i="20"/>
  <c r="D51" i="20" s="1"/>
  <c r="K53" i="20"/>
  <c r="L53" i="20" s="1"/>
  <c r="C152" i="20"/>
  <c r="E152" i="20" s="1"/>
  <c r="K10" i="20"/>
  <c r="M10" i="20" s="1"/>
  <c r="K44" i="20"/>
  <c r="L44" i="20" s="1"/>
  <c r="C150" i="20"/>
  <c r="E150" i="20" s="1"/>
  <c r="K146" i="20"/>
  <c r="M146" i="20" s="1"/>
  <c r="C114" i="20"/>
  <c r="E114" i="20" s="1"/>
  <c r="K111" i="20"/>
  <c r="M111" i="20" s="1"/>
  <c r="C137" i="20"/>
  <c r="E137" i="20" s="1"/>
  <c r="K133" i="20"/>
  <c r="M133" i="20" s="1"/>
  <c r="C74" i="20"/>
  <c r="D74" i="20" s="1"/>
  <c r="K76" i="20"/>
  <c r="L76" i="20" s="1"/>
  <c r="C46" i="20"/>
  <c r="D46" i="20" s="1"/>
  <c r="K48" i="20"/>
  <c r="L48" i="20" s="1"/>
  <c r="L170" i="20"/>
  <c r="M170" i="20"/>
  <c r="C81" i="20"/>
  <c r="D81" i="20" s="1"/>
  <c r="K82" i="20"/>
  <c r="L82" i="20" s="1"/>
  <c r="C124" i="20"/>
  <c r="E124" i="20" s="1"/>
  <c r="K9" i="20"/>
  <c r="M9" i="20" s="1"/>
  <c r="C12" i="20"/>
  <c r="E12" i="20" s="1"/>
  <c r="K21" i="20"/>
  <c r="C112" i="20"/>
  <c r="E112" i="20" s="1"/>
  <c r="K109" i="20"/>
  <c r="M109" i="20" s="1"/>
  <c r="C151" i="20"/>
  <c r="E151" i="20" s="1"/>
  <c r="K147" i="20"/>
  <c r="M147" i="20" s="1"/>
  <c r="C71" i="20"/>
  <c r="D71" i="20" s="1"/>
  <c r="K73" i="20"/>
  <c r="L73" i="20" s="1"/>
  <c r="C84" i="20"/>
  <c r="D84" i="20" s="1"/>
  <c r="K85" i="20"/>
  <c r="L85" i="20" s="1"/>
  <c r="C122" i="20"/>
  <c r="E122" i="20" s="1"/>
  <c r="K119" i="20"/>
  <c r="M119" i="20" s="1"/>
  <c r="C139" i="20"/>
  <c r="E139" i="20" s="1"/>
  <c r="K135" i="20"/>
  <c r="M135" i="20" s="1"/>
  <c r="C56" i="20"/>
  <c r="D56" i="20" s="1"/>
  <c r="K58" i="20"/>
  <c r="L58" i="20" s="1"/>
  <c r="C35" i="20"/>
  <c r="D35" i="20" s="1"/>
  <c r="K38" i="20"/>
  <c r="L38" i="20" s="1"/>
  <c r="C73" i="20"/>
  <c r="D73" i="20" s="1"/>
  <c r="K75" i="20"/>
  <c r="L75" i="20" s="1"/>
  <c r="C110" i="20"/>
  <c r="E110" i="20" s="1"/>
  <c r="K107" i="20"/>
  <c r="M107" i="20" s="1"/>
  <c r="C120" i="20"/>
  <c r="E120" i="20" s="1"/>
  <c r="K117" i="20"/>
  <c r="M117" i="20" s="1"/>
  <c r="C88" i="20"/>
  <c r="D88" i="20" s="1"/>
  <c r="K89" i="20"/>
  <c r="L89" i="20" s="1"/>
  <c r="C115" i="20"/>
  <c r="E115" i="20" s="1"/>
  <c r="K112" i="20"/>
  <c r="M112" i="20" s="1"/>
  <c r="C156" i="20"/>
  <c r="E156" i="20" s="1"/>
  <c r="K151" i="20"/>
  <c r="M151" i="20" s="1"/>
  <c r="C142" i="20"/>
  <c r="E142" i="20" s="1"/>
  <c r="K138" i="20"/>
  <c r="M138" i="20" s="1"/>
  <c r="C70" i="20"/>
  <c r="D70" i="20" s="1"/>
  <c r="K72" i="20"/>
  <c r="L72" i="20" s="1"/>
  <c r="C102" i="20"/>
  <c r="E102" i="20" s="1"/>
  <c r="K169" i="20"/>
  <c r="M169" i="20" s="1"/>
  <c r="C101" i="20"/>
  <c r="E101" i="20" s="1"/>
  <c r="K168" i="20"/>
  <c r="M168" i="20" s="1"/>
  <c r="C19" i="20"/>
  <c r="D19" i="20" s="1"/>
  <c r="K166" i="20"/>
  <c r="L166" i="20" s="1"/>
  <c r="C4" i="20"/>
  <c r="E4" i="20" s="1"/>
  <c r="K163" i="20"/>
  <c r="C106" i="20"/>
  <c r="E106" i="20" s="1"/>
  <c r="K103" i="20"/>
  <c r="C3" i="20"/>
  <c r="E3" i="20" s="1"/>
  <c r="K162" i="20"/>
  <c r="K165" i="20"/>
  <c r="L165" i="20" s="1"/>
  <c r="C146" i="20"/>
  <c r="E146" i="20" s="1"/>
  <c r="K142" i="20"/>
  <c r="M142" i="20" s="1"/>
  <c r="C60" i="20"/>
  <c r="D60" i="20" s="1"/>
  <c r="C41" i="20"/>
  <c r="D41" i="20" s="1"/>
  <c r="C54" i="20"/>
  <c r="D54" i="20" s="1"/>
  <c r="C126" i="20"/>
  <c r="E126" i="20" s="1"/>
  <c r="C103" i="20"/>
  <c r="E103" i="20" s="1"/>
  <c r="C127" i="20"/>
  <c r="E127" i="20" s="1"/>
  <c r="C48" i="20"/>
  <c r="D48" i="20" s="1"/>
  <c r="C18" i="20"/>
  <c r="D18" i="20" s="1"/>
  <c r="C37" i="20"/>
  <c r="D37" i="20" s="1"/>
  <c r="L4906" i="1"/>
  <c r="P4906" i="1" s="1"/>
  <c r="D18" i="4"/>
  <c r="D21" i="4" s="1"/>
  <c r="G15" i="5"/>
  <c r="H15" i="5" s="1"/>
  <c r="F15" i="5"/>
  <c r="G16" i="4"/>
  <c r="H16" i="4" s="1"/>
  <c r="F16" i="4"/>
  <c r="E7848" i="1"/>
  <c r="L7829" i="1"/>
  <c r="L3463" i="1"/>
  <c r="L6076" i="1"/>
  <c r="L2995" i="1"/>
  <c r="L837" i="1"/>
  <c r="L5855" i="1"/>
  <c r="L5426" i="1"/>
  <c r="L2384" i="1"/>
  <c r="L7298" i="1"/>
  <c r="P7298" i="1" s="1"/>
  <c r="P7982" i="1" s="1"/>
  <c r="L3320" i="1"/>
  <c r="L5790" i="1"/>
  <c r="L1760" i="1"/>
  <c r="P1760" i="1" s="1"/>
  <c r="E7832" i="1"/>
  <c r="F7832" i="1" s="1"/>
  <c r="L1617" i="1"/>
  <c r="L7480" i="1"/>
  <c r="L4490" i="1"/>
  <c r="L1409" i="1"/>
  <c r="L4893" i="1"/>
  <c r="L5088" i="1"/>
  <c r="P5088" i="1" s="1"/>
  <c r="L5556" i="1"/>
  <c r="L5192" i="1"/>
  <c r="L5569" i="1"/>
  <c r="K88" i="20" s="1"/>
  <c r="L88" i="20" s="1"/>
  <c r="L3983" i="1"/>
  <c r="P3983" i="1" s="1"/>
  <c r="L6466" i="1"/>
  <c r="L7064" i="1"/>
  <c r="P7064" i="1" s="1"/>
  <c r="P7968" i="1" s="1"/>
  <c r="L4932" i="1"/>
  <c r="P4932" i="1" s="1"/>
  <c r="L5972" i="1"/>
  <c r="L5010" i="1"/>
  <c r="L4997" i="1"/>
  <c r="L6089" i="1"/>
  <c r="L2059" i="1"/>
  <c r="L1045" i="1"/>
  <c r="P1045" i="1" s="1"/>
  <c r="L7324" i="1"/>
  <c r="L7025" i="1"/>
  <c r="P7025" i="1" s="1"/>
  <c r="P7965" i="1" s="1"/>
  <c r="L1773" i="1"/>
  <c r="L3814" i="1"/>
  <c r="L3047" i="1"/>
  <c r="L7504" i="1"/>
  <c r="K144" i="20" s="1"/>
  <c r="M144" i="20" s="1"/>
  <c r="L4152" i="1"/>
  <c r="L162" i="1"/>
  <c r="L5400" i="1"/>
  <c r="P5400" i="1" s="1"/>
  <c r="P7926" i="1" s="1"/>
  <c r="L4087" i="1"/>
  <c r="P4087" i="1" s="1"/>
  <c r="L6219" i="1"/>
  <c r="L1513" i="1"/>
  <c r="L3996" i="1"/>
  <c r="L5127" i="1"/>
  <c r="L2072" i="1"/>
  <c r="L5894" i="1"/>
  <c r="L2085" i="1"/>
  <c r="P2085" i="1" s="1"/>
  <c r="L5283" i="1"/>
  <c r="L3723" i="1"/>
  <c r="C49" i="20" s="1"/>
  <c r="D49" i="20" s="1"/>
  <c r="L3918" i="1"/>
  <c r="L6349" i="1"/>
  <c r="E18" i="5"/>
  <c r="L1942" i="1"/>
  <c r="L2475" i="1"/>
  <c r="L5062" i="1"/>
  <c r="L3294" i="1"/>
  <c r="L4256" i="1"/>
  <c r="L4984" i="1"/>
  <c r="L7051" i="1"/>
  <c r="L2514" i="1"/>
  <c r="L2982" i="1"/>
  <c r="L1565" i="1"/>
  <c r="L4529" i="1"/>
  <c r="P4529" i="1" s="1"/>
  <c r="L7311" i="1"/>
  <c r="K130" i="20" s="1"/>
  <c r="M130" i="20" s="1"/>
  <c r="L7594" i="1"/>
  <c r="C153" i="20" s="1"/>
  <c r="E153" i="20" s="1"/>
  <c r="L1214" i="1"/>
  <c r="P1214" i="1" s="1"/>
  <c r="L6583" i="1"/>
  <c r="L5712" i="1"/>
  <c r="P5712" i="1" s="1"/>
  <c r="L1175" i="1"/>
  <c r="P1175" i="1" s="1"/>
  <c r="L2904" i="1"/>
  <c r="P2904" i="1" s="1"/>
  <c r="L2124" i="1"/>
  <c r="P2124" i="1" s="1"/>
  <c r="L6960" i="1"/>
  <c r="K108" i="20" s="1"/>
  <c r="M108" i="20" s="1"/>
  <c r="L1591" i="1"/>
  <c r="P1591" i="1" s="1"/>
  <c r="L4828" i="1"/>
  <c r="L5517" i="1"/>
  <c r="L6362" i="1"/>
  <c r="L2215" i="1"/>
  <c r="L1253" i="1"/>
  <c r="L3489" i="1"/>
  <c r="L2098" i="1"/>
  <c r="P2098" i="1" s="1"/>
  <c r="L4139" i="1"/>
  <c r="P4139" i="1" s="1"/>
  <c r="I7853" i="1"/>
  <c r="L4776" i="1"/>
  <c r="P4776" i="1" s="1"/>
  <c r="L5270" i="1"/>
  <c r="L3931" i="1"/>
  <c r="P3931" i="1" s="1"/>
  <c r="L1734" i="1"/>
  <c r="P1734" i="1" s="1"/>
  <c r="L5868" i="1"/>
  <c r="L3398" i="1"/>
  <c r="P3398" i="1" s="1"/>
  <c r="L2150" i="1"/>
  <c r="L4412" i="1"/>
  <c r="L1032" i="1"/>
  <c r="L1344" i="1"/>
  <c r="L2436" i="1"/>
  <c r="P2436" i="1" s="1"/>
  <c r="L6934" i="1"/>
  <c r="K106" i="20" s="1"/>
  <c r="M106" i="20" s="1"/>
  <c r="L4269" i="1"/>
  <c r="P4269" i="1" s="1"/>
  <c r="L3008" i="1"/>
  <c r="P3008" i="1" s="1"/>
  <c r="L6115" i="1"/>
  <c r="L863" i="1"/>
  <c r="P863" i="1" s="1"/>
  <c r="L2306" i="1"/>
  <c r="L4334" i="1"/>
  <c r="L1201" i="1"/>
  <c r="P1201" i="1" s="1"/>
  <c r="L4841" i="1"/>
  <c r="P4841" i="1" s="1"/>
  <c r="L6986" i="1"/>
  <c r="K110" i="20" s="1"/>
  <c r="M110" i="20" s="1"/>
  <c r="L4672" i="1"/>
  <c r="L3801" i="1"/>
  <c r="L45" i="1"/>
  <c r="L5543" i="1"/>
  <c r="L4243" i="1"/>
  <c r="L6869" i="1"/>
  <c r="P6869" i="1" s="1"/>
  <c r="L5452" i="1"/>
  <c r="L2735" i="1"/>
  <c r="L4737" i="1"/>
  <c r="L3879" i="1"/>
  <c r="L1877" i="1"/>
  <c r="L5621" i="1"/>
  <c r="L3281" i="1"/>
  <c r="L1331" i="1"/>
  <c r="L1838" i="1"/>
  <c r="L7285" i="1"/>
  <c r="L7428" i="1"/>
  <c r="P7428" i="1" s="1"/>
  <c r="P7992" i="1" s="1"/>
  <c r="L1643" i="1"/>
  <c r="P1643" i="1" s="1"/>
  <c r="L1747" i="1"/>
  <c r="L3177" i="1"/>
  <c r="L3593" i="1"/>
  <c r="L1266" i="1"/>
  <c r="L4035" i="1"/>
  <c r="L2956" i="1"/>
  <c r="P2956" i="1" s="1"/>
  <c r="L1097" i="1"/>
  <c r="P1097" i="1" s="1"/>
  <c r="L1461" i="1"/>
  <c r="P1461" i="1" s="1"/>
  <c r="L1916" i="1"/>
  <c r="L3567" i="1"/>
  <c r="P3567" i="1" s="1"/>
  <c r="L2046" i="1"/>
  <c r="P2046" i="1" s="1"/>
  <c r="L4295" i="1"/>
  <c r="P4295" i="1" s="1"/>
  <c r="L1682" i="1"/>
  <c r="L2878" i="1"/>
  <c r="P2878" i="1" s="1"/>
  <c r="L6180" i="1"/>
  <c r="C96" i="20" s="1"/>
  <c r="D96" i="20" s="1"/>
  <c r="L1019" i="1"/>
  <c r="L3229" i="1"/>
  <c r="L6037" i="1"/>
  <c r="L2410" i="1"/>
  <c r="P2410" i="1" s="1"/>
  <c r="L5231" i="1"/>
  <c r="L3359" i="1"/>
  <c r="L2670" i="1"/>
  <c r="L6791" i="1"/>
  <c r="P6791" i="1" s="1"/>
  <c r="L2176" i="1"/>
  <c r="P2176" i="1" s="1"/>
  <c r="L2137" i="1"/>
  <c r="P2137" i="1" s="1"/>
  <c r="L3775" i="1"/>
  <c r="L7441" i="1"/>
  <c r="L7337" i="1"/>
  <c r="K132" i="20" s="1"/>
  <c r="M132" i="20" s="1"/>
  <c r="L5959" i="1"/>
  <c r="L1318" i="1"/>
  <c r="P1318" i="1" s="1"/>
  <c r="L7389" i="1"/>
  <c r="K136" i="20" s="1"/>
  <c r="M136" i="20" s="1"/>
  <c r="L4646" i="1"/>
  <c r="L6336" i="1"/>
  <c r="L7363" i="1"/>
  <c r="L4685" i="1"/>
  <c r="L4659" i="1"/>
  <c r="L1162" i="1"/>
  <c r="P1162" i="1" s="1"/>
  <c r="L4321" i="1"/>
  <c r="L4451" i="1"/>
  <c r="P4451" i="1" s="1"/>
  <c r="D20" i="5"/>
  <c r="P7866" i="1"/>
  <c r="P7940" i="1"/>
  <c r="J7860" i="1"/>
  <c r="E7867" i="1"/>
  <c r="E7870" i="1" s="1"/>
  <c r="E7855" i="1"/>
  <c r="L305" i="1"/>
  <c r="P500" i="1"/>
  <c r="P7865" i="1" s="1"/>
  <c r="P1396" i="1"/>
  <c r="P564" i="1"/>
  <c r="P1292" i="1"/>
  <c r="P4464" i="1"/>
  <c r="P3138" i="1"/>
  <c r="P3268" i="1"/>
  <c r="P3372" i="1"/>
  <c r="P3502" i="1"/>
  <c r="P5179" i="1"/>
  <c r="P4854" i="1"/>
  <c r="P4958" i="1"/>
  <c r="P5166" i="1"/>
  <c r="P5504" i="1"/>
  <c r="P7931" i="1" s="1"/>
  <c r="P5998" i="1"/>
  <c r="P5595" i="1"/>
  <c r="P7938" i="1" s="1"/>
  <c r="P6947" i="1"/>
  <c r="P7959" i="1" s="1"/>
  <c r="P6778" i="1"/>
  <c r="P7194" i="1"/>
  <c r="P7454" i="1"/>
  <c r="P7994" i="1" s="1"/>
  <c r="P201" i="1"/>
  <c r="P97" i="1"/>
  <c r="P577" i="1"/>
  <c r="P772" i="1"/>
  <c r="L2795" i="1"/>
  <c r="K2794" i="1"/>
  <c r="K2288" i="1"/>
  <c r="L2289" i="1"/>
  <c r="P1981" i="1"/>
  <c r="P1188" i="1"/>
  <c r="P1708" i="1"/>
  <c r="P2033" i="1"/>
  <c r="P1370" i="1"/>
  <c r="P2059" i="1"/>
  <c r="P2267" i="1"/>
  <c r="P616" i="1"/>
  <c r="P759" i="1"/>
  <c r="P889" i="1"/>
  <c r="P1279" i="1"/>
  <c r="P1409" i="1"/>
  <c r="P1513" i="1"/>
  <c r="P3671" i="1"/>
  <c r="P4113" i="1"/>
  <c r="P3411" i="1"/>
  <c r="P2930" i="1"/>
  <c r="P4698" i="1"/>
  <c r="P2020" i="1"/>
  <c r="P2228" i="1"/>
  <c r="P2332" i="1"/>
  <c r="P2462" i="1"/>
  <c r="P2722" i="1"/>
  <c r="P4074" i="1"/>
  <c r="P4308" i="1"/>
  <c r="P5023" i="1"/>
  <c r="P5413" i="1"/>
  <c r="P4347" i="1"/>
  <c r="P5608" i="1"/>
  <c r="P6609" i="1"/>
  <c r="P7077" i="1"/>
  <c r="P7969" i="1" s="1"/>
  <c r="P6739" i="1"/>
  <c r="P6726" i="1"/>
  <c r="P7259" i="1"/>
  <c r="P7980" i="1" s="1"/>
  <c r="P7272" i="1"/>
  <c r="P7376" i="1"/>
  <c r="P7988" i="1" s="1"/>
  <c r="P1695" i="1"/>
  <c r="P1799" i="1"/>
  <c r="P1903" i="1"/>
  <c r="P4204" i="1"/>
  <c r="P3697" i="1"/>
  <c r="P4711" i="1"/>
  <c r="P4516" i="1"/>
  <c r="P4945" i="1"/>
  <c r="P5387" i="1"/>
  <c r="P7925" i="1" s="1"/>
  <c r="P5530" i="1"/>
  <c r="P7933" i="1" s="1"/>
  <c r="P5647" i="1"/>
  <c r="P6323" i="1"/>
  <c r="P6908" i="1"/>
  <c r="P7956" i="1" s="1"/>
  <c r="P7012" i="1"/>
  <c r="P7964" i="1" s="1"/>
  <c r="P7233" i="1"/>
  <c r="P590" i="1"/>
  <c r="P2189" i="1"/>
  <c r="P2501" i="1"/>
  <c r="P3099" i="1"/>
  <c r="P2826" i="1"/>
  <c r="P3437" i="1"/>
  <c r="P4438" i="1"/>
  <c r="P1240" i="1"/>
  <c r="P2683" i="1"/>
  <c r="P2891" i="1"/>
  <c r="P3125" i="1"/>
  <c r="P3853" i="1"/>
  <c r="P4607" i="1"/>
  <c r="P4386" i="1"/>
  <c r="P4633" i="1"/>
  <c r="P3580" i="1"/>
  <c r="P3684" i="1"/>
  <c r="P3788" i="1"/>
  <c r="P3892" i="1"/>
  <c r="P5309" i="1"/>
  <c r="P5985" i="1"/>
  <c r="P6531" i="1"/>
  <c r="P1539" i="1"/>
  <c r="P7874" i="1" s="1"/>
  <c r="P32" i="1"/>
  <c r="P7853" i="1" s="1"/>
  <c r="P7504" i="1"/>
  <c r="P5764" i="1"/>
  <c r="P5699" i="1"/>
  <c r="P1474" i="1"/>
  <c r="P2384" i="1"/>
  <c r="P2618" i="1"/>
  <c r="P1123" i="1"/>
  <c r="P3034" i="1"/>
  <c r="P1110" i="1"/>
  <c r="P2605" i="1"/>
  <c r="P7646" i="1"/>
  <c r="P8005" i="1" s="1"/>
  <c r="P331" i="1"/>
  <c r="P7858" i="1" s="1"/>
  <c r="P6167" i="1"/>
  <c r="P6297" i="1"/>
  <c r="P7946" i="1" s="1"/>
  <c r="P1084" i="1"/>
  <c r="P746" i="1"/>
  <c r="P110" i="1"/>
  <c r="P188" i="1"/>
  <c r="L344" i="1"/>
  <c r="P58" i="1"/>
  <c r="P2371" i="1"/>
  <c r="P967" i="1"/>
  <c r="P1383" i="1"/>
  <c r="P4672" i="1"/>
  <c r="P6973" i="1"/>
  <c r="P7961" i="1" s="1"/>
  <c r="P6882" i="1"/>
  <c r="P7954" i="1" s="1"/>
  <c r="P7467" i="1"/>
  <c r="P7995" i="1" s="1"/>
  <c r="P3307" i="1"/>
  <c r="P4009" i="1"/>
  <c r="P5257" i="1"/>
  <c r="P6245" i="1"/>
  <c r="P7168" i="1"/>
  <c r="P2449" i="1"/>
  <c r="P1929" i="1"/>
  <c r="P2111" i="1"/>
  <c r="P811" i="1"/>
  <c r="P3255" i="1"/>
  <c r="P2358" i="1"/>
  <c r="P6414" i="1"/>
  <c r="P6830" i="1"/>
  <c r="P7350" i="1"/>
  <c r="P7986" i="1" s="1"/>
  <c r="P1877" i="1"/>
  <c r="P3593" i="1"/>
  <c r="P5621" i="1"/>
  <c r="P707" i="1"/>
  <c r="P2852" i="1"/>
  <c r="P4750" i="1"/>
  <c r="P1669" i="1"/>
  <c r="P2969" i="1"/>
  <c r="P6271" i="1"/>
  <c r="P7776" i="1"/>
  <c r="P8010" i="1" s="1"/>
  <c r="P6700" i="1"/>
  <c r="P7802" i="1"/>
  <c r="P8011" i="1" s="1"/>
  <c r="P2917" i="1"/>
  <c r="P3957" i="1"/>
  <c r="P4477" i="1"/>
  <c r="P3606" i="1"/>
  <c r="P3866" i="1"/>
  <c r="P4022" i="1"/>
  <c r="P5582" i="1"/>
  <c r="P7937" i="1" s="1"/>
  <c r="P5907" i="1"/>
  <c r="P6661" i="1"/>
  <c r="P7529" i="1"/>
  <c r="P7998" i="1" s="1"/>
  <c r="P7480" i="1"/>
  <c r="P5881" i="1"/>
  <c r="P941" i="1"/>
  <c r="P2592" i="1"/>
  <c r="P2631" i="1"/>
  <c r="P2865" i="1"/>
  <c r="P928" i="1"/>
  <c r="P2579" i="1"/>
  <c r="P3424" i="1"/>
  <c r="P6752" i="1"/>
  <c r="P5946" i="1"/>
  <c r="L7698" i="1"/>
  <c r="L7672" i="1"/>
  <c r="P3528" i="1"/>
  <c r="P7894" i="1" s="1"/>
  <c r="P4620" i="1"/>
  <c r="P3112" i="1"/>
  <c r="P3216" i="1"/>
  <c r="P3346" i="1"/>
  <c r="P3476" i="1"/>
  <c r="P4555" i="1"/>
  <c r="P5075" i="1"/>
  <c r="P5036" i="1"/>
  <c r="P5140" i="1"/>
  <c r="P5244" i="1"/>
  <c r="P5348" i="1"/>
  <c r="P7923" i="1" s="1"/>
  <c r="P5972" i="1"/>
  <c r="P6076" i="1"/>
  <c r="P6219" i="1"/>
  <c r="P6648" i="1"/>
  <c r="P7129" i="1"/>
  <c r="P7973" i="1" s="1"/>
  <c r="P7415" i="1"/>
  <c r="P7991" i="1" s="1"/>
  <c r="P629" i="1"/>
  <c r="P123" i="1"/>
  <c r="P6895" i="1"/>
  <c r="P7955" i="1" s="1"/>
  <c r="P980" i="1"/>
  <c r="P876" i="1"/>
  <c r="P396" i="1"/>
  <c r="P7861" i="1" s="1"/>
  <c r="P6375" i="1"/>
  <c r="P162" i="1"/>
  <c r="P1812" i="1"/>
  <c r="P1864" i="1"/>
  <c r="P642" i="1"/>
  <c r="P1071" i="1"/>
  <c r="P1435" i="1"/>
  <c r="P2995" i="1"/>
  <c r="P1994" i="1"/>
  <c r="P2254" i="1"/>
  <c r="P5335" i="1"/>
  <c r="P6570" i="1"/>
  <c r="P7402" i="1"/>
  <c r="P7990" i="1" s="1"/>
  <c r="P2787" i="1"/>
  <c r="P3801" i="1"/>
  <c r="P5049" i="1"/>
  <c r="P6232" i="1"/>
  <c r="P7038" i="1"/>
  <c r="P7966" i="1" s="1"/>
  <c r="P2241" i="1"/>
  <c r="P2709" i="1"/>
  <c r="P1630" i="1"/>
  <c r="P603" i="1"/>
  <c r="P2813" i="1"/>
  <c r="P3749" i="1"/>
  <c r="P7899" i="1" s="1"/>
  <c r="P3515" i="1"/>
  <c r="P3554" i="1"/>
  <c r="P3710" i="1"/>
  <c r="P5205" i="1"/>
  <c r="P7919" i="1" s="1"/>
  <c r="P5894" i="1"/>
  <c r="P6063" i="1"/>
  <c r="P1006" i="1"/>
  <c r="P1565" i="1"/>
  <c r="P7876" i="1" s="1"/>
  <c r="P850" i="1"/>
  <c r="P136" i="1"/>
  <c r="P3086" i="1"/>
  <c r="P3190" i="1"/>
  <c r="P3450" i="1"/>
  <c r="P4360" i="1"/>
  <c r="P4971" i="1"/>
  <c r="P7915" i="1" s="1"/>
  <c r="P4802" i="1"/>
  <c r="P5010" i="1"/>
  <c r="P5114" i="1"/>
  <c r="P5218" i="1"/>
  <c r="P7920" i="1" s="1"/>
  <c r="P5322" i="1"/>
  <c r="P5920" i="1"/>
  <c r="P6050" i="1"/>
  <c r="P6206" i="1"/>
  <c r="P6921" i="1"/>
  <c r="P7957" i="1" s="1"/>
  <c r="P6622" i="1"/>
  <c r="P7155" i="1"/>
  <c r="P7581" i="1"/>
  <c r="P149" i="1"/>
  <c r="P6804" i="1"/>
  <c r="P7950" i="1" s="1"/>
  <c r="P7594" i="1"/>
  <c r="L2483" i="1"/>
  <c r="K2482" i="1"/>
  <c r="P19" i="1"/>
  <c r="P7852" i="1" s="1"/>
  <c r="P84" i="1"/>
  <c r="P1682" i="1"/>
  <c r="P1916" i="1"/>
  <c r="P902" i="1"/>
  <c r="P1955" i="1"/>
  <c r="P2163" i="1"/>
  <c r="P2423" i="1"/>
  <c r="P668" i="1"/>
  <c r="P993" i="1"/>
  <c r="P1227" i="1"/>
  <c r="P1357" i="1"/>
  <c r="P2748" i="1"/>
  <c r="P3827" i="1"/>
  <c r="P1968" i="1"/>
  <c r="P2072" i="1"/>
  <c r="P2280" i="1"/>
  <c r="P7884" i="1" s="1"/>
  <c r="P3385" i="1"/>
  <c r="P4581" i="1"/>
  <c r="P4815" i="1"/>
  <c r="P4399" i="1"/>
  <c r="P5556" i="1"/>
  <c r="P7935" i="1" s="1"/>
  <c r="P6843" i="1"/>
  <c r="P6999" i="1"/>
  <c r="P7963" i="1" s="1"/>
  <c r="P6492" i="1"/>
  <c r="P6856" i="1"/>
  <c r="P1747" i="1"/>
  <c r="P1851" i="1"/>
  <c r="P2943" i="1"/>
  <c r="P2839" i="1"/>
  <c r="P3905" i="1"/>
  <c r="P4503" i="1"/>
  <c r="P4542" i="1"/>
  <c r="P7908" i="1" s="1"/>
  <c r="P5153" i="1"/>
  <c r="P5634" i="1"/>
  <c r="P5842" i="1"/>
  <c r="P6635" i="1"/>
  <c r="P7555" i="1"/>
  <c r="P8000" i="1" s="1"/>
  <c r="P824" i="1"/>
  <c r="P2345" i="1"/>
  <c r="P3151" i="1"/>
  <c r="P3229" i="1"/>
  <c r="P4282" i="1"/>
  <c r="P4152" i="1"/>
  <c r="P954" i="1"/>
  <c r="P1448" i="1"/>
  <c r="P1890" i="1"/>
  <c r="P1552" i="1"/>
  <c r="P7875" i="1" s="1"/>
  <c r="P4100" i="1"/>
  <c r="P3645" i="1"/>
  <c r="P4061" i="1"/>
  <c r="P4490" i="1"/>
  <c r="P4568" i="1"/>
  <c r="P4789" i="1"/>
  <c r="P3632" i="1"/>
  <c r="P3736" i="1"/>
  <c r="P3840" i="1"/>
  <c r="P3944" i="1"/>
  <c r="P4048" i="1"/>
  <c r="P5101" i="1"/>
  <c r="P5374" i="1"/>
  <c r="P5491" i="1"/>
  <c r="P5933" i="1"/>
  <c r="P655" i="1"/>
  <c r="P7542" i="1"/>
  <c r="P7999" i="1" s="1"/>
  <c r="P7491" i="1"/>
  <c r="P5777" i="1"/>
  <c r="P5829" i="1"/>
  <c r="P785" i="1"/>
  <c r="P2566" i="1"/>
  <c r="P2553" i="1"/>
  <c r="P4126" i="1"/>
  <c r="P7090" i="1"/>
  <c r="P7970" i="1" s="1"/>
  <c r="P3242" i="1"/>
  <c r="P6388" i="1"/>
  <c r="P6141" i="1"/>
  <c r="P7944" i="1" s="1"/>
  <c r="L422" i="1"/>
  <c r="P3619" i="1"/>
  <c r="P1058" i="1"/>
  <c r="P1838" i="1"/>
  <c r="P3463" i="1"/>
  <c r="P7607" i="1"/>
  <c r="P8003" i="1" s="1"/>
  <c r="P6674" i="1"/>
  <c r="P2007" i="1"/>
  <c r="P694" i="1"/>
  <c r="P1149" i="1"/>
  <c r="P1487" i="1"/>
  <c r="P4191" i="1"/>
  <c r="P1942" i="1"/>
  <c r="P2306" i="1"/>
  <c r="P6817" i="1"/>
  <c r="P7951" i="1" s="1"/>
  <c r="P1825" i="1"/>
  <c r="P3073" i="1"/>
  <c r="P3047" i="1"/>
  <c r="P1604" i="1"/>
  <c r="P1656" i="1"/>
  <c r="P2475" i="1"/>
  <c r="P1331" i="1"/>
  <c r="P4230" i="1"/>
  <c r="P2202" i="1"/>
  <c r="P2696" i="1"/>
  <c r="P4919" i="1"/>
  <c r="P4425" i="1"/>
  <c r="P7103" i="1"/>
  <c r="P7971" i="1" s="1"/>
  <c r="P1721" i="1"/>
  <c r="P5361" i="1"/>
  <c r="P6349" i="1"/>
  <c r="P7568" i="1"/>
  <c r="P8001" i="1" s="1"/>
  <c r="P2735" i="1"/>
  <c r="P3333" i="1"/>
  <c r="L2315" i="1"/>
  <c r="K2314" i="1"/>
  <c r="P1578" i="1"/>
  <c r="P6505" i="1"/>
  <c r="P6583" i="1"/>
  <c r="P6466" i="1"/>
  <c r="P6427" i="1"/>
  <c r="P1136" i="1"/>
  <c r="P3541" i="1"/>
  <c r="P7895" i="1" s="1"/>
  <c r="P4763" i="1"/>
  <c r="P4724" i="1"/>
  <c r="P3762" i="1"/>
  <c r="P7900" i="1" s="1"/>
  <c r="P3970" i="1"/>
  <c r="P7905" i="1" s="1"/>
  <c r="P4997" i="1"/>
  <c r="P5478" i="1"/>
  <c r="P6011" i="1"/>
  <c r="P435" i="1"/>
  <c r="P7516" i="1"/>
  <c r="P5738" i="1"/>
  <c r="P5725" i="1"/>
  <c r="P798" i="1"/>
  <c r="P2540" i="1"/>
  <c r="P2644" i="1"/>
  <c r="P1305" i="1"/>
  <c r="P5790" i="1"/>
  <c r="P2397" i="1"/>
  <c r="P2657" i="1"/>
  <c r="P6258" i="1"/>
  <c r="P7750" i="1"/>
  <c r="P8009" i="1" s="1"/>
  <c r="P6557" i="1"/>
  <c r="P7724" i="1"/>
  <c r="P8008" i="1" s="1"/>
  <c r="P3060" i="1"/>
  <c r="P3164" i="1"/>
  <c r="P4256" i="1"/>
  <c r="P4867" i="1"/>
  <c r="P4880" i="1"/>
  <c r="P4984" i="1"/>
  <c r="P5192" i="1"/>
  <c r="P7918" i="1" s="1"/>
  <c r="P5296" i="1"/>
  <c r="P5517" i="1"/>
  <c r="P7932" i="1" s="1"/>
  <c r="P6024" i="1"/>
  <c r="P6115" i="1"/>
  <c r="P7051" i="1"/>
  <c r="P7967" i="1" s="1"/>
  <c r="P7142" i="1"/>
  <c r="P7974" i="1" s="1"/>
  <c r="P7207" i="1"/>
  <c r="P7977" i="1" s="1"/>
  <c r="P7337" i="1"/>
  <c r="P7985" i="1" s="1"/>
  <c r="P175" i="1"/>
  <c r="P71" i="1"/>
  <c r="P7181" i="1"/>
  <c r="P1422" i="1"/>
  <c r="P551" i="1"/>
  <c r="L7633" i="1"/>
  <c r="P5803" i="1"/>
  <c r="P370" i="1"/>
  <c r="P7860" i="1" s="1"/>
  <c r="L474" i="1"/>
  <c r="P1500" i="1"/>
  <c r="P1526" i="1"/>
  <c r="P2215" i="1"/>
  <c r="P1253" i="1"/>
  <c r="P3203" i="1"/>
  <c r="P3021" i="1"/>
  <c r="P2150" i="1"/>
  <c r="P2514" i="1"/>
  <c r="P4412" i="1"/>
  <c r="P4373" i="1"/>
  <c r="P1773" i="1"/>
  <c r="P3723" i="1"/>
  <c r="P4685" i="1"/>
  <c r="P5439" i="1"/>
  <c r="P7928" i="1" s="1"/>
  <c r="P6687" i="1"/>
  <c r="P1032" i="1"/>
  <c r="P2527" i="1"/>
  <c r="P4165" i="1"/>
  <c r="P1344" i="1"/>
  <c r="P1786" i="1"/>
  <c r="P2982" i="1"/>
  <c r="P4217" i="1"/>
  <c r="P4178" i="1"/>
  <c r="P4737" i="1"/>
  <c r="P3658" i="1"/>
  <c r="P3814" i="1"/>
  <c r="P4659" i="1"/>
  <c r="P7911" i="1" s="1"/>
  <c r="P5959" i="1"/>
  <c r="P6193" i="1"/>
  <c r="L2768" i="1"/>
  <c r="K2767" i="1"/>
  <c r="K5460" i="1"/>
  <c r="L5461" i="1"/>
  <c r="L7112" i="1"/>
  <c r="K7111" i="1"/>
  <c r="K676" i="1"/>
  <c r="L677" i="1"/>
  <c r="K4589" i="1"/>
  <c r="L4590" i="1"/>
  <c r="L910" i="1"/>
  <c r="K909" i="1"/>
  <c r="L7215" i="1"/>
  <c r="K7214" i="1"/>
  <c r="K714" i="1"/>
  <c r="L715" i="1"/>
  <c r="K2754" i="1"/>
  <c r="L2755" i="1"/>
  <c r="L444" i="1"/>
  <c r="K443" i="1"/>
  <c r="L273" i="1"/>
  <c r="K272" i="1"/>
  <c r="K7240" i="1"/>
  <c r="L7241" i="1"/>
  <c r="F21" i="21" l="1"/>
  <c r="F46" i="21"/>
  <c r="F35" i="21"/>
  <c r="F57" i="21"/>
  <c r="H12" i="8"/>
  <c r="H14" i="8" s="1"/>
  <c r="G14" i="8"/>
  <c r="P6180" i="1"/>
  <c r="P6986" i="1"/>
  <c r="P7962" i="1" s="1"/>
  <c r="O12" i="8"/>
  <c r="N14" i="8"/>
  <c r="E60" i="21"/>
  <c r="I22" i="6"/>
  <c r="N21" i="6"/>
  <c r="N21" i="7"/>
  <c r="I22" i="7"/>
  <c r="P7389" i="1"/>
  <c r="P7989" i="1" s="1"/>
  <c r="J7862" i="1"/>
  <c r="I7863" i="1"/>
  <c r="J7863" i="1" s="1"/>
  <c r="I7864" i="1"/>
  <c r="J7864" i="1" s="1"/>
  <c r="E4" i="13"/>
  <c r="E15" i="13" s="1"/>
  <c r="F15" i="13"/>
  <c r="E16" i="20"/>
  <c r="J7853" i="1"/>
  <c r="P5855" i="1"/>
  <c r="P4893" i="1"/>
  <c r="C64" i="20"/>
  <c r="D64" i="20" s="1"/>
  <c r="D11" i="20"/>
  <c r="E7833" i="1"/>
  <c r="D12" i="20"/>
  <c r="K54" i="20"/>
  <c r="L54" i="20" s="1"/>
  <c r="K74" i="20"/>
  <c r="L74" i="20" s="1"/>
  <c r="D9" i="20"/>
  <c r="K29" i="20"/>
  <c r="L29" i="20" s="1"/>
  <c r="C158" i="20"/>
  <c r="E158" i="20" s="1"/>
  <c r="K153" i="20"/>
  <c r="M153" i="20" s="1"/>
  <c r="K45" i="20"/>
  <c r="L45" i="20" s="1"/>
  <c r="K98" i="20"/>
  <c r="L98" i="20" s="1"/>
  <c r="K92" i="20"/>
  <c r="L92" i="20" s="1"/>
  <c r="K60" i="20"/>
  <c r="L60" i="20" s="1"/>
  <c r="C15" i="20"/>
  <c r="K24" i="20"/>
  <c r="C155" i="20"/>
  <c r="E155" i="20" s="1"/>
  <c r="K150" i="20"/>
  <c r="M150" i="20" s="1"/>
  <c r="C10" i="20"/>
  <c r="K19" i="20"/>
  <c r="K47" i="20"/>
  <c r="L47" i="20" s="1"/>
  <c r="C5" i="20"/>
  <c r="D5" i="20" s="1"/>
  <c r="K15" i="20"/>
  <c r="K57" i="20"/>
  <c r="L57" i="20" s="1"/>
  <c r="C116" i="20"/>
  <c r="E116" i="20" s="1"/>
  <c r="K113" i="20"/>
  <c r="M113" i="20" s="1"/>
  <c r="C135" i="20"/>
  <c r="E135" i="20" s="1"/>
  <c r="K131" i="20"/>
  <c r="M131" i="20" s="1"/>
  <c r="C133" i="20"/>
  <c r="E133" i="20" s="1"/>
  <c r="K129" i="20"/>
  <c r="M129" i="20" s="1"/>
  <c r="K99" i="20"/>
  <c r="L99" i="20" s="1"/>
  <c r="K90" i="20"/>
  <c r="L90" i="20" s="1"/>
  <c r="L21" i="20"/>
  <c r="M21" i="20"/>
  <c r="K27" i="20"/>
  <c r="L27" i="20" s="1"/>
  <c r="K91" i="20"/>
  <c r="L91" i="20" s="1"/>
  <c r="K33" i="20"/>
  <c r="L33" i="20" s="1"/>
  <c r="K55" i="20"/>
  <c r="L55" i="20" s="1"/>
  <c r="C13" i="20"/>
  <c r="K22" i="20"/>
  <c r="C144" i="20"/>
  <c r="E144" i="20" s="1"/>
  <c r="K140" i="20"/>
  <c r="M140" i="20" s="1"/>
  <c r="C94" i="20"/>
  <c r="D94" i="20" s="1"/>
  <c r="K93" i="20"/>
  <c r="L93" i="20" s="1"/>
  <c r="C33" i="20"/>
  <c r="D33" i="20" s="1"/>
  <c r="K36" i="20"/>
  <c r="L36" i="20" s="1"/>
  <c r="C83" i="20"/>
  <c r="D83" i="20" s="1"/>
  <c r="K84" i="20"/>
  <c r="L84" i="20" s="1"/>
  <c r="C27" i="20"/>
  <c r="D27" i="20" s="1"/>
  <c r="K30" i="20"/>
  <c r="L30" i="20" s="1"/>
  <c r="C118" i="20"/>
  <c r="E118" i="20" s="1"/>
  <c r="K115" i="20"/>
  <c r="M115" i="20" s="1"/>
  <c r="C77" i="20"/>
  <c r="D77" i="20" s="1"/>
  <c r="K78" i="20"/>
  <c r="L78" i="20" s="1"/>
  <c r="C86" i="20"/>
  <c r="D86" i="20" s="1"/>
  <c r="K87" i="20"/>
  <c r="L87" i="20" s="1"/>
  <c r="K97" i="20"/>
  <c r="L97" i="20" s="1"/>
  <c r="K32" i="20"/>
  <c r="L32" i="20" s="1"/>
  <c r="K28" i="20"/>
  <c r="L28" i="20" s="1"/>
  <c r="L20" i="20"/>
  <c r="M20" i="20"/>
  <c r="K43" i="20"/>
  <c r="L43" i="20" s="1"/>
  <c r="L18" i="20"/>
  <c r="M18" i="20"/>
  <c r="K67" i="20"/>
  <c r="L67" i="20" s="1"/>
  <c r="K42" i="20"/>
  <c r="L42" i="20" s="1"/>
  <c r="C157" i="20"/>
  <c r="E157" i="20" s="1"/>
  <c r="K152" i="20"/>
  <c r="M152" i="20" s="1"/>
  <c r="C138" i="20"/>
  <c r="E138" i="20" s="1"/>
  <c r="K134" i="20"/>
  <c r="M134" i="20" s="1"/>
  <c r="C85" i="20"/>
  <c r="D85" i="20" s="1"/>
  <c r="K86" i="20"/>
  <c r="L86" i="20" s="1"/>
  <c r="K65" i="20"/>
  <c r="L65" i="20" s="1"/>
  <c r="K69" i="20"/>
  <c r="L69" i="20" s="1"/>
  <c r="C119" i="20"/>
  <c r="E119" i="20" s="1"/>
  <c r="K116" i="20"/>
  <c r="M116" i="20" s="1"/>
  <c r="C69" i="20"/>
  <c r="D69" i="20" s="1"/>
  <c r="K71" i="20"/>
  <c r="L71" i="20" s="1"/>
  <c r="K51" i="20"/>
  <c r="L51" i="20" s="1"/>
  <c r="K31" i="20"/>
  <c r="L31" i="20" s="1"/>
  <c r="K35" i="20"/>
  <c r="L35" i="20" s="1"/>
  <c r="K46" i="20"/>
  <c r="L46" i="20" s="1"/>
  <c r="L3" i="20"/>
  <c r="L11" i="20" s="1"/>
  <c r="K11" i="20"/>
  <c r="M3" i="20"/>
  <c r="M11" i="20" s="1"/>
  <c r="C8" i="20"/>
  <c r="E8" i="20" s="1"/>
  <c r="K17" i="20"/>
  <c r="C62" i="20"/>
  <c r="D62" i="20" s="1"/>
  <c r="K64" i="20"/>
  <c r="L64" i="20" s="1"/>
  <c r="C143" i="20"/>
  <c r="E143" i="20" s="1"/>
  <c r="K139" i="20"/>
  <c r="M139" i="20" s="1"/>
  <c r="C34" i="20"/>
  <c r="D34" i="20" s="1"/>
  <c r="K37" i="20"/>
  <c r="L37" i="20" s="1"/>
  <c r="C31" i="20"/>
  <c r="D31" i="20" s="1"/>
  <c r="K34" i="20"/>
  <c r="L34" i="20" s="1"/>
  <c r="K59" i="20"/>
  <c r="L59" i="20" s="1"/>
  <c r="C147" i="20"/>
  <c r="E147" i="20" s="1"/>
  <c r="K143" i="20"/>
  <c r="M143" i="20" s="1"/>
  <c r="K79" i="20"/>
  <c r="L79" i="20" s="1"/>
  <c r="K70" i="20"/>
  <c r="L70" i="20" s="1"/>
  <c r="K148" i="20"/>
  <c r="M148" i="20" s="1"/>
  <c r="K101" i="20"/>
  <c r="M101" i="20" s="1"/>
  <c r="K66" i="20"/>
  <c r="L66" i="20" s="1"/>
  <c r="K49" i="20"/>
  <c r="L49" i="20" s="1"/>
  <c r="K16" i="20"/>
  <c r="K95" i="20"/>
  <c r="L95" i="20" s="1"/>
  <c r="K128" i="20"/>
  <c r="M128" i="20" s="1"/>
  <c r="D4" i="20"/>
  <c r="D3" i="20"/>
  <c r="L163" i="20"/>
  <c r="M163" i="20"/>
  <c r="L162" i="20"/>
  <c r="M162" i="20"/>
  <c r="M103" i="20"/>
  <c r="E10" i="20"/>
  <c r="D10" i="20"/>
  <c r="E13" i="20"/>
  <c r="D13" i="20"/>
  <c r="E15" i="20"/>
  <c r="D15" i="20"/>
  <c r="C99" i="20"/>
  <c r="D99" i="20" s="1"/>
  <c r="C24" i="20"/>
  <c r="D24" i="20" s="1"/>
  <c r="C93" i="20"/>
  <c r="D93" i="20" s="1"/>
  <c r="C58" i="20"/>
  <c r="D58" i="20" s="1"/>
  <c r="P3775" i="1"/>
  <c r="C52" i="20"/>
  <c r="D52" i="20" s="1"/>
  <c r="P5231" i="1"/>
  <c r="C72" i="20"/>
  <c r="D72" i="20" s="1"/>
  <c r="C63" i="20"/>
  <c r="D63" i="20" s="1"/>
  <c r="P6960" i="1"/>
  <c r="P7960" i="1" s="1"/>
  <c r="C111" i="20"/>
  <c r="E111" i="20" s="1"/>
  <c r="P7311" i="1"/>
  <c r="P7983" i="1" s="1"/>
  <c r="C134" i="20"/>
  <c r="E134" i="20" s="1"/>
  <c r="C67" i="20"/>
  <c r="D67" i="20" s="1"/>
  <c r="C104" i="20"/>
  <c r="E104" i="20" s="1"/>
  <c r="C32" i="20"/>
  <c r="D32" i="20" s="1"/>
  <c r="C43" i="20"/>
  <c r="D43" i="20" s="1"/>
  <c r="C148" i="20"/>
  <c r="E148" i="20" s="1"/>
  <c r="C57" i="20"/>
  <c r="D57" i="20" s="1"/>
  <c r="C92" i="20"/>
  <c r="D92" i="20" s="1"/>
  <c r="C40" i="20"/>
  <c r="D40" i="20" s="1"/>
  <c r="C132" i="20"/>
  <c r="E132" i="20" s="1"/>
  <c r="C78" i="20"/>
  <c r="D78" i="20" s="1"/>
  <c r="C68" i="20"/>
  <c r="D68" i="20" s="1"/>
  <c r="C140" i="20"/>
  <c r="E140" i="20" s="1"/>
  <c r="P3359" i="1"/>
  <c r="C44" i="20"/>
  <c r="D44" i="20" s="1"/>
  <c r="P6934" i="1"/>
  <c r="P7958" i="1" s="1"/>
  <c r="C109" i="20"/>
  <c r="E109" i="20" s="1"/>
  <c r="C55" i="20"/>
  <c r="D55" i="20" s="1"/>
  <c r="C30" i="20"/>
  <c r="D30" i="20" s="1"/>
  <c r="C53" i="20"/>
  <c r="D53" i="20" s="1"/>
  <c r="C100" i="20"/>
  <c r="D100" i="20" s="1"/>
  <c r="C90" i="20"/>
  <c r="D90" i="20" s="1"/>
  <c r="C22" i="20"/>
  <c r="D22" i="20" s="1"/>
  <c r="C136" i="20"/>
  <c r="E136" i="20" s="1"/>
  <c r="C42" i="20"/>
  <c r="D42" i="20" s="1"/>
  <c r="C113" i="20"/>
  <c r="E113" i="20" s="1"/>
  <c r="P5569" i="1"/>
  <c r="P7936" i="1" s="1"/>
  <c r="C87" i="20"/>
  <c r="D87" i="20" s="1"/>
  <c r="C28" i="20"/>
  <c r="D28" i="20" s="1"/>
  <c r="C47" i="20"/>
  <c r="D47" i="20" s="1"/>
  <c r="C6" i="20"/>
  <c r="C65" i="20"/>
  <c r="D65" i="20" s="1"/>
  <c r="C98" i="20"/>
  <c r="D98" i="20" s="1"/>
  <c r="C29" i="20"/>
  <c r="D29" i="20" s="1"/>
  <c r="C23" i="20"/>
  <c r="D23" i="20" s="1"/>
  <c r="C39" i="20"/>
  <c r="D39" i="20" s="1"/>
  <c r="P7324" i="1"/>
  <c r="P7984" i="1" s="1"/>
  <c r="P7441" i="1"/>
  <c r="P7993" i="1" s="1"/>
  <c r="P6037" i="1"/>
  <c r="P7943" i="1" s="1"/>
  <c r="P3177" i="1"/>
  <c r="P7363" i="1"/>
  <c r="P7987" i="1" s="1"/>
  <c r="P2670" i="1"/>
  <c r="P5452" i="1"/>
  <c r="P5543" i="1"/>
  <c r="P7934" i="1" s="1"/>
  <c r="L7830" i="1"/>
  <c r="F18" i="5"/>
  <c r="E19" i="4"/>
  <c r="I7831" i="1"/>
  <c r="P6362" i="1"/>
  <c r="P5283" i="1"/>
  <c r="P5868" i="1"/>
  <c r="P1617" i="1"/>
  <c r="P4334" i="1"/>
  <c r="P5127" i="1"/>
  <c r="P7285" i="1"/>
  <c r="P7981" i="1" s="1"/>
  <c r="P837" i="1"/>
  <c r="P3320" i="1"/>
  <c r="P6089" i="1"/>
  <c r="P5426" i="1"/>
  <c r="P3996" i="1"/>
  <c r="P1019" i="1"/>
  <c r="P3281" i="1"/>
  <c r="P3294" i="1"/>
  <c r="P3918" i="1"/>
  <c r="P7904" i="1" s="1"/>
  <c r="P3489" i="1"/>
  <c r="P6336" i="1"/>
  <c r="P5270" i="1"/>
  <c r="P45" i="1"/>
  <c r="P7854" i="1" s="1"/>
  <c r="P4828" i="1"/>
  <c r="P7913" i="1" s="1"/>
  <c r="P5062" i="1"/>
  <c r="P4646" i="1"/>
  <c r="P7975" i="1"/>
  <c r="P4321" i="1"/>
  <c r="G18" i="5"/>
  <c r="P7924" i="1"/>
  <c r="P4035" i="1"/>
  <c r="P3879" i="1"/>
  <c r="P7902" i="1" s="1"/>
  <c r="P1266" i="1"/>
  <c r="P7872" i="1" s="1"/>
  <c r="P305" i="1"/>
  <c r="P7857" i="1" s="1"/>
  <c r="P4243" i="1"/>
  <c r="P7976" i="1"/>
  <c r="P7922" i="1"/>
  <c r="P7881" i="1"/>
  <c r="P7882" i="1"/>
  <c r="P7941" i="1"/>
  <c r="P7930" i="1"/>
  <c r="P7867" i="1"/>
  <c r="P7916" i="1"/>
  <c r="P7880" i="1"/>
  <c r="P7914" i="1"/>
  <c r="P474" i="1"/>
  <c r="P7864" i="1" s="1"/>
  <c r="P7898" i="1"/>
  <c r="P7909" i="1"/>
  <c r="P7890" i="1"/>
  <c r="P7698" i="1"/>
  <c r="P8007" i="1" s="1"/>
  <c r="P7949" i="1"/>
  <c r="P7996" i="1"/>
  <c r="P7907" i="1"/>
  <c r="P7952" i="1"/>
  <c r="P7912" i="1"/>
  <c r="P344" i="1"/>
  <c r="P7859" i="1" s="1"/>
  <c r="P7886" i="1"/>
  <c r="P7889" i="1"/>
  <c r="P7873" i="1"/>
  <c r="P7888" i="1"/>
  <c r="P7868" i="1"/>
  <c r="P7939" i="1"/>
  <c r="P7927" i="1"/>
  <c r="P7878" i="1"/>
  <c r="K2793" i="1"/>
  <c r="L2794" i="1"/>
  <c r="K2313" i="1"/>
  <c r="L2314" i="1"/>
  <c r="P7879" i="1"/>
  <c r="P7877" i="1"/>
  <c r="K2481" i="1"/>
  <c r="L2482" i="1"/>
  <c r="P8002" i="1"/>
  <c r="P7896" i="1"/>
  <c r="P7883" i="1"/>
  <c r="P7672" i="1"/>
  <c r="P8006" i="1" s="1"/>
  <c r="P7892" i="1"/>
  <c r="P7855" i="1"/>
  <c r="P7945" i="1"/>
  <c r="P7871" i="1"/>
  <c r="P7997" i="1"/>
  <c r="P7903" i="1"/>
  <c r="K2287" i="1"/>
  <c r="L2288" i="1"/>
  <c r="P7633" i="1"/>
  <c r="P8004" i="1" s="1"/>
  <c r="P422" i="1"/>
  <c r="P7862" i="1" s="1"/>
  <c r="P7948" i="1"/>
  <c r="P7897" i="1"/>
  <c r="P7942" i="1"/>
  <c r="P7953" i="1"/>
  <c r="P7901" i="1"/>
  <c r="L2767" i="1"/>
  <c r="K2766" i="1"/>
  <c r="L2754" i="1"/>
  <c r="K2753" i="1"/>
  <c r="K908" i="1"/>
  <c r="L909" i="1"/>
  <c r="L443" i="1"/>
  <c r="K442" i="1"/>
  <c r="K713" i="1"/>
  <c r="L714" i="1"/>
  <c r="K675" i="1"/>
  <c r="L676" i="1"/>
  <c r="L272" i="1"/>
  <c r="K271" i="1"/>
  <c r="K7213" i="1"/>
  <c r="L7214" i="1"/>
  <c r="K7110" i="1"/>
  <c r="L7111" i="1"/>
  <c r="K7239" i="1"/>
  <c r="L7240" i="1"/>
  <c r="L4589" i="1"/>
  <c r="K4588" i="1"/>
  <c r="L5460" i="1"/>
  <c r="K5459" i="1"/>
  <c r="F60" i="21" l="1"/>
  <c r="N22" i="6"/>
  <c r="I23" i="6"/>
  <c r="I7865" i="1"/>
  <c r="J7865" i="1"/>
  <c r="I7868" i="1"/>
  <c r="J7868" i="1" s="1"/>
  <c r="P12" i="8"/>
  <c r="O14" i="8"/>
  <c r="I23" i="7"/>
  <c r="N22" i="7"/>
  <c r="P7917" i="1"/>
  <c r="P7921" i="1"/>
  <c r="G19" i="4"/>
  <c r="H19" i="4" s="1"/>
  <c r="E5" i="20"/>
  <c r="P7947" i="1"/>
  <c r="D8" i="20"/>
  <c r="P7891" i="1"/>
  <c r="L17" i="20"/>
  <c r="M17" i="20"/>
  <c r="L22" i="20"/>
  <c r="M22" i="20"/>
  <c r="L16" i="20"/>
  <c r="M16" i="20"/>
  <c r="L19" i="20"/>
  <c r="M19" i="20"/>
  <c r="M24" i="20"/>
  <c r="L24" i="20"/>
  <c r="P7893" i="1"/>
  <c r="L15" i="20"/>
  <c r="M15" i="20"/>
  <c r="E6" i="20"/>
  <c r="D6" i="20"/>
  <c r="L7831" i="1"/>
  <c r="F19" i="4"/>
  <c r="P7906" i="1"/>
  <c r="H18" i="5"/>
  <c r="K2286" i="1"/>
  <c r="L2287" i="1"/>
  <c r="L2481" i="1"/>
  <c r="K2480" i="1"/>
  <c r="L2313" i="1"/>
  <c r="K2312" i="1"/>
  <c r="L2793" i="1"/>
  <c r="K2792" i="1"/>
  <c r="K2765" i="1"/>
  <c r="L2766" i="1"/>
  <c r="K4587" i="1"/>
  <c r="L4588" i="1"/>
  <c r="K270" i="1"/>
  <c r="L271" i="1"/>
  <c r="K441" i="1"/>
  <c r="L442" i="1"/>
  <c r="K2752" i="1"/>
  <c r="L2753" i="1"/>
  <c r="L7110" i="1"/>
  <c r="K7109" i="1"/>
  <c r="L713" i="1"/>
  <c r="K712" i="1"/>
  <c r="L5459" i="1"/>
  <c r="K5458" i="1"/>
  <c r="K7238" i="1"/>
  <c r="L7239" i="1"/>
  <c r="K7212" i="1"/>
  <c r="L7213" i="1"/>
  <c r="L675" i="1"/>
  <c r="K674" i="1"/>
  <c r="L908" i="1"/>
  <c r="K907" i="1"/>
  <c r="Q12" i="8" l="1"/>
  <c r="P14" i="8"/>
  <c r="I24" i="6"/>
  <c r="N23" i="6"/>
  <c r="N23" i="7"/>
  <c r="I24" i="7"/>
  <c r="L2792" i="1"/>
  <c r="K2791" i="1"/>
  <c r="L2480" i="1"/>
  <c r="K2479" i="1"/>
  <c r="K2285" i="1"/>
  <c r="L2286" i="1"/>
  <c r="L2312" i="1"/>
  <c r="K2311" i="1"/>
  <c r="L2765" i="1"/>
  <c r="K2764" i="1"/>
  <c r="L2752" i="1"/>
  <c r="K2751" i="1"/>
  <c r="K906" i="1"/>
  <c r="L907" i="1"/>
  <c r="K673" i="1"/>
  <c r="L674" i="1"/>
  <c r="K7108" i="1"/>
  <c r="L7109" i="1"/>
  <c r="L5458" i="1"/>
  <c r="K5457" i="1"/>
  <c r="K711" i="1"/>
  <c r="L712" i="1"/>
  <c r="K7211" i="1"/>
  <c r="L7212" i="1"/>
  <c r="K269" i="1"/>
  <c r="L270" i="1"/>
  <c r="K7237" i="1"/>
  <c r="L7238" i="1"/>
  <c r="L441" i="1"/>
  <c r="K440" i="1"/>
  <c r="L4587" i="1"/>
  <c r="K4586" i="1"/>
  <c r="I25" i="7" l="1"/>
  <c r="N24" i="7"/>
  <c r="I25" i="6"/>
  <c r="N24" i="6"/>
  <c r="Q14" i="8"/>
  <c r="R12" i="8"/>
  <c r="K2310" i="1"/>
  <c r="L2311" i="1"/>
  <c r="L2791" i="1"/>
  <c r="K2790" i="1"/>
  <c r="L2479" i="1"/>
  <c r="K2478" i="1"/>
  <c r="L2285" i="1"/>
  <c r="K2284" i="1"/>
  <c r="L2764" i="1"/>
  <c r="K2763" i="1"/>
  <c r="L906" i="1"/>
  <c r="K905" i="1"/>
  <c r="L5457" i="1"/>
  <c r="K5456" i="1"/>
  <c r="K439" i="1"/>
  <c r="L440" i="1"/>
  <c r="L269" i="1"/>
  <c r="K268" i="1"/>
  <c r="L711" i="1"/>
  <c r="K710" i="1"/>
  <c r="L7108" i="1"/>
  <c r="K7107" i="1"/>
  <c r="L4586" i="1"/>
  <c r="K4585" i="1"/>
  <c r="L2751" i="1"/>
  <c r="K2750" i="1"/>
  <c r="L7237" i="1"/>
  <c r="K7236" i="1"/>
  <c r="K7210" i="1"/>
  <c r="L7211" i="1"/>
  <c r="L673" i="1"/>
  <c r="K672" i="1"/>
  <c r="R14" i="8" l="1"/>
  <c r="S12" i="8"/>
  <c r="N25" i="6"/>
  <c r="I26" i="6"/>
  <c r="I26" i="7"/>
  <c r="N25" i="7"/>
  <c r="K2477" i="1"/>
  <c r="L2478" i="1"/>
  <c r="K2283" i="1"/>
  <c r="L2284" i="1"/>
  <c r="L2790" i="1"/>
  <c r="K2789" i="1"/>
  <c r="K2309" i="1"/>
  <c r="L2310" i="1"/>
  <c r="K2762" i="1"/>
  <c r="L2763" i="1"/>
  <c r="L268" i="1"/>
  <c r="K267" i="1"/>
  <c r="I7835" i="1" s="1"/>
  <c r="L5456" i="1"/>
  <c r="K5455" i="1"/>
  <c r="K7209" i="1"/>
  <c r="L7210" i="1"/>
  <c r="K7235" i="1"/>
  <c r="L7236" i="1"/>
  <c r="L4585" i="1"/>
  <c r="K4584" i="1"/>
  <c r="K709" i="1"/>
  <c r="L710" i="1"/>
  <c r="K904" i="1"/>
  <c r="L905" i="1"/>
  <c r="K671" i="1"/>
  <c r="L672" i="1"/>
  <c r="L2750" i="1"/>
  <c r="K2749" i="1"/>
  <c r="L7107" i="1"/>
  <c r="K7106" i="1"/>
  <c r="L439" i="1"/>
  <c r="K438" i="1"/>
  <c r="N26" i="7" l="1"/>
  <c r="I27" i="7"/>
  <c r="N27" i="7" s="1"/>
  <c r="I27" i="6"/>
  <c r="N27" i="6" s="1"/>
  <c r="N26" i="6"/>
  <c r="S14" i="8"/>
  <c r="T12" i="8"/>
  <c r="I7837" i="1"/>
  <c r="I7827" i="1" s="1"/>
  <c r="I7836" i="1"/>
  <c r="I7824" i="1" s="1"/>
  <c r="K279" i="1"/>
  <c r="L2477" i="1"/>
  <c r="K2476" i="1"/>
  <c r="K2488" i="1" s="1"/>
  <c r="K2788" i="1"/>
  <c r="K2800" i="1" s="1"/>
  <c r="L2800" i="1" s="1"/>
  <c r="L2789" i="1"/>
  <c r="K2282" i="1"/>
  <c r="L2283" i="1"/>
  <c r="K2308" i="1"/>
  <c r="K2307" i="1" s="1"/>
  <c r="L2309" i="1"/>
  <c r="L2749" i="1"/>
  <c r="K2761" i="1"/>
  <c r="L2762" i="1"/>
  <c r="K2774" i="1"/>
  <c r="L4584" i="1"/>
  <c r="K4583" i="1"/>
  <c r="L267" i="1"/>
  <c r="I7846" i="1"/>
  <c r="J7846" i="1" s="1"/>
  <c r="L438" i="1"/>
  <c r="K437" i="1"/>
  <c r="L7106" i="1"/>
  <c r="K7105" i="1"/>
  <c r="K5454" i="1"/>
  <c r="L5455" i="1"/>
  <c r="L671" i="1"/>
  <c r="K670" i="1"/>
  <c r="L709" i="1"/>
  <c r="K708" i="1"/>
  <c r="L7235" i="1"/>
  <c r="K7234" i="1"/>
  <c r="K903" i="1"/>
  <c r="L904" i="1"/>
  <c r="L7209" i="1"/>
  <c r="K7208" i="1"/>
  <c r="T14" i="8" l="1"/>
  <c r="B12" i="8"/>
  <c r="I7825" i="1"/>
  <c r="L7825" i="1" s="1"/>
  <c r="L7824" i="1"/>
  <c r="E16" i="5"/>
  <c r="I7828" i="1"/>
  <c r="L7828" i="1" s="1"/>
  <c r="E17" i="4"/>
  <c r="L7827" i="1"/>
  <c r="L2488" i="1"/>
  <c r="K2281" i="1"/>
  <c r="K2293" i="1" s="1"/>
  <c r="L2282" i="1"/>
  <c r="L279" i="1"/>
  <c r="L2761" i="1"/>
  <c r="L2774" i="1"/>
  <c r="K2319" i="1"/>
  <c r="L2319" i="1" s="1"/>
  <c r="L2308" i="1"/>
  <c r="L2476" i="1"/>
  <c r="L2788" i="1"/>
  <c r="P2800" i="1"/>
  <c r="I7854" i="1"/>
  <c r="L7208" i="1"/>
  <c r="K7220" i="1"/>
  <c r="L7234" i="1"/>
  <c r="K7246" i="1"/>
  <c r="L708" i="1"/>
  <c r="K720" i="1"/>
  <c r="L903" i="1"/>
  <c r="K915" i="1"/>
  <c r="L437" i="1"/>
  <c r="K436" i="1"/>
  <c r="L5454" i="1"/>
  <c r="K5453" i="1"/>
  <c r="L4583" i="1"/>
  <c r="K4582" i="1"/>
  <c r="K669" i="1"/>
  <c r="L670" i="1"/>
  <c r="L7105" i="1"/>
  <c r="K7104" i="1"/>
  <c r="I7820" i="1" s="1"/>
  <c r="E19" i="5" l="1"/>
  <c r="B14" i="8"/>
  <c r="L7820" i="1"/>
  <c r="K41" i="20"/>
  <c r="L41" i="20" s="1"/>
  <c r="C7" i="20"/>
  <c r="E7" i="20" s="1"/>
  <c r="K164" i="20"/>
  <c r="C38" i="20"/>
  <c r="D38" i="20" s="1"/>
  <c r="I7817" i="1"/>
  <c r="F16" i="5"/>
  <c r="G16" i="5"/>
  <c r="H16" i="5" s="1"/>
  <c r="G17" i="4"/>
  <c r="H17" i="4" s="1"/>
  <c r="F17" i="4"/>
  <c r="I7839" i="1"/>
  <c r="L2293" i="1"/>
  <c r="P2488" i="1"/>
  <c r="K681" i="1"/>
  <c r="L2307" i="1"/>
  <c r="P2774" i="1"/>
  <c r="P2319" i="1"/>
  <c r="K7116" i="1"/>
  <c r="L720" i="1"/>
  <c r="L7220" i="1"/>
  <c r="L915" i="1"/>
  <c r="L7246" i="1"/>
  <c r="P2761" i="1"/>
  <c r="P279" i="1"/>
  <c r="P7856" i="1" s="1"/>
  <c r="L2281" i="1"/>
  <c r="L4582" i="1"/>
  <c r="K4594" i="1"/>
  <c r="I7869" i="1"/>
  <c r="J7869" i="1" s="1"/>
  <c r="J7854" i="1"/>
  <c r="L5453" i="1"/>
  <c r="K5465" i="1"/>
  <c r="L669" i="1"/>
  <c r="L7104" i="1"/>
  <c r="K448" i="1"/>
  <c r="L436" i="1"/>
  <c r="L7839" i="1" s="1"/>
  <c r="I7844" i="1"/>
  <c r="F19" i="5" l="1"/>
  <c r="G19" i="5"/>
  <c r="H19" i="5" s="1"/>
  <c r="L7817" i="1"/>
  <c r="C130" i="20"/>
  <c r="E130" i="20" s="1"/>
  <c r="K126" i="20"/>
  <c r="M126" i="20" s="1"/>
  <c r="C129" i="20"/>
  <c r="E129" i="20" s="1"/>
  <c r="K125" i="20"/>
  <c r="M125" i="20" s="1"/>
  <c r="C21" i="20"/>
  <c r="D21" i="20" s="1"/>
  <c r="K26" i="20"/>
  <c r="L26" i="20" s="1"/>
  <c r="C36" i="20"/>
  <c r="D36" i="20" s="1"/>
  <c r="K39" i="20"/>
  <c r="L39" i="20" s="1"/>
  <c r="D7" i="20"/>
  <c r="L164" i="20"/>
  <c r="L171" i="20" s="1"/>
  <c r="M164" i="20"/>
  <c r="M171" i="20" s="1"/>
  <c r="K171" i="20"/>
  <c r="P2293" i="1"/>
  <c r="L7841" i="1"/>
  <c r="L7840" i="1"/>
  <c r="I7841" i="1"/>
  <c r="I7821" i="1" s="1"/>
  <c r="I7840" i="1"/>
  <c r="I7818" i="1" s="1"/>
  <c r="P7887" i="1"/>
  <c r="I7852" i="1"/>
  <c r="I7855" i="1" s="1"/>
  <c r="L681" i="1"/>
  <c r="K7816" i="1"/>
  <c r="L7116" i="1"/>
  <c r="P915" i="1"/>
  <c r="P7870" i="1" s="1"/>
  <c r="P720" i="1"/>
  <c r="P7885" i="1"/>
  <c r="L5465" i="1"/>
  <c r="L4594" i="1"/>
  <c r="P7246" i="1"/>
  <c r="P7979" i="1" s="1"/>
  <c r="P7220" i="1"/>
  <c r="P7978" i="1" s="1"/>
  <c r="J7844" i="1"/>
  <c r="E13" i="5"/>
  <c r="E14" i="4"/>
  <c r="L448" i="1"/>
  <c r="I7843" i="1"/>
  <c r="I7848" i="1" s="1"/>
  <c r="D166" i="20" l="1"/>
  <c r="L177" i="20"/>
  <c r="C61" i="20"/>
  <c r="D61" i="20" s="1"/>
  <c r="K63" i="20"/>
  <c r="L63" i="20" s="1"/>
  <c r="C123" i="20"/>
  <c r="E123" i="20" s="1"/>
  <c r="K120" i="20"/>
  <c r="M120" i="20" s="1"/>
  <c r="C14" i="20"/>
  <c r="E14" i="20" s="1"/>
  <c r="K23" i="20"/>
  <c r="C80" i="20"/>
  <c r="D80" i="20" s="1"/>
  <c r="K81" i="20"/>
  <c r="L81" i="20" s="1"/>
  <c r="C20" i="20"/>
  <c r="D20" i="20" s="1"/>
  <c r="K25" i="20"/>
  <c r="L25" i="20" s="1"/>
  <c r="P681" i="1"/>
  <c r="I7822" i="1"/>
  <c r="L7821" i="1"/>
  <c r="I7819" i="1"/>
  <c r="L7818" i="1"/>
  <c r="J7852" i="1"/>
  <c r="J7855" i="1" s="1"/>
  <c r="I7867" i="1"/>
  <c r="J7867" i="1" s="1"/>
  <c r="J7870" i="1" s="1"/>
  <c r="L7816" i="1"/>
  <c r="P4594" i="1"/>
  <c r="P7910" i="1" s="1"/>
  <c r="P7116" i="1"/>
  <c r="P7972" i="1" s="1"/>
  <c r="P7869" i="1"/>
  <c r="P5465" i="1"/>
  <c r="P7929" i="1" s="1"/>
  <c r="P448" i="1"/>
  <c r="F13" i="5"/>
  <c r="G13" i="5"/>
  <c r="G14" i="4"/>
  <c r="F14" i="4"/>
  <c r="J7843" i="1"/>
  <c r="L7822" i="1" l="1"/>
  <c r="L7819" i="1"/>
  <c r="Q7869" i="1"/>
  <c r="P7816" i="1"/>
  <c r="E163" i="20"/>
  <c r="D14" i="20"/>
  <c r="D163" i="20" s="1"/>
  <c r="L23" i="20"/>
  <c r="M23" i="20"/>
  <c r="M158" i="20" s="1"/>
  <c r="M173" i="20" s="1"/>
  <c r="K158" i="20"/>
  <c r="K173" i="20" s="1"/>
  <c r="C163" i="20"/>
  <c r="I7832" i="1"/>
  <c r="L7832" i="1" s="1"/>
  <c r="E14" i="5"/>
  <c r="E15" i="4"/>
  <c r="P7863" i="1"/>
  <c r="I7870" i="1"/>
  <c r="H14" i="4"/>
  <c r="H13" i="5"/>
  <c r="L158" i="20" l="1"/>
  <c r="L173" i="20" s="1"/>
  <c r="E18" i="4"/>
  <c r="E21" i="4" s="1"/>
  <c r="J7833" i="1"/>
  <c r="E17" i="5"/>
  <c r="I7833" i="1"/>
  <c r="G15" i="4"/>
  <c r="G18" i="4" s="1"/>
  <c r="F15" i="4"/>
  <c r="G14" i="5"/>
  <c r="G17" i="5" s="1"/>
  <c r="F14" i="5"/>
  <c r="F17" i="5" l="1"/>
  <c r="F18" i="4"/>
  <c r="F21" i="4" s="1"/>
  <c r="H15" i="4"/>
  <c r="G21" i="4"/>
  <c r="H14" i="5"/>
  <c r="H17" i="5" s="1"/>
  <c r="E20" i="5"/>
  <c r="F23" i="4" l="1"/>
  <c r="H18" i="4"/>
  <c r="H21" i="4" s="1"/>
  <c r="H23" i="4" s="1"/>
  <c r="G20" i="5"/>
  <c r="F20" i="5"/>
  <c r="M176" i="20" l="1"/>
  <c r="M178" i="20" s="1"/>
  <c r="M179" i="20" s="1"/>
  <c r="E168" i="20"/>
  <c r="E170" i="20" s="1"/>
  <c r="E16" i="7"/>
  <c r="E17" i="7" s="1"/>
  <c r="G17" i="7" s="1"/>
  <c r="F25" i="4"/>
  <c r="F27" i="4" s="1"/>
  <c r="F30" i="4"/>
  <c r="F22" i="5"/>
  <c r="H20" i="5"/>
  <c r="G16" i="7" l="1"/>
  <c r="L16" i="7" s="1"/>
  <c r="L17" i="7" s="1"/>
  <c r="K16" i="7"/>
  <c r="K17" i="7" s="1"/>
  <c r="O17" i="7" s="1"/>
  <c r="Q17" i="7" s="1"/>
  <c r="S17" i="7" s="1"/>
  <c r="E18" i="7"/>
  <c r="G18" i="7" s="1"/>
  <c r="D165" i="20"/>
  <c r="D167" i="20" s="1"/>
  <c r="L176" i="20"/>
  <c r="L178" i="20" s="1"/>
  <c r="L179" i="20" s="1"/>
  <c r="E16" i="6"/>
  <c r="F29" i="5"/>
  <c r="F24" i="5"/>
  <c r="L18" i="7" l="1"/>
  <c r="O16" i="7"/>
  <c r="Q16" i="7" s="1"/>
  <c r="S16" i="7" s="1"/>
  <c r="U16" i="7" s="1"/>
  <c r="E19" i="7"/>
  <c r="G19" i="7" s="1"/>
  <c r="K18" i="7"/>
  <c r="O18" i="7" s="1"/>
  <c r="Q18" i="7" s="1"/>
  <c r="S18" i="7" s="1"/>
  <c r="U18" i="7" s="1"/>
  <c r="F26" i="5"/>
  <c r="K16" i="6"/>
  <c r="G16" i="6"/>
  <c r="L16" i="6" s="1"/>
  <c r="E17" i="6"/>
  <c r="L19" i="7" l="1"/>
  <c r="U17" i="7"/>
  <c r="E20" i="7"/>
  <c r="E21" i="7" s="1"/>
  <c r="E22" i="7" s="1"/>
  <c r="K19" i="7"/>
  <c r="G17" i="6"/>
  <c r="L17" i="6" s="1"/>
  <c r="E18" i="6"/>
  <c r="O16" i="6"/>
  <c r="Q16" i="6" s="1"/>
  <c r="S16" i="6" s="1"/>
  <c r="U16" i="6" s="1"/>
  <c r="K17" i="6"/>
  <c r="G20" i="7" l="1"/>
  <c r="L20" i="7" s="1"/>
  <c r="G21" i="7"/>
  <c r="K20" i="7"/>
  <c r="K21" i="7" s="1"/>
  <c r="O21" i="7" s="1"/>
  <c r="Q21" i="7" s="1"/>
  <c r="S21" i="7" s="1"/>
  <c r="O19" i="7"/>
  <c r="Q19" i="7" s="1"/>
  <c r="S19" i="7" s="1"/>
  <c r="U19" i="7" s="1"/>
  <c r="K18" i="6"/>
  <c r="O17" i="6"/>
  <c r="Q17" i="6" s="1"/>
  <c r="S17" i="6" s="1"/>
  <c r="U17" i="6" s="1"/>
  <c r="E19" i="6"/>
  <c r="G18" i="6"/>
  <c r="L18" i="6" s="1"/>
  <c r="G22" i="7"/>
  <c r="E23" i="7"/>
  <c r="K22" i="7" l="1"/>
  <c r="K23" i="7" s="1"/>
  <c r="L21" i="7"/>
  <c r="L22" i="7" s="1"/>
  <c r="O20" i="7"/>
  <c r="Q20" i="7" s="1"/>
  <c r="S20" i="7" s="1"/>
  <c r="U20" i="7" s="1"/>
  <c r="G19" i="6"/>
  <c r="L19" i="6" s="1"/>
  <c r="E20" i="6"/>
  <c r="K19" i="6"/>
  <c r="O18" i="6"/>
  <c r="Q18" i="6" s="1"/>
  <c r="S18" i="6" s="1"/>
  <c r="U18" i="6" s="1"/>
  <c r="G23" i="7"/>
  <c r="E24" i="7"/>
  <c r="O22" i="7" l="1"/>
  <c r="Q22" i="7" s="1"/>
  <c r="S22" i="7" s="1"/>
  <c r="U22" i="7" s="1"/>
  <c r="U21" i="7"/>
  <c r="L23" i="7"/>
  <c r="K20" i="6"/>
  <c r="O19" i="6"/>
  <c r="Q19" i="6" s="1"/>
  <c r="S19" i="6" s="1"/>
  <c r="U19" i="6" s="1"/>
  <c r="E21" i="6"/>
  <c r="G20" i="6"/>
  <c r="L20" i="6" s="1"/>
  <c r="E25" i="7"/>
  <c r="G24" i="7"/>
  <c r="K24" i="7"/>
  <c r="O23" i="7"/>
  <c r="Q23" i="7" s="1"/>
  <c r="S23" i="7" s="1"/>
  <c r="U23" i="7" l="1"/>
  <c r="L24" i="7"/>
  <c r="E22" i="6"/>
  <c r="G21" i="6"/>
  <c r="L21" i="6" s="1"/>
  <c r="O20" i="6"/>
  <c r="Q20" i="6" s="1"/>
  <c r="S20" i="6" s="1"/>
  <c r="U20" i="6" s="1"/>
  <c r="K21" i="6"/>
  <c r="E26" i="7"/>
  <c r="G25" i="7"/>
  <c r="K25" i="7"/>
  <c r="O24" i="7"/>
  <c r="Q24" i="7" s="1"/>
  <c r="S24" i="7" s="1"/>
  <c r="U24" i="7" s="1"/>
  <c r="L25" i="7" l="1"/>
  <c r="K22" i="6"/>
  <c r="O21" i="6"/>
  <c r="Q21" i="6" s="1"/>
  <c r="S21" i="6" s="1"/>
  <c r="U21" i="6" s="1"/>
  <c r="G22" i="6"/>
  <c r="L22" i="6" s="1"/>
  <c r="E23" i="6"/>
  <c r="K26" i="7"/>
  <c r="O25" i="7"/>
  <c r="Q25" i="7" s="1"/>
  <c r="S25" i="7" s="1"/>
  <c r="U25" i="7" s="1"/>
  <c r="G26" i="7"/>
  <c r="E27" i="7"/>
  <c r="G27" i="7" s="1"/>
  <c r="L26" i="7" l="1"/>
  <c r="L27" i="7" s="1"/>
  <c r="E24" i="6"/>
  <c r="G23" i="6"/>
  <c r="L23" i="6" s="1"/>
  <c r="K23" i="6"/>
  <c r="O22" i="6"/>
  <c r="Q22" i="6" s="1"/>
  <c r="S22" i="6" s="1"/>
  <c r="U22" i="6" s="1"/>
  <c r="K27" i="7"/>
  <c r="O27" i="7" s="1"/>
  <c r="Q27" i="7" s="1"/>
  <c r="S27" i="7" s="1"/>
  <c r="O26" i="7"/>
  <c r="Q26" i="7" s="1"/>
  <c r="S26" i="7" s="1"/>
  <c r="U26" i="7" s="1"/>
  <c r="K24" i="6" l="1"/>
  <c r="O23" i="6"/>
  <c r="Q23" i="6" s="1"/>
  <c r="S23" i="6" s="1"/>
  <c r="U23" i="6" s="1"/>
  <c r="E25" i="6"/>
  <c r="G24" i="6"/>
  <c r="L24" i="6" s="1"/>
  <c r="S29" i="7"/>
  <c r="F31" i="4" s="1"/>
  <c r="F32" i="4" s="1"/>
  <c r="U27" i="7"/>
  <c r="E26" i="6" l="1"/>
  <c r="G25" i="6"/>
  <c r="L25" i="6" s="1"/>
  <c r="O24" i="6"/>
  <c r="Q24" i="6" s="1"/>
  <c r="S24" i="6" s="1"/>
  <c r="U24" i="6" s="1"/>
  <c r="K25" i="6"/>
  <c r="K26" i="6" l="1"/>
  <c r="O25" i="6"/>
  <c r="Q25" i="6" s="1"/>
  <c r="S25" i="6" s="1"/>
  <c r="U25" i="6" s="1"/>
  <c r="G26" i="6"/>
  <c r="L26" i="6" s="1"/>
  <c r="E27" i="6"/>
  <c r="G27" i="6" s="1"/>
  <c r="L27" i="6" l="1"/>
  <c r="K27" i="6"/>
  <c r="O27" i="6" s="1"/>
  <c r="Q27" i="6" s="1"/>
  <c r="S27" i="6" s="1"/>
  <c r="O26" i="6"/>
  <c r="Q26" i="6" s="1"/>
  <c r="S26" i="6" s="1"/>
  <c r="U26" i="6" s="1"/>
  <c r="S29" i="6" l="1"/>
  <c r="F30" i="5" s="1"/>
  <c r="U27" i="6"/>
  <c r="F31" i="5" l="1"/>
</calcChain>
</file>

<file path=xl/sharedStrings.xml><?xml version="1.0" encoding="utf-8"?>
<sst xmlns="http://schemas.openxmlformats.org/spreadsheetml/2006/main" count="32561" uniqueCount="1800">
  <si>
    <t>Not Studied</t>
  </si>
  <si>
    <t>Test Year</t>
  </si>
  <si>
    <t>EOP Amounts</t>
  </si>
  <si>
    <t>Adjustment</t>
  </si>
  <si>
    <t>End of Life</t>
  </si>
  <si>
    <t>Row Labels</t>
  </si>
  <si>
    <t>Lookup Label</t>
  </si>
  <si>
    <t>FERC</t>
  </si>
  <si>
    <t>Category</t>
  </si>
  <si>
    <t>Month</t>
  </si>
  <si>
    <t>Depreciable Plant per SAP</t>
  </si>
  <si>
    <t>Test Year Rate</t>
  </si>
  <si>
    <t>Depreciation Expense per SAP with CBR Adjustments</t>
  </si>
  <si>
    <t>EOP Deprec Expense</t>
  </si>
  <si>
    <t>EOP Adjustment</t>
  </si>
  <si>
    <t>a</t>
  </si>
  <si>
    <t>b</t>
  </si>
  <si>
    <t>c</t>
  </si>
  <si>
    <t>d</t>
  </si>
  <si>
    <t>e=b</t>
  </si>
  <si>
    <t>f = (d × e) / 12</t>
  </si>
  <si>
    <t>g = f - c</t>
  </si>
  <si>
    <t>C302 INT Franchises &amp; Consents</t>
  </si>
  <si>
    <t>C303 INT Misc Intangible Plant</t>
  </si>
  <si>
    <t>C389 CMN Easements</t>
  </si>
  <si>
    <t>C3900 CMN Str/Impv, ESO</t>
  </si>
  <si>
    <t>C3900 CMN Str/Impv, Factoria Svc Ct</t>
  </si>
  <si>
    <t>C3900 CMN Str/Impv, Factoria Trailr</t>
  </si>
  <si>
    <t>C3900 CMN Str/Impv, Fleet Svc Facl</t>
  </si>
  <si>
    <t>C3900 CMN Str/Impv, Howell Bldg</t>
  </si>
  <si>
    <t>C3900 CMN Str/Impv, Kittitas Svc Ct</t>
  </si>
  <si>
    <t>C3900 CMN Str/Impv, Olympia Bus/Eng</t>
  </si>
  <si>
    <t>C3900 CMN Str/Impv, Olympia Svc Ctr</t>
  </si>
  <si>
    <t>C3900 CMN Str/Impv, Puyallup Svc Ct</t>
  </si>
  <si>
    <t>C3900 CMN Str/Impv, S King Complex</t>
  </si>
  <si>
    <t>C3900 CMN Str/Impv, Tacoma Office</t>
  </si>
  <si>
    <t>C3900 CMN Structure &amp; Improvement</t>
  </si>
  <si>
    <t>C3901 CMN LH, Bothell Access Center</t>
  </si>
  <si>
    <t>C3901 CMN LH, Bothell Data Center</t>
  </si>
  <si>
    <t>C3901 CMN LH, Freeland Bus Ofc</t>
  </si>
  <si>
    <t>C3901 CMN LH, Lincoln Exec Ctr</t>
  </si>
  <si>
    <t>C3901 CMN LH, PSE Building</t>
  </si>
  <si>
    <t>C3901 CMN LH, PSE East Building</t>
  </si>
  <si>
    <t>C3901 CMN LH, Redmond West/Willow</t>
  </si>
  <si>
    <t>C3911 CMN Office Furn &amp; Eq, new</t>
  </si>
  <si>
    <t>C3911 CMN Office Furn &amp; Eq, old</t>
  </si>
  <si>
    <t>C3912 CMN Computer Eq, new</t>
  </si>
  <si>
    <t>C3920 GEN Trans Equip, new</t>
  </si>
  <si>
    <t>C3920 GEN Trans Equip, old</t>
  </si>
  <si>
    <t>C393 CMN Stores Equipment new</t>
  </si>
  <si>
    <t>C393 CMN Stores Equipment old</t>
  </si>
  <si>
    <t>C3940 CMN Tools/Shop/Garage new</t>
  </si>
  <si>
    <t>C3940 CMN Tools/Shop/Garage old</t>
  </si>
  <si>
    <t>C396 GEN Power Op Equip, new</t>
  </si>
  <si>
    <t>C3970 CMN Comm Equip, AMI Network</t>
  </si>
  <si>
    <t>C3970 CMN Comm Equip, new</t>
  </si>
  <si>
    <t>C3970 CMN Comm Equip, old</t>
  </si>
  <si>
    <t>C3980 CMN Misc Equipment, new</t>
  </si>
  <si>
    <t>C3980 CMN Misc Equipment, old</t>
  </si>
  <si>
    <t xml:space="preserve">C399 CMN ARO General Plant </t>
  </si>
  <si>
    <t>Capital Lease, Printer Great Am</t>
  </si>
  <si>
    <t>Capital Lease, Printer Great Am 2</t>
  </si>
  <si>
    <t>Capital Lease, Printer Great Am 3</t>
  </si>
  <si>
    <t>E302 INT Franchises</t>
  </si>
  <si>
    <t>E302 INT Franchises, Baker Project</t>
  </si>
  <si>
    <t xml:space="preserve">E302 INT Franchises, Snoqualmie </t>
  </si>
  <si>
    <t>E303 INT Misc Intangible Plant</t>
  </si>
  <si>
    <t xml:space="preserve">E303 INT Whitehorn 2 &amp; 3 </t>
  </si>
  <si>
    <t>E311 STM Str/Imprv, Mint Farm</t>
  </si>
  <si>
    <t>E311 STM Str/Imprv, Mint Farm OP</t>
  </si>
  <si>
    <t xml:space="preserve">E311 STM Str/Imprv, Sumas </t>
  </si>
  <si>
    <t>E311 STM Str/Imprv, Sumas OP</t>
  </si>
  <si>
    <t>E311 STM Str/Impv, Colstrip 1</t>
  </si>
  <si>
    <t>E311 STM Str/Impv, Colstrip 1-2 Com</t>
  </si>
  <si>
    <t>E311 STM Str/Impv, Colstrip 2</t>
  </si>
  <si>
    <t>E311 STM Str/Impv, Colstrip 3</t>
  </si>
  <si>
    <t>E311 STM Str/Impv, Colstrip 3-4 Com</t>
  </si>
  <si>
    <t>E311 STM Str/Impv, Colstrip 4</t>
  </si>
  <si>
    <t>E311 STM Str/Impv, Ferndale</t>
  </si>
  <si>
    <t>E311 STM Str/Impv, Fred 1/APC</t>
  </si>
  <si>
    <t>E311 STM Str/Impv, Goldendale</t>
  </si>
  <si>
    <t>E311 STM Str/Impv, Goldendale OP</t>
  </si>
  <si>
    <t>E312 STM Boiler, Colstrip 1</t>
  </si>
  <si>
    <t>E312 STM Boiler, Colstrip 1-2 Com</t>
  </si>
  <si>
    <t>E312 STM Boiler, Colstrip 2</t>
  </si>
  <si>
    <t>E312 STM Boiler, Colstrip 3</t>
  </si>
  <si>
    <t>E312 STM Boiler, Colstrip 3-4 Com</t>
  </si>
  <si>
    <t>E312 STM Boiler, Colstrip 4</t>
  </si>
  <si>
    <t>E312 STM Boiler, Encogen</t>
  </si>
  <si>
    <t>E312 STM Boiler, Ferndale</t>
  </si>
  <si>
    <t>E312 STM Boiler, Fred 1/APC</t>
  </si>
  <si>
    <t>E312 STM Boiler, Goldendale</t>
  </si>
  <si>
    <t>E312 STM Boiler, Goldendale OP</t>
  </si>
  <si>
    <t xml:space="preserve">E312 STM Boiler, Mint Farm </t>
  </si>
  <si>
    <t>E312 STM Boiler, Mint Farm OP</t>
  </si>
  <si>
    <t xml:space="preserve">E312 STM Boiler, Sumas </t>
  </si>
  <si>
    <t>E312 STM Boiler, Sumas OP</t>
  </si>
  <si>
    <t>E314 STM Turbogen, Colstrip 1</t>
  </si>
  <si>
    <t>E314 STM Turbogen, Colstrip 1-2 Com</t>
  </si>
  <si>
    <t>E314 STM Turbogen, Colstrip 2</t>
  </si>
  <si>
    <t>E314 STM Turbogen, Colstrip 3</t>
  </si>
  <si>
    <t>E314 STM Turbogen, Colstrip 4</t>
  </si>
  <si>
    <t>E314 STM Turbogen, Encogen</t>
  </si>
  <si>
    <t>E314 STM Turbogen, Ferndale</t>
  </si>
  <si>
    <t>E314 STM Turbogen, Fred 1/APC</t>
  </si>
  <si>
    <t>E314 STM Turbogen, Goldendale</t>
  </si>
  <si>
    <t>E314 STM Turbogen, Goldendale OP</t>
  </si>
  <si>
    <t>E314 STM Turbogen, Mint Farm</t>
  </si>
  <si>
    <t>E314 STM Turbogen, Mint Farm OP</t>
  </si>
  <si>
    <t xml:space="preserve">E314 STM Turbogen, Sumas </t>
  </si>
  <si>
    <t>E314 STM Turbogen, Sumas OP</t>
  </si>
  <si>
    <t>E315 STM Accessory, Colstrip 1</t>
  </si>
  <si>
    <t>E315 STM Accessory, Colstrip 1-2 Cm</t>
  </si>
  <si>
    <t>E315 STM Accessory, Colstrip 2</t>
  </si>
  <si>
    <t>E315 STM Accessory, Colstrip 3</t>
  </si>
  <si>
    <t>E315 STM Accessory, Colstrip 3-4 Cm</t>
  </si>
  <si>
    <t>E315 STM Accessory, Colstrip 4</t>
  </si>
  <si>
    <t>E315 STM Accessory, Encogen</t>
  </si>
  <si>
    <t>E315 STM Accessory, Ferndale</t>
  </si>
  <si>
    <t>E315 STM Accessory, Fred 1/APC</t>
  </si>
  <si>
    <t>E315 STM Accessory, Goldendale OP</t>
  </si>
  <si>
    <t>E315 STM Accessory, Mint Farm OP</t>
  </si>
  <si>
    <t>E315 STM Accessory, Sumas</t>
  </si>
  <si>
    <t>E315 STM Accessory, Sumas OP</t>
  </si>
  <si>
    <t>E316 STM Misc, Colstrip 1</t>
  </si>
  <si>
    <t>E316 STM Misc, Colstrip 1-2 Com</t>
  </si>
  <si>
    <t>E316 STM Misc, Colstrip 1-4 Com</t>
  </si>
  <si>
    <t>E316 STM Misc, Colstrip 2</t>
  </si>
  <si>
    <t>E316 STM Misc, Colstrip 3</t>
  </si>
  <si>
    <t>E316 STM Misc, Colstrip 3-4 Com</t>
  </si>
  <si>
    <t>E316 STM Misc, Colstrip 4</t>
  </si>
  <si>
    <t>E316 STM Misc, Ferndale</t>
  </si>
  <si>
    <t>E316 STM Misc, Fred 1/APC</t>
  </si>
  <si>
    <t>E316 STM Misc, Goldendale OP</t>
  </si>
  <si>
    <t>E316 STM Misc, Mint Farm</t>
  </si>
  <si>
    <t>E316 STM Misc, Mint Farm OP</t>
  </si>
  <si>
    <t xml:space="preserve">E316 STM Misc, Sumas </t>
  </si>
  <si>
    <t>E316 STM Misc, Sumas OP</t>
  </si>
  <si>
    <t xml:space="preserve">E3170 STM ARO Steam Prd </t>
  </si>
  <si>
    <t>E3171 STM ARO Steam Production</t>
  </si>
  <si>
    <t>E33010 HYD Easements, Snoqualmie 1</t>
  </si>
  <si>
    <t>E331 HYD S/I, LB AdultFishTrap2010</t>
  </si>
  <si>
    <t>E331 HYD S/I, UB FishHatchery2010</t>
  </si>
  <si>
    <t>E331 HYD Str/Impv, LB-2013</t>
  </si>
  <si>
    <t>E331 HYD Str/Impv, Lower Baker</t>
  </si>
  <si>
    <t>E331 HYD Str/Impv, Snoq 1 - 2013</t>
  </si>
  <si>
    <t>E331 HYD Str/Impv, Snoq 2 - 2013</t>
  </si>
  <si>
    <t>E331 HYD Str/Impv, Snoq Park</t>
  </si>
  <si>
    <t>E331 HYD Str/Impv, Snoqualmie 1</t>
  </si>
  <si>
    <t>E331 HYD Str/Impv, UB Koma Kulshan</t>
  </si>
  <si>
    <t>E331 HYD Str/Impv, Upper Baker</t>
  </si>
  <si>
    <t>E332 HYD R/D/W, Snoq 1 - 2013</t>
  </si>
  <si>
    <t>E332 HYD R/D/W, Snoq 2 - 2013</t>
  </si>
  <si>
    <t>E332 HYD R/D/W,LBAdultFishTr2010</t>
  </si>
  <si>
    <t>E332 HYD R/D/W,UB FishHatch2010</t>
  </si>
  <si>
    <t>E332 HYD Res/Dam/Wwy, LB FSC</t>
  </si>
  <si>
    <t>E332 HYD Res/Dam/Wwy, LB-2013</t>
  </si>
  <si>
    <t>E332 HYD Res/Dam/Wwy, Lower Baker</t>
  </si>
  <si>
    <t>E332 HYD Res/Dam/Wwy, Snoqualmie 1</t>
  </si>
  <si>
    <t>E332 HYD Res/Dam/Wwy, Snoqualmie 2</t>
  </si>
  <si>
    <t>E332 HYD Res/Dam/Wwy, UB FSC</t>
  </si>
  <si>
    <t>E332 HYD Res/Dam/Wwy, Upper Baker</t>
  </si>
  <si>
    <t>E333 HYD Wtrwhl/Trbn, LB-2013</t>
  </si>
  <si>
    <t>E333 HYD Wtrwhl/Trbn, Lower Baker</t>
  </si>
  <si>
    <t>E333 HYD Wtrwhl/Trbn, Snoq 1-2013</t>
  </si>
  <si>
    <t>E333 HYD Wtrwhl/Trbn, Snoq 2-2013</t>
  </si>
  <si>
    <t>E333 HYD Wtrwhl/Trbn, Snoqualmie 1</t>
  </si>
  <si>
    <t>E333 HYD Wtrwhl/Trbn, Snoqualmie 2</t>
  </si>
  <si>
    <t>E333 HYD Wtrwhl/Trbn, Upper Baker</t>
  </si>
  <si>
    <t>E334 HYD Accessory, LB-2013</t>
  </si>
  <si>
    <t>E334 HYD Accessory, Lower Baker</t>
  </si>
  <si>
    <t>E334 HYD Accessory, Snoq 1 - 2013</t>
  </si>
  <si>
    <t>E334 HYD Accessory, Snoq 2 - 2013</t>
  </si>
  <si>
    <t>E334 HYD Accessory, Upper Baker</t>
  </si>
  <si>
    <t>E335 HYD Misc, LB-2013</t>
  </si>
  <si>
    <t>E335 HYD Misc, Lower Baker</t>
  </si>
  <si>
    <t>E335 HYD Misc, Lower Baker FSC</t>
  </si>
  <si>
    <t>E335 HYD Misc, Snoq 1 - 2013</t>
  </si>
  <si>
    <t>E335 HYD Misc, Snoq 2 - 2013</t>
  </si>
  <si>
    <t>E335 HYD Misc, Snoq Park</t>
  </si>
  <si>
    <t>E335 HYD Misc, Snoqualmie 1</t>
  </si>
  <si>
    <t>E335 HYD Misc, Snoqualmie 2</t>
  </si>
  <si>
    <t>E335 HYD Misc, UB Hatchery</t>
  </si>
  <si>
    <t>E335 HYD Misc, UB Koma Kulshan</t>
  </si>
  <si>
    <t>E335 HYD Misc, Upper Baker</t>
  </si>
  <si>
    <t>E3351 HYD S/M/Tools, Snoq 1-2013</t>
  </si>
  <si>
    <t>E3351 HYD Sta Main Tool, Upper Bker</t>
  </si>
  <si>
    <t>E3351 HYD Sta Main Tools, LB-2013</t>
  </si>
  <si>
    <t>E3351 HYD Sta Main Tools, Lwer Bker</t>
  </si>
  <si>
    <t>E3351 HYD Sta Main Tools, Snoq 2</t>
  </si>
  <si>
    <t>E336 HYD RR/Bridges, LB-2013</t>
  </si>
  <si>
    <t>E336 HYD RR/Bridges, Lower Baker</t>
  </si>
  <si>
    <t>E336 HYD RR/Bridges, Snoq 1 - 2013</t>
  </si>
  <si>
    <t>E336 HYD RR/Bridges, Snoq 2 - 2013</t>
  </si>
  <si>
    <t>E336 HYD RR/Bridges, Upper Baker</t>
  </si>
  <si>
    <t>E3401 PRD Easements, Fredonia</t>
  </si>
  <si>
    <t>E3410 PRD Str/Impv, Crystal Mtn</t>
  </si>
  <si>
    <t>E3410 PRD Str/Impv, Encogen</t>
  </si>
  <si>
    <t>E3410 PRD Str/Impv, Ferndale</t>
  </si>
  <si>
    <t>E3410 PRD Str/Impv, Fred 1/APC</t>
  </si>
  <si>
    <t>E3410 PRD Str/Impv, Frederickson</t>
  </si>
  <si>
    <t>E3410 PRD Str/Impv, Fredonia</t>
  </si>
  <si>
    <t>E3410 PRD Str/Impv, Fredonia 3&amp;4 OP</t>
  </si>
  <si>
    <t>E3410 PRD Str/Impv, Goldendale</t>
  </si>
  <si>
    <t>E3410 PRD Str/Impv, Goldendale OP</t>
  </si>
  <si>
    <t>E3410 PRD Str/Impv, Mint Farm</t>
  </si>
  <si>
    <t>E3410 PRD Str/Impv, Mint Farm OP</t>
  </si>
  <si>
    <t xml:space="preserve">E3410 PRD Str/Impv, Sumas </t>
  </si>
  <si>
    <t>E3410 PRD Str/Impv, Sumas OP</t>
  </si>
  <si>
    <t>E3410 PRD Str/Impv, Whitehorn 2-3Cm</t>
  </si>
  <si>
    <t>E34101 PRD Str/Impv, Hopkins Ridge</t>
  </si>
  <si>
    <t>E34101 PRD Str/Impv, LSR</t>
  </si>
  <si>
    <t>E34101 PRD Str/Impv, Wild Horse</t>
  </si>
  <si>
    <t>E34101 PRD Str/Impv,Wild Horse Expa</t>
  </si>
  <si>
    <t>E342 PRD Fuel Hldr, Fredonia 3&amp;4 OP</t>
  </si>
  <si>
    <t>E342 PRD Fuel Holder, Cystal Mtn</t>
  </si>
  <si>
    <t>E342 PRD Fuel Holder, Encogen</t>
  </si>
  <si>
    <t>E342 PRD Fuel Holder, Ferndale</t>
  </si>
  <si>
    <t>E342 PRD Fuel Holder, Fred 1/APC</t>
  </si>
  <si>
    <t>E342 PRD Fuel Holder, Frederickson</t>
  </si>
  <si>
    <t>E342 PRD Fuel Holder, Fredonia</t>
  </si>
  <si>
    <t>E342 PRD Fuel Holder, Goldendale OP</t>
  </si>
  <si>
    <t>E342 PRD Fuel Holder, Mint Farm OP</t>
  </si>
  <si>
    <t>E342 PRD Fuel Holder, Sumas OP</t>
  </si>
  <si>
    <t>E342 PRD Fuel Holder, Whitehorn 2-3</t>
  </si>
  <si>
    <t>E3440 PRD Gen, Crystal Mtn</t>
  </si>
  <si>
    <t>E3440 PRD Gen, Frederickson</t>
  </si>
  <si>
    <t>E3440 PRD Gen, Fredonia</t>
  </si>
  <si>
    <t>E3440 PRD Gen, Fredonia 3&amp;4 OP</t>
  </si>
  <si>
    <t>E3440 PRD Gen, Whitehorn 2&amp;3 purch</t>
  </si>
  <si>
    <t>E3440 PRD Gen, Whitehorn 2-3 Com</t>
  </si>
  <si>
    <t>E34401 PRD Gen, Hopkins Expansion</t>
  </si>
  <si>
    <t>E34401 PRD Gen, Hopkins Ridge</t>
  </si>
  <si>
    <t>E34401 PRD Gen, LSR</t>
  </si>
  <si>
    <t>E34401 PRD Gen, Wild Horse Solar</t>
  </si>
  <si>
    <t>E34401 PRD Gen, Wild Horse Wind</t>
  </si>
  <si>
    <t>E34401 PRD Gen,Wild Horse Expansion</t>
  </si>
  <si>
    <t>E34420 PRD Gen, Encogen</t>
  </si>
  <si>
    <t xml:space="preserve">E34420 PRD Gen, Ferndale </t>
  </si>
  <si>
    <t>E34420 PRD Gen, Fred 1/APC</t>
  </si>
  <si>
    <t>E34420 PRD Gen, Goldendale</t>
  </si>
  <si>
    <t>E34420 PRD Gen, Goldendale OP</t>
  </si>
  <si>
    <t>E34420 PRD Gen, Mint Farm</t>
  </si>
  <si>
    <t>E34420 PRD Gen, Mint Farm OP</t>
  </si>
  <si>
    <t xml:space="preserve">E34420 PRD Gen, Sumas </t>
  </si>
  <si>
    <t>E34420 PRD Gen, Sumas OP</t>
  </si>
  <si>
    <t>E345 PRD Accessory, Cystal Mtn</t>
  </si>
  <si>
    <t>E345 PRD Accessory, Encogen</t>
  </si>
  <si>
    <t>E345 PRD Accessory, Ferndale</t>
  </si>
  <si>
    <t>E345 PRD Accessory, Fred 1/APC</t>
  </si>
  <si>
    <t>E345 PRD Accessory, Frederickson</t>
  </si>
  <si>
    <t>E345 PRD Accessory, Fredonia</t>
  </si>
  <si>
    <t>E345 PRD Accessory, Fredonia 3&amp;4 OP</t>
  </si>
  <si>
    <t>E345 PRD Accessory, Goldendale OP</t>
  </si>
  <si>
    <t>E345 PRD Accessory, Mint Farm</t>
  </si>
  <si>
    <t>E345 PRD Accessory, Mint Farm OP</t>
  </si>
  <si>
    <t>E345 PRD Accessory, Sumas</t>
  </si>
  <si>
    <t>E345 PRD Accessory, Sumas OP</t>
  </si>
  <si>
    <t>E345 PRD Accessory, Whitehorn 2-3 C</t>
  </si>
  <si>
    <t>E34501 PRD Accessory, Hopkins Ridge</t>
  </si>
  <si>
    <t>E34501 PRD Accessory, LSR</t>
  </si>
  <si>
    <t>E34501 PRD Accessory,Wild Horse Exp</t>
  </si>
  <si>
    <t>E34501 PRD Accessory,Wild HorseWind</t>
  </si>
  <si>
    <t>E34501 PRD Accessory,WildHorseSolar</t>
  </si>
  <si>
    <t>E346 PRD Other, Encogen</t>
  </si>
  <si>
    <t>E346 PRD Other, Ferndale</t>
  </si>
  <si>
    <t>E346 PRD Other, Frederickson</t>
  </si>
  <si>
    <t>E346 PRD Other, Fredonia</t>
  </si>
  <si>
    <t>E346 PRD Other, Fredonia 3&amp;4 OP</t>
  </si>
  <si>
    <t>E346 PRD Other, Goldendale OP</t>
  </si>
  <si>
    <t xml:space="preserve">E346 PRD Other, Mint Farm </t>
  </si>
  <si>
    <t>E346 PRD Other, Mint Farm OP</t>
  </si>
  <si>
    <t>E346 PRD Other, Sumas OP</t>
  </si>
  <si>
    <t>E346 PRD Other, Whitehorn 2-3 Com</t>
  </si>
  <si>
    <t>E34601 PRD Other, Hopkins Ridge</t>
  </si>
  <si>
    <t>E34601 PRD Other, LSR</t>
  </si>
  <si>
    <t>E34601 PRD Other, Wild Horse</t>
  </si>
  <si>
    <t>E34601 PRD Other, Wild Horse Expan</t>
  </si>
  <si>
    <t>E3461 PRD Sta Main Tools, Encogen</t>
  </si>
  <si>
    <t>E3461 PRD Sta Main Tools, Ferndale</t>
  </si>
  <si>
    <t>E3461 PRD Sta Main Tools, Fredonia</t>
  </si>
  <si>
    <t>E3461 PRD Sta Main Tools, Mint Farm</t>
  </si>
  <si>
    <t>E3461 PRD Sta Main Tools, Sumas</t>
  </si>
  <si>
    <t>E3461 PRD Sta Main Tools,Goldendale</t>
  </si>
  <si>
    <t xml:space="preserve">E3461 PRD Sta MainTools, Whitehorn </t>
  </si>
  <si>
    <t>E3461 PRD Sta MainTools,Crystal Mtn</t>
  </si>
  <si>
    <t>E3461 PRD Sta MainTools,Fred1/Epcor</t>
  </si>
  <si>
    <t>E3461 PRD Sta MainTools,Frederickso</t>
  </si>
  <si>
    <t>E34611 PRD Sta Main Tools, Hopkins</t>
  </si>
  <si>
    <t>E34611 PRD Sta Main Tools, LSR</t>
  </si>
  <si>
    <t>E34611 PRD Sta Main Tools,WildHorse</t>
  </si>
  <si>
    <t xml:space="preserve">E347 PRD ARO, Other Prod </t>
  </si>
  <si>
    <t>E348 PRD Energy Storage Equipment</t>
  </si>
  <si>
    <t>E35010 TSM Easement</t>
  </si>
  <si>
    <t>E35010 TSM Easement,Colstrip 1-2Com</t>
  </si>
  <si>
    <t>E35010 TSM Easement,Colstrip 3-4Com</t>
  </si>
  <si>
    <t>E35016 TSM Easements</t>
  </si>
  <si>
    <t>E35017 TSM Easements</t>
  </si>
  <si>
    <t>E35017 TSM Easements, Baker Com</t>
  </si>
  <si>
    <t>E35017 TSM Easements, Upper Baker</t>
  </si>
  <si>
    <t>E35099 (GIF) Easement, Colstrip 1-2</t>
  </si>
  <si>
    <t>E35099 (GIF) Easement, Hopkins</t>
  </si>
  <si>
    <t>E35099 (GIF) Easement, Poison Sprin</t>
  </si>
  <si>
    <t>E35099 (GIF) Easement, Upper Baker</t>
  </si>
  <si>
    <t>E35099 (GIF) Easement, Wild Horse</t>
  </si>
  <si>
    <t>E352 TSM Str/Impv, 3rd AC Line</t>
  </si>
  <si>
    <t>E352 TSM Str/Impv, Colstrip 3-4 Com</t>
  </si>
  <si>
    <t>E352 TSM Structures &amp; Improvement</t>
  </si>
  <si>
    <t>E3526 TSM Structures &amp; Improvement</t>
  </si>
  <si>
    <t>E3527 TSM Structures &amp; Improvement</t>
  </si>
  <si>
    <t>E3529 (GIF) Str/Impr, Fredonia 1&amp;2</t>
  </si>
  <si>
    <t>E3529 (GIF) Struc/Improv, LSR</t>
  </si>
  <si>
    <t>E3529 (GIF) Struc/Improv, Mint Farm</t>
  </si>
  <si>
    <t>E3529 (GIF) Struc/Improv, Whitehorn</t>
  </si>
  <si>
    <t>E353 TSM Sta Eq, 3rd AC Line</t>
  </si>
  <si>
    <t xml:space="preserve">E353 TSM Sta Eq, Colstrip 3-4 </t>
  </si>
  <si>
    <t>E353 TSM Sta Eq, Wild Horse-WindRid</t>
  </si>
  <si>
    <t>E353 TSM Sta Eq, Wind Ridge-NonProj</t>
  </si>
  <si>
    <t>E353 TSM Station Equipment</t>
  </si>
  <si>
    <t>E3536 TSM Sta Eq, Sumas SMS</t>
  </si>
  <si>
    <t>E3536 TSM Substation Equipment</t>
  </si>
  <si>
    <t>E3537 TSM Sta Eq, Fredonia3&amp;4 OP</t>
  </si>
  <si>
    <t>E3537 TSM Sta Eq, Hopkins Ridge Exp</t>
  </si>
  <si>
    <t>E3537 TSM Sub Eq, Sumas OP-SMS</t>
  </si>
  <si>
    <t>E3537 TSM Substation Equipment</t>
  </si>
  <si>
    <t>E3538 (LIF) Sta Eq, Sub-Txe</t>
  </si>
  <si>
    <t>E3539 (GIF) Sta Eq, Arco Central</t>
  </si>
  <si>
    <t>E3539 (GIF) Sta Eq, Baker River Sw</t>
  </si>
  <si>
    <t>E3539 (GIF) Sta Eq, Colstrip 1-2</t>
  </si>
  <si>
    <t xml:space="preserve">E3539 (GIF) Sta Eq, Colstrip 3-4 </t>
  </si>
  <si>
    <t>E3539 (GIF) Sta Eq, Electron Height</t>
  </si>
  <si>
    <t>E3539 (GIF) Sta Eq, Encogen</t>
  </si>
  <si>
    <t>E3539 (GIF) Sta Eq, Ferndale</t>
  </si>
  <si>
    <t>E3539 (GIF) Sta Eq, Fred 1/APC</t>
  </si>
  <si>
    <t>E3539 (GIF) Sta Eq, Frederickson</t>
  </si>
  <si>
    <t>E3539 (GIF) Sta Eq, Fredonia 1&amp;2</t>
  </si>
  <si>
    <t>E3539 (GIF) Sta Eq, Fredonia 3&amp;4</t>
  </si>
  <si>
    <t>E3539 (GIF) Sta Eq, Goldendale</t>
  </si>
  <si>
    <t>E3539 (GIF) Sta Eq, Hopkins Ridge</t>
  </si>
  <si>
    <t>E3539 (GIF) Sta Eq, HPK sub@plant</t>
  </si>
  <si>
    <t>E3539 (GIF) Sta Eq, LB#4 -2013</t>
  </si>
  <si>
    <t>E3539 (GIF) Sta Eq, Lower Baker</t>
  </si>
  <si>
    <t>E3539 (GIF) Sta Eq, LSR</t>
  </si>
  <si>
    <t>E3539 (GIF) Sta Eq, Mint Farm</t>
  </si>
  <si>
    <t>E3539 (GIF) Sta Eq, Nooksack</t>
  </si>
  <si>
    <t>E3539 (GIF) Sta Eq, Poison Spring</t>
  </si>
  <si>
    <t>E3539 (GIF) Sta Eq, Shannon</t>
  </si>
  <si>
    <t>E3539 (GIF) Sta Eq, Snoq 1-2013</t>
  </si>
  <si>
    <t>E3539 (GIF) Sta Eq, Snoq 2-2013</t>
  </si>
  <si>
    <t>E3539 (GIF) Sta Eq, Snoqualmie 2</t>
  </si>
  <si>
    <t>E3539 (GIF) Sta Eq, Snoqualmie Sw</t>
  </si>
  <si>
    <t>E3539 (GIF) Sta Eq, Stillwater</t>
  </si>
  <si>
    <t>E3539 (GIF) Sta Eq, SUB-BRL4-2013</t>
  </si>
  <si>
    <t>E3539 (GIF) Sta Eq, Sumas OP-SMC</t>
  </si>
  <si>
    <t>E3539 (GIF) Sta Eq, Terrell</t>
  </si>
  <si>
    <t>E3539 (GIF) Sta Eq, Texaco West</t>
  </si>
  <si>
    <t>E3539 (GIF) Sta Eq, Upper Baker</t>
  </si>
  <si>
    <t>E3539 (GIF) Sta Eq, WHDE sub@plant</t>
  </si>
  <si>
    <t>E3539 (GIF) Sta Eq, Whitehorn</t>
  </si>
  <si>
    <t>E3539 (GIF) Sta Eq, Wild H sub@plt</t>
  </si>
  <si>
    <t xml:space="preserve">E3539 (GIF) Sta Eq, Wild Horse </t>
  </si>
  <si>
    <t>E3539 (GIF) Sta Eq, Wild Horse Exp</t>
  </si>
  <si>
    <t>E3539 (GIF) Sta Eq, Wind Ridge</t>
  </si>
  <si>
    <t>E3539 (GIF) Sta Eq, WindRid NonProj</t>
  </si>
  <si>
    <t>E354 TSM Towers &amp; Fixtures</t>
  </si>
  <si>
    <t>E354 TSM Twr/Fixt, 3rd AC Line</t>
  </si>
  <si>
    <t>E354 TSM Twr/Fixt, Colstrip 1-2 Com</t>
  </si>
  <si>
    <t>E354 TSM Twr/Fixt, Colstrip 3-4 Com</t>
  </si>
  <si>
    <t>E354 TSM Twr/Fixt, N Intertie</t>
  </si>
  <si>
    <t>E3547 TSM Towers/Fixtures</t>
  </si>
  <si>
    <t xml:space="preserve">E3549 (GIF) Twr/Fixt, Colstrip 1-2 </t>
  </si>
  <si>
    <t>E3549 (GIF) Twr/Fixt, Colstrip 3-4</t>
  </si>
  <si>
    <t>E3549 (GIF) Twr/Fixt, Ferndale</t>
  </si>
  <si>
    <t>E355 TSM Poles &amp; Fixtures</t>
  </si>
  <si>
    <t>E355 TSM Poles, 3rd AC Line</t>
  </si>
  <si>
    <t>E355 TSM Poles, N Intertie</t>
  </si>
  <si>
    <t>E355 TSM Poles, Wild Horse-WindRidg</t>
  </si>
  <si>
    <t>E355 TSM Poles, Wind Ridge-NonProje</t>
  </si>
  <si>
    <t xml:space="preserve">E3556 TSM Poles </t>
  </si>
  <si>
    <t xml:space="preserve">E3557 TSM Poles </t>
  </si>
  <si>
    <t>E3557 TSM Poles, Baker Common</t>
  </si>
  <si>
    <t>E3557 TSM Poles, Upper Baker</t>
  </si>
  <si>
    <t>E3559 (GIF) Poles, Colstrip 1-2</t>
  </si>
  <si>
    <t>E3559 (GIF) Poles, Colstrip 3-4</t>
  </si>
  <si>
    <t>E3559 (GIF) Poles, Hopkins Ridge</t>
  </si>
  <si>
    <t>E3559 (GIF) Poles, Lower Baker</t>
  </si>
  <si>
    <t>E3559 (GIF) Poles, Poison Spring</t>
  </si>
  <si>
    <t>E3559 (GIF) Poles, Scl-Tolt</t>
  </si>
  <si>
    <t>E3559 (GIF) Poles, Snoqualmie 1</t>
  </si>
  <si>
    <t>E3559 (GIF) Poles, Snoqualmie 2</t>
  </si>
  <si>
    <t>E3559 (GIF) Poles, Sumas</t>
  </si>
  <si>
    <t>E3559 (GIF) Poles, TLN-HPK@plant</t>
  </si>
  <si>
    <t>E3559 (GIF) Poles, Upper Baker</t>
  </si>
  <si>
    <t>E3559 (GIF) Poles, Wild Horse</t>
  </si>
  <si>
    <t>E3559 (GIF) TSM Poles, LSR</t>
  </si>
  <si>
    <t>E356 TSM O/H Cond, 3rd AC Line</t>
  </si>
  <si>
    <t>E356 TSM O/H Cond, Colstrip 1-2 Com</t>
  </si>
  <si>
    <t>E356 TSM O/H Cond, Colstrip 3-4 Com</t>
  </si>
  <si>
    <t>E356 TSM O/H Cond, N Intertie</t>
  </si>
  <si>
    <t>E356 TSM O/H Cond, Wild Horse-WindR</t>
  </si>
  <si>
    <t>E356 TSM O/H Cond, Wind Ridge-NonPr</t>
  </si>
  <si>
    <t>E356 TSM O/H Conductor &amp; Devices</t>
  </si>
  <si>
    <t>E3566 TSM O/H Conductor/Devices</t>
  </si>
  <si>
    <t>E3567 TSM O/H Cond, Baker Common</t>
  </si>
  <si>
    <t>E3567 TSM O/H Cond, Upper Baker</t>
  </si>
  <si>
    <t>E3567 TSM O/H Conductor/Devices</t>
  </si>
  <si>
    <t>E3569 (GIF) O/H Cond, Colstrip 1-2</t>
  </si>
  <si>
    <t>E3569 (GIF) O/H Cond, Colstrip 3-4</t>
  </si>
  <si>
    <t>E3569 (GIF) O/H Cond, Hopkins</t>
  </si>
  <si>
    <t>E3569 (GIF) O/H Cond, Lower Baker</t>
  </si>
  <si>
    <t>E3569 (GIF) O/H Cond, Poison Spring</t>
  </si>
  <si>
    <t>E3569 (GIF) O/H Cond, Scl-Tolt</t>
  </si>
  <si>
    <t>E3569 (GIF) O/H Cond, Snoqualmie 1</t>
  </si>
  <si>
    <t>E3569 (GIF) O/H Cond, Snoqualmie 2</t>
  </si>
  <si>
    <t>E3569 (GIF) O/H Cond, Sumas</t>
  </si>
  <si>
    <t>E3569 (GIF) O/H Cond, TLN-HPK@plant</t>
  </si>
  <si>
    <t>E3569 (GIF) O/H Cond, Upper Baker</t>
  </si>
  <si>
    <t>E3569 (GIF) O/H Cond, Wild Horse</t>
  </si>
  <si>
    <t>E3569 (GIF) O/H Conductor, LSR</t>
  </si>
  <si>
    <t>E3577 TSM U/G Conduit</t>
  </si>
  <si>
    <t>E3579 (GIF)U/G Conduit,TLN-WHD@plnt</t>
  </si>
  <si>
    <t>E3587 TSM U/G Conductor/Devices</t>
  </si>
  <si>
    <t>E3589 (GIF) U/G Cond, Fred 1/APC</t>
  </si>
  <si>
    <t>E3589 (GIF) UG Conductor, LSR</t>
  </si>
  <si>
    <t>E3589 (GIF)U/G Cond,TLN-HPK@plt</t>
  </si>
  <si>
    <t>E3589 (GIF)U/G Cond,TLN-WHD@plnt</t>
  </si>
  <si>
    <t>E3589 (GIF)U/G Cond,TLN-WHDE@plt</t>
  </si>
  <si>
    <t>E3590 TSM Roads &amp; Trails</t>
  </si>
  <si>
    <t>E3590 TSM Roads, 3rd AC Line</t>
  </si>
  <si>
    <t>E3590 TSM Roads, Colstrip 1-2 Com</t>
  </si>
  <si>
    <t>E3590 TSM Roads, Colstrip 3-4 Com</t>
  </si>
  <si>
    <t>E3597 TSM Roads &amp; Trails</t>
  </si>
  <si>
    <t>E3599 TSM ARO Transmission</t>
  </si>
  <si>
    <t>E35999 (GIF) Rd/Trail, Upper Baker</t>
  </si>
  <si>
    <t>E36010 DST Easements</t>
  </si>
  <si>
    <t>E3610 DST Structures &amp; Improvement</t>
  </si>
  <si>
    <t>E3620 DST Sub Eq Wild Horse Solar</t>
  </si>
  <si>
    <t>E3620 DST Substation Equipment</t>
  </si>
  <si>
    <t>E3630 DST Battery Storage Equipment</t>
  </si>
  <si>
    <t>E3640 DST Poles, Wild Horse Solar</t>
  </si>
  <si>
    <t>E3640 DST Poles/Towers/Fixtures</t>
  </si>
  <si>
    <t>E3650 DST O/H Cond, WildHorse Solar</t>
  </si>
  <si>
    <t>E3650 DST O/H Conductor/Devices</t>
  </si>
  <si>
    <t>E3660 DST U/G Conduit</t>
  </si>
  <si>
    <t>E3670 DST U/G Conductor/Devices</t>
  </si>
  <si>
    <t>E368 DST Line Transformers</t>
  </si>
  <si>
    <t>E369 DST Services</t>
  </si>
  <si>
    <t>E370 DST Meters AMR</t>
  </si>
  <si>
    <t>E3701 DST Meters AMI</t>
  </si>
  <si>
    <t>E373 DST Street Lighting &amp; Signal</t>
  </si>
  <si>
    <t>E374 DST ARO Distribution</t>
  </si>
  <si>
    <t>E3900 GEN Str&amp;Impv, Burlington/Skag</t>
  </si>
  <si>
    <t>E3900 GEN Str/Impv, Colstrip 3-4</t>
  </si>
  <si>
    <t>E3900 GEN Str/Impv, Wildhorse</t>
  </si>
  <si>
    <t>E3900 GEN Structures &amp; Improvement</t>
  </si>
  <si>
    <t>E3901 GEN LH, Bellingham</t>
  </si>
  <si>
    <t>E3901 GEN LH, Dayton</t>
  </si>
  <si>
    <t>E3911 GEN Off F&amp;E Sumas OP old</t>
  </si>
  <si>
    <t>E3911 GEN Off Furn &amp; Eq, LSR</t>
  </si>
  <si>
    <t>E3911 GEN Off Furn &amp; Eq, MTF OP</t>
  </si>
  <si>
    <t>E3911 GEN Off Furn &amp; Eq, WildHorse</t>
  </si>
  <si>
    <t>E3911 GEN Off Furn &amp; Eq,Sumas</t>
  </si>
  <si>
    <t>E3911 GEN Office F&amp;E, GLD OP old</t>
  </si>
  <si>
    <t>E3911 GEN Office F&amp;E, LBK #3</t>
  </si>
  <si>
    <t>E3911 GEN Office F&amp;E, Snoqualmie 1</t>
  </si>
  <si>
    <t>E3911 GEN Office Furn &amp; Eq, Gold</t>
  </si>
  <si>
    <t>E3911 GEN Office Furn &amp; Eq, new</t>
  </si>
  <si>
    <t>E3911 GEN Office Furn &amp; Eq, old</t>
  </si>
  <si>
    <t>E3911 GEN Office Furn &amp; Eq, UBK</t>
  </si>
  <si>
    <t>E3912 GEN Computer Eq, Encogen</t>
  </si>
  <si>
    <t>E3912 GEN Computer Eq, Frederickson</t>
  </si>
  <si>
    <t>E3912 GEN Computer Eq, Fredonia</t>
  </si>
  <si>
    <t>E3912 GEN Computer Eq, Goldendale</t>
  </si>
  <si>
    <t>E3912 GEN Computer Eq, HPK Ridge</t>
  </si>
  <si>
    <t>E3912 GEN Computer Eq, LB#4-2013</t>
  </si>
  <si>
    <t>E3912 GEN Computer Eq, LBK FSC</t>
  </si>
  <si>
    <t>E3912 GEN Computer Eq, Mint Farm</t>
  </si>
  <si>
    <t>E3912 GEN Computer Eq, new</t>
  </si>
  <si>
    <t>E3912 GEN Computer Eq, Snoqualmie 1</t>
  </si>
  <si>
    <t>E3912 GEN Computer Eq, Snoqualmie 2</t>
  </si>
  <si>
    <t>E3912 GEN Computer Eq, WHH #2-3</t>
  </si>
  <si>
    <t>E3912 GEN Computer Eq, Wild Horse</t>
  </si>
  <si>
    <t>E3912 GEN Computer Eq, Wild Hrs Exp</t>
  </si>
  <si>
    <t>E3912 GEN Computer Equip, UBK</t>
  </si>
  <si>
    <t>E392 GEN Trans Equip, Colstrip 1</t>
  </si>
  <si>
    <t>E392 GEN Trans Equip, Colstrip 2</t>
  </si>
  <si>
    <t>E392 GEN Trans Equip, Colstrip 3</t>
  </si>
  <si>
    <t>E392 GEN Trans Equip, Colstrip 4</t>
  </si>
  <si>
    <t>E392 GEN Trans Equip, new</t>
  </si>
  <si>
    <t>E392 GEN Trans Equip, old</t>
  </si>
  <si>
    <t>E392 GEN Trans Equip, Snoq Park</t>
  </si>
  <si>
    <t>E392 GEN Transp Eq, Encogen old</t>
  </si>
  <si>
    <t>E3930 GEN Stores Equip, new</t>
  </si>
  <si>
    <t>E3930 GEN Stores Equip, old</t>
  </si>
  <si>
    <t>E3940 GEN Tools Hopkins Ridge, new</t>
  </si>
  <si>
    <t>E3940 GEN Tools LSR</t>
  </si>
  <si>
    <t>E3940 GEN Tools, Colstrip 1</t>
  </si>
  <si>
    <t>E3940 GEN Tools, Colstrip 2</t>
  </si>
  <si>
    <t>E3940 GEN Tools, Colstrip 3</t>
  </si>
  <si>
    <t>E3940 GEN Tools, Colstrip 4</t>
  </si>
  <si>
    <t>E3940 GEN Tools/Garage,  MTF OP</t>
  </si>
  <si>
    <t>E3940 GEN Tools/Garage, MTF new</t>
  </si>
  <si>
    <t>E3940 GEN Tools/Garage/Shop, new</t>
  </si>
  <si>
    <t>E3940 GEN Tools/Garage/Shop, old</t>
  </si>
  <si>
    <t>E3950 GEN Laboratory Equip, new</t>
  </si>
  <si>
    <t>E3950 GEN Laboratory Equip, old</t>
  </si>
  <si>
    <t>E396 GEN Power-Op Equip, Colstrip 1</t>
  </si>
  <si>
    <t>E396 GEN Power-Op Equip, Colstrip 2</t>
  </si>
  <si>
    <t>E396 GEN Power-Op Equip, Colstrip 3</t>
  </si>
  <si>
    <t>E396 GEN Power-Op Equip, Colstrip 4</t>
  </si>
  <si>
    <t>E396 GEN Power-Op Equip, new</t>
  </si>
  <si>
    <t>E3970 GEN Comm Equip, new</t>
  </si>
  <si>
    <t>E3970 GEN Comm Equip, old</t>
  </si>
  <si>
    <t>E3970 GEN Comm Equip, Snoqualmie 1</t>
  </si>
  <si>
    <t>E3970 GEN CommEq, 3rd AC new</t>
  </si>
  <si>
    <t>E3970 GEN CommEq, 3rd AC old</t>
  </si>
  <si>
    <t>E3970 GEN CommEq, Colstrip 1-2 old</t>
  </si>
  <si>
    <t>E3970 GEN CommEq, Colstrip 1-4 new</t>
  </si>
  <si>
    <t>E3970 GEN CommEq, Colstrip 1-4 old</t>
  </si>
  <si>
    <t>E3970 GEN CommEq, Encogen</t>
  </si>
  <si>
    <t>E3970 GEN CommEq, Fred 1/APC new</t>
  </si>
  <si>
    <t>E3970 GEN CommEq, Fred 1/APC old</t>
  </si>
  <si>
    <t>E3970 GEN CommEq, Frederickson</t>
  </si>
  <si>
    <t>E3970 GEN CommEq, GLD OP old</t>
  </si>
  <si>
    <t>E3970 GEN CommEq, Goldendale new</t>
  </si>
  <si>
    <t>E3970 GEN CommEq, Hopkins Exp</t>
  </si>
  <si>
    <t>E3970 GEN CommEq, Hopkins Ridge new</t>
  </si>
  <si>
    <t>E3970 GEN CommEq, Hopkins Ridge old</t>
  </si>
  <si>
    <t>E3970 GEN CommEq, LB #3</t>
  </si>
  <si>
    <t>E3970 GEN CommEq, LB#4-2013</t>
  </si>
  <si>
    <t>E3970 GEN CommEq, LSR</t>
  </si>
  <si>
    <t>E3970 GEN CommEq, MFT OP</t>
  </si>
  <si>
    <t>E3970 GEN CommEq, Mint Farm</t>
  </si>
  <si>
    <t>E3970 GEN CommEq, Sumas new</t>
  </si>
  <si>
    <t>E3970 GEN CommEq, UBK</t>
  </si>
  <si>
    <t>E3970 GEN CommEq, Wild Horse new</t>
  </si>
  <si>
    <t>E3970 GEN CommEq, Wild Horse old</t>
  </si>
  <si>
    <t>E3980 GEN Misc Equip, Encogen</t>
  </si>
  <si>
    <t>E3980 GEN Misc Equip, Frederick</t>
  </si>
  <si>
    <t>E3980 GEN Misc Equipment, new</t>
  </si>
  <si>
    <t>E3980 GEN Misc Equipment, old</t>
  </si>
  <si>
    <t>E3980 GEN Misc Equipment, Sumas</t>
  </si>
  <si>
    <t>E3980 GEN Misc Equipment, UBK</t>
  </si>
  <si>
    <t>G302 INT Franchises &amp; Consents</t>
  </si>
  <si>
    <t>G303 INT Misc Intangible Plant</t>
  </si>
  <si>
    <t>G305 PRD Str/Impv, Dieringer</t>
  </si>
  <si>
    <t>G305 PRD Str/Impv, Swarr</t>
  </si>
  <si>
    <t>G311 PRD Liq Gas Equip, Dieringer</t>
  </si>
  <si>
    <t>G311 PRD Liq Gas Equip, Swarr</t>
  </si>
  <si>
    <t>G320 PRD Other Equipment</t>
  </si>
  <si>
    <t>G3502 UGS Right of Way</t>
  </si>
  <si>
    <t>G3504 UGS Easement</t>
  </si>
  <si>
    <t>G3511 UGS Well Structures</t>
  </si>
  <si>
    <t>G3512 UGS Compressor Sta Structures</t>
  </si>
  <si>
    <t>G3513 UGS Regulator Sta Structures</t>
  </si>
  <si>
    <t>G3514 UGS Other Structures</t>
  </si>
  <si>
    <t>G3520 UGS Wells</t>
  </si>
  <si>
    <t>G3522 UGS Reservoirs</t>
  </si>
  <si>
    <t>G3523 UGS Cushion Gas</t>
  </si>
  <si>
    <t>G353 UGS Lines</t>
  </si>
  <si>
    <t>G354 UGS Compressor Station</t>
  </si>
  <si>
    <t>G355 UGS Regulating Station</t>
  </si>
  <si>
    <t>G356 UGS Purification Equipment</t>
  </si>
  <si>
    <t>G357 UGS Other Equipment</t>
  </si>
  <si>
    <t>G361 OSP Structures &amp; Improvements</t>
  </si>
  <si>
    <t>G362 OSP Gas Holders</t>
  </si>
  <si>
    <t>G363 OSP Purification Equipment</t>
  </si>
  <si>
    <t>G3644 LNG Transportation Equipment</t>
  </si>
  <si>
    <t>G3649 PRD ARO LNG</t>
  </si>
  <si>
    <t>G3742 DST Easements</t>
  </si>
  <si>
    <t>G3743 DST Easements, From Transmsn</t>
  </si>
  <si>
    <t>G3743 DST Easements, Trans, Everett</t>
  </si>
  <si>
    <t>G3750 Centralia Office-RET</t>
  </si>
  <si>
    <t>G3750 DST Structures &amp; Improvements</t>
  </si>
  <si>
    <t>G3751 DST Structures &amp; Imprv, Trans</t>
  </si>
  <si>
    <t>G3762 DST Mains, Plastic</t>
  </si>
  <si>
    <t>G3764 DST Mains, Wrap Stl, Kittitas</t>
  </si>
  <si>
    <t>G3764 DST Mains, Wrapped Steel</t>
  </si>
  <si>
    <t>G3765 DST Mains, Cathodic Protectio</t>
  </si>
  <si>
    <t>G3766 DST Mains, Frm Trans, St Wrap</t>
  </si>
  <si>
    <t>G3766 DST Mains, Trans, Everett</t>
  </si>
  <si>
    <t>G3780 DST Measuring &amp; Reg Station</t>
  </si>
  <si>
    <t>G3781 DST Measuring &amp; Reg Sta, Tran</t>
  </si>
  <si>
    <t>G3801 DST Services, Cathodic Protec</t>
  </si>
  <si>
    <t>G3802 DST Services, Plastic</t>
  </si>
  <si>
    <t>G3803 DST Services, Steel Wrapped</t>
  </si>
  <si>
    <t>G3810 DST Meters (AMR)</t>
  </si>
  <si>
    <t>G3812 DST Modules, AMI</t>
  </si>
  <si>
    <t>G3813 DST Modules, AMR</t>
  </si>
  <si>
    <t>G3820 DST Meter Installations (AMR)</t>
  </si>
  <si>
    <t>G3822 DST Module Installations, AMI</t>
  </si>
  <si>
    <t>G383 DST House Regulators</t>
  </si>
  <si>
    <t>G384 DST House Regulator Installs</t>
  </si>
  <si>
    <t>G385 DST Industrial M&amp;R Sta Eq</t>
  </si>
  <si>
    <t>G38601 DST CNG Kent station</t>
  </si>
  <si>
    <t>G3861 DST Com Water Heater</t>
  </si>
  <si>
    <t>G3861 DST Com Water Heater&lt;1994-RET</t>
  </si>
  <si>
    <t>G3862 DST Res Water Heater</t>
  </si>
  <si>
    <t>G3862 DST ResWaterHeater &lt; 1994-RET</t>
  </si>
  <si>
    <t>G3863 DST Res Conv Burner</t>
  </si>
  <si>
    <t>G3865 DST Com Conv Burner</t>
  </si>
  <si>
    <t>G387 DST Other Equipment</t>
  </si>
  <si>
    <t>G388 DST ARO Distribution</t>
  </si>
  <si>
    <t>G390 Centralia Business Office</t>
  </si>
  <si>
    <t>G390 GEN Structures &amp; Improvements</t>
  </si>
  <si>
    <t>G3911 GEN Office Furn &amp; Eq, new</t>
  </si>
  <si>
    <t>G3911 GEN Office Furn &amp; Eq, old</t>
  </si>
  <si>
    <t>G3912 GEN Computer Eq, new</t>
  </si>
  <si>
    <t>G392 GEN Trans Equip, new</t>
  </si>
  <si>
    <t>G392 GEN Trans Equip, old</t>
  </si>
  <si>
    <t>G3930 GEN Stores Equip, new</t>
  </si>
  <si>
    <t>G3930 GEN Stores Equip, old</t>
  </si>
  <si>
    <t>G3940 GEN Tools/Garage/Shop, new</t>
  </si>
  <si>
    <t>G3940 GEN Tools/Garage/Shop, old</t>
  </si>
  <si>
    <t>G3950 GEN Laboratory Equip, new</t>
  </si>
  <si>
    <t>G3950 GEN Laboratory Equip, old</t>
  </si>
  <si>
    <t>G396 GEN Power Op Equip, new</t>
  </si>
  <si>
    <t>G396 GEN Power Op Equip, old</t>
  </si>
  <si>
    <t>G3970 GEN Comm Equip, new</t>
  </si>
  <si>
    <t>G3970 GEN Comm Equip, old</t>
  </si>
  <si>
    <t>G3980 GEN Misc Equip, new</t>
  </si>
  <si>
    <t>G3980 GEN Misc Equip, old</t>
  </si>
  <si>
    <t>Depreciation Expense</t>
  </si>
  <si>
    <t>z</t>
  </si>
  <si>
    <t>Row Labels Total</t>
  </si>
  <si>
    <t>C302 INT Franchises &amp; Consents Total</t>
  </si>
  <si>
    <t>C303 INT Misc Intangible Plant Total</t>
  </si>
  <si>
    <t>C389 CMN Easements Total</t>
  </si>
  <si>
    <t>C3900 CMN Str/Impv, ESO Total</t>
  </si>
  <si>
    <t>C3900 CMN Str/Impv, Factoria Svc Ct Total</t>
  </si>
  <si>
    <t>C3900 CMN Str/Impv, Factoria Trailr Total</t>
  </si>
  <si>
    <t>C3900 CMN Str/Impv, Fleet Svc Facl Total</t>
  </si>
  <si>
    <t>C3900 CMN Str/Impv, Howell Bldg Total</t>
  </si>
  <si>
    <t>C3900 CMN Str/Impv, Kittitas Svc Ct Total</t>
  </si>
  <si>
    <t>C3900 CMN Str/Impv, Olympia Bus/Eng Total</t>
  </si>
  <si>
    <t>C3900 CMN Str/Impv, Olympia Svc Ctr Total</t>
  </si>
  <si>
    <t>C3900 CMN Str/Impv, Puyallup Svc Ct Total</t>
  </si>
  <si>
    <t>C3900 CMN Str/Impv, S King Complex Total</t>
  </si>
  <si>
    <t>C3900 CMN Str/Impv, Tacoma Office Total</t>
  </si>
  <si>
    <t>C3900 CMN Structure &amp; Improvement Total</t>
  </si>
  <si>
    <t>C3901 CMN LH, Bothell Access Center Total</t>
  </si>
  <si>
    <t>C3901 CMN LH, Bothell Data Center Total</t>
  </si>
  <si>
    <t>C3901 CMN LH, Freeland Bus Ofc Total</t>
  </si>
  <si>
    <t>C3901 CMN LH, Lincoln Exec Ctr Total</t>
  </si>
  <si>
    <t>C3901 CMN LH, PSE Building Total</t>
  </si>
  <si>
    <t>C3901 CMN LH, PSE East Building Total</t>
  </si>
  <si>
    <t>C3901 CMN LH, Redmond West/Willow Total</t>
  </si>
  <si>
    <t>C3911 CMN Office Furn &amp; Eq, new Total</t>
  </si>
  <si>
    <t>C3911 CMN Office Furn &amp; Eq, old Total</t>
  </si>
  <si>
    <t>C3912 CMN Computer Eq, new Total</t>
  </si>
  <si>
    <t>C3920 GEN Trans Equip, new Total</t>
  </si>
  <si>
    <t>C3920 GEN Trans Equip, old Total</t>
  </si>
  <si>
    <t>C393 CMN Stores Equipment new Total</t>
  </si>
  <si>
    <t>C393 CMN Stores Equipment old Total</t>
  </si>
  <si>
    <t>C3940 CMN Tools/Shop/Garage new Total</t>
  </si>
  <si>
    <t>C3940 CMN Tools/Shop/Garage old Total</t>
  </si>
  <si>
    <t>C396 GEN Power Op Equip, new Total</t>
  </si>
  <si>
    <t>C3970 CMN Comm Equip, AMI Network Total</t>
  </si>
  <si>
    <t>C3970 CMN Comm Equip, new Total</t>
  </si>
  <si>
    <t>C3970 CMN Comm Equip, old Total</t>
  </si>
  <si>
    <t>C3980 CMN Misc Equipment, new Total</t>
  </si>
  <si>
    <t>C3980 CMN Misc Equipment, old Total</t>
  </si>
  <si>
    <t>C399 CMN ARO General Plant  Total</t>
  </si>
  <si>
    <t>Capital Lease, Printer Great Am Total</t>
  </si>
  <si>
    <t>Capital Lease, Printer Great Am 2 Total</t>
  </si>
  <si>
    <t>Capital Lease, Printer Great Am 3 Total</t>
  </si>
  <si>
    <t>E302 INT Franchises Total</t>
  </si>
  <si>
    <t>E302 INT Franchises, Baker Project Total</t>
  </si>
  <si>
    <t>E302 INT Franchises, Snoqualmie  Total</t>
  </si>
  <si>
    <t>E303 INT Misc Intangible Plant Total</t>
  </si>
  <si>
    <t>E303 INT Whitehorn 2 &amp; 3  Total</t>
  </si>
  <si>
    <t>E311 STM Str/Imprv, Mint Farm Total</t>
  </si>
  <si>
    <t>E311 STM Str/Imprv, Mint Farm OP Total</t>
  </si>
  <si>
    <t>E311 STM Str/Imprv, Sumas  Total</t>
  </si>
  <si>
    <t>E311 STM Str/Imprv, Sumas OP Total</t>
  </si>
  <si>
    <t>E311 STM Str/Impv, Colstrip 1 Total</t>
  </si>
  <si>
    <t>E311 STM Str/Impv, Colstrip 1-2 Com Total</t>
  </si>
  <si>
    <t>E311 STM Str/Impv, Colstrip 2 Total</t>
  </si>
  <si>
    <t>E311 STM Str/Impv, Colstrip 3 Total</t>
  </si>
  <si>
    <t>E311 STM Str/Impv, Colstrip 3-4 Com Total</t>
  </si>
  <si>
    <t>E311 STM Str/Impv, Colstrip 4 Total</t>
  </si>
  <si>
    <t>E311 STM Str/Impv, Ferndale Total</t>
  </si>
  <si>
    <t>E311 STM Str/Impv, Fred 1/APC Total</t>
  </si>
  <si>
    <t>E311 STM Str/Impv, Goldendale Total</t>
  </si>
  <si>
    <t>E311 STM Str/Impv, Goldendale OP Total</t>
  </si>
  <si>
    <t>E312 STM Boiler, Colstrip 1 Total</t>
  </si>
  <si>
    <t>E312 STM Boiler, Colstrip 1-2 Com Total</t>
  </si>
  <si>
    <t>E312 STM Boiler, Colstrip 2 Total</t>
  </si>
  <si>
    <t>E312 STM Boiler, Colstrip 3 Total</t>
  </si>
  <si>
    <t>E312 STM Boiler, Colstrip 3-4 Com Total</t>
  </si>
  <si>
    <t>E312 STM Boiler, Colstrip 4 Total</t>
  </si>
  <si>
    <t>E312 STM Boiler, Encogen Total</t>
  </si>
  <si>
    <t>E312 STM Boiler, Ferndale Total</t>
  </si>
  <si>
    <t>E312 STM Boiler, Fred 1/APC Total</t>
  </si>
  <si>
    <t>E312 STM Boiler, Goldendale Total</t>
  </si>
  <si>
    <t>E312 STM Boiler, Goldendale OP Total</t>
  </si>
  <si>
    <t>E312 STM Boiler, Mint Farm  Total</t>
  </si>
  <si>
    <t>E312 STM Boiler, Mint Farm OP Total</t>
  </si>
  <si>
    <t>E312 STM Boiler, Sumas  Total</t>
  </si>
  <si>
    <t>E312 STM Boiler, Sumas OP Total</t>
  </si>
  <si>
    <t>E314 STM Turbogen, Colstrip 1 Total</t>
  </si>
  <si>
    <t>E314 STM Turbogen, Colstrip 1-2 Com Total</t>
  </si>
  <si>
    <t>E314 STM Turbogen, Colstrip 2 Total</t>
  </si>
  <si>
    <t>E314 STM Turbogen, Colstrip 3 Total</t>
  </si>
  <si>
    <t>E314 STM Turbogen, Colstrip 4 Total</t>
  </si>
  <si>
    <t>E314 STM Turbogen, Encogen Total</t>
  </si>
  <si>
    <t>E314 STM Turbogen, Ferndale Total</t>
  </si>
  <si>
    <t>E314 STM Turbogen, Fred 1/APC Total</t>
  </si>
  <si>
    <t>E314 STM Turbogen, Goldendale Total</t>
  </si>
  <si>
    <t>E314 STM Turbogen, Goldendale OP Total</t>
  </si>
  <si>
    <t>E314 STM Turbogen, Mint Farm Total</t>
  </si>
  <si>
    <t>E314 STM Turbogen, Mint Farm OP Total</t>
  </si>
  <si>
    <t>E314 STM Turbogen, Sumas  Total</t>
  </si>
  <si>
    <t>E314 STM Turbogen, Sumas OP Total</t>
  </si>
  <si>
    <t>E315 STM Accessory, Colstrip 1 Total</t>
  </si>
  <si>
    <t>E315 STM Accessory, Colstrip 1-2 Cm Total</t>
  </si>
  <si>
    <t>E315 STM Accessory, Colstrip 2 Total</t>
  </si>
  <si>
    <t>E315 STM Accessory, Colstrip 3 Total</t>
  </si>
  <si>
    <t>E315 STM Accessory, Colstrip 3-4 Cm Total</t>
  </si>
  <si>
    <t>E315 STM Accessory, Colstrip 4 Total</t>
  </si>
  <si>
    <t>E315 STM Accessory, Encogen Total</t>
  </si>
  <si>
    <t>E315 STM Accessory, Ferndale Total</t>
  </si>
  <si>
    <t>E315 STM Accessory, Fred 1/APC Total</t>
  </si>
  <si>
    <t>E315 STM Accessory, Goldendale OP Total</t>
  </si>
  <si>
    <t>E315 STM Accessory, Mint Farm OP Total</t>
  </si>
  <si>
    <t>E315 STM Accessory, Sumas Total</t>
  </si>
  <si>
    <t>E315 STM Accessory, Sumas OP Total</t>
  </si>
  <si>
    <t>E316 STM Misc, Colstrip 1 Total</t>
  </si>
  <si>
    <t>E316 STM Misc, Colstrip 1-2 Com Total</t>
  </si>
  <si>
    <t>E316 STM Misc, Colstrip 1-4 Com Total</t>
  </si>
  <si>
    <t>E316 STM Misc, Colstrip 2 Total</t>
  </si>
  <si>
    <t>E316 STM Misc, Colstrip 3 Total</t>
  </si>
  <si>
    <t>E316 STM Misc, Colstrip 3-4 Com Total</t>
  </si>
  <si>
    <t>E316 STM Misc, Colstrip 4 Total</t>
  </si>
  <si>
    <t>E316 STM Misc, Ferndale Total</t>
  </si>
  <si>
    <t>E316 STM Misc, Fred 1/APC Total</t>
  </si>
  <si>
    <t>E316 STM Misc, Goldendale OP Total</t>
  </si>
  <si>
    <t>E316 STM Misc, Mint Farm Total</t>
  </si>
  <si>
    <t>E316 STM Misc, Mint Farm OP Total</t>
  </si>
  <si>
    <t>E316 STM Misc, Sumas  Total</t>
  </si>
  <si>
    <t>E316 STM Misc, Sumas OP Total</t>
  </si>
  <si>
    <t>E3170 STM ARO Steam Prd  Total</t>
  </si>
  <si>
    <t>E3171 STM ARO Steam Production Total</t>
  </si>
  <si>
    <t>E33010 HYD Easements, Snoqualmie 1 Total</t>
  </si>
  <si>
    <t>E331 HYD S/I, LB AdultFishTrap2010 Total</t>
  </si>
  <si>
    <t>E331 HYD S/I, UB FishHatchery2010 Total</t>
  </si>
  <si>
    <t>E331 HYD Str/Impv, LB-2013 Total</t>
  </si>
  <si>
    <t>E331 HYD Str/Impv, Lower Baker Total</t>
  </si>
  <si>
    <t>E331 HYD Str/Impv, Snoq 1 - 2013 Total</t>
  </si>
  <si>
    <t>E331 HYD Str/Impv, Snoq 2 - 2013 Total</t>
  </si>
  <si>
    <t>E331 HYD Str/Impv, Snoq Park Total</t>
  </si>
  <si>
    <t>E331 HYD Str/Impv, Snoqualmie 1 Total</t>
  </si>
  <si>
    <t>E331 HYD Str/Impv, UB Koma Kulshan Total</t>
  </si>
  <si>
    <t>E331 HYD Str/Impv, Upper Baker Total</t>
  </si>
  <si>
    <t>E332 HYD R/D/W, Snoq 1 - 2013 Total</t>
  </si>
  <si>
    <t>E332 HYD R/D/W, Snoq 2 - 2013 Total</t>
  </si>
  <si>
    <t>E332 HYD R/D/W,LBAdultFishTr2010 Total</t>
  </si>
  <si>
    <t>E332 HYD R/D/W,UB FishHatch2010 Total</t>
  </si>
  <si>
    <t>E332 HYD Res/Dam/Wwy, LB FSC Total</t>
  </si>
  <si>
    <t>E332 HYD Res/Dam/Wwy, LB-2013 Total</t>
  </si>
  <si>
    <t>E332 HYD Res/Dam/Wwy, Lower Baker Total</t>
  </si>
  <si>
    <t>E332 HYD Res/Dam/Wwy, Snoqualmie 1 Total</t>
  </si>
  <si>
    <t>E332 HYD Res/Dam/Wwy, Snoqualmie 2 Total</t>
  </si>
  <si>
    <t>E332 HYD Res/Dam/Wwy, UB FSC Total</t>
  </si>
  <si>
    <t>E332 HYD Res/Dam/Wwy, Upper Baker Total</t>
  </si>
  <si>
    <t>E333 HYD Wtrwhl/Trbn, LB-2013 Total</t>
  </si>
  <si>
    <t>E333 HYD Wtrwhl/Trbn, Lower Baker Total</t>
  </si>
  <si>
    <t>E333 HYD Wtrwhl/Trbn, Snoq 1-2013 Total</t>
  </si>
  <si>
    <t>E333 HYD Wtrwhl/Trbn, Snoq 2-2013 Total</t>
  </si>
  <si>
    <t>E333 HYD Wtrwhl/Trbn, Snoqualmie 1 Total</t>
  </si>
  <si>
    <t>E333 HYD Wtrwhl/Trbn, Snoqualmie 2 Total</t>
  </si>
  <si>
    <t>E333 HYD Wtrwhl/Trbn, Upper Baker Total</t>
  </si>
  <si>
    <t>E334 HYD Accessory, LB-2013 Total</t>
  </si>
  <si>
    <t>E334 HYD Accessory, Lower Baker Total</t>
  </si>
  <si>
    <t>E334 HYD Accessory, Snoq 1 - 2013 Total</t>
  </si>
  <si>
    <t>E334 HYD Accessory, Snoq 2 - 2013 Total</t>
  </si>
  <si>
    <t>E334 HYD Accessory, Upper Baker Total</t>
  </si>
  <si>
    <t>E335 HYD Misc, LB-2013 Total</t>
  </si>
  <si>
    <t>E335 HYD Misc, Lower Baker Total</t>
  </si>
  <si>
    <t>E335 HYD Misc, Lower Baker FSC Total</t>
  </si>
  <si>
    <t>E335 HYD Misc, Snoq 1 - 2013 Total</t>
  </si>
  <si>
    <t>E335 HYD Misc, Snoq 2 - 2013 Total</t>
  </si>
  <si>
    <t>E335 HYD Misc, Snoq Park Total</t>
  </si>
  <si>
    <t>E335 HYD Misc, Snoqualmie 1 Total</t>
  </si>
  <si>
    <t>E335 HYD Misc, Snoqualmie 2 Total</t>
  </si>
  <si>
    <t>E335 HYD Misc, UB Hatchery Total</t>
  </si>
  <si>
    <t>E335 HYD Misc, UB Koma Kulshan Total</t>
  </si>
  <si>
    <t>E335 HYD Misc, Upper Baker Total</t>
  </si>
  <si>
    <t>E3351 HYD S/M/Tools, Snoq 1-2013 Total</t>
  </si>
  <si>
    <t>E3351 HYD Sta Main Tool, Upper Bker Total</t>
  </si>
  <si>
    <t>E3351 HYD Sta Main Tools, LB-2013 Total</t>
  </si>
  <si>
    <t>E3351 HYD Sta Main Tools, Lwer Bker Total</t>
  </si>
  <si>
    <t>E3351 HYD Sta Main Tools, Snoq 2 Total</t>
  </si>
  <si>
    <t>E336 HYD RR/Bridges, LB-2013 Total</t>
  </si>
  <si>
    <t>E336 HYD RR/Bridges, Lower Baker Total</t>
  </si>
  <si>
    <t>E336 HYD RR/Bridges, Snoq 1 - 2013 Total</t>
  </si>
  <si>
    <t>E336 HYD RR/Bridges, Snoq 2 - 2013 Total</t>
  </si>
  <si>
    <t>E336 HYD RR/Bridges, Upper Baker Total</t>
  </si>
  <si>
    <t>E3401 PRD Easements, Fredonia Total</t>
  </si>
  <si>
    <t>E3410 PRD Str/Impv, Crystal Mtn Total</t>
  </si>
  <si>
    <t>E3410 PRD Str/Impv, Encogen Total</t>
  </si>
  <si>
    <t>E3410 PRD Str/Impv, Ferndale Total</t>
  </si>
  <si>
    <t>E3410 PRD Str/Impv, Fred 1/APC Total</t>
  </si>
  <si>
    <t>E3410 PRD Str/Impv, Frederickson Total</t>
  </si>
  <si>
    <t>E3410 PRD Str/Impv, Fredonia Total</t>
  </si>
  <si>
    <t>E3410 PRD Str/Impv, Fredonia 3&amp;4 OP Total</t>
  </si>
  <si>
    <t>E3410 PRD Str/Impv, Goldendale Total</t>
  </si>
  <si>
    <t>E3410 PRD Str/Impv, Goldendale OP Total</t>
  </si>
  <si>
    <t>E3410 PRD Str/Impv, Mint Farm Total</t>
  </si>
  <si>
    <t>E3410 PRD Str/Impv, Mint Farm OP Total</t>
  </si>
  <si>
    <t>E3410 PRD Str/Impv, Sumas  Total</t>
  </si>
  <si>
    <t>E3410 PRD Str/Impv, Sumas OP Total</t>
  </si>
  <si>
    <t>E3410 PRD Str/Impv, Whitehorn 2-3Cm Total</t>
  </si>
  <si>
    <t>E34101 PRD Str/Impv, Hopkins Ridge Total</t>
  </si>
  <si>
    <t>E34101 PRD Str/Impv, LSR Total</t>
  </si>
  <si>
    <t>E34101 PRD Str/Impv, Wild Horse Total</t>
  </si>
  <si>
    <t>E34101 PRD Str/Impv,Wild Horse Expa Total</t>
  </si>
  <si>
    <t>E342 PRD Fuel Hldr, Fredonia 3&amp;4 OP Total</t>
  </si>
  <si>
    <t>E342 PRD Fuel Holder, Cystal Mtn Total</t>
  </si>
  <si>
    <t>E342 PRD Fuel Holder, Encogen Total</t>
  </si>
  <si>
    <t>E342 PRD Fuel Holder, Ferndale Total</t>
  </si>
  <si>
    <t>E342 PRD Fuel Holder, Fred 1/APC Total</t>
  </si>
  <si>
    <t>E342 PRD Fuel Holder, Frederickson Total</t>
  </si>
  <si>
    <t>E342 PRD Fuel Holder, Fredonia Total</t>
  </si>
  <si>
    <t>E342 PRD Fuel Holder, Goldendale OP Total</t>
  </si>
  <si>
    <t>E342 PRD Fuel Holder, Mint Farm OP Total</t>
  </si>
  <si>
    <t>E342 PRD Fuel Holder, Sumas OP Total</t>
  </si>
  <si>
    <t>E342 PRD Fuel Holder, Whitehorn 2-3 Total</t>
  </si>
  <si>
    <t>E3440 PRD Gen, Crystal Mtn Total</t>
  </si>
  <si>
    <t>E3440 PRD Gen, Frederickson Total</t>
  </si>
  <si>
    <t>E3440 PRD Gen, Fredonia Total</t>
  </si>
  <si>
    <t>E3440 PRD Gen, Fredonia 3&amp;4 OP Total</t>
  </si>
  <si>
    <t>E3440 PRD Gen, Whitehorn 2&amp;3 purch Total</t>
  </si>
  <si>
    <t>E3440 PRD Gen, Whitehorn 2-3 Com Total</t>
  </si>
  <si>
    <t>E34401 PRD Gen, Hopkins Expansion Total</t>
  </si>
  <si>
    <t>E34401 PRD Gen, Hopkins Ridge Total</t>
  </si>
  <si>
    <t>E34401 PRD Gen, LSR Total</t>
  </si>
  <si>
    <t>E34401 PRD Gen, Wild Horse Solar Total</t>
  </si>
  <si>
    <t>E34401 PRD Gen, Wild Horse Wind Total</t>
  </si>
  <si>
    <t>E34401 PRD Gen,Wild Horse Expansion Total</t>
  </si>
  <si>
    <t>E34420 PRD Gen, Encogen Total</t>
  </si>
  <si>
    <t>E34420 PRD Gen, Ferndale  Total</t>
  </si>
  <si>
    <t>E34420 PRD Gen, Fred 1/APC Total</t>
  </si>
  <si>
    <t>E34420 PRD Gen, Goldendale Total</t>
  </si>
  <si>
    <t>E34420 PRD Gen, Goldendale OP Total</t>
  </si>
  <si>
    <t>E34420 PRD Gen, Mint Farm Total</t>
  </si>
  <si>
    <t>E34420 PRD Gen, Mint Farm OP Total</t>
  </si>
  <si>
    <t>E34420 PRD Gen, Sumas  Total</t>
  </si>
  <si>
    <t>E34420 PRD Gen, Sumas OP Total</t>
  </si>
  <si>
    <t>E345 PRD Accessory, Cystal Mtn Total</t>
  </si>
  <si>
    <t>E345 PRD Accessory, Encogen Total</t>
  </si>
  <si>
    <t>E345 PRD Accessory, Ferndale Total</t>
  </si>
  <si>
    <t>E345 PRD Accessory, Fred 1/APC Total</t>
  </si>
  <si>
    <t>E345 PRD Accessory, Frederickson Total</t>
  </si>
  <si>
    <t>E345 PRD Accessory, Fredonia Total</t>
  </si>
  <si>
    <t>E345 PRD Accessory, Fredonia 3&amp;4 OP Total</t>
  </si>
  <si>
    <t>E345 PRD Accessory, Goldendale OP Total</t>
  </si>
  <si>
    <t>E345 PRD Accessory, Mint Farm Total</t>
  </si>
  <si>
    <t>E345 PRD Accessory, Mint Farm OP Total</t>
  </si>
  <si>
    <t>E345 PRD Accessory, Sumas Total</t>
  </si>
  <si>
    <t>E345 PRD Accessory, Sumas OP Total</t>
  </si>
  <si>
    <t>E345 PRD Accessory, Whitehorn 2-3 C Total</t>
  </si>
  <si>
    <t>E34501 PRD Accessory, Hopkins Ridge Total</t>
  </si>
  <si>
    <t>E34501 PRD Accessory, LSR Total</t>
  </si>
  <si>
    <t>E34501 PRD Accessory,Wild Horse Exp Total</t>
  </si>
  <si>
    <t>E34501 PRD Accessory,Wild HorseWind Total</t>
  </si>
  <si>
    <t>E34501 PRD Accessory,WildHorseSolar Total</t>
  </si>
  <si>
    <t>E346 PRD Other, Encogen Total</t>
  </si>
  <si>
    <t>E346 PRD Other, Ferndale Total</t>
  </si>
  <si>
    <t>E346 PRD Other, Frederickson Total</t>
  </si>
  <si>
    <t>E346 PRD Other, Fredonia Total</t>
  </si>
  <si>
    <t>E346 PRD Other, Fredonia 3&amp;4 OP Total</t>
  </si>
  <si>
    <t>E346 PRD Other, Goldendale OP Total</t>
  </si>
  <si>
    <t>E346 PRD Other, Mint Farm  Total</t>
  </si>
  <si>
    <t>E346 PRD Other, Mint Farm OP Total</t>
  </si>
  <si>
    <t>E346 PRD Other, Sumas OP Total</t>
  </si>
  <si>
    <t>E346 PRD Other, Whitehorn 2-3 Com Total</t>
  </si>
  <si>
    <t>E34601 PRD Other, Hopkins Ridge Total</t>
  </si>
  <si>
    <t>E34601 PRD Other, LSR Total</t>
  </si>
  <si>
    <t>E34601 PRD Other, Wild Horse Total</t>
  </si>
  <si>
    <t>E34601 PRD Other, Wild Horse Expan Total</t>
  </si>
  <si>
    <t>E3461 PRD Sta Main Tools, Encogen Total</t>
  </si>
  <si>
    <t>E3461 PRD Sta Main Tools, Ferndale Total</t>
  </si>
  <si>
    <t>E3461 PRD Sta Main Tools, Fredonia Total</t>
  </si>
  <si>
    <t>E3461 PRD Sta Main Tools, Mint Farm Total</t>
  </si>
  <si>
    <t>E3461 PRD Sta Main Tools, Sumas Total</t>
  </si>
  <si>
    <t>E3461 PRD Sta Main Tools,Goldendale Total</t>
  </si>
  <si>
    <t>E3461 PRD Sta MainTools, Whitehorn  Total</t>
  </si>
  <si>
    <t>E3461 PRD Sta MainTools,Crystal Mtn Total</t>
  </si>
  <si>
    <t>E3461 PRD Sta MainTools,Fred1/Epcor Total</t>
  </si>
  <si>
    <t>E3461 PRD Sta MainTools,Frederickso Total</t>
  </si>
  <si>
    <t>E34611 PRD Sta Main Tools, Hopkins Total</t>
  </si>
  <si>
    <t>E34611 PRD Sta Main Tools, LSR Total</t>
  </si>
  <si>
    <t>E34611 PRD Sta Main Tools,WildHorse Total</t>
  </si>
  <si>
    <t>E347 PRD ARO, Other Prod  Total</t>
  </si>
  <si>
    <t>E348 PRD Energy Storage Equipment Total</t>
  </si>
  <si>
    <t>E35010 TSM Easement Total</t>
  </si>
  <si>
    <t>E35010 TSM Easement,Colstrip 1-2Com Total</t>
  </si>
  <si>
    <t>E35010 TSM Easement,Colstrip 3-4Com Total</t>
  </si>
  <si>
    <t>E35016 TSM Easements Total</t>
  </si>
  <si>
    <t>E35017 TSM Easements Total</t>
  </si>
  <si>
    <t>E35017 TSM Easements, Baker Com Total</t>
  </si>
  <si>
    <t>E35017 TSM Easements, Upper Baker Total</t>
  </si>
  <si>
    <t>E35099 (GIF) Easement, Colstrip 1-2 Total</t>
  </si>
  <si>
    <t>E35099 (GIF) Easement, Hopkins Total</t>
  </si>
  <si>
    <t>E35099 (GIF) Easement, Poison Sprin Total</t>
  </si>
  <si>
    <t>E35099 (GIF) Easement, Upper Baker Total</t>
  </si>
  <si>
    <t>E35099 (GIF) Easement, Wild Horse Total</t>
  </si>
  <si>
    <t>E352 TSM Str/Impv, 3rd AC Line Total</t>
  </si>
  <si>
    <t>E352 TSM Str/Impv, Colstrip 3-4 Com Total</t>
  </si>
  <si>
    <t>E352 TSM Structures &amp; Improvement Total</t>
  </si>
  <si>
    <t>E3526 TSM Structures &amp; Improvement Total</t>
  </si>
  <si>
    <t>E3527 TSM Structures &amp; Improvement Total</t>
  </si>
  <si>
    <t>E3529 (GIF) Str/Impr, Fredonia 1&amp;2 Total</t>
  </si>
  <si>
    <t>E3529 (GIF) Struc/Improv, LSR Total</t>
  </si>
  <si>
    <t>E3529 (GIF) Struc/Improv, Mint Farm Total</t>
  </si>
  <si>
    <t>E3529 (GIF) Struc/Improv, Whitehorn Total</t>
  </si>
  <si>
    <t>E353 TSM Sta Eq, 3rd AC Line Total</t>
  </si>
  <si>
    <t>E353 TSM Sta Eq, Colstrip 3-4  Total</t>
  </si>
  <si>
    <t>E353 TSM Sta Eq, Wild Horse-WindRid Total</t>
  </si>
  <si>
    <t>E353 TSM Sta Eq, Wind Ridge-NonProj Total</t>
  </si>
  <si>
    <t>E353 TSM Station Equipment Total</t>
  </si>
  <si>
    <t>E3536 TSM Sta Eq, Sumas SMS Total</t>
  </si>
  <si>
    <t>E3536 TSM Substation Equipment Total</t>
  </si>
  <si>
    <t>E3537 TSM Sta Eq, Fredonia3&amp;4 OP Total</t>
  </si>
  <si>
    <t>E3537 TSM Sta Eq, Hopkins Ridge Exp Total</t>
  </si>
  <si>
    <t>E3537 TSM Sub Eq, Sumas OP-SMS Total</t>
  </si>
  <si>
    <t>E3537 TSM Substation Equipment Total</t>
  </si>
  <si>
    <t>E3538 (LIF) Sta Eq, Sub-Txe Total</t>
  </si>
  <si>
    <t>E3539 (GIF) Sta Eq, Arco Central Total</t>
  </si>
  <si>
    <t>E3539 (GIF) Sta Eq, Baker River Sw Total</t>
  </si>
  <si>
    <t>E3539 (GIF) Sta Eq, Colstrip 1-2 Total</t>
  </si>
  <si>
    <t>E3539 (GIF) Sta Eq, Colstrip 3-4  Total</t>
  </si>
  <si>
    <t>E3539 (GIF) Sta Eq, Electron Height Total</t>
  </si>
  <si>
    <t>E3539 (GIF) Sta Eq, Encogen Total</t>
  </si>
  <si>
    <t>E3539 (GIF) Sta Eq, Ferndale Total</t>
  </si>
  <si>
    <t>E3539 (GIF) Sta Eq, Fred 1/APC Total</t>
  </si>
  <si>
    <t>E3539 (GIF) Sta Eq, Frederickson Total</t>
  </si>
  <si>
    <t>E3539 (GIF) Sta Eq, Fredonia 1&amp;2 Total</t>
  </si>
  <si>
    <t>E3539 (GIF) Sta Eq, Fredonia 3&amp;4 Total</t>
  </si>
  <si>
    <t>E3539 (GIF) Sta Eq, Goldendale Total</t>
  </si>
  <si>
    <t>E3539 (GIF) Sta Eq, Hopkins Ridge Total</t>
  </si>
  <si>
    <t>E3539 (GIF) Sta Eq, HPK sub@plant Total</t>
  </si>
  <si>
    <t>E3539 (GIF) Sta Eq, LB#4 -2013 Total</t>
  </si>
  <si>
    <t>E3539 (GIF) Sta Eq, Lower Baker Total</t>
  </si>
  <si>
    <t>E3539 (GIF) Sta Eq, LSR Total</t>
  </si>
  <si>
    <t>E3539 (GIF) Sta Eq, Mint Farm Total</t>
  </si>
  <si>
    <t>E3539 (GIF) Sta Eq, Nooksack Total</t>
  </si>
  <si>
    <t>E3539 (GIF) Sta Eq, Poison Spring Total</t>
  </si>
  <si>
    <t>E3539 (GIF) Sta Eq, Shannon Total</t>
  </si>
  <si>
    <t>E3539 (GIF) Sta Eq, Snoq 1-2013 Total</t>
  </si>
  <si>
    <t>E3539 (GIF) Sta Eq, Snoq 2-2013 Total</t>
  </si>
  <si>
    <t>E3539 (GIF) Sta Eq, Snoqualmie 2 Total</t>
  </si>
  <si>
    <t>E3539 (GIF) Sta Eq, Snoqualmie Sw Total</t>
  </si>
  <si>
    <t>E3539 (GIF) Sta Eq, Stillwater Total</t>
  </si>
  <si>
    <t>E3539 (GIF) Sta Eq, SUB-BRL4-2013 Total</t>
  </si>
  <si>
    <t>E3539 (GIF) Sta Eq, Sumas OP-SMC Total</t>
  </si>
  <si>
    <t>E3539 (GIF) Sta Eq, Terrell Total</t>
  </si>
  <si>
    <t>E3539 (GIF) Sta Eq, Texaco West Total</t>
  </si>
  <si>
    <t>E3539 (GIF) Sta Eq, Upper Baker Total</t>
  </si>
  <si>
    <t>E3539 (GIF) Sta Eq, WHDE sub@plant Total</t>
  </si>
  <si>
    <t>E3539 (GIF) Sta Eq, Whitehorn Total</t>
  </si>
  <si>
    <t>E3539 (GIF) Sta Eq, Wild H sub@plt Total</t>
  </si>
  <si>
    <t>E3539 (GIF) Sta Eq, Wild Horse  Total</t>
  </si>
  <si>
    <t>E3539 (GIF) Sta Eq, Wild Horse Exp Total</t>
  </si>
  <si>
    <t>E3539 (GIF) Sta Eq, Wind Ridge Total</t>
  </si>
  <si>
    <t>E3539 (GIF) Sta Eq, WindRid NonProj Total</t>
  </si>
  <si>
    <t>E354 TSM Towers &amp; Fixtures Total</t>
  </si>
  <si>
    <t>E354 TSM Twr/Fixt, 3rd AC Line Total</t>
  </si>
  <si>
    <t>E354 TSM Twr/Fixt, Colstrip 1-2 Com Total</t>
  </si>
  <si>
    <t>E354 TSM Twr/Fixt, Colstrip 3-4 Com Total</t>
  </si>
  <si>
    <t>E354 TSM Twr/Fixt, N Intertie Total</t>
  </si>
  <si>
    <t>E3547 TSM Towers/Fixtures Total</t>
  </si>
  <si>
    <t>E3549 (GIF) Twr/Fixt, Colstrip 1-2  Total</t>
  </si>
  <si>
    <t>E3549 (GIF) Twr/Fixt, Colstrip 3-4 Total</t>
  </si>
  <si>
    <t>E3549 (GIF) Twr/Fixt, Ferndale Total</t>
  </si>
  <si>
    <t>E355 TSM Poles &amp; Fixtures Total</t>
  </si>
  <si>
    <t>E355 TSM Poles, 3rd AC Line Total</t>
  </si>
  <si>
    <t>E355 TSM Poles, N Intertie Total</t>
  </si>
  <si>
    <t>E355 TSM Poles, Wild Horse-WindRidg Total</t>
  </si>
  <si>
    <t>E355 TSM Poles, Wind Ridge-NonProje Total</t>
  </si>
  <si>
    <t>E3556 TSM Poles  Total</t>
  </si>
  <si>
    <t>E3557 TSM Poles  Total</t>
  </si>
  <si>
    <t>E3557 TSM Poles, Baker Common Total</t>
  </si>
  <si>
    <t>E3557 TSM Poles, Upper Baker Total</t>
  </si>
  <si>
    <t>E3559 (GIF) Poles, Colstrip 1-2 Total</t>
  </si>
  <si>
    <t>E3559 (GIF) Poles, Colstrip 3-4 Total</t>
  </si>
  <si>
    <t>E3559 (GIF) Poles, Hopkins Ridge Total</t>
  </si>
  <si>
    <t>E3559 (GIF) Poles, Lower Baker Total</t>
  </si>
  <si>
    <t>E3559 (GIF) Poles, Poison Spring Total</t>
  </si>
  <si>
    <t>E3559 (GIF) Poles, Scl-Tolt Total</t>
  </si>
  <si>
    <t>E3559 (GIF) Poles, Snoqualmie 1 Total</t>
  </si>
  <si>
    <t>E3559 (GIF) Poles, Snoqualmie 2 Total</t>
  </si>
  <si>
    <t>E3559 (GIF) Poles, Sumas Total</t>
  </si>
  <si>
    <t>E3559 (GIF) Poles, TLN-HPK@plant Total</t>
  </si>
  <si>
    <t>E3559 (GIF) Poles, Upper Baker Total</t>
  </si>
  <si>
    <t>E3559 (GIF) Poles, Wild Horse Total</t>
  </si>
  <si>
    <t>E3559 (GIF) TSM Poles, LSR Total</t>
  </si>
  <si>
    <t>E356 TSM O/H Cond, 3rd AC Line Total</t>
  </si>
  <si>
    <t>E356 TSM O/H Cond, Colstrip 1-2 Com Total</t>
  </si>
  <si>
    <t>E356 TSM O/H Cond, Colstrip 3-4 Com Total</t>
  </si>
  <si>
    <t>E356 TSM O/H Cond, N Intertie Total</t>
  </si>
  <si>
    <t>E356 TSM O/H Cond, Wild Horse-WindR Total</t>
  </si>
  <si>
    <t>E356 TSM O/H Cond, Wind Ridge-NonPr Total</t>
  </si>
  <si>
    <t>E356 TSM O/H Conductor &amp; Devices Total</t>
  </si>
  <si>
    <t>E3566 TSM O/H Conductor/Devices Total</t>
  </si>
  <si>
    <t>E3567 TSM O/H Cond, Baker Common Total</t>
  </si>
  <si>
    <t>E3567 TSM O/H Cond, Upper Baker Total</t>
  </si>
  <si>
    <t>E3567 TSM O/H Conductor/Devices Total</t>
  </si>
  <si>
    <t>E3569 (GIF) O/H Cond, Colstrip 1-2 Total</t>
  </si>
  <si>
    <t>E3569 (GIF) O/H Cond, Colstrip 3-4 Total</t>
  </si>
  <si>
    <t>E3569 (GIF) O/H Cond, Hopkins Total</t>
  </si>
  <si>
    <t>E3569 (GIF) O/H Cond, Lower Baker Total</t>
  </si>
  <si>
    <t>E3569 (GIF) O/H Cond, Poison Spring Total</t>
  </si>
  <si>
    <t>E3569 (GIF) O/H Cond, Scl-Tolt Total</t>
  </si>
  <si>
    <t>E3569 (GIF) O/H Cond, Snoqualmie 1 Total</t>
  </si>
  <si>
    <t>E3569 (GIF) O/H Cond, Snoqualmie 2 Total</t>
  </si>
  <si>
    <t>E3569 (GIF) O/H Cond, Sumas Total</t>
  </si>
  <si>
    <t>E3569 (GIF) O/H Cond, TLN-HPK@plant Total</t>
  </si>
  <si>
    <t>E3569 (GIF) O/H Cond, Upper Baker Total</t>
  </si>
  <si>
    <t>E3569 (GIF) O/H Cond, Wild Horse Total</t>
  </si>
  <si>
    <t>E3569 (GIF) O/H Conductor, LSR Total</t>
  </si>
  <si>
    <t>E3577 TSM U/G Conduit Total</t>
  </si>
  <si>
    <t>E3579 (GIF)U/G Conduit,TLN-WHD@plnt Total</t>
  </si>
  <si>
    <t>E3587 TSM U/G Conductor/Devices Total</t>
  </si>
  <si>
    <t>E3589 (GIF) U/G Cond, Fred 1/APC Total</t>
  </si>
  <si>
    <t>E3589 (GIF) UG Conductor, LSR Total</t>
  </si>
  <si>
    <t>E3589 (GIF)U/G Cond,TLN-HPK@plt Total</t>
  </si>
  <si>
    <t>E3589 (GIF)U/G Cond,TLN-WHD@plnt Total</t>
  </si>
  <si>
    <t>E3589 (GIF)U/G Cond,TLN-WHDE@plt Total</t>
  </si>
  <si>
    <t>E3590 TSM Roads &amp; Trails Total</t>
  </si>
  <si>
    <t>E3590 TSM Roads, 3rd AC Line Total</t>
  </si>
  <si>
    <t>E3590 TSM Roads, Colstrip 1-2 Com Total</t>
  </si>
  <si>
    <t>E3590 TSM Roads, Colstrip 3-4 Com Total</t>
  </si>
  <si>
    <t>E3597 TSM Roads &amp; Trails Total</t>
  </si>
  <si>
    <t>E3599 TSM ARO Transmission Total</t>
  </si>
  <si>
    <t>E35999 (GIF) Rd/Trail, Upper Baker Total</t>
  </si>
  <si>
    <t>E36010 DST Easements Total</t>
  </si>
  <si>
    <t>E3610 DST Structures &amp; Improvement Total</t>
  </si>
  <si>
    <t>E3620 DST Sub Eq Wild Horse Solar Total</t>
  </si>
  <si>
    <t>E3620 DST Substation Equipment Total</t>
  </si>
  <si>
    <t>E3630 DST Battery Storage Equipment Total</t>
  </si>
  <si>
    <t>E3640 DST Poles, Wild Horse Solar Total</t>
  </si>
  <si>
    <t>E3640 DST Poles/Towers/Fixtures Total</t>
  </si>
  <si>
    <t>E3650 DST O/H Cond, WildHorse Solar Total</t>
  </si>
  <si>
    <t>E3650 DST O/H Conductor/Devices Total</t>
  </si>
  <si>
    <t>E3660 DST U/G Conduit Total</t>
  </si>
  <si>
    <t>E3670 DST U/G Conductor/Devices Total</t>
  </si>
  <si>
    <t>E368 DST Line Transformers Total</t>
  </si>
  <si>
    <t>E369 DST Services Total</t>
  </si>
  <si>
    <t>E370 DST Meters AMR Total</t>
  </si>
  <si>
    <t>E3701 DST Meters AMI Total</t>
  </si>
  <si>
    <t>E373 DST Street Lighting &amp; Signal Total</t>
  </si>
  <si>
    <t>E374 DST ARO Distribution Total</t>
  </si>
  <si>
    <t>E3900 GEN Str&amp;Impv, Burlington/Skag Total</t>
  </si>
  <si>
    <t>E3900 GEN Str/Impv, Colstrip 3-4 Total</t>
  </si>
  <si>
    <t>E3900 GEN Str/Impv, Wildhorse Total</t>
  </si>
  <si>
    <t>E3900 GEN Structures &amp; Improvement Total</t>
  </si>
  <si>
    <t>E3901 GEN LH, Bellingham Total</t>
  </si>
  <si>
    <t>E3901 GEN LH, Dayton Total</t>
  </si>
  <si>
    <t>E3911 GEN Off F&amp;E Sumas OP old Total</t>
  </si>
  <si>
    <t>E3911 GEN Off Furn &amp; Eq, LSR Total</t>
  </si>
  <si>
    <t>E3911 GEN Off Furn &amp; Eq, MTF OP Total</t>
  </si>
  <si>
    <t>E3911 GEN Off Furn &amp; Eq, WildHorse Total</t>
  </si>
  <si>
    <t>E3911 GEN Off Furn &amp; Eq,Sumas Total</t>
  </si>
  <si>
    <t>E3911 GEN Office F&amp;E, GLD OP old Total</t>
  </si>
  <si>
    <t>E3911 GEN Office F&amp;E, LBK #3 Total</t>
  </si>
  <si>
    <t>E3911 GEN Office F&amp;E, Snoqualmie 1 Total</t>
  </si>
  <si>
    <t>E3911 GEN Office Furn &amp; Eq, Gold Total</t>
  </si>
  <si>
    <t>E3911 GEN Office Furn &amp; Eq, new Total</t>
  </si>
  <si>
    <t>E3911 GEN Office Furn &amp; Eq, old Total</t>
  </si>
  <si>
    <t>E3911 GEN Office Furn &amp; Eq, UBK Total</t>
  </si>
  <si>
    <t>E3912 GEN Computer Eq, Encogen Total</t>
  </si>
  <si>
    <t>E3912 GEN Computer Eq, Frederickson Total</t>
  </si>
  <si>
    <t>E3912 GEN Computer Eq, Fredonia Total</t>
  </si>
  <si>
    <t>E3912 GEN Computer Eq, Goldendale Total</t>
  </si>
  <si>
    <t>E3912 GEN Computer Eq, HPK Ridge Total</t>
  </si>
  <si>
    <t>E3912 GEN Computer Eq, LB#4-2013 Total</t>
  </si>
  <si>
    <t>E3912 GEN Computer Eq, LBK FSC Total</t>
  </si>
  <si>
    <t>E3912 GEN Computer Eq, Mint Farm Total</t>
  </si>
  <si>
    <t>E3912 GEN Computer Eq, new Total</t>
  </si>
  <si>
    <t>E3912 GEN Computer Eq, Snoqualmie 1 Total</t>
  </si>
  <si>
    <t>E3912 GEN Computer Eq, Snoqualmie 2 Total</t>
  </si>
  <si>
    <t>E3912 GEN Computer Eq, WHH #2-3 Total</t>
  </si>
  <si>
    <t>E3912 GEN Computer Eq, Wild Horse Total</t>
  </si>
  <si>
    <t>E3912 GEN Computer Eq, Wild Hrs Exp Total</t>
  </si>
  <si>
    <t>E3912 GEN Computer Equip, UBK Total</t>
  </si>
  <si>
    <t>E392 GEN Trans Equip, Colstrip 1 Total</t>
  </si>
  <si>
    <t>E392 GEN Trans Equip, Colstrip 2 Total</t>
  </si>
  <si>
    <t>E392 GEN Trans Equip, Colstrip 3 Total</t>
  </si>
  <si>
    <t>E392 GEN Trans Equip, Colstrip 4 Total</t>
  </si>
  <si>
    <t>E392 GEN Trans Equip, new Total</t>
  </si>
  <si>
    <t>E392 GEN Trans Equip, old Total</t>
  </si>
  <si>
    <t>E392 GEN Trans Equip, Snoq Park Total</t>
  </si>
  <si>
    <t>E392 GEN Transp Eq, Encogen old Total</t>
  </si>
  <si>
    <t>E3930 GEN Stores Equip, new Total</t>
  </si>
  <si>
    <t>E3930 GEN Stores Equip, old Total</t>
  </si>
  <si>
    <t>E3940 GEN Tools Hopkins Ridge, new Total</t>
  </si>
  <si>
    <t>E3940 GEN Tools LSR Total</t>
  </si>
  <si>
    <t>E3940 GEN Tools, Colstrip 1 Total</t>
  </si>
  <si>
    <t>E3940 GEN Tools, Colstrip 2 Total</t>
  </si>
  <si>
    <t>E3940 GEN Tools, Colstrip 3 Total</t>
  </si>
  <si>
    <t>E3940 GEN Tools, Colstrip 4 Total</t>
  </si>
  <si>
    <t>E3940 GEN Tools/Garage,  MTF OP Total</t>
  </si>
  <si>
    <t>E3940 GEN Tools/Garage, MTF new Total</t>
  </si>
  <si>
    <t>E3940 GEN Tools/Garage/Shop, new Total</t>
  </si>
  <si>
    <t>E3940 GEN Tools/Garage/Shop, old Total</t>
  </si>
  <si>
    <t>E3950 GEN Laboratory Equip, new Total</t>
  </si>
  <si>
    <t>E3950 GEN Laboratory Equip, old Total</t>
  </si>
  <si>
    <t>E396 GEN Power-Op Equip, Colstrip 1 Total</t>
  </si>
  <si>
    <t>E396 GEN Power-Op Equip, Colstrip 2 Total</t>
  </si>
  <si>
    <t>E396 GEN Power-Op Equip, Colstrip 3 Total</t>
  </si>
  <si>
    <t>E396 GEN Power-Op Equip, Colstrip 4 Total</t>
  </si>
  <si>
    <t>E396 GEN Power-Op Equip, new Total</t>
  </si>
  <si>
    <t>E3970 GEN Comm Equip, new Total</t>
  </si>
  <si>
    <t>E3970 GEN Comm Equip, old Total</t>
  </si>
  <si>
    <t>E3970 GEN Comm Equip, Snoqualmie 1 Total</t>
  </si>
  <si>
    <t>E3970 GEN CommEq, 3rd AC new Total</t>
  </si>
  <si>
    <t>E3970 GEN CommEq, 3rd AC old Total</t>
  </si>
  <si>
    <t>E3970 GEN CommEq, Colstrip 1-2 old Total</t>
  </si>
  <si>
    <t>E3970 GEN CommEq, Colstrip 1-4 new Total</t>
  </si>
  <si>
    <t>E3970 GEN CommEq, Colstrip 1-4 old Total</t>
  </si>
  <si>
    <t>E3970 GEN CommEq, Encogen Total</t>
  </si>
  <si>
    <t>E3970 GEN CommEq, Fred 1/APC new Total</t>
  </si>
  <si>
    <t>E3970 GEN CommEq, Fred 1/APC old Total</t>
  </si>
  <si>
    <t>E3970 GEN CommEq, Frederickson Total</t>
  </si>
  <si>
    <t>E3970 GEN CommEq, GLD OP old Total</t>
  </si>
  <si>
    <t>E3970 GEN CommEq, Goldendale new Total</t>
  </si>
  <si>
    <t>E3970 GEN CommEq, Hopkins Exp Total</t>
  </si>
  <si>
    <t>E3970 GEN CommEq, Hopkins Ridge new Total</t>
  </si>
  <si>
    <t>E3970 GEN CommEq, Hopkins Ridge old Total</t>
  </si>
  <si>
    <t>E3970 GEN CommEq, LB #3 Total</t>
  </si>
  <si>
    <t>E3970 GEN CommEq, LB#4-2013 Total</t>
  </si>
  <si>
    <t>E3970 GEN CommEq, LSR Total</t>
  </si>
  <si>
    <t>E3970 GEN CommEq, MFT OP Total</t>
  </si>
  <si>
    <t>E3970 GEN CommEq, Mint Farm Total</t>
  </si>
  <si>
    <t>E3970 GEN CommEq, Sumas new Total</t>
  </si>
  <si>
    <t>E3970 GEN CommEq, UBK Total</t>
  </si>
  <si>
    <t>E3970 GEN CommEq, Wild Horse new Total</t>
  </si>
  <si>
    <t>E3970 GEN CommEq, Wild Horse old Total</t>
  </si>
  <si>
    <t>E3980 GEN Misc Equip, Encogen Total</t>
  </si>
  <si>
    <t>E3980 GEN Misc Equip, Frederick Total</t>
  </si>
  <si>
    <t>E3980 GEN Misc Equipment, new Total</t>
  </si>
  <si>
    <t>E3980 GEN Misc Equipment, old Total</t>
  </si>
  <si>
    <t>E3980 GEN Misc Equipment, Sumas Total</t>
  </si>
  <si>
    <t>E3980 GEN Misc Equipment, UBK Total</t>
  </si>
  <si>
    <t>G302 INT Franchises &amp; Consents Total</t>
  </si>
  <si>
    <t>G303 INT Misc Intangible Plant Total</t>
  </si>
  <si>
    <t>G305 PRD Str/Impv, Dieringer Total</t>
  </si>
  <si>
    <t>G305 PRD Str/Impv, Swarr Total</t>
  </si>
  <si>
    <t>G311 PRD Liq Gas Equip, Dieringer Total</t>
  </si>
  <si>
    <t>G311 PRD Liq Gas Equip, Swarr Total</t>
  </si>
  <si>
    <t>G320 PRD Other Equipment Total</t>
  </si>
  <si>
    <t>G3502 UGS Right of Way Total</t>
  </si>
  <si>
    <t>G3504 UGS Easement Total</t>
  </si>
  <si>
    <t>G3511 UGS Well Structures Total</t>
  </si>
  <si>
    <t>G3512 UGS Compressor Sta Structures Total</t>
  </si>
  <si>
    <t>G3513 UGS Regulator Sta Structures Total</t>
  </si>
  <si>
    <t>G3514 UGS Other Structures Total</t>
  </si>
  <si>
    <t>G3520 UGS Wells Total</t>
  </si>
  <si>
    <t>G3522 UGS Reservoirs Total</t>
  </si>
  <si>
    <t>G3523 UGS Cushion Gas Total</t>
  </si>
  <si>
    <t>G353 UGS Lines Total</t>
  </si>
  <si>
    <t>G354 UGS Compressor Station Total</t>
  </si>
  <si>
    <t>G355 UGS Regulating Station Total</t>
  </si>
  <si>
    <t>G356 UGS Purification Equipment Total</t>
  </si>
  <si>
    <t>G357 UGS Other Equipment Total</t>
  </si>
  <si>
    <t>G361 OSP Structures &amp; Improvements Total</t>
  </si>
  <si>
    <t>G362 OSP Gas Holders Total</t>
  </si>
  <si>
    <t>G363 OSP Purification Equipment Total</t>
  </si>
  <si>
    <t>G3644 LNG Transportation Equipment Total</t>
  </si>
  <si>
    <t>G3649 PRD ARO LNG Total</t>
  </si>
  <si>
    <t>G3742 DST Easements Total</t>
  </si>
  <si>
    <t>G3743 DST Easements, From Transmsn Total</t>
  </si>
  <si>
    <t>G3743 DST Easements, Trans, Everett Total</t>
  </si>
  <si>
    <t>G3750 Centralia Office-RET Total</t>
  </si>
  <si>
    <t>G3750 DST Structures &amp; Improvements Total</t>
  </si>
  <si>
    <t>G3751 DST Structures &amp; Imprv, Trans Total</t>
  </si>
  <si>
    <t>G3762 DST Mains, Plastic Total</t>
  </si>
  <si>
    <t>G3764 DST Mains, Wrap Stl, Kittitas Total</t>
  </si>
  <si>
    <t>G3764 DST Mains, Wrapped Steel Total</t>
  </si>
  <si>
    <t>G3765 DST Mains, Cathodic Protectio Total</t>
  </si>
  <si>
    <t>G3766 DST Mains, Frm Trans, St Wrap Total</t>
  </si>
  <si>
    <t>G3766 DST Mains, Trans, Everett Total</t>
  </si>
  <si>
    <t>G3780 DST Measuring &amp; Reg Station Total</t>
  </si>
  <si>
    <t>G3781 DST Measuring &amp; Reg Sta, Tran Total</t>
  </si>
  <si>
    <t>G3801 DST Services, Cathodic Protec Total</t>
  </si>
  <si>
    <t>G3802 DST Services, Plastic Total</t>
  </si>
  <si>
    <t>G3803 DST Services, Steel Wrapped Total</t>
  </si>
  <si>
    <t>G3810 DST Meters (AMR) Total</t>
  </si>
  <si>
    <t>G3812 DST Modules, AMI Total</t>
  </si>
  <si>
    <t>G3813 DST Modules, AMR Total</t>
  </si>
  <si>
    <t>G3820 DST Meter Installations (AMR) Total</t>
  </si>
  <si>
    <t>G3822 DST Module Installations, AMI Total</t>
  </si>
  <si>
    <t>G383 DST House Regulators Total</t>
  </si>
  <si>
    <t>G384 DST House Regulator Installs Total</t>
  </si>
  <si>
    <t>G385 DST Industrial M&amp;R Sta Eq Total</t>
  </si>
  <si>
    <t>G38601 DST CNG Kent station Total</t>
  </si>
  <si>
    <t>G3861 DST Com Water Heater Total</t>
  </si>
  <si>
    <t>G3861 DST Com Water Heater&lt;1994-RET Total</t>
  </si>
  <si>
    <t>G3862 DST Res Water Heater Total</t>
  </si>
  <si>
    <t>G3862 DST ResWaterHeater &lt; 1994-RET Total</t>
  </si>
  <si>
    <t>G3863 DST Res Conv Burner Total</t>
  </si>
  <si>
    <t>G3865 DST Com Conv Burner Total</t>
  </si>
  <si>
    <t>G387 DST Other Equipment Total</t>
  </si>
  <si>
    <t>G388 DST ARO Distribution Total</t>
  </si>
  <si>
    <t>G390 Centralia Business Office Total</t>
  </si>
  <si>
    <t>G390 GEN Structures &amp; Improvements Total</t>
  </si>
  <si>
    <t>G3911 GEN Office Furn &amp; Eq, new Total</t>
  </si>
  <si>
    <t>G3911 GEN Office Furn &amp; Eq, old Total</t>
  </si>
  <si>
    <t>G3912 GEN Computer Eq, new Total</t>
  </si>
  <si>
    <t>G392 GEN Trans Equip, new Total</t>
  </si>
  <si>
    <t>G392 GEN Trans Equip, old Total</t>
  </si>
  <si>
    <t>G3930 GEN Stores Equip, new Total</t>
  </si>
  <si>
    <t>G3930 GEN Stores Equip, old Total</t>
  </si>
  <si>
    <t>G3940 GEN Tools/Garage/Shop, new Total</t>
  </si>
  <si>
    <t>G3940 GEN Tools/Garage/Shop, old Total</t>
  </si>
  <si>
    <t>G3950 GEN Laboratory Equip, new Total</t>
  </si>
  <si>
    <t>G3950 GEN Laboratory Equip, old Total</t>
  </si>
  <si>
    <t>G396 GEN Power Op Equip, new Total</t>
  </si>
  <si>
    <t>G396 GEN Power Op Equip, old Total</t>
  </si>
  <si>
    <t>G3970 GEN Comm Equip, new Total</t>
  </si>
  <si>
    <t>G3970 GEN Comm Equip, old Total</t>
  </si>
  <si>
    <t>G3980 GEN Misc Equip, new Total</t>
  </si>
  <si>
    <t>G3980 GEN Misc Equip, old Total</t>
  </si>
  <si>
    <t>Grand Total</t>
  </si>
  <si>
    <t>CINT</t>
  </si>
  <si>
    <t>CGEN</t>
  </si>
  <si>
    <t>403C</t>
  </si>
  <si>
    <t>EINT</t>
  </si>
  <si>
    <t>403E</t>
  </si>
  <si>
    <t>403.1E</t>
  </si>
  <si>
    <t>HYD</t>
  </si>
  <si>
    <t>ETSM</t>
  </si>
  <si>
    <t>ESTM</t>
  </si>
  <si>
    <t>EPRD</t>
  </si>
  <si>
    <t>EDST</t>
  </si>
  <si>
    <t>EGEN</t>
  </si>
  <si>
    <t>GINT</t>
  </si>
  <si>
    <t>GPRD</t>
  </si>
  <si>
    <t>GUGS</t>
  </si>
  <si>
    <t>GOSP</t>
  </si>
  <si>
    <t>GLNG</t>
  </si>
  <si>
    <t>GDST</t>
  </si>
  <si>
    <t>GGEN</t>
  </si>
  <si>
    <t>403G</t>
  </si>
  <si>
    <t>403.1G</t>
  </si>
  <si>
    <t>403 Depreciation Expense (Electric)</t>
  </si>
  <si>
    <t>403 Depreciation Expense (Electric Portion of Common)</t>
  </si>
  <si>
    <t>Total 403 Electric</t>
  </si>
  <si>
    <t>403 Depreciation Expense (Gas)</t>
  </si>
  <si>
    <t>403 Depreciation Expense (Gas Portion of Common)</t>
  </si>
  <si>
    <t>Total 403 Gas</t>
  </si>
  <si>
    <t>403.1 Depreciation Expense ARC (Electric)</t>
  </si>
  <si>
    <t>403.1 Depreciation Expense ARC (Gas)</t>
  </si>
  <si>
    <t>Total 403.1</t>
  </si>
  <si>
    <t>Total 403 + 403.1</t>
  </si>
  <si>
    <t>403 Depreciation Expense (Common)</t>
  </si>
  <si>
    <t>Four Factor Electric</t>
  </si>
  <si>
    <t>Four Factor Gas</t>
  </si>
  <si>
    <t>Standard</t>
  </si>
  <si>
    <t>Steam</t>
  </si>
  <si>
    <t xml:space="preserve">Hydro </t>
  </si>
  <si>
    <t>Other Production</t>
  </si>
  <si>
    <t>Total Production</t>
  </si>
  <si>
    <t>ARC</t>
  </si>
  <si>
    <t>Total</t>
  </si>
  <si>
    <t>403.1C</t>
  </si>
  <si>
    <t>PUGET SOUND ENERGY-GAS</t>
  </si>
  <si>
    <t>DEPRECIATION RESTATEMENT - GAS</t>
  </si>
  <si>
    <t>FOR THE TWELVE MONTHS ENDED DECEMBER 31, 2018</t>
  </si>
  <si>
    <t xml:space="preserve">        2019 GENERAL RATE CASE</t>
  </si>
  <si>
    <t>TY</t>
  </si>
  <si>
    <t>RESTATED</t>
  </si>
  <si>
    <t>PROFORMA</t>
  </si>
  <si>
    <t>LINE</t>
  </si>
  <si>
    <t>ACTUAL</t>
  </si>
  <si>
    <t>ADJUSTMENT</t>
  </si>
  <si>
    <t>NO.</t>
  </si>
  <si>
    <t>DESCRIPTION</t>
  </si>
  <si>
    <t>%'s</t>
  </si>
  <si>
    <t>(a)</t>
  </si>
  <si>
    <t>(b)</t>
  </si>
  <si>
    <t>(c)=(b)-(a)</t>
  </si>
  <si>
    <t>(d)</t>
  </si>
  <si>
    <t>(e)=(d)-(b)</t>
  </si>
  <si>
    <t>403 GAS DEPRECIATION EXPENSE</t>
  </si>
  <si>
    <t>403 GAS PORTION OF COMMON</t>
  </si>
  <si>
    <t>SUBTOTAL DEPRECIATION EXPENSE 403</t>
  </si>
  <si>
    <t>403.1 GAS ASSET RETIREMENT COST DEPRECIATION</t>
  </si>
  <si>
    <t>411.10 GAS ASSET RETIREMENT OBLIGATION ACCRETION</t>
  </si>
  <si>
    <t>TOTAL DEPRECIATION AND ACCRETION</t>
  </si>
  <si>
    <t>INCREASE (DECREASE) EXPENSE</t>
  </si>
  <si>
    <t>INCREASE (DECREASE) FIT</t>
  </si>
  <si>
    <t>INCREASE (DECREASE) NOI</t>
  </si>
  <si>
    <t>PUGET SOUND ENERGY-ELECTRIC</t>
  </si>
  <si>
    <t>DEPRECIATION RESTATEMENT - ELECTRIC</t>
  </si>
  <si>
    <t>403 ELEC. DEPRECIATION EXPENSE</t>
  </si>
  <si>
    <t>403 ELEC. PORTION OF COMMON</t>
  </si>
  <si>
    <t>403.1 ELEC. ASSET RETIREMENT COST DEPRECIATION</t>
  </si>
  <si>
    <t>411.10 ELEC. ASSET RETIREMENT OBLIGATION ACCRETION</t>
  </si>
  <si>
    <t>INCREASE (DECREASE) Ffit</t>
  </si>
  <si>
    <r>
      <t>¸</t>
    </r>
    <r>
      <rPr>
        <b/>
        <sz val="10"/>
        <rFont val="Arial"/>
        <family val="2"/>
      </rPr>
      <t xml:space="preserve"> 12 mos.</t>
    </r>
  </si>
  <si>
    <t>Table</t>
  </si>
  <si>
    <t xml:space="preserve">curr month </t>
  </si>
  <si>
    <t>Difference</t>
  </si>
  <si>
    <t>Net Difference</t>
  </si>
  <si>
    <t xml:space="preserve"> = - </t>
  </si>
  <si>
    <t>Book &gt; Tax</t>
  </si>
  <si>
    <t>Book</t>
  </si>
  <si>
    <t>Tax</t>
  </si>
  <si>
    <t xml:space="preserve">Permanent </t>
  </si>
  <si>
    <t>Using Tax Basis</t>
  </si>
  <si>
    <t>Expense</t>
  </si>
  <si>
    <t>BOOK</t>
  </si>
  <si>
    <t>Book Depr.</t>
  </si>
  <si>
    <t>DFIT</t>
  </si>
  <si>
    <t>ADFIT</t>
  </si>
  <si>
    <t>NBV Diff</t>
  </si>
  <si>
    <t>Net Book Value</t>
  </si>
  <si>
    <t>Accummulated Depreciation</t>
  </si>
  <si>
    <t>Date</t>
  </si>
  <si>
    <t>Electric Depreciation Restatement January 31, 2018 through December 31, 2018</t>
  </si>
  <si>
    <t>EOP 12/31/2018</t>
  </si>
  <si>
    <t>ADJUSTMENT TO RATE BASE</t>
  </si>
  <si>
    <t>TOTAL ADJUSTMENT TO RATEBASE</t>
  </si>
  <si>
    <t>ADJUSTMENT TO ACCUM. DEPREC. AT 100% DEPREC. EXP. LINE 8</t>
  </si>
  <si>
    <r>
      <rPr>
        <b/>
        <sz val="11"/>
        <color theme="1"/>
        <rFont val="Calibri"/>
        <family val="2"/>
      </rPr>
      <t xml:space="preserve">Note 1: </t>
    </r>
    <r>
      <rPr>
        <sz val="11"/>
        <color theme="1"/>
        <rFont val="Calibri"/>
        <family val="2"/>
        <scheme val="minor"/>
      </rPr>
      <t xml:space="preserve"> The first six months of 2018 from June 2018 ERF filing</t>
    </r>
  </si>
  <si>
    <t xml:space="preserve">   41113002  Accre Exp- Colstrip 1&amp;2 Contra- Elec</t>
  </si>
  <si>
    <t xml:space="preserve">   41113001  1150- Accretion Exp - ARO Electric Plant</t>
  </si>
  <si>
    <t>12/2018</t>
  </si>
  <si>
    <t>11/2018</t>
  </si>
  <si>
    <t>10/2018</t>
  </si>
  <si>
    <t>9/2018</t>
  </si>
  <si>
    <t>8/2018</t>
  </si>
  <si>
    <t>7/2018</t>
  </si>
  <si>
    <t>6/2018</t>
  </si>
  <si>
    <t>5/2018</t>
  </si>
  <si>
    <t>4/2018</t>
  </si>
  <si>
    <t>3/2018</t>
  </si>
  <si>
    <t>2/2018</t>
  </si>
  <si>
    <t>1/2018</t>
  </si>
  <si>
    <t>12/2017</t>
  </si>
  <si>
    <t>11/2017</t>
  </si>
  <si>
    <t>10/2017</t>
  </si>
  <si>
    <t>9/2017</t>
  </si>
  <si>
    <t>8/2017</t>
  </si>
  <si>
    <t>7/2017</t>
  </si>
  <si>
    <t>12 Months</t>
  </si>
  <si>
    <t>Orders</t>
  </si>
  <si>
    <t>Annualize ARO Accretion Production Only</t>
  </si>
  <si>
    <t>Production Only</t>
  </si>
  <si>
    <t>Electric Only</t>
  </si>
  <si>
    <t>*   Gas ARO Accretion Expense</t>
  </si>
  <si>
    <t>*   Electric ARO Accretion Expense</t>
  </si>
  <si>
    <t>End of Period ARO Accretion</t>
  </si>
  <si>
    <t>From Monthly Detail Income Statements</t>
  </si>
  <si>
    <r>
      <t xml:space="preserve">Test Year ARO Accretion </t>
    </r>
    <r>
      <rPr>
        <b/>
        <sz val="11"/>
        <color theme="1"/>
        <rFont val="Calibri"/>
        <family val="2"/>
      </rPr>
      <t>(Note 1)</t>
    </r>
  </si>
  <si>
    <t>December 2018 Depreciable Balance</t>
  </si>
  <si>
    <t>Underlying Asset</t>
  </si>
  <si>
    <t>Description of treatment of depreciation type in depreciation adjustments</t>
  </si>
  <si>
    <t>This legend corresponds to the types listed in column L of the Restate Depr Tab</t>
  </si>
  <si>
    <t>Type</t>
  </si>
  <si>
    <t>Justification</t>
  </si>
  <si>
    <t>No EOP adjustment is made for this category of depreciation</t>
  </si>
  <si>
    <t>Not Studied (includes ARC Depreciation and ARO Accretion)</t>
  </si>
  <si>
    <t>Treated the same as not studied as it is related to ARC Depreciation and ARO Accretion</t>
  </si>
  <si>
    <t>&lt;== check to income statement</t>
  </si>
  <si>
    <t>RB by FERC</t>
  </si>
  <si>
    <t xml:space="preserve">C302 </t>
  </si>
  <si>
    <t xml:space="preserve">C303 </t>
  </si>
  <si>
    <t xml:space="preserve">C389 </t>
  </si>
  <si>
    <t>C3900</t>
  </si>
  <si>
    <t>C3901</t>
  </si>
  <si>
    <t>C3911</t>
  </si>
  <si>
    <t>C3912</t>
  </si>
  <si>
    <t>C3920</t>
  </si>
  <si>
    <t xml:space="preserve">C393 </t>
  </si>
  <si>
    <t>C3940</t>
  </si>
  <si>
    <t xml:space="preserve">C396 </t>
  </si>
  <si>
    <t>C3970</t>
  </si>
  <si>
    <t>C3980</t>
  </si>
  <si>
    <t xml:space="preserve">C399 </t>
  </si>
  <si>
    <t>Capit</t>
  </si>
  <si>
    <t xml:space="preserve">E302 </t>
  </si>
  <si>
    <t xml:space="preserve">E303 </t>
  </si>
  <si>
    <t xml:space="preserve">E311 </t>
  </si>
  <si>
    <t xml:space="preserve">E312 </t>
  </si>
  <si>
    <t xml:space="preserve">E314 </t>
  </si>
  <si>
    <t xml:space="preserve">E315 </t>
  </si>
  <si>
    <t xml:space="preserve">E316 </t>
  </si>
  <si>
    <t>E3170</t>
  </si>
  <si>
    <t>E3171</t>
  </si>
  <si>
    <t>E3301</t>
  </si>
  <si>
    <t xml:space="preserve">E331 </t>
  </si>
  <si>
    <t xml:space="preserve">E332 </t>
  </si>
  <si>
    <t xml:space="preserve">E333 </t>
  </si>
  <si>
    <t xml:space="preserve">E334 </t>
  </si>
  <si>
    <t xml:space="preserve">E335 </t>
  </si>
  <si>
    <t>E3351</t>
  </si>
  <si>
    <t xml:space="preserve">E336 </t>
  </si>
  <si>
    <t>E3401</t>
  </si>
  <si>
    <t>E3410</t>
  </si>
  <si>
    <t xml:space="preserve">E342 </t>
  </si>
  <si>
    <t>E3440</t>
  </si>
  <si>
    <t>E3442</t>
  </si>
  <si>
    <t xml:space="preserve">E345 </t>
  </si>
  <si>
    <t>E3450</t>
  </si>
  <si>
    <t xml:space="preserve">E346 </t>
  </si>
  <si>
    <t>E3460</t>
  </si>
  <si>
    <t>E3461</t>
  </si>
  <si>
    <t xml:space="preserve">E347 </t>
  </si>
  <si>
    <t xml:space="preserve">E348 </t>
  </si>
  <si>
    <t>E3501</t>
  </si>
  <si>
    <t>E3509</t>
  </si>
  <si>
    <t xml:space="preserve">E352 </t>
  </si>
  <si>
    <t>E3526</t>
  </si>
  <si>
    <t>E3527</t>
  </si>
  <si>
    <t>E3529</t>
  </si>
  <si>
    <t xml:space="preserve">E353 </t>
  </si>
  <si>
    <t>E3536</t>
  </si>
  <si>
    <t>E3537</t>
  </si>
  <si>
    <t>E3538</t>
  </si>
  <si>
    <t>E3539</t>
  </si>
  <si>
    <t xml:space="preserve">E354 </t>
  </si>
  <si>
    <t>E3547</t>
  </si>
  <si>
    <t>E3549</t>
  </si>
  <si>
    <t xml:space="preserve">E355 </t>
  </si>
  <si>
    <t>E3556</t>
  </si>
  <si>
    <t>E3557</t>
  </si>
  <si>
    <t>E3559</t>
  </si>
  <si>
    <t xml:space="preserve">E356 </t>
  </si>
  <si>
    <t>E3566</t>
  </si>
  <si>
    <t>E3567</t>
  </si>
  <si>
    <t>E3569</t>
  </si>
  <si>
    <t>E3577</t>
  </si>
  <si>
    <t>E3579</t>
  </si>
  <si>
    <t>E3587</t>
  </si>
  <si>
    <t>E3589</t>
  </si>
  <si>
    <t>E3590</t>
  </si>
  <si>
    <t>E3597</t>
  </si>
  <si>
    <t>E3599</t>
  </si>
  <si>
    <t>E3601</t>
  </si>
  <si>
    <t>E3610</t>
  </si>
  <si>
    <t>E3620</t>
  </si>
  <si>
    <t>E3630</t>
  </si>
  <si>
    <t>E3640</t>
  </si>
  <si>
    <t>E3650</t>
  </si>
  <si>
    <t>E3660</t>
  </si>
  <si>
    <t>E3670</t>
  </si>
  <si>
    <t xml:space="preserve">E368 </t>
  </si>
  <si>
    <t xml:space="preserve">E369 </t>
  </si>
  <si>
    <t xml:space="preserve">E370 </t>
  </si>
  <si>
    <t>E3701</t>
  </si>
  <si>
    <t xml:space="preserve">E373 </t>
  </si>
  <si>
    <t xml:space="preserve">E374 </t>
  </si>
  <si>
    <t>E3900</t>
  </si>
  <si>
    <t>E3901</t>
  </si>
  <si>
    <t>E3911</t>
  </si>
  <si>
    <t>E3912</t>
  </si>
  <si>
    <t xml:space="preserve">E392 </t>
  </si>
  <si>
    <t>E3930</t>
  </si>
  <si>
    <t>E3940</t>
  </si>
  <si>
    <t>E3950</t>
  </si>
  <si>
    <t xml:space="preserve">E396 </t>
  </si>
  <si>
    <t>E3970</t>
  </si>
  <si>
    <t>E3980</t>
  </si>
  <si>
    <t xml:space="preserve">G302 </t>
  </si>
  <si>
    <t xml:space="preserve">G303 </t>
  </si>
  <si>
    <t xml:space="preserve">G305 </t>
  </si>
  <si>
    <t xml:space="preserve">G311 </t>
  </si>
  <si>
    <t xml:space="preserve">G320 </t>
  </si>
  <si>
    <t>G3502</t>
  </si>
  <si>
    <t>G3504</t>
  </si>
  <si>
    <t>G3511</t>
  </si>
  <si>
    <t>G3512</t>
  </si>
  <si>
    <t>G3513</t>
  </si>
  <si>
    <t>G3514</t>
  </si>
  <si>
    <t>G3520</t>
  </si>
  <si>
    <t>G3522</t>
  </si>
  <si>
    <t>G3523</t>
  </si>
  <si>
    <t xml:space="preserve">G353 </t>
  </si>
  <si>
    <t xml:space="preserve">G354 </t>
  </si>
  <si>
    <t xml:space="preserve">G355 </t>
  </si>
  <si>
    <t xml:space="preserve">G356 </t>
  </si>
  <si>
    <t xml:space="preserve">G357 </t>
  </si>
  <si>
    <t xml:space="preserve">G361 </t>
  </si>
  <si>
    <t xml:space="preserve">G362 </t>
  </si>
  <si>
    <t xml:space="preserve">G363 </t>
  </si>
  <si>
    <t>G3644</t>
  </si>
  <si>
    <t>G3649</t>
  </si>
  <si>
    <t>G3742</t>
  </si>
  <si>
    <t>G3743</t>
  </si>
  <si>
    <t>G3750</t>
  </si>
  <si>
    <t>G3751</t>
  </si>
  <si>
    <t>G3762</t>
  </si>
  <si>
    <t>G3764</t>
  </si>
  <si>
    <t>G3765</t>
  </si>
  <si>
    <t>G3766</t>
  </si>
  <si>
    <t>G3780</t>
  </si>
  <si>
    <t>G3781</t>
  </si>
  <si>
    <t>G3801</t>
  </si>
  <si>
    <t>G3802</t>
  </si>
  <si>
    <t>G3803</t>
  </si>
  <si>
    <t>G3810</t>
  </si>
  <si>
    <t>G3812</t>
  </si>
  <si>
    <t>G3813</t>
  </si>
  <si>
    <t>G3820</t>
  </si>
  <si>
    <t>G3822</t>
  </si>
  <si>
    <t xml:space="preserve">G383 </t>
  </si>
  <si>
    <t xml:space="preserve">G384 </t>
  </si>
  <si>
    <t xml:space="preserve">G385 </t>
  </si>
  <si>
    <t>G3860</t>
  </si>
  <si>
    <t>G3861</t>
  </si>
  <si>
    <t>G3862</t>
  </si>
  <si>
    <t>G3863</t>
  </si>
  <si>
    <t>G3865</t>
  </si>
  <si>
    <t xml:space="preserve">G387 </t>
  </si>
  <si>
    <t xml:space="preserve">G388 </t>
  </si>
  <si>
    <t xml:space="preserve">G390 </t>
  </si>
  <si>
    <t>G3911</t>
  </si>
  <si>
    <t>G3912</t>
  </si>
  <si>
    <t xml:space="preserve">G392 </t>
  </si>
  <si>
    <t>G3930</t>
  </si>
  <si>
    <t>G3940</t>
  </si>
  <si>
    <t>G3950</t>
  </si>
  <si>
    <t xml:space="preserve">G396 </t>
  </si>
  <si>
    <t>G3970</t>
  </si>
  <si>
    <t>G3980</t>
  </si>
  <si>
    <t>G</t>
  </si>
  <si>
    <t>ARO</t>
  </si>
  <si>
    <t>Over/underabsorption</t>
  </si>
  <si>
    <t>41113002  Accre Exp- Colstrip 1&amp;2 Contra- Elec</t>
  </si>
  <si>
    <t>41113001  1150- Accretion Exp - ARO Electric Plant</t>
  </si>
  <si>
    <t>SAP Download</t>
  </si>
  <si>
    <t>Colstrip Accretion</t>
  </si>
  <si>
    <t>23001151 - ARO - Lower Snake River Met Tower</t>
  </si>
  <si>
    <t>23001131 - ARO - Lower Snake River</t>
  </si>
  <si>
    <t>23002041 - ARO-Wild Horse Wind</t>
  </si>
  <si>
    <t>23003031 - ARO Colstrip 3&amp;4 (short term)</t>
  </si>
  <si>
    <t>23003021 - ARO Colstrip 1&amp;2 (short term)</t>
  </si>
  <si>
    <t>23002011 - ARO-Frederickson</t>
  </si>
  <si>
    <t>23001041 - ARO- Hopkins Ridge</t>
  </si>
  <si>
    <t>23001231 - Ferndale</t>
  </si>
  <si>
    <t>23001141 - Crystal Mtn-Generator Site</t>
  </si>
  <si>
    <t>23001031 - E317 - 100923 - Colstrip 3 &amp; 4 Ash Pond Capping (long term)</t>
  </si>
  <si>
    <t>23001021 - E317 - 100922 - Colstrip 1 &amp; 2 Ash Pond Capping (long term)</t>
  </si>
  <si>
    <t>EOP</t>
  </si>
  <si>
    <t>SAP Entry</t>
  </si>
  <si>
    <t>Plant</t>
  </si>
  <si>
    <t>Description</t>
  </si>
  <si>
    <t>Month of</t>
  </si>
  <si>
    <t>From Power</t>
  </si>
  <si>
    <t>From Power Plant</t>
  </si>
  <si>
    <t>Retired End of Life</t>
  </si>
  <si>
    <t>Electric Amortization</t>
  </si>
  <si>
    <t>Gas Amortization</t>
  </si>
  <si>
    <t>Common Amortization</t>
  </si>
  <si>
    <t>Gas</t>
  </si>
  <si>
    <t>Electric</t>
  </si>
  <si>
    <t>404 Depreciation Expense (Electric)</t>
  </si>
  <si>
    <t>404 Depreciation Expense (Electric Portion of Common)</t>
  </si>
  <si>
    <t>Total 404 Electric</t>
  </si>
  <si>
    <t>404 Depreciation Expense (Gas)</t>
  </si>
  <si>
    <t>404 Depreciation Expense (Gas Portion of Common)</t>
  </si>
  <si>
    <t>Total 404 Gas</t>
  </si>
  <si>
    <t>404 Depreciation Expense (Common)</t>
  </si>
  <si>
    <t>404C</t>
  </si>
  <si>
    <t>404G</t>
  </si>
  <si>
    <t>404E</t>
  </si>
  <si>
    <t>404 GAS DEPRECIATION EXPENSE</t>
  </si>
  <si>
    <t>404 GAS PORTION OF COMMON</t>
  </si>
  <si>
    <t>404 ELEC. DEPRECIATION EXPENSE</t>
  </si>
  <si>
    <t>404 ELEC. PORTION OF COMMON</t>
  </si>
  <si>
    <t>Current Rate = Test Year Rate</t>
  </si>
  <si>
    <t>C302 *Total</t>
  </si>
  <si>
    <t>C303 *Total</t>
  </si>
  <si>
    <t>C389 *Total</t>
  </si>
  <si>
    <t>C3900*Total</t>
  </si>
  <si>
    <t>C3901*Total</t>
  </si>
  <si>
    <t>C3911*Total</t>
  </si>
  <si>
    <t>C3912*Total</t>
  </si>
  <si>
    <t>C3920*Total</t>
  </si>
  <si>
    <t>C393 *Total</t>
  </si>
  <si>
    <t>C3940*Total</t>
  </si>
  <si>
    <t>C396 *Total</t>
  </si>
  <si>
    <t>C3970*Total</t>
  </si>
  <si>
    <t>C3980*Total</t>
  </si>
  <si>
    <t>C399 *Total</t>
  </si>
  <si>
    <t>Capit*Total</t>
  </si>
  <si>
    <t>E302 *Total</t>
  </si>
  <si>
    <t>E303 *Total</t>
  </si>
  <si>
    <t>E311 *Total</t>
  </si>
  <si>
    <t>E312 *Total</t>
  </si>
  <si>
    <t>E314 *Total</t>
  </si>
  <si>
    <t>E315 *Total</t>
  </si>
  <si>
    <t>E316 *Total</t>
  </si>
  <si>
    <t>E3170*Total</t>
  </si>
  <si>
    <t>E3171*Total</t>
  </si>
  <si>
    <t>E3301*Total</t>
  </si>
  <si>
    <t>E331 *Total</t>
  </si>
  <si>
    <t>E332 *Total</t>
  </si>
  <si>
    <t>E333 *Total</t>
  </si>
  <si>
    <t>E334 *Total</t>
  </si>
  <si>
    <t>E335 *Total</t>
  </si>
  <si>
    <t>E3351*Total</t>
  </si>
  <si>
    <t>E336 *Total</t>
  </si>
  <si>
    <t>E3401*Total</t>
  </si>
  <si>
    <t>E3410*Total</t>
  </si>
  <si>
    <t>E342 *Total</t>
  </si>
  <si>
    <t>E3440*Total</t>
  </si>
  <si>
    <t>E3442*Total</t>
  </si>
  <si>
    <t>E345 *Total</t>
  </si>
  <si>
    <t>E3450*Total</t>
  </si>
  <si>
    <t>E346 *Total</t>
  </si>
  <si>
    <t>E3460*Total</t>
  </si>
  <si>
    <t>E3461*Total</t>
  </si>
  <si>
    <t>E347 *Total</t>
  </si>
  <si>
    <t>E348 *Total</t>
  </si>
  <si>
    <t>E3501*Total</t>
  </si>
  <si>
    <t>E3509*Total</t>
  </si>
  <si>
    <t>E352 *Total</t>
  </si>
  <si>
    <t>E3526*Total</t>
  </si>
  <si>
    <t>E3527*Total</t>
  </si>
  <si>
    <t>E3529*Total</t>
  </si>
  <si>
    <t>E353 *Total</t>
  </si>
  <si>
    <t>E3536*Total</t>
  </si>
  <si>
    <t>E3537*Total</t>
  </si>
  <si>
    <t>E3538*Total</t>
  </si>
  <si>
    <t>E3539*Total</t>
  </si>
  <si>
    <t>E354 *Total</t>
  </si>
  <si>
    <t>E3547*Total</t>
  </si>
  <si>
    <t>E3549*Total</t>
  </si>
  <si>
    <t>E355 *Total</t>
  </si>
  <si>
    <t>E3556*Total</t>
  </si>
  <si>
    <t>E3557*Total</t>
  </si>
  <si>
    <t>E3559*Total</t>
  </si>
  <si>
    <t>E356 *Total</t>
  </si>
  <si>
    <t>E3566*Total</t>
  </si>
  <si>
    <t>E3567*Total</t>
  </si>
  <si>
    <t>E3569*Total</t>
  </si>
  <si>
    <t>E3577*Total</t>
  </si>
  <si>
    <t>E3579*Total</t>
  </si>
  <si>
    <t>E3587*Total</t>
  </si>
  <si>
    <t>E3589*Total</t>
  </si>
  <si>
    <t>E3590*Total</t>
  </si>
  <si>
    <t>E3597*Total</t>
  </si>
  <si>
    <t>E3599*Total</t>
  </si>
  <si>
    <t>E3601*Total</t>
  </si>
  <si>
    <t>E3610*Total</t>
  </si>
  <si>
    <t>E3620*Total</t>
  </si>
  <si>
    <t>E3630*Total</t>
  </si>
  <si>
    <t>E3640*Total</t>
  </si>
  <si>
    <t>E3650*Total</t>
  </si>
  <si>
    <t>E3660*Total</t>
  </si>
  <si>
    <t>E3670*Total</t>
  </si>
  <si>
    <t>E368 *Total</t>
  </si>
  <si>
    <t>E369 *Total</t>
  </si>
  <si>
    <t>E370 *Total</t>
  </si>
  <si>
    <t>E3701*Total</t>
  </si>
  <si>
    <t>E373 *Total</t>
  </si>
  <si>
    <t>E374 *Total</t>
  </si>
  <si>
    <t>E3900*Total</t>
  </si>
  <si>
    <t>E3901*Total</t>
  </si>
  <si>
    <t>E3911*Total</t>
  </si>
  <si>
    <t>E3912*Total</t>
  </si>
  <si>
    <t>E392 *Total</t>
  </si>
  <si>
    <t>E3930*Total</t>
  </si>
  <si>
    <t>E3940*Total</t>
  </si>
  <si>
    <t>E3950*Total</t>
  </si>
  <si>
    <t>E396 *Total</t>
  </si>
  <si>
    <t>E3970*Total</t>
  </si>
  <si>
    <t>E3980*Total</t>
  </si>
  <si>
    <t>G302 *Total</t>
  </si>
  <si>
    <t>G303 *Total</t>
  </si>
  <si>
    <t>G305 *Total</t>
  </si>
  <si>
    <t>G311 *Total</t>
  </si>
  <si>
    <t>G320 *Total</t>
  </si>
  <si>
    <t>G3502*Total</t>
  </si>
  <si>
    <t>G3504*Total</t>
  </si>
  <si>
    <t>G3511*Total</t>
  </si>
  <si>
    <t>G3512*Total</t>
  </si>
  <si>
    <t>G3513*Total</t>
  </si>
  <si>
    <t>G3514*Total</t>
  </si>
  <si>
    <t>G3520*Total</t>
  </si>
  <si>
    <t>G3522*Total</t>
  </si>
  <si>
    <t>G3523*Total</t>
  </si>
  <si>
    <t>G353 *Total</t>
  </si>
  <si>
    <t>G354 *Total</t>
  </si>
  <si>
    <t>G355 *Total</t>
  </si>
  <si>
    <t>G356 *Total</t>
  </si>
  <si>
    <t>G357 *Total</t>
  </si>
  <si>
    <t>G361 *Total</t>
  </si>
  <si>
    <t>G362 *Total</t>
  </si>
  <si>
    <t>G363 *Total</t>
  </si>
  <si>
    <t>G3644*Total</t>
  </si>
  <si>
    <t>G3649*Total</t>
  </si>
  <si>
    <t>G3742*Total</t>
  </si>
  <si>
    <t>G3743*Total</t>
  </si>
  <si>
    <t>G3750*Total</t>
  </si>
  <si>
    <t>G3751*Total</t>
  </si>
  <si>
    <t>G3762*Total</t>
  </si>
  <si>
    <t>G3764*Total</t>
  </si>
  <si>
    <t>G3765*Total</t>
  </si>
  <si>
    <t>G3766*Total</t>
  </si>
  <si>
    <t>G3780*Total</t>
  </si>
  <si>
    <t>G3781*Total</t>
  </si>
  <si>
    <t>G3801*Total</t>
  </si>
  <si>
    <t>G3802*Total</t>
  </si>
  <si>
    <t>G3803*Total</t>
  </si>
  <si>
    <t>G3810*Total</t>
  </si>
  <si>
    <t>G3812*Total</t>
  </si>
  <si>
    <t>G3813*Total</t>
  </si>
  <si>
    <t>G3820*Total</t>
  </si>
  <si>
    <t>G3822*Total</t>
  </si>
  <si>
    <t>G383 *Total</t>
  </si>
  <si>
    <t>G384 *Total</t>
  </si>
  <si>
    <t>G385 *Total</t>
  </si>
  <si>
    <t>G3860*Total</t>
  </si>
  <si>
    <t>G3861*Total</t>
  </si>
  <si>
    <t>G3862*Total</t>
  </si>
  <si>
    <t>G3863*Total</t>
  </si>
  <si>
    <t>G3865*Total</t>
  </si>
  <si>
    <t>G387 *Total</t>
  </si>
  <si>
    <t>G388 *Total</t>
  </si>
  <si>
    <t>G390 *Total</t>
  </si>
  <si>
    <t>G3911*Total</t>
  </si>
  <si>
    <t>G3912*Total</t>
  </si>
  <si>
    <t>G392 *Total</t>
  </si>
  <si>
    <t>G3930*Total</t>
  </si>
  <si>
    <t>G3940*Total</t>
  </si>
  <si>
    <t>G3950*Total</t>
  </si>
  <si>
    <t>G396 *Total</t>
  </si>
  <si>
    <t>G3970*Total</t>
  </si>
  <si>
    <t>G3980*Total</t>
  </si>
  <si>
    <t>Lookup</t>
  </si>
  <si>
    <t>Depr Adj</t>
  </si>
  <si>
    <t>Allocated E</t>
  </si>
  <si>
    <t>Allocated G</t>
  </si>
  <si>
    <t>DEPAMORT</t>
  </si>
  <si>
    <t>check to lead</t>
  </si>
  <si>
    <t>less 411.1</t>
  </si>
  <si>
    <t>Lead Total</t>
  </si>
  <si>
    <t>E311 STM Str/Impv, Colstrip 3-4 Com Reclass</t>
  </si>
  <si>
    <t>C390.1</t>
  </si>
  <si>
    <t>December 2018 balance x depreciation rate in effect each month of the restating period</t>
  </si>
  <si>
    <t>These accounts were studied and so standard treatment can be used when determining end of period depreciation expense.</t>
  </si>
  <si>
    <t>December 2018 depreciation expense is used for each month of the restating period</t>
  </si>
  <si>
    <t>An end of period adjustment recognizes the change in the depreciable balance over the restating period.  But since this category of assets was not studied, no change in their depreciation rates occurred and so using December's depreciation amount uses the most current expense.</t>
  </si>
  <si>
    <t>The depreciation for this class of assets is based on the NBV of the assets amortized to a set termination date.  The NBV is based on a static depreciable base value.  Therefore, an EOP adjustment is not warranted.</t>
  </si>
  <si>
    <t>Treatment</t>
  </si>
  <si>
    <t>Assets relate to unrecovered reserves from the prior study which have been fully amortized.</t>
  </si>
  <si>
    <t>PUGET SOUND ENERGY</t>
  </si>
  <si>
    <t>COLSTRIP, 3RD AC &amp; NORTHERN INTERTIE</t>
  </si>
  <si>
    <t>TRANSMISSION PLANT INFORMATION</t>
  </si>
  <si>
    <t>AMA Depreciation</t>
  </si>
  <si>
    <t>EOP Depreciation</t>
  </si>
  <si>
    <t>TRANS - COLSTRIP 1 &amp; 2</t>
  </si>
  <si>
    <t>E350</t>
  </si>
  <si>
    <t>Land and Land Rights</t>
  </si>
  <si>
    <t>E351</t>
  </si>
  <si>
    <t>Easements</t>
  </si>
  <si>
    <t>E352</t>
  </si>
  <si>
    <t>Structures &amp; Improvements</t>
  </si>
  <si>
    <t>E353</t>
  </si>
  <si>
    <t>Station Equipment</t>
  </si>
  <si>
    <t>E354</t>
  </si>
  <si>
    <t>Towers &amp; Fixtures</t>
  </si>
  <si>
    <t>E355</t>
  </si>
  <si>
    <t>Poles &amp; Fixtures</t>
  </si>
  <si>
    <t>E356</t>
  </si>
  <si>
    <t>OH Conductors &amp; Devices</t>
  </si>
  <si>
    <t>E359</t>
  </si>
  <si>
    <t>Roads &amp; Trails</t>
  </si>
  <si>
    <t>TOTAL COLSTRIP 1&amp;2 TRANSMISSION</t>
  </si>
  <si>
    <t>TRANS - COLSTRIP 3 &amp; 4</t>
  </si>
  <si>
    <t>TOTAL COLSTRIP 3&amp;4 TRANSMISSION</t>
  </si>
  <si>
    <t>TRANS - 3RD AC INTERTIE</t>
  </si>
  <si>
    <t>TOTAL 3RD NW-SW INTERTIE</t>
  </si>
  <si>
    <t>TRANS - NORTHERN INTERTIE</t>
  </si>
  <si>
    <t>TOTAL NORTHERN INTERTIE</t>
  </si>
  <si>
    <t>Total Transmission</t>
  </si>
  <si>
    <t>FOR THE TEST YEAR ENDED DECEMBER 31, 2018</t>
  </si>
  <si>
    <t>Function</t>
  </si>
  <si>
    <t>Common Intangibles</t>
  </si>
  <si>
    <t>Common General Plant</t>
  </si>
  <si>
    <t>Electric Intangibles</t>
  </si>
  <si>
    <t>Hydro</t>
  </si>
  <si>
    <t>Other Produciton</t>
  </si>
  <si>
    <t>Electric Transmission</t>
  </si>
  <si>
    <t>Electric Distribution</t>
  </si>
  <si>
    <t>Electric General Plant</t>
  </si>
  <si>
    <t>Gas Intangibles</t>
  </si>
  <si>
    <t>Gas Production</t>
  </si>
  <si>
    <t>Gas Underground Storage</t>
  </si>
  <si>
    <t>Gas Other Storage Production</t>
  </si>
  <si>
    <t>Gas LNG</t>
  </si>
  <si>
    <t>Gas Distribution</t>
  </si>
  <si>
    <t>Gas General Plant</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</si>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</sst>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00"/>
    <numFmt numFmtId="166" formatCode="[$-409]mmmm\ d\,\ yyyy;@"/>
    <numFmt numFmtId="167" formatCode="0.000%"/>
    <numFmt numFmtId="168" formatCode="_(&quot;$&quot;* #,##0_);_(&quot;$&quot;* \(#,##0\);_(&quot;$&quot;* &quot;-&quot;??_);_(@_)"/>
    <numFmt numFmtId="169" formatCode="0.000000%"/>
    <numFmt numFmtId="170" formatCode="#,##0.00_-;#,##0.00\-;&quot; &quot;"/>
  </numFmts>
  <fonts count="1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b/>
      <sz val="10"/>
      <name val="Times New Roman"/>
      <family val="1"/>
    </font>
    <font>
      <sz val="10"/>
      <name val="Times New Roman"/>
      <family val="1"/>
    </font>
    <font>
      <sz val="10"/>
      <color indexed="8"/>
      <name val="Times New Roman"/>
      <family val="1"/>
    </font>
    <font>
      <sz val="10"/>
      <name val="Arial"/>
      <family val="2"/>
    </font>
    <font>
      <b/>
      <sz val="10"/>
      <name val="Arial"/>
      <family val="2"/>
    </font>
    <font>
      <b/>
      <sz val="10"/>
      <name val="Symbol"/>
      <family val="1"/>
      <charset val="2"/>
    </font>
    <font>
      <b/>
      <sz val="11"/>
      <name val="Arial"/>
      <family val="2"/>
    </font>
    <font>
      <b/>
      <sz val="11"/>
      <color theme="1"/>
      <name val="Calibri"/>
      <family val="2"/>
    </font>
    <font>
      <b/>
      <sz val="12"/>
      <color theme="1"/>
      <name val="Times New Roman"/>
      <family val="1"/>
    </font>
    <font>
      <sz val="12"/>
      <color theme="1"/>
      <name val="Times New Roman"/>
      <family val="1"/>
    </font>
    <font>
      <sz val="8"/>
      <color rgb="FFFF0000"/>
      <name val="Calibri"/>
      <family val="2"/>
      <scheme val="minor"/>
    </font>
  </fonts>
  <fills count="8">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FFCC"/>
        <bgColor indexed="64"/>
      </patternFill>
    </fill>
  </fills>
  <borders count="51">
    <border>
      <left/>
      <right/>
      <top/>
      <bottom/>
      <diagonal/>
    </border>
    <border>
      <left/>
      <right/>
      <top/>
      <bottom style="thin">
        <color indexed="64"/>
      </bottom>
      <diagonal/>
    </border>
    <border>
      <left/>
      <right/>
      <top style="thin">
        <color auto="1"/>
      </top>
      <bottom style="double">
        <color auto="1"/>
      </bottom>
      <diagonal/>
    </border>
    <border>
      <left/>
      <right style="thick">
        <color auto="1"/>
      </right>
      <top/>
      <bottom/>
      <diagonal/>
    </border>
    <border>
      <left style="medium">
        <color rgb="FF0000FF"/>
      </left>
      <right/>
      <top style="medium">
        <color rgb="FF0000FF"/>
      </top>
      <bottom/>
      <diagonal/>
    </border>
    <border>
      <left/>
      <right/>
      <top style="medium">
        <color rgb="FF0000FF"/>
      </top>
      <bottom/>
      <diagonal/>
    </border>
    <border>
      <left/>
      <right style="medium">
        <color rgb="FF0000FF"/>
      </right>
      <top style="medium">
        <color rgb="FF0000FF"/>
      </top>
      <bottom/>
      <diagonal/>
    </border>
    <border>
      <left style="medium">
        <color rgb="FF0000FF"/>
      </left>
      <right/>
      <top/>
      <bottom/>
      <diagonal/>
    </border>
    <border>
      <left/>
      <right style="medium">
        <color rgb="FF0000FF"/>
      </right>
      <top/>
      <bottom/>
      <diagonal/>
    </border>
    <border>
      <left/>
      <right/>
      <top style="thin">
        <color indexed="64"/>
      </top>
      <bottom style="thin">
        <color indexed="64"/>
      </bottom>
      <diagonal/>
    </border>
    <border>
      <left style="medium">
        <color rgb="FF0000FF"/>
      </left>
      <right/>
      <top/>
      <bottom style="medium">
        <color rgb="FF0000FF"/>
      </bottom>
      <diagonal/>
    </border>
    <border>
      <left/>
      <right/>
      <top/>
      <bottom style="medium">
        <color rgb="FF0000FF"/>
      </bottom>
      <diagonal/>
    </border>
    <border>
      <left/>
      <right style="medium">
        <color rgb="FF0000FF"/>
      </right>
      <top/>
      <bottom style="medium">
        <color rgb="FF0000FF"/>
      </bottom>
      <diagonal/>
    </border>
    <border>
      <left/>
      <right/>
      <top style="medium">
        <color rgb="FF0000FF"/>
      </top>
      <bottom style="medium">
        <color rgb="FF0000FF"/>
      </bottom>
      <diagonal/>
    </border>
    <border>
      <left/>
      <right/>
      <top style="thin">
        <color indexed="64"/>
      </top>
      <bottom/>
      <diagonal/>
    </border>
    <border>
      <left/>
      <right/>
      <top style="thin">
        <color indexed="64"/>
      </top>
      <bottom style="double">
        <color indexed="64"/>
      </bottom>
      <diagonal/>
    </border>
    <border>
      <left style="hair">
        <color indexed="64"/>
      </left>
      <right/>
      <top/>
      <bottom/>
      <diagonal/>
    </border>
    <border>
      <left style="hair">
        <color indexed="64"/>
      </left>
      <right style="hair">
        <color indexed="64"/>
      </right>
      <top/>
      <bottom/>
      <diagonal/>
    </border>
    <border>
      <left style="hair">
        <color indexed="64"/>
      </left>
      <right style="hair">
        <color indexed="64"/>
      </right>
      <top style="hair">
        <color indexed="64"/>
      </top>
      <bottom style="double">
        <color indexed="64"/>
      </bottom>
      <diagonal/>
    </border>
    <border>
      <left style="medium">
        <color indexed="64"/>
      </left>
      <right style="medium">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auto="1"/>
      </left>
      <right/>
      <top/>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auto="1"/>
      </top>
      <bottom style="double">
        <color auto="1"/>
      </bottom>
      <diagonal/>
    </border>
    <border>
      <left/>
      <right style="medium">
        <color auto="1"/>
      </right>
      <top style="thin">
        <color auto="1"/>
      </top>
      <bottom style="medium">
        <color auto="1"/>
      </bottom>
      <diagonal/>
    </border>
    <border>
      <left/>
      <right/>
      <top style="thin">
        <color auto="1"/>
      </top>
      <bottom style="double">
        <color auto="1"/>
      </bottom>
      <diagonal/>
    </border>
    <border>
      <left/>
      <right/>
      <top style="thin">
        <color auto="1"/>
      </top>
      <bottom style="medium">
        <color auto="1"/>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medium">
        <color auto="1"/>
      </right>
      <top/>
      <bottom style="thin">
        <color indexed="64"/>
      </bottom>
      <diagonal/>
    </border>
  </borders>
  <cellStyleXfs count="1">
    <xf numFmtId="0" fontId="0" fillId="0" borderId="0"/>
  </cellStyleXfs>
  <cellXfs count="385">
    <xf numFmtId="0" fontId="0" fillId="0" borderId="0" xfId="0"/>
    <xf numFmtId="0" fontId="5" fillId="0" borderId="0" xfId="0" applyNumberFormat="1" applyFont="1" applyBorder="1" applyAlignment="1">
      <alignment horizontal="centerContinuous"/>
    </xf>
    <xf numFmtId="0" fontId="4" fillId="0" borderId="0" xfId="0" applyNumberFormat="1" applyFont="1" applyAlignment="1">
      <alignment horizontal="centerContinuous"/>
    </xf>
    <xf numFmtId="0" fontId="5" fillId="0" borderId="0" xfId="0" applyNumberFormat="1" applyFont="1" applyAlignment="1">
      <alignment horizontal="centerContinuous"/>
    </xf>
    <xf numFmtId="0" fontId="5" fillId="0" borderId="0" xfId="0" applyNumberFormat="1" applyFont="1" applyBorder="1" applyAlignment="1">
      <alignment horizontal="center"/>
    </xf>
    <xf numFmtId="0" fontId="4" fillId="0" borderId="0" xfId="0" applyNumberFormat="1" applyFont="1" applyAlignment="1">
      <alignment horizontal="center"/>
    </xf>
    <xf numFmtId="17" fontId="5" fillId="0" borderId="1" xfId="0" applyNumberFormat="1" applyFont="1" applyBorder="1" applyAlignment="1">
      <alignment horizontal="center"/>
    </xf>
    <xf numFmtId="0" fontId="5" fillId="0" borderId="1" xfId="0" applyNumberFormat="1" applyFont="1" applyBorder="1" applyAlignment="1">
      <alignment horizontal="center"/>
    </xf>
    <xf numFmtId="9" fontId="4" fillId="0" borderId="0" xfId="0" applyNumberFormat="1" applyFont="1" applyAlignment="1"/>
    <xf numFmtId="44" fontId="4" fillId="0" borderId="0" xfId="0" applyNumberFormat="1" applyFont="1" applyAlignment="1"/>
    <xf numFmtId="43" fontId="4" fillId="0" borderId="0" xfId="0" applyNumberFormat="1" applyFont="1" applyAlignment="1"/>
    <xf numFmtId="44" fontId="4" fillId="0" borderId="46" xfId="0" applyNumberFormat="1" applyFont="1" applyBorder="1" applyAlignment="1"/>
    <xf numFmtId="0" fontId="5" fillId="0" borderId="0" xfId="0" applyNumberFormat="1" applyFont="1" applyAlignment="1"/>
    <xf numFmtId="17" fontId="3" fillId="0" borderId="49" xfId="0" applyNumberFormat="1" applyFont="1" applyBorder="1" applyAlignment="1"/>
    <xf numFmtId="49" fontId="4" fillId="0" borderId="35" xfId="0" applyNumberFormat="1" applyFont="1" applyFill="1" applyBorder="1" applyAlignment="1">
      <alignment horizontal="left"/>
    </xf>
    <xf numFmtId="170" fontId="4" fillId="0" borderId="35" xfId="0" applyNumberFormat="1" applyFont="1" applyFill="1" applyBorder="1" applyAlignment="1"/>
    <xf numFmtId="165" fontId="3" fillId="0" borderId="49" xfId="0" applyNumberFormat="1" applyFont="1" applyBorder="1" applyAlignment="1"/>
    <xf numFmtId="43" fontId="3" fillId="0" borderId="49" xfId="0" applyNumberFormat="1" applyFont="1" applyBorder="1" applyAlignment="1"/>
    <xf numFmtId="0" fontId="4" fillId="0" borderId="0" xfId="0" applyNumberFormat="1" applyFont="1" applyAlignment="1"/>
    <xf numFmtId="0" fontId="0" fillId="0" borderId="0" xfId="0"/>
    <xf numFmtId="0" fontId="0" fillId="0" borderId="0" xfId="0" applyAlignment="1">
      <alignment horizontal="center"/>
    </xf>
    <xf numFmtId="43" fontId="5" fillId="0" borderId="0" xfId="0" applyNumberFormat="1" applyFont="1" applyBorder="1" applyAlignment="1">
      <alignment horizontal="center"/>
    </xf>
    <xf numFmtId="43" fontId="3" fillId="0" borderId="3" xfId="0" applyNumberFormat="1" applyFont="1" applyBorder="1" applyAlignment="1">
      <alignment horizontal="center"/>
    </xf>
    <xf numFmtId="0" fontId="0" fillId="3" borderId="0" xfId="0" applyFill="1"/>
    <xf numFmtId="0" fontId="0" fillId="4" borderId="0" xfId="0" applyFill="1"/>
    <xf numFmtId="44" fontId="4" fillId="0" borderId="0" xfId="0" applyNumberFormat="1" applyFont="1" applyBorder="1" applyAlignment="1">
      <alignment horizontal="center"/>
    </xf>
    <xf numFmtId="0" fontId="2" fillId="0" borderId="0" xfId="0" applyFont="1"/>
    <xf numFmtId="14" fontId="0" fillId="0" borderId="0" xfId="0" applyNumberFormat="1"/>
    <xf numFmtId="0" fontId="3" fillId="0" borderId="0" xfId="0" applyFont="1"/>
    <xf numFmtId="43" fontId="0" fillId="0" borderId="0" xfId="0" applyNumberFormat="1" applyFont="1"/>
    <xf numFmtId="10" fontId="0" fillId="0" borderId="0" xfId="0" applyNumberFormat="1"/>
    <xf numFmtId="43" fontId="0" fillId="0" borderId="0" xfId="0" applyNumberFormat="1"/>
    <xf numFmtId="0" fontId="0" fillId="0" borderId="0" xfId="0" applyFill="1"/>
    <xf numFmtId="14" fontId="0" fillId="0" borderId="0" xfId="0" applyNumberFormat="1" applyFill="1"/>
    <xf numFmtId="43" fontId="0" fillId="0" borderId="0" xfId="0" applyNumberFormat="1" applyFont="1" applyFill="1"/>
    <xf numFmtId="0" fontId="0" fillId="0" borderId="0" xfId="0" applyBorder="1"/>
    <xf numFmtId="0" fontId="0" fillId="0" borderId="0" xfId="0" applyBorder="1" applyAlignment="1">
      <alignment horizontal="center"/>
    </xf>
    <xf numFmtId="0" fontId="3" fillId="0" borderId="0" xfId="0" applyFont="1" applyBorder="1" applyAlignment="1">
      <alignment horizontal="center" wrapText="1"/>
    </xf>
    <xf numFmtId="0" fontId="3" fillId="0" borderId="3" xfId="0" applyFont="1" applyBorder="1" applyAlignment="1">
      <alignment horizontal="center" wrapText="1"/>
    </xf>
    <xf numFmtId="0" fontId="3" fillId="0" borderId="0" xfId="0" applyFont="1" applyFill="1" applyBorder="1"/>
    <xf numFmtId="0" fontId="0" fillId="0" borderId="0" xfId="0" applyFill="1" applyAlignment="1">
      <alignment horizontal="center"/>
    </xf>
    <xf numFmtId="44" fontId="0" fillId="0" borderId="2" xfId="0" applyNumberFormat="1" applyFont="1" applyBorder="1"/>
    <xf numFmtId="44" fontId="1" fillId="0" borderId="2" xfId="0" applyNumberFormat="1" applyFont="1" applyBorder="1"/>
    <xf numFmtId="14" fontId="0" fillId="4" borderId="0" xfId="0" applyNumberFormat="1" applyFill="1"/>
    <xf numFmtId="0" fontId="3" fillId="0" borderId="0" xfId="0" applyFont="1" applyFill="1"/>
    <xf numFmtId="14" fontId="0" fillId="3" borderId="0" xfId="0" applyNumberFormat="1" applyFill="1"/>
    <xf numFmtId="44" fontId="0" fillId="0" borderId="2" xfId="0" applyNumberFormat="1" applyFont="1" applyFill="1" applyBorder="1"/>
    <xf numFmtId="10" fontId="0" fillId="0" borderId="4" xfId="0" applyNumberFormat="1" applyBorder="1"/>
    <xf numFmtId="43" fontId="0" fillId="0" borderId="5" xfId="0" applyNumberFormat="1" applyBorder="1"/>
    <xf numFmtId="43" fontId="0" fillId="0" borderId="5" xfId="0" applyNumberFormat="1" applyBorder="1" applyAlignment="1">
      <alignment horizontal="right"/>
    </xf>
    <xf numFmtId="42" fontId="0" fillId="0" borderId="5" xfId="0" applyNumberFormat="1" applyBorder="1"/>
    <xf numFmtId="37" fontId="2" fillId="0" borderId="5" xfId="0" applyNumberFormat="1" applyFont="1" applyBorder="1" applyAlignment="1">
      <alignment horizontal="left"/>
    </xf>
    <xf numFmtId="43" fontId="2" fillId="0" borderId="5" xfId="0" applyNumberFormat="1" applyFont="1" applyBorder="1"/>
    <xf numFmtId="43" fontId="4" fillId="0" borderId="5" xfId="0" applyNumberFormat="1" applyFont="1" applyBorder="1"/>
    <xf numFmtId="43" fontId="0" fillId="0" borderId="6" xfId="0" applyNumberFormat="1" applyBorder="1"/>
    <xf numFmtId="10" fontId="0" fillId="0" borderId="7" xfId="0" applyNumberFormat="1" applyBorder="1"/>
    <xf numFmtId="43" fontId="0" fillId="0" borderId="0" xfId="0" applyNumberFormat="1" applyBorder="1"/>
    <xf numFmtId="43" fontId="0" fillId="0" borderId="0" xfId="0" applyNumberFormat="1" applyBorder="1" applyAlignment="1">
      <alignment horizontal="right"/>
    </xf>
    <xf numFmtId="41" fontId="0" fillId="0" borderId="0" xfId="0" applyNumberFormat="1" applyBorder="1"/>
    <xf numFmtId="37" fontId="2" fillId="0" borderId="0" xfId="0" applyNumberFormat="1" applyFont="1" applyBorder="1" applyAlignment="1">
      <alignment horizontal="left"/>
    </xf>
    <xf numFmtId="43" fontId="2" fillId="0" borderId="0" xfId="0" applyNumberFormat="1" applyFont="1" applyBorder="1"/>
    <xf numFmtId="43" fontId="4" fillId="0" borderId="0" xfId="0" applyNumberFormat="1" applyFont="1" applyBorder="1"/>
    <xf numFmtId="43" fontId="0" fillId="0" borderId="8" xfId="0" applyNumberFormat="1" applyBorder="1"/>
    <xf numFmtId="41" fontId="0" fillId="0" borderId="9" xfId="0" applyNumberFormat="1" applyBorder="1"/>
    <xf numFmtId="42" fontId="0" fillId="0" borderId="2" xfId="0" applyNumberFormat="1" applyBorder="1"/>
    <xf numFmtId="43" fontId="2" fillId="0" borderId="0" xfId="0" applyNumberFormat="1" applyFont="1" applyBorder="1" applyAlignment="1">
      <alignment horizontal="left"/>
    </xf>
    <xf numFmtId="41" fontId="2" fillId="0" borderId="0" xfId="0" applyNumberFormat="1" applyFont="1" applyBorder="1" applyAlignment="1">
      <alignment horizontal="right"/>
    </xf>
    <xf numFmtId="10" fontId="0" fillId="0" borderId="0" xfId="0" applyNumberFormat="1" applyBorder="1"/>
    <xf numFmtId="42" fontId="0" fillId="0" borderId="0" xfId="0" applyNumberFormat="1" applyBorder="1"/>
    <xf numFmtId="10" fontId="2" fillId="0" borderId="0" xfId="0" applyNumberFormat="1" applyFont="1" applyBorder="1"/>
    <xf numFmtId="10" fontId="0" fillId="0" borderId="10" xfId="0" applyNumberFormat="1" applyBorder="1"/>
    <xf numFmtId="43" fontId="0" fillId="0" borderId="11" xfId="0" applyNumberFormat="1" applyBorder="1"/>
    <xf numFmtId="43" fontId="0" fillId="0" borderId="11" xfId="0" applyNumberFormat="1" applyBorder="1" applyAlignment="1">
      <alignment horizontal="right"/>
    </xf>
    <xf numFmtId="42" fontId="0" fillId="0" borderId="11" xfId="0" applyNumberFormat="1" applyBorder="1"/>
    <xf numFmtId="10" fontId="2" fillId="0" borderId="11" xfId="0" applyNumberFormat="1" applyFont="1" applyBorder="1"/>
    <xf numFmtId="43" fontId="2" fillId="0" borderId="11" xfId="0" applyNumberFormat="1" applyFont="1" applyBorder="1"/>
    <xf numFmtId="43" fontId="4" fillId="0" borderId="11" xfId="0" applyNumberFormat="1" applyFont="1" applyBorder="1"/>
    <xf numFmtId="43" fontId="0" fillId="0" borderId="12" xfId="0" applyNumberFormat="1" applyBorder="1"/>
    <xf numFmtId="43" fontId="2" fillId="0" borderId="0" xfId="0" applyNumberFormat="1" applyFont="1"/>
    <xf numFmtId="43" fontId="4" fillId="0" borderId="0" xfId="0" applyNumberFormat="1" applyFont="1"/>
    <xf numFmtId="43" fontId="0" fillId="0" borderId="13" xfId="0" applyNumberFormat="1" applyBorder="1"/>
    <xf numFmtId="42" fontId="0" fillId="0" borderId="6" xfId="0" applyNumberFormat="1" applyBorder="1"/>
    <xf numFmtId="41" fontId="0" fillId="0" borderId="8" xfId="0" applyNumberFormat="1" applyBorder="1"/>
    <xf numFmtId="0" fontId="0" fillId="0" borderId="7" xfId="0" applyBorder="1"/>
    <xf numFmtId="41" fontId="4" fillId="0" borderId="0" xfId="0" applyNumberFormat="1" applyFont="1" applyBorder="1"/>
    <xf numFmtId="0" fontId="4" fillId="0" borderId="0" xfId="0" applyFont="1" applyBorder="1"/>
    <xf numFmtId="41" fontId="4" fillId="0" borderId="8" xfId="0" applyNumberFormat="1" applyFont="1" applyBorder="1"/>
    <xf numFmtId="0" fontId="0" fillId="0" borderId="10" xfId="0" applyBorder="1"/>
    <xf numFmtId="0" fontId="0" fillId="0" borderId="11" xfId="0" applyBorder="1"/>
    <xf numFmtId="41" fontId="0" fillId="0" borderId="11" xfId="0" applyNumberFormat="1" applyBorder="1"/>
    <xf numFmtId="0" fontId="4" fillId="0" borderId="11" xfId="0" applyFont="1" applyBorder="1"/>
    <xf numFmtId="0" fontId="0" fillId="0" borderId="12" xfId="0" applyBorder="1"/>
    <xf numFmtId="41" fontId="0" fillId="0" borderId="0" xfId="0" applyNumberFormat="1"/>
    <xf numFmtId="0" fontId="4" fillId="0" borderId="0" xfId="0" applyFont="1"/>
    <xf numFmtId="0" fontId="0" fillId="0" borderId="4" xfId="0" applyBorder="1"/>
    <xf numFmtId="0" fontId="0" fillId="0" borderId="5" xfId="0" applyBorder="1"/>
    <xf numFmtId="41" fontId="0" fillId="0" borderId="5" xfId="0" applyNumberFormat="1" applyBorder="1"/>
    <xf numFmtId="0" fontId="4" fillId="0" borderId="5" xfId="0" applyFont="1" applyBorder="1"/>
    <xf numFmtId="0" fontId="0" fillId="0" borderId="6" xfId="0" applyBorder="1"/>
    <xf numFmtId="42" fontId="0" fillId="0" borderId="0" xfId="0" applyNumberFormat="1" applyFont="1" applyBorder="1"/>
    <xf numFmtId="42" fontId="4" fillId="0" borderId="0" xfId="0" applyNumberFormat="1" applyFont="1" applyBorder="1"/>
    <xf numFmtId="42" fontId="0" fillId="0" borderId="8" xfId="0" applyNumberFormat="1" applyFont="1" applyBorder="1"/>
    <xf numFmtId="0" fontId="0" fillId="0" borderId="0" xfId="0" applyFill="1" applyBorder="1"/>
    <xf numFmtId="0" fontId="0" fillId="0" borderId="7" xfId="0" applyBorder="1" applyAlignment="1">
      <alignment horizontal="right"/>
    </xf>
    <xf numFmtId="14" fontId="3" fillId="0" borderId="0" xfId="0" applyNumberFormat="1" applyFont="1" applyBorder="1" applyAlignment="1">
      <alignment horizontal="center"/>
    </xf>
    <xf numFmtId="41" fontId="0" fillId="0" borderId="0" xfId="0" applyNumberFormat="1" applyFill="1" applyBorder="1"/>
    <xf numFmtId="44" fontId="0" fillId="0" borderId="0" xfId="0" applyNumberFormat="1"/>
    <xf numFmtId="41" fontId="0" fillId="0" borderId="7" xfId="0" applyNumberFormat="1" applyBorder="1"/>
    <xf numFmtId="42" fontId="0" fillId="0" borderId="7" xfId="0" applyNumberFormat="1" applyBorder="1"/>
    <xf numFmtId="42" fontId="0" fillId="0" borderId="4" xfId="0" applyNumberFormat="1" applyBorder="1"/>
    <xf numFmtId="43" fontId="0" fillId="0" borderId="7" xfId="0" applyNumberFormat="1" applyBorder="1"/>
    <xf numFmtId="0" fontId="6" fillId="0" borderId="0" xfId="0" applyNumberFormat="1" applyFont="1" applyFill="1" applyAlignment="1">
      <alignment horizontal="right"/>
    </xf>
    <xf numFmtId="0" fontId="6" fillId="0" borderId="0" xfId="0" quotePrefix="1" applyNumberFormat="1" applyFont="1" applyFill="1" applyBorder="1" applyAlignment="1">
      <alignment horizontal="right"/>
    </xf>
    <xf numFmtId="0" fontId="6" fillId="0" borderId="0" xfId="0" applyNumberFormat="1" applyFont="1" applyFill="1" applyBorder="1" applyAlignment="1">
      <alignment horizontal="left"/>
    </xf>
    <xf numFmtId="0" fontId="6" fillId="0" borderId="0" xfId="0" applyNumberFormat="1" applyFont="1" applyFill="1" applyAlignment="1" applyProtection="1">
      <alignment horizontal="left"/>
      <protection locked="0"/>
    </xf>
    <xf numFmtId="0" fontId="6" fillId="0" borderId="0" xfId="0" applyNumberFormat="1" applyFont="1" applyFill="1" applyAlignment="1">
      <alignment horizontal="center"/>
    </xf>
    <xf numFmtId="0" fontId="6" fillId="0" borderId="0" xfId="0" applyNumberFormat="1" applyFont="1" applyFill="1" applyAlignment="1">
      <alignment horizontal="left"/>
    </xf>
    <xf numFmtId="0" fontId="6" fillId="0" borderId="0" xfId="0" quotePrefix="1" applyNumberFormat="1" applyFont="1" applyFill="1" applyBorder="1" applyAlignment="1">
      <alignment horizontal="center"/>
    </xf>
    <xf numFmtId="0" fontId="6" fillId="0" borderId="0" xfId="0" applyNumberFormat="1" applyFont="1" applyFill="1" applyAlignment="1" applyProtection="1">
      <alignment horizontal="centerContinuous"/>
      <protection locked="0"/>
    </xf>
    <xf numFmtId="0" fontId="6" fillId="0" borderId="0" xfId="0" quotePrefix="1" applyNumberFormat="1" applyFont="1" applyFill="1" applyBorder="1" applyAlignment="1">
      <alignment horizontal="centerContinuous"/>
    </xf>
    <xf numFmtId="0" fontId="6" fillId="0" borderId="0" xfId="0" applyNumberFormat="1" applyFont="1" applyFill="1" applyBorder="1" applyAlignment="1">
      <alignment horizontal="center"/>
    </xf>
    <xf numFmtId="0" fontId="6" fillId="0" borderId="0" xfId="0" applyNumberFormat="1" applyFont="1" applyFill="1" applyBorder="1" applyAlignment="1">
      <alignment horizontal="centerContinuous"/>
    </xf>
    <xf numFmtId="0" fontId="6" fillId="0" borderId="0" xfId="0" applyNumberFormat="1" applyFont="1" applyFill="1" applyBorder="1" applyAlignment="1" applyProtection="1">
      <alignment horizontal="center"/>
      <protection locked="0"/>
    </xf>
    <xf numFmtId="0" fontId="6" fillId="0" borderId="0" xfId="0" applyNumberFormat="1" applyFont="1" applyFill="1" applyAlignment="1" applyProtection="1">
      <alignment horizontal="center"/>
      <protection locked="0"/>
    </xf>
    <xf numFmtId="0" fontId="6" fillId="0" borderId="0" xfId="0" applyNumberFormat="1" applyFont="1" applyFill="1" applyAlignment="1"/>
    <xf numFmtId="0" fontId="6" fillId="0" borderId="1" xfId="0" applyNumberFormat="1" applyFont="1" applyFill="1" applyBorder="1" applyAlignment="1">
      <alignment horizontal="center"/>
    </xf>
    <xf numFmtId="0" fontId="6" fillId="0" borderId="1" xfId="0" applyNumberFormat="1" applyFont="1" applyFill="1" applyBorder="1" applyAlignment="1"/>
    <xf numFmtId="0" fontId="6" fillId="0" borderId="1" xfId="0" quotePrefix="1" applyNumberFormat="1" applyFont="1" applyFill="1" applyBorder="1" applyAlignment="1">
      <alignment horizontal="center"/>
    </xf>
    <xf numFmtId="0" fontId="3" fillId="0" borderId="1" xfId="0" applyFont="1" applyBorder="1" applyAlignment="1">
      <alignment horizontal="center"/>
    </xf>
    <xf numFmtId="0" fontId="6" fillId="0" borderId="1" xfId="0" applyNumberFormat="1" applyFont="1" applyFill="1" applyBorder="1" applyAlignment="1" applyProtection="1">
      <alignment horizontal="center"/>
      <protection locked="0"/>
    </xf>
    <xf numFmtId="0" fontId="6" fillId="0" borderId="0" xfId="0" applyNumberFormat="1" applyFont="1" applyFill="1" applyBorder="1" applyAlignment="1"/>
    <xf numFmtId="0" fontId="6" fillId="0" borderId="0" xfId="0" quotePrefix="1" applyNumberFormat="1" applyFont="1" applyFill="1" applyBorder="1" applyAlignment="1" applyProtection="1">
      <alignment horizontal="center"/>
      <protection locked="0"/>
    </xf>
    <xf numFmtId="0" fontId="7" fillId="0" borderId="0" xfId="0" applyNumberFormat="1" applyFont="1" applyFill="1" applyAlignment="1">
      <alignment horizontal="center"/>
    </xf>
    <xf numFmtId="42" fontId="7" fillId="0" borderId="0" xfId="0" applyNumberFormat="1" applyFont="1" applyFill="1" applyBorder="1"/>
    <xf numFmtId="42" fontId="7" fillId="0" borderId="0" xfId="0" applyNumberFormat="1" applyFont="1" applyFill="1" applyAlignment="1" applyProtection="1">
      <alignment horizontal="right"/>
      <protection locked="0"/>
    </xf>
    <xf numFmtId="42" fontId="8" fillId="0" borderId="0" xfId="0" applyNumberFormat="1" applyFont="1" applyBorder="1"/>
    <xf numFmtId="41" fontId="7" fillId="0" borderId="0" xfId="0" applyNumberFormat="1" applyFont="1" applyFill="1" applyAlignment="1" applyProtection="1">
      <alignment horizontal="right"/>
      <protection locked="0"/>
    </xf>
    <xf numFmtId="41" fontId="7" fillId="0" borderId="1" xfId="0" applyNumberFormat="1" applyFont="1" applyFill="1" applyBorder="1" applyAlignment="1">
      <alignment horizontal="center"/>
    </xf>
    <xf numFmtId="41" fontId="7" fillId="0" borderId="14" xfId="0" applyNumberFormat="1" applyFont="1" applyFill="1" applyBorder="1" applyAlignment="1">
      <alignment horizontal="center"/>
    </xf>
    <xf numFmtId="0" fontId="7" fillId="0" borderId="0" xfId="0" applyNumberFormat="1" applyFont="1" applyFill="1" applyAlignment="1">
      <alignment horizontal="left"/>
    </xf>
    <xf numFmtId="49" fontId="7" fillId="0" borderId="0" xfId="0" applyNumberFormat="1" applyFont="1" applyBorder="1" applyAlignment="1">
      <alignment horizontal="left"/>
    </xf>
    <xf numFmtId="41" fontId="8" fillId="0" borderId="0" xfId="0" applyNumberFormat="1" applyFont="1" applyFill="1" applyBorder="1" applyAlignment="1">
      <alignment horizontal="center"/>
    </xf>
    <xf numFmtId="41" fontId="8" fillId="0" borderId="1" xfId="0" applyNumberFormat="1" applyFont="1" applyBorder="1"/>
    <xf numFmtId="0" fontId="7" fillId="0" borderId="0" xfId="0" applyNumberFormat="1" applyFont="1" applyFill="1" applyAlignment="1"/>
    <xf numFmtId="41" fontId="7" fillId="0" borderId="0" xfId="0" applyNumberFormat="1" applyFont="1" applyFill="1" applyBorder="1" applyAlignment="1">
      <alignment horizontal="center"/>
    </xf>
    <xf numFmtId="41" fontId="8" fillId="0" borderId="14" xfId="0" applyNumberFormat="1" applyFont="1" applyBorder="1"/>
    <xf numFmtId="0" fontId="7" fillId="0" borderId="0" xfId="0" applyNumberFormat="1" applyFont="1" applyFill="1" applyAlignment="1">
      <alignment vertical="center"/>
    </xf>
    <xf numFmtId="42" fontId="8" fillId="0" borderId="0" xfId="0" applyNumberFormat="1" applyFont="1" applyBorder="1"/>
    <xf numFmtId="43" fontId="7" fillId="0" borderId="0" xfId="0" applyNumberFormat="1" applyFont="1" applyFill="1" applyBorder="1" applyAlignment="1">
      <alignment horizontal="center"/>
    </xf>
    <xf numFmtId="0" fontId="7" fillId="0" borderId="0" xfId="0" applyNumberFormat="1" applyFont="1" applyFill="1" applyBorder="1" applyAlignment="1">
      <alignment horizontal="center"/>
    </xf>
    <xf numFmtId="42" fontId="7" fillId="0" borderId="0" xfId="0" applyNumberFormat="1" applyFont="1" applyFill="1" applyBorder="1" applyAlignment="1">
      <alignment horizontal="center"/>
    </xf>
    <xf numFmtId="164" fontId="8" fillId="0" borderId="0" xfId="0" applyNumberFormat="1" applyFont="1" applyBorder="1"/>
    <xf numFmtId="37" fontId="7" fillId="0" borderId="0" xfId="0" applyNumberFormat="1" applyFont="1" applyFill="1" applyAlignment="1"/>
    <xf numFmtId="9" fontId="7" fillId="0" borderId="0" xfId="0" applyNumberFormat="1" applyFont="1" applyFill="1" applyBorder="1" applyAlignment="1"/>
    <xf numFmtId="0" fontId="7" fillId="0" borderId="1" xfId="0" applyNumberFormat="1" applyFont="1" applyFill="1" applyBorder="1" applyAlignment="1">
      <alignment horizontal="center"/>
    </xf>
    <xf numFmtId="42" fontId="7" fillId="0" borderId="15" xfId="0" applyNumberFormat="1" applyFont="1" applyFill="1" applyBorder="1" applyAlignment="1"/>
    <xf numFmtId="0" fontId="8" fillId="0" borderId="0" xfId="0" applyNumberFormat="1" applyFont="1" applyBorder="1" applyAlignment="1"/>
    <xf numFmtId="0" fontId="7" fillId="0" borderId="0" xfId="0" applyFont="1" applyFill="1" applyAlignment="1">
      <alignment horizontal="left"/>
    </xf>
    <xf numFmtId="42" fontId="0" fillId="0" borderId="0" xfId="0" applyNumberFormat="1" applyFont="1" applyFill="1" applyBorder="1"/>
    <xf numFmtId="42" fontId="0" fillId="0" borderId="2" xfId="0" applyNumberFormat="1" applyFill="1" applyBorder="1"/>
    <xf numFmtId="0" fontId="9" fillId="0" borderId="0" xfId="0" applyNumberFormat="1" applyFont="1" applyAlignment="1"/>
    <xf numFmtId="41" fontId="9" fillId="0" borderId="16" xfId="0" applyNumberFormat="1" applyFont="1" applyBorder="1" applyAlignment="1"/>
    <xf numFmtId="41" fontId="9" fillId="0" borderId="17" xfId="0" applyNumberFormat="1" applyFont="1" applyBorder="1" applyAlignment="1"/>
    <xf numFmtId="0" fontId="9" fillId="0" borderId="17" xfId="0" applyNumberFormat="1" applyFont="1" applyBorder="1" applyAlignment="1"/>
    <xf numFmtId="41" fontId="9" fillId="0" borderId="17" xfId="0" applyNumberFormat="1" applyFont="1" applyFill="1" applyBorder="1" applyAlignment="1"/>
    <xf numFmtId="166" fontId="9" fillId="0" borderId="16" xfId="0" applyNumberFormat="1" applyFont="1" applyBorder="1" applyAlignment="1">
      <alignment horizontal="right"/>
    </xf>
    <xf numFmtId="166" fontId="9" fillId="0" borderId="16" xfId="0" applyNumberFormat="1" applyFont="1" applyFill="1" applyBorder="1" applyAlignment="1">
      <alignment horizontal="right"/>
    </xf>
    <xf numFmtId="41" fontId="10" fillId="0" borderId="17" xfId="0" applyNumberFormat="1" applyFont="1" applyBorder="1" applyAlignment="1"/>
    <xf numFmtId="41" fontId="9" fillId="0" borderId="18" xfId="0" applyNumberFormat="1" applyFont="1" applyBorder="1" applyAlignment="1"/>
    <xf numFmtId="166" fontId="9" fillId="0" borderId="17" xfId="0" applyNumberFormat="1" applyFont="1" applyFill="1" applyBorder="1" applyAlignment="1">
      <alignment horizontal="right"/>
    </xf>
    <xf numFmtId="0" fontId="9" fillId="0" borderId="17" xfId="0" applyNumberFormat="1" applyFont="1" applyFill="1" applyBorder="1" applyAlignment="1"/>
    <xf numFmtId="165" fontId="10" fillId="0" borderId="19" xfId="0" quotePrefix="1" applyNumberFormat="1" applyFont="1" applyFill="1" applyBorder="1" applyAlignment="1">
      <alignment horizontal="center" wrapText="1"/>
    </xf>
    <xf numFmtId="9" fontId="10" fillId="0" borderId="20" xfId="0" applyNumberFormat="1" applyFont="1" applyBorder="1" applyAlignment="1">
      <alignment horizontal="center"/>
    </xf>
    <xf numFmtId="9" fontId="10" fillId="0" borderId="19" xfId="0" applyNumberFormat="1" applyFont="1" applyBorder="1" applyAlignment="1">
      <alignment horizontal="center"/>
    </xf>
    <xf numFmtId="165" fontId="10" fillId="0" borderId="20" xfId="0" applyNumberFormat="1" applyFont="1" applyBorder="1" applyAlignment="1">
      <alignment horizontal="center"/>
    </xf>
    <xf numFmtId="165" fontId="10" fillId="0" borderId="19" xfId="0" applyNumberFormat="1" applyFont="1" applyBorder="1" applyAlignment="1">
      <alignment horizontal="center"/>
    </xf>
    <xf numFmtId="0" fontId="9" fillId="0" borderId="20" xfId="0" applyNumberFormat="1" applyFont="1" applyBorder="1" applyAlignment="1"/>
    <xf numFmtId="0" fontId="10" fillId="0" borderId="21" xfId="0" applyNumberFormat="1" applyFont="1" applyBorder="1" applyAlignment="1">
      <alignment horizontal="center" wrapText="1"/>
    </xf>
    <xf numFmtId="0" fontId="10" fillId="0" borderId="22" xfId="0" applyNumberFormat="1" applyFont="1" applyBorder="1" applyAlignment="1">
      <alignment horizontal="center" wrapText="1"/>
    </xf>
    <xf numFmtId="0" fontId="10" fillId="0" borderId="20" xfId="0" applyNumberFormat="1" applyFont="1" applyBorder="1" applyAlignment="1">
      <alignment horizontal="center"/>
    </xf>
    <xf numFmtId="0" fontId="10" fillId="0" borderId="21" xfId="0" applyNumberFormat="1" applyFont="1" applyBorder="1" applyAlignment="1">
      <alignment horizontal="center"/>
    </xf>
    <xf numFmtId="0" fontId="11" fillId="0" borderId="21" xfId="0" applyNumberFormat="1" applyFont="1" applyBorder="1" applyAlignment="1">
      <alignment horizontal="center"/>
    </xf>
    <xf numFmtId="0" fontId="10" fillId="0" borderId="22" xfId="0" applyNumberFormat="1" applyFont="1" applyBorder="1" applyAlignment="1">
      <alignment horizontal="center"/>
    </xf>
    <xf numFmtId="0" fontId="10" fillId="0" borderId="19" xfId="0" applyNumberFormat="1" applyFont="1" applyBorder="1" applyAlignment="1">
      <alignment horizontal="center"/>
    </xf>
    <xf numFmtId="165" fontId="10" fillId="0" borderId="23" xfId="0" applyNumberFormat="1" applyFont="1" applyFill="1" applyBorder="1" applyAlignment="1">
      <alignment horizontal="center"/>
    </xf>
    <xf numFmtId="9" fontId="10" fillId="0" borderId="0" xfId="0" applyNumberFormat="1" applyFont="1" applyBorder="1" applyAlignment="1">
      <alignment horizontal="center"/>
    </xf>
    <xf numFmtId="9" fontId="10" fillId="0" borderId="23" xfId="0" applyNumberFormat="1" applyFont="1" applyBorder="1" applyAlignment="1">
      <alignment horizontal="center"/>
    </xf>
    <xf numFmtId="165" fontId="10" fillId="0" borderId="0" xfId="0" applyNumberFormat="1" applyFont="1" applyBorder="1" applyAlignment="1">
      <alignment horizontal="center"/>
    </xf>
    <xf numFmtId="165" fontId="10" fillId="0" borderId="23" xfId="0" applyNumberFormat="1" applyFont="1" applyBorder="1" applyAlignment="1">
      <alignment horizontal="center"/>
    </xf>
    <xf numFmtId="0" fontId="9" fillId="0" borderId="0" xfId="0" applyNumberFormat="1" applyFont="1" applyBorder="1" applyAlignment="1"/>
    <xf numFmtId="0" fontId="10" fillId="0" borderId="24" xfId="0" applyNumberFormat="1" applyFont="1" applyBorder="1" applyAlignment="1">
      <alignment horizontal="center"/>
    </xf>
    <xf numFmtId="0" fontId="10" fillId="0" borderId="25" xfId="0" applyNumberFormat="1" applyFont="1" applyBorder="1" applyAlignment="1">
      <alignment horizontal="center"/>
    </xf>
    <xf numFmtId="0" fontId="10" fillId="0" borderId="0" xfId="0" applyNumberFormat="1" applyFont="1" applyBorder="1" applyAlignment="1">
      <alignment horizontal="center"/>
    </xf>
    <xf numFmtId="0" fontId="10" fillId="0" borderId="0" xfId="0" applyNumberFormat="1" applyFont="1" applyBorder="1" applyAlignment="1"/>
    <xf numFmtId="0" fontId="9" fillId="0" borderId="23" xfId="0" applyNumberFormat="1" applyFont="1" applyBorder="1" applyAlignment="1"/>
    <xf numFmtId="0" fontId="10" fillId="0" borderId="23" xfId="0" applyNumberFormat="1" applyFont="1" applyBorder="1" applyAlignment="1">
      <alignment horizontal="center"/>
    </xf>
    <xf numFmtId="165" fontId="10" fillId="0" borderId="0" xfId="0" applyNumberFormat="1" applyFont="1" applyBorder="1" applyAlignment="1">
      <alignment horizontal="centerContinuous"/>
    </xf>
    <xf numFmtId="0" fontId="10" fillId="0" borderId="24" xfId="0" applyNumberFormat="1" applyFont="1" applyBorder="1" applyAlignment="1">
      <alignment horizontal="centerContinuous" vertical="center"/>
    </xf>
    <xf numFmtId="0" fontId="10" fillId="0" borderId="25" xfId="0" applyNumberFormat="1" applyFont="1" applyBorder="1" applyAlignment="1">
      <alignment horizontal="centerContinuous" vertical="center"/>
    </xf>
    <xf numFmtId="0" fontId="10" fillId="0" borderId="0" xfId="0" applyNumberFormat="1" applyFont="1" applyBorder="1" applyAlignment="1">
      <alignment vertical="center"/>
    </xf>
    <xf numFmtId="0" fontId="10" fillId="0" borderId="0" xfId="0" applyNumberFormat="1" applyFont="1" applyBorder="1" applyAlignment="1">
      <alignment horizontal="centerContinuous" vertical="center"/>
    </xf>
    <xf numFmtId="0" fontId="10" fillId="0" borderId="24" xfId="0" applyNumberFormat="1" applyFont="1" applyBorder="1" applyAlignment="1">
      <alignment horizontal="center" vertical="top"/>
    </xf>
    <xf numFmtId="165" fontId="10" fillId="0" borderId="26" xfId="0" applyNumberFormat="1" applyFont="1" applyBorder="1" applyAlignment="1">
      <alignment horizontal="center"/>
    </xf>
    <xf numFmtId="165" fontId="10" fillId="0" borderId="27" xfId="0" applyNumberFormat="1" applyFont="1" applyBorder="1" applyAlignment="1">
      <alignment horizontal="centerContinuous"/>
    </xf>
    <xf numFmtId="0" fontId="9" fillId="0" borderId="27" xfId="0" applyNumberFormat="1" applyFont="1" applyBorder="1" applyAlignment="1"/>
    <xf numFmtId="0" fontId="10" fillId="0" borderId="28" xfId="0" applyNumberFormat="1" applyFont="1" applyBorder="1" applyAlignment="1">
      <alignment horizontal="centerContinuous" vertical="center"/>
    </xf>
    <xf numFmtId="0" fontId="10" fillId="0" borderId="29" xfId="0" applyNumberFormat="1" applyFont="1" applyBorder="1" applyAlignment="1">
      <alignment horizontal="centerContinuous" vertical="center"/>
    </xf>
    <xf numFmtId="0" fontId="10" fillId="0" borderId="27" xfId="0" applyNumberFormat="1" applyFont="1" applyBorder="1" applyAlignment="1">
      <alignment vertical="center"/>
    </xf>
    <xf numFmtId="0" fontId="10" fillId="0" borderId="30" xfId="0" applyNumberFormat="1" applyFont="1" applyBorder="1" applyAlignment="1">
      <alignment horizontal="centerContinuous" vertical="center"/>
    </xf>
    <xf numFmtId="0" fontId="10" fillId="0" borderId="26" xfId="0" applyNumberFormat="1" applyFont="1" applyBorder="1" applyAlignment="1">
      <alignment horizontal="center"/>
    </xf>
    <xf numFmtId="0" fontId="9" fillId="0" borderId="0" xfId="0" applyFont="1"/>
    <xf numFmtId="165" fontId="9" fillId="0" borderId="0" xfId="0" applyNumberFormat="1" applyFont="1" applyAlignment="1">
      <alignment horizontal="left"/>
    </xf>
    <xf numFmtId="167" fontId="10" fillId="0" borderId="0" xfId="0" applyNumberFormat="1" applyFont="1" applyBorder="1" applyAlignment="1">
      <alignment horizontal="center"/>
    </xf>
    <xf numFmtId="164" fontId="9" fillId="0" borderId="0" xfId="0" applyNumberFormat="1" applyFont="1" applyAlignment="1">
      <alignment horizontal="left"/>
    </xf>
    <xf numFmtId="168" fontId="9" fillId="0" borderId="0" xfId="0" applyNumberFormat="1" applyFont="1"/>
    <xf numFmtId="0" fontId="9" fillId="0" borderId="0" xfId="0" applyFont="1" applyAlignment="1">
      <alignment horizontal="right"/>
    </xf>
    <xf numFmtId="165" fontId="9" fillId="0" borderId="0" xfId="0" applyNumberFormat="1" applyFont="1" applyAlignment="1">
      <alignment horizontal="right"/>
    </xf>
    <xf numFmtId="43" fontId="9" fillId="0" borderId="0" xfId="0" applyNumberFormat="1" applyFont="1"/>
    <xf numFmtId="42" fontId="10" fillId="0" borderId="0" xfId="0" applyNumberFormat="1" applyFont="1" applyFill="1" applyAlignment="1"/>
    <xf numFmtId="9" fontId="9" fillId="0" borderId="0" xfId="0" applyNumberFormat="1" applyFont="1" applyFill="1" applyAlignment="1">
      <alignment horizontal="left"/>
    </xf>
    <xf numFmtId="0" fontId="9" fillId="0" borderId="0" xfId="0" applyFont="1" applyFill="1" applyBorder="1"/>
    <xf numFmtId="165" fontId="10" fillId="0" borderId="0" xfId="0" applyNumberFormat="1" applyFont="1" applyFill="1" applyAlignment="1">
      <alignment horizontal="left"/>
    </xf>
    <xf numFmtId="165" fontId="10" fillId="0" borderId="0" xfId="0" applyNumberFormat="1" applyFont="1" applyFill="1" applyAlignment="1">
      <alignment horizontal="center"/>
    </xf>
    <xf numFmtId="165" fontId="9" fillId="0" borderId="0" xfId="0" applyNumberFormat="1" applyFont="1" applyFill="1" applyAlignment="1">
      <alignment horizontal="left"/>
    </xf>
    <xf numFmtId="42" fontId="9" fillId="0" borderId="0" xfId="0" applyNumberFormat="1" applyFont="1"/>
    <xf numFmtId="0" fontId="10" fillId="0" borderId="0" xfId="0" applyFont="1" applyAlignment="1"/>
    <xf numFmtId="165" fontId="9" fillId="0" borderId="0" xfId="0" applyNumberFormat="1" applyFont="1" applyFill="1" applyAlignment="1">
      <alignment horizontal="right"/>
    </xf>
    <xf numFmtId="41" fontId="8" fillId="0" borderId="0" xfId="0" applyNumberFormat="1" applyFont="1" applyBorder="1"/>
    <xf numFmtId="169" fontId="0" fillId="0" borderId="0" xfId="0" applyNumberFormat="1"/>
    <xf numFmtId="49" fontId="0" fillId="0" borderId="0" xfId="0" applyNumberFormat="1" applyFill="1" applyBorder="1" applyAlignment="1">
      <alignment horizontal="left"/>
    </xf>
    <xf numFmtId="170" fontId="0" fillId="0" borderId="33" xfId="0" applyNumberFormat="1" applyFill="1" applyBorder="1"/>
    <xf numFmtId="49" fontId="0" fillId="0" borderId="34" xfId="0" applyNumberFormat="1" applyFill="1" applyBorder="1" applyAlignment="1">
      <alignment horizontal="left"/>
    </xf>
    <xf numFmtId="170" fontId="0" fillId="0" borderId="35" xfId="0" applyNumberFormat="1" applyFill="1" applyBorder="1"/>
    <xf numFmtId="49" fontId="0" fillId="0" borderId="35" xfId="0" applyNumberFormat="1" applyFill="1" applyBorder="1" applyAlignment="1">
      <alignment horizontal="left"/>
    </xf>
    <xf numFmtId="49" fontId="12" fillId="0" borderId="31" xfId="0" applyNumberFormat="1" applyFont="1" applyFill="1" applyBorder="1" applyAlignment="1">
      <alignment horizontal="center"/>
    </xf>
    <xf numFmtId="49" fontId="12" fillId="0" borderId="31" xfId="0" applyNumberFormat="1" applyFont="1" applyFill="1" applyBorder="1" applyAlignment="1">
      <alignment horizontal="left"/>
    </xf>
    <xf numFmtId="9" fontId="0" fillId="0" borderId="0" xfId="0" applyNumberFormat="1"/>
    <xf numFmtId="42" fontId="8" fillId="0" borderId="1" xfId="0" applyNumberFormat="1" applyFont="1" applyFill="1" applyBorder="1"/>
    <xf numFmtId="14" fontId="3" fillId="0" borderId="0" xfId="0" applyNumberFormat="1" applyFont="1" applyFill="1" applyBorder="1" applyAlignment="1">
      <alignment horizontal="center"/>
    </xf>
    <xf numFmtId="0" fontId="3" fillId="0" borderId="3" xfId="0" applyFont="1" applyFill="1" applyBorder="1" applyAlignment="1">
      <alignment horizontal="center" wrapText="1"/>
    </xf>
    <xf numFmtId="0" fontId="5" fillId="0" borderId="0" xfId="0" applyFont="1" applyFill="1" applyBorder="1" applyAlignment="1">
      <alignment horizontal="center" wrapText="1"/>
    </xf>
    <xf numFmtId="43" fontId="0" fillId="0" borderId="0" xfId="0" applyNumberFormat="1" applyBorder="1" applyAlignment="1" applyProtection="1">
      <alignment horizontal="center"/>
      <protection locked="0"/>
    </xf>
    <xf numFmtId="0" fontId="0" fillId="0" borderId="0" xfId="0" applyFill="1" applyBorder="1" applyAlignment="1" applyProtection="1">
      <alignment horizontal="center"/>
      <protection locked="0"/>
    </xf>
    <xf numFmtId="0" fontId="3" fillId="0" borderId="36" xfId="0" applyFont="1" applyBorder="1" applyAlignment="1">
      <alignment horizontal="center" wrapText="1"/>
    </xf>
    <xf numFmtId="43" fontId="3" fillId="0" borderId="36" xfId="0" applyNumberFormat="1" applyFont="1" applyBorder="1" applyAlignment="1">
      <alignment horizontal="center"/>
    </xf>
    <xf numFmtId="43" fontId="3" fillId="0" borderId="0" xfId="0" applyNumberFormat="1" applyFont="1" applyBorder="1" applyAlignment="1">
      <alignment horizontal="center"/>
    </xf>
    <xf numFmtId="43" fontId="0" fillId="4" borderId="36" xfId="0" applyNumberFormat="1" applyFont="1" applyFill="1" applyBorder="1"/>
    <xf numFmtId="10" fontId="0" fillId="4" borderId="0" xfId="0" applyNumberFormat="1" applyFill="1" applyBorder="1"/>
    <xf numFmtId="43" fontId="0" fillId="4" borderId="3" xfId="0" applyNumberFormat="1" applyFont="1" applyFill="1" applyBorder="1"/>
    <xf numFmtId="43" fontId="0" fillId="0" borderId="36" xfId="0" applyNumberFormat="1" applyFont="1" applyBorder="1"/>
    <xf numFmtId="43" fontId="0" fillId="0" borderId="3" xfId="0" applyNumberFormat="1" applyFont="1" applyBorder="1"/>
    <xf numFmtId="43" fontId="0" fillId="3" borderId="36" xfId="0" applyNumberFormat="1" applyFont="1" applyFill="1" applyBorder="1"/>
    <xf numFmtId="0" fontId="0" fillId="3" borderId="0" xfId="0" applyFill="1" applyBorder="1"/>
    <xf numFmtId="43" fontId="0" fillId="3" borderId="3" xfId="0" applyNumberFormat="1" applyFont="1" applyFill="1" applyBorder="1"/>
    <xf numFmtId="43" fontId="0" fillId="0" borderId="36" xfId="0" applyNumberFormat="1" applyFont="1" applyFill="1" applyBorder="1"/>
    <xf numFmtId="10" fontId="0" fillId="0" borderId="0" xfId="0" applyNumberFormat="1" applyFill="1" applyBorder="1"/>
    <xf numFmtId="43" fontId="0" fillId="4" borderId="0" xfId="0" applyNumberFormat="1" applyFont="1" applyFill="1" applyBorder="1"/>
    <xf numFmtId="43" fontId="0" fillId="4" borderId="3" xfId="0" applyNumberFormat="1" applyFill="1" applyBorder="1"/>
    <xf numFmtId="43" fontId="0" fillId="4" borderId="0" xfId="0" applyNumberFormat="1" applyFont="1" applyFill="1" applyBorder="1"/>
    <xf numFmtId="43" fontId="0" fillId="0" borderId="0" xfId="0" applyNumberFormat="1" applyFont="1" applyBorder="1"/>
    <xf numFmtId="43" fontId="0" fillId="3" borderId="0" xfId="0" applyNumberFormat="1" applyFont="1" applyFill="1" applyBorder="1"/>
    <xf numFmtId="43" fontId="0" fillId="3" borderId="0" xfId="0" applyNumberFormat="1" applyFill="1" applyBorder="1"/>
    <xf numFmtId="0" fontId="3" fillId="0" borderId="0" xfId="0" applyFont="1" applyFill="1" applyBorder="1" applyAlignment="1">
      <alignment horizontal="center" wrapText="1"/>
    </xf>
    <xf numFmtId="0" fontId="0" fillId="2" borderId="0" xfId="0" applyFill="1"/>
    <xf numFmtId="14" fontId="0" fillId="2" borderId="0" xfId="0" applyNumberFormat="1" applyFill="1"/>
    <xf numFmtId="43" fontId="0" fillId="2" borderId="36" xfId="0" applyNumberFormat="1" applyFont="1" applyFill="1" applyBorder="1"/>
    <xf numFmtId="10" fontId="0" fillId="2" borderId="0" xfId="0" applyNumberFormat="1" applyFill="1" applyBorder="1"/>
    <xf numFmtId="43" fontId="0" fillId="2" borderId="3" xfId="0" applyNumberFormat="1" applyFont="1" applyFill="1" applyBorder="1"/>
    <xf numFmtId="43" fontId="0" fillId="2" borderId="0" xfId="0" applyNumberFormat="1" applyFont="1" applyFill="1" applyBorder="1"/>
    <xf numFmtId="0" fontId="4" fillId="2" borderId="0" xfId="0" applyFont="1" applyFill="1"/>
    <xf numFmtId="44" fontId="1" fillId="0" borderId="37" xfId="0" applyNumberFormat="1" applyFont="1" applyBorder="1"/>
    <xf numFmtId="44" fontId="0" fillId="0" borderId="37" xfId="0" applyNumberFormat="1" applyFont="1" applyBorder="1"/>
    <xf numFmtId="0" fontId="3" fillId="0" borderId="38" xfId="0" applyFont="1" applyBorder="1" applyAlignment="1">
      <alignment horizontal="centerContinuous"/>
    </xf>
    <xf numFmtId="0" fontId="3" fillId="0" borderId="39" xfId="0" applyFont="1" applyBorder="1" applyAlignment="1">
      <alignment horizontal="centerContinuous"/>
    </xf>
    <xf numFmtId="0" fontId="3" fillId="0" borderId="40" xfId="0" applyFont="1" applyBorder="1" applyAlignment="1">
      <alignment horizontal="centerContinuous"/>
    </xf>
    <xf numFmtId="43" fontId="0" fillId="0" borderId="25" xfId="0" applyNumberFormat="1" applyBorder="1" applyAlignment="1">
      <alignment horizontal="center"/>
    </xf>
    <xf numFmtId="44" fontId="0" fillId="0" borderId="24" xfId="0" applyNumberFormat="1" applyBorder="1" applyAlignment="1">
      <alignment horizontal="center"/>
    </xf>
    <xf numFmtId="0" fontId="3" fillId="0" borderId="41" xfId="0" applyFont="1" applyBorder="1" applyAlignment="1">
      <alignment horizontal="center" wrapText="1"/>
    </xf>
    <xf numFmtId="0" fontId="3" fillId="0" borderId="42" xfId="0" applyFont="1" applyBorder="1" applyAlignment="1">
      <alignment horizontal="center" wrapText="1"/>
    </xf>
    <xf numFmtId="0" fontId="3" fillId="6" borderId="43" xfId="0" applyFont="1" applyFill="1" applyBorder="1" applyAlignment="1">
      <alignment horizontal="center" wrapText="1"/>
    </xf>
    <xf numFmtId="43" fontId="0" fillId="0" borderId="38" xfId="0" applyNumberFormat="1" applyFont="1" applyBorder="1"/>
    <xf numFmtId="10" fontId="0" fillId="0" borderId="39" xfId="0" applyNumberFormat="1" applyBorder="1"/>
    <xf numFmtId="43" fontId="0" fillId="0" borderId="40" xfId="0" applyNumberFormat="1" applyFont="1" applyBorder="1"/>
    <xf numFmtId="43" fontId="0" fillId="0" borderId="25" xfId="0" applyNumberFormat="1" applyFont="1" applyBorder="1"/>
    <xf numFmtId="43" fontId="0" fillId="0" borderId="24" xfId="0" applyNumberFormat="1" applyFont="1" applyBorder="1"/>
    <xf numFmtId="44" fontId="1" fillId="0" borderId="44" xfId="0" applyNumberFormat="1" applyFont="1" applyBorder="1"/>
    <xf numFmtId="43" fontId="0" fillId="2" borderId="25" xfId="0" applyNumberFormat="1" applyFont="1" applyFill="1" applyBorder="1"/>
    <xf numFmtId="43" fontId="0" fillId="2" borderId="24" xfId="0" applyNumberFormat="1" applyFont="1" applyFill="1" applyBorder="1"/>
    <xf numFmtId="43" fontId="0" fillId="0" borderId="25" xfId="0" applyNumberFormat="1" applyFont="1" applyFill="1" applyBorder="1"/>
    <xf numFmtId="44" fontId="1" fillId="0" borderId="44" xfId="0" applyNumberFormat="1" applyFont="1" applyFill="1" applyBorder="1"/>
    <xf numFmtId="43" fontId="0" fillId="0" borderId="41" xfId="0" applyNumberFormat="1" applyFont="1" applyBorder="1"/>
    <xf numFmtId="10" fontId="0" fillId="0" borderId="42" xfId="0" applyNumberFormat="1" applyBorder="1"/>
    <xf numFmtId="44" fontId="1" fillId="0" borderId="45" xfId="0" applyNumberFormat="1" applyFont="1" applyBorder="1"/>
    <xf numFmtId="44" fontId="0" fillId="0" borderId="44" xfId="0" applyNumberFormat="1" applyFont="1" applyBorder="1"/>
    <xf numFmtId="44" fontId="0" fillId="0" borderId="45" xfId="0" applyNumberFormat="1" applyFont="1" applyBorder="1"/>
    <xf numFmtId="0" fontId="5" fillId="0" borderId="39" xfId="0" applyFont="1" applyBorder="1" applyAlignment="1">
      <alignment horizontal="centerContinuous"/>
    </xf>
    <xf numFmtId="0" fontId="3" fillId="0" borderId="40" xfId="0" applyFont="1" applyBorder="1" applyAlignment="1">
      <alignment horizontal="center"/>
    </xf>
    <xf numFmtId="0" fontId="0" fillId="0" borderId="24" xfId="0" applyBorder="1" applyAlignment="1">
      <alignment horizontal="center"/>
    </xf>
    <xf numFmtId="0" fontId="5" fillId="6" borderId="42" xfId="0" applyFont="1" applyFill="1" applyBorder="1" applyAlignment="1">
      <alignment horizontal="center" wrapText="1"/>
    </xf>
    <xf numFmtId="0" fontId="3" fillId="0" borderId="43" xfId="0" applyFont="1" applyBorder="1" applyAlignment="1">
      <alignment horizontal="center" wrapText="1"/>
    </xf>
    <xf numFmtId="43" fontId="0" fillId="0" borderId="39" xfId="0" applyNumberFormat="1" applyFont="1" applyBorder="1"/>
    <xf numFmtId="44" fontId="1" fillId="0" borderId="46" xfId="0" applyNumberFormat="1" applyFont="1" applyBorder="1"/>
    <xf numFmtId="44" fontId="1" fillId="0" borderId="46" xfId="0" applyNumberFormat="1" applyFont="1" applyFill="1" applyBorder="1"/>
    <xf numFmtId="44" fontId="1" fillId="0" borderId="47" xfId="0" applyNumberFormat="1" applyFont="1" applyBorder="1"/>
    <xf numFmtId="44" fontId="0" fillId="0" borderId="46" xfId="0" applyNumberFormat="1" applyFont="1" applyBorder="1"/>
    <xf numFmtId="44" fontId="0" fillId="0" borderId="47" xfId="0" applyNumberFormat="1" applyFont="1" applyBorder="1"/>
    <xf numFmtId="0" fontId="0" fillId="2" borderId="0" xfId="0" applyFill="1" applyBorder="1"/>
    <xf numFmtId="0" fontId="14" fillId="0" borderId="1" xfId="0" applyFont="1" applyBorder="1" applyAlignment="1">
      <alignment horizontal="center"/>
    </xf>
    <xf numFmtId="0" fontId="15" fillId="0" borderId="48" xfId="0" applyFont="1" applyBorder="1" applyAlignment="1">
      <alignment vertical="top" wrapText="1"/>
    </xf>
    <xf numFmtId="0" fontId="15" fillId="4" borderId="32" xfId="0" applyFont="1" applyFill="1" applyBorder="1" applyAlignment="1">
      <alignment vertical="top" wrapText="1"/>
    </xf>
    <xf numFmtId="0" fontId="15" fillId="3" borderId="32" xfId="0" applyFont="1" applyFill="1" applyBorder="1" applyAlignment="1">
      <alignment vertical="top"/>
    </xf>
    <xf numFmtId="0" fontId="15" fillId="3" borderId="32" xfId="0" applyFont="1" applyFill="1" applyBorder="1" applyAlignment="1">
      <alignment vertical="top" wrapText="1"/>
    </xf>
    <xf numFmtId="0" fontId="15" fillId="2" borderId="32" xfId="0" applyFont="1" applyFill="1" applyBorder="1" applyAlignment="1">
      <alignment vertical="top" wrapText="1"/>
    </xf>
    <xf numFmtId="41" fontId="4" fillId="0" borderId="11" xfId="0" applyNumberFormat="1" applyFont="1" applyBorder="1"/>
    <xf numFmtId="41" fontId="4" fillId="0" borderId="5" xfId="0" applyNumberFormat="1" applyFont="1" applyBorder="1"/>
    <xf numFmtId="42" fontId="0" fillId="0" borderId="0" xfId="0" applyNumberFormat="1"/>
    <xf numFmtId="42" fontId="0" fillId="0" borderId="46" xfId="0" applyNumberFormat="1" applyBorder="1"/>
    <xf numFmtId="4" fontId="0" fillId="0" borderId="0" xfId="0" applyNumberFormat="1"/>
    <xf numFmtId="43" fontId="0" fillId="0" borderId="0" xfId="0" applyNumberFormat="1" applyFont="1" applyFill="1"/>
    <xf numFmtId="43" fontId="0" fillId="0" borderId="0" xfId="0" applyNumberFormat="1" applyFill="1"/>
    <xf numFmtId="0" fontId="3" fillId="0" borderId="1" xfId="0" applyFont="1" applyFill="1" applyBorder="1" applyAlignment="1">
      <alignment horizontal="center"/>
    </xf>
    <xf numFmtId="0" fontId="3" fillId="0" borderId="50" xfId="0" applyFont="1" applyFill="1" applyBorder="1" applyAlignment="1" applyProtection="1">
      <alignment horizontal="center"/>
      <protection locked="0"/>
    </xf>
    <xf numFmtId="42" fontId="0" fillId="0" borderId="37" xfId="0" applyNumberFormat="1" applyFont="1" applyFill="1" applyBorder="1"/>
    <xf numFmtId="43" fontId="0" fillId="0" borderId="0" xfId="0" applyNumberFormat="1" applyFont="1"/>
    <xf numFmtId="42" fontId="0" fillId="0" borderId="8" xfId="0" applyNumberFormat="1" applyBorder="1"/>
    <xf numFmtId="42" fontId="0" fillId="0" borderId="12" xfId="0" applyNumberFormat="1" applyBorder="1"/>
    <xf numFmtId="41" fontId="0" fillId="0" borderId="37" xfId="0" applyNumberFormat="1" applyBorder="1"/>
    <xf numFmtId="42" fontId="0" fillId="0" borderId="37" xfId="0" applyNumberFormat="1" applyBorder="1"/>
    <xf numFmtId="0" fontId="0" fillId="0" borderId="8" xfId="0" applyBorder="1"/>
    <xf numFmtId="0" fontId="0" fillId="0" borderId="0" xfId="0" applyBorder="1" applyAlignment="1">
      <alignment horizontal="right"/>
    </xf>
    <xf numFmtId="41" fontId="7" fillId="0" borderId="0" xfId="0" applyNumberFormat="1" applyFont="1" applyFill="1" applyBorder="1" applyAlignment="1" applyProtection="1">
      <alignment horizontal="right"/>
      <protection locked="0"/>
    </xf>
    <xf numFmtId="164" fontId="0" fillId="0" borderId="0" xfId="0" applyNumberFormat="1" applyFont="1"/>
    <xf numFmtId="164" fontId="0" fillId="0" borderId="0" xfId="0" applyNumberFormat="1"/>
    <xf numFmtId="0" fontId="0" fillId="0" borderId="0" xfId="0"/>
    <xf numFmtId="0" fontId="0" fillId="3" borderId="0" xfId="0" applyFill="1"/>
    <xf numFmtId="0" fontId="0" fillId="4" borderId="0" xfId="0" applyFill="1"/>
    <xf numFmtId="164" fontId="3" fillId="0" borderId="0" xfId="0" applyNumberFormat="1" applyFont="1"/>
    <xf numFmtId="164" fontId="0" fillId="0" borderId="1" xfId="0" applyNumberFormat="1" applyFont="1" applyBorder="1"/>
    <xf numFmtId="164" fontId="0" fillId="0" borderId="1" xfId="0" applyNumberFormat="1" applyBorder="1"/>
    <xf numFmtId="164" fontId="0" fillId="0" borderId="0" xfId="0" applyNumberFormat="1" applyFont="1" applyBorder="1"/>
    <xf numFmtId="0" fontId="16" fillId="0" borderId="0" xfId="0" applyFont="1"/>
    <xf numFmtId="0" fontId="0" fillId="4" borderId="0" xfId="0" applyFill="1" applyAlignment="1">
      <alignment horizontal="center"/>
    </xf>
    <xf numFmtId="0" fontId="0" fillId="5" borderId="0" xfId="0" applyFill="1"/>
    <xf numFmtId="14" fontId="3" fillId="0" borderId="0" xfId="0" applyNumberFormat="1" applyFont="1" applyFill="1" applyBorder="1" applyAlignment="1" applyProtection="1">
      <alignment horizontal="center"/>
      <protection locked="0"/>
    </xf>
    <xf numFmtId="0" fontId="15" fillId="7" borderId="32" xfId="0" applyFont="1" applyFill="1" applyBorder="1" applyAlignment="1">
      <alignment vertical="top" wrapText="1"/>
    </xf>
    <xf numFmtId="0" fontId="0" fillId="7" borderId="0" xfId="0" applyFill="1"/>
    <xf numFmtId="14" fontId="0" fillId="7" borderId="0" xfId="0" applyNumberFormat="1" applyFill="1"/>
    <xf numFmtId="43" fontId="0" fillId="7" borderId="36" xfId="0" applyNumberFormat="1" applyFont="1" applyFill="1" applyBorder="1"/>
    <xf numFmtId="0" fontId="0" fillId="7" borderId="0" xfId="0" applyFill="1" applyBorder="1"/>
    <xf numFmtId="43" fontId="0" fillId="7" borderId="3" xfId="0" applyNumberFormat="1" applyFont="1" applyFill="1" applyBorder="1"/>
    <xf numFmtId="43" fontId="0" fillId="7" borderId="0" xfId="0" applyNumberFormat="1" applyFont="1" applyFill="1" applyBorder="1"/>
    <xf numFmtId="10" fontId="0" fillId="7" borderId="0" xfId="0" applyNumberFormat="1" applyFill="1" applyBorder="1"/>
    <xf numFmtId="0" fontId="4" fillId="7" borderId="0" xfId="0" applyFont="1" applyFill="1"/>
    <xf numFmtId="14" fontId="4" fillId="7" borderId="0" xfId="0" applyNumberFormat="1" applyFont="1" applyFill="1"/>
    <xf numFmtId="43" fontId="4" fillId="7" borderId="36" xfId="0" applyNumberFormat="1" applyFont="1" applyFill="1" applyBorder="1"/>
    <xf numFmtId="10" fontId="4" fillId="7" borderId="0" xfId="0" applyNumberFormat="1" applyFont="1" applyFill="1" applyBorder="1"/>
    <xf numFmtId="43" fontId="4" fillId="7" borderId="3" xfId="0" applyNumberFormat="1" applyFont="1" applyFill="1" applyBorder="1"/>
    <xf numFmtId="43" fontId="4" fillId="7" borderId="0" xfId="0" applyNumberFormat="1" applyFont="1" applyFill="1" applyBorder="1"/>
    <xf numFmtId="0" fontId="10" fillId="0" borderId="0" xfId="0" applyNumberFormat="1" applyFont="1" applyFill="1" applyAlignment="1">
      <alignment horizontal="centerContinuous"/>
    </xf>
    <xf numFmtId="0" fontId="9" fillId="0" borderId="0" xfId="0" applyNumberFormat="1" applyFont="1" applyFill="1" applyAlignment="1">
      <alignment horizontal="centerContinuous"/>
    </xf>
    <xf numFmtId="0" fontId="9" fillId="0" borderId="0" xfId="0" applyNumberFormat="1" applyFont="1" applyFill="1" applyAlignment="1"/>
    <xf numFmtId="41" fontId="9" fillId="0" borderId="0" xfId="0" applyNumberFormat="1" applyFont="1" applyFill="1" applyAlignment="1"/>
    <xf numFmtId="41" fontId="9" fillId="0" borderId="37" xfId="0" applyNumberFormat="1" applyFont="1" applyFill="1" applyBorder="1" applyAlignment="1"/>
    <xf numFmtId="42" fontId="9" fillId="0" borderId="20" xfId="0" applyNumberFormat="1" applyFont="1" applyFill="1" applyBorder="1" applyAlignment="1"/>
    <xf numFmtId="43" fontId="9" fillId="0" borderId="0" xfId="0" applyNumberFormat="1" applyFont="1" applyFill="1" applyBorder="1" applyAlignment="1"/>
    <xf numFmtId="0" fontId="9" fillId="0" borderId="0" xfId="0" applyNumberFormat="1" applyFont="1" applyFill="1" applyBorder="1" applyAlignment="1"/>
    <xf numFmtId="0" fontId="10" fillId="0" borderId="49"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left"/>
    </xf>
    <xf numFmtId="0" fontId="9" fillId="0" borderId="0" xfId="0" applyNumberFormat="1" applyFont="1" applyFill="1" applyBorder="1" applyAlignment="1" applyProtection="1"/>
    <xf numFmtId="0" fontId="4" fillId="0" borderId="0" xfId="0" applyFont="1" applyFill="1"/>
    <xf numFmtId="0" fontId="9" fillId="0" borderId="0" xfId="0" applyNumberFormat="1" applyFont="1" applyFill="1" applyBorder="1" applyAlignment="1" applyProtection="1">
      <alignment horizontal="center"/>
    </xf>
    <xf numFmtId="0" fontId="9" fillId="0" borderId="0" xfId="0" applyNumberFormat="1" applyFont="1" applyFill="1" applyBorder="1" applyAlignment="1" applyProtection="1">
      <alignment horizontal="right"/>
    </xf>
    <xf numFmtId="0" fontId="9" fillId="0" borderId="0" xfId="0" quotePrefix="1" applyNumberFormat="1" applyFont="1" applyFill="1" applyBorder="1" applyAlignment="1" applyProtection="1">
      <alignment horizontal="left"/>
    </xf>
    <xf numFmtId="43" fontId="4" fillId="0" borderId="0" xfId="0" applyNumberFormat="1" applyFont="1" applyFill="1" applyAlignment="1"/>
    <xf numFmtId="14" fontId="3" fillId="0" borderId="1" xfId="0" applyNumberFormat="1" applyFont="1" applyBorder="1" applyAlignment="1">
      <alignment horizontal="center"/>
    </xf>
    <xf numFmtId="0" fontId="0" fillId="0" borderId="0" xfId="0" applyAlignment="1">
      <alignment horizontal="left"/>
    </xf>
    <xf numFmtId="44" fontId="0" fillId="0" borderId="0" xfId="0" applyNumberFormat="1" applyFont="1"/>
    <xf numFmtId="43" fontId="0" fillId="0" borderId="0" xfId="0" applyNumberFormat="1" applyFont="1"/>
    <xf numFmtId="0" fontId="0" fillId="0" borderId="0" xfId="0" applyFill="1" applyAlignment="1">
      <alignment horizontal="left"/>
    </xf>
    <xf numFmtId="44" fontId="0" fillId="0" borderId="46" xfId="0" applyNumberFormat="1" applyBorder="1"/>
    <xf numFmtId="0" fontId="3" fillId="0" borderId="1" xfId="0" applyFont="1" applyBorder="1" applyAlignment="1">
      <alignment horizontal="centerContinuous"/>
    </xf>
    <xf numFmtId="0" fontId="0" fillId="0" borderId="1" xfId="0" applyBorder="1" applyAlignment="1">
      <alignment horizontal="centerContinuous"/>
    </xf>
    <xf numFmtId="37" fontId="10" fillId="0" borderId="0" xfId="0" applyNumberFormat="1" applyFont="1" applyFill="1" applyAlignment="1">
      <alignment horizontal="center"/>
    </xf>
  </cellXfs>
  <cellStyles count="1">
    <cellStyle name="Normal" xfId="0" builtinId="0"/>
  </cellStyles>
  <dxfs count="0"/>
  <tableStyles count="0" defaultTableStyle="TableStyleMedium2" defaultPivotStyle="PivotStyleLight16"/>
  <colors>
    <mruColors>
      <color rgb="FFCCFF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EW-PSE-WP-SJK-3.01E-3.01G-IncomeStatement-19GRC-06-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ed (CBR)"/>
      <sheetName val="Unallocated Summary (CBR)"/>
      <sheetName val="Unallocated Detail (CBR)"/>
      <sheetName val="Common by Account (CBR)"/>
      <sheetName val="Allocators (CBR)"/>
    </sheetNames>
    <sheetDataSet>
      <sheetData sheetId="0">
        <row r="9">
          <cell r="B9">
            <v>2165233766.8899999</v>
          </cell>
        </row>
      </sheetData>
      <sheetData sheetId="1" refreshError="1"/>
      <sheetData sheetId="2">
        <row r="12">
          <cell r="G12">
            <v>1147259983</v>
          </cell>
        </row>
        <row r="244">
          <cell r="B244">
            <v>316437620.68000001</v>
          </cell>
          <cell r="C244">
            <v>107878753.2299999</v>
          </cell>
          <cell r="D244">
            <v>26407590.670000002</v>
          </cell>
          <cell r="E244">
            <v>17479184.260000002</v>
          </cell>
          <cell r="F244">
            <v>8928406.4100000001</v>
          </cell>
          <cell r="G244">
            <v>333916804.94</v>
          </cell>
          <cell r="H244">
            <v>116807159.6399999</v>
          </cell>
        </row>
        <row r="245">
          <cell r="G245">
            <v>7708455.0199999996</v>
          </cell>
          <cell r="H245">
            <v>150570.87</v>
          </cell>
          <cell r="I245">
            <v>7859025.8899999997</v>
          </cell>
        </row>
        <row r="246">
          <cell r="I246">
            <v>458582990.46999991</v>
          </cell>
        </row>
        <row r="248">
          <cell r="B248">
            <v>15706525.09</v>
          </cell>
          <cell r="C248">
            <v>3292939.59</v>
          </cell>
          <cell r="D248">
            <v>67037850.429999903</v>
          </cell>
          <cell r="E248">
            <v>44372353.200000003</v>
          </cell>
          <cell r="F248">
            <v>22665497.23</v>
          </cell>
          <cell r="G248">
            <v>60078878.290000007</v>
          </cell>
          <cell r="H248">
            <v>25958436.82</v>
          </cell>
          <cell r="I248">
            <v>86037315.110000014</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9"/>
  <sheetViews>
    <sheetView tabSelected="1" topLeftCell="A4" zoomScale="85" zoomScaleNormal="85" workbookViewId="0">
      <selection activeCell="C25" sqref="C25"/>
    </sheetView>
  </sheetViews>
  <sheetFormatPr defaultRowHeight="15" x14ac:dyDescent="0.25"/>
  <cols>
    <col min="2" max="2" width="62" customWidth="1"/>
    <col min="3" max="3" width="6" customWidth="1"/>
    <col min="4" max="4" width="15" customWidth="1"/>
    <col min="5" max="5" width="14" customWidth="1"/>
    <col min="6" max="6" width="15.42578125" bestFit="1" customWidth="1"/>
    <col min="7" max="7" width="14.5703125" customWidth="1"/>
    <col min="8" max="8" width="12.42578125" customWidth="1"/>
  </cols>
  <sheetData>
    <row r="2" spans="1:8" ht="14.45" x14ac:dyDescent="0.3">
      <c r="A2" s="111"/>
      <c r="B2" s="111"/>
      <c r="C2" s="111"/>
      <c r="D2" s="111"/>
      <c r="E2" s="111"/>
      <c r="F2" s="111"/>
      <c r="G2" s="111"/>
    </row>
    <row r="3" spans="1:8" ht="14.45" x14ac:dyDescent="0.3">
      <c r="A3" s="111"/>
      <c r="B3" s="111"/>
      <c r="C3" s="111"/>
      <c r="D3" s="111"/>
      <c r="E3" s="111"/>
      <c r="F3" s="111"/>
      <c r="G3" s="111"/>
    </row>
    <row r="4" spans="1:8" ht="14.45" x14ac:dyDescent="0.3">
      <c r="A4" s="112"/>
      <c r="B4" s="113"/>
      <c r="C4" s="19"/>
      <c r="D4" s="114" t="s">
        <v>1295</v>
      </c>
      <c r="E4" s="112"/>
      <c r="F4" s="112"/>
      <c r="G4" s="112"/>
    </row>
    <row r="5" spans="1:8" ht="14.45" x14ac:dyDescent="0.3">
      <c r="A5" s="19"/>
      <c r="B5" s="19"/>
      <c r="C5" s="116" t="s">
        <v>1296</v>
      </c>
      <c r="D5" s="115"/>
      <c r="E5" s="115"/>
      <c r="F5" s="115"/>
      <c r="G5" s="115"/>
      <c r="H5" s="115"/>
    </row>
    <row r="6" spans="1:8" ht="14.45" x14ac:dyDescent="0.3">
      <c r="A6" s="19"/>
      <c r="B6" s="19"/>
      <c r="C6" s="116" t="s">
        <v>1270</v>
      </c>
      <c r="D6" s="117"/>
      <c r="E6" s="117"/>
      <c r="F6" s="117"/>
      <c r="G6" s="117"/>
      <c r="H6" s="117"/>
    </row>
    <row r="7" spans="1:8" ht="14.45" x14ac:dyDescent="0.3">
      <c r="A7" s="19"/>
      <c r="B7" s="19"/>
      <c r="C7" s="19"/>
      <c r="D7" s="116" t="s">
        <v>1271</v>
      </c>
      <c r="E7" s="117"/>
      <c r="F7" s="117"/>
      <c r="G7" s="117"/>
      <c r="H7" s="117"/>
    </row>
    <row r="8" spans="1:8" ht="14.45" x14ac:dyDescent="0.3">
      <c r="A8" s="19"/>
      <c r="B8" s="19"/>
      <c r="C8" s="115"/>
      <c r="D8" s="117"/>
      <c r="E8" s="117"/>
      <c r="F8" s="117"/>
      <c r="G8" s="117"/>
      <c r="H8" s="117"/>
    </row>
    <row r="9" spans="1:8" ht="14.45" x14ac:dyDescent="0.3">
      <c r="A9" s="118"/>
      <c r="B9" s="119"/>
      <c r="C9" s="119"/>
      <c r="D9" s="120" t="s">
        <v>1272</v>
      </c>
      <c r="E9" s="121"/>
      <c r="F9" s="122" t="s">
        <v>1273</v>
      </c>
      <c r="G9" s="121"/>
      <c r="H9" s="122" t="s">
        <v>1274</v>
      </c>
    </row>
    <row r="10" spans="1:8" ht="14.45" x14ac:dyDescent="0.3">
      <c r="A10" s="123" t="s">
        <v>1275</v>
      </c>
      <c r="B10" s="124"/>
      <c r="C10" s="124"/>
      <c r="D10" s="122" t="s">
        <v>1276</v>
      </c>
      <c r="E10" s="122" t="s">
        <v>1273</v>
      </c>
      <c r="F10" s="122" t="s">
        <v>1277</v>
      </c>
      <c r="G10" s="122" t="s">
        <v>1274</v>
      </c>
      <c r="H10" s="122" t="s">
        <v>1277</v>
      </c>
    </row>
    <row r="11" spans="1:8" ht="14.45" x14ac:dyDescent="0.3">
      <c r="A11" s="125" t="s">
        <v>1278</v>
      </c>
      <c r="B11" s="126" t="s">
        <v>1279</v>
      </c>
      <c r="C11" s="127" t="s">
        <v>1280</v>
      </c>
      <c r="D11" s="128" t="s">
        <v>1281</v>
      </c>
      <c r="E11" s="129" t="s">
        <v>1282</v>
      </c>
      <c r="F11" s="128" t="s">
        <v>1283</v>
      </c>
      <c r="G11" s="129" t="s">
        <v>1284</v>
      </c>
      <c r="H11" s="128" t="s">
        <v>1285</v>
      </c>
    </row>
    <row r="12" spans="1:8" ht="14.45" x14ac:dyDescent="0.3">
      <c r="A12" s="120"/>
      <c r="B12" s="130"/>
      <c r="C12" s="130"/>
      <c r="D12" s="131"/>
      <c r="E12" s="131"/>
      <c r="F12" s="131"/>
      <c r="G12" s="131"/>
      <c r="H12" s="122"/>
    </row>
    <row r="13" spans="1:8" ht="14.45" x14ac:dyDescent="0.3">
      <c r="A13" s="132">
        <v>1</v>
      </c>
      <c r="B13" s="133" t="s">
        <v>1297</v>
      </c>
      <c r="C13" s="133"/>
      <c r="D13" s="134">
        <f>'Depr Exp'!E7817</f>
        <v>316437620.50999957</v>
      </c>
      <c r="E13" s="134">
        <f>'Depr Exp'!I7817</f>
        <v>320871178.06530237</v>
      </c>
      <c r="F13" s="135">
        <f>E13-D13</f>
        <v>4433557.5553027987</v>
      </c>
      <c r="G13" s="135">
        <f>+E13</f>
        <v>320871178.06530237</v>
      </c>
      <c r="H13" s="135">
        <f>+G13-E13</f>
        <v>0</v>
      </c>
    </row>
    <row r="14" spans="1:8" ht="14.45" x14ac:dyDescent="0.3">
      <c r="A14" s="132">
        <f t="shared" ref="A14:A31" si="0">A13+1</f>
        <v>2</v>
      </c>
      <c r="B14" s="133" t="s">
        <v>1298</v>
      </c>
      <c r="C14" s="133"/>
      <c r="D14" s="136">
        <f>'Depr Exp'!E7818</f>
        <v>17479184.218140036</v>
      </c>
      <c r="E14" s="136">
        <f>'Depr Exp'!I7818</f>
        <v>18643869.746868491</v>
      </c>
      <c r="F14" s="144">
        <f>E14-D14</f>
        <v>1164685.5287284553</v>
      </c>
      <c r="G14" s="144">
        <f>+E14</f>
        <v>18643869.746868491</v>
      </c>
      <c r="H14" s="144">
        <f>+G14-E14</f>
        <v>0</v>
      </c>
    </row>
    <row r="15" spans="1:8" s="19" customFormat="1" ht="14.45" x14ac:dyDescent="0.3">
      <c r="A15" s="132">
        <f t="shared" si="0"/>
        <v>3</v>
      </c>
      <c r="B15" s="133" t="s">
        <v>1572</v>
      </c>
      <c r="C15" s="133"/>
      <c r="D15" s="136">
        <f>'Depr Exp'!E7823</f>
        <v>15706525.089999994</v>
      </c>
      <c r="E15" s="136">
        <f>'Depr Exp'!I7823</f>
        <v>15702575.549999984</v>
      </c>
      <c r="F15" s="144">
        <f t="shared" ref="F15:F16" si="1">E15-D15</f>
        <v>-3949.5400000102818</v>
      </c>
      <c r="G15" s="144">
        <f t="shared" ref="G15:G16" si="2">+E15</f>
        <v>15702575.549999984</v>
      </c>
      <c r="H15" s="144">
        <f t="shared" ref="H15:H16" si="3">+G15-E15</f>
        <v>0</v>
      </c>
    </row>
    <row r="16" spans="1:8" s="19" customFormat="1" ht="14.45" x14ac:dyDescent="0.3">
      <c r="A16" s="132">
        <f t="shared" si="0"/>
        <v>4</v>
      </c>
      <c r="B16" s="133" t="s">
        <v>1573</v>
      </c>
      <c r="C16" s="133"/>
      <c r="D16" s="136">
        <f>'Depr Exp'!E7824</f>
        <v>44372353.199617065</v>
      </c>
      <c r="E16" s="136">
        <f>'Depr Exp'!I7824</f>
        <v>60095545.457455039</v>
      </c>
      <c r="F16" s="144">
        <f t="shared" si="1"/>
        <v>15723192.257837974</v>
      </c>
      <c r="G16" s="144">
        <f t="shared" si="2"/>
        <v>60095545.457455039</v>
      </c>
      <c r="H16" s="144">
        <f t="shared" si="3"/>
        <v>0</v>
      </c>
    </row>
    <row r="17" spans="1:8" ht="14.45" x14ac:dyDescent="0.3">
      <c r="A17" s="132">
        <f t="shared" si="0"/>
        <v>5</v>
      </c>
      <c r="B17" s="133" t="s">
        <v>1288</v>
      </c>
      <c r="C17" s="133"/>
      <c r="D17" s="138">
        <f>SUM(D13:D16)</f>
        <v>393995683.0177567</v>
      </c>
      <c r="E17" s="138">
        <f t="shared" ref="E17:H17" si="4">SUM(E13:E16)</f>
        <v>415313168.81962591</v>
      </c>
      <c r="F17" s="138">
        <f t="shared" si="4"/>
        <v>21317485.801869217</v>
      </c>
      <c r="G17" s="138">
        <f t="shared" si="4"/>
        <v>415313168.81962591</v>
      </c>
      <c r="H17" s="138">
        <f t="shared" si="4"/>
        <v>0</v>
      </c>
    </row>
    <row r="18" spans="1:8" ht="14.45" x14ac:dyDescent="0.3">
      <c r="A18" s="132">
        <f t="shared" si="0"/>
        <v>6</v>
      </c>
      <c r="B18" s="139" t="s">
        <v>1299</v>
      </c>
      <c r="C18" s="140"/>
      <c r="D18" s="141">
        <f>'Depr Exp'!E7829</f>
        <v>7708455.0157819996</v>
      </c>
      <c r="E18" s="141">
        <f>'Depr Exp'!I7829</f>
        <v>7809629.5241939761</v>
      </c>
      <c r="F18" s="141">
        <f>E18-D18</f>
        <v>101174.50841197651</v>
      </c>
      <c r="G18" s="141">
        <f>+E18</f>
        <v>7809629.5241939761</v>
      </c>
      <c r="H18" s="141">
        <f>+G18-E18</f>
        <v>0</v>
      </c>
    </row>
    <row r="19" spans="1:8" ht="14.45" x14ac:dyDescent="0.3">
      <c r="A19" s="132">
        <f t="shared" si="0"/>
        <v>7</v>
      </c>
      <c r="B19" s="139" t="s">
        <v>1300</v>
      </c>
      <c r="C19" s="133"/>
      <c r="D19" s="137">
        <f>'Accretion 12ME 12-2018'!B4</f>
        <v>3557679.0999999996</v>
      </c>
      <c r="E19" s="137">
        <f>'Accretion 12ME 12-2018'!B12</f>
        <v>3537694.0799999996</v>
      </c>
      <c r="F19" s="237">
        <f>E19-D19</f>
        <v>-19985.020000000019</v>
      </c>
      <c r="G19" s="237">
        <f>+E19</f>
        <v>3537694.0799999996</v>
      </c>
      <c r="H19" s="237">
        <f>+G19-E19</f>
        <v>0</v>
      </c>
    </row>
    <row r="20" spans="1:8" ht="14.45" x14ac:dyDescent="0.3">
      <c r="A20" s="132">
        <f t="shared" si="0"/>
        <v>8</v>
      </c>
      <c r="B20" s="139" t="s">
        <v>1291</v>
      </c>
      <c r="C20" s="19"/>
      <c r="D20" s="142">
        <f>SUM(D17:D19)</f>
        <v>405261817.13353872</v>
      </c>
      <c r="E20" s="142">
        <f>SUM(E17:E19)</f>
        <v>426660492.4238199</v>
      </c>
      <c r="F20" s="137">
        <f>SUM(F17:F19)</f>
        <v>21398675.290281195</v>
      </c>
      <c r="G20" s="137">
        <f>SUM(G17:G19)</f>
        <v>426660492.4238199</v>
      </c>
      <c r="H20" s="137">
        <f>SUM(H17:H19)</f>
        <v>0</v>
      </c>
    </row>
    <row r="21" spans="1:8" ht="14.45" x14ac:dyDescent="0.3">
      <c r="A21" s="132">
        <f t="shared" si="0"/>
        <v>9</v>
      </c>
      <c r="B21" s="143"/>
      <c r="C21" s="143"/>
      <c r="D21" s="144"/>
      <c r="E21" s="144"/>
      <c r="F21" s="144"/>
      <c r="G21" s="138"/>
      <c r="H21" s="145"/>
    </row>
    <row r="22" spans="1:8" ht="14.45" x14ac:dyDescent="0.3">
      <c r="A22" s="132">
        <f t="shared" si="0"/>
        <v>10</v>
      </c>
      <c r="B22" s="146" t="s">
        <v>1292</v>
      </c>
      <c r="C22" s="146"/>
      <c r="D22" s="147"/>
      <c r="E22" s="147"/>
      <c r="F22" s="147">
        <f>F20</f>
        <v>21398675.290281195</v>
      </c>
      <c r="G22" s="147"/>
      <c r="H22" s="147"/>
    </row>
    <row r="23" spans="1:8" ht="14.45" x14ac:dyDescent="0.3">
      <c r="A23" s="132">
        <f t="shared" si="0"/>
        <v>11</v>
      </c>
      <c r="B23" s="140"/>
      <c r="C23" s="140"/>
      <c r="D23" s="148"/>
      <c r="E23" s="149"/>
      <c r="F23" s="150"/>
      <c r="G23" s="149"/>
      <c r="H23" s="151"/>
    </row>
    <row r="24" spans="1:8" ht="14.45" x14ac:dyDescent="0.3">
      <c r="A24" s="132">
        <f t="shared" si="0"/>
        <v>12</v>
      </c>
      <c r="B24" s="152" t="s">
        <v>1301</v>
      </c>
      <c r="C24" s="153">
        <v>0.21</v>
      </c>
      <c r="D24" s="148"/>
      <c r="E24" s="149"/>
      <c r="F24" s="141">
        <f>-F22*C24</f>
        <v>-4493721.8109590504</v>
      </c>
      <c r="G24" s="149"/>
      <c r="H24" s="151"/>
    </row>
    <row r="25" spans="1:8" ht="14.45" x14ac:dyDescent="0.3">
      <c r="A25" s="132">
        <f t="shared" si="0"/>
        <v>13</v>
      </c>
      <c r="B25" s="152"/>
      <c r="C25" s="153"/>
      <c r="D25" s="148"/>
      <c r="E25" s="149"/>
      <c r="F25" s="154"/>
      <c r="G25" s="149"/>
      <c r="H25" s="151"/>
    </row>
    <row r="26" spans="1:8" thickBot="1" x14ac:dyDescent="0.35">
      <c r="A26" s="132">
        <f t="shared" si="0"/>
        <v>14</v>
      </c>
      <c r="B26" s="152" t="s">
        <v>1294</v>
      </c>
      <c r="C26" s="140"/>
      <c r="D26" s="143"/>
      <c r="E26" s="143"/>
      <c r="F26" s="155">
        <f>-F22-F24</f>
        <v>-16904953.479322143</v>
      </c>
      <c r="G26" s="143"/>
      <c r="H26" s="156"/>
    </row>
    <row r="27" spans="1:8" thickTop="1" x14ac:dyDescent="0.3">
      <c r="A27" s="132">
        <f t="shared" si="0"/>
        <v>15</v>
      </c>
      <c r="B27" s="157"/>
      <c r="C27" s="157"/>
      <c r="D27" s="143"/>
      <c r="E27" s="19"/>
      <c r="F27" s="19"/>
      <c r="G27" s="19"/>
      <c r="H27" s="135"/>
    </row>
    <row r="28" spans="1:8" ht="14.45" x14ac:dyDescent="0.3">
      <c r="A28" s="132">
        <f t="shared" si="0"/>
        <v>16</v>
      </c>
      <c r="B28" s="152" t="s">
        <v>1324</v>
      </c>
    </row>
    <row r="29" spans="1:8" ht="14.45" x14ac:dyDescent="0.3">
      <c r="A29" s="132">
        <f t="shared" si="0"/>
        <v>17</v>
      </c>
      <c r="B29" s="152" t="s">
        <v>1326</v>
      </c>
      <c r="F29" s="147">
        <f>-F22</f>
        <v>-21398675.290281195</v>
      </c>
    </row>
    <row r="30" spans="1:8" x14ac:dyDescent="0.25">
      <c r="A30" s="132">
        <f t="shared" si="0"/>
        <v>18</v>
      </c>
      <c r="B30" s="139" t="s">
        <v>1316</v>
      </c>
      <c r="F30" s="227">
        <f>'EOP Elec DFIT Depr Restatement'!S29</f>
        <v>4493721.8109590504</v>
      </c>
    </row>
    <row r="31" spans="1:8" ht="15.75" thickBot="1" x14ac:dyDescent="0.3">
      <c r="A31" s="132">
        <f t="shared" si="0"/>
        <v>19</v>
      </c>
      <c r="B31" s="152" t="s">
        <v>1325</v>
      </c>
      <c r="F31" s="155">
        <f>SUM(F29:F30)</f>
        <v>-16904953.479322143</v>
      </c>
    </row>
    <row r="32" spans="1:8" ht="15.75" thickTop="1" x14ac:dyDescent="0.25">
      <c r="A32" s="132"/>
    </row>
    <row r="35" spans="6:6" x14ac:dyDescent="0.25">
      <c r="F35" s="31"/>
    </row>
    <row r="36" spans="6:6" x14ac:dyDescent="0.25">
      <c r="F36" s="31"/>
    </row>
    <row r="37" spans="6:6" x14ac:dyDescent="0.25">
      <c r="F37" s="31"/>
    </row>
    <row r="38" spans="6:6" x14ac:dyDescent="0.25">
      <c r="F38" s="106"/>
    </row>
    <row r="39" spans="6:6" x14ac:dyDescent="0.25">
      <c r="F39" s="106"/>
    </row>
  </sheetData>
  <pageMargins left="0.7" right="0.7" top="0.75" bottom="0.75" header="0.3" footer="0.3"/>
  <pageSetup scale="8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7"/>
  <sheetViews>
    <sheetView zoomScaleNormal="100" workbookViewId="0">
      <pane ySplit="2" topLeftCell="A138" activePane="bottomLeft" state="frozen"/>
      <selection activeCell="G198" sqref="G198"/>
      <selection pane="bottomLeft" activeCell="F31" sqref="F31"/>
    </sheetView>
  </sheetViews>
  <sheetFormatPr defaultRowHeight="15" x14ac:dyDescent="0.25"/>
  <cols>
    <col min="1" max="1" width="12.7109375" bestFit="1" customWidth="1"/>
    <col min="2" max="2" width="11.42578125" bestFit="1" customWidth="1"/>
    <col min="3" max="3" width="13.7109375" bestFit="1" customWidth="1"/>
    <col min="4" max="4" width="14.140625" bestFit="1" customWidth="1"/>
    <col min="5" max="5" width="13.7109375" bestFit="1" customWidth="1"/>
    <col min="8" max="8" width="12.7109375" style="333" bestFit="1" customWidth="1"/>
    <col min="10" max="10" width="13.5703125" style="333" bestFit="1" customWidth="1"/>
    <col min="11" max="11" width="13.7109375" style="333" bestFit="1" customWidth="1"/>
    <col min="12" max="12" width="14.140625" style="333" bestFit="1" customWidth="1"/>
    <col min="13" max="13" width="13.7109375" style="333" bestFit="1" customWidth="1"/>
  </cols>
  <sheetData>
    <row r="1" spans="1:13" s="19" customFormat="1" x14ac:dyDescent="0.25">
      <c r="D1" s="30">
        <f>+'Depr Exp'!F7840</f>
        <v>0.66190000000000004</v>
      </c>
      <c r="E1" s="30">
        <f>+'Depr Exp'!F7841</f>
        <v>0.33810000000000001</v>
      </c>
      <c r="H1" s="333"/>
      <c r="I1" s="19" t="s">
        <v>1744</v>
      </c>
      <c r="J1" s="333"/>
      <c r="K1" s="333"/>
      <c r="L1" s="30">
        <f>+'Depr Exp'!F7840</f>
        <v>0.66190000000000004</v>
      </c>
      <c r="M1" s="30">
        <f>+'Depr Exp'!F7841</f>
        <v>0.33810000000000001</v>
      </c>
    </row>
    <row r="2" spans="1:13" x14ac:dyDescent="0.25">
      <c r="A2" t="s">
        <v>1739</v>
      </c>
      <c r="B2" s="19" t="s">
        <v>1735</v>
      </c>
      <c r="C2" s="19" t="s">
        <v>1736</v>
      </c>
      <c r="D2" s="19" t="s">
        <v>1737</v>
      </c>
      <c r="E2" s="19" t="s">
        <v>1738</v>
      </c>
      <c r="H2" s="333" t="s">
        <v>1739</v>
      </c>
      <c r="J2" s="333" t="s">
        <v>1735</v>
      </c>
      <c r="K2" s="333" t="s">
        <v>1736</v>
      </c>
      <c r="L2" s="333" t="s">
        <v>1737</v>
      </c>
      <c r="M2" s="333" t="s">
        <v>1738</v>
      </c>
    </row>
    <row r="3" spans="1:13" x14ac:dyDescent="0.25">
      <c r="A3" s="335" t="s">
        <v>1567</v>
      </c>
      <c r="B3" s="19" t="s">
        <v>1575</v>
      </c>
      <c r="C3" s="331">
        <f>SUMIFS('Depr Exp'!L:L,'Depr Exp'!A:A,'4 RB by FERC'!B3)</f>
        <v>-216.9</v>
      </c>
      <c r="D3" s="331">
        <f t="shared" ref="D3:D16" si="0">ROUND(C3*$D$1,2)</f>
        <v>-143.57</v>
      </c>
      <c r="E3" s="331">
        <f t="shared" ref="E3:E16" si="1">ROUND(C3*$E$1,2)</f>
        <v>-73.33</v>
      </c>
      <c r="F3" s="332"/>
      <c r="H3" s="341">
        <v>4031</v>
      </c>
      <c r="I3" s="333" t="str">
        <f t="shared" ref="I3:I10" si="2">TRIM(LEFT(J3,4))</f>
        <v>C399</v>
      </c>
      <c r="J3" s="333" t="s">
        <v>1588</v>
      </c>
      <c r="K3" s="331">
        <f>SUMIFS('Depr Exp'!L:L,'Depr Exp'!A:A,'4 RB by FERC'!J3)</f>
        <v>23163.58</v>
      </c>
      <c r="L3" s="331">
        <f>IF(LEFT(J3,1)="C",K3*$L$1,IF(LEFT(J3,1)="E",K3,""))</f>
        <v>15331.973602000002</v>
      </c>
      <c r="M3" s="331">
        <f>IF(LEFT(J3,1)="C",K3*$M$1,IF(LEFT(J3,1)="G",K3,""))</f>
        <v>7831.6063980000008</v>
      </c>
    </row>
    <row r="4" spans="1:13" x14ac:dyDescent="0.25">
      <c r="A4" s="335" t="s">
        <v>1567</v>
      </c>
      <c r="B4" s="19" t="s">
        <v>1576</v>
      </c>
      <c r="C4" s="331">
        <f>SUMIFS('Depr Exp'!L:L,'Depr Exp'!A:A,'4 RB by FERC'!B4)</f>
        <v>23906916.989999998</v>
      </c>
      <c r="D4" s="331">
        <f t="shared" si="0"/>
        <v>15823988.359999999</v>
      </c>
      <c r="E4" s="331">
        <f t="shared" si="1"/>
        <v>8082928.6299999999</v>
      </c>
      <c r="F4" s="332"/>
      <c r="H4" s="341">
        <v>4031</v>
      </c>
      <c r="I4" s="333" t="str">
        <f t="shared" si="2"/>
        <v>E317</v>
      </c>
      <c r="J4" s="333" t="s">
        <v>1597</v>
      </c>
      <c r="K4" s="331">
        <f>SUMIFS('Depr Exp'!L:L,'Depr Exp'!A:A,'4 RB by FERC'!J4)</f>
        <v>0.02</v>
      </c>
      <c r="L4" s="331">
        <f t="shared" ref="L4:L71" si="3">IF(LEFT(J4,1)="C",K4*$L$1,IF(LEFT(J4,1)="E",K4,""))</f>
        <v>0.02</v>
      </c>
      <c r="M4" s="331" t="str">
        <f t="shared" ref="M4:M71" si="4">IF(LEFT(J4,1)="C",K4*$M$1,IF(LEFT(J4,1)="G",K4,""))</f>
        <v/>
      </c>
    </row>
    <row r="5" spans="1:13" x14ac:dyDescent="0.25">
      <c r="A5" s="333" t="s">
        <v>1228</v>
      </c>
      <c r="B5" s="19" t="s">
        <v>1577</v>
      </c>
      <c r="C5" s="331">
        <f>SUMIFS('Depr Exp'!L:L,'Depr Exp'!A:A,'4 RB by FERC'!B5)</f>
        <v>0.01</v>
      </c>
      <c r="D5" s="331">
        <f t="shared" si="0"/>
        <v>0.01</v>
      </c>
      <c r="E5" s="331">
        <f t="shared" si="1"/>
        <v>0</v>
      </c>
      <c r="F5" s="332"/>
      <c r="H5" s="341">
        <v>4031</v>
      </c>
      <c r="I5" s="333" t="str">
        <f t="shared" si="2"/>
        <v>E317</v>
      </c>
      <c r="J5" s="333" t="s">
        <v>1598</v>
      </c>
      <c r="K5" s="331">
        <f>SUMIFS('Depr Exp'!L:L,'Depr Exp'!A:A,'4 RB by FERC'!J5)</f>
        <v>98652.28</v>
      </c>
      <c r="L5" s="331">
        <f t="shared" si="3"/>
        <v>98652.28</v>
      </c>
      <c r="M5" s="331" t="str">
        <f t="shared" si="4"/>
        <v/>
      </c>
    </row>
    <row r="6" spans="1:13" x14ac:dyDescent="0.25">
      <c r="A6" s="333" t="s">
        <v>1228</v>
      </c>
      <c r="B6" s="19" t="s">
        <v>1578</v>
      </c>
      <c r="C6" s="331">
        <f>SUMIFS('Depr Exp'!L:L,'Depr Exp'!A:A,'4 RB by FERC'!B6)</f>
        <v>114200.51</v>
      </c>
      <c r="D6" s="331">
        <f t="shared" si="0"/>
        <v>75589.320000000007</v>
      </c>
      <c r="E6" s="331">
        <f t="shared" si="1"/>
        <v>38611.19</v>
      </c>
      <c r="F6" s="332"/>
      <c r="H6" s="341">
        <v>4031</v>
      </c>
      <c r="I6" s="333" t="str">
        <f t="shared" si="2"/>
        <v>E347</v>
      </c>
      <c r="J6" s="333" t="s">
        <v>1617</v>
      </c>
      <c r="K6" s="331">
        <f>SUMIFS('Depr Exp'!L:L,'Depr Exp'!A:A,'4 RB by FERC'!J6)</f>
        <v>-6368.46</v>
      </c>
      <c r="L6" s="331">
        <f t="shared" si="3"/>
        <v>-6368.46</v>
      </c>
      <c r="M6" s="331" t="str">
        <f t="shared" si="4"/>
        <v/>
      </c>
    </row>
    <row r="7" spans="1:13" x14ac:dyDescent="0.25">
      <c r="A7" s="335" t="s">
        <v>1567</v>
      </c>
      <c r="B7" s="19" t="s">
        <v>1579</v>
      </c>
      <c r="C7" s="331">
        <f>SUMIFS('Depr Exp'!L:L,'Depr Exp'!A:A,'4 RB by FERC'!B7)</f>
        <v>-152066.07</v>
      </c>
      <c r="D7" s="331">
        <f t="shared" si="0"/>
        <v>-100652.53</v>
      </c>
      <c r="E7" s="331">
        <f t="shared" si="1"/>
        <v>-51413.54</v>
      </c>
      <c r="F7" s="332"/>
      <c r="H7" s="341">
        <v>4031</v>
      </c>
      <c r="I7" s="333" t="str">
        <f t="shared" si="2"/>
        <v>E359</v>
      </c>
      <c r="J7" s="333" t="s">
        <v>1647</v>
      </c>
      <c r="K7" s="331">
        <f>SUMIFS('Depr Exp'!L:L,'Depr Exp'!A:A,'4 RB by FERC'!J7)</f>
        <v>5528.83</v>
      </c>
      <c r="L7" s="331">
        <f t="shared" si="3"/>
        <v>5528.83</v>
      </c>
      <c r="M7" s="331" t="str">
        <f t="shared" si="4"/>
        <v/>
      </c>
    </row>
    <row r="8" spans="1:13" x14ac:dyDescent="0.25">
      <c r="A8" s="333" t="s">
        <v>1228</v>
      </c>
      <c r="B8" s="19" t="s">
        <v>1580</v>
      </c>
      <c r="C8" s="331">
        <f>SUMIFS('Depr Exp'!L:L,'Depr Exp'!A:A,'4 RB by FERC'!B8)</f>
        <v>-629924</v>
      </c>
      <c r="D8" s="331">
        <f t="shared" si="0"/>
        <v>-416946.7</v>
      </c>
      <c r="E8" s="331">
        <f t="shared" si="1"/>
        <v>-212977.3</v>
      </c>
      <c r="F8" s="332"/>
      <c r="H8" s="341">
        <v>4031</v>
      </c>
      <c r="I8" s="333" t="str">
        <f t="shared" si="2"/>
        <v>E374</v>
      </c>
      <c r="J8" s="333" t="s">
        <v>1661</v>
      </c>
      <c r="K8" s="331">
        <f>SUMIFS('Depr Exp'!L:L,'Depr Exp'!A:A,'4 RB by FERC'!J8)</f>
        <v>-11970.15</v>
      </c>
      <c r="L8" s="331">
        <f t="shared" si="3"/>
        <v>-11970.15</v>
      </c>
      <c r="M8" s="331" t="str">
        <f t="shared" si="4"/>
        <v/>
      </c>
    </row>
    <row r="9" spans="1:13" x14ac:dyDescent="0.25">
      <c r="A9" s="333" t="s">
        <v>1228</v>
      </c>
      <c r="B9" s="19" t="s">
        <v>1581</v>
      </c>
      <c r="C9" s="331">
        <f>SUMIFS('Depr Exp'!L:L,'Depr Exp'!A:A,'4 RB by FERC'!B9)</f>
        <v>2125723.9700000002</v>
      </c>
      <c r="D9" s="331">
        <f t="shared" si="0"/>
        <v>1407016.7</v>
      </c>
      <c r="E9" s="331">
        <f t="shared" si="1"/>
        <v>718707.27</v>
      </c>
      <c r="F9" s="332"/>
      <c r="H9" s="341">
        <v>4031</v>
      </c>
      <c r="I9" s="333" t="str">
        <f t="shared" si="2"/>
        <v>G364</v>
      </c>
      <c r="J9" s="333" t="s">
        <v>1696</v>
      </c>
      <c r="K9" s="331">
        <f>SUMIFS('Depr Exp'!L:L,'Depr Exp'!A:A,'4 RB by FERC'!J9)</f>
        <v>10.07</v>
      </c>
      <c r="L9" s="331" t="str">
        <f t="shared" si="3"/>
        <v/>
      </c>
      <c r="M9" s="331">
        <f t="shared" si="4"/>
        <v>10.07</v>
      </c>
    </row>
    <row r="10" spans="1:13" x14ac:dyDescent="0.25">
      <c r="A10" s="333" t="s">
        <v>1228</v>
      </c>
      <c r="B10" s="19" t="s">
        <v>1582</v>
      </c>
      <c r="C10" s="331">
        <f>SUMIFS('Depr Exp'!L:L,'Depr Exp'!A:A,'4 RB by FERC'!B10)</f>
        <v>1244.57</v>
      </c>
      <c r="D10" s="331">
        <f t="shared" si="0"/>
        <v>823.78</v>
      </c>
      <c r="E10" s="331">
        <f t="shared" si="1"/>
        <v>420.79</v>
      </c>
      <c r="F10" s="332"/>
      <c r="H10" s="341">
        <v>4031</v>
      </c>
      <c r="I10" s="333" t="str">
        <f t="shared" si="2"/>
        <v>G388</v>
      </c>
      <c r="J10" s="333" t="s">
        <v>1724</v>
      </c>
      <c r="K10" s="331">
        <f>SUMIFS('Depr Exp'!L:L,'Depr Exp'!A:A,'4 RB by FERC'!J10)</f>
        <v>-2512.6999999999998</v>
      </c>
      <c r="L10" s="331" t="str">
        <f t="shared" si="3"/>
        <v/>
      </c>
      <c r="M10" s="331">
        <f t="shared" si="4"/>
        <v>-2512.6999999999998</v>
      </c>
    </row>
    <row r="11" spans="1:13" x14ac:dyDescent="0.25">
      <c r="A11" s="333" t="s">
        <v>1228</v>
      </c>
      <c r="B11" s="19" t="s">
        <v>1583</v>
      </c>
      <c r="C11" s="331">
        <f>SUMIFS('Depr Exp'!L:L,'Depr Exp'!A:A,'4 RB by FERC'!B11)</f>
        <v>-2007.12</v>
      </c>
      <c r="D11" s="331">
        <f t="shared" si="0"/>
        <v>-1328.51</v>
      </c>
      <c r="E11" s="331">
        <f t="shared" si="1"/>
        <v>-678.61</v>
      </c>
      <c r="F11" s="332"/>
      <c r="K11" s="336">
        <f t="shared" ref="K11:M11" si="5">SUM(K3:K10)</f>
        <v>106503.47000000002</v>
      </c>
      <c r="L11" s="336">
        <f t="shared" si="5"/>
        <v>101174.493602</v>
      </c>
      <c r="M11" s="336">
        <f t="shared" si="5"/>
        <v>5328.9763980000007</v>
      </c>
    </row>
    <row r="12" spans="1:13" x14ac:dyDescent="0.25">
      <c r="A12" s="333" t="s">
        <v>1228</v>
      </c>
      <c r="B12" s="19" t="s">
        <v>1584</v>
      </c>
      <c r="C12" s="331">
        <f>SUMIFS('Depr Exp'!L:L,'Depr Exp'!A:A,'4 RB by FERC'!B12)</f>
        <v>-46624.07</v>
      </c>
      <c r="D12" s="331">
        <f t="shared" si="0"/>
        <v>-30860.47</v>
      </c>
      <c r="E12" s="331">
        <f t="shared" si="1"/>
        <v>-15763.6</v>
      </c>
      <c r="F12" s="332"/>
      <c r="K12" s="331"/>
      <c r="L12" s="331"/>
      <c r="M12" s="331"/>
    </row>
    <row r="13" spans="1:13" x14ac:dyDescent="0.25">
      <c r="A13" s="333" t="s">
        <v>1228</v>
      </c>
      <c r="B13" s="19" t="s">
        <v>1585</v>
      </c>
      <c r="C13" s="331">
        <f>SUMIFS('Depr Exp'!L:L,'Depr Exp'!A:A,'4 RB by FERC'!B13)</f>
        <v>-91328.67</v>
      </c>
      <c r="D13" s="331">
        <f t="shared" si="0"/>
        <v>-60450.45</v>
      </c>
      <c r="E13" s="331">
        <f t="shared" si="1"/>
        <v>-30878.22</v>
      </c>
      <c r="F13" s="332"/>
      <c r="K13" s="331"/>
      <c r="L13" s="331"/>
      <c r="M13" s="331"/>
    </row>
    <row r="14" spans="1:13" x14ac:dyDescent="0.25">
      <c r="A14" s="333" t="s">
        <v>1228</v>
      </c>
      <c r="B14" s="19" t="s">
        <v>1586</v>
      </c>
      <c r="C14" s="331">
        <f>SUMIFS('Depr Exp'!L:L,'Depr Exp'!A:A,'4 RB by FERC'!B14)</f>
        <v>439453.56000000029</v>
      </c>
      <c r="D14" s="331">
        <f t="shared" si="0"/>
        <v>290874.31</v>
      </c>
      <c r="E14" s="331">
        <f t="shared" si="1"/>
        <v>148579.25</v>
      </c>
      <c r="F14" s="332"/>
      <c r="H14" s="333" t="s">
        <v>1739</v>
      </c>
      <c r="J14" s="333" t="s">
        <v>1735</v>
      </c>
      <c r="K14" s="333" t="s">
        <v>1736</v>
      </c>
      <c r="L14" s="333" t="s">
        <v>1737</v>
      </c>
      <c r="M14" s="333" t="s">
        <v>1738</v>
      </c>
    </row>
    <row r="15" spans="1:13" x14ac:dyDescent="0.25">
      <c r="A15" s="333" t="s">
        <v>1228</v>
      </c>
      <c r="B15" s="19" t="s">
        <v>1587</v>
      </c>
      <c r="C15" s="331">
        <f>SUMIFS('Depr Exp'!L:L,'Depr Exp'!A:A,'4 RB by FERC'!B15)</f>
        <v>-151129.26</v>
      </c>
      <c r="D15" s="331">
        <f t="shared" si="0"/>
        <v>-100032.46</v>
      </c>
      <c r="E15" s="331">
        <f t="shared" si="1"/>
        <v>-51096.800000000003</v>
      </c>
      <c r="F15" s="332"/>
      <c r="H15" s="20">
        <v>403</v>
      </c>
      <c r="I15" s="333" t="str">
        <f t="shared" ref="I15:I33" si="6">TRIM(LEFT(J15,4))</f>
        <v>C389</v>
      </c>
      <c r="J15" s="333" t="s">
        <v>1577</v>
      </c>
      <c r="K15" s="331">
        <f>SUMIFS('Depr Exp'!L:L,'Depr Exp'!A:A,'4 RB by FERC'!J15)</f>
        <v>0.01</v>
      </c>
      <c r="L15" s="331">
        <f t="shared" si="3"/>
        <v>6.6190000000000008E-3</v>
      </c>
      <c r="M15" s="331">
        <f t="shared" si="4"/>
        <v>3.3810000000000003E-3</v>
      </c>
    </row>
    <row r="16" spans="1:13" x14ac:dyDescent="0.25">
      <c r="A16" s="335" t="s">
        <v>1267</v>
      </c>
      <c r="B16" s="19" t="s">
        <v>1588</v>
      </c>
      <c r="C16" s="331">
        <f>SUMIFS('Depr Exp'!L:L,'Depr Exp'!A:A,'4 RB by FERC'!B16)</f>
        <v>23163.58</v>
      </c>
      <c r="D16" s="331">
        <f t="shared" si="0"/>
        <v>15331.97</v>
      </c>
      <c r="E16" s="331">
        <f t="shared" si="1"/>
        <v>7831.61</v>
      </c>
      <c r="F16" s="332"/>
      <c r="H16" s="20">
        <v>403</v>
      </c>
      <c r="I16" s="333" t="str">
        <f t="shared" si="6"/>
        <v>C390</v>
      </c>
      <c r="J16" s="333" t="s">
        <v>1578</v>
      </c>
      <c r="K16" s="331">
        <f>SUMIFS('Depr Exp'!L:L,'Depr Exp'!A:A,'4 RB by FERC'!J16)</f>
        <v>114200.51</v>
      </c>
      <c r="L16" s="331">
        <f t="shared" si="3"/>
        <v>75589.317569000006</v>
      </c>
      <c r="M16" s="331">
        <f t="shared" si="4"/>
        <v>38611.192431000003</v>
      </c>
    </row>
    <row r="17" spans="1:13" x14ac:dyDescent="0.25">
      <c r="A17" s="333" t="s">
        <v>1383</v>
      </c>
      <c r="B17" s="19" t="s">
        <v>1589</v>
      </c>
      <c r="C17" s="339">
        <f>SUMIFS('Depr Exp'!L:L,'Depr Exp'!A:A,'4 RB by FERC'!B17)</f>
        <v>0</v>
      </c>
      <c r="D17" s="339"/>
      <c r="E17" s="339"/>
      <c r="F17" s="332"/>
      <c r="H17" s="20">
        <v>403</v>
      </c>
      <c r="I17" s="333" t="str">
        <f t="shared" si="6"/>
        <v>C391</v>
      </c>
      <c r="J17" s="333" t="s">
        <v>1580</v>
      </c>
      <c r="K17" s="331">
        <f>SUMIFS('Depr Exp'!L:L,'Depr Exp'!A:A,'4 RB by FERC'!J17)</f>
        <v>-629924</v>
      </c>
      <c r="L17" s="331">
        <f t="shared" si="3"/>
        <v>-416946.69560000004</v>
      </c>
      <c r="M17" s="331">
        <f t="shared" si="4"/>
        <v>-212977.30439999999</v>
      </c>
    </row>
    <row r="18" spans="1:13" x14ac:dyDescent="0.25">
      <c r="A18" s="335" t="s">
        <v>1569</v>
      </c>
      <c r="B18" s="19" t="s">
        <v>1590</v>
      </c>
      <c r="C18" s="331">
        <f>SUMIFS('Depr Exp'!L:L,'Depr Exp'!A:A,'4 RB by FERC'!B18)</f>
        <v>-15306.919999999998</v>
      </c>
      <c r="D18" s="331">
        <f t="shared" ref="D18:D49" si="7">+C18</f>
        <v>-15306.919999999998</v>
      </c>
      <c r="E18" s="331"/>
      <c r="F18" s="332"/>
      <c r="H18" s="20">
        <v>403</v>
      </c>
      <c r="I18" s="333" t="str">
        <f t="shared" si="6"/>
        <v>C391</v>
      </c>
      <c r="J18" s="333" t="s">
        <v>1581</v>
      </c>
      <c r="K18" s="331">
        <f>SUMIFS('Depr Exp'!L:L,'Depr Exp'!A:A,'4 RB by FERC'!J18)</f>
        <v>2125723.9700000002</v>
      </c>
      <c r="L18" s="331">
        <f t="shared" si="3"/>
        <v>1407016.6957430001</v>
      </c>
      <c r="M18" s="331">
        <f t="shared" si="4"/>
        <v>718707.27425700007</v>
      </c>
    </row>
    <row r="19" spans="1:13" x14ac:dyDescent="0.25">
      <c r="A19" s="335" t="s">
        <v>1569</v>
      </c>
      <c r="B19" s="19" t="s">
        <v>1591</v>
      </c>
      <c r="C19" s="331">
        <f>SUMIFS('Depr Exp'!L:L,'Depr Exp'!A:A,'4 RB by FERC'!B19)</f>
        <v>11357.380000000001</v>
      </c>
      <c r="D19" s="331">
        <f t="shared" si="7"/>
        <v>11357.380000000001</v>
      </c>
      <c r="E19" s="331"/>
      <c r="F19" s="332"/>
      <c r="H19" s="20">
        <v>403</v>
      </c>
      <c r="I19" s="333" t="str">
        <f t="shared" si="6"/>
        <v>C392</v>
      </c>
      <c r="J19" s="333" t="s">
        <v>1582</v>
      </c>
      <c r="K19" s="331">
        <f>SUMIFS('Depr Exp'!L:L,'Depr Exp'!A:A,'4 RB by FERC'!J19)</f>
        <v>1244.57</v>
      </c>
      <c r="L19" s="331">
        <f t="shared" si="3"/>
        <v>823.78088300000002</v>
      </c>
      <c r="M19" s="331">
        <f t="shared" si="4"/>
        <v>420.78911699999998</v>
      </c>
    </row>
    <row r="20" spans="1:13" x14ac:dyDescent="0.25">
      <c r="A20" s="333" t="s">
        <v>1230</v>
      </c>
      <c r="B20" s="19" t="s">
        <v>1592</v>
      </c>
      <c r="C20" s="331">
        <f>SUMIFS('Depr Exp'!L:L,'Depr Exp'!A:A,'4 RB by FERC'!B20)</f>
        <v>-12706.74</v>
      </c>
      <c r="D20" s="331">
        <f t="shared" si="7"/>
        <v>-12706.74</v>
      </c>
      <c r="E20" s="331"/>
      <c r="F20" s="332"/>
      <c r="H20" s="20">
        <v>403</v>
      </c>
      <c r="I20" s="333" t="str">
        <f t="shared" si="6"/>
        <v>C393</v>
      </c>
      <c r="J20" s="333" t="s">
        <v>1583</v>
      </c>
      <c r="K20" s="331">
        <f>SUMIFS('Depr Exp'!L:L,'Depr Exp'!A:A,'4 RB by FERC'!J20)</f>
        <v>-2007.12</v>
      </c>
      <c r="L20" s="331">
        <f t="shared" si="3"/>
        <v>-1328.5127279999999</v>
      </c>
      <c r="M20" s="331">
        <f t="shared" si="4"/>
        <v>-678.60727199999997</v>
      </c>
    </row>
    <row r="21" spans="1:13" x14ac:dyDescent="0.25">
      <c r="A21" s="333" t="s">
        <v>1230</v>
      </c>
      <c r="B21" s="19" t="s">
        <v>1593</v>
      </c>
      <c r="C21" s="331">
        <f>SUMIFS('Depr Exp'!L:L,'Depr Exp'!A:A,'4 RB by FERC'!B21)</f>
        <v>27599.24</v>
      </c>
      <c r="D21" s="331">
        <f t="shared" si="7"/>
        <v>27599.24</v>
      </c>
      <c r="E21" s="331"/>
      <c r="F21" s="332"/>
      <c r="H21" s="20">
        <v>403</v>
      </c>
      <c r="I21" s="333" t="str">
        <f t="shared" si="6"/>
        <v>C394</v>
      </c>
      <c r="J21" s="333" t="s">
        <v>1584</v>
      </c>
      <c r="K21" s="331">
        <f>SUMIFS('Depr Exp'!L:L,'Depr Exp'!A:A,'4 RB by FERC'!J21)</f>
        <v>-46624.07</v>
      </c>
      <c r="L21" s="331">
        <f t="shared" si="3"/>
        <v>-30860.471933000001</v>
      </c>
      <c r="M21" s="331">
        <f t="shared" si="4"/>
        <v>-15763.598067000001</v>
      </c>
    </row>
    <row r="22" spans="1:13" x14ac:dyDescent="0.25">
      <c r="A22" s="333" t="s">
        <v>1230</v>
      </c>
      <c r="B22" s="19" t="s">
        <v>1594</v>
      </c>
      <c r="C22" s="331">
        <f>SUMIFS('Depr Exp'!L:L,'Depr Exp'!A:A,'4 RB by FERC'!B22)</f>
        <v>51124.15</v>
      </c>
      <c r="D22" s="331">
        <f t="shared" si="7"/>
        <v>51124.15</v>
      </c>
      <c r="E22" s="331"/>
      <c r="F22" s="332"/>
      <c r="H22" s="20">
        <v>403</v>
      </c>
      <c r="I22" s="333" t="str">
        <f t="shared" si="6"/>
        <v>C396</v>
      </c>
      <c r="J22" s="333" t="s">
        <v>1585</v>
      </c>
      <c r="K22" s="331">
        <f>SUMIFS('Depr Exp'!L:L,'Depr Exp'!A:A,'4 RB by FERC'!J22)</f>
        <v>-91328.67</v>
      </c>
      <c r="L22" s="331">
        <f t="shared" si="3"/>
        <v>-60450.446673000006</v>
      </c>
      <c r="M22" s="331">
        <f t="shared" si="4"/>
        <v>-30878.223327</v>
      </c>
    </row>
    <row r="23" spans="1:13" x14ac:dyDescent="0.25">
      <c r="A23" s="333" t="s">
        <v>1230</v>
      </c>
      <c r="B23" s="19" t="s">
        <v>1595</v>
      </c>
      <c r="C23" s="331">
        <f>SUMIFS('Depr Exp'!L:L,'Depr Exp'!A:A,'4 RB by FERC'!B23)</f>
        <v>1648.7199999999998</v>
      </c>
      <c r="D23" s="331">
        <f t="shared" si="7"/>
        <v>1648.7199999999998</v>
      </c>
      <c r="E23" s="331"/>
      <c r="F23" s="332"/>
      <c r="H23" s="20">
        <v>403</v>
      </c>
      <c r="I23" s="333" t="str">
        <f t="shared" si="6"/>
        <v>C397</v>
      </c>
      <c r="J23" s="333" t="s">
        <v>1586</v>
      </c>
      <c r="K23" s="331">
        <f>SUMIFS('Depr Exp'!L:L,'Depr Exp'!A:A,'4 RB by FERC'!J23)</f>
        <v>439453.56000000029</v>
      </c>
      <c r="L23" s="331">
        <f t="shared" si="3"/>
        <v>290874.3113640002</v>
      </c>
      <c r="M23" s="331">
        <f t="shared" si="4"/>
        <v>148579.24863600009</v>
      </c>
    </row>
    <row r="24" spans="1:13" x14ac:dyDescent="0.25">
      <c r="A24" s="333" t="s">
        <v>1230</v>
      </c>
      <c r="B24" s="19" t="s">
        <v>1596</v>
      </c>
      <c r="C24" s="331">
        <f>SUMIFS('Depr Exp'!L:L,'Depr Exp'!A:A,'4 RB by FERC'!B24)</f>
        <v>-80.400000000000006</v>
      </c>
      <c r="D24" s="331">
        <f t="shared" si="7"/>
        <v>-80.400000000000006</v>
      </c>
      <c r="E24" s="331"/>
      <c r="F24" s="332"/>
      <c r="H24" s="20">
        <v>403</v>
      </c>
      <c r="I24" s="333" t="str">
        <f t="shared" si="6"/>
        <v>C398</v>
      </c>
      <c r="J24" s="333" t="s">
        <v>1587</v>
      </c>
      <c r="K24" s="331">
        <f>SUMIFS('Depr Exp'!L:L,'Depr Exp'!A:A,'4 RB by FERC'!J24)</f>
        <v>-151129.26</v>
      </c>
      <c r="L24" s="331">
        <f t="shared" si="3"/>
        <v>-100032.45719400002</v>
      </c>
      <c r="M24" s="331">
        <f t="shared" si="4"/>
        <v>-51096.802806000007</v>
      </c>
    </row>
    <row r="25" spans="1:13" x14ac:dyDescent="0.25">
      <c r="A25" s="335" t="s">
        <v>1231</v>
      </c>
      <c r="B25" s="19" t="s">
        <v>1597</v>
      </c>
      <c r="C25" s="331">
        <f>SUMIFS('Depr Exp'!L:L,'Depr Exp'!A:A,'4 RB by FERC'!B25)</f>
        <v>0.02</v>
      </c>
      <c r="D25" s="331">
        <f t="shared" si="7"/>
        <v>0.02</v>
      </c>
      <c r="E25" s="331"/>
      <c r="F25" s="332"/>
      <c r="H25" s="20">
        <v>403</v>
      </c>
      <c r="I25" s="333" t="str">
        <f t="shared" si="6"/>
        <v>E311</v>
      </c>
      <c r="J25" s="333" t="s">
        <v>1592</v>
      </c>
      <c r="K25" s="331">
        <f>SUMIFS('Depr Exp'!L:L,'Depr Exp'!A:A,'4 RB by FERC'!J25)</f>
        <v>-12706.74</v>
      </c>
      <c r="L25" s="331">
        <f t="shared" si="3"/>
        <v>-12706.74</v>
      </c>
      <c r="M25" s="331" t="str">
        <f t="shared" si="4"/>
        <v/>
      </c>
    </row>
    <row r="26" spans="1:13" x14ac:dyDescent="0.25">
      <c r="A26" s="335" t="s">
        <v>1231</v>
      </c>
      <c r="B26" s="19" t="s">
        <v>1598</v>
      </c>
      <c r="C26" s="331">
        <f>SUMIFS('Depr Exp'!L:L,'Depr Exp'!A:A,'4 RB by FERC'!B26)</f>
        <v>98652.28</v>
      </c>
      <c r="D26" s="331">
        <f t="shared" si="7"/>
        <v>98652.28</v>
      </c>
      <c r="E26" s="331"/>
      <c r="F26" s="332"/>
      <c r="H26" s="20">
        <v>403</v>
      </c>
      <c r="I26" s="333" t="str">
        <f t="shared" si="6"/>
        <v>E312</v>
      </c>
      <c r="J26" s="333" t="s">
        <v>1593</v>
      </c>
      <c r="K26" s="331">
        <f>SUMIFS('Depr Exp'!L:L,'Depr Exp'!A:A,'4 RB by FERC'!J26)</f>
        <v>27599.24</v>
      </c>
      <c r="L26" s="331">
        <f t="shared" si="3"/>
        <v>27599.24</v>
      </c>
      <c r="M26" s="331" t="str">
        <f t="shared" si="4"/>
        <v/>
      </c>
    </row>
    <row r="27" spans="1:13" x14ac:dyDescent="0.25">
      <c r="A27" s="333" t="s">
        <v>1230</v>
      </c>
      <c r="B27" s="19" t="s">
        <v>1599</v>
      </c>
      <c r="C27" s="331">
        <f>SUMIFS('Depr Exp'!L:L,'Depr Exp'!A:A,'4 RB by FERC'!B27)</f>
        <v>0.01</v>
      </c>
      <c r="D27" s="331">
        <f t="shared" si="7"/>
        <v>0.01</v>
      </c>
      <c r="E27" s="331"/>
      <c r="F27" s="332"/>
      <c r="H27" s="20">
        <v>403</v>
      </c>
      <c r="I27" s="333" t="str">
        <f t="shared" si="6"/>
        <v>E314</v>
      </c>
      <c r="J27" s="333" t="s">
        <v>1594</v>
      </c>
      <c r="K27" s="331">
        <f>SUMIFS('Depr Exp'!L:L,'Depr Exp'!A:A,'4 RB by FERC'!J27)</f>
        <v>51124.15</v>
      </c>
      <c r="L27" s="331">
        <f t="shared" si="3"/>
        <v>51124.15</v>
      </c>
      <c r="M27" s="331" t="str">
        <f t="shared" si="4"/>
        <v/>
      </c>
    </row>
    <row r="28" spans="1:13" x14ac:dyDescent="0.25">
      <c r="A28" s="333" t="s">
        <v>1230</v>
      </c>
      <c r="B28" s="19" t="s">
        <v>1600</v>
      </c>
      <c r="C28" s="331">
        <f>SUMIFS('Depr Exp'!L:L,'Depr Exp'!A:A,'4 RB by FERC'!B28)</f>
        <v>-17995.45</v>
      </c>
      <c r="D28" s="331">
        <f t="shared" si="7"/>
        <v>-17995.45</v>
      </c>
      <c r="E28" s="331"/>
      <c r="F28" s="332"/>
      <c r="H28" s="20">
        <v>403</v>
      </c>
      <c r="I28" s="333" t="str">
        <f t="shared" si="6"/>
        <v>E315</v>
      </c>
      <c r="J28" s="333" t="s">
        <v>1595</v>
      </c>
      <c r="K28" s="331">
        <f>SUMIFS('Depr Exp'!L:L,'Depr Exp'!A:A,'4 RB by FERC'!J28)</f>
        <v>1648.7199999999998</v>
      </c>
      <c r="L28" s="331">
        <f t="shared" si="3"/>
        <v>1648.7199999999998</v>
      </c>
      <c r="M28" s="331" t="str">
        <f t="shared" si="4"/>
        <v/>
      </c>
    </row>
    <row r="29" spans="1:13" x14ac:dyDescent="0.25">
      <c r="A29" s="333" t="s">
        <v>1230</v>
      </c>
      <c r="B29" s="19" t="s">
        <v>1601</v>
      </c>
      <c r="C29" s="331">
        <f>SUMIFS('Depr Exp'!L:L,'Depr Exp'!A:A,'4 RB by FERC'!B29)</f>
        <v>70860.83</v>
      </c>
      <c r="D29" s="331">
        <f t="shared" si="7"/>
        <v>70860.83</v>
      </c>
      <c r="E29" s="331"/>
      <c r="F29" s="332"/>
      <c r="H29" s="20">
        <v>403</v>
      </c>
      <c r="I29" s="333" t="str">
        <f t="shared" si="6"/>
        <v>E316</v>
      </c>
      <c r="J29" s="333" t="s">
        <v>1596</v>
      </c>
      <c r="K29" s="331">
        <f>SUMIFS('Depr Exp'!L:L,'Depr Exp'!A:A,'4 RB by FERC'!J29)</f>
        <v>-80.400000000000006</v>
      </c>
      <c r="L29" s="331">
        <f t="shared" si="3"/>
        <v>-80.400000000000006</v>
      </c>
      <c r="M29" s="331" t="str">
        <f t="shared" si="4"/>
        <v/>
      </c>
    </row>
    <row r="30" spans="1:13" x14ac:dyDescent="0.25">
      <c r="A30" s="333" t="s">
        <v>1230</v>
      </c>
      <c r="B30" s="19" t="s">
        <v>1602</v>
      </c>
      <c r="C30" s="331">
        <f>SUMIFS('Depr Exp'!L:L,'Depr Exp'!A:A,'4 RB by FERC'!B30)</f>
        <v>31847.25</v>
      </c>
      <c r="D30" s="331">
        <f t="shared" si="7"/>
        <v>31847.25</v>
      </c>
      <c r="E30" s="331"/>
      <c r="F30" s="332"/>
      <c r="H30" s="20">
        <v>403</v>
      </c>
      <c r="I30" s="333" t="str">
        <f t="shared" si="6"/>
        <v>E330</v>
      </c>
      <c r="J30" s="333" t="s">
        <v>1599</v>
      </c>
      <c r="K30" s="331">
        <f>SUMIFS('Depr Exp'!L:L,'Depr Exp'!A:A,'4 RB by FERC'!J30)</f>
        <v>0.01</v>
      </c>
      <c r="L30" s="331">
        <f t="shared" si="3"/>
        <v>0.01</v>
      </c>
      <c r="M30" s="331" t="str">
        <f t="shared" si="4"/>
        <v/>
      </c>
    </row>
    <row r="31" spans="1:13" x14ac:dyDescent="0.25">
      <c r="A31" s="333" t="s">
        <v>1230</v>
      </c>
      <c r="B31" s="19" t="s">
        <v>1603</v>
      </c>
      <c r="C31" s="331">
        <f>SUMIFS('Depr Exp'!L:L,'Depr Exp'!A:A,'4 RB by FERC'!B31)</f>
        <v>9.11</v>
      </c>
      <c r="D31" s="331">
        <f t="shared" si="7"/>
        <v>9.11</v>
      </c>
      <c r="E31" s="331"/>
      <c r="F31" s="332"/>
      <c r="H31" s="20">
        <v>403</v>
      </c>
      <c r="I31" s="333" t="str">
        <f t="shared" si="6"/>
        <v>E331</v>
      </c>
      <c r="J31" s="333" t="s">
        <v>1600</v>
      </c>
      <c r="K31" s="331">
        <f>SUMIFS('Depr Exp'!L:L,'Depr Exp'!A:A,'4 RB by FERC'!J31)</f>
        <v>-17995.45</v>
      </c>
      <c r="L31" s="331">
        <f t="shared" si="3"/>
        <v>-17995.45</v>
      </c>
      <c r="M31" s="331" t="str">
        <f t="shared" si="4"/>
        <v/>
      </c>
    </row>
    <row r="32" spans="1:13" x14ac:dyDescent="0.25">
      <c r="A32" s="333" t="s">
        <v>1230</v>
      </c>
      <c r="B32" s="19" t="s">
        <v>1604</v>
      </c>
      <c r="C32" s="331">
        <f>SUMIFS('Depr Exp'!L:L,'Depr Exp'!A:A,'4 RB by FERC'!B32)</f>
        <v>1.3800000000000001</v>
      </c>
      <c r="D32" s="331">
        <f t="shared" si="7"/>
        <v>1.3800000000000001</v>
      </c>
      <c r="E32" s="331"/>
      <c r="F32" s="332"/>
      <c r="H32" s="20">
        <v>403</v>
      </c>
      <c r="I32" s="333" t="str">
        <f t="shared" si="6"/>
        <v>E332</v>
      </c>
      <c r="J32" s="333" t="s">
        <v>1601</v>
      </c>
      <c r="K32" s="331">
        <f>SUMIFS('Depr Exp'!L:L,'Depr Exp'!A:A,'4 RB by FERC'!J32)</f>
        <v>70860.83</v>
      </c>
      <c r="L32" s="331">
        <f t="shared" si="3"/>
        <v>70860.83</v>
      </c>
      <c r="M32" s="331" t="str">
        <f t="shared" si="4"/>
        <v/>
      </c>
    </row>
    <row r="33" spans="1:13" x14ac:dyDescent="0.25">
      <c r="A33" s="333" t="s">
        <v>1230</v>
      </c>
      <c r="B33" s="19" t="s">
        <v>1605</v>
      </c>
      <c r="C33" s="331">
        <f>SUMIFS('Depr Exp'!L:L,'Depr Exp'!A:A,'4 RB by FERC'!B33)</f>
        <v>5883.7199999999993</v>
      </c>
      <c r="D33" s="331">
        <f t="shared" si="7"/>
        <v>5883.7199999999993</v>
      </c>
      <c r="E33" s="331"/>
      <c r="F33" s="332"/>
      <c r="H33" s="20">
        <v>403</v>
      </c>
      <c r="I33" s="333" t="str">
        <f t="shared" si="6"/>
        <v>E333</v>
      </c>
      <c r="J33" s="333" t="s">
        <v>1602</v>
      </c>
      <c r="K33" s="331">
        <f>SUMIFS('Depr Exp'!L:L,'Depr Exp'!A:A,'4 RB by FERC'!J33)</f>
        <v>31847.25</v>
      </c>
      <c r="L33" s="331">
        <f t="shared" si="3"/>
        <v>31847.25</v>
      </c>
      <c r="M33" s="331" t="str">
        <f t="shared" si="4"/>
        <v/>
      </c>
    </row>
    <row r="34" spans="1:13" x14ac:dyDescent="0.25">
      <c r="A34" s="333" t="s">
        <v>1230</v>
      </c>
      <c r="B34" s="19" t="s">
        <v>1606</v>
      </c>
      <c r="C34" s="331">
        <f>SUMIFS('Depr Exp'!L:L,'Depr Exp'!A:A,'4 RB by FERC'!B34)</f>
        <v>0.10999999999999999</v>
      </c>
      <c r="D34" s="331">
        <f t="shared" si="7"/>
        <v>0.10999999999999999</v>
      </c>
      <c r="E34" s="331"/>
      <c r="F34" s="332"/>
      <c r="H34" s="20">
        <v>403</v>
      </c>
      <c r="I34" s="333" t="str">
        <f>TRIM(LEFT(J34,4))</f>
        <v>E334</v>
      </c>
      <c r="J34" s="333" t="s">
        <v>1603</v>
      </c>
      <c r="K34" s="331">
        <f>SUMIFS('Depr Exp'!L:L,'Depr Exp'!A:A,'4 RB by FERC'!J34)</f>
        <v>9.11</v>
      </c>
      <c r="L34" s="331">
        <f t="shared" si="3"/>
        <v>9.11</v>
      </c>
      <c r="M34" s="331" t="str">
        <f t="shared" si="4"/>
        <v/>
      </c>
    </row>
    <row r="35" spans="1:13" x14ac:dyDescent="0.25">
      <c r="A35" s="333" t="s">
        <v>1230</v>
      </c>
      <c r="B35" s="19" t="s">
        <v>1607</v>
      </c>
      <c r="C35" s="331">
        <f>SUMIFS('Depr Exp'!L:L,'Depr Exp'!A:A,'4 RB by FERC'!B35)</f>
        <v>0.01</v>
      </c>
      <c r="D35" s="331">
        <f t="shared" si="7"/>
        <v>0.01</v>
      </c>
      <c r="E35" s="331"/>
      <c r="F35" s="332"/>
      <c r="H35" s="20">
        <v>403</v>
      </c>
      <c r="I35" s="333" t="str">
        <f t="shared" ref="I35:I98" si="8">TRIM(LEFT(J35,4))</f>
        <v>E335</v>
      </c>
      <c r="J35" s="333" t="s">
        <v>1604</v>
      </c>
      <c r="K35" s="331">
        <f>SUMIFS('Depr Exp'!L:L,'Depr Exp'!A:A,'4 RB by FERC'!J35)</f>
        <v>1.3800000000000001</v>
      </c>
      <c r="L35" s="331">
        <f t="shared" si="3"/>
        <v>1.3800000000000001</v>
      </c>
      <c r="M35" s="331" t="str">
        <f t="shared" si="4"/>
        <v/>
      </c>
    </row>
    <row r="36" spans="1:13" x14ac:dyDescent="0.25">
      <c r="A36" s="333" t="s">
        <v>1230</v>
      </c>
      <c r="B36" s="19" t="s">
        <v>1608</v>
      </c>
      <c r="C36" s="331">
        <f>SUMIFS('Depr Exp'!L:L,'Depr Exp'!A:A,'4 RB by FERC'!B36)</f>
        <v>11076.220000000001</v>
      </c>
      <c r="D36" s="331">
        <f t="shared" si="7"/>
        <v>11076.220000000001</v>
      </c>
      <c r="E36" s="331"/>
      <c r="F36" s="332"/>
      <c r="H36" s="20">
        <v>403</v>
      </c>
      <c r="I36" s="333" t="str">
        <f t="shared" si="8"/>
        <v>E335</v>
      </c>
      <c r="J36" s="333" t="s">
        <v>1605</v>
      </c>
      <c r="K36" s="331">
        <f>SUMIFS('Depr Exp'!L:L,'Depr Exp'!A:A,'4 RB by FERC'!J36)</f>
        <v>5883.7199999999993</v>
      </c>
      <c r="L36" s="331">
        <f t="shared" si="3"/>
        <v>5883.7199999999993</v>
      </c>
      <c r="M36" s="331" t="str">
        <f t="shared" si="4"/>
        <v/>
      </c>
    </row>
    <row r="37" spans="1:13" x14ac:dyDescent="0.25">
      <c r="A37" s="333" t="s">
        <v>1230</v>
      </c>
      <c r="B37" s="19" t="s">
        <v>1609</v>
      </c>
      <c r="C37" s="331">
        <f>SUMIFS('Depr Exp'!L:L,'Depr Exp'!A:A,'4 RB by FERC'!B37)</f>
        <v>1598.67</v>
      </c>
      <c r="D37" s="331">
        <f t="shared" si="7"/>
        <v>1598.67</v>
      </c>
      <c r="E37" s="331"/>
      <c r="F37" s="332"/>
      <c r="H37" s="20">
        <v>403</v>
      </c>
      <c r="I37" s="333" t="str">
        <f t="shared" si="8"/>
        <v>E336</v>
      </c>
      <c r="J37" s="333" t="s">
        <v>1606</v>
      </c>
      <c r="K37" s="331">
        <f>SUMIFS('Depr Exp'!L:L,'Depr Exp'!A:A,'4 RB by FERC'!J37)</f>
        <v>0.10999999999999999</v>
      </c>
      <c r="L37" s="331">
        <f t="shared" si="3"/>
        <v>0.10999999999999999</v>
      </c>
      <c r="M37" s="331" t="str">
        <f t="shared" si="4"/>
        <v/>
      </c>
    </row>
    <row r="38" spans="1:13" x14ac:dyDescent="0.25">
      <c r="A38" s="333" t="s">
        <v>1230</v>
      </c>
      <c r="B38" s="19" t="s">
        <v>1610</v>
      </c>
      <c r="C38" s="331">
        <f>SUMIFS('Depr Exp'!L:L,'Depr Exp'!A:A,'4 RB by FERC'!B38)</f>
        <v>22377.520000000011</v>
      </c>
      <c r="D38" s="331">
        <f t="shared" si="7"/>
        <v>22377.520000000011</v>
      </c>
      <c r="E38" s="331"/>
      <c r="F38" s="332"/>
      <c r="H38" s="20">
        <v>403</v>
      </c>
      <c r="I38" s="333" t="str">
        <f t="shared" si="8"/>
        <v>E340</v>
      </c>
      <c r="J38" s="333" t="s">
        <v>1607</v>
      </c>
      <c r="K38" s="331">
        <f>SUMIFS('Depr Exp'!L:L,'Depr Exp'!A:A,'4 RB by FERC'!J38)</f>
        <v>0.01</v>
      </c>
      <c r="L38" s="331">
        <f t="shared" si="3"/>
        <v>0.01</v>
      </c>
      <c r="M38" s="331" t="str">
        <f t="shared" si="4"/>
        <v/>
      </c>
    </row>
    <row r="39" spans="1:13" x14ac:dyDescent="0.25">
      <c r="A39" s="333" t="s">
        <v>1230</v>
      </c>
      <c r="B39" s="19" t="s">
        <v>1611</v>
      </c>
      <c r="C39" s="331">
        <f>SUMIFS('Depr Exp'!L:L,'Depr Exp'!A:A,'4 RB by FERC'!B39)</f>
        <v>50907.43</v>
      </c>
      <c r="D39" s="331">
        <f t="shared" si="7"/>
        <v>50907.43</v>
      </c>
      <c r="E39" s="331"/>
      <c r="F39" s="332"/>
      <c r="H39" s="20">
        <v>403</v>
      </c>
      <c r="I39" s="333" t="str">
        <f t="shared" si="8"/>
        <v>E341</v>
      </c>
      <c r="J39" s="333" t="s">
        <v>1608</v>
      </c>
      <c r="K39" s="331">
        <f>SUMIFS('Depr Exp'!L:L,'Depr Exp'!A:A,'4 RB by FERC'!J39)</f>
        <v>11076.220000000001</v>
      </c>
      <c r="L39" s="331">
        <f t="shared" si="3"/>
        <v>11076.220000000001</v>
      </c>
      <c r="M39" s="331" t="str">
        <f t="shared" si="4"/>
        <v/>
      </c>
    </row>
    <row r="40" spans="1:13" x14ac:dyDescent="0.25">
      <c r="A40" s="333" t="s">
        <v>1230</v>
      </c>
      <c r="B40" s="19" t="s">
        <v>1612</v>
      </c>
      <c r="C40" s="331">
        <f>SUMIFS('Depr Exp'!L:L,'Depr Exp'!A:A,'4 RB by FERC'!B40)</f>
        <v>7921.0499999999993</v>
      </c>
      <c r="D40" s="331">
        <f t="shared" si="7"/>
        <v>7921.0499999999993</v>
      </c>
      <c r="E40" s="331"/>
      <c r="F40" s="332"/>
      <c r="H40" s="20">
        <v>403</v>
      </c>
      <c r="I40" s="333" t="str">
        <f t="shared" si="8"/>
        <v>E342</v>
      </c>
      <c r="J40" s="333" t="s">
        <v>1609</v>
      </c>
      <c r="K40" s="331">
        <f>SUMIFS('Depr Exp'!L:L,'Depr Exp'!A:A,'4 RB by FERC'!J40)</f>
        <v>1598.67</v>
      </c>
      <c r="L40" s="331">
        <f t="shared" si="3"/>
        <v>1598.67</v>
      </c>
      <c r="M40" s="331" t="str">
        <f t="shared" si="4"/>
        <v/>
      </c>
    </row>
    <row r="41" spans="1:13" x14ac:dyDescent="0.25">
      <c r="A41" s="333" t="s">
        <v>1230</v>
      </c>
      <c r="B41" s="19" t="s">
        <v>1613</v>
      </c>
      <c r="C41" s="331">
        <f>SUMIFS('Depr Exp'!L:L,'Depr Exp'!A:A,'4 RB by FERC'!B41)</f>
        <v>9079.8599999999988</v>
      </c>
      <c r="D41" s="331">
        <f t="shared" si="7"/>
        <v>9079.8599999999988</v>
      </c>
      <c r="E41" s="331"/>
      <c r="F41" s="332"/>
      <c r="H41" s="20">
        <v>403</v>
      </c>
      <c r="I41" s="333" t="str">
        <f t="shared" si="8"/>
        <v>E344</v>
      </c>
      <c r="J41" s="333" t="s">
        <v>1610</v>
      </c>
      <c r="K41" s="331">
        <f>SUMIFS('Depr Exp'!L:L,'Depr Exp'!A:A,'4 RB by FERC'!J41)</f>
        <v>22377.520000000011</v>
      </c>
      <c r="L41" s="331">
        <f t="shared" si="3"/>
        <v>22377.520000000011</v>
      </c>
      <c r="M41" s="331" t="str">
        <f t="shared" si="4"/>
        <v/>
      </c>
    </row>
    <row r="42" spans="1:13" x14ac:dyDescent="0.25">
      <c r="A42" s="333" t="s">
        <v>1230</v>
      </c>
      <c r="B42" s="19" t="s">
        <v>1614</v>
      </c>
      <c r="C42" s="331">
        <f>SUMIFS('Depr Exp'!L:L,'Depr Exp'!A:A,'4 RB by FERC'!B42)</f>
        <v>11234.34</v>
      </c>
      <c r="D42" s="331">
        <f t="shared" si="7"/>
        <v>11234.34</v>
      </c>
      <c r="E42" s="331"/>
      <c r="F42" s="332"/>
      <c r="H42" s="20">
        <v>403</v>
      </c>
      <c r="I42" s="333" t="str">
        <f t="shared" si="8"/>
        <v>E344</v>
      </c>
      <c r="J42" s="333" t="s">
        <v>1611</v>
      </c>
      <c r="K42" s="331">
        <f>SUMIFS('Depr Exp'!L:L,'Depr Exp'!A:A,'4 RB by FERC'!J42)</f>
        <v>50907.43</v>
      </c>
      <c r="L42" s="331">
        <f t="shared" si="3"/>
        <v>50907.43</v>
      </c>
      <c r="M42" s="331" t="str">
        <f t="shared" si="4"/>
        <v/>
      </c>
    </row>
    <row r="43" spans="1:13" x14ac:dyDescent="0.25">
      <c r="A43" s="333" t="s">
        <v>1230</v>
      </c>
      <c r="B43" s="19" t="s">
        <v>1615</v>
      </c>
      <c r="C43" s="331">
        <f>SUMIFS('Depr Exp'!L:L,'Depr Exp'!A:A,'4 RB by FERC'!B43)</f>
        <v>-0.14000000000000001</v>
      </c>
      <c r="D43" s="331">
        <f t="shared" si="7"/>
        <v>-0.14000000000000001</v>
      </c>
      <c r="E43" s="331"/>
      <c r="F43" s="332"/>
      <c r="H43" s="20">
        <v>403</v>
      </c>
      <c r="I43" s="333" t="str">
        <f t="shared" si="8"/>
        <v>E345</v>
      </c>
      <c r="J43" s="333" t="s">
        <v>1612</v>
      </c>
      <c r="K43" s="331">
        <f>SUMIFS('Depr Exp'!L:L,'Depr Exp'!A:A,'4 RB by FERC'!J43)</f>
        <v>7921.0499999999993</v>
      </c>
      <c r="L43" s="331">
        <f t="shared" si="3"/>
        <v>7921.0499999999993</v>
      </c>
      <c r="M43" s="331" t="str">
        <f t="shared" si="4"/>
        <v/>
      </c>
    </row>
    <row r="44" spans="1:13" x14ac:dyDescent="0.25">
      <c r="A44" s="333" t="s">
        <v>1230</v>
      </c>
      <c r="B44" s="19" t="s">
        <v>1616</v>
      </c>
      <c r="C44" s="331">
        <f>SUMIFS('Depr Exp'!L:L,'Depr Exp'!A:A,'4 RB by FERC'!B44)</f>
        <v>29503.489999999998</v>
      </c>
      <c r="D44" s="331">
        <f t="shared" si="7"/>
        <v>29503.489999999998</v>
      </c>
      <c r="E44" s="331"/>
      <c r="F44" s="332"/>
      <c r="H44" s="20">
        <v>403</v>
      </c>
      <c r="I44" s="333" t="str">
        <f t="shared" si="8"/>
        <v>E345</v>
      </c>
      <c r="J44" s="333" t="s">
        <v>1613</v>
      </c>
      <c r="K44" s="331">
        <f>SUMIFS('Depr Exp'!L:L,'Depr Exp'!A:A,'4 RB by FERC'!J44)</f>
        <v>9079.8599999999988</v>
      </c>
      <c r="L44" s="331">
        <f t="shared" si="3"/>
        <v>9079.8599999999988</v>
      </c>
      <c r="M44" s="331" t="str">
        <f t="shared" si="4"/>
        <v/>
      </c>
    </row>
    <row r="45" spans="1:13" x14ac:dyDescent="0.25">
      <c r="A45" s="335" t="s">
        <v>1231</v>
      </c>
      <c r="B45" s="19" t="s">
        <v>1617</v>
      </c>
      <c r="C45" s="331">
        <f>SUMIFS('Depr Exp'!L:L,'Depr Exp'!A:A,'4 RB by FERC'!B45)</f>
        <v>-6368.46</v>
      </c>
      <c r="D45" s="331">
        <f t="shared" si="7"/>
        <v>-6368.46</v>
      </c>
      <c r="E45" s="331"/>
      <c r="F45" s="332"/>
      <c r="H45" s="20">
        <v>403</v>
      </c>
      <c r="I45" s="333" t="str">
        <f t="shared" si="8"/>
        <v>E346</v>
      </c>
      <c r="J45" s="333" t="s">
        <v>1614</v>
      </c>
      <c r="K45" s="331">
        <f>SUMIFS('Depr Exp'!L:L,'Depr Exp'!A:A,'4 RB by FERC'!J45)</f>
        <v>11234.34</v>
      </c>
      <c r="L45" s="331">
        <f t="shared" si="3"/>
        <v>11234.34</v>
      </c>
      <c r="M45" s="331" t="str">
        <f t="shared" si="4"/>
        <v/>
      </c>
    </row>
    <row r="46" spans="1:13" x14ac:dyDescent="0.25">
      <c r="A46" s="333" t="s">
        <v>1230</v>
      </c>
      <c r="B46" s="19" t="s">
        <v>1618</v>
      </c>
      <c r="C46" s="331">
        <f>SUMIFS('Depr Exp'!L:L,'Depr Exp'!A:A,'4 RB by FERC'!B46)</f>
        <v>1337.39</v>
      </c>
      <c r="D46" s="331">
        <f t="shared" si="7"/>
        <v>1337.39</v>
      </c>
      <c r="E46" s="331"/>
      <c r="F46" s="332"/>
      <c r="H46" s="20">
        <v>403</v>
      </c>
      <c r="I46" s="333" t="str">
        <f t="shared" si="8"/>
        <v>E346</v>
      </c>
      <c r="J46" s="333" t="s">
        <v>1615</v>
      </c>
      <c r="K46" s="331">
        <f>SUMIFS('Depr Exp'!L:L,'Depr Exp'!A:A,'4 RB by FERC'!J46)</f>
        <v>-0.14000000000000001</v>
      </c>
      <c r="L46" s="331">
        <f t="shared" si="3"/>
        <v>-0.14000000000000001</v>
      </c>
      <c r="M46" s="331" t="str">
        <f t="shared" si="4"/>
        <v/>
      </c>
    </row>
    <row r="47" spans="1:13" x14ac:dyDescent="0.25">
      <c r="A47" s="333" t="s">
        <v>1230</v>
      </c>
      <c r="B47" s="19" t="s">
        <v>1619</v>
      </c>
      <c r="C47" s="331">
        <f>SUMIFS('Depr Exp'!L:L,'Depr Exp'!A:A,'4 RB by FERC'!B47)</f>
        <v>1327.6399999999999</v>
      </c>
      <c r="D47" s="331">
        <f t="shared" si="7"/>
        <v>1327.6399999999999</v>
      </c>
      <c r="E47" s="331"/>
      <c r="F47" s="332"/>
      <c r="H47" s="20">
        <v>403</v>
      </c>
      <c r="I47" s="333" t="str">
        <f t="shared" si="8"/>
        <v>E346</v>
      </c>
      <c r="J47" s="333" t="s">
        <v>1616</v>
      </c>
      <c r="K47" s="331">
        <f>SUMIFS('Depr Exp'!L:L,'Depr Exp'!A:A,'4 RB by FERC'!J47)</f>
        <v>29503.489999999998</v>
      </c>
      <c r="L47" s="331">
        <f t="shared" si="3"/>
        <v>29503.489999999998</v>
      </c>
      <c r="M47" s="331" t="str">
        <f t="shared" si="4"/>
        <v/>
      </c>
    </row>
    <row r="48" spans="1:13" x14ac:dyDescent="0.25">
      <c r="A48" s="333" t="s">
        <v>1230</v>
      </c>
      <c r="B48" s="19" t="s">
        <v>1620</v>
      </c>
      <c r="C48" s="331">
        <f>SUMIFS('Depr Exp'!L:L,'Depr Exp'!A:A,'4 RB by FERC'!B48)</f>
        <v>-9.999999999999995E-3</v>
      </c>
      <c r="D48" s="331">
        <f t="shared" si="7"/>
        <v>-9.999999999999995E-3</v>
      </c>
      <c r="E48" s="331"/>
      <c r="F48" s="332"/>
      <c r="H48" s="20">
        <v>403</v>
      </c>
      <c r="I48" s="333" t="str">
        <f t="shared" si="8"/>
        <v>E348</v>
      </c>
      <c r="J48" s="333" t="s">
        <v>1618</v>
      </c>
      <c r="K48" s="331">
        <f>SUMIFS('Depr Exp'!L:L,'Depr Exp'!A:A,'4 RB by FERC'!J48)</f>
        <v>1337.39</v>
      </c>
      <c r="L48" s="331">
        <f t="shared" si="3"/>
        <v>1337.39</v>
      </c>
      <c r="M48" s="331" t="str">
        <f t="shared" si="4"/>
        <v/>
      </c>
    </row>
    <row r="49" spans="1:13" x14ac:dyDescent="0.25">
      <c r="A49" s="333" t="s">
        <v>1230</v>
      </c>
      <c r="B49" s="19" t="s">
        <v>1621</v>
      </c>
      <c r="C49" s="331">
        <f>SUMIFS('Depr Exp'!L:L,'Depr Exp'!A:A,'4 RB by FERC'!B49)</f>
        <v>-442.83000000000004</v>
      </c>
      <c r="D49" s="331">
        <f t="shared" si="7"/>
        <v>-442.83000000000004</v>
      </c>
      <c r="E49" s="331"/>
      <c r="F49" s="332"/>
      <c r="H49" s="20">
        <v>403</v>
      </c>
      <c r="I49" s="333" t="str">
        <f t="shared" si="8"/>
        <v>E350</v>
      </c>
      <c r="J49" s="333" t="s">
        <v>1619</v>
      </c>
      <c r="K49" s="331">
        <f>SUMIFS('Depr Exp'!L:L,'Depr Exp'!A:A,'4 RB by FERC'!J49)</f>
        <v>1327.6399999999999</v>
      </c>
      <c r="L49" s="331">
        <f t="shared" si="3"/>
        <v>1327.6399999999999</v>
      </c>
      <c r="M49" s="331" t="str">
        <f t="shared" si="4"/>
        <v/>
      </c>
    </row>
    <row r="50" spans="1:13" x14ac:dyDescent="0.25">
      <c r="A50" s="333" t="s">
        <v>1230</v>
      </c>
      <c r="B50" s="19" t="s">
        <v>1622</v>
      </c>
      <c r="C50" s="331">
        <f>SUMIFS('Depr Exp'!L:L,'Depr Exp'!A:A,'4 RB by FERC'!B50)</f>
        <v>-0.02</v>
      </c>
      <c r="D50" s="331">
        <f t="shared" ref="D50:D81" si="9">+C50</f>
        <v>-0.02</v>
      </c>
      <c r="E50" s="331"/>
      <c r="F50" s="332"/>
      <c r="H50" s="20">
        <v>403</v>
      </c>
      <c r="I50" s="333" t="str">
        <f t="shared" si="8"/>
        <v>E350</v>
      </c>
      <c r="J50" s="333" t="s">
        <v>1620</v>
      </c>
      <c r="K50" s="331">
        <f>SUMIFS('Depr Exp'!L:L,'Depr Exp'!A:A,'4 RB by FERC'!J50)</f>
        <v>-9.999999999999995E-3</v>
      </c>
      <c r="L50" s="331">
        <f t="shared" si="3"/>
        <v>-9.999999999999995E-3</v>
      </c>
      <c r="M50" s="331" t="str">
        <f t="shared" si="4"/>
        <v/>
      </c>
    </row>
    <row r="51" spans="1:13" x14ac:dyDescent="0.25">
      <c r="A51" s="333" t="s">
        <v>1230</v>
      </c>
      <c r="B51" s="19" t="s">
        <v>1623</v>
      </c>
      <c r="C51" s="331">
        <f>SUMIFS('Depr Exp'!L:L,'Depr Exp'!A:A,'4 RB by FERC'!B51)</f>
        <v>-0.08</v>
      </c>
      <c r="D51" s="331">
        <f t="shared" si="9"/>
        <v>-0.08</v>
      </c>
      <c r="E51" s="331"/>
      <c r="F51" s="332"/>
      <c r="H51" s="20">
        <v>403</v>
      </c>
      <c r="I51" s="333" t="str">
        <f t="shared" si="8"/>
        <v>E352</v>
      </c>
      <c r="J51" s="333" t="s">
        <v>1621</v>
      </c>
      <c r="K51" s="331">
        <f>SUMIFS('Depr Exp'!L:L,'Depr Exp'!A:A,'4 RB by FERC'!J51)</f>
        <v>-442.83000000000004</v>
      </c>
      <c r="L51" s="331">
        <f t="shared" si="3"/>
        <v>-442.83000000000004</v>
      </c>
      <c r="M51" s="331" t="str">
        <f t="shared" si="4"/>
        <v/>
      </c>
    </row>
    <row r="52" spans="1:13" x14ac:dyDescent="0.25">
      <c r="A52" s="333" t="s">
        <v>1230</v>
      </c>
      <c r="B52" s="19" t="s">
        <v>1624</v>
      </c>
      <c r="C52" s="331">
        <f>SUMIFS('Depr Exp'!L:L,'Depr Exp'!A:A,'4 RB by FERC'!B52)</f>
        <v>0.02</v>
      </c>
      <c r="D52" s="331">
        <f t="shared" si="9"/>
        <v>0.02</v>
      </c>
      <c r="E52" s="331"/>
      <c r="F52" s="332"/>
      <c r="H52" s="20">
        <v>403</v>
      </c>
      <c r="I52" s="333" t="str">
        <f t="shared" si="8"/>
        <v>E352</v>
      </c>
      <c r="J52" s="333" t="s">
        <v>1622</v>
      </c>
      <c r="K52" s="331">
        <f>SUMIFS('Depr Exp'!L:L,'Depr Exp'!A:A,'4 RB by FERC'!J52)</f>
        <v>-0.02</v>
      </c>
      <c r="L52" s="331">
        <f t="shared" si="3"/>
        <v>-0.02</v>
      </c>
      <c r="M52" s="331" t="str">
        <f t="shared" si="4"/>
        <v/>
      </c>
    </row>
    <row r="53" spans="1:13" x14ac:dyDescent="0.25">
      <c r="A53" s="333" t="s">
        <v>1230</v>
      </c>
      <c r="B53" s="19" t="s">
        <v>1625</v>
      </c>
      <c r="C53" s="331">
        <f>SUMIFS('Depr Exp'!L:L,'Depr Exp'!A:A,'4 RB by FERC'!B53)</f>
        <v>-817413.57000000007</v>
      </c>
      <c r="D53" s="331">
        <f t="shared" si="9"/>
        <v>-817413.57000000007</v>
      </c>
      <c r="E53" s="331"/>
      <c r="F53" s="332"/>
      <c r="H53" s="20">
        <v>403</v>
      </c>
      <c r="I53" s="333" t="str">
        <f t="shared" si="8"/>
        <v>E352</v>
      </c>
      <c r="J53" s="333" t="s">
        <v>1623</v>
      </c>
      <c r="K53" s="331">
        <f>SUMIFS('Depr Exp'!L:L,'Depr Exp'!A:A,'4 RB by FERC'!J53)</f>
        <v>-0.08</v>
      </c>
      <c r="L53" s="331">
        <f t="shared" si="3"/>
        <v>-0.08</v>
      </c>
      <c r="M53" s="331" t="str">
        <f t="shared" si="4"/>
        <v/>
      </c>
    </row>
    <row r="54" spans="1:13" x14ac:dyDescent="0.25">
      <c r="A54" s="333" t="s">
        <v>1230</v>
      </c>
      <c r="B54" s="19" t="s">
        <v>1626</v>
      </c>
      <c r="C54" s="331">
        <f>SUMIFS('Depr Exp'!L:L,'Depr Exp'!A:A,'4 RB by FERC'!B54)</f>
        <v>1105827.8400000001</v>
      </c>
      <c r="D54" s="331">
        <f t="shared" si="9"/>
        <v>1105827.8400000001</v>
      </c>
      <c r="E54" s="331"/>
      <c r="F54" s="332"/>
      <c r="H54" s="20">
        <v>403</v>
      </c>
      <c r="I54" s="333" t="str">
        <f t="shared" si="8"/>
        <v>E352</v>
      </c>
      <c r="J54" s="333" t="s">
        <v>1624</v>
      </c>
      <c r="K54" s="331">
        <f>SUMIFS('Depr Exp'!L:L,'Depr Exp'!A:A,'4 RB by FERC'!J54)</f>
        <v>0.02</v>
      </c>
      <c r="L54" s="331">
        <f t="shared" si="3"/>
        <v>0.02</v>
      </c>
      <c r="M54" s="331" t="str">
        <f t="shared" si="4"/>
        <v/>
      </c>
    </row>
    <row r="55" spans="1:13" x14ac:dyDescent="0.25">
      <c r="A55" s="333" t="s">
        <v>1230</v>
      </c>
      <c r="B55" s="19" t="s">
        <v>1627</v>
      </c>
      <c r="C55" s="331">
        <f>SUMIFS('Depr Exp'!L:L,'Depr Exp'!A:A,'4 RB by FERC'!B55)</f>
        <v>-29236.94</v>
      </c>
      <c r="D55" s="331">
        <f t="shared" si="9"/>
        <v>-29236.94</v>
      </c>
      <c r="E55" s="331"/>
      <c r="F55" s="332"/>
      <c r="H55" s="20">
        <v>403</v>
      </c>
      <c r="I55" s="333" t="str">
        <f t="shared" si="8"/>
        <v>E353</v>
      </c>
      <c r="J55" s="333" t="s">
        <v>1625</v>
      </c>
      <c r="K55" s="331">
        <f>SUMIFS('Depr Exp'!L:L,'Depr Exp'!A:A,'4 RB by FERC'!J55)</f>
        <v>-817413.57000000007</v>
      </c>
      <c r="L55" s="331">
        <f t="shared" si="3"/>
        <v>-817413.57000000007</v>
      </c>
      <c r="M55" s="331" t="str">
        <f t="shared" si="4"/>
        <v/>
      </c>
    </row>
    <row r="56" spans="1:13" x14ac:dyDescent="0.25">
      <c r="A56" s="333" t="s">
        <v>1230</v>
      </c>
      <c r="B56" s="19" t="s">
        <v>1628</v>
      </c>
      <c r="C56" s="331">
        <f>SUMIFS('Depr Exp'!L:L,'Depr Exp'!A:A,'4 RB by FERC'!B56)</f>
        <v>0.06</v>
      </c>
      <c r="D56" s="331">
        <f t="shared" si="9"/>
        <v>0.06</v>
      </c>
      <c r="E56" s="331"/>
      <c r="F56" s="332"/>
      <c r="H56" s="20">
        <v>403</v>
      </c>
      <c r="I56" s="333" t="str">
        <f t="shared" si="8"/>
        <v>E353</v>
      </c>
      <c r="J56" s="333" t="s">
        <v>1626</v>
      </c>
      <c r="K56" s="331">
        <f>SUMIFS('Depr Exp'!L:L,'Depr Exp'!A:A,'4 RB by FERC'!J56)</f>
        <v>1105827.8400000001</v>
      </c>
      <c r="L56" s="331">
        <f t="shared" si="3"/>
        <v>1105827.8400000001</v>
      </c>
      <c r="M56" s="331" t="str">
        <f t="shared" si="4"/>
        <v/>
      </c>
    </row>
    <row r="57" spans="1:13" x14ac:dyDescent="0.25">
      <c r="A57" s="333" t="s">
        <v>1230</v>
      </c>
      <c r="B57" s="19" t="s">
        <v>1629</v>
      </c>
      <c r="C57" s="331">
        <f>SUMIFS('Depr Exp'!L:L,'Depr Exp'!A:A,'4 RB by FERC'!B57)</f>
        <v>3258.7800000000007</v>
      </c>
      <c r="D57" s="331">
        <f t="shared" si="9"/>
        <v>3258.7800000000007</v>
      </c>
      <c r="E57" s="331"/>
      <c r="F57" s="332"/>
      <c r="H57" s="20">
        <v>403</v>
      </c>
      <c r="I57" s="333" t="str">
        <f t="shared" si="8"/>
        <v>E353</v>
      </c>
      <c r="J57" s="333" t="s">
        <v>1627</v>
      </c>
      <c r="K57" s="331">
        <f>SUMIFS('Depr Exp'!L:L,'Depr Exp'!A:A,'4 RB by FERC'!J57)</f>
        <v>-29236.94</v>
      </c>
      <c r="L57" s="331">
        <f t="shared" si="3"/>
        <v>-29236.94</v>
      </c>
      <c r="M57" s="331" t="str">
        <f t="shared" si="4"/>
        <v/>
      </c>
    </row>
    <row r="58" spans="1:13" x14ac:dyDescent="0.25">
      <c r="A58" s="333" t="s">
        <v>1230</v>
      </c>
      <c r="B58" s="19" t="s">
        <v>1630</v>
      </c>
      <c r="C58" s="331">
        <f>SUMIFS('Depr Exp'!L:L,'Depr Exp'!A:A,'4 RB by FERC'!B58)</f>
        <v>0.19</v>
      </c>
      <c r="D58" s="331">
        <f t="shared" si="9"/>
        <v>0.19</v>
      </c>
      <c r="E58" s="331"/>
      <c r="F58" s="332"/>
      <c r="H58" s="20">
        <v>403</v>
      </c>
      <c r="I58" s="333" t="str">
        <f t="shared" si="8"/>
        <v>E353</v>
      </c>
      <c r="J58" s="333" t="s">
        <v>1628</v>
      </c>
      <c r="K58" s="331">
        <f>SUMIFS('Depr Exp'!L:L,'Depr Exp'!A:A,'4 RB by FERC'!J58)</f>
        <v>0.06</v>
      </c>
      <c r="L58" s="331">
        <f t="shared" si="3"/>
        <v>0.06</v>
      </c>
      <c r="M58" s="331" t="str">
        <f t="shared" si="4"/>
        <v/>
      </c>
    </row>
    <row r="59" spans="1:13" x14ac:dyDescent="0.25">
      <c r="A59" s="333" t="s">
        <v>1230</v>
      </c>
      <c r="B59" s="19" t="s">
        <v>1631</v>
      </c>
      <c r="C59" s="331">
        <f>SUMIFS('Depr Exp'!L:L,'Depr Exp'!A:A,'4 RB by FERC'!B59)</f>
        <v>-9.16</v>
      </c>
      <c r="D59" s="331">
        <f t="shared" si="9"/>
        <v>-9.16</v>
      </c>
      <c r="E59" s="331"/>
      <c r="F59" s="332"/>
      <c r="H59" s="20">
        <v>403</v>
      </c>
      <c r="I59" s="333" t="str">
        <f t="shared" si="8"/>
        <v>E353</v>
      </c>
      <c r="J59" s="333" t="s">
        <v>1629</v>
      </c>
      <c r="K59" s="331">
        <f>SUMIFS('Depr Exp'!L:L,'Depr Exp'!A:A,'4 RB by FERC'!J59)</f>
        <v>3258.7800000000007</v>
      </c>
      <c r="L59" s="331">
        <f t="shared" si="3"/>
        <v>3258.7800000000007</v>
      </c>
      <c r="M59" s="331" t="str">
        <f t="shared" si="4"/>
        <v/>
      </c>
    </row>
    <row r="60" spans="1:13" x14ac:dyDescent="0.25">
      <c r="A60" s="333" t="s">
        <v>1230</v>
      </c>
      <c r="B60" s="19" t="s">
        <v>1632</v>
      </c>
      <c r="C60" s="331">
        <f>SUMIFS('Depr Exp'!L:L,'Depr Exp'!A:A,'4 RB by FERC'!B60)</f>
        <v>-5.000000000000001E-2</v>
      </c>
      <c r="D60" s="331">
        <f t="shared" si="9"/>
        <v>-5.000000000000001E-2</v>
      </c>
      <c r="E60" s="331"/>
      <c r="F60" s="332"/>
      <c r="H60" s="20">
        <v>403</v>
      </c>
      <c r="I60" s="333" t="str">
        <f t="shared" si="8"/>
        <v>E354</v>
      </c>
      <c r="J60" s="333" t="s">
        <v>1630</v>
      </c>
      <c r="K60" s="331">
        <f>SUMIFS('Depr Exp'!L:L,'Depr Exp'!A:A,'4 RB by FERC'!J60)</f>
        <v>0.19</v>
      </c>
      <c r="L60" s="331">
        <f t="shared" si="3"/>
        <v>0.19</v>
      </c>
      <c r="M60" s="331" t="str">
        <f t="shared" si="4"/>
        <v/>
      </c>
    </row>
    <row r="61" spans="1:13" x14ac:dyDescent="0.25">
      <c r="A61" s="333" t="s">
        <v>1230</v>
      </c>
      <c r="B61" s="19" t="s">
        <v>1633</v>
      </c>
      <c r="C61" s="331">
        <f>SUMIFS('Depr Exp'!L:L,'Depr Exp'!A:A,'4 RB by FERC'!B61)</f>
        <v>58807.270000000004</v>
      </c>
      <c r="D61" s="331">
        <f t="shared" si="9"/>
        <v>58807.270000000004</v>
      </c>
      <c r="E61" s="331"/>
      <c r="F61" s="332"/>
      <c r="H61" s="20">
        <v>403</v>
      </c>
      <c r="I61" s="333" t="str">
        <f t="shared" si="8"/>
        <v>E354</v>
      </c>
      <c r="J61" s="333" t="s">
        <v>1631</v>
      </c>
      <c r="K61" s="331">
        <f>SUMIFS('Depr Exp'!L:L,'Depr Exp'!A:A,'4 RB by FERC'!J61)</f>
        <v>-9.16</v>
      </c>
      <c r="L61" s="331">
        <f t="shared" si="3"/>
        <v>-9.16</v>
      </c>
      <c r="M61" s="331" t="str">
        <f t="shared" si="4"/>
        <v/>
      </c>
    </row>
    <row r="62" spans="1:13" x14ac:dyDescent="0.25">
      <c r="A62" s="333" t="s">
        <v>1230</v>
      </c>
      <c r="B62" s="19" t="s">
        <v>1634</v>
      </c>
      <c r="C62" s="331">
        <f>SUMIFS('Depr Exp'!L:L,'Depr Exp'!A:A,'4 RB by FERC'!B62)</f>
        <v>370657.96</v>
      </c>
      <c r="D62" s="331">
        <f t="shared" si="9"/>
        <v>370657.96</v>
      </c>
      <c r="E62" s="331"/>
      <c r="F62" s="332"/>
      <c r="H62" s="20">
        <v>403</v>
      </c>
      <c r="I62" s="333" t="str">
        <f t="shared" si="8"/>
        <v>E354</v>
      </c>
      <c r="J62" s="333" t="s">
        <v>1632</v>
      </c>
      <c r="K62" s="331">
        <f>SUMIFS('Depr Exp'!L:L,'Depr Exp'!A:A,'4 RB by FERC'!J62)</f>
        <v>-5.000000000000001E-2</v>
      </c>
      <c r="L62" s="331">
        <f t="shared" si="3"/>
        <v>-5.000000000000001E-2</v>
      </c>
      <c r="M62" s="331" t="str">
        <f t="shared" si="4"/>
        <v/>
      </c>
    </row>
    <row r="63" spans="1:13" x14ac:dyDescent="0.25">
      <c r="A63" s="333" t="s">
        <v>1230</v>
      </c>
      <c r="B63" s="19" t="s">
        <v>1635</v>
      </c>
      <c r="C63" s="331">
        <f>SUMIFS('Depr Exp'!L:L,'Depr Exp'!A:A,'4 RB by FERC'!B63)</f>
        <v>432.25</v>
      </c>
      <c r="D63" s="331">
        <f t="shared" si="9"/>
        <v>432.25</v>
      </c>
      <c r="E63" s="331"/>
      <c r="F63" s="332"/>
      <c r="H63" s="20">
        <v>403</v>
      </c>
      <c r="I63" s="333" t="str">
        <f t="shared" si="8"/>
        <v>E355</v>
      </c>
      <c r="J63" s="333" t="s">
        <v>1633</v>
      </c>
      <c r="K63" s="331">
        <f>SUMIFS('Depr Exp'!L:L,'Depr Exp'!A:A,'4 RB by FERC'!J63)</f>
        <v>58807.270000000004</v>
      </c>
      <c r="L63" s="331">
        <f t="shared" si="3"/>
        <v>58807.270000000004</v>
      </c>
      <c r="M63" s="331" t="str">
        <f t="shared" si="4"/>
        <v/>
      </c>
    </row>
    <row r="64" spans="1:13" x14ac:dyDescent="0.25">
      <c r="A64" s="333" t="s">
        <v>1230</v>
      </c>
      <c r="B64" s="19" t="s">
        <v>1636</v>
      </c>
      <c r="C64" s="331">
        <f>SUMIFS('Depr Exp'!L:L,'Depr Exp'!A:A,'4 RB by FERC'!B64)</f>
        <v>0.47000000000000008</v>
      </c>
      <c r="D64" s="331">
        <f t="shared" si="9"/>
        <v>0.47000000000000008</v>
      </c>
      <c r="E64" s="331"/>
      <c r="F64" s="332"/>
      <c r="H64" s="20">
        <v>403</v>
      </c>
      <c r="I64" s="333" t="str">
        <f t="shared" si="8"/>
        <v>E355</v>
      </c>
      <c r="J64" s="333" t="s">
        <v>1634</v>
      </c>
      <c r="K64" s="331">
        <f>SUMIFS('Depr Exp'!L:L,'Depr Exp'!A:A,'4 RB by FERC'!J64)</f>
        <v>370657.96</v>
      </c>
      <c r="L64" s="331">
        <f t="shared" si="3"/>
        <v>370657.96</v>
      </c>
      <c r="M64" s="331" t="str">
        <f t="shared" si="4"/>
        <v/>
      </c>
    </row>
    <row r="65" spans="1:13" x14ac:dyDescent="0.25">
      <c r="A65" s="333" t="s">
        <v>1230</v>
      </c>
      <c r="B65" s="19" t="s">
        <v>1637</v>
      </c>
      <c r="C65" s="331">
        <f>SUMIFS('Depr Exp'!L:L,'Depr Exp'!A:A,'4 RB by FERC'!B65)</f>
        <v>5111.9000000000005</v>
      </c>
      <c r="D65" s="331">
        <f t="shared" si="9"/>
        <v>5111.9000000000005</v>
      </c>
      <c r="E65" s="331"/>
      <c r="F65" s="332"/>
      <c r="H65" s="20">
        <v>403</v>
      </c>
      <c r="I65" s="333" t="str">
        <f t="shared" si="8"/>
        <v>E355</v>
      </c>
      <c r="J65" s="333" t="s">
        <v>1635</v>
      </c>
      <c r="K65" s="331">
        <f>SUMIFS('Depr Exp'!L:L,'Depr Exp'!A:A,'4 RB by FERC'!J65)</f>
        <v>432.25</v>
      </c>
      <c r="L65" s="331">
        <f t="shared" si="3"/>
        <v>432.25</v>
      </c>
      <c r="M65" s="331" t="str">
        <f t="shared" si="4"/>
        <v/>
      </c>
    </row>
    <row r="66" spans="1:13" x14ac:dyDescent="0.25">
      <c r="A66" s="333" t="s">
        <v>1230</v>
      </c>
      <c r="B66" s="19" t="s">
        <v>1638</v>
      </c>
      <c r="C66" s="331">
        <f>SUMIFS('Depr Exp'!L:L,'Depr Exp'!A:A,'4 RB by FERC'!B66)</f>
        <v>7794.18</v>
      </c>
      <c r="D66" s="331">
        <f t="shared" si="9"/>
        <v>7794.18</v>
      </c>
      <c r="E66" s="331"/>
      <c r="F66" s="332"/>
      <c r="H66" s="20">
        <v>403</v>
      </c>
      <c r="I66" s="333" t="str">
        <f t="shared" si="8"/>
        <v>E355</v>
      </c>
      <c r="J66" s="333" t="s">
        <v>1636</v>
      </c>
      <c r="K66" s="331">
        <f>SUMIFS('Depr Exp'!L:L,'Depr Exp'!A:A,'4 RB by FERC'!J66)</f>
        <v>0.47000000000000008</v>
      </c>
      <c r="L66" s="331">
        <f t="shared" si="3"/>
        <v>0.47000000000000008</v>
      </c>
      <c r="M66" s="331" t="str">
        <f t="shared" si="4"/>
        <v/>
      </c>
    </row>
    <row r="67" spans="1:13" x14ac:dyDescent="0.25">
      <c r="A67" s="333" t="s">
        <v>1230</v>
      </c>
      <c r="B67" s="19" t="s">
        <v>1639</v>
      </c>
      <c r="C67" s="331">
        <f>SUMIFS('Depr Exp'!L:L,'Depr Exp'!A:A,'4 RB by FERC'!B67)</f>
        <v>225.19000000000003</v>
      </c>
      <c r="D67" s="331">
        <f t="shared" si="9"/>
        <v>225.19000000000003</v>
      </c>
      <c r="E67" s="331"/>
      <c r="F67" s="332"/>
      <c r="H67" s="20">
        <v>403</v>
      </c>
      <c r="I67" s="333" t="str">
        <f t="shared" si="8"/>
        <v>E356</v>
      </c>
      <c r="J67" s="333" t="s">
        <v>1637</v>
      </c>
      <c r="K67" s="331">
        <f>SUMIFS('Depr Exp'!L:L,'Depr Exp'!A:A,'4 RB by FERC'!J67)</f>
        <v>5111.9000000000005</v>
      </c>
      <c r="L67" s="331">
        <f t="shared" si="3"/>
        <v>5111.9000000000005</v>
      </c>
      <c r="M67" s="331" t="str">
        <f t="shared" si="4"/>
        <v/>
      </c>
    </row>
    <row r="68" spans="1:13" x14ac:dyDescent="0.25">
      <c r="A68" s="333" t="s">
        <v>1230</v>
      </c>
      <c r="B68" s="19" t="s">
        <v>1640</v>
      </c>
      <c r="C68" s="331">
        <f>SUMIFS('Depr Exp'!L:L,'Depr Exp'!A:A,'4 RB by FERC'!B68)</f>
        <v>26.98</v>
      </c>
      <c r="D68" s="331">
        <f t="shared" si="9"/>
        <v>26.98</v>
      </c>
      <c r="E68" s="331"/>
      <c r="F68" s="332"/>
      <c r="H68" s="20">
        <v>403</v>
      </c>
      <c r="I68" s="333" t="str">
        <f t="shared" si="8"/>
        <v>E356</v>
      </c>
      <c r="J68" s="333" t="s">
        <v>1638</v>
      </c>
      <c r="K68" s="331">
        <f>SUMIFS('Depr Exp'!L:L,'Depr Exp'!A:A,'4 RB by FERC'!J68)</f>
        <v>7794.18</v>
      </c>
      <c r="L68" s="331">
        <f t="shared" si="3"/>
        <v>7794.18</v>
      </c>
      <c r="M68" s="331" t="str">
        <f t="shared" si="4"/>
        <v/>
      </c>
    </row>
    <row r="69" spans="1:13" x14ac:dyDescent="0.25">
      <c r="A69" s="333" t="s">
        <v>1230</v>
      </c>
      <c r="B69" s="19" t="s">
        <v>1641</v>
      </c>
      <c r="C69" s="331">
        <f>SUMIFS('Depr Exp'!L:L,'Depr Exp'!A:A,'4 RB by FERC'!B69)</f>
        <v>0.02</v>
      </c>
      <c r="D69" s="331">
        <f t="shared" si="9"/>
        <v>0.02</v>
      </c>
      <c r="E69" s="331"/>
      <c r="F69" s="332"/>
      <c r="H69" s="20">
        <v>403</v>
      </c>
      <c r="I69" s="333" t="str">
        <f t="shared" si="8"/>
        <v>E356</v>
      </c>
      <c r="J69" s="333" t="s">
        <v>1639</v>
      </c>
      <c r="K69" s="331">
        <f>SUMIFS('Depr Exp'!L:L,'Depr Exp'!A:A,'4 RB by FERC'!J69)</f>
        <v>225.19000000000003</v>
      </c>
      <c r="L69" s="331">
        <f t="shared" si="3"/>
        <v>225.19000000000003</v>
      </c>
      <c r="M69" s="331" t="str">
        <f t="shared" si="4"/>
        <v/>
      </c>
    </row>
    <row r="70" spans="1:13" x14ac:dyDescent="0.25">
      <c r="A70" s="333" t="s">
        <v>1230</v>
      </c>
      <c r="B70" s="19" t="s">
        <v>1642</v>
      </c>
      <c r="C70" s="331">
        <f>SUMIFS('Depr Exp'!L:L,'Depr Exp'!A:A,'4 RB by FERC'!B70)</f>
        <v>0</v>
      </c>
      <c r="D70" s="331">
        <f t="shared" si="9"/>
        <v>0</v>
      </c>
      <c r="E70" s="331"/>
      <c r="F70" s="332"/>
      <c r="H70" s="20">
        <v>403</v>
      </c>
      <c r="I70" s="333" t="str">
        <f t="shared" si="8"/>
        <v>E356</v>
      </c>
      <c r="J70" s="333" t="s">
        <v>1640</v>
      </c>
      <c r="K70" s="331">
        <f>SUMIFS('Depr Exp'!L:L,'Depr Exp'!A:A,'4 RB by FERC'!J70)</f>
        <v>26.98</v>
      </c>
      <c r="L70" s="331">
        <f t="shared" si="3"/>
        <v>26.98</v>
      </c>
      <c r="M70" s="331" t="str">
        <f t="shared" si="4"/>
        <v/>
      </c>
    </row>
    <row r="71" spans="1:13" x14ac:dyDescent="0.25">
      <c r="A71" s="333" t="s">
        <v>1230</v>
      </c>
      <c r="B71" s="19" t="s">
        <v>1643</v>
      </c>
      <c r="C71" s="331">
        <f>SUMIFS('Depr Exp'!L:L,'Depr Exp'!A:A,'4 RB by FERC'!B71)</f>
        <v>-0.06</v>
      </c>
      <c r="D71" s="331">
        <f t="shared" si="9"/>
        <v>-0.06</v>
      </c>
      <c r="E71" s="331"/>
      <c r="F71" s="332"/>
      <c r="H71" s="20">
        <v>403</v>
      </c>
      <c r="I71" s="333" t="str">
        <f t="shared" si="8"/>
        <v>E357</v>
      </c>
      <c r="J71" s="333" t="s">
        <v>1641</v>
      </c>
      <c r="K71" s="331">
        <f>SUMIFS('Depr Exp'!L:L,'Depr Exp'!A:A,'4 RB by FERC'!J71)</f>
        <v>0.02</v>
      </c>
      <c r="L71" s="331">
        <f t="shared" si="3"/>
        <v>0.02</v>
      </c>
      <c r="M71" s="331" t="str">
        <f t="shared" si="4"/>
        <v/>
      </c>
    </row>
    <row r="72" spans="1:13" x14ac:dyDescent="0.25">
      <c r="A72" s="333" t="s">
        <v>1230</v>
      </c>
      <c r="B72" s="19" t="s">
        <v>1644</v>
      </c>
      <c r="C72" s="331">
        <f>SUMIFS('Depr Exp'!L:L,'Depr Exp'!A:A,'4 RB by FERC'!B72)</f>
        <v>-0.11000000000000001</v>
      </c>
      <c r="D72" s="331">
        <f t="shared" si="9"/>
        <v>-0.11000000000000001</v>
      </c>
      <c r="E72" s="331"/>
      <c r="F72" s="332"/>
      <c r="H72" s="20">
        <v>403</v>
      </c>
      <c r="I72" s="333" t="str">
        <f t="shared" si="8"/>
        <v>E357</v>
      </c>
      <c r="J72" s="333" t="s">
        <v>1642</v>
      </c>
      <c r="K72" s="331">
        <f>SUMIFS('Depr Exp'!L:L,'Depr Exp'!A:A,'4 RB by FERC'!J72)</f>
        <v>0</v>
      </c>
      <c r="L72" s="331">
        <f t="shared" ref="L72:L135" si="10">IF(LEFT(J72,1)="C",K72*$L$1,IF(LEFT(J72,1)="E",K72,""))</f>
        <v>0</v>
      </c>
      <c r="M72" s="331" t="str">
        <f t="shared" ref="M72:M135" si="11">IF(LEFT(J72,1)="C",K72*$M$1,IF(LEFT(J72,1)="G",K72,""))</f>
        <v/>
      </c>
    </row>
    <row r="73" spans="1:13" x14ac:dyDescent="0.25">
      <c r="A73" s="333" t="s">
        <v>1230</v>
      </c>
      <c r="B73" s="19" t="s">
        <v>1645</v>
      </c>
      <c r="C73" s="331">
        <f>SUMIFS('Depr Exp'!L:L,'Depr Exp'!A:A,'4 RB by FERC'!B73)</f>
        <v>-9.999999999999995E-3</v>
      </c>
      <c r="D73" s="331">
        <f t="shared" si="9"/>
        <v>-9.999999999999995E-3</v>
      </c>
      <c r="E73" s="331"/>
      <c r="F73" s="332"/>
      <c r="H73" s="20">
        <v>403</v>
      </c>
      <c r="I73" s="333" t="str">
        <f t="shared" si="8"/>
        <v>E358</v>
      </c>
      <c r="J73" s="333" t="s">
        <v>1643</v>
      </c>
      <c r="K73" s="331">
        <f>SUMIFS('Depr Exp'!L:L,'Depr Exp'!A:A,'4 RB by FERC'!J73)</f>
        <v>-0.06</v>
      </c>
      <c r="L73" s="331">
        <f t="shared" si="10"/>
        <v>-0.06</v>
      </c>
      <c r="M73" s="331" t="str">
        <f t="shared" si="11"/>
        <v/>
      </c>
    </row>
    <row r="74" spans="1:13" x14ac:dyDescent="0.25">
      <c r="A74" s="333" t="s">
        <v>1230</v>
      </c>
      <c r="B74" s="19" t="s">
        <v>1646</v>
      </c>
      <c r="C74" s="331">
        <f>SUMIFS('Depr Exp'!L:L,'Depr Exp'!A:A,'4 RB by FERC'!B74)</f>
        <v>0</v>
      </c>
      <c r="D74" s="331">
        <f t="shared" si="9"/>
        <v>0</v>
      </c>
      <c r="E74" s="331"/>
      <c r="F74" s="332"/>
      <c r="H74" s="20">
        <v>403</v>
      </c>
      <c r="I74" s="333" t="str">
        <f t="shared" si="8"/>
        <v>E358</v>
      </c>
      <c r="J74" s="333" t="s">
        <v>1644</v>
      </c>
      <c r="K74" s="331">
        <f>SUMIFS('Depr Exp'!L:L,'Depr Exp'!A:A,'4 RB by FERC'!J74)</f>
        <v>-0.11000000000000001</v>
      </c>
      <c r="L74" s="331">
        <f t="shared" si="10"/>
        <v>-0.11000000000000001</v>
      </c>
      <c r="M74" s="331" t="str">
        <f t="shared" si="11"/>
        <v/>
      </c>
    </row>
    <row r="75" spans="1:13" x14ac:dyDescent="0.25">
      <c r="A75" s="335" t="s">
        <v>1231</v>
      </c>
      <c r="B75" s="19" t="s">
        <v>1647</v>
      </c>
      <c r="C75" s="331">
        <f>SUMIFS('Depr Exp'!L:L,'Depr Exp'!A:A,'4 RB by FERC'!B75)</f>
        <v>5528.83</v>
      </c>
      <c r="D75" s="331">
        <f t="shared" si="9"/>
        <v>5528.83</v>
      </c>
      <c r="E75" s="331"/>
      <c r="F75" s="332"/>
      <c r="H75" s="20">
        <v>403</v>
      </c>
      <c r="I75" s="333" t="str">
        <f t="shared" si="8"/>
        <v>E359</v>
      </c>
      <c r="J75" s="333" t="s">
        <v>1645</v>
      </c>
      <c r="K75" s="331">
        <f>SUMIFS('Depr Exp'!L:L,'Depr Exp'!A:A,'4 RB by FERC'!J75)</f>
        <v>-9.999999999999995E-3</v>
      </c>
      <c r="L75" s="331">
        <f t="shared" si="10"/>
        <v>-9.999999999999995E-3</v>
      </c>
      <c r="M75" s="331" t="str">
        <f t="shared" si="11"/>
        <v/>
      </c>
    </row>
    <row r="76" spans="1:13" x14ac:dyDescent="0.25">
      <c r="A76" s="333" t="s">
        <v>1230</v>
      </c>
      <c r="B76" s="19" t="s">
        <v>1648</v>
      </c>
      <c r="C76" s="331">
        <f>SUMIFS('Depr Exp'!L:L,'Depr Exp'!A:A,'4 RB by FERC'!B76)</f>
        <v>-0.36</v>
      </c>
      <c r="D76" s="331">
        <f t="shared" si="9"/>
        <v>-0.36</v>
      </c>
      <c r="E76" s="331"/>
      <c r="F76" s="332"/>
      <c r="H76" s="20">
        <v>403</v>
      </c>
      <c r="I76" s="333" t="str">
        <f t="shared" si="8"/>
        <v>E359</v>
      </c>
      <c r="J76" s="333" t="s">
        <v>1646</v>
      </c>
      <c r="K76" s="331">
        <f>SUMIFS('Depr Exp'!L:L,'Depr Exp'!A:A,'4 RB by FERC'!J76)</f>
        <v>0</v>
      </c>
      <c r="L76" s="331">
        <f t="shared" si="10"/>
        <v>0</v>
      </c>
      <c r="M76" s="331" t="str">
        <f t="shared" si="11"/>
        <v/>
      </c>
    </row>
    <row r="77" spans="1:13" x14ac:dyDescent="0.25">
      <c r="A77" s="333" t="s">
        <v>1230</v>
      </c>
      <c r="B77" s="19" t="s">
        <v>1649</v>
      </c>
      <c r="C77" s="331">
        <f>SUMIFS('Depr Exp'!L:L,'Depr Exp'!A:A,'4 RB by FERC'!B77)</f>
        <v>308.33999999999997</v>
      </c>
      <c r="D77" s="331">
        <f t="shared" si="9"/>
        <v>308.33999999999997</v>
      </c>
      <c r="E77" s="331"/>
      <c r="F77" s="332"/>
      <c r="H77" s="20">
        <v>403</v>
      </c>
      <c r="I77" s="333" t="str">
        <f t="shared" si="8"/>
        <v>E360</v>
      </c>
      <c r="J77" s="333" t="s">
        <v>1648</v>
      </c>
      <c r="K77" s="331">
        <f>SUMIFS('Depr Exp'!L:L,'Depr Exp'!A:A,'4 RB by FERC'!J77)</f>
        <v>-0.36</v>
      </c>
      <c r="L77" s="331">
        <f t="shared" si="10"/>
        <v>-0.36</v>
      </c>
      <c r="M77" s="331" t="str">
        <f t="shared" si="11"/>
        <v/>
      </c>
    </row>
    <row r="78" spans="1:13" x14ac:dyDescent="0.25">
      <c r="A78" s="333" t="s">
        <v>1230</v>
      </c>
      <c r="B78" s="19" t="s">
        <v>1650</v>
      </c>
      <c r="C78" s="331">
        <f>SUMIFS('Depr Exp'!L:L,'Depr Exp'!A:A,'4 RB by FERC'!B78)</f>
        <v>219981.44</v>
      </c>
      <c r="D78" s="331">
        <f t="shared" si="9"/>
        <v>219981.44</v>
      </c>
      <c r="E78" s="331"/>
      <c r="F78" s="332"/>
      <c r="H78" s="20">
        <v>403</v>
      </c>
      <c r="I78" s="333" t="str">
        <f t="shared" si="8"/>
        <v>E361</v>
      </c>
      <c r="J78" s="333" t="s">
        <v>1649</v>
      </c>
      <c r="K78" s="331">
        <f>SUMIFS('Depr Exp'!L:L,'Depr Exp'!A:A,'4 RB by FERC'!J78)</f>
        <v>308.33999999999997</v>
      </c>
      <c r="L78" s="331">
        <f t="shared" si="10"/>
        <v>308.33999999999997</v>
      </c>
      <c r="M78" s="331" t="str">
        <f t="shared" si="11"/>
        <v/>
      </c>
    </row>
    <row r="79" spans="1:13" x14ac:dyDescent="0.25">
      <c r="A79" s="333" t="s">
        <v>1230</v>
      </c>
      <c r="B79" s="19" t="s">
        <v>1651</v>
      </c>
      <c r="C79" s="331">
        <f>SUMIFS('Depr Exp'!L:L,'Depr Exp'!A:A,'4 RB by FERC'!B79)</f>
        <v>550.5</v>
      </c>
      <c r="D79" s="331">
        <f t="shared" si="9"/>
        <v>550.5</v>
      </c>
      <c r="E79" s="331"/>
      <c r="F79" s="332"/>
      <c r="H79" s="20">
        <v>403</v>
      </c>
      <c r="I79" s="333" t="str">
        <f t="shared" si="8"/>
        <v>E362</v>
      </c>
      <c r="J79" s="333" t="s">
        <v>1650</v>
      </c>
      <c r="K79" s="331">
        <f>SUMIFS('Depr Exp'!L:L,'Depr Exp'!A:A,'4 RB by FERC'!J79)</f>
        <v>219981.44</v>
      </c>
      <c r="L79" s="331">
        <f t="shared" si="10"/>
        <v>219981.44</v>
      </c>
      <c r="M79" s="331" t="str">
        <f t="shared" si="11"/>
        <v/>
      </c>
    </row>
    <row r="80" spans="1:13" x14ac:dyDescent="0.25">
      <c r="A80" s="333" t="s">
        <v>1230</v>
      </c>
      <c r="B80" s="19" t="s">
        <v>1652</v>
      </c>
      <c r="C80" s="331">
        <f>SUMIFS('Depr Exp'!L:L,'Depr Exp'!A:A,'4 RB by FERC'!B80)</f>
        <v>358615.1</v>
      </c>
      <c r="D80" s="331">
        <f t="shared" si="9"/>
        <v>358615.1</v>
      </c>
      <c r="E80" s="331"/>
      <c r="F80" s="332"/>
      <c r="H80" s="20">
        <v>403</v>
      </c>
      <c r="I80" s="333" t="str">
        <f t="shared" si="8"/>
        <v>E363</v>
      </c>
      <c r="J80" s="333" t="s">
        <v>1651</v>
      </c>
      <c r="K80" s="331">
        <f>SUMIFS('Depr Exp'!L:L,'Depr Exp'!A:A,'4 RB by FERC'!J80)</f>
        <v>550.5</v>
      </c>
      <c r="L80" s="331">
        <f t="shared" si="10"/>
        <v>550.5</v>
      </c>
      <c r="M80" s="331" t="str">
        <f t="shared" si="11"/>
        <v/>
      </c>
    </row>
    <row r="81" spans="1:13" x14ac:dyDescent="0.25">
      <c r="A81" s="333" t="s">
        <v>1230</v>
      </c>
      <c r="B81" s="19" t="s">
        <v>1653</v>
      </c>
      <c r="C81" s="331">
        <f>SUMIFS('Depr Exp'!L:L,'Depr Exp'!A:A,'4 RB by FERC'!B81)</f>
        <v>460520.15</v>
      </c>
      <c r="D81" s="331">
        <f t="shared" si="9"/>
        <v>460520.15</v>
      </c>
      <c r="E81" s="331"/>
      <c r="F81" s="332"/>
      <c r="H81" s="20">
        <v>403</v>
      </c>
      <c r="I81" s="333" t="str">
        <f t="shared" si="8"/>
        <v>E364</v>
      </c>
      <c r="J81" s="333" t="s">
        <v>1652</v>
      </c>
      <c r="K81" s="331">
        <f>SUMIFS('Depr Exp'!L:L,'Depr Exp'!A:A,'4 RB by FERC'!J81)</f>
        <v>358615.1</v>
      </c>
      <c r="L81" s="331">
        <f t="shared" si="10"/>
        <v>358615.1</v>
      </c>
      <c r="M81" s="331" t="str">
        <f t="shared" si="11"/>
        <v/>
      </c>
    </row>
    <row r="82" spans="1:13" x14ac:dyDescent="0.25">
      <c r="A82" s="333" t="s">
        <v>1230</v>
      </c>
      <c r="B82" s="19" t="s">
        <v>1654</v>
      </c>
      <c r="C82" s="331">
        <f>SUMIFS('Depr Exp'!L:L,'Depr Exp'!A:A,'4 RB by FERC'!B82)</f>
        <v>329275.49</v>
      </c>
      <c r="D82" s="331">
        <f t="shared" ref="D82:D100" si="12">+C82</f>
        <v>329275.49</v>
      </c>
      <c r="E82" s="331"/>
      <c r="F82" s="332"/>
      <c r="H82" s="20">
        <v>403</v>
      </c>
      <c r="I82" s="333" t="str">
        <f t="shared" si="8"/>
        <v>E365</v>
      </c>
      <c r="J82" s="333" t="s">
        <v>1653</v>
      </c>
      <c r="K82" s="331">
        <f>SUMIFS('Depr Exp'!L:L,'Depr Exp'!A:A,'4 RB by FERC'!J82)</f>
        <v>460520.15</v>
      </c>
      <c r="L82" s="331">
        <f t="shared" si="10"/>
        <v>460520.15</v>
      </c>
      <c r="M82" s="331" t="str">
        <f t="shared" si="11"/>
        <v/>
      </c>
    </row>
    <row r="83" spans="1:13" x14ac:dyDescent="0.25">
      <c r="A83" s="333" t="s">
        <v>1230</v>
      </c>
      <c r="B83" s="19" t="s">
        <v>1655</v>
      </c>
      <c r="C83" s="331">
        <f>SUMIFS('Depr Exp'!L:L,'Depr Exp'!A:A,'4 RB by FERC'!B83)</f>
        <v>1285759.5</v>
      </c>
      <c r="D83" s="331">
        <f t="shared" si="12"/>
        <v>1285759.5</v>
      </c>
      <c r="E83" s="331"/>
      <c r="F83" s="332"/>
      <c r="H83" s="20">
        <v>403</v>
      </c>
      <c r="I83" s="333" t="str">
        <f t="shared" si="8"/>
        <v>E366</v>
      </c>
      <c r="J83" s="333" t="s">
        <v>1654</v>
      </c>
      <c r="K83" s="331">
        <f>SUMIFS('Depr Exp'!L:L,'Depr Exp'!A:A,'4 RB by FERC'!J83)</f>
        <v>329275.49</v>
      </c>
      <c r="L83" s="331">
        <f t="shared" si="10"/>
        <v>329275.49</v>
      </c>
      <c r="M83" s="331" t="str">
        <f t="shared" si="11"/>
        <v/>
      </c>
    </row>
    <row r="84" spans="1:13" x14ac:dyDescent="0.25">
      <c r="A84" s="333" t="s">
        <v>1230</v>
      </c>
      <c r="B84" s="19" t="s">
        <v>1656</v>
      </c>
      <c r="C84" s="331">
        <f>SUMIFS('Depr Exp'!L:L,'Depr Exp'!A:A,'4 RB by FERC'!B84)</f>
        <v>294287.08</v>
      </c>
      <c r="D84" s="331">
        <f t="shared" si="12"/>
        <v>294287.08</v>
      </c>
      <c r="E84" s="331"/>
      <c r="F84" s="332"/>
      <c r="H84" s="20">
        <v>403</v>
      </c>
      <c r="I84" s="333" t="str">
        <f t="shared" si="8"/>
        <v>E367</v>
      </c>
      <c r="J84" s="333" t="s">
        <v>1655</v>
      </c>
      <c r="K84" s="331">
        <f>SUMIFS('Depr Exp'!L:L,'Depr Exp'!A:A,'4 RB by FERC'!J84)</f>
        <v>1285759.5</v>
      </c>
      <c r="L84" s="331">
        <f t="shared" si="10"/>
        <v>1285759.5</v>
      </c>
      <c r="M84" s="331" t="str">
        <f t="shared" si="11"/>
        <v/>
      </c>
    </row>
    <row r="85" spans="1:13" x14ac:dyDescent="0.25">
      <c r="A85" s="333" t="s">
        <v>1230</v>
      </c>
      <c r="B85" s="19" t="s">
        <v>1657</v>
      </c>
      <c r="C85" s="331">
        <f>SUMIFS('Depr Exp'!L:L,'Depr Exp'!A:A,'4 RB by FERC'!B85)</f>
        <v>53842.05</v>
      </c>
      <c r="D85" s="331">
        <f t="shared" si="12"/>
        <v>53842.05</v>
      </c>
      <c r="E85" s="331"/>
      <c r="F85" s="332"/>
      <c r="H85" s="20">
        <v>403</v>
      </c>
      <c r="I85" s="333" t="str">
        <f t="shared" si="8"/>
        <v>E368</v>
      </c>
      <c r="J85" s="333" t="s">
        <v>1656</v>
      </c>
      <c r="K85" s="331">
        <f>SUMIFS('Depr Exp'!L:L,'Depr Exp'!A:A,'4 RB by FERC'!J85)</f>
        <v>294287.08</v>
      </c>
      <c r="L85" s="331">
        <f t="shared" si="10"/>
        <v>294287.08</v>
      </c>
      <c r="M85" s="331" t="str">
        <f t="shared" si="11"/>
        <v/>
      </c>
    </row>
    <row r="86" spans="1:13" x14ac:dyDescent="0.25">
      <c r="A86" s="333" t="s">
        <v>1230</v>
      </c>
      <c r="B86" s="19" t="s">
        <v>1658</v>
      </c>
      <c r="C86" s="331">
        <f>SUMIFS('Depr Exp'!L:L,'Depr Exp'!A:A,'4 RB by FERC'!B86)</f>
        <v>-277813.03000000003</v>
      </c>
      <c r="D86" s="331">
        <f t="shared" si="12"/>
        <v>-277813.03000000003</v>
      </c>
      <c r="E86" s="331"/>
      <c r="F86" s="332"/>
      <c r="H86" s="20">
        <v>403</v>
      </c>
      <c r="I86" s="333" t="str">
        <f t="shared" si="8"/>
        <v>E369</v>
      </c>
      <c r="J86" s="333" t="s">
        <v>1657</v>
      </c>
      <c r="K86" s="331">
        <f>SUMIFS('Depr Exp'!L:L,'Depr Exp'!A:A,'4 RB by FERC'!J86)</f>
        <v>53842.05</v>
      </c>
      <c r="L86" s="331">
        <f t="shared" si="10"/>
        <v>53842.05</v>
      </c>
      <c r="M86" s="331" t="str">
        <f t="shared" si="11"/>
        <v/>
      </c>
    </row>
    <row r="87" spans="1:13" x14ac:dyDescent="0.25">
      <c r="A87" s="333" t="s">
        <v>1230</v>
      </c>
      <c r="B87" s="19" t="s">
        <v>1659</v>
      </c>
      <c r="C87" s="331">
        <f>SUMIFS('Depr Exp'!L:L,'Depr Exp'!A:A,'4 RB by FERC'!B87)</f>
        <v>815328.58</v>
      </c>
      <c r="D87" s="331">
        <f t="shared" si="12"/>
        <v>815328.58</v>
      </c>
      <c r="E87" s="331"/>
      <c r="F87" s="332"/>
      <c r="H87" s="20">
        <v>403</v>
      </c>
      <c r="I87" s="333" t="str">
        <f t="shared" si="8"/>
        <v>E370</v>
      </c>
      <c r="J87" s="333" t="s">
        <v>1658</v>
      </c>
      <c r="K87" s="331">
        <f>SUMIFS('Depr Exp'!L:L,'Depr Exp'!A:A,'4 RB by FERC'!J87)</f>
        <v>-277813.03000000003</v>
      </c>
      <c r="L87" s="331">
        <f t="shared" si="10"/>
        <v>-277813.03000000003</v>
      </c>
      <c r="M87" s="331" t="str">
        <f t="shared" si="11"/>
        <v/>
      </c>
    </row>
    <row r="88" spans="1:13" x14ac:dyDescent="0.25">
      <c r="A88" s="333" t="s">
        <v>1230</v>
      </c>
      <c r="B88" s="19" t="s">
        <v>1660</v>
      </c>
      <c r="C88" s="331">
        <f>SUMIFS('Depr Exp'!L:L,'Depr Exp'!A:A,'4 RB by FERC'!B88)</f>
        <v>39076.31</v>
      </c>
      <c r="D88" s="331">
        <f t="shared" si="12"/>
        <v>39076.31</v>
      </c>
      <c r="E88" s="331"/>
      <c r="F88" s="332"/>
      <c r="H88" s="20">
        <v>403</v>
      </c>
      <c r="I88" s="333" t="str">
        <f t="shared" si="8"/>
        <v>E370</v>
      </c>
      <c r="J88" s="333" t="s">
        <v>1659</v>
      </c>
      <c r="K88" s="331">
        <f>SUMIFS('Depr Exp'!L:L,'Depr Exp'!A:A,'4 RB by FERC'!J88)</f>
        <v>815328.58</v>
      </c>
      <c r="L88" s="331">
        <f t="shared" si="10"/>
        <v>815328.58</v>
      </c>
      <c r="M88" s="331" t="str">
        <f t="shared" si="11"/>
        <v/>
      </c>
    </row>
    <row r="89" spans="1:13" x14ac:dyDescent="0.25">
      <c r="A89" s="335" t="s">
        <v>1231</v>
      </c>
      <c r="B89" s="19" t="s">
        <v>1661</v>
      </c>
      <c r="C89" s="331">
        <f>SUMIFS('Depr Exp'!L:L,'Depr Exp'!A:A,'4 RB by FERC'!B89)</f>
        <v>-11970.15</v>
      </c>
      <c r="D89" s="331">
        <f t="shared" si="12"/>
        <v>-11970.15</v>
      </c>
      <c r="E89" s="331"/>
      <c r="F89" s="332"/>
      <c r="H89" s="20">
        <v>403</v>
      </c>
      <c r="I89" s="333" t="str">
        <f t="shared" si="8"/>
        <v>E373</v>
      </c>
      <c r="J89" s="333" t="s">
        <v>1660</v>
      </c>
      <c r="K89" s="331">
        <f>SUMIFS('Depr Exp'!L:L,'Depr Exp'!A:A,'4 RB by FERC'!J89)</f>
        <v>39076.31</v>
      </c>
      <c r="L89" s="331">
        <f t="shared" si="10"/>
        <v>39076.31</v>
      </c>
      <c r="M89" s="331" t="str">
        <f t="shared" si="11"/>
        <v/>
      </c>
    </row>
    <row r="90" spans="1:13" x14ac:dyDescent="0.25">
      <c r="A90" s="333" t="s">
        <v>1230</v>
      </c>
      <c r="B90" s="19" t="s">
        <v>1662</v>
      </c>
      <c r="C90" s="331">
        <f>SUMIFS('Depr Exp'!L:L,'Depr Exp'!A:A,'4 RB by FERC'!B90)</f>
        <v>14475.84</v>
      </c>
      <c r="D90" s="331">
        <f t="shared" si="12"/>
        <v>14475.84</v>
      </c>
      <c r="E90" s="331"/>
      <c r="F90" s="332"/>
      <c r="H90" s="20">
        <v>403</v>
      </c>
      <c r="I90" s="333" t="str">
        <f t="shared" si="8"/>
        <v>E390</v>
      </c>
      <c r="J90" s="333" t="s">
        <v>1662</v>
      </c>
      <c r="K90" s="331">
        <f>SUMIFS('Depr Exp'!L:L,'Depr Exp'!A:A,'4 RB by FERC'!J90)</f>
        <v>14475.84</v>
      </c>
      <c r="L90" s="331">
        <f t="shared" si="10"/>
        <v>14475.84</v>
      </c>
      <c r="M90" s="331" t="str">
        <f t="shared" si="11"/>
        <v/>
      </c>
    </row>
    <row r="91" spans="1:13" x14ac:dyDescent="0.25">
      <c r="A91" s="334" t="s">
        <v>1569</v>
      </c>
      <c r="B91" s="19" t="s">
        <v>1663</v>
      </c>
      <c r="C91" s="331">
        <f>SUMIFS('Depr Exp'!L:L,'Depr Exp'!A:A,'4 RB by FERC'!B91)</f>
        <v>0</v>
      </c>
      <c r="D91" s="331">
        <f t="shared" si="12"/>
        <v>0</v>
      </c>
      <c r="E91" s="331"/>
      <c r="F91" s="332"/>
      <c r="H91" s="20">
        <v>403</v>
      </c>
      <c r="I91" s="333" t="str">
        <f t="shared" si="8"/>
        <v>E391</v>
      </c>
      <c r="J91" s="333" t="s">
        <v>1664</v>
      </c>
      <c r="K91" s="331">
        <f>SUMIFS('Depr Exp'!L:L,'Depr Exp'!A:A,'4 RB by FERC'!J91)</f>
        <v>43194.32</v>
      </c>
      <c r="L91" s="331">
        <f t="shared" si="10"/>
        <v>43194.32</v>
      </c>
      <c r="M91" s="331" t="str">
        <f t="shared" si="11"/>
        <v/>
      </c>
    </row>
    <row r="92" spans="1:13" x14ac:dyDescent="0.25">
      <c r="A92" s="333" t="s">
        <v>1230</v>
      </c>
      <c r="B92" s="19" t="s">
        <v>1664</v>
      </c>
      <c r="C92" s="331">
        <f>SUMIFS('Depr Exp'!L:L,'Depr Exp'!A:A,'4 RB by FERC'!B92)</f>
        <v>43194.32</v>
      </c>
      <c r="D92" s="331">
        <f t="shared" si="12"/>
        <v>43194.32</v>
      </c>
      <c r="E92" s="331"/>
      <c r="F92" s="332"/>
      <c r="H92" s="20">
        <v>403</v>
      </c>
      <c r="I92" s="333" t="str">
        <f t="shared" si="8"/>
        <v>E391</v>
      </c>
      <c r="J92" s="333" t="s">
        <v>1665</v>
      </c>
      <c r="K92" s="331">
        <f>SUMIFS('Depr Exp'!L:L,'Depr Exp'!A:A,'4 RB by FERC'!J92)</f>
        <v>-341505.91</v>
      </c>
      <c r="L92" s="331">
        <f t="shared" si="10"/>
        <v>-341505.91</v>
      </c>
      <c r="M92" s="331" t="str">
        <f t="shared" si="11"/>
        <v/>
      </c>
    </row>
    <row r="93" spans="1:13" x14ac:dyDescent="0.25">
      <c r="A93" s="333" t="s">
        <v>1230</v>
      </c>
      <c r="B93" s="19" t="s">
        <v>1665</v>
      </c>
      <c r="C93" s="331">
        <f>SUMIFS('Depr Exp'!L:L,'Depr Exp'!A:A,'4 RB by FERC'!B93)</f>
        <v>-341505.91</v>
      </c>
      <c r="D93" s="331">
        <f t="shared" si="12"/>
        <v>-341505.91</v>
      </c>
      <c r="E93" s="331"/>
      <c r="F93" s="332"/>
      <c r="H93" s="20">
        <v>403</v>
      </c>
      <c r="I93" s="333" t="str">
        <f t="shared" si="8"/>
        <v>E392</v>
      </c>
      <c r="J93" s="333" t="s">
        <v>1666</v>
      </c>
      <c r="K93" s="331">
        <f>SUMIFS('Depr Exp'!L:L,'Depr Exp'!A:A,'4 RB by FERC'!J93)</f>
        <v>22410.53</v>
      </c>
      <c r="L93" s="331">
        <f t="shared" si="10"/>
        <v>22410.53</v>
      </c>
      <c r="M93" s="331" t="str">
        <f t="shared" si="11"/>
        <v/>
      </c>
    </row>
    <row r="94" spans="1:13" x14ac:dyDescent="0.25">
      <c r="A94" s="333" t="s">
        <v>1230</v>
      </c>
      <c r="B94" s="19" t="s">
        <v>1666</v>
      </c>
      <c r="C94" s="331">
        <f>SUMIFS('Depr Exp'!L:L,'Depr Exp'!A:A,'4 RB by FERC'!B94)</f>
        <v>22410.53</v>
      </c>
      <c r="D94" s="331">
        <f t="shared" si="12"/>
        <v>22410.53</v>
      </c>
      <c r="E94" s="331"/>
      <c r="F94" s="332"/>
      <c r="H94" s="20">
        <v>403</v>
      </c>
      <c r="I94" s="333" t="str">
        <f t="shared" si="8"/>
        <v>E393</v>
      </c>
      <c r="J94" s="333" t="s">
        <v>1667</v>
      </c>
      <c r="K94" s="331">
        <f>SUMIFS('Depr Exp'!L:L,'Depr Exp'!A:A,'4 RB by FERC'!J94)</f>
        <v>5214.07</v>
      </c>
      <c r="L94" s="331">
        <f t="shared" si="10"/>
        <v>5214.07</v>
      </c>
      <c r="M94" s="331" t="str">
        <f t="shared" si="11"/>
        <v/>
      </c>
    </row>
    <row r="95" spans="1:13" x14ac:dyDescent="0.25">
      <c r="A95" s="333" t="s">
        <v>1230</v>
      </c>
      <c r="B95" s="19" t="s">
        <v>1667</v>
      </c>
      <c r="C95" s="331">
        <f>SUMIFS('Depr Exp'!L:L,'Depr Exp'!A:A,'4 RB by FERC'!B95)</f>
        <v>5214.07</v>
      </c>
      <c r="D95" s="331">
        <f t="shared" si="12"/>
        <v>5214.07</v>
      </c>
      <c r="E95" s="331"/>
      <c r="F95" s="332"/>
      <c r="H95" s="20">
        <v>403</v>
      </c>
      <c r="I95" s="333" t="str">
        <f t="shared" si="8"/>
        <v>E394</v>
      </c>
      <c r="J95" s="333" t="s">
        <v>1668</v>
      </c>
      <c r="K95" s="331">
        <f>SUMIFS('Depr Exp'!L:L,'Depr Exp'!A:A,'4 RB by FERC'!J95)</f>
        <v>107206.19000000002</v>
      </c>
      <c r="L95" s="331">
        <f t="shared" si="10"/>
        <v>107206.19000000002</v>
      </c>
      <c r="M95" s="331" t="str">
        <f t="shared" si="11"/>
        <v/>
      </c>
    </row>
    <row r="96" spans="1:13" x14ac:dyDescent="0.25">
      <c r="A96" s="333" t="s">
        <v>1230</v>
      </c>
      <c r="B96" s="19" t="s">
        <v>1668</v>
      </c>
      <c r="C96" s="331">
        <f>SUMIFS('Depr Exp'!L:L,'Depr Exp'!A:A,'4 RB by FERC'!B96)</f>
        <v>107206.19000000002</v>
      </c>
      <c r="D96" s="331">
        <f t="shared" si="12"/>
        <v>107206.19000000002</v>
      </c>
      <c r="E96" s="331"/>
      <c r="F96" s="332"/>
      <c r="H96" s="20">
        <v>403</v>
      </c>
      <c r="I96" s="333" t="str">
        <f t="shared" si="8"/>
        <v>E395</v>
      </c>
      <c r="J96" s="333" t="s">
        <v>1669</v>
      </c>
      <c r="K96" s="331">
        <f>SUMIFS('Depr Exp'!L:L,'Depr Exp'!A:A,'4 RB by FERC'!J96)</f>
        <v>-10968.790000000037</v>
      </c>
      <c r="L96" s="331">
        <f t="shared" si="10"/>
        <v>-10968.790000000037</v>
      </c>
      <c r="M96" s="331" t="str">
        <f t="shared" si="11"/>
        <v/>
      </c>
    </row>
    <row r="97" spans="1:13" x14ac:dyDescent="0.25">
      <c r="A97" s="333" t="s">
        <v>1230</v>
      </c>
      <c r="B97" s="19" t="s">
        <v>1669</v>
      </c>
      <c r="C97" s="331">
        <f>SUMIFS('Depr Exp'!L:L,'Depr Exp'!A:A,'4 RB by FERC'!B97)</f>
        <v>-10968.790000000037</v>
      </c>
      <c r="D97" s="331">
        <f t="shared" si="12"/>
        <v>-10968.790000000037</v>
      </c>
      <c r="E97" s="331"/>
      <c r="F97" s="332"/>
      <c r="H97" s="20">
        <v>403</v>
      </c>
      <c r="I97" s="333" t="str">
        <f t="shared" si="8"/>
        <v>E396</v>
      </c>
      <c r="J97" s="333" t="s">
        <v>1670</v>
      </c>
      <c r="K97" s="331">
        <f>SUMIFS('Depr Exp'!L:L,'Depr Exp'!A:A,'4 RB by FERC'!J97)</f>
        <v>-32419.95</v>
      </c>
      <c r="L97" s="331">
        <f t="shared" si="10"/>
        <v>-32419.95</v>
      </c>
      <c r="M97" s="331" t="str">
        <f t="shared" si="11"/>
        <v/>
      </c>
    </row>
    <row r="98" spans="1:13" x14ac:dyDescent="0.25">
      <c r="A98" s="333" t="s">
        <v>1230</v>
      </c>
      <c r="B98" s="19" t="s">
        <v>1670</v>
      </c>
      <c r="C98" s="331">
        <f>SUMIFS('Depr Exp'!L:L,'Depr Exp'!A:A,'4 RB by FERC'!B98)</f>
        <v>-32419.95</v>
      </c>
      <c r="D98" s="331">
        <f t="shared" si="12"/>
        <v>-32419.95</v>
      </c>
      <c r="E98" s="331"/>
      <c r="F98" s="332"/>
      <c r="H98" s="20">
        <v>403</v>
      </c>
      <c r="I98" s="333" t="str">
        <f t="shared" si="8"/>
        <v>E397</v>
      </c>
      <c r="J98" s="333" t="s">
        <v>1671</v>
      </c>
      <c r="K98" s="331">
        <f>SUMIFS('Depr Exp'!L:L,'Depr Exp'!A:A,'4 RB by FERC'!J98)</f>
        <v>33168.710000000065</v>
      </c>
      <c r="L98" s="331">
        <f t="shared" si="10"/>
        <v>33168.710000000065</v>
      </c>
      <c r="M98" s="331" t="str">
        <f t="shared" si="11"/>
        <v/>
      </c>
    </row>
    <row r="99" spans="1:13" x14ac:dyDescent="0.25">
      <c r="A99" s="333" t="s">
        <v>1230</v>
      </c>
      <c r="B99" s="19" t="s">
        <v>1671</v>
      </c>
      <c r="C99" s="331">
        <f>SUMIFS('Depr Exp'!L:L,'Depr Exp'!A:A,'4 RB by FERC'!B99)</f>
        <v>33168.710000000065</v>
      </c>
      <c r="D99" s="331">
        <f t="shared" si="12"/>
        <v>33168.710000000065</v>
      </c>
      <c r="E99" s="331"/>
      <c r="F99" s="332"/>
      <c r="H99" s="20">
        <v>403</v>
      </c>
      <c r="I99" s="333" t="str">
        <f t="shared" ref="I99:I157" si="13">TRIM(LEFT(J99,4))</f>
        <v>E398</v>
      </c>
      <c r="J99" s="333" t="s">
        <v>1672</v>
      </c>
      <c r="K99" s="331">
        <f>SUMIFS('Depr Exp'!L:L,'Depr Exp'!A:A,'4 RB by FERC'!J99)</f>
        <v>3455.7599999999998</v>
      </c>
      <c r="L99" s="331">
        <f t="shared" si="10"/>
        <v>3455.7599999999998</v>
      </c>
      <c r="M99" s="331" t="str">
        <f t="shared" si="11"/>
        <v/>
      </c>
    </row>
    <row r="100" spans="1:13" x14ac:dyDescent="0.25">
      <c r="A100" s="333" t="s">
        <v>1230</v>
      </c>
      <c r="B100" s="19" t="s">
        <v>1672</v>
      </c>
      <c r="C100" s="331">
        <f>SUMIFS('Depr Exp'!L:L,'Depr Exp'!A:A,'4 RB by FERC'!B100)</f>
        <v>3455.7599999999998</v>
      </c>
      <c r="D100" s="331">
        <f t="shared" si="12"/>
        <v>3455.7599999999998</v>
      </c>
      <c r="E100" s="331"/>
      <c r="F100" s="332"/>
      <c r="H100" s="20">
        <v>403</v>
      </c>
      <c r="I100" s="333" t="str">
        <f t="shared" si="13"/>
        <v>G305</v>
      </c>
      <c r="J100" s="333" t="s">
        <v>1675</v>
      </c>
      <c r="K100" s="331">
        <f>SUMIFS('Depr Exp'!L:L,'Depr Exp'!A:A,'4 RB by FERC'!J100)</f>
        <v>-0.03</v>
      </c>
      <c r="L100" s="331" t="str">
        <f t="shared" si="10"/>
        <v/>
      </c>
      <c r="M100" s="331">
        <f t="shared" si="11"/>
        <v>-0.03</v>
      </c>
    </row>
    <row r="101" spans="1:13" x14ac:dyDescent="0.25">
      <c r="A101" s="335" t="s">
        <v>1568</v>
      </c>
      <c r="B101" s="19" t="s">
        <v>1673</v>
      </c>
      <c r="C101" s="331">
        <f>SUMIFS('Depr Exp'!L:L,'Depr Exp'!A:A,'4 RB by FERC'!B101)</f>
        <v>-606.26</v>
      </c>
      <c r="D101" s="331"/>
      <c r="E101" s="331">
        <f t="shared" ref="E101:E132" si="14">+C101</f>
        <v>-606.26</v>
      </c>
      <c r="F101" s="332"/>
      <c r="H101" s="20">
        <v>403</v>
      </c>
      <c r="I101" s="333" t="str">
        <f t="shared" si="13"/>
        <v>G311</v>
      </c>
      <c r="J101" s="333" t="s">
        <v>1676</v>
      </c>
      <c r="K101" s="331">
        <f>SUMIFS('Depr Exp'!L:L,'Depr Exp'!A:A,'4 RB by FERC'!J101)</f>
        <v>-0.01</v>
      </c>
      <c r="L101" s="331" t="str">
        <f t="shared" si="10"/>
        <v/>
      </c>
      <c r="M101" s="331">
        <f t="shared" si="11"/>
        <v>-0.01</v>
      </c>
    </row>
    <row r="102" spans="1:13" x14ac:dyDescent="0.25">
      <c r="A102" s="335" t="s">
        <v>1568</v>
      </c>
      <c r="B102" s="19" t="s">
        <v>1674</v>
      </c>
      <c r="C102" s="331">
        <f>SUMIFS('Depr Exp'!L:L,'Depr Exp'!A:A,'4 RB by FERC'!B102)</f>
        <v>149784.59</v>
      </c>
      <c r="D102" s="331"/>
      <c r="E102" s="331">
        <f t="shared" si="14"/>
        <v>149784.59</v>
      </c>
      <c r="F102" s="332"/>
      <c r="H102" s="20">
        <v>403</v>
      </c>
      <c r="I102" s="333" t="str">
        <f t="shared" si="13"/>
        <v>G320</v>
      </c>
      <c r="J102" s="333" t="s">
        <v>1677</v>
      </c>
      <c r="K102" s="331">
        <f>SUMIFS('Depr Exp'!L:L,'Depr Exp'!A:A,'4 RB by FERC'!J102)</f>
        <v>-0.01</v>
      </c>
      <c r="L102" s="331" t="str">
        <f t="shared" si="10"/>
        <v/>
      </c>
      <c r="M102" s="331">
        <f t="shared" si="11"/>
        <v>-0.01</v>
      </c>
    </row>
    <row r="103" spans="1:13" x14ac:dyDescent="0.25">
      <c r="A103" s="333" t="s">
        <v>1245</v>
      </c>
      <c r="B103" s="19" t="s">
        <v>1675</v>
      </c>
      <c r="C103" s="331">
        <f>SUMIFS('Depr Exp'!L:L,'Depr Exp'!A:A,'4 RB by FERC'!B103)</f>
        <v>-0.03</v>
      </c>
      <c r="D103" s="331"/>
      <c r="E103" s="331">
        <f t="shared" si="14"/>
        <v>-0.03</v>
      </c>
      <c r="F103" s="332"/>
      <c r="H103" s="20">
        <v>403</v>
      </c>
      <c r="I103" s="333" t="str">
        <f t="shared" si="13"/>
        <v>G350</v>
      </c>
      <c r="J103" s="333" t="s">
        <v>1678</v>
      </c>
      <c r="K103" s="331">
        <f>SUMIFS('Depr Exp'!L:L,'Depr Exp'!A:A,'4 RB by FERC'!J103)</f>
        <v>0</v>
      </c>
      <c r="L103" s="331" t="str">
        <f t="shared" si="10"/>
        <v/>
      </c>
      <c r="M103" s="331">
        <f t="shared" si="11"/>
        <v>0</v>
      </c>
    </row>
    <row r="104" spans="1:13" x14ac:dyDescent="0.25">
      <c r="A104" s="333" t="s">
        <v>1245</v>
      </c>
      <c r="B104" s="19" t="s">
        <v>1676</v>
      </c>
      <c r="C104" s="331">
        <f>SUMIFS('Depr Exp'!L:L,'Depr Exp'!A:A,'4 RB by FERC'!B104)</f>
        <v>-0.01</v>
      </c>
      <c r="D104" s="331"/>
      <c r="E104" s="331">
        <f t="shared" si="14"/>
        <v>-0.01</v>
      </c>
      <c r="F104" s="332"/>
      <c r="H104" s="20">
        <v>403</v>
      </c>
      <c r="I104" s="333" t="str">
        <f t="shared" si="13"/>
        <v>G350</v>
      </c>
      <c r="J104" s="333" t="s">
        <v>1679</v>
      </c>
      <c r="K104" s="331">
        <f>SUMIFS('Depr Exp'!L:L,'Depr Exp'!A:A,'4 RB by FERC'!J104)</f>
        <v>0.03</v>
      </c>
      <c r="L104" s="331" t="str">
        <f t="shared" si="10"/>
        <v/>
      </c>
      <c r="M104" s="331">
        <f t="shared" si="11"/>
        <v>0.03</v>
      </c>
    </row>
    <row r="105" spans="1:13" x14ac:dyDescent="0.25">
      <c r="A105" s="333" t="s">
        <v>1245</v>
      </c>
      <c r="B105" s="19" t="s">
        <v>1677</v>
      </c>
      <c r="C105" s="331">
        <f>SUMIFS('Depr Exp'!L:L,'Depr Exp'!A:A,'4 RB by FERC'!B105)</f>
        <v>-0.01</v>
      </c>
      <c r="D105" s="331"/>
      <c r="E105" s="331">
        <f t="shared" si="14"/>
        <v>-0.01</v>
      </c>
      <c r="F105" s="332"/>
      <c r="H105" s="20">
        <v>403</v>
      </c>
      <c r="I105" s="333" t="str">
        <f t="shared" si="13"/>
        <v>G351</v>
      </c>
      <c r="J105" s="333" t="s">
        <v>1680</v>
      </c>
      <c r="K105" s="331">
        <f>SUMIFS('Depr Exp'!L:L,'Depr Exp'!A:A,'4 RB by FERC'!J105)</f>
        <v>917.13</v>
      </c>
      <c r="L105" s="331" t="str">
        <f t="shared" si="10"/>
        <v/>
      </c>
      <c r="M105" s="331">
        <f t="shared" si="11"/>
        <v>917.13</v>
      </c>
    </row>
    <row r="106" spans="1:13" x14ac:dyDescent="0.25">
      <c r="A106" s="333" t="s">
        <v>1245</v>
      </c>
      <c r="B106" s="19" t="s">
        <v>1678</v>
      </c>
      <c r="C106" s="331">
        <f>SUMIFS('Depr Exp'!L:L,'Depr Exp'!A:A,'4 RB by FERC'!B106)</f>
        <v>0</v>
      </c>
      <c r="D106" s="331"/>
      <c r="E106" s="331">
        <f t="shared" si="14"/>
        <v>0</v>
      </c>
      <c r="F106" s="332"/>
      <c r="H106" s="20">
        <v>403</v>
      </c>
      <c r="I106" s="333" t="str">
        <f t="shared" si="13"/>
        <v>G351</v>
      </c>
      <c r="J106" s="333" t="s">
        <v>1681</v>
      </c>
      <c r="K106" s="331">
        <f>SUMIFS('Depr Exp'!L:L,'Depr Exp'!A:A,'4 RB by FERC'!J106)</f>
        <v>81.459999999999994</v>
      </c>
      <c r="L106" s="331" t="str">
        <f t="shared" si="10"/>
        <v/>
      </c>
      <c r="M106" s="331">
        <f t="shared" si="11"/>
        <v>81.459999999999994</v>
      </c>
    </row>
    <row r="107" spans="1:13" x14ac:dyDescent="0.25">
      <c r="A107" s="333" t="s">
        <v>1245</v>
      </c>
      <c r="B107" s="19" t="s">
        <v>1679</v>
      </c>
      <c r="C107" s="331">
        <f>SUMIFS('Depr Exp'!L:L,'Depr Exp'!A:A,'4 RB by FERC'!B107)</f>
        <v>0.03</v>
      </c>
      <c r="D107" s="331"/>
      <c r="E107" s="331">
        <f t="shared" si="14"/>
        <v>0.03</v>
      </c>
      <c r="F107" s="332"/>
      <c r="H107" s="20">
        <v>403</v>
      </c>
      <c r="I107" s="333" t="str">
        <f t="shared" si="13"/>
        <v>G351</v>
      </c>
      <c r="J107" s="333" t="s">
        <v>1682</v>
      </c>
      <c r="K107" s="331">
        <f>SUMIFS('Depr Exp'!L:L,'Depr Exp'!A:A,'4 RB by FERC'!J107)</f>
        <v>-0.08</v>
      </c>
      <c r="L107" s="331" t="str">
        <f t="shared" si="10"/>
        <v/>
      </c>
      <c r="M107" s="331">
        <f t="shared" si="11"/>
        <v>-0.08</v>
      </c>
    </row>
    <row r="108" spans="1:13" x14ac:dyDescent="0.25">
      <c r="A108" s="333" t="s">
        <v>1245</v>
      </c>
      <c r="B108" s="19" t="s">
        <v>1680</v>
      </c>
      <c r="C108" s="331">
        <f>SUMIFS('Depr Exp'!L:L,'Depr Exp'!A:A,'4 RB by FERC'!B108)</f>
        <v>917.13</v>
      </c>
      <c r="D108" s="331"/>
      <c r="E108" s="331">
        <f t="shared" si="14"/>
        <v>917.13</v>
      </c>
      <c r="F108" s="332"/>
      <c r="H108" s="20">
        <v>403</v>
      </c>
      <c r="I108" s="333" t="str">
        <f t="shared" si="13"/>
        <v>G351</v>
      </c>
      <c r="J108" s="333" t="s">
        <v>1683</v>
      </c>
      <c r="K108" s="331">
        <f>SUMIFS('Depr Exp'!L:L,'Depr Exp'!A:A,'4 RB by FERC'!J108)</f>
        <v>71.05</v>
      </c>
      <c r="L108" s="331" t="str">
        <f t="shared" si="10"/>
        <v/>
      </c>
      <c r="M108" s="331">
        <f t="shared" si="11"/>
        <v>71.05</v>
      </c>
    </row>
    <row r="109" spans="1:13" x14ac:dyDescent="0.25">
      <c r="A109" s="333" t="s">
        <v>1245</v>
      </c>
      <c r="B109" s="19" t="s">
        <v>1681</v>
      </c>
      <c r="C109" s="331">
        <f>SUMIFS('Depr Exp'!L:L,'Depr Exp'!A:A,'4 RB by FERC'!B109)</f>
        <v>81.459999999999994</v>
      </c>
      <c r="D109" s="331"/>
      <c r="E109" s="331">
        <f t="shared" si="14"/>
        <v>81.459999999999994</v>
      </c>
      <c r="F109" s="332"/>
      <c r="H109" s="20">
        <v>403</v>
      </c>
      <c r="I109" s="333" t="str">
        <f t="shared" si="13"/>
        <v>G352</v>
      </c>
      <c r="J109" s="333" t="s">
        <v>1684</v>
      </c>
      <c r="K109" s="331">
        <f>SUMIFS('Depr Exp'!L:L,'Depr Exp'!A:A,'4 RB by FERC'!J109)</f>
        <v>20613.77</v>
      </c>
      <c r="L109" s="331" t="str">
        <f t="shared" si="10"/>
        <v/>
      </c>
      <c r="M109" s="331">
        <f t="shared" si="11"/>
        <v>20613.77</v>
      </c>
    </row>
    <row r="110" spans="1:13" x14ac:dyDescent="0.25">
      <c r="A110" s="333" t="s">
        <v>1245</v>
      </c>
      <c r="B110" s="19" t="s">
        <v>1682</v>
      </c>
      <c r="C110" s="331">
        <f>SUMIFS('Depr Exp'!L:L,'Depr Exp'!A:A,'4 RB by FERC'!B110)</f>
        <v>-0.08</v>
      </c>
      <c r="D110" s="331"/>
      <c r="E110" s="331">
        <f t="shared" si="14"/>
        <v>-0.08</v>
      </c>
      <c r="F110" s="332"/>
      <c r="H110" s="20">
        <v>403</v>
      </c>
      <c r="I110" s="333" t="str">
        <f t="shared" si="13"/>
        <v>G352</v>
      </c>
      <c r="J110" s="333" t="s">
        <v>1685</v>
      </c>
      <c r="K110" s="331">
        <f>SUMIFS('Depr Exp'!L:L,'Depr Exp'!A:A,'4 RB by FERC'!J110)</f>
        <v>-0.01</v>
      </c>
      <c r="L110" s="331" t="str">
        <f t="shared" si="10"/>
        <v/>
      </c>
      <c r="M110" s="331">
        <f t="shared" si="11"/>
        <v>-0.01</v>
      </c>
    </row>
    <row r="111" spans="1:13" x14ac:dyDescent="0.25">
      <c r="A111" s="333" t="s">
        <v>1245</v>
      </c>
      <c r="B111" s="19" t="s">
        <v>1683</v>
      </c>
      <c r="C111" s="331">
        <f>SUMIFS('Depr Exp'!L:L,'Depr Exp'!A:A,'4 RB by FERC'!B111)</f>
        <v>71.05</v>
      </c>
      <c r="D111" s="331"/>
      <c r="E111" s="331">
        <f t="shared" si="14"/>
        <v>71.05</v>
      </c>
      <c r="F111" s="332"/>
      <c r="H111" s="20">
        <v>403</v>
      </c>
      <c r="I111" s="333" t="str">
        <f t="shared" si="13"/>
        <v>G352</v>
      </c>
      <c r="J111" s="333" t="s">
        <v>1686</v>
      </c>
      <c r="K111" s="331">
        <f>SUMIFS('Depr Exp'!L:L,'Depr Exp'!A:A,'4 RB by FERC'!J111)</f>
        <v>0.06</v>
      </c>
      <c r="L111" s="331" t="str">
        <f t="shared" si="10"/>
        <v/>
      </c>
      <c r="M111" s="331">
        <f t="shared" si="11"/>
        <v>0.06</v>
      </c>
    </row>
    <row r="112" spans="1:13" x14ac:dyDescent="0.25">
      <c r="A112" s="333" t="s">
        <v>1245</v>
      </c>
      <c r="B112" s="19" t="s">
        <v>1684</v>
      </c>
      <c r="C112" s="331">
        <f>SUMIFS('Depr Exp'!L:L,'Depr Exp'!A:A,'4 RB by FERC'!B112)</f>
        <v>20613.77</v>
      </c>
      <c r="D112" s="331"/>
      <c r="E112" s="331">
        <f t="shared" si="14"/>
        <v>20613.77</v>
      </c>
      <c r="F112" s="332"/>
      <c r="H112" s="20">
        <v>403</v>
      </c>
      <c r="I112" s="333" t="str">
        <f t="shared" si="13"/>
        <v>G353</v>
      </c>
      <c r="J112" s="333" t="s">
        <v>1687</v>
      </c>
      <c r="K112" s="331">
        <f>SUMIFS('Depr Exp'!L:L,'Depr Exp'!A:A,'4 RB by FERC'!J112)</f>
        <v>1.49</v>
      </c>
      <c r="L112" s="331" t="str">
        <f t="shared" si="10"/>
        <v/>
      </c>
      <c r="M112" s="331">
        <f t="shared" si="11"/>
        <v>1.49</v>
      </c>
    </row>
    <row r="113" spans="1:13" x14ac:dyDescent="0.25">
      <c r="A113" s="333" t="s">
        <v>1245</v>
      </c>
      <c r="B113" s="19" t="s">
        <v>1685</v>
      </c>
      <c r="C113" s="331">
        <f>SUMIFS('Depr Exp'!L:L,'Depr Exp'!A:A,'4 RB by FERC'!B113)</f>
        <v>-0.01</v>
      </c>
      <c r="D113" s="331"/>
      <c r="E113" s="331">
        <f t="shared" si="14"/>
        <v>-0.01</v>
      </c>
      <c r="F113" s="332"/>
      <c r="H113" s="20">
        <v>403</v>
      </c>
      <c r="I113" s="333" t="str">
        <f t="shared" si="13"/>
        <v>G354</v>
      </c>
      <c r="J113" s="333" t="s">
        <v>1688</v>
      </c>
      <c r="K113" s="331">
        <f>SUMIFS('Depr Exp'!L:L,'Depr Exp'!A:A,'4 RB by FERC'!J113)</f>
        <v>4622.8500000000004</v>
      </c>
      <c r="L113" s="331" t="str">
        <f t="shared" si="10"/>
        <v/>
      </c>
      <c r="M113" s="331">
        <f t="shared" si="11"/>
        <v>4622.8500000000004</v>
      </c>
    </row>
    <row r="114" spans="1:13" x14ac:dyDescent="0.25">
      <c r="A114" s="333" t="s">
        <v>1245</v>
      </c>
      <c r="B114" s="19" t="s">
        <v>1686</v>
      </c>
      <c r="C114" s="331">
        <f>SUMIFS('Depr Exp'!L:L,'Depr Exp'!A:A,'4 RB by FERC'!B114)</f>
        <v>0.06</v>
      </c>
      <c r="D114" s="331"/>
      <c r="E114" s="331">
        <f t="shared" si="14"/>
        <v>0.06</v>
      </c>
      <c r="F114" s="332"/>
      <c r="H114" s="20">
        <v>403</v>
      </c>
      <c r="I114" s="333" t="str">
        <f t="shared" si="13"/>
        <v>G355</v>
      </c>
      <c r="J114" s="333" t="s">
        <v>1689</v>
      </c>
      <c r="K114" s="331">
        <f>SUMIFS('Depr Exp'!L:L,'Depr Exp'!A:A,'4 RB by FERC'!J114)</f>
        <v>-0.11</v>
      </c>
      <c r="L114" s="331" t="str">
        <f t="shared" si="10"/>
        <v/>
      </c>
      <c r="M114" s="331">
        <f t="shared" si="11"/>
        <v>-0.11</v>
      </c>
    </row>
    <row r="115" spans="1:13" x14ac:dyDescent="0.25">
      <c r="A115" s="333" t="s">
        <v>1245</v>
      </c>
      <c r="B115" s="19" t="s">
        <v>1687</v>
      </c>
      <c r="C115" s="331">
        <f>SUMIFS('Depr Exp'!L:L,'Depr Exp'!A:A,'4 RB by FERC'!B115)</f>
        <v>1.49</v>
      </c>
      <c r="D115" s="331"/>
      <c r="E115" s="331">
        <f t="shared" si="14"/>
        <v>1.49</v>
      </c>
      <c r="F115" s="332"/>
      <c r="H115" s="20">
        <v>403</v>
      </c>
      <c r="I115" s="333" t="str">
        <f t="shared" si="13"/>
        <v>G356</v>
      </c>
      <c r="J115" s="333" t="s">
        <v>1690</v>
      </c>
      <c r="K115" s="331">
        <f>SUMIFS('Depr Exp'!L:L,'Depr Exp'!A:A,'4 RB by FERC'!J115)</f>
        <v>3079.13</v>
      </c>
      <c r="L115" s="331" t="str">
        <f t="shared" si="10"/>
        <v/>
      </c>
      <c r="M115" s="331">
        <f t="shared" si="11"/>
        <v>3079.13</v>
      </c>
    </row>
    <row r="116" spans="1:13" x14ac:dyDescent="0.25">
      <c r="A116" s="333" t="s">
        <v>1245</v>
      </c>
      <c r="B116" s="19" t="s">
        <v>1688</v>
      </c>
      <c r="C116" s="331">
        <f>SUMIFS('Depr Exp'!L:L,'Depr Exp'!A:A,'4 RB by FERC'!B116)</f>
        <v>4622.8500000000004</v>
      </c>
      <c r="D116" s="331"/>
      <c r="E116" s="331">
        <f t="shared" si="14"/>
        <v>4622.8500000000004</v>
      </c>
      <c r="F116" s="332"/>
      <c r="H116" s="20">
        <v>403</v>
      </c>
      <c r="I116" s="333" t="str">
        <f t="shared" si="13"/>
        <v>G357</v>
      </c>
      <c r="J116" s="333" t="s">
        <v>1691</v>
      </c>
      <c r="K116" s="331">
        <f>SUMIFS('Depr Exp'!L:L,'Depr Exp'!A:A,'4 RB by FERC'!J116)</f>
        <v>618.6</v>
      </c>
      <c r="L116" s="331" t="str">
        <f t="shared" si="10"/>
        <v/>
      </c>
      <c r="M116" s="331">
        <f t="shared" si="11"/>
        <v>618.6</v>
      </c>
    </row>
    <row r="117" spans="1:13" x14ac:dyDescent="0.25">
      <c r="A117" s="333" t="s">
        <v>1245</v>
      </c>
      <c r="B117" s="19" t="s">
        <v>1689</v>
      </c>
      <c r="C117" s="331">
        <f>SUMIFS('Depr Exp'!L:L,'Depr Exp'!A:A,'4 RB by FERC'!B117)</f>
        <v>-0.11</v>
      </c>
      <c r="D117" s="331"/>
      <c r="E117" s="331">
        <f t="shared" si="14"/>
        <v>-0.11</v>
      </c>
      <c r="F117" s="332"/>
      <c r="H117" s="20">
        <v>403</v>
      </c>
      <c r="I117" s="333" t="str">
        <f t="shared" si="13"/>
        <v>G361</v>
      </c>
      <c r="J117" s="333" t="s">
        <v>1692</v>
      </c>
      <c r="K117" s="331">
        <f>SUMIFS('Depr Exp'!L:L,'Depr Exp'!A:A,'4 RB by FERC'!J117)</f>
        <v>0.05</v>
      </c>
      <c r="L117" s="331" t="str">
        <f t="shared" si="10"/>
        <v/>
      </c>
      <c r="M117" s="331">
        <f t="shared" si="11"/>
        <v>0.05</v>
      </c>
    </row>
    <row r="118" spans="1:13" x14ac:dyDescent="0.25">
      <c r="A118" s="333" t="s">
        <v>1245</v>
      </c>
      <c r="B118" s="19" t="s">
        <v>1690</v>
      </c>
      <c r="C118" s="331">
        <f>SUMIFS('Depr Exp'!L:L,'Depr Exp'!A:A,'4 RB by FERC'!B118)</f>
        <v>3079.13</v>
      </c>
      <c r="D118" s="331"/>
      <c r="E118" s="331">
        <f t="shared" si="14"/>
        <v>3079.13</v>
      </c>
      <c r="F118" s="332"/>
      <c r="H118" s="20">
        <v>403</v>
      </c>
      <c r="I118" s="333" t="str">
        <f t="shared" si="13"/>
        <v>G362</v>
      </c>
      <c r="J118" s="333" t="s">
        <v>1693</v>
      </c>
      <c r="K118" s="331">
        <f>SUMIFS('Depr Exp'!L:L,'Depr Exp'!A:A,'4 RB by FERC'!J118)</f>
        <v>0.02</v>
      </c>
      <c r="L118" s="331" t="str">
        <f t="shared" si="10"/>
        <v/>
      </c>
      <c r="M118" s="331">
        <f t="shared" si="11"/>
        <v>0.02</v>
      </c>
    </row>
    <row r="119" spans="1:13" x14ac:dyDescent="0.25">
      <c r="A119" s="333" t="s">
        <v>1245</v>
      </c>
      <c r="B119" s="19" t="s">
        <v>1691</v>
      </c>
      <c r="C119" s="331">
        <f>SUMIFS('Depr Exp'!L:L,'Depr Exp'!A:A,'4 RB by FERC'!B119)</f>
        <v>618.6</v>
      </c>
      <c r="D119" s="331"/>
      <c r="E119" s="331">
        <f t="shared" si="14"/>
        <v>618.6</v>
      </c>
      <c r="F119" s="332"/>
      <c r="H119" s="20">
        <v>403</v>
      </c>
      <c r="I119" s="333" t="str">
        <f t="shared" si="13"/>
        <v>G363</v>
      </c>
      <c r="J119" s="333" t="s">
        <v>1694</v>
      </c>
      <c r="K119" s="331">
        <f>SUMIFS('Depr Exp'!L:L,'Depr Exp'!A:A,'4 RB by FERC'!J119)</f>
        <v>0.06</v>
      </c>
      <c r="L119" s="331" t="str">
        <f t="shared" si="10"/>
        <v/>
      </c>
      <c r="M119" s="331">
        <f t="shared" si="11"/>
        <v>0.06</v>
      </c>
    </row>
    <row r="120" spans="1:13" x14ac:dyDescent="0.25">
      <c r="A120" s="333" t="s">
        <v>1245</v>
      </c>
      <c r="B120" s="19" t="s">
        <v>1692</v>
      </c>
      <c r="C120" s="331">
        <f>SUMIFS('Depr Exp'!L:L,'Depr Exp'!A:A,'4 RB by FERC'!B120)</f>
        <v>0.05</v>
      </c>
      <c r="D120" s="331"/>
      <c r="E120" s="331">
        <f t="shared" si="14"/>
        <v>0.05</v>
      </c>
      <c r="F120" s="332"/>
      <c r="H120" s="20">
        <v>403</v>
      </c>
      <c r="I120" s="333" t="str">
        <f t="shared" si="13"/>
        <v>G364</v>
      </c>
      <c r="J120" s="333" t="s">
        <v>1695</v>
      </c>
      <c r="K120" s="331">
        <f>SUMIFS('Depr Exp'!L:L,'Depr Exp'!A:A,'4 RB by FERC'!J120)</f>
        <v>0</v>
      </c>
      <c r="L120" s="331" t="str">
        <f t="shared" si="10"/>
        <v/>
      </c>
      <c r="M120" s="331">
        <f t="shared" si="11"/>
        <v>0</v>
      </c>
    </row>
    <row r="121" spans="1:13" x14ac:dyDescent="0.25">
      <c r="A121" s="333" t="s">
        <v>1245</v>
      </c>
      <c r="B121" s="19" t="s">
        <v>1693</v>
      </c>
      <c r="C121" s="331">
        <f>SUMIFS('Depr Exp'!L:L,'Depr Exp'!A:A,'4 RB by FERC'!B121)</f>
        <v>0.02</v>
      </c>
      <c r="D121" s="331"/>
      <c r="E121" s="331">
        <f t="shared" si="14"/>
        <v>0.02</v>
      </c>
      <c r="F121" s="332"/>
      <c r="H121" s="20">
        <v>403</v>
      </c>
      <c r="I121" s="333" t="str">
        <f t="shared" si="13"/>
        <v>G374</v>
      </c>
      <c r="J121" s="333" t="s">
        <v>1697</v>
      </c>
      <c r="K121" s="331">
        <f>SUMIFS('Depr Exp'!L:L,'Depr Exp'!A:A,'4 RB by FERC'!J121)</f>
        <v>0.23</v>
      </c>
      <c r="L121" s="331" t="str">
        <f t="shared" si="10"/>
        <v/>
      </c>
      <c r="M121" s="331">
        <f t="shared" si="11"/>
        <v>0.23</v>
      </c>
    </row>
    <row r="122" spans="1:13" x14ac:dyDescent="0.25">
      <c r="A122" s="333" t="s">
        <v>1245</v>
      </c>
      <c r="B122" s="19" t="s">
        <v>1694</v>
      </c>
      <c r="C122" s="331">
        <f>SUMIFS('Depr Exp'!L:L,'Depr Exp'!A:A,'4 RB by FERC'!B122)</f>
        <v>0.06</v>
      </c>
      <c r="D122" s="331"/>
      <c r="E122" s="331">
        <f t="shared" si="14"/>
        <v>0.06</v>
      </c>
      <c r="F122" s="332"/>
      <c r="H122" s="20">
        <v>403</v>
      </c>
      <c r="I122" s="333" t="str">
        <f t="shared" si="13"/>
        <v>G374</v>
      </c>
      <c r="J122" s="333" t="s">
        <v>1698</v>
      </c>
      <c r="K122" s="331">
        <f>SUMIFS('Depr Exp'!L:L,'Depr Exp'!A:A,'4 RB by FERC'!J122)</f>
        <v>-6.0000000000000005E-2</v>
      </c>
      <c r="L122" s="331" t="str">
        <f t="shared" si="10"/>
        <v/>
      </c>
      <c r="M122" s="331">
        <f t="shared" si="11"/>
        <v>-6.0000000000000005E-2</v>
      </c>
    </row>
    <row r="123" spans="1:13" x14ac:dyDescent="0.25">
      <c r="A123" s="333" t="s">
        <v>1245</v>
      </c>
      <c r="B123" s="19" t="s">
        <v>1695</v>
      </c>
      <c r="C123" s="331">
        <f>SUMIFS('Depr Exp'!L:L,'Depr Exp'!A:A,'4 RB by FERC'!B123)</f>
        <v>0</v>
      </c>
      <c r="D123" s="331"/>
      <c r="E123" s="331">
        <f t="shared" si="14"/>
        <v>0</v>
      </c>
      <c r="F123" s="332"/>
      <c r="H123" s="20">
        <v>403</v>
      </c>
      <c r="I123" s="333" t="str">
        <f t="shared" si="13"/>
        <v>G375</v>
      </c>
      <c r="J123" s="333" t="s">
        <v>1699</v>
      </c>
      <c r="K123" s="331">
        <f>SUMIFS('Depr Exp'!L:L,'Depr Exp'!A:A,'4 RB by FERC'!J123)</f>
        <v>-32191.67</v>
      </c>
      <c r="L123" s="331" t="str">
        <f t="shared" si="10"/>
        <v/>
      </c>
      <c r="M123" s="331">
        <f t="shared" si="11"/>
        <v>-32191.67</v>
      </c>
    </row>
    <row r="124" spans="1:13" x14ac:dyDescent="0.25">
      <c r="A124" s="335" t="s">
        <v>1246</v>
      </c>
      <c r="B124" s="19" t="s">
        <v>1696</v>
      </c>
      <c r="C124" s="331">
        <f>SUMIFS('Depr Exp'!L:L,'Depr Exp'!A:A,'4 RB by FERC'!B124)</f>
        <v>10.07</v>
      </c>
      <c r="D124" s="331"/>
      <c r="E124" s="331">
        <f t="shared" si="14"/>
        <v>10.07</v>
      </c>
      <c r="F124" s="332"/>
      <c r="H124" s="20">
        <v>403</v>
      </c>
      <c r="I124" s="333" t="str">
        <f t="shared" si="13"/>
        <v>G375</v>
      </c>
      <c r="J124" s="333" t="s">
        <v>1700</v>
      </c>
      <c r="K124" s="331">
        <f>SUMIFS('Depr Exp'!L:L,'Depr Exp'!A:A,'4 RB by FERC'!J124)</f>
        <v>-0.01</v>
      </c>
      <c r="L124" s="331" t="str">
        <f t="shared" si="10"/>
        <v/>
      </c>
      <c r="M124" s="331">
        <f t="shared" si="11"/>
        <v>-0.01</v>
      </c>
    </row>
    <row r="125" spans="1:13" x14ac:dyDescent="0.25">
      <c r="A125" s="333" t="s">
        <v>1245</v>
      </c>
      <c r="B125" s="19" t="s">
        <v>1697</v>
      </c>
      <c r="C125" s="331">
        <f>SUMIFS('Depr Exp'!L:L,'Depr Exp'!A:A,'4 RB by FERC'!B125)</f>
        <v>0.23</v>
      </c>
      <c r="D125" s="331"/>
      <c r="E125" s="331">
        <f t="shared" si="14"/>
        <v>0.23</v>
      </c>
      <c r="F125" s="332"/>
      <c r="H125" s="20">
        <v>403</v>
      </c>
      <c r="I125" s="333" t="str">
        <f t="shared" si="13"/>
        <v>G376</v>
      </c>
      <c r="J125" s="333" t="s">
        <v>1701</v>
      </c>
      <c r="K125" s="331">
        <f>SUMIFS('Depr Exp'!L:L,'Depr Exp'!A:A,'4 RB by FERC'!J125)</f>
        <v>1261383.02</v>
      </c>
      <c r="L125" s="331" t="str">
        <f t="shared" si="10"/>
        <v/>
      </c>
      <c r="M125" s="331">
        <f t="shared" si="11"/>
        <v>1261383.02</v>
      </c>
    </row>
    <row r="126" spans="1:13" x14ac:dyDescent="0.25">
      <c r="A126" s="333" t="s">
        <v>1245</v>
      </c>
      <c r="B126" s="19" t="s">
        <v>1698</v>
      </c>
      <c r="C126" s="331">
        <f>SUMIFS('Depr Exp'!L:L,'Depr Exp'!A:A,'4 RB by FERC'!B126)</f>
        <v>-6.0000000000000005E-2</v>
      </c>
      <c r="D126" s="331"/>
      <c r="E126" s="331">
        <f t="shared" si="14"/>
        <v>-6.0000000000000005E-2</v>
      </c>
      <c r="F126" s="332"/>
      <c r="H126" s="20">
        <v>403</v>
      </c>
      <c r="I126" s="333" t="str">
        <f t="shared" si="13"/>
        <v>G376</v>
      </c>
      <c r="J126" s="333" t="s">
        <v>1702</v>
      </c>
      <c r="K126" s="331">
        <f>SUMIFS('Depr Exp'!L:L,'Depr Exp'!A:A,'4 RB by FERC'!J126)</f>
        <v>237285.89</v>
      </c>
      <c r="L126" s="331" t="str">
        <f t="shared" si="10"/>
        <v/>
      </c>
      <c r="M126" s="331">
        <f t="shared" si="11"/>
        <v>237285.89</v>
      </c>
    </row>
    <row r="127" spans="1:13" x14ac:dyDescent="0.25">
      <c r="A127" s="333" t="s">
        <v>1245</v>
      </c>
      <c r="B127" s="19" t="s">
        <v>1699</v>
      </c>
      <c r="C127" s="331">
        <f>SUMIFS('Depr Exp'!L:L,'Depr Exp'!A:A,'4 RB by FERC'!B127)</f>
        <v>-32191.67</v>
      </c>
      <c r="D127" s="331"/>
      <c r="E127" s="331">
        <f t="shared" si="14"/>
        <v>-32191.67</v>
      </c>
      <c r="F127" s="332"/>
      <c r="H127" s="20">
        <v>403</v>
      </c>
      <c r="I127" s="333" t="str">
        <f t="shared" si="13"/>
        <v>G376</v>
      </c>
      <c r="J127" s="333" t="s">
        <v>1703</v>
      </c>
      <c r="K127" s="331">
        <f>SUMIFS('Depr Exp'!L:L,'Depr Exp'!A:A,'4 RB by FERC'!J127)</f>
        <v>7556.38</v>
      </c>
      <c r="L127" s="331" t="str">
        <f t="shared" si="10"/>
        <v/>
      </c>
      <c r="M127" s="331">
        <f t="shared" si="11"/>
        <v>7556.38</v>
      </c>
    </row>
    <row r="128" spans="1:13" x14ac:dyDescent="0.25">
      <c r="A128" s="333" t="s">
        <v>1245</v>
      </c>
      <c r="B128" s="19" t="s">
        <v>1700</v>
      </c>
      <c r="C128" s="331">
        <f>SUMIFS('Depr Exp'!L:L,'Depr Exp'!A:A,'4 RB by FERC'!B128)</f>
        <v>-0.01</v>
      </c>
      <c r="D128" s="331"/>
      <c r="E128" s="331">
        <f t="shared" si="14"/>
        <v>-0.01</v>
      </c>
      <c r="F128" s="332"/>
      <c r="H128" s="20">
        <v>403</v>
      </c>
      <c r="I128" s="333" t="str">
        <f t="shared" si="13"/>
        <v>G376</v>
      </c>
      <c r="J128" s="333" t="s">
        <v>1704</v>
      </c>
      <c r="K128" s="331">
        <f>SUMIFS('Depr Exp'!L:L,'Depr Exp'!A:A,'4 RB by FERC'!J128)</f>
        <v>7.0000000000000007E-2</v>
      </c>
      <c r="L128" s="331" t="str">
        <f t="shared" si="10"/>
        <v/>
      </c>
      <c r="M128" s="331">
        <f t="shared" si="11"/>
        <v>7.0000000000000007E-2</v>
      </c>
    </row>
    <row r="129" spans="1:13" x14ac:dyDescent="0.25">
      <c r="A129" s="333" t="s">
        <v>1245</v>
      </c>
      <c r="B129" s="19" t="s">
        <v>1701</v>
      </c>
      <c r="C129" s="331">
        <f>SUMIFS('Depr Exp'!L:L,'Depr Exp'!A:A,'4 RB by FERC'!B129)</f>
        <v>1261383.02</v>
      </c>
      <c r="D129" s="331"/>
      <c r="E129" s="331">
        <f t="shared" si="14"/>
        <v>1261383.02</v>
      </c>
      <c r="F129" s="332"/>
      <c r="H129" s="20">
        <v>403</v>
      </c>
      <c r="I129" s="333" t="str">
        <f t="shared" si="13"/>
        <v>G378</v>
      </c>
      <c r="J129" s="333" t="s">
        <v>1705</v>
      </c>
      <c r="K129" s="331">
        <f>SUMIFS('Depr Exp'!L:L,'Depr Exp'!A:A,'4 RB by FERC'!J129)</f>
        <v>143985.76999999999</v>
      </c>
      <c r="L129" s="331" t="str">
        <f t="shared" si="10"/>
        <v/>
      </c>
      <c r="M129" s="331">
        <f t="shared" si="11"/>
        <v>143985.76999999999</v>
      </c>
    </row>
    <row r="130" spans="1:13" x14ac:dyDescent="0.25">
      <c r="A130" s="333" t="s">
        <v>1245</v>
      </c>
      <c r="B130" s="19" t="s">
        <v>1702</v>
      </c>
      <c r="C130" s="331">
        <f>SUMIFS('Depr Exp'!L:L,'Depr Exp'!A:A,'4 RB by FERC'!B130)</f>
        <v>237285.89</v>
      </c>
      <c r="D130" s="331"/>
      <c r="E130" s="331">
        <f t="shared" si="14"/>
        <v>237285.89</v>
      </c>
      <c r="F130" s="332"/>
      <c r="H130" s="20">
        <v>403</v>
      </c>
      <c r="I130" s="333" t="str">
        <f t="shared" si="13"/>
        <v>G378</v>
      </c>
      <c r="J130" s="333" t="s">
        <v>1706</v>
      </c>
      <c r="K130" s="331">
        <f>SUMIFS('Depr Exp'!L:L,'Depr Exp'!A:A,'4 RB by FERC'!J130)</f>
        <v>-279.02999999999997</v>
      </c>
      <c r="L130" s="331" t="str">
        <f t="shared" si="10"/>
        <v/>
      </c>
      <c r="M130" s="331">
        <f t="shared" si="11"/>
        <v>-279.02999999999997</v>
      </c>
    </row>
    <row r="131" spans="1:13" x14ac:dyDescent="0.25">
      <c r="A131" s="333" t="s">
        <v>1245</v>
      </c>
      <c r="B131" s="19" t="s">
        <v>1703</v>
      </c>
      <c r="C131" s="331">
        <f>SUMIFS('Depr Exp'!L:L,'Depr Exp'!A:A,'4 RB by FERC'!B131)</f>
        <v>7556.38</v>
      </c>
      <c r="D131" s="331"/>
      <c r="E131" s="331">
        <f t="shared" si="14"/>
        <v>7556.38</v>
      </c>
      <c r="F131" s="332"/>
      <c r="H131" s="20">
        <v>403</v>
      </c>
      <c r="I131" s="333" t="str">
        <f t="shared" si="13"/>
        <v>G380</v>
      </c>
      <c r="J131" s="333" t="s">
        <v>1707</v>
      </c>
      <c r="K131" s="331">
        <f>SUMIFS('Depr Exp'!L:L,'Depr Exp'!A:A,'4 RB by FERC'!J131)</f>
        <v>-795.26</v>
      </c>
      <c r="L131" s="331" t="str">
        <f t="shared" si="10"/>
        <v/>
      </c>
      <c r="M131" s="331">
        <f t="shared" si="11"/>
        <v>-795.26</v>
      </c>
    </row>
    <row r="132" spans="1:13" x14ac:dyDescent="0.25">
      <c r="A132" s="333" t="s">
        <v>1245</v>
      </c>
      <c r="B132" s="19" t="s">
        <v>1704</v>
      </c>
      <c r="C132" s="331">
        <f>SUMIFS('Depr Exp'!L:L,'Depr Exp'!A:A,'4 RB by FERC'!B132)</f>
        <v>7.0000000000000007E-2</v>
      </c>
      <c r="D132" s="331"/>
      <c r="E132" s="331">
        <f t="shared" si="14"/>
        <v>7.0000000000000007E-2</v>
      </c>
      <c r="F132" s="332"/>
      <c r="H132" s="20">
        <v>403</v>
      </c>
      <c r="I132" s="333" t="str">
        <f t="shared" si="13"/>
        <v>G380</v>
      </c>
      <c r="J132" s="333" t="s">
        <v>1708</v>
      </c>
      <c r="K132" s="331">
        <f>SUMIFS('Depr Exp'!L:L,'Depr Exp'!A:A,'4 RB by FERC'!J132)</f>
        <v>896568.35</v>
      </c>
      <c r="L132" s="331" t="str">
        <f t="shared" si="10"/>
        <v/>
      </c>
      <c r="M132" s="331">
        <f t="shared" si="11"/>
        <v>896568.35</v>
      </c>
    </row>
    <row r="133" spans="1:13" x14ac:dyDescent="0.25">
      <c r="A133" s="333" t="s">
        <v>1245</v>
      </c>
      <c r="B133" s="19" t="s">
        <v>1705</v>
      </c>
      <c r="C133" s="331">
        <f>SUMIFS('Depr Exp'!L:L,'Depr Exp'!A:A,'4 RB by FERC'!B133)</f>
        <v>143985.76999999999</v>
      </c>
      <c r="D133" s="331"/>
      <c r="E133" s="331">
        <f t="shared" ref="E133:E162" si="15">+C133</f>
        <v>143985.76999999999</v>
      </c>
      <c r="F133" s="332"/>
      <c r="H133" s="20">
        <v>403</v>
      </c>
      <c r="I133" s="333" t="str">
        <f t="shared" si="13"/>
        <v>G380</v>
      </c>
      <c r="J133" s="333" t="s">
        <v>1709</v>
      </c>
      <c r="K133" s="331">
        <f>SUMIFS('Depr Exp'!L:L,'Depr Exp'!A:A,'4 RB by FERC'!J133)</f>
        <v>2793.71</v>
      </c>
      <c r="L133" s="331" t="str">
        <f t="shared" si="10"/>
        <v/>
      </c>
      <c r="M133" s="331">
        <f t="shared" si="11"/>
        <v>2793.71</v>
      </c>
    </row>
    <row r="134" spans="1:13" x14ac:dyDescent="0.25">
      <c r="A134" s="333" t="s">
        <v>1245</v>
      </c>
      <c r="B134" s="19" t="s">
        <v>1706</v>
      </c>
      <c r="C134" s="331">
        <f>SUMIFS('Depr Exp'!L:L,'Depr Exp'!A:A,'4 RB by FERC'!B134)</f>
        <v>-279.02999999999997</v>
      </c>
      <c r="D134" s="331"/>
      <c r="E134" s="331">
        <f t="shared" si="15"/>
        <v>-279.02999999999997</v>
      </c>
      <c r="F134" s="332"/>
      <c r="H134" s="20">
        <v>403</v>
      </c>
      <c r="I134" s="333" t="str">
        <f t="shared" si="13"/>
        <v>G381</v>
      </c>
      <c r="J134" s="333" t="s">
        <v>1710</v>
      </c>
      <c r="K134" s="331">
        <f>SUMIFS('Depr Exp'!L:L,'Depr Exp'!A:A,'4 RB by FERC'!J134)</f>
        <v>-306689.27</v>
      </c>
      <c r="L134" s="331" t="str">
        <f t="shared" si="10"/>
        <v/>
      </c>
      <c r="M134" s="331">
        <f t="shared" si="11"/>
        <v>-306689.27</v>
      </c>
    </row>
    <row r="135" spans="1:13" x14ac:dyDescent="0.25">
      <c r="A135" s="333" t="s">
        <v>1245</v>
      </c>
      <c r="B135" s="19" t="s">
        <v>1707</v>
      </c>
      <c r="C135" s="331">
        <f>SUMIFS('Depr Exp'!L:L,'Depr Exp'!A:A,'4 RB by FERC'!B135)</f>
        <v>-795.26</v>
      </c>
      <c r="D135" s="331"/>
      <c r="E135" s="331">
        <f t="shared" si="15"/>
        <v>-795.26</v>
      </c>
      <c r="F135" s="332"/>
      <c r="H135" s="20">
        <v>403</v>
      </c>
      <c r="I135" s="333" t="str">
        <f t="shared" si="13"/>
        <v>G381</v>
      </c>
      <c r="J135" s="333" t="s">
        <v>1711</v>
      </c>
      <c r="K135" s="331">
        <f>SUMIFS('Depr Exp'!L:L,'Depr Exp'!A:A,'4 RB by FERC'!J135)</f>
        <v>169349.94</v>
      </c>
      <c r="L135" s="331" t="str">
        <f t="shared" si="10"/>
        <v/>
      </c>
      <c r="M135" s="331">
        <f t="shared" si="11"/>
        <v>169349.94</v>
      </c>
    </row>
    <row r="136" spans="1:13" x14ac:dyDescent="0.25">
      <c r="A136" s="333" t="s">
        <v>1245</v>
      </c>
      <c r="B136" s="19" t="s">
        <v>1708</v>
      </c>
      <c r="C136" s="331">
        <f>SUMIFS('Depr Exp'!L:L,'Depr Exp'!A:A,'4 RB by FERC'!B136)</f>
        <v>896568.35</v>
      </c>
      <c r="D136" s="331"/>
      <c r="E136" s="331">
        <f t="shared" si="15"/>
        <v>896568.35</v>
      </c>
      <c r="F136" s="332"/>
      <c r="H136" s="20">
        <v>403</v>
      </c>
      <c r="I136" s="333" t="str">
        <f t="shared" si="13"/>
        <v>G381</v>
      </c>
      <c r="J136" s="333" t="s">
        <v>1712</v>
      </c>
      <c r="K136" s="331">
        <f>SUMIFS('Depr Exp'!L:L,'Depr Exp'!A:A,'4 RB by FERC'!J136)</f>
        <v>458784.09</v>
      </c>
      <c r="L136" s="331" t="str">
        <f t="shared" ref="L136:L170" si="16">IF(LEFT(J136,1)="C",K136*$L$1,IF(LEFT(J136,1)="E",K136,""))</f>
        <v/>
      </c>
      <c r="M136" s="331">
        <f t="shared" ref="M136:M170" si="17">IF(LEFT(J136,1)="C",K136*$M$1,IF(LEFT(J136,1)="G",K136,""))</f>
        <v>458784.09</v>
      </c>
    </row>
    <row r="137" spans="1:13" x14ac:dyDescent="0.25">
      <c r="A137" s="333" t="s">
        <v>1245</v>
      </c>
      <c r="B137" s="19" t="s">
        <v>1709</v>
      </c>
      <c r="C137" s="331">
        <f>SUMIFS('Depr Exp'!L:L,'Depr Exp'!A:A,'4 RB by FERC'!B137)</f>
        <v>2793.71</v>
      </c>
      <c r="D137" s="331"/>
      <c r="E137" s="331">
        <f t="shared" si="15"/>
        <v>2793.71</v>
      </c>
      <c r="F137" s="332"/>
      <c r="H137" s="20">
        <v>403</v>
      </c>
      <c r="I137" s="333" t="str">
        <f t="shared" si="13"/>
        <v>G382</v>
      </c>
      <c r="J137" s="333" t="s">
        <v>1713</v>
      </c>
      <c r="K137" s="331">
        <f>SUMIFS('Depr Exp'!L:L,'Depr Exp'!A:A,'4 RB by FERC'!J137)</f>
        <v>-164043.97</v>
      </c>
      <c r="L137" s="331" t="str">
        <f t="shared" si="16"/>
        <v/>
      </c>
      <c r="M137" s="331">
        <f t="shared" si="17"/>
        <v>-164043.97</v>
      </c>
    </row>
    <row r="138" spans="1:13" x14ac:dyDescent="0.25">
      <c r="A138" s="333" t="s">
        <v>1245</v>
      </c>
      <c r="B138" s="19" t="s">
        <v>1710</v>
      </c>
      <c r="C138" s="331">
        <f>SUMIFS('Depr Exp'!L:L,'Depr Exp'!A:A,'4 RB by FERC'!B138)</f>
        <v>-306689.27</v>
      </c>
      <c r="D138" s="331"/>
      <c r="E138" s="331">
        <f t="shared" si="15"/>
        <v>-306689.27</v>
      </c>
      <c r="F138" s="332"/>
      <c r="H138" s="20">
        <v>403</v>
      </c>
      <c r="I138" s="333" t="str">
        <f t="shared" si="13"/>
        <v>G382</v>
      </c>
      <c r="J138" s="333" t="s">
        <v>1714</v>
      </c>
      <c r="K138" s="331">
        <f>SUMIFS('Depr Exp'!L:L,'Depr Exp'!A:A,'4 RB by FERC'!J138)</f>
        <v>18410.27</v>
      </c>
      <c r="L138" s="331" t="str">
        <f t="shared" si="16"/>
        <v/>
      </c>
      <c r="M138" s="331">
        <f t="shared" si="17"/>
        <v>18410.27</v>
      </c>
    </row>
    <row r="139" spans="1:13" x14ac:dyDescent="0.25">
      <c r="A139" s="333" t="s">
        <v>1245</v>
      </c>
      <c r="B139" s="19" t="s">
        <v>1711</v>
      </c>
      <c r="C139" s="331">
        <f>SUMIFS('Depr Exp'!L:L,'Depr Exp'!A:A,'4 RB by FERC'!B139)</f>
        <v>169349.94</v>
      </c>
      <c r="D139" s="331"/>
      <c r="E139" s="331">
        <f t="shared" si="15"/>
        <v>169349.94</v>
      </c>
      <c r="F139" s="332"/>
      <c r="H139" s="20">
        <v>403</v>
      </c>
      <c r="I139" s="333" t="str">
        <f t="shared" si="13"/>
        <v>G383</v>
      </c>
      <c r="J139" s="333" t="s">
        <v>1715</v>
      </c>
      <c r="K139" s="331">
        <f>SUMIFS('Depr Exp'!L:L,'Depr Exp'!A:A,'4 RB by FERC'!J139)</f>
        <v>2443.66</v>
      </c>
      <c r="L139" s="331" t="str">
        <f t="shared" si="16"/>
        <v/>
      </c>
      <c r="M139" s="331">
        <f t="shared" si="17"/>
        <v>2443.66</v>
      </c>
    </row>
    <row r="140" spans="1:13" x14ac:dyDescent="0.25">
      <c r="A140" s="333" t="s">
        <v>1245</v>
      </c>
      <c r="B140" s="19" t="s">
        <v>1712</v>
      </c>
      <c r="C140" s="331">
        <f>SUMIFS('Depr Exp'!L:L,'Depr Exp'!A:A,'4 RB by FERC'!B140)</f>
        <v>458784.09</v>
      </c>
      <c r="D140" s="331"/>
      <c r="E140" s="331">
        <f t="shared" si="15"/>
        <v>458784.09</v>
      </c>
      <c r="F140" s="332"/>
      <c r="H140" s="20">
        <v>403</v>
      </c>
      <c r="I140" s="333" t="str">
        <f t="shared" si="13"/>
        <v>G384</v>
      </c>
      <c r="J140" s="333" t="s">
        <v>1716</v>
      </c>
      <c r="K140" s="331">
        <f>SUMIFS('Depr Exp'!L:L,'Depr Exp'!A:A,'4 RB by FERC'!J140)</f>
        <v>-356.19</v>
      </c>
      <c r="L140" s="331" t="str">
        <f t="shared" si="16"/>
        <v/>
      </c>
      <c r="M140" s="331">
        <f t="shared" si="17"/>
        <v>-356.19</v>
      </c>
    </row>
    <row r="141" spans="1:13" x14ac:dyDescent="0.25">
      <c r="A141" s="333" t="s">
        <v>1245</v>
      </c>
      <c r="B141" s="19" t="s">
        <v>1713</v>
      </c>
      <c r="C141" s="331">
        <f>SUMIFS('Depr Exp'!L:L,'Depr Exp'!A:A,'4 RB by FERC'!B141)</f>
        <v>-164043.97</v>
      </c>
      <c r="D141" s="331"/>
      <c r="E141" s="331">
        <f t="shared" si="15"/>
        <v>-164043.97</v>
      </c>
      <c r="F141" s="332"/>
      <c r="H141" s="20">
        <v>403</v>
      </c>
      <c r="I141" s="333" t="str">
        <f t="shared" si="13"/>
        <v>G385</v>
      </c>
      <c r="J141" s="333" t="s">
        <v>1717</v>
      </c>
      <c r="K141" s="331">
        <f>SUMIFS('Depr Exp'!L:L,'Depr Exp'!A:A,'4 RB by FERC'!J141)</f>
        <v>127570.39</v>
      </c>
      <c r="L141" s="331" t="str">
        <f t="shared" si="16"/>
        <v/>
      </c>
      <c r="M141" s="331">
        <f t="shared" si="17"/>
        <v>127570.39</v>
      </c>
    </row>
    <row r="142" spans="1:13" x14ac:dyDescent="0.25">
      <c r="A142" s="333" t="s">
        <v>1245</v>
      </c>
      <c r="B142" s="19" t="s">
        <v>1714</v>
      </c>
      <c r="C142" s="331">
        <f>SUMIFS('Depr Exp'!L:L,'Depr Exp'!A:A,'4 RB by FERC'!B142)</f>
        <v>18410.27</v>
      </c>
      <c r="D142" s="331"/>
      <c r="E142" s="331">
        <f t="shared" si="15"/>
        <v>18410.27</v>
      </c>
      <c r="F142" s="332"/>
      <c r="H142" s="20">
        <v>403</v>
      </c>
      <c r="I142" s="333" t="str">
        <f t="shared" si="13"/>
        <v>G386</v>
      </c>
      <c r="J142" s="333" t="s">
        <v>1718</v>
      </c>
      <c r="K142" s="331">
        <f>SUMIFS('Depr Exp'!L:L,'Depr Exp'!A:A,'4 RB by FERC'!J142)</f>
        <v>0</v>
      </c>
      <c r="L142" s="331" t="str">
        <f t="shared" si="16"/>
        <v/>
      </c>
      <c r="M142" s="331">
        <f t="shared" si="17"/>
        <v>0</v>
      </c>
    </row>
    <row r="143" spans="1:13" x14ac:dyDescent="0.25">
      <c r="A143" s="333" t="s">
        <v>1245</v>
      </c>
      <c r="B143" s="19" t="s">
        <v>1715</v>
      </c>
      <c r="C143" s="331">
        <f>SUMIFS('Depr Exp'!L:L,'Depr Exp'!A:A,'4 RB by FERC'!B143)</f>
        <v>2443.66</v>
      </c>
      <c r="D143" s="331"/>
      <c r="E143" s="331">
        <f t="shared" si="15"/>
        <v>2443.66</v>
      </c>
      <c r="F143" s="332"/>
      <c r="H143" s="20">
        <v>403</v>
      </c>
      <c r="I143" s="333" t="str">
        <f t="shared" si="13"/>
        <v>G386</v>
      </c>
      <c r="J143" s="333" t="s">
        <v>1719</v>
      </c>
      <c r="K143" s="331">
        <f>SUMIFS('Depr Exp'!L:L,'Depr Exp'!A:A,'4 RB by FERC'!J143)</f>
        <v>-10596.83</v>
      </c>
      <c r="L143" s="331" t="str">
        <f t="shared" si="16"/>
        <v/>
      </c>
      <c r="M143" s="331">
        <f t="shared" si="17"/>
        <v>-10596.83</v>
      </c>
    </row>
    <row r="144" spans="1:13" x14ac:dyDescent="0.25">
      <c r="A144" s="333" t="s">
        <v>1245</v>
      </c>
      <c r="B144" s="19" t="s">
        <v>1716</v>
      </c>
      <c r="C144" s="331">
        <f>SUMIFS('Depr Exp'!L:L,'Depr Exp'!A:A,'4 RB by FERC'!B144)</f>
        <v>-356.19</v>
      </c>
      <c r="D144" s="331"/>
      <c r="E144" s="331">
        <f t="shared" si="15"/>
        <v>-356.19</v>
      </c>
      <c r="F144" s="332"/>
      <c r="H144" s="20">
        <v>403</v>
      </c>
      <c r="I144" s="333" t="str">
        <f t="shared" si="13"/>
        <v>G386</v>
      </c>
      <c r="J144" s="333" t="s">
        <v>1720</v>
      </c>
      <c r="K144" s="331">
        <f>SUMIFS('Depr Exp'!L:L,'Depr Exp'!A:A,'4 RB by FERC'!J144)</f>
        <v>847118.9</v>
      </c>
      <c r="L144" s="331" t="str">
        <f t="shared" si="16"/>
        <v/>
      </c>
      <c r="M144" s="331">
        <f t="shared" si="17"/>
        <v>847118.9</v>
      </c>
    </row>
    <row r="145" spans="1:13" x14ac:dyDescent="0.25">
      <c r="A145" s="333" t="s">
        <v>1245</v>
      </c>
      <c r="B145" s="19" t="s">
        <v>1717</v>
      </c>
      <c r="C145" s="331">
        <f>SUMIFS('Depr Exp'!L:L,'Depr Exp'!A:A,'4 RB by FERC'!B145)</f>
        <v>127570.39</v>
      </c>
      <c r="D145" s="331"/>
      <c r="E145" s="331">
        <f t="shared" si="15"/>
        <v>127570.39</v>
      </c>
      <c r="F145" s="332"/>
      <c r="H145" s="20">
        <v>403</v>
      </c>
      <c r="I145" s="333" t="str">
        <f t="shared" si="13"/>
        <v>G386</v>
      </c>
      <c r="J145" s="333" t="s">
        <v>1721</v>
      </c>
      <c r="K145" s="331">
        <f>SUMIFS('Depr Exp'!L:L,'Depr Exp'!A:A,'4 RB by FERC'!J145)</f>
        <v>-204929.96</v>
      </c>
      <c r="L145" s="331" t="str">
        <f t="shared" si="16"/>
        <v/>
      </c>
      <c r="M145" s="331">
        <f t="shared" si="17"/>
        <v>-204929.96</v>
      </c>
    </row>
    <row r="146" spans="1:13" x14ac:dyDescent="0.25">
      <c r="A146" s="333" t="s">
        <v>1245</v>
      </c>
      <c r="B146" s="19" t="s">
        <v>1718</v>
      </c>
      <c r="C146" s="331">
        <f>SUMIFS('Depr Exp'!L:L,'Depr Exp'!A:A,'4 RB by FERC'!B146)</f>
        <v>0</v>
      </c>
      <c r="D146" s="331"/>
      <c r="E146" s="331">
        <f t="shared" si="15"/>
        <v>0</v>
      </c>
      <c r="F146" s="332"/>
      <c r="H146" s="20">
        <v>403</v>
      </c>
      <c r="I146" s="333" t="str">
        <f t="shared" si="13"/>
        <v>G386</v>
      </c>
      <c r="J146" s="333" t="s">
        <v>1722</v>
      </c>
      <c r="K146" s="331">
        <f>SUMIFS('Depr Exp'!L:L,'Depr Exp'!A:A,'4 RB by FERC'!J146)</f>
        <v>-25449.19</v>
      </c>
      <c r="L146" s="331" t="str">
        <f t="shared" si="16"/>
        <v/>
      </c>
      <c r="M146" s="331">
        <f t="shared" si="17"/>
        <v>-25449.19</v>
      </c>
    </row>
    <row r="147" spans="1:13" x14ac:dyDescent="0.25">
      <c r="A147" s="333" t="s">
        <v>1245</v>
      </c>
      <c r="B147" s="19" t="s">
        <v>1719</v>
      </c>
      <c r="C147" s="331">
        <f>SUMIFS('Depr Exp'!L:L,'Depr Exp'!A:A,'4 RB by FERC'!B147)</f>
        <v>-10596.83</v>
      </c>
      <c r="D147" s="331"/>
      <c r="E147" s="331">
        <f t="shared" si="15"/>
        <v>-10596.83</v>
      </c>
      <c r="F147" s="332"/>
      <c r="H147" s="20">
        <v>403</v>
      </c>
      <c r="I147" s="333" t="str">
        <f t="shared" si="13"/>
        <v>G387</v>
      </c>
      <c r="J147" s="333" t="s">
        <v>1723</v>
      </c>
      <c r="K147" s="331">
        <f>SUMIFS('Depr Exp'!L:L,'Depr Exp'!A:A,'4 RB by FERC'!J147)</f>
        <v>-2936.89</v>
      </c>
      <c r="L147" s="331" t="str">
        <f t="shared" si="16"/>
        <v/>
      </c>
      <c r="M147" s="331">
        <f t="shared" si="17"/>
        <v>-2936.89</v>
      </c>
    </row>
    <row r="148" spans="1:13" x14ac:dyDescent="0.25">
      <c r="A148" s="333" t="s">
        <v>1245</v>
      </c>
      <c r="B148" s="19" t="s">
        <v>1720</v>
      </c>
      <c r="C148" s="331">
        <f>SUMIFS('Depr Exp'!L:L,'Depr Exp'!A:A,'4 RB by FERC'!B148)</f>
        <v>847118.9</v>
      </c>
      <c r="D148" s="331"/>
      <c r="E148" s="331">
        <f t="shared" si="15"/>
        <v>847118.9</v>
      </c>
      <c r="F148" s="332"/>
      <c r="H148" s="20">
        <v>403</v>
      </c>
      <c r="I148" s="333" t="str">
        <f t="shared" si="13"/>
        <v>G390</v>
      </c>
      <c r="J148" s="333" t="s">
        <v>1725</v>
      </c>
      <c r="K148" s="331">
        <f>SUMIFS('Depr Exp'!L:L,'Depr Exp'!A:A,'4 RB by FERC'!J148)</f>
        <v>35431.89</v>
      </c>
      <c r="L148" s="331" t="str">
        <f t="shared" si="16"/>
        <v/>
      </c>
      <c r="M148" s="331">
        <f t="shared" si="17"/>
        <v>35431.89</v>
      </c>
    </row>
    <row r="149" spans="1:13" x14ac:dyDescent="0.25">
      <c r="A149" s="333" t="s">
        <v>1245</v>
      </c>
      <c r="B149" s="19" t="s">
        <v>1721</v>
      </c>
      <c r="C149" s="331">
        <f>SUMIFS('Depr Exp'!L:L,'Depr Exp'!A:A,'4 RB by FERC'!B149)</f>
        <v>-204929.96</v>
      </c>
      <c r="D149" s="331"/>
      <c r="E149" s="331">
        <f t="shared" si="15"/>
        <v>-204929.96</v>
      </c>
      <c r="F149" s="332"/>
      <c r="H149" s="20">
        <v>403</v>
      </c>
      <c r="I149" s="333" t="str">
        <f t="shared" si="13"/>
        <v>G391</v>
      </c>
      <c r="J149" s="333" t="s">
        <v>1726</v>
      </c>
      <c r="K149" s="331">
        <f>SUMIFS('Depr Exp'!L:L,'Depr Exp'!A:A,'4 RB by FERC'!J149)</f>
        <v>23717.11</v>
      </c>
      <c r="L149" s="331" t="str">
        <f t="shared" si="16"/>
        <v/>
      </c>
      <c r="M149" s="331">
        <f t="shared" si="17"/>
        <v>23717.11</v>
      </c>
    </row>
    <row r="150" spans="1:13" x14ac:dyDescent="0.25">
      <c r="A150" s="333" t="s">
        <v>1245</v>
      </c>
      <c r="B150" s="19" t="s">
        <v>1722</v>
      </c>
      <c r="C150" s="331">
        <f>SUMIFS('Depr Exp'!L:L,'Depr Exp'!A:A,'4 RB by FERC'!B150)</f>
        <v>-25449.19</v>
      </c>
      <c r="D150" s="331"/>
      <c r="E150" s="331">
        <f t="shared" si="15"/>
        <v>-25449.19</v>
      </c>
      <c r="F150" s="332"/>
      <c r="H150" s="20">
        <v>403</v>
      </c>
      <c r="I150" s="333" t="str">
        <f t="shared" si="13"/>
        <v>G391</v>
      </c>
      <c r="J150" s="333" t="s">
        <v>1727</v>
      </c>
      <c r="K150" s="331">
        <f>SUMIFS('Depr Exp'!L:L,'Depr Exp'!A:A,'4 RB by FERC'!J150)</f>
        <v>8382.0300000000007</v>
      </c>
      <c r="L150" s="331" t="str">
        <f t="shared" si="16"/>
        <v/>
      </c>
      <c r="M150" s="331">
        <f t="shared" si="17"/>
        <v>8382.0300000000007</v>
      </c>
    </row>
    <row r="151" spans="1:13" x14ac:dyDescent="0.25">
      <c r="A151" s="333" t="s">
        <v>1245</v>
      </c>
      <c r="B151" s="19" t="s">
        <v>1723</v>
      </c>
      <c r="C151" s="331">
        <f>SUMIFS('Depr Exp'!L:L,'Depr Exp'!A:A,'4 RB by FERC'!B151)</f>
        <v>-2936.89</v>
      </c>
      <c r="D151" s="331"/>
      <c r="E151" s="331">
        <f t="shared" si="15"/>
        <v>-2936.89</v>
      </c>
      <c r="F151" s="332"/>
      <c r="H151" s="20">
        <v>403</v>
      </c>
      <c r="I151" s="333" t="str">
        <f t="shared" si="13"/>
        <v>G392</v>
      </c>
      <c r="J151" s="333" t="s">
        <v>1728</v>
      </c>
      <c r="K151" s="331">
        <f>SUMIFS('Depr Exp'!L:L,'Depr Exp'!A:A,'4 RB by FERC'!J151)</f>
        <v>-6751.22</v>
      </c>
      <c r="L151" s="331" t="str">
        <f t="shared" si="16"/>
        <v/>
      </c>
      <c r="M151" s="331">
        <f t="shared" si="17"/>
        <v>-6751.22</v>
      </c>
    </row>
    <row r="152" spans="1:13" x14ac:dyDescent="0.25">
      <c r="A152" s="335" t="s">
        <v>1246</v>
      </c>
      <c r="B152" s="19" t="s">
        <v>1724</v>
      </c>
      <c r="C152" s="331">
        <f>SUMIFS('Depr Exp'!L:L,'Depr Exp'!A:A,'4 RB by FERC'!B152)</f>
        <v>-2512.6999999999998</v>
      </c>
      <c r="D152" s="331"/>
      <c r="E152" s="331">
        <f t="shared" si="15"/>
        <v>-2512.6999999999998</v>
      </c>
      <c r="F152" s="332"/>
      <c r="H152" s="20">
        <v>403</v>
      </c>
      <c r="I152" s="333" t="str">
        <f t="shared" si="13"/>
        <v>G393</v>
      </c>
      <c r="J152" s="333" t="s">
        <v>1729</v>
      </c>
      <c r="K152" s="331">
        <f>SUMIFS('Depr Exp'!L:L,'Depr Exp'!A:A,'4 RB by FERC'!J152)</f>
        <v>200.02</v>
      </c>
      <c r="L152" s="331" t="str">
        <f t="shared" si="16"/>
        <v/>
      </c>
      <c r="M152" s="331">
        <f t="shared" si="17"/>
        <v>200.02</v>
      </c>
    </row>
    <row r="153" spans="1:13" x14ac:dyDescent="0.25">
      <c r="A153" s="333" t="s">
        <v>1245</v>
      </c>
      <c r="B153" s="19" t="s">
        <v>1725</v>
      </c>
      <c r="C153" s="331">
        <f>SUMIFS('Depr Exp'!L:L,'Depr Exp'!A:A,'4 RB by FERC'!B153)</f>
        <v>35431.89</v>
      </c>
      <c r="D153" s="331"/>
      <c r="E153" s="331">
        <f t="shared" si="15"/>
        <v>35431.89</v>
      </c>
      <c r="F153" s="332"/>
      <c r="H153" s="20">
        <v>403</v>
      </c>
      <c r="I153" s="333" t="str">
        <f t="shared" si="13"/>
        <v>G394</v>
      </c>
      <c r="J153" s="333" t="s">
        <v>1730</v>
      </c>
      <c r="K153" s="331">
        <f>SUMIFS('Depr Exp'!L:L,'Depr Exp'!A:A,'4 RB by FERC'!J153)</f>
        <v>-35583.340000000026</v>
      </c>
      <c r="L153" s="331" t="str">
        <f t="shared" si="16"/>
        <v/>
      </c>
      <c r="M153" s="331">
        <f t="shared" si="17"/>
        <v>-35583.340000000026</v>
      </c>
    </row>
    <row r="154" spans="1:13" x14ac:dyDescent="0.25">
      <c r="A154" s="333" t="s">
        <v>1245</v>
      </c>
      <c r="B154" s="19" t="s">
        <v>1726</v>
      </c>
      <c r="C154" s="331">
        <f>SUMIFS('Depr Exp'!L:L,'Depr Exp'!A:A,'4 RB by FERC'!B154)</f>
        <v>23717.11</v>
      </c>
      <c r="D154" s="331"/>
      <c r="E154" s="331">
        <f t="shared" si="15"/>
        <v>23717.11</v>
      </c>
      <c r="F154" s="332"/>
      <c r="H154" s="20">
        <v>403</v>
      </c>
      <c r="I154" s="333" t="str">
        <f t="shared" si="13"/>
        <v>G395</v>
      </c>
      <c r="J154" s="333" t="s">
        <v>1731</v>
      </c>
      <c r="K154" s="331">
        <f>SUMIFS('Depr Exp'!L:L,'Depr Exp'!A:A,'4 RB by FERC'!J154)</f>
        <v>-123752.25</v>
      </c>
      <c r="L154" s="331" t="str">
        <f t="shared" si="16"/>
        <v/>
      </c>
      <c r="M154" s="331">
        <f t="shared" si="17"/>
        <v>-123752.25</v>
      </c>
    </row>
    <row r="155" spans="1:13" x14ac:dyDescent="0.25">
      <c r="A155" s="333" t="s">
        <v>1245</v>
      </c>
      <c r="B155" s="19" t="s">
        <v>1727</v>
      </c>
      <c r="C155" s="331">
        <f>SUMIFS('Depr Exp'!L:L,'Depr Exp'!A:A,'4 RB by FERC'!B155)</f>
        <v>8382.0300000000007</v>
      </c>
      <c r="D155" s="331"/>
      <c r="E155" s="331">
        <f t="shared" si="15"/>
        <v>8382.0300000000007</v>
      </c>
      <c r="F155" s="332"/>
      <c r="H155" s="20">
        <v>403</v>
      </c>
      <c r="I155" s="333" t="str">
        <f t="shared" si="13"/>
        <v>G396</v>
      </c>
      <c r="J155" s="333" t="s">
        <v>1732</v>
      </c>
      <c r="K155" s="331">
        <f>SUMIFS('Depr Exp'!L:L,'Depr Exp'!A:A,'4 RB by FERC'!J155)</f>
        <v>2575.4800000000005</v>
      </c>
      <c r="L155" s="331" t="str">
        <f t="shared" si="16"/>
        <v/>
      </c>
      <c r="M155" s="331">
        <f t="shared" si="17"/>
        <v>2575.4800000000005</v>
      </c>
    </row>
    <row r="156" spans="1:13" x14ac:dyDescent="0.25">
      <c r="A156" s="333" t="s">
        <v>1245</v>
      </c>
      <c r="B156" s="19" t="s">
        <v>1728</v>
      </c>
      <c r="C156" s="331">
        <f>SUMIFS('Depr Exp'!L:L,'Depr Exp'!A:A,'4 RB by FERC'!B156)</f>
        <v>-6751.22</v>
      </c>
      <c r="D156" s="331"/>
      <c r="E156" s="331">
        <f t="shared" si="15"/>
        <v>-6751.22</v>
      </c>
      <c r="F156" s="332"/>
      <c r="H156" s="20">
        <v>403</v>
      </c>
      <c r="I156" s="333" t="str">
        <f t="shared" si="13"/>
        <v>G397</v>
      </c>
      <c r="J156" s="333" t="s">
        <v>1733</v>
      </c>
      <c r="K156" s="331">
        <f>SUMIFS('Depr Exp'!L:L,'Depr Exp'!A:A,'4 RB by FERC'!J156)</f>
        <v>174512.5</v>
      </c>
      <c r="L156" s="331" t="str">
        <f t="shared" si="16"/>
        <v/>
      </c>
      <c r="M156" s="331">
        <f t="shared" si="17"/>
        <v>174512.5</v>
      </c>
    </row>
    <row r="157" spans="1:13" x14ac:dyDescent="0.25">
      <c r="A157" s="333" t="s">
        <v>1245</v>
      </c>
      <c r="B157" s="19" t="s">
        <v>1729</v>
      </c>
      <c r="C157" s="331">
        <f>SUMIFS('Depr Exp'!L:L,'Depr Exp'!A:A,'4 RB by FERC'!B157)</f>
        <v>200.02</v>
      </c>
      <c r="D157" s="331"/>
      <c r="E157" s="331">
        <f t="shared" si="15"/>
        <v>200.02</v>
      </c>
      <c r="F157" s="332"/>
      <c r="H157" s="20">
        <v>403</v>
      </c>
      <c r="I157" s="333" t="str">
        <f t="shared" si="13"/>
        <v>G398</v>
      </c>
      <c r="J157" s="333" t="s">
        <v>1734</v>
      </c>
      <c r="K157" s="331">
        <f>SUMIFS('Depr Exp'!L:L,'Depr Exp'!A:A,'4 RB by FERC'!J157)</f>
        <v>2982.6700000000005</v>
      </c>
      <c r="L157" s="331" t="str">
        <f t="shared" si="16"/>
        <v/>
      </c>
      <c r="M157" s="331">
        <f t="shared" si="17"/>
        <v>2982.6700000000005</v>
      </c>
    </row>
    <row r="158" spans="1:13" x14ac:dyDescent="0.25">
      <c r="A158" s="333" t="s">
        <v>1245</v>
      </c>
      <c r="B158" s="19" t="s">
        <v>1730</v>
      </c>
      <c r="C158" s="331">
        <f>SUMIFS('Depr Exp'!L:L,'Depr Exp'!A:A,'4 RB by FERC'!B158)</f>
        <v>-35583.340000000026</v>
      </c>
      <c r="D158" s="331"/>
      <c r="E158" s="331">
        <f t="shared" si="15"/>
        <v>-35583.340000000026</v>
      </c>
      <c r="F158" s="332"/>
      <c r="K158" s="336">
        <f>SUM(K15:K157)</f>
        <v>9729869.7799999975</v>
      </c>
      <c r="L158" s="336">
        <f>SUM(L15:L157)</f>
        <v>5598243.1280500004</v>
      </c>
      <c r="M158" s="336">
        <f>SUM(M15:M157)</f>
        <v>4131626.6519499999</v>
      </c>
    </row>
    <row r="159" spans="1:13" x14ac:dyDescent="0.25">
      <c r="A159" s="333" t="s">
        <v>1245</v>
      </c>
      <c r="B159" s="19" t="s">
        <v>1731</v>
      </c>
      <c r="C159" s="331">
        <f>SUMIFS('Depr Exp'!L:L,'Depr Exp'!A:A,'4 RB by FERC'!B159)</f>
        <v>-123752.25</v>
      </c>
      <c r="D159" s="331"/>
      <c r="E159" s="331">
        <f t="shared" si="15"/>
        <v>-123752.25</v>
      </c>
      <c r="F159" s="332"/>
      <c r="K159" s="331"/>
      <c r="L159" s="331"/>
      <c r="M159" s="331"/>
    </row>
    <row r="160" spans="1:13" x14ac:dyDescent="0.25">
      <c r="A160" s="333" t="s">
        <v>1245</v>
      </c>
      <c r="B160" s="19" t="s">
        <v>1732</v>
      </c>
      <c r="C160" s="331">
        <f>SUMIFS('Depr Exp'!L:L,'Depr Exp'!A:A,'4 RB by FERC'!B160)</f>
        <v>2575.4800000000005</v>
      </c>
      <c r="D160" s="331"/>
      <c r="E160" s="331">
        <f t="shared" si="15"/>
        <v>2575.4800000000005</v>
      </c>
      <c r="F160" s="332"/>
      <c r="K160" s="331"/>
      <c r="L160" s="331"/>
      <c r="M160" s="331"/>
    </row>
    <row r="161" spans="1:13" x14ac:dyDescent="0.25">
      <c r="A161" s="333" t="s">
        <v>1245</v>
      </c>
      <c r="B161" s="19" t="s">
        <v>1733</v>
      </c>
      <c r="C161" s="331">
        <f>SUMIFS('Depr Exp'!L:L,'Depr Exp'!A:A,'4 RB by FERC'!B161)</f>
        <v>174512.5</v>
      </c>
      <c r="D161" s="331"/>
      <c r="E161" s="331">
        <f t="shared" si="15"/>
        <v>174512.5</v>
      </c>
      <c r="F161" s="332"/>
      <c r="H161" s="333" t="s">
        <v>1739</v>
      </c>
      <c r="J161" s="333" t="s">
        <v>1735</v>
      </c>
      <c r="K161" s="333" t="s">
        <v>1736</v>
      </c>
      <c r="L161" s="333" t="s">
        <v>1737</v>
      </c>
      <c r="M161" s="333" t="s">
        <v>1738</v>
      </c>
    </row>
    <row r="162" spans="1:13" x14ac:dyDescent="0.25">
      <c r="A162" s="333" t="s">
        <v>1245</v>
      </c>
      <c r="B162" s="19" t="s">
        <v>1734</v>
      </c>
      <c r="C162" s="337">
        <f>SUMIFS('Depr Exp'!L:L,'Depr Exp'!A:A,'4 RB by FERC'!B162)</f>
        <v>2982.6700000000005</v>
      </c>
      <c r="D162" s="337"/>
      <c r="E162" s="337">
        <f t="shared" si="15"/>
        <v>2982.6700000000005</v>
      </c>
      <c r="F162" s="332"/>
      <c r="H162" s="341">
        <v>404</v>
      </c>
      <c r="I162" s="333" t="str">
        <f t="shared" ref="I162:I169" si="18">TRIM(LEFT(J162,4))</f>
        <v>C302</v>
      </c>
      <c r="J162" s="333" t="s">
        <v>1575</v>
      </c>
      <c r="K162" s="331">
        <f>SUMIFS('Depr Exp'!L:L,'Depr Exp'!A:A,'4 RB by FERC'!J162)</f>
        <v>-216.9</v>
      </c>
      <c r="L162" s="331">
        <f t="shared" si="16"/>
        <v>-143.56611000000001</v>
      </c>
      <c r="M162" s="331">
        <f t="shared" si="17"/>
        <v>-73.333890000000011</v>
      </c>
    </row>
    <row r="163" spans="1:13" x14ac:dyDescent="0.25">
      <c r="B163" s="19"/>
      <c r="C163" s="331">
        <f>SUM(C3:C162)</f>
        <v>33736236.05999998</v>
      </c>
      <c r="D163" s="336">
        <f>SUM(D3:D162)</f>
        <v>21418660.339999992</v>
      </c>
      <c r="E163" s="336">
        <f>SUM(E3:E162)</f>
        <v>12317575.720000004</v>
      </c>
      <c r="H163" s="341">
        <v>404</v>
      </c>
      <c r="I163" s="333" t="str">
        <f t="shared" si="18"/>
        <v>C303</v>
      </c>
      <c r="J163" s="333" t="s">
        <v>1576</v>
      </c>
      <c r="K163" s="331">
        <f>SUMIFS('Depr Exp'!L:L,'Depr Exp'!A:A,'4 RB by FERC'!J163)</f>
        <v>23906916.989999998</v>
      </c>
      <c r="L163" s="331">
        <f t="shared" si="16"/>
        <v>15823988.355681</v>
      </c>
      <c r="M163" s="331">
        <f t="shared" si="17"/>
        <v>8082928.6343189999</v>
      </c>
    </row>
    <row r="164" spans="1:13" x14ac:dyDescent="0.25">
      <c r="C164" s="323"/>
      <c r="H164" s="341">
        <v>404</v>
      </c>
      <c r="I164" s="342" t="s">
        <v>1744</v>
      </c>
      <c r="J164" s="333" t="s">
        <v>1579</v>
      </c>
      <c r="K164" s="331">
        <f>SUMIFS('Depr Exp'!L:L,'Depr Exp'!A:A,'4 RB by FERC'!J164)</f>
        <v>-152066.07</v>
      </c>
      <c r="L164" s="331">
        <f t="shared" si="16"/>
        <v>-100652.53173300001</v>
      </c>
      <c r="M164" s="331">
        <f t="shared" si="17"/>
        <v>-51413.538267000004</v>
      </c>
    </row>
    <row r="165" spans="1:13" x14ac:dyDescent="0.25">
      <c r="B165" t="s">
        <v>1559</v>
      </c>
      <c r="D165" s="331">
        <f>+'Lead Electric'!F22</f>
        <v>21398675.290281195</v>
      </c>
      <c r="H165" s="341">
        <v>404</v>
      </c>
      <c r="I165" s="333" t="str">
        <f t="shared" si="18"/>
        <v>E302</v>
      </c>
      <c r="J165" s="333" t="s">
        <v>1590</v>
      </c>
      <c r="K165" s="331">
        <f>SUMIFS('Depr Exp'!L:L,'Depr Exp'!A:A,'4 RB by FERC'!J165)</f>
        <v>-15306.919999999998</v>
      </c>
      <c r="L165" s="331">
        <f t="shared" si="16"/>
        <v>-15306.919999999998</v>
      </c>
      <c r="M165" s="331" t="str">
        <f t="shared" si="17"/>
        <v/>
      </c>
    </row>
    <row r="166" spans="1:13" s="333" customFormat="1" x14ac:dyDescent="0.25">
      <c r="D166" s="337">
        <f>-'Lead Electric'!F19</f>
        <v>19985.020000000019</v>
      </c>
      <c r="H166" s="341">
        <v>404</v>
      </c>
      <c r="I166" s="333" t="str">
        <f t="shared" si="18"/>
        <v>E303</v>
      </c>
      <c r="J166" s="333" t="s">
        <v>1591</v>
      </c>
      <c r="K166" s="331">
        <f>SUMIFS('Depr Exp'!L:L,'Depr Exp'!A:A,'4 RB by FERC'!J166)</f>
        <v>11357.380000000001</v>
      </c>
      <c r="L166" s="331">
        <f t="shared" si="16"/>
        <v>11357.380000000001</v>
      </c>
      <c r="M166" s="331" t="str">
        <f t="shared" si="17"/>
        <v/>
      </c>
    </row>
    <row r="167" spans="1:13" s="333" customFormat="1" x14ac:dyDescent="0.25">
      <c r="C167" s="323"/>
      <c r="D167" s="336">
        <f>SUM(D165:D166)</f>
        <v>21418660.310281195</v>
      </c>
      <c r="H167" s="341">
        <v>404</v>
      </c>
      <c r="I167" s="333" t="str">
        <f t="shared" si="18"/>
        <v>E390</v>
      </c>
      <c r="J167" s="333" t="s">
        <v>1663</v>
      </c>
      <c r="K167" s="331">
        <f>SUMIFS('Depr Exp'!L:L,'Depr Exp'!A:A,'4 RB by FERC'!J167)</f>
        <v>0</v>
      </c>
      <c r="L167" s="331">
        <f t="shared" si="16"/>
        <v>0</v>
      </c>
      <c r="M167" s="331" t="str">
        <f t="shared" si="17"/>
        <v/>
      </c>
    </row>
    <row r="168" spans="1:13" x14ac:dyDescent="0.25">
      <c r="B168" t="s">
        <v>1558</v>
      </c>
      <c r="E168" s="331">
        <f>+'Lead Gas'!F23</f>
        <v>12326971.654134724</v>
      </c>
      <c r="H168" s="341">
        <v>404</v>
      </c>
      <c r="I168" s="333" t="str">
        <f t="shared" si="18"/>
        <v>G302</v>
      </c>
      <c r="J168" s="333" t="s">
        <v>1673</v>
      </c>
      <c r="K168" s="331">
        <f>SUMIFS('Depr Exp'!L:L,'Depr Exp'!A:A,'4 RB by FERC'!J168)</f>
        <v>-606.26</v>
      </c>
      <c r="L168" s="331" t="str">
        <f t="shared" si="16"/>
        <v/>
      </c>
      <c r="M168" s="331">
        <f t="shared" si="17"/>
        <v>-606.26</v>
      </c>
    </row>
    <row r="169" spans="1:13" x14ac:dyDescent="0.25">
      <c r="C169" s="323"/>
      <c r="E169" s="338">
        <f>-'Lead Gas'!F20</f>
        <v>-9395.9399999999732</v>
      </c>
      <c r="H169" s="341">
        <v>404</v>
      </c>
      <c r="I169" s="333" t="str">
        <f t="shared" si="18"/>
        <v>G303</v>
      </c>
      <c r="J169" s="333" t="s">
        <v>1674</v>
      </c>
      <c r="K169" s="331">
        <f>SUMIFS('Depr Exp'!L:L,'Depr Exp'!A:A,'4 RB by FERC'!J169)</f>
        <v>149784.59</v>
      </c>
      <c r="L169" s="331" t="str">
        <f t="shared" si="16"/>
        <v/>
      </c>
      <c r="M169" s="331">
        <f t="shared" si="17"/>
        <v>149784.59</v>
      </c>
    </row>
    <row r="170" spans="1:13" x14ac:dyDescent="0.25">
      <c r="C170" s="323"/>
      <c r="E170" s="336">
        <f>SUM(E168:E169)</f>
        <v>12317575.714134725</v>
      </c>
      <c r="H170" s="333" t="s">
        <v>1383</v>
      </c>
      <c r="J170" s="333" t="s">
        <v>1589</v>
      </c>
      <c r="K170" s="331">
        <f>SUMIFS('Depr Exp'!L:L,'Depr Exp'!A:A,'4 RB by FERC'!J170)</f>
        <v>0</v>
      </c>
      <c r="L170" s="331">
        <f t="shared" si="16"/>
        <v>0</v>
      </c>
      <c r="M170" s="331">
        <f t="shared" si="17"/>
        <v>0</v>
      </c>
    </row>
    <row r="171" spans="1:13" x14ac:dyDescent="0.25">
      <c r="C171" s="323"/>
      <c r="K171" s="336">
        <f t="shared" ref="K171:M171" si="19">SUM(K162:K170)</f>
        <v>23899862.809999995</v>
      </c>
      <c r="L171" s="336">
        <f t="shared" si="19"/>
        <v>15719242.717838001</v>
      </c>
      <c r="M171" s="336">
        <f t="shared" si="19"/>
        <v>8180620.092162</v>
      </c>
    </row>
    <row r="172" spans="1:13" x14ac:dyDescent="0.25">
      <c r="C172" s="323"/>
      <c r="K172" s="331"/>
      <c r="L172" s="331"/>
      <c r="M172" s="331"/>
    </row>
    <row r="173" spans="1:13" x14ac:dyDescent="0.25">
      <c r="C173" s="323"/>
      <c r="K173" s="336">
        <f>SUM(K171,K158,K11)</f>
        <v>33736236.059999987</v>
      </c>
      <c r="L173" s="336">
        <f>SUM(L171,L158,L11)</f>
        <v>21418660.33949</v>
      </c>
      <c r="M173" s="336">
        <f>SUM(M171,M158,M11)</f>
        <v>12317575.72051</v>
      </c>
    </row>
    <row r="174" spans="1:13" x14ac:dyDescent="0.25">
      <c r="C174" s="323"/>
      <c r="K174" s="323"/>
    </row>
    <row r="175" spans="1:13" s="333" customFormat="1" x14ac:dyDescent="0.25">
      <c r="C175" s="323"/>
      <c r="K175" s="323"/>
    </row>
    <row r="176" spans="1:13" x14ac:dyDescent="0.25">
      <c r="C176" s="323"/>
      <c r="J176" s="317" t="s">
        <v>1742</v>
      </c>
      <c r="L176" s="331">
        <f>+'Lead Electric'!F22</f>
        <v>21398675.290281195</v>
      </c>
      <c r="M176" s="331">
        <f>+'Lead Gas'!F23</f>
        <v>12326971.654134724</v>
      </c>
    </row>
    <row r="177" spans="3:13" x14ac:dyDescent="0.25">
      <c r="C177" s="323"/>
      <c r="J177" s="333" t="s">
        <v>1741</v>
      </c>
      <c r="L177" s="337">
        <f>-'Lead Electric'!F19</f>
        <v>19985.020000000019</v>
      </c>
      <c r="M177" s="338">
        <f>-'Lead Gas'!F20</f>
        <v>-9395.9399999999732</v>
      </c>
    </row>
    <row r="178" spans="3:13" x14ac:dyDescent="0.25">
      <c r="C178" s="323"/>
      <c r="K178" s="323"/>
      <c r="L178" s="336">
        <f>SUM(L176:L177)</f>
        <v>21418660.310281195</v>
      </c>
      <c r="M178" s="336">
        <f>SUM(M176:M177)</f>
        <v>12317575.714134725</v>
      </c>
    </row>
    <row r="179" spans="3:13" x14ac:dyDescent="0.25">
      <c r="C179" s="323"/>
      <c r="K179" s="340" t="s">
        <v>1740</v>
      </c>
      <c r="L179" s="332">
        <f>+L178-L173</f>
        <v>-2.9208805412054062E-2</v>
      </c>
      <c r="M179" s="332">
        <f>+M178-M173</f>
        <v>-6.3752755522727966E-3</v>
      </c>
    </row>
    <row r="180" spans="3:13" x14ac:dyDescent="0.25">
      <c r="C180" s="323"/>
      <c r="K180" s="323"/>
    </row>
    <row r="181" spans="3:13" x14ac:dyDescent="0.25">
      <c r="C181" s="323"/>
      <c r="K181" s="323"/>
    </row>
    <row r="182" spans="3:13" x14ac:dyDescent="0.25">
      <c r="C182" s="323"/>
      <c r="K182" s="323"/>
    </row>
    <row r="183" spans="3:13" x14ac:dyDescent="0.25">
      <c r="C183" s="323"/>
      <c r="K183" s="323"/>
    </row>
    <row r="184" spans="3:13" x14ac:dyDescent="0.25">
      <c r="C184" s="323"/>
      <c r="K184" s="323"/>
    </row>
    <row r="185" spans="3:13" x14ac:dyDescent="0.25">
      <c r="C185" s="323"/>
      <c r="K185" s="323"/>
    </row>
    <row r="186" spans="3:13" x14ac:dyDescent="0.25">
      <c r="C186" s="323"/>
      <c r="K186" s="323"/>
    </row>
    <row r="187" spans="3:13" x14ac:dyDescent="0.25">
      <c r="C187" s="323"/>
      <c r="K187" s="323"/>
    </row>
    <row r="188" spans="3:13" x14ac:dyDescent="0.25">
      <c r="C188" s="323"/>
      <c r="K188" s="323"/>
    </row>
    <row r="189" spans="3:13" x14ac:dyDescent="0.25">
      <c r="C189" s="323"/>
      <c r="K189" s="323"/>
    </row>
    <row r="190" spans="3:13" x14ac:dyDescent="0.25">
      <c r="C190" s="323"/>
      <c r="K190" s="323"/>
    </row>
    <row r="191" spans="3:13" x14ac:dyDescent="0.25">
      <c r="C191" s="323"/>
      <c r="K191" s="323"/>
    </row>
    <row r="192" spans="3:13" x14ac:dyDescent="0.25">
      <c r="C192" s="323"/>
      <c r="K192" s="323"/>
    </row>
    <row r="193" spans="3:11" x14ac:dyDescent="0.25">
      <c r="C193" s="323"/>
      <c r="K193" s="323"/>
    </row>
    <row r="194" spans="3:11" x14ac:dyDescent="0.25">
      <c r="C194" s="323"/>
      <c r="K194" s="323"/>
    </row>
    <row r="195" spans="3:11" x14ac:dyDescent="0.25">
      <c r="C195" s="323"/>
      <c r="K195" s="323"/>
    </row>
    <row r="196" spans="3:11" x14ac:dyDescent="0.25">
      <c r="C196" s="323"/>
      <c r="K196" s="323"/>
    </row>
    <row r="197" spans="3:11" x14ac:dyDescent="0.25">
      <c r="C197" s="323"/>
      <c r="K197" s="323"/>
    </row>
    <row r="198" spans="3:11" x14ac:dyDescent="0.25">
      <c r="C198" s="323"/>
      <c r="K198" s="323"/>
    </row>
    <row r="199" spans="3:11" x14ac:dyDescent="0.25">
      <c r="C199" s="323"/>
      <c r="K199" s="323"/>
    </row>
    <row r="200" spans="3:11" x14ac:dyDescent="0.25">
      <c r="C200" s="323"/>
      <c r="K200" s="323"/>
    </row>
    <row r="201" spans="3:11" x14ac:dyDescent="0.25">
      <c r="C201" s="323"/>
      <c r="K201" s="323"/>
    </row>
    <row r="202" spans="3:11" x14ac:dyDescent="0.25">
      <c r="C202" s="323"/>
      <c r="K202" s="323"/>
    </row>
    <row r="203" spans="3:11" x14ac:dyDescent="0.25">
      <c r="C203" s="323"/>
      <c r="K203" s="323"/>
    </row>
    <row r="204" spans="3:11" x14ac:dyDescent="0.25">
      <c r="C204" s="323"/>
      <c r="K204" s="323"/>
    </row>
    <row r="205" spans="3:11" x14ac:dyDescent="0.25">
      <c r="C205" s="323"/>
      <c r="K205" s="323"/>
    </row>
    <row r="206" spans="3:11" x14ac:dyDescent="0.25">
      <c r="C206" s="323"/>
      <c r="K206" s="323"/>
    </row>
    <row r="207" spans="3:11" x14ac:dyDescent="0.25">
      <c r="C207" s="323"/>
      <c r="K207" s="323"/>
    </row>
    <row r="208" spans="3:11" x14ac:dyDescent="0.25">
      <c r="C208" s="323"/>
      <c r="K208" s="323"/>
    </row>
    <row r="209" spans="3:11" x14ac:dyDescent="0.25">
      <c r="C209" s="323"/>
      <c r="K209" s="323"/>
    </row>
    <row r="210" spans="3:11" x14ac:dyDescent="0.25">
      <c r="C210" s="323"/>
      <c r="K210" s="323"/>
    </row>
    <row r="211" spans="3:11" x14ac:dyDescent="0.25">
      <c r="C211" s="323"/>
      <c r="K211" s="323"/>
    </row>
    <row r="212" spans="3:11" x14ac:dyDescent="0.25">
      <c r="C212" s="323"/>
      <c r="K212" s="323"/>
    </row>
    <row r="213" spans="3:11" x14ac:dyDescent="0.25">
      <c r="C213" s="323"/>
      <c r="K213" s="323"/>
    </row>
    <row r="214" spans="3:11" x14ac:dyDescent="0.25">
      <c r="C214" s="323"/>
      <c r="K214" s="323"/>
    </row>
    <row r="215" spans="3:11" x14ac:dyDescent="0.25">
      <c r="C215" s="323"/>
      <c r="K215" s="323"/>
    </row>
    <row r="216" spans="3:11" x14ac:dyDescent="0.25">
      <c r="C216" s="323"/>
      <c r="K216" s="323"/>
    </row>
    <row r="217" spans="3:11" x14ac:dyDescent="0.25">
      <c r="C217" s="323"/>
      <c r="K217" s="323"/>
    </row>
    <row r="218" spans="3:11" x14ac:dyDescent="0.25">
      <c r="C218" s="323"/>
      <c r="K218" s="323"/>
    </row>
    <row r="219" spans="3:11" x14ac:dyDescent="0.25">
      <c r="C219" s="323"/>
      <c r="K219" s="323"/>
    </row>
    <row r="220" spans="3:11" x14ac:dyDescent="0.25">
      <c r="C220" s="323"/>
      <c r="K220" s="323"/>
    </row>
    <row r="221" spans="3:11" x14ac:dyDescent="0.25">
      <c r="C221" s="323"/>
      <c r="K221" s="323"/>
    </row>
    <row r="222" spans="3:11" x14ac:dyDescent="0.25">
      <c r="C222" s="323"/>
      <c r="K222" s="323"/>
    </row>
    <row r="223" spans="3:11" x14ac:dyDescent="0.25">
      <c r="C223" s="323"/>
      <c r="K223" s="323"/>
    </row>
    <row r="224" spans="3:11" x14ac:dyDescent="0.25">
      <c r="C224" s="323"/>
      <c r="K224" s="323"/>
    </row>
    <row r="225" spans="3:11" x14ac:dyDescent="0.25">
      <c r="C225" s="323"/>
      <c r="K225" s="323"/>
    </row>
    <row r="226" spans="3:11" x14ac:dyDescent="0.25">
      <c r="C226" s="323"/>
      <c r="K226" s="323"/>
    </row>
    <row r="227" spans="3:11" x14ac:dyDescent="0.25">
      <c r="C227" s="323"/>
      <c r="K227" s="323"/>
    </row>
    <row r="228" spans="3:11" x14ac:dyDescent="0.25">
      <c r="C228" s="323"/>
      <c r="K228" s="323"/>
    </row>
    <row r="229" spans="3:11" x14ac:dyDescent="0.25">
      <c r="C229" s="323"/>
      <c r="K229" s="323"/>
    </row>
    <row r="230" spans="3:11" x14ac:dyDescent="0.25">
      <c r="C230" s="323"/>
      <c r="K230" s="323"/>
    </row>
    <row r="231" spans="3:11" x14ac:dyDescent="0.25">
      <c r="C231" s="323"/>
      <c r="K231" s="323"/>
    </row>
    <row r="232" spans="3:11" x14ac:dyDescent="0.25">
      <c r="C232" s="323"/>
      <c r="K232" s="323"/>
    </row>
    <row r="233" spans="3:11" x14ac:dyDescent="0.25">
      <c r="C233" s="323"/>
      <c r="K233" s="323"/>
    </row>
    <row r="234" spans="3:11" x14ac:dyDescent="0.25">
      <c r="C234" s="323"/>
      <c r="K234" s="323"/>
    </row>
    <row r="235" spans="3:11" x14ac:dyDescent="0.25">
      <c r="C235" s="323"/>
      <c r="K235" s="323"/>
    </row>
    <row r="236" spans="3:11" x14ac:dyDescent="0.25">
      <c r="C236" s="323"/>
      <c r="K236" s="323"/>
    </row>
    <row r="237" spans="3:11" x14ac:dyDescent="0.25">
      <c r="C237" s="323"/>
      <c r="K237" s="323"/>
    </row>
    <row r="238" spans="3:11" x14ac:dyDescent="0.25">
      <c r="C238" s="323"/>
      <c r="K238" s="323"/>
    </row>
    <row r="239" spans="3:11" x14ac:dyDescent="0.25">
      <c r="C239" s="323"/>
      <c r="K239" s="323"/>
    </row>
    <row r="240" spans="3:11" x14ac:dyDescent="0.25">
      <c r="C240" s="323"/>
      <c r="K240" s="323"/>
    </row>
    <row r="241" spans="3:11" x14ac:dyDescent="0.25">
      <c r="C241" s="323"/>
      <c r="K241" s="323"/>
    </row>
    <row r="242" spans="3:11" x14ac:dyDescent="0.25">
      <c r="C242" s="323"/>
      <c r="K242" s="323"/>
    </row>
    <row r="243" spans="3:11" x14ac:dyDescent="0.25">
      <c r="C243" s="323"/>
      <c r="K243" s="323"/>
    </row>
    <row r="244" spans="3:11" x14ac:dyDescent="0.25">
      <c r="C244" s="323"/>
      <c r="K244" s="323"/>
    </row>
    <row r="245" spans="3:11" x14ac:dyDescent="0.25">
      <c r="C245" s="323"/>
      <c r="K245" s="323"/>
    </row>
    <row r="246" spans="3:11" x14ac:dyDescent="0.25">
      <c r="C246" s="323"/>
      <c r="K246" s="323"/>
    </row>
    <row r="247" spans="3:11" x14ac:dyDescent="0.25">
      <c r="C247" s="323"/>
      <c r="K247" s="323"/>
    </row>
    <row r="248" spans="3:11" x14ac:dyDescent="0.25">
      <c r="C248" s="323"/>
      <c r="K248" s="323"/>
    </row>
    <row r="249" spans="3:11" x14ac:dyDescent="0.25">
      <c r="C249" s="323"/>
      <c r="K249" s="323"/>
    </row>
    <row r="250" spans="3:11" x14ac:dyDescent="0.25">
      <c r="C250" s="323"/>
      <c r="K250" s="323"/>
    </row>
    <row r="251" spans="3:11" x14ac:dyDescent="0.25">
      <c r="C251" s="323"/>
      <c r="K251" s="323"/>
    </row>
    <row r="252" spans="3:11" x14ac:dyDescent="0.25">
      <c r="C252" s="323"/>
      <c r="K252" s="323"/>
    </row>
    <row r="253" spans="3:11" x14ac:dyDescent="0.25">
      <c r="C253" s="323"/>
      <c r="K253" s="323"/>
    </row>
    <row r="254" spans="3:11" x14ac:dyDescent="0.25">
      <c r="C254" s="323"/>
      <c r="K254" s="323"/>
    </row>
    <row r="255" spans="3:11" x14ac:dyDescent="0.25">
      <c r="C255" s="323"/>
      <c r="K255" s="323"/>
    </row>
    <row r="256" spans="3:11" x14ac:dyDescent="0.25">
      <c r="C256" s="323"/>
      <c r="K256" s="323"/>
    </row>
    <row r="257" spans="3:11" x14ac:dyDescent="0.25">
      <c r="C257" s="323"/>
      <c r="K257" s="323"/>
    </row>
    <row r="258" spans="3:11" x14ac:dyDescent="0.25">
      <c r="C258" s="323"/>
      <c r="K258" s="323"/>
    </row>
    <row r="259" spans="3:11" x14ac:dyDescent="0.25">
      <c r="C259" s="323"/>
      <c r="K259" s="323"/>
    </row>
    <row r="260" spans="3:11" x14ac:dyDescent="0.25">
      <c r="C260" s="323"/>
      <c r="K260" s="323"/>
    </row>
    <row r="261" spans="3:11" x14ac:dyDescent="0.25">
      <c r="C261" s="323"/>
      <c r="K261" s="323"/>
    </row>
    <row r="262" spans="3:11" x14ac:dyDescent="0.25">
      <c r="C262" s="323"/>
      <c r="K262" s="323"/>
    </row>
    <row r="263" spans="3:11" x14ac:dyDescent="0.25">
      <c r="C263" s="323"/>
      <c r="K263" s="323"/>
    </row>
    <row r="264" spans="3:11" x14ac:dyDescent="0.25">
      <c r="C264" s="323"/>
      <c r="K264" s="323"/>
    </row>
    <row r="265" spans="3:11" x14ac:dyDescent="0.25">
      <c r="C265" s="323"/>
      <c r="K265" s="323"/>
    </row>
    <row r="266" spans="3:11" x14ac:dyDescent="0.25">
      <c r="C266" s="323"/>
      <c r="K266" s="323"/>
    </row>
    <row r="267" spans="3:11" x14ac:dyDescent="0.25">
      <c r="C267" s="323"/>
      <c r="K267" s="323"/>
    </row>
    <row r="268" spans="3:11" x14ac:dyDescent="0.25">
      <c r="C268" s="323"/>
      <c r="K268" s="323"/>
    </row>
    <row r="269" spans="3:11" x14ac:dyDescent="0.25">
      <c r="C269" s="323"/>
      <c r="K269" s="323"/>
    </row>
    <row r="270" spans="3:11" x14ac:dyDescent="0.25">
      <c r="C270" s="323"/>
      <c r="K270" s="323"/>
    </row>
    <row r="271" spans="3:11" x14ac:dyDescent="0.25">
      <c r="C271" s="323"/>
      <c r="K271" s="323"/>
    </row>
    <row r="272" spans="3:11" x14ac:dyDescent="0.25">
      <c r="C272" s="323"/>
      <c r="K272" s="323"/>
    </row>
    <row r="273" spans="3:11" x14ac:dyDescent="0.25">
      <c r="C273" s="323"/>
      <c r="K273" s="323"/>
    </row>
    <row r="274" spans="3:11" x14ac:dyDescent="0.25">
      <c r="C274" s="323"/>
      <c r="K274" s="323"/>
    </row>
    <row r="275" spans="3:11" x14ac:dyDescent="0.25">
      <c r="C275" s="323"/>
      <c r="K275" s="323"/>
    </row>
    <row r="276" spans="3:11" x14ac:dyDescent="0.25">
      <c r="C276" s="323"/>
      <c r="K276" s="323"/>
    </row>
    <row r="277" spans="3:11" x14ac:dyDescent="0.25">
      <c r="C277" s="323"/>
      <c r="K277" s="323"/>
    </row>
    <row r="278" spans="3:11" x14ac:dyDescent="0.25">
      <c r="C278" s="323"/>
      <c r="K278" s="323"/>
    </row>
    <row r="279" spans="3:11" x14ac:dyDescent="0.25">
      <c r="C279" s="323"/>
      <c r="K279" s="323"/>
    </row>
    <row r="280" spans="3:11" x14ac:dyDescent="0.25">
      <c r="C280" s="323"/>
      <c r="K280" s="323"/>
    </row>
    <row r="281" spans="3:11" x14ac:dyDescent="0.25">
      <c r="C281" s="323"/>
      <c r="K281" s="323"/>
    </row>
    <row r="282" spans="3:11" x14ac:dyDescent="0.25">
      <c r="C282" s="323"/>
      <c r="K282" s="323"/>
    </row>
    <row r="283" spans="3:11" x14ac:dyDescent="0.25">
      <c r="C283" s="323"/>
      <c r="K283" s="323"/>
    </row>
    <row r="284" spans="3:11" x14ac:dyDescent="0.25">
      <c r="C284" s="323"/>
      <c r="K284" s="323"/>
    </row>
    <row r="285" spans="3:11" x14ac:dyDescent="0.25">
      <c r="C285" s="323"/>
      <c r="K285" s="323"/>
    </row>
    <row r="286" spans="3:11" x14ac:dyDescent="0.25">
      <c r="C286" s="323"/>
      <c r="K286" s="323"/>
    </row>
    <row r="287" spans="3:11" x14ac:dyDescent="0.25">
      <c r="C287" s="323"/>
      <c r="K287" s="323"/>
    </row>
    <row r="288" spans="3:11" x14ac:dyDescent="0.25">
      <c r="C288" s="323"/>
      <c r="K288" s="323"/>
    </row>
    <row r="289" spans="3:11" x14ac:dyDescent="0.25">
      <c r="C289" s="323"/>
      <c r="K289" s="323"/>
    </row>
    <row r="290" spans="3:11" x14ac:dyDescent="0.25">
      <c r="C290" s="323"/>
      <c r="K290" s="323"/>
    </row>
    <row r="291" spans="3:11" x14ac:dyDescent="0.25">
      <c r="C291" s="323"/>
      <c r="K291" s="323"/>
    </row>
    <row r="292" spans="3:11" x14ac:dyDescent="0.25">
      <c r="C292" s="323"/>
      <c r="K292" s="323"/>
    </row>
    <row r="293" spans="3:11" x14ac:dyDescent="0.25">
      <c r="C293" s="323"/>
      <c r="K293" s="323"/>
    </row>
    <row r="294" spans="3:11" x14ac:dyDescent="0.25">
      <c r="C294" s="323"/>
      <c r="K294" s="323"/>
    </row>
    <row r="295" spans="3:11" x14ac:dyDescent="0.25">
      <c r="C295" s="323"/>
      <c r="K295" s="323"/>
    </row>
    <row r="296" spans="3:11" x14ac:dyDescent="0.25">
      <c r="C296" s="323"/>
      <c r="K296" s="323"/>
    </row>
    <row r="297" spans="3:11" x14ac:dyDescent="0.25">
      <c r="C297" s="323"/>
      <c r="K297" s="323"/>
    </row>
    <row r="298" spans="3:11" x14ac:dyDescent="0.25">
      <c r="C298" s="323"/>
      <c r="K298" s="323"/>
    </row>
    <row r="299" spans="3:11" x14ac:dyDescent="0.25">
      <c r="C299" s="323"/>
      <c r="K299" s="323"/>
    </row>
    <row r="300" spans="3:11" x14ac:dyDescent="0.25">
      <c r="C300" s="323"/>
      <c r="K300" s="323"/>
    </row>
    <row r="301" spans="3:11" x14ac:dyDescent="0.25">
      <c r="C301" s="323"/>
      <c r="K301" s="323"/>
    </row>
    <row r="302" spans="3:11" x14ac:dyDescent="0.25">
      <c r="C302" s="323"/>
      <c r="K302" s="323"/>
    </row>
    <row r="303" spans="3:11" x14ac:dyDescent="0.25">
      <c r="C303" s="323"/>
      <c r="K303" s="323"/>
    </row>
    <row r="304" spans="3:11" x14ac:dyDescent="0.25">
      <c r="C304" s="323"/>
      <c r="K304" s="323"/>
    </row>
    <row r="305" spans="3:11" x14ac:dyDescent="0.25">
      <c r="C305" s="323"/>
      <c r="K305" s="323"/>
    </row>
    <row r="306" spans="3:11" x14ac:dyDescent="0.25">
      <c r="C306" s="323"/>
      <c r="K306" s="323"/>
    </row>
    <row r="307" spans="3:11" x14ac:dyDescent="0.25">
      <c r="C307" s="323"/>
      <c r="K307" s="323"/>
    </row>
    <row r="308" spans="3:11" x14ac:dyDescent="0.25">
      <c r="C308" s="323"/>
      <c r="K308" s="323"/>
    </row>
    <row r="309" spans="3:11" x14ac:dyDescent="0.25">
      <c r="C309" s="323"/>
      <c r="K309" s="323"/>
    </row>
    <row r="310" spans="3:11" x14ac:dyDescent="0.25">
      <c r="C310" s="323"/>
      <c r="K310" s="323"/>
    </row>
    <row r="311" spans="3:11" x14ac:dyDescent="0.25">
      <c r="C311" s="323"/>
      <c r="K311" s="323"/>
    </row>
    <row r="312" spans="3:11" x14ac:dyDescent="0.25">
      <c r="C312" s="323"/>
      <c r="K312" s="323"/>
    </row>
    <row r="313" spans="3:11" x14ac:dyDescent="0.25">
      <c r="C313" s="323"/>
      <c r="K313" s="323"/>
    </row>
    <row r="314" spans="3:11" x14ac:dyDescent="0.25">
      <c r="C314" s="323"/>
      <c r="K314" s="323"/>
    </row>
    <row r="315" spans="3:11" x14ac:dyDescent="0.25">
      <c r="C315" s="323"/>
      <c r="K315" s="323"/>
    </row>
    <row r="316" spans="3:11" x14ac:dyDescent="0.25">
      <c r="C316" s="323"/>
      <c r="K316" s="323"/>
    </row>
    <row r="317" spans="3:11" x14ac:dyDescent="0.25">
      <c r="C317" s="323"/>
      <c r="K317" s="323"/>
    </row>
    <row r="318" spans="3:11" x14ac:dyDescent="0.25">
      <c r="C318" s="323"/>
      <c r="K318" s="323"/>
    </row>
    <row r="319" spans="3:11" x14ac:dyDescent="0.25">
      <c r="C319" s="323"/>
      <c r="K319" s="323"/>
    </row>
    <row r="320" spans="3:11" x14ac:dyDescent="0.25">
      <c r="C320" s="323"/>
      <c r="K320" s="323"/>
    </row>
    <row r="321" spans="3:11" x14ac:dyDescent="0.25">
      <c r="C321" s="323"/>
      <c r="K321" s="323"/>
    </row>
    <row r="322" spans="3:11" x14ac:dyDescent="0.25">
      <c r="C322" s="323"/>
      <c r="K322" s="323"/>
    </row>
    <row r="323" spans="3:11" x14ac:dyDescent="0.25">
      <c r="C323" s="323"/>
      <c r="K323" s="323"/>
    </row>
    <row r="324" spans="3:11" x14ac:dyDescent="0.25">
      <c r="C324" s="323"/>
      <c r="K324" s="323"/>
    </row>
    <row r="325" spans="3:11" x14ac:dyDescent="0.25">
      <c r="C325" s="323"/>
      <c r="K325" s="323"/>
    </row>
    <row r="326" spans="3:11" x14ac:dyDescent="0.25">
      <c r="C326" s="323"/>
      <c r="K326" s="323"/>
    </row>
    <row r="327" spans="3:11" x14ac:dyDescent="0.25">
      <c r="C327" s="323"/>
      <c r="K327" s="323"/>
    </row>
    <row r="328" spans="3:11" x14ac:dyDescent="0.25">
      <c r="C328" s="323"/>
      <c r="K328" s="323"/>
    </row>
    <row r="329" spans="3:11" x14ac:dyDescent="0.25">
      <c r="C329" s="323"/>
      <c r="K329" s="323"/>
    </row>
    <row r="330" spans="3:11" x14ac:dyDescent="0.25">
      <c r="C330" s="323"/>
      <c r="K330" s="323"/>
    </row>
    <row r="331" spans="3:11" x14ac:dyDescent="0.25">
      <c r="C331" s="323"/>
      <c r="K331" s="323"/>
    </row>
    <row r="332" spans="3:11" x14ac:dyDescent="0.25">
      <c r="C332" s="323"/>
      <c r="K332" s="323"/>
    </row>
    <row r="333" spans="3:11" x14ac:dyDescent="0.25">
      <c r="C333" s="323"/>
      <c r="K333" s="323"/>
    </row>
    <row r="334" spans="3:11" x14ac:dyDescent="0.25">
      <c r="C334" s="323"/>
      <c r="K334" s="323"/>
    </row>
    <row r="335" spans="3:11" x14ac:dyDescent="0.25">
      <c r="C335" s="323"/>
      <c r="K335" s="323"/>
    </row>
    <row r="336" spans="3:11" x14ac:dyDescent="0.25">
      <c r="C336" s="323"/>
      <c r="K336" s="323"/>
    </row>
    <row r="337" spans="3:11" x14ac:dyDescent="0.25">
      <c r="C337" s="323"/>
      <c r="K337" s="323"/>
    </row>
    <row r="338" spans="3:11" x14ac:dyDescent="0.25">
      <c r="C338" s="323"/>
      <c r="K338" s="323"/>
    </row>
    <row r="339" spans="3:11" x14ac:dyDescent="0.25">
      <c r="C339" s="323"/>
      <c r="K339" s="323"/>
    </row>
    <row r="340" spans="3:11" x14ac:dyDescent="0.25">
      <c r="C340" s="323"/>
      <c r="K340" s="323"/>
    </row>
    <row r="341" spans="3:11" x14ac:dyDescent="0.25">
      <c r="C341" s="323"/>
      <c r="K341" s="323"/>
    </row>
    <row r="342" spans="3:11" x14ac:dyDescent="0.25">
      <c r="C342" s="323"/>
      <c r="K342" s="323"/>
    </row>
    <row r="343" spans="3:11" x14ac:dyDescent="0.25">
      <c r="C343" s="323"/>
      <c r="K343" s="323"/>
    </row>
    <row r="344" spans="3:11" x14ac:dyDescent="0.25">
      <c r="C344" s="323"/>
      <c r="K344" s="323"/>
    </row>
    <row r="345" spans="3:11" x14ac:dyDescent="0.25">
      <c r="C345" s="323"/>
      <c r="K345" s="323"/>
    </row>
    <row r="346" spans="3:11" x14ac:dyDescent="0.25">
      <c r="C346" s="323"/>
      <c r="K346" s="323"/>
    </row>
    <row r="347" spans="3:11" x14ac:dyDescent="0.25">
      <c r="C347" s="323"/>
      <c r="K347" s="323"/>
    </row>
    <row r="348" spans="3:11" x14ac:dyDescent="0.25">
      <c r="C348" s="323"/>
      <c r="K348" s="323"/>
    </row>
    <row r="349" spans="3:11" x14ac:dyDescent="0.25">
      <c r="C349" s="323"/>
      <c r="K349" s="323"/>
    </row>
    <row r="350" spans="3:11" x14ac:dyDescent="0.25">
      <c r="C350" s="323"/>
      <c r="K350" s="323"/>
    </row>
    <row r="351" spans="3:11" x14ac:dyDescent="0.25">
      <c r="C351" s="323"/>
      <c r="K351" s="323"/>
    </row>
    <row r="352" spans="3:11" x14ac:dyDescent="0.25">
      <c r="C352" s="323"/>
      <c r="K352" s="323"/>
    </row>
    <row r="353" spans="3:11" x14ac:dyDescent="0.25">
      <c r="C353" s="323"/>
      <c r="K353" s="323"/>
    </row>
    <row r="354" spans="3:11" x14ac:dyDescent="0.25">
      <c r="C354" s="323"/>
      <c r="K354" s="323"/>
    </row>
    <row r="355" spans="3:11" x14ac:dyDescent="0.25">
      <c r="C355" s="323"/>
      <c r="K355" s="323"/>
    </row>
    <row r="356" spans="3:11" x14ac:dyDescent="0.25">
      <c r="C356" s="323"/>
      <c r="K356" s="323"/>
    </row>
    <row r="357" spans="3:11" x14ac:dyDescent="0.25">
      <c r="C357" s="323"/>
      <c r="K357" s="323"/>
    </row>
    <row r="358" spans="3:11" x14ac:dyDescent="0.25">
      <c r="C358" s="323"/>
      <c r="K358" s="323"/>
    </row>
    <row r="359" spans="3:11" x14ac:dyDescent="0.25">
      <c r="C359" s="323"/>
      <c r="K359" s="323"/>
    </row>
    <row r="360" spans="3:11" x14ac:dyDescent="0.25">
      <c r="C360" s="323"/>
      <c r="K360" s="323"/>
    </row>
    <row r="361" spans="3:11" x14ac:dyDescent="0.25">
      <c r="C361" s="323"/>
      <c r="K361" s="323"/>
    </row>
    <row r="362" spans="3:11" x14ac:dyDescent="0.25">
      <c r="C362" s="323"/>
      <c r="K362" s="323"/>
    </row>
    <row r="363" spans="3:11" x14ac:dyDescent="0.25">
      <c r="C363" s="323"/>
      <c r="K363" s="323"/>
    </row>
    <row r="364" spans="3:11" x14ac:dyDescent="0.25">
      <c r="C364" s="323"/>
      <c r="K364" s="323"/>
    </row>
    <row r="365" spans="3:11" x14ac:dyDescent="0.25">
      <c r="C365" s="323"/>
      <c r="K365" s="323"/>
    </row>
    <row r="366" spans="3:11" x14ac:dyDescent="0.25">
      <c r="C366" s="323"/>
      <c r="K366" s="323"/>
    </row>
    <row r="367" spans="3:11" x14ac:dyDescent="0.25">
      <c r="C367" s="323"/>
      <c r="K367" s="323"/>
    </row>
    <row r="368" spans="3:11" x14ac:dyDescent="0.25">
      <c r="C368" s="323"/>
      <c r="K368" s="323"/>
    </row>
    <row r="369" spans="3:11" x14ac:dyDescent="0.25">
      <c r="C369" s="323"/>
      <c r="K369" s="323"/>
    </row>
    <row r="370" spans="3:11" x14ac:dyDescent="0.25">
      <c r="C370" s="323"/>
      <c r="K370" s="323"/>
    </row>
    <row r="371" spans="3:11" x14ac:dyDescent="0.25">
      <c r="C371" s="323"/>
      <c r="K371" s="323"/>
    </row>
    <row r="372" spans="3:11" x14ac:dyDescent="0.25">
      <c r="C372" s="323"/>
      <c r="K372" s="323"/>
    </row>
    <row r="373" spans="3:11" x14ac:dyDescent="0.25">
      <c r="C373" s="323"/>
      <c r="K373" s="323"/>
    </row>
    <row r="374" spans="3:11" x14ac:dyDescent="0.25">
      <c r="C374" s="323"/>
      <c r="K374" s="323"/>
    </row>
    <row r="375" spans="3:11" x14ac:dyDescent="0.25">
      <c r="C375" s="323"/>
      <c r="K375" s="323"/>
    </row>
    <row r="376" spans="3:11" x14ac:dyDescent="0.25">
      <c r="C376" s="323"/>
      <c r="K376" s="323"/>
    </row>
    <row r="377" spans="3:11" x14ac:dyDescent="0.25">
      <c r="C377" s="323"/>
      <c r="K377" s="323"/>
    </row>
    <row r="378" spans="3:11" x14ac:dyDescent="0.25">
      <c r="C378" s="323"/>
      <c r="K378" s="323"/>
    </row>
    <row r="379" spans="3:11" x14ac:dyDescent="0.25">
      <c r="C379" s="323"/>
      <c r="K379" s="323"/>
    </row>
    <row r="380" spans="3:11" x14ac:dyDescent="0.25">
      <c r="C380" s="323"/>
      <c r="K380" s="323"/>
    </row>
    <row r="381" spans="3:11" x14ac:dyDescent="0.25">
      <c r="C381" s="323"/>
      <c r="K381" s="323"/>
    </row>
    <row r="382" spans="3:11" x14ac:dyDescent="0.25">
      <c r="C382" s="323"/>
      <c r="K382" s="323"/>
    </row>
    <row r="383" spans="3:11" x14ac:dyDescent="0.25">
      <c r="C383" s="323"/>
      <c r="K383" s="323"/>
    </row>
    <row r="384" spans="3:11" x14ac:dyDescent="0.25">
      <c r="C384" s="323"/>
      <c r="K384" s="323"/>
    </row>
    <row r="385" spans="3:11" x14ac:dyDescent="0.25">
      <c r="C385" s="323"/>
      <c r="K385" s="323"/>
    </row>
    <row r="386" spans="3:11" x14ac:dyDescent="0.25">
      <c r="C386" s="323"/>
      <c r="K386" s="323"/>
    </row>
    <row r="387" spans="3:11" x14ac:dyDescent="0.25">
      <c r="C387" s="323"/>
      <c r="K387" s="323"/>
    </row>
    <row r="388" spans="3:11" x14ac:dyDescent="0.25">
      <c r="C388" s="323"/>
      <c r="K388" s="323"/>
    </row>
    <row r="389" spans="3:11" x14ac:dyDescent="0.25">
      <c r="C389" s="323"/>
      <c r="K389" s="323"/>
    </row>
    <row r="390" spans="3:11" x14ac:dyDescent="0.25">
      <c r="C390" s="323"/>
      <c r="K390" s="323"/>
    </row>
    <row r="391" spans="3:11" x14ac:dyDescent="0.25">
      <c r="C391" s="323"/>
      <c r="K391" s="323"/>
    </row>
    <row r="392" spans="3:11" x14ac:dyDescent="0.25">
      <c r="C392" s="323"/>
      <c r="K392" s="323"/>
    </row>
    <row r="393" spans="3:11" x14ac:dyDescent="0.25">
      <c r="C393" s="323"/>
      <c r="K393" s="323"/>
    </row>
    <row r="394" spans="3:11" x14ac:dyDescent="0.25">
      <c r="C394" s="323"/>
      <c r="K394" s="323"/>
    </row>
    <row r="395" spans="3:11" x14ac:dyDescent="0.25">
      <c r="C395" s="323"/>
      <c r="K395" s="323"/>
    </row>
    <row r="396" spans="3:11" x14ac:dyDescent="0.25">
      <c r="C396" s="323"/>
      <c r="K396" s="323"/>
    </row>
    <row r="397" spans="3:11" x14ac:dyDescent="0.25">
      <c r="C397" s="323"/>
      <c r="K397" s="323"/>
    </row>
    <row r="398" spans="3:11" x14ac:dyDescent="0.25">
      <c r="C398" s="323"/>
      <c r="K398" s="323"/>
    </row>
    <row r="399" spans="3:11" x14ac:dyDescent="0.25">
      <c r="C399" s="323"/>
      <c r="K399" s="323"/>
    </row>
    <row r="400" spans="3:11" x14ac:dyDescent="0.25">
      <c r="C400" s="323"/>
      <c r="K400" s="323"/>
    </row>
    <row r="401" spans="3:11" x14ac:dyDescent="0.25">
      <c r="C401" s="323"/>
      <c r="K401" s="323"/>
    </row>
    <row r="402" spans="3:11" x14ac:dyDescent="0.25">
      <c r="C402" s="323"/>
      <c r="K402" s="323"/>
    </row>
    <row r="403" spans="3:11" x14ac:dyDescent="0.25">
      <c r="C403" s="323"/>
      <c r="K403" s="323"/>
    </row>
    <row r="404" spans="3:11" x14ac:dyDescent="0.25">
      <c r="C404" s="323"/>
      <c r="K404" s="323"/>
    </row>
    <row r="405" spans="3:11" x14ac:dyDescent="0.25">
      <c r="C405" s="323"/>
      <c r="K405" s="323"/>
    </row>
    <row r="406" spans="3:11" x14ac:dyDescent="0.25">
      <c r="C406" s="323"/>
      <c r="K406" s="323"/>
    </row>
    <row r="407" spans="3:11" x14ac:dyDescent="0.25">
      <c r="C407" s="323"/>
      <c r="K407" s="323"/>
    </row>
    <row r="408" spans="3:11" x14ac:dyDescent="0.25">
      <c r="C408" s="323"/>
      <c r="K408" s="323"/>
    </row>
    <row r="409" spans="3:11" x14ac:dyDescent="0.25">
      <c r="C409" s="323"/>
      <c r="K409" s="323"/>
    </row>
    <row r="410" spans="3:11" x14ac:dyDescent="0.25">
      <c r="C410" s="323"/>
      <c r="K410" s="323"/>
    </row>
    <row r="411" spans="3:11" x14ac:dyDescent="0.25">
      <c r="C411" s="323"/>
      <c r="K411" s="323"/>
    </row>
    <row r="412" spans="3:11" x14ac:dyDescent="0.25">
      <c r="C412" s="323"/>
      <c r="K412" s="323"/>
    </row>
    <row r="413" spans="3:11" x14ac:dyDescent="0.25">
      <c r="C413" s="323"/>
      <c r="K413" s="323"/>
    </row>
    <row r="414" spans="3:11" x14ac:dyDescent="0.25">
      <c r="C414" s="323"/>
      <c r="K414" s="323"/>
    </row>
    <row r="415" spans="3:11" x14ac:dyDescent="0.25">
      <c r="C415" s="323"/>
      <c r="K415" s="323"/>
    </row>
    <row r="416" spans="3:11" x14ac:dyDescent="0.25">
      <c r="C416" s="323"/>
      <c r="K416" s="323"/>
    </row>
    <row r="417" spans="3:11" x14ac:dyDescent="0.25">
      <c r="C417" s="323"/>
      <c r="K417" s="323"/>
    </row>
    <row r="418" spans="3:11" x14ac:dyDescent="0.25">
      <c r="C418" s="323"/>
      <c r="K418" s="323"/>
    </row>
    <row r="419" spans="3:11" x14ac:dyDescent="0.25">
      <c r="C419" s="323"/>
      <c r="K419" s="323"/>
    </row>
    <row r="420" spans="3:11" x14ac:dyDescent="0.25">
      <c r="C420" s="323"/>
      <c r="K420" s="323"/>
    </row>
    <row r="421" spans="3:11" x14ac:dyDescent="0.25">
      <c r="C421" s="323"/>
      <c r="K421" s="323"/>
    </row>
    <row r="422" spans="3:11" x14ac:dyDescent="0.25">
      <c r="C422" s="323"/>
      <c r="K422" s="323"/>
    </row>
    <row r="423" spans="3:11" x14ac:dyDescent="0.25">
      <c r="C423" s="323"/>
      <c r="K423" s="323"/>
    </row>
    <row r="424" spans="3:11" x14ac:dyDescent="0.25">
      <c r="C424" s="323"/>
      <c r="K424" s="323"/>
    </row>
    <row r="425" spans="3:11" x14ac:dyDescent="0.25">
      <c r="C425" s="323"/>
      <c r="K425" s="323"/>
    </row>
    <row r="426" spans="3:11" x14ac:dyDescent="0.25">
      <c r="C426" s="323"/>
      <c r="K426" s="323"/>
    </row>
    <row r="427" spans="3:11" x14ac:dyDescent="0.25">
      <c r="C427" s="323"/>
      <c r="K427" s="323"/>
    </row>
    <row r="428" spans="3:11" x14ac:dyDescent="0.25">
      <c r="C428" s="323"/>
      <c r="K428" s="323"/>
    </row>
    <row r="429" spans="3:11" x14ac:dyDescent="0.25">
      <c r="C429" s="323"/>
      <c r="K429" s="323"/>
    </row>
    <row r="430" spans="3:11" x14ac:dyDescent="0.25">
      <c r="C430" s="323"/>
      <c r="K430" s="323"/>
    </row>
    <row r="431" spans="3:11" x14ac:dyDescent="0.25">
      <c r="C431" s="323"/>
      <c r="K431" s="323"/>
    </row>
    <row r="432" spans="3:11" x14ac:dyDescent="0.25">
      <c r="C432" s="323"/>
      <c r="K432" s="323"/>
    </row>
    <row r="433" spans="3:11" x14ac:dyDescent="0.25">
      <c r="C433" s="323"/>
      <c r="K433" s="323"/>
    </row>
    <row r="434" spans="3:11" x14ac:dyDescent="0.25">
      <c r="C434" s="323"/>
      <c r="K434" s="323"/>
    </row>
    <row r="435" spans="3:11" x14ac:dyDescent="0.25">
      <c r="C435" s="323"/>
      <c r="K435" s="323"/>
    </row>
    <row r="436" spans="3:11" x14ac:dyDescent="0.25">
      <c r="C436" s="323"/>
      <c r="K436" s="323"/>
    </row>
    <row r="437" spans="3:11" x14ac:dyDescent="0.25">
      <c r="C437" s="323"/>
      <c r="K437" s="323"/>
    </row>
    <row r="438" spans="3:11" x14ac:dyDescent="0.25">
      <c r="C438" s="323"/>
      <c r="K438" s="323"/>
    </row>
    <row r="439" spans="3:11" x14ac:dyDescent="0.25">
      <c r="C439" s="323"/>
      <c r="K439" s="323"/>
    </row>
    <row r="440" spans="3:11" x14ac:dyDescent="0.25">
      <c r="C440" s="323"/>
      <c r="K440" s="323"/>
    </row>
    <row r="441" spans="3:11" x14ac:dyDescent="0.25">
      <c r="C441" s="323"/>
      <c r="K441" s="323"/>
    </row>
    <row r="442" spans="3:11" x14ac:dyDescent="0.25">
      <c r="C442" s="323"/>
      <c r="K442" s="323"/>
    </row>
    <row r="443" spans="3:11" x14ac:dyDescent="0.25">
      <c r="C443" s="323"/>
      <c r="K443" s="323"/>
    </row>
    <row r="444" spans="3:11" x14ac:dyDescent="0.25">
      <c r="C444" s="323"/>
      <c r="K444" s="323"/>
    </row>
    <row r="445" spans="3:11" x14ac:dyDescent="0.25">
      <c r="C445" s="323"/>
      <c r="K445" s="323"/>
    </row>
    <row r="446" spans="3:11" x14ac:dyDescent="0.25">
      <c r="C446" s="323"/>
      <c r="K446" s="323"/>
    </row>
    <row r="447" spans="3:11" x14ac:dyDescent="0.25">
      <c r="C447" s="323"/>
      <c r="K447" s="323"/>
    </row>
    <row r="448" spans="3:11" x14ac:dyDescent="0.25">
      <c r="C448" s="323"/>
      <c r="K448" s="323"/>
    </row>
    <row r="449" spans="3:11" x14ac:dyDescent="0.25">
      <c r="C449" s="323"/>
      <c r="K449" s="323"/>
    </row>
    <row r="450" spans="3:11" x14ac:dyDescent="0.25">
      <c r="C450" s="323"/>
      <c r="K450" s="323"/>
    </row>
    <row r="451" spans="3:11" x14ac:dyDescent="0.25">
      <c r="C451" s="323"/>
      <c r="K451" s="323"/>
    </row>
    <row r="452" spans="3:11" x14ac:dyDescent="0.25">
      <c r="C452" s="323"/>
      <c r="K452" s="323"/>
    </row>
    <row r="453" spans="3:11" x14ac:dyDescent="0.25">
      <c r="C453" s="323"/>
      <c r="K453" s="323"/>
    </row>
    <row r="454" spans="3:11" x14ac:dyDescent="0.25">
      <c r="C454" s="323"/>
      <c r="K454" s="323"/>
    </row>
    <row r="455" spans="3:11" x14ac:dyDescent="0.25">
      <c r="C455" s="323"/>
      <c r="K455" s="323"/>
    </row>
    <row r="456" spans="3:11" x14ac:dyDescent="0.25">
      <c r="C456" s="323"/>
      <c r="K456" s="323"/>
    </row>
    <row r="457" spans="3:11" x14ac:dyDescent="0.25">
      <c r="C457" s="323"/>
      <c r="K457" s="323"/>
    </row>
    <row r="458" spans="3:11" x14ac:dyDescent="0.25">
      <c r="C458" s="323"/>
      <c r="K458" s="323"/>
    </row>
    <row r="459" spans="3:11" x14ac:dyDescent="0.25">
      <c r="C459" s="323"/>
      <c r="K459" s="323"/>
    </row>
    <row r="460" spans="3:11" x14ac:dyDescent="0.25">
      <c r="C460" s="323"/>
      <c r="K460" s="323"/>
    </row>
    <row r="461" spans="3:11" x14ac:dyDescent="0.25">
      <c r="C461" s="323"/>
      <c r="K461" s="323"/>
    </row>
    <row r="462" spans="3:11" x14ac:dyDescent="0.25">
      <c r="C462" s="323"/>
      <c r="K462" s="323"/>
    </row>
    <row r="463" spans="3:11" x14ac:dyDescent="0.25">
      <c r="C463" s="323"/>
      <c r="K463" s="323"/>
    </row>
    <row r="464" spans="3:11" x14ac:dyDescent="0.25">
      <c r="C464" s="323"/>
      <c r="K464" s="323"/>
    </row>
    <row r="465" spans="3:11" x14ac:dyDescent="0.25">
      <c r="C465" s="323"/>
      <c r="K465" s="323"/>
    </row>
    <row r="466" spans="3:11" x14ac:dyDescent="0.25">
      <c r="C466" s="323"/>
      <c r="K466" s="323"/>
    </row>
    <row r="467" spans="3:11" x14ac:dyDescent="0.25">
      <c r="C467" s="323"/>
      <c r="K467" s="323"/>
    </row>
    <row r="468" spans="3:11" x14ac:dyDescent="0.25">
      <c r="C468" s="323"/>
      <c r="K468" s="323"/>
    </row>
    <row r="469" spans="3:11" x14ac:dyDescent="0.25">
      <c r="C469" s="323"/>
      <c r="K469" s="323"/>
    </row>
    <row r="470" spans="3:11" x14ac:dyDescent="0.25">
      <c r="C470" s="323"/>
      <c r="K470" s="323"/>
    </row>
    <row r="471" spans="3:11" x14ac:dyDescent="0.25">
      <c r="C471" s="323"/>
      <c r="K471" s="323"/>
    </row>
    <row r="472" spans="3:11" x14ac:dyDescent="0.25">
      <c r="C472" s="323"/>
      <c r="K472" s="323"/>
    </row>
    <row r="473" spans="3:11" x14ac:dyDescent="0.25">
      <c r="C473" s="323"/>
      <c r="K473" s="323"/>
    </row>
    <row r="474" spans="3:11" x14ac:dyDescent="0.25">
      <c r="C474" s="323"/>
      <c r="K474" s="323"/>
    </row>
    <row r="475" spans="3:11" x14ac:dyDescent="0.25">
      <c r="C475" s="323"/>
      <c r="K475" s="323"/>
    </row>
    <row r="476" spans="3:11" x14ac:dyDescent="0.25">
      <c r="C476" s="323"/>
      <c r="K476" s="323"/>
    </row>
    <row r="477" spans="3:11" x14ac:dyDescent="0.25">
      <c r="C477" s="323"/>
      <c r="K477" s="323"/>
    </row>
    <row r="478" spans="3:11" x14ac:dyDescent="0.25">
      <c r="C478" s="323"/>
      <c r="K478" s="323"/>
    </row>
    <row r="479" spans="3:11" x14ac:dyDescent="0.25">
      <c r="C479" s="323"/>
      <c r="K479" s="323"/>
    </row>
    <row r="480" spans="3:11" x14ac:dyDescent="0.25">
      <c r="C480" s="323"/>
      <c r="K480" s="323"/>
    </row>
    <row r="481" spans="3:11" x14ac:dyDescent="0.25">
      <c r="C481" s="323"/>
      <c r="K481" s="323"/>
    </row>
    <row r="482" spans="3:11" x14ac:dyDescent="0.25">
      <c r="C482" s="323"/>
      <c r="K482" s="323"/>
    </row>
    <row r="483" spans="3:11" x14ac:dyDescent="0.25">
      <c r="C483" s="323"/>
      <c r="K483" s="323"/>
    </row>
    <row r="484" spans="3:11" x14ac:dyDescent="0.25">
      <c r="C484" s="323"/>
      <c r="K484" s="323"/>
    </row>
    <row r="485" spans="3:11" x14ac:dyDescent="0.25">
      <c r="C485" s="323"/>
      <c r="K485" s="323"/>
    </row>
    <row r="486" spans="3:11" x14ac:dyDescent="0.25">
      <c r="C486" s="323"/>
      <c r="K486" s="323"/>
    </row>
    <row r="487" spans="3:11" x14ac:dyDescent="0.25">
      <c r="C487" s="323"/>
      <c r="K487" s="323"/>
    </row>
    <row r="488" spans="3:11" x14ac:dyDescent="0.25">
      <c r="C488" s="323"/>
      <c r="K488" s="323"/>
    </row>
    <row r="489" spans="3:11" x14ac:dyDescent="0.25">
      <c r="C489" s="323"/>
      <c r="K489" s="323"/>
    </row>
    <row r="490" spans="3:11" x14ac:dyDescent="0.25">
      <c r="C490" s="323"/>
      <c r="K490" s="323"/>
    </row>
    <row r="491" spans="3:11" x14ac:dyDescent="0.25">
      <c r="C491" s="323"/>
      <c r="K491" s="323"/>
    </row>
    <row r="492" spans="3:11" x14ac:dyDescent="0.25">
      <c r="C492" s="323"/>
      <c r="K492" s="323"/>
    </row>
    <row r="493" spans="3:11" x14ac:dyDescent="0.25">
      <c r="C493" s="323"/>
      <c r="K493" s="323"/>
    </row>
    <row r="494" spans="3:11" x14ac:dyDescent="0.25">
      <c r="C494" s="323"/>
      <c r="K494" s="323"/>
    </row>
    <row r="495" spans="3:11" x14ac:dyDescent="0.25">
      <c r="C495" s="323"/>
      <c r="K495" s="323"/>
    </row>
    <row r="496" spans="3:11" x14ac:dyDescent="0.25">
      <c r="C496" s="323"/>
      <c r="K496" s="323"/>
    </row>
    <row r="497" spans="3:11" x14ac:dyDescent="0.25">
      <c r="C497" s="323"/>
      <c r="K497" s="323"/>
    </row>
    <row r="498" spans="3:11" x14ac:dyDescent="0.25">
      <c r="C498" s="323"/>
      <c r="K498" s="323"/>
    </row>
    <row r="499" spans="3:11" x14ac:dyDescent="0.25">
      <c r="C499" s="323"/>
      <c r="K499" s="323"/>
    </row>
    <row r="500" spans="3:11" x14ac:dyDescent="0.25">
      <c r="C500" s="323"/>
      <c r="K500" s="323"/>
    </row>
    <row r="501" spans="3:11" x14ac:dyDescent="0.25">
      <c r="C501" s="323"/>
      <c r="K501" s="323"/>
    </row>
    <row r="502" spans="3:11" x14ac:dyDescent="0.25">
      <c r="C502" s="323"/>
      <c r="K502" s="323"/>
    </row>
    <row r="503" spans="3:11" x14ac:dyDescent="0.25">
      <c r="C503" s="323"/>
      <c r="K503" s="323"/>
    </row>
    <row r="504" spans="3:11" x14ac:dyDescent="0.25">
      <c r="C504" s="323"/>
      <c r="K504" s="323"/>
    </row>
    <row r="505" spans="3:11" x14ac:dyDescent="0.25">
      <c r="C505" s="323"/>
      <c r="K505" s="323"/>
    </row>
    <row r="506" spans="3:11" x14ac:dyDescent="0.25">
      <c r="C506" s="323"/>
      <c r="K506" s="323"/>
    </row>
    <row r="507" spans="3:11" x14ac:dyDescent="0.25">
      <c r="C507" s="323"/>
      <c r="K507" s="323"/>
    </row>
    <row r="508" spans="3:11" x14ac:dyDescent="0.25">
      <c r="C508" s="323"/>
      <c r="K508" s="323"/>
    </row>
    <row r="509" spans="3:11" x14ac:dyDescent="0.25">
      <c r="C509" s="323"/>
      <c r="K509" s="323"/>
    </row>
    <row r="510" spans="3:11" x14ac:dyDescent="0.25">
      <c r="C510" s="323"/>
      <c r="K510" s="323"/>
    </row>
    <row r="511" spans="3:11" x14ac:dyDescent="0.25">
      <c r="C511" s="323"/>
      <c r="K511" s="323"/>
    </row>
    <row r="512" spans="3:11" x14ac:dyDescent="0.25">
      <c r="C512" s="323"/>
      <c r="K512" s="323"/>
    </row>
    <row r="513" spans="3:11" x14ac:dyDescent="0.25">
      <c r="C513" s="323"/>
      <c r="K513" s="323"/>
    </row>
    <row r="514" spans="3:11" x14ac:dyDescent="0.25">
      <c r="C514" s="323"/>
      <c r="K514" s="323"/>
    </row>
    <row r="515" spans="3:11" x14ac:dyDescent="0.25">
      <c r="C515" s="323"/>
      <c r="K515" s="323"/>
    </row>
    <row r="516" spans="3:11" x14ac:dyDescent="0.25">
      <c r="C516" s="323"/>
      <c r="K516" s="323"/>
    </row>
    <row r="517" spans="3:11" x14ac:dyDescent="0.25">
      <c r="C517" s="323"/>
      <c r="K517" s="323"/>
    </row>
    <row r="518" spans="3:11" x14ac:dyDescent="0.25">
      <c r="C518" s="323"/>
      <c r="K518" s="323"/>
    </row>
    <row r="519" spans="3:11" x14ac:dyDescent="0.25">
      <c r="C519" s="323"/>
      <c r="K519" s="323"/>
    </row>
    <row r="520" spans="3:11" x14ac:dyDescent="0.25">
      <c r="C520" s="323"/>
      <c r="K520" s="323"/>
    </row>
    <row r="521" spans="3:11" x14ac:dyDescent="0.25">
      <c r="C521" s="323"/>
      <c r="K521" s="323"/>
    </row>
    <row r="522" spans="3:11" x14ac:dyDescent="0.25">
      <c r="C522" s="323"/>
      <c r="K522" s="323"/>
    </row>
    <row r="523" spans="3:11" x14ac:dyDescent="0.25">
      <c r="C523" s="323"/>
      <c r="K523" s="323"/>
    </row>
    <row r="524" spans="3:11" x14ac:dyDescent="0.25">
      <c r="C524" s="323"/>
      <c r="K524" s="323"/>
    </row>
    <row r="525" spans="3:11" x14ac:dyDescent="0.25">
      <c r="C525" s="323"/>
      <c r="K525" s="323"/>
    </row>
    <row r="526" spans="3:11" x14ac:dyDescent="0.25">
      <c r="C526" s="323"/>
      <c r="K526" s="323"/>
    </row>
    <row r="527" spans="3:11" x14ac:dyDescent="0.25">
      <c r="C527" s="323"/>
      <c r="K527" s="323"/>
    </row>
    <row r="528" spans="3:11" x14ac:dyDescent="0.25">
      <c r="C528" s="323"/>
      <c r="K528" s="323"/>
    </row>
    <row r="529" spans="3:11" x14ac:dyDescent="0.25">
      <c r="C529" s="323"/>
      <c r="K529" s="323"/>
    </row>
    <row r="530" spans="3:11" x14ac:dyDescent="0.25">
      <c r="C530" s="323"/>
      <c r="K530" s="323"/>
    </row>
    <row r="531" spans="3:11" x14ac:dyDescent="0.25">
      <c r="C531" s="323"/>
      <c r="K531" s="323"/>
    </row>
    <row r="532" spans="3:11" x14ac:dyDescent="0.25">
      <c r="C532" s="323"/>
      <c r="K532" s="323"/>
    </row>
    <row r="533" spans="3:11" x14ac:dyDescent="0.25">
      <c r="C533" s="323"/>
      <c r="K533" s="323"/>
    </row>
    <row r="534" spans="3:11" x14ac:dyDescent="0.25">
      <c r="C534" s="323"/>
      <c r="K534" s="323"/>
    </row>
    <row r="535" spans="3:11" x14ac:dyDescent="0.25">
      <c r="C535" s="323"/>
      <c r="K535" s="323"/>
    </row>
    <row r="536" spans="3:11" x14ac:dyDescent="0.25">
      <c r="C536" s="323"/>
      <c r="K536" s="323"/>
    </row>
    <row r="537" spans="3:11" x14ac:dyDescent="0.25">
      <c r="C537" s="323"/>
      <c r="K537" s="323"/>
    </row>
    <row r="538" spans="3:11" x14ac:dyDescent="0.25">
      <c r="C538" s="323"/>
      <c r="K538" s="323"/>
    </row>
    <row r="539" spans="3:11" x14ac:dyDescent="0.25">
      <c r="C539" s="323"/>
      <c r="K539" s="323"/>
    </row>
    <row r="540" spans="3:11" x14ac:dyDescent="0.25">
      <c r="C540" s="323"/>
      <c r="K540" s="323"/>
    </row>
    <row r="541" spans="3:11" x14ac:dyDescent="0.25">
      <c r="C541" s="323"/>
      <c r="K541" s="323"/>
    </row>
    <row r="542" spans="3:11" x14ac:dyDescent="0.25">
      <c r="C542" s="323"/>
      <c r="K542" s="323"/>
    </row>
    <row r="543" spans="3:11" x14ac:dyDescent="0.25">
      <c r="C543" s="323"/>
      <c r="K543" s="323"/>
    </row>
    <row r="544" spans="3:11" x14ac:dyDescent="0.25">
      <c r="C544" s="323"/>
      <c r="K544" s="323"/>
    </row>
    <row r="545" spans="3:11" x14ac:dyDescent="0.25">
      <c r="C545" s="323"/>
      <c r="K545" s="323"/>
    </row>
    <row r="546" spans="3:11" x14ac:dyDescent="0.25">
      <c r="C546" s="323"/>
      <c r="K546" s="323"/>
    </row>
    <row r="547" spans="3:11" x14ac:dyDescent="0.25">
      <c r="C547" s="323"/>
      <c r="K547" s="323"/>
    </row>
    <row r="548" spans="3:11" x14ac:dyDescent="0.25">
      <c r="C548" s="323"/>
      <c r="K548" s="323"/>
    </row>
    <row r="549" spans="3:11" x14ac:dyDescent="0.25">
      <c r="C549" s="323"/>
      <c r="K549" s="323"/>
    </row>
    <row r="550" spans="3:11" x14ac:dyDescent="0.25">
      <c r="C550" s="323"/>
      <c r="K550" s="323"/>
    </row>
    <row r="551" spans="3:11" x14ac:dyDescent="0.25">
      <c r="C551" s="323"/>
      <c r="K551" s="323"/>
    </row>
    <row r="552" spans="3:11" x14ac:dyDescent="0.25">
      <c r="C552" s="323"/>
      <c r="K552" s="323"/>
    </row>
    <row r="553" spans="3:11" x14ac:dyDescent="0.25">
      <c r="C553" s="323"/>
      <c r="K553" s="323"/>
    </row>
    <row r="554" spans="3:11" x14ac:dyDescent="0.25">
      <c r="C554" s="323"/>
      <c r="K554" s="323"/>
    </row>
    <row r="555" spans="3:11" x14ac:dyDescent="0.25">
      <c r="C555" s="323"/>
      <c r="K555" s="323"/>
    </row>
    <row r="556" spans="3:11" x14ac:dyDescent="0.25">
      <c r="C556" s="323"/>
      <c r="K556" s="323"/>
    </row>
    <row r="557" spans="3:11" x14ac:dyDescent="0.25">
      <c r="C557" s="323"/>
      <c r="K557" s="323"/>
    </row>
    <row r="558" spans="3:11" x14ac:dyDescent="0.25">
      <c r="C558" s="323"/>
      <c r="K558" s="323"/>
    </row>
    <row r="559" spans="3:11" x14ac:dyDescent="0.25">
      <c r="C559" s="323"/>
      <c r="K559" s="323"/>
    </row>
    <row r="560" spans="3:11" x14ac:dyDescent="0.25">
      <c r="C560" s="323"/>
      <c r="K560" s="323"/>
    </row>
    <row r="561" spans="3:11" x14ac:dyDescent="0.25">
      <c r="C561" s="323"/>
      <c r="K561" s="323"/>
    </row>
    <row r="562" spans="3:11" x14ac:dyDescent="0.25">
      <c r="C562" s="323"/>
      <c r="K562" s="323"/>
    </row>
    <row r="563" spans="3:11" x14ac:dyDescent="0.25">
      <c r="C563" s="323"/>
      <c r="K563" s="323"/>
    </row>
    <row r="564" spans="3:11" x14ac:dyDescent="0.25">
      <c r="C564" s="323"/>
      <c r="K564" s="323"/>
    </row>
    <row r="565" spans="3:11" x14ac:dyDescent="0.25">
      <c r="C565" s="323"/>
      <c r="K565" s="323"/>
    </row>
    <row r="566" spans="3:11" x14ac:dyDescent="0.25">
      <c r="C566" s="323"/>
      <c r="K566" s="323"/>
    </row>
    <row r="567" spans="3:11" x14ac:dyDescent="0.25">
      <c r="C567" s="323"/>
      <c r="K567" s="323"/>
    </row>
    <row r="568" spans="3:11" x14ac:dyDescent="0.25">
      <c r="C568" s="323"/>
      <c r="K568" s="323"/>
    </row>
    <row r="569" spans="3:11" x14ac:dyDescent="0.25">
      <c r="C569" s="323"/>
      <c r="K569" s="323"/>
    </row>
    <row r="570" spans="3:11" x14ac:dyDescent="0.25">
      <c r="C570" s="323"/>
      <c r="K570" s="323"/>
    </row>
    <row r="571" spans="3:11" x14ac:dyDescent="0.25">
      <c r="C571" s="323"/>
      <c r="K571" s="323"/>
    </row>
    <row r="572" spans="3:11" x14ac:dyDescent="0.25">
      <c r="C572" s="323"/>
      <c r="K572" s="323"/>
    </row>
    <row r="573" spans="3:11" x14ac:dyDescent="0.25">
      <c r="C573" s="323"/>
      <c r="K573" s="323"/>
    </row>
    <row r="574" spans="3:11" x14ac:dyDescent="0.25">
      <c r="C574" s="323"/>
      <c r="K574" s="323"/>
    </row>
    <row r="575" spans="3:11" x14ac:dyDescent="0.25">
      <c r="C575" s="323"/>
      <c r="K575" s="323"/>
    </row>
    <row r="576" spans="3:11" x14ac:dyDescent="0.25">
      <c r="C576" s="323"/>
      <c r="K576" s="323"/>
    </row>
    <row r="577" spans="3:11" x14ac:dyDescent="0.25">
      <c r="C577" s="323"/>
      <c r="K577" s="323"/>
    </row>
    <row r="578" spans="3:11" x14ac:dyDescent="0.25">
      <c r="C578" s="323"/>
      <c r="K578" s="323"/>
    </row>
    <row r="579" spans="3:11" x14ac:dyDescent="0.25">
      <c r="C579" s="323"/>
      <c r="K579" s="323"/>
    </row>
    <row r="580" spans="3:11" x14ac:dyDescent="0.25">
      <c r="C580" s="323"/>
      <c r="K580" s="323"/>
    </row>
    <row r="581" spans="3:11" x14ac:dyDescent="0.25">
      <c r="C581" s="323"/>
      <c r="K581" s="323"/>
    </row>
    <row r="582" spans="3:11" x14ac:dyDescent="0.25">
      <c r="C582" s="323"/>
      <c r="K582" s="323"/>
    </row>
    <row r="583" spans="3:11" x14ac:dyDescent="0.25">
      <c r="C583" s="323"/>
      <c r="K583" s="323"/>
    </row>
    <row r="584" spans="3:11" x14ac:dyDescent="0.25">
      <c r="C584" s="323"/>
      <c r="K584" s="323"/>
    </row>
    <row r="585" spans="3:11" x14ac:dyDescent="0.25">
      <c r="C585" s="323"/>
      <c r="K585" s="323"/>
    </row>
    <row r="586" spans="3:11" x14ac:dyDescent="0.25">
      <c r="C586" s="323"/>
      <c r="K586" s="323"/>
    </row>
    <row r="587" spans="3:11" x14ac:dyDescent="0.25">
      <c r="C587" s="323"/>
      <c r="K587" s="323"/>
    </row>
    <row r="588" spans="3:11" x14ac:dyDescent="0.25">
      <c r="C588" s="323"/>
      <c r="K588" s="323"/>
    </row>
    <row r="589" spans="3:11" x14ac:dyDescent="0.25">
      <c r="C589" s="323"/>
      <c r="K589" s="323"/>
    </row>
    <row r="590" spans="3:11" x14ac:dyDescent="0.25">
      <c r="C590" s="323"/>
      <c r="K590" s="323"/>
    </row>
    <row r="591" spans="3:11" x14ac:dyDescent="0.25">
      <c r="C591" s="323"/>
      <c r="K591" s="323"/>
    </row>
    <row r="592" spans="3:11" x14ac:dyDescent="0.25">
      <c r="C592" s="323"/>
      <c r="K592" s="323"/>
    </row>
    <row r="593" spans="3:11" x14ac:dyDescent="0.25">
      <c r="C593" s="323"/>
      <c r="K593" s="323"/>
    </row>
    <row r="594" spans="3:11" x14ac:dyDescent="0.25">
      <c r="C594" s="323"/>
      <c r="K594" s="323"/>
    </row>
    <row r="595" spans="3:11" x14ac:dyDescent="0.25">
      <c r="C595" s="323"/>
      <c r="K595" s="323"/>
    </row>
    <row r="596" spans="3:11" x14ac:dyDescent="0.25">
      <c r="C596" s="323"/>
      <c r="K596" s="323"/>
    </row>
    <row r="597" spans="3:11" x14ac:dyDescent="0.25">
      <c r="C597" s="323"/>
      <c r="K597" s="323"/>
    </row>
    <row r="598" spans="3:11" x14ac:dyDescent="0.25">
      <c r="C598" s="323"/>
      <c r="K598" s="323"/>
    </row>
    <row r="599" spans="3:11" x14ac:dyDescent="0.25">
      <c r="C599" s="323"/>
      <c r="K599" s="323"/>
    </row>
    <row r="600" spans="3:11" x14ac:dyDescent="0.25">
      <c r="C600" s="323"/>
      <c r="K600" s="323"/>
    </row>
    <row r="601" spans="3:11" x14ac:dyDescent="0.25">
      <c r="C601" s="323"/>
      <c r="K601" s="323"/>
    </row>
    <row r="602" spans="3:11" x14ac:dyDescent="0.25">
      <c r="C602" s="323"/>
      <c r="K602" s="323"/>
    </row>
    <row r="603" spans="3:11" x14ac:dyDescent="0.25">
      <c r="C603" s="323"/>
      <c r="K603" s="323"/>
    </row>
    <row r="604" spans="3:11" x14ac:dyDescent="0.25">
      <c r="C604" s="323"/>
      <c r="K604" s="323"/>
    </row>
    <row r="605" spans="3:11" x14ac:dyDescent="0.25">
      <c r="C605" s="323"/>
      <c r="K605" s="323"/>
    </row>
    <row r="606" spans="3:11" x14ac:dyDescent="0.25">
      <c r="C606" s="323"/>
      <c r="K606" s="323"/>
    </row>
    <row r="607" spans="3:11" x14ac:dyDescent="0.25">
      <c r="C607" s="323"/>
      <c r="K607" s="323"/>
    </row>
    <row r="608" spans="3:11" x14ac:dyDescent="0.25">
      <c r="C608" s="323"/>
      <c r="K608" s="323"/>
    </row>
    <row r="609" spans="3:11" x14ac:dyDescent="0.25">
      <c r="C609" s="323"/>
      <c r="K609" s="323"/>
    </row>
    <row r="610" spans="3:11" x14ac:dyDescent="0.25">
      <c r="C610" s="323"/>
      <c r="K610" s="323"/>
    </row>
    <row r="611" spans="3:11" x14ac:dyDescent="0.25">
      <c r="C611" s="323"/>
      <c r="K611" s="323"/>
    </row>
    <row r="612" spans="3:11" x14ac:dyDescent="0.25">
      <c r="C612" s="323"/>
      <c r="K612" s="323"/>
    </row>
    <row r="613" spans="3:11" x14ac:dyDescent="0.25">
      <c r="C613" s="323"/>
      <c r="K613" s="323"/>
    </row>
    <row r="614" spans="3:11" x14ac:dyDescent="0.25">
      <c r="C614" s="323"/>
      <c r="K614" s="323"/>
    </row>
    <row r="615" spans="3:11" x14ac:dyDescent="0.25">
      <c r="C615" s="323"/>
      <c r="K615" s="323"/>
    </row>
    <row r="616" spans="3:11" x14ac:dyDescent="0.25">
      <c r="C616" s="323"/>
      <c r="K616" s="323"/>
    </row>
    <row r="617" spans="3:11" x14ac:dyDescent="0.25">
      <c r="C617" s="323"/>
      <c r="K617" s="323"/>
    </row>
    <row r="618" spans="3:11" x14ac:dyDescent="0.25">
      <c r="C618" s="323"/>
      <c r="K618" s="323"/>
    </row>
    <row r="619" spans="3:11" x14ac:dyDescent="0.25">
      <c r="C619" s="323"/>
      <c r="K619" s="323"/>
    </row>
    <row r="620" spans="3:11" x14ac:dyDescent="0.25">
      <c r="C620" s="323"/>
      <c r="K620" s="323"/>
    </row>
    <row r="621" spans="3:11" x14ac:dyDescent="0.25">
      <c r="C621" s="323"/>
      <c r="K621" s="323"/>
    </row>
    <row r="622" spans="3:11" x14ac:dyDescent="0.25">
      <c r="C622" s="323"/>
      <c r="K622" s="323"/>
    </row>
    <row r="623" spans="3:11" x14ac:dyDescent="0.25">
      <c r="C623" s="323"/>
      <c r="K623" s="323"/>
    </row>
    <row r="624" spans="3:11" x14ac:dyDescent="0.25">
      <c r="C624" s="323"/>
      <c r="K624" s="323"/>
    </row>
    <row r="625" spans="3:11" x14ac:dyDescent="0.25">
      <c r="C625" s="323"/>
      <c r="K625" s="323"/>
    </row>
    <row r="626" spans="3:11" x14ac:dyDescent="0.25">
      <c r="C626" s="323"/>
      <c r="K626" s="323"/>
    </row>
    <row r="627" spans="3:11" x14ac:dyDescent="0.25">
      <c r="C627" s="323"/>
      <c r="K627" s="323"/>
    </row>
    <row r="628" spans="3:11" x14ac:dyDescent="0.25">
      <c r="C628" s="323"/>
      <c r="K628" s="323"/>
    </row>
    <row r="629" spans="3:11" x14ac:dyDescent="0.25">
      <c r="C629" s="323"/>
      <c r="K629" s="323"/>
    </row>
    <row r="630" spans="3:11" x14ac:dyDescent="0.25">
      <c r="C630" s="323"/>
      <c r="K630" s="323"/>
    </row>
    <row r="631" spans="3:11" x14ac:dyDescent="0.25">
      <c r="C631" s="323"/>
      <c r="K631" s="323"/>
    </row>
    <row r="632" spans="3:11" x14ac:dyDescent="0.25">
      <c r="C632" s="323"/>
      <c r="K632" s="323"/>
    </row>
    <row r="633" spans="3:11" x14ac:dyDescent="0.25">
      <c r="C633" s="323"/>
      <c r="K633" s="323"/>
    </row>
    <row r="634" spans="3:11" x14ac:dyDescent="0.25">
      <c r="C634" s="323"/>
      <c r="K634" s="323"/>
    </row>
    <row r="635" spans="3:11" x14ac:dyDescent="0.25">
      <c r="C635" s="323"/>
      <c r="K635" s="323"/>
    </row>
    <row r="636" spans="3:11" x14ac:dyDescent="0.25">
      <c r="C636" s="323"/>
      <c r="K636" s="323"/>
    </row>
    <row r="637" spans="3:11" x14ac:dyDescent="0.25">
      <c r="C637" s="323"/>
      <c r="K637" s="323"/>
    </row>
    <row r="638" spans="3:11" x14ac:dyDescent="0.25">
      <c r="C638" s="323"/>
      <c r="K638" s="323"/>
    </row>
    <row r="639" spans="3:11" x14ac:dyDescent="0.25">
      <c r="C639" s="323"/>
      <c r="K639" s="323"/>
    </row>
    <row r="640" spans="3:11" x14ac:dyDescent="0.25">
      <c r="C640" s="323"/>
      <c r="K640" s="323"/>
    </row>
    <row r="641" spans="3:11" x14ac:dyDescent="0.25">
      <c r="C641" s="323"/>
      <c r="K641" s="323"/>
    </row>
    <row r="642" spans="3:11" x14ac:dyDescent="0.25">
      <c r="C642" s="323"/>
      <c r="K642" s="323"/>
    </row>
    <row r="643" spans="3:11" x14ac:dyDescent="0.25">
      <c r="C643" s="323"/>
      <c r="K643" s="323"/>
    </row>
    <row r="644" spans="3:11" x14ac:dyDescent="0.25">
      <c r="C644" s="323"/>
      <c r="K644" s="323"/>
    </row>
    <row r="645" spans="3:11" x14ac:dyDescent="0.25">
      <c r="C645" s="323"/>
      <c r="K645" s="323"/>
    </row>
    <row r="646" spans="3:11" x14ac:dyDescent="0.25">
      <c r="C646" s="323"/>
      <c r="K646" s="323"/>
    </row>
    <row r="647" spans="3:11" x14ac:dyDescent="0.25">
      <c r="C647" s="323"/>
      <c r="K647" s="323"/>
    </row>
    <row r="648" spans="3:11" x14ac:dyDescent="0.25">
      <c r="C648" s="323"/>
      <c r="K648" s="323"/>
    </row>
    <row r="649" spans="3:11" x14ac:dyDescent="0.25">
      <c r="C649" s="323"/>
      <c r="K649" s="323"/>
    </row>
    <row r="650" spans="3:11" x14ac:dyDescent="0.25">
      <c r="C650" s="323"/>
      <c r="K650" s="323"/>
    </row>
    <row r="651" spans="3:11" x14ac:dyDescent="0.25">
      <c r="C651" s="323"/>
      <c r="K651" s="323"/>
    </row>
    <row r="652" spans="3:11" x14ac:dyDescent="0.25">
      <c r="C652" s="323"/>
      <c r="K652" s="323"/>
    </row>
    <row r="653" spans="3:11" x14ac:dyDescent="0.25">
      <c r="C653" s="323"/>
      <c r="K653" s="323"/>
    </row>
    <row r="654" spans="3:11" x14ac:dyDescent="0.25">
      <c r="C654" s="323"/>
      <c r="K654" s="323"/>
    </row>
    <row r="655" spans="3:11" x14ac:dyDescent="0.25">
      <c r="C655" s="323"/>
      <c r="K655" s="323"/>
    </row>
    <row r="656" spans="3:11" x14ac:dyDescent="0.25">
      <c r="C656" s="323"/>
      <c r="K656" s="323"/>
    </row>
    <row r="657" spans="3:11" x14ac:dyDescent="0.25">
      <c r="C657" s="323"/>
      <c r="K657" s="323"/>
    </row>
    <row r="658" spans="3:11" x14ac:dyDescent="0.25">
      <c r="C658" s="323"/>
      <c r="K658" s="323"/>
    </row>
    <row r="659" spans="3:11" x14ac:dyDescent="0.25">
      <c r="C659" s="323"/>
      <c r="K659" s="323"/>
    </row>
    <row r="660" spans="3:11" x14ac:dyDescent="0.25">
      <c r="C660" s="323"/>
      <c r="K660" s="323"/>
    </row>
    <row r="661" spans="3:11" x14ac:dyDescent="0.25">
      <c r="C661" s="323"/>
      <c r="K661" s="323"/>
    </row>
    <row r="662" spans="3:11" x14ac:dyDescent="0.25">
      <c r="C662" s="323"/>
      <c r="K662" s="323"/>
    </row>
    <row r="663" spans="3:11" x14ac:dyDescent="0.25">
      <c r="C663" s="323"/>
      <c r="K663" s="323"/>
    </row>
    <row r="664" spans="3:11" x14ac:dyDescent="0.25">
      <c r="C664" s="323"/>
      <c r="K664" s="323"/>
    </row>
    <row r="665" spans="3:11" x14ac:dyDescent="0.25">
      <c r="C665" s="323"/>
      <c r="K665" s="323"/>
    </row>
    <row r="666" spans="3:11" x14ac:dyDescent="0.25">
      <c r="C666" s="323"/>
      <c r="K666" s="323"/>
    </row>
    <row r="667" spans="3:11" x14ac:dyDescent="0.25">
      <c r="C667" s="323"/>
      <c r="K667" s="323"/>
    </row>
    <row r="668" spans="3:11" x14ac:dyDescent="0.25">
      <c r="C668" s="323"/>
      <c r="K668" s="323"/>
    </row>
    <row r="669" spans="3:11" x14ac:dyDescent="0.25">
      <c r="C669" s="323"/>
      <c r="K669" s="323"/>
    </row>
    <row r="670" spans="3:11" x14ac:dyDescent="0.25">
      <c r="C670" s="323"/>
      <c r="K670" s="323"/>
    </row>
    <row r="671" spans="3:11" x14ac:dyDescent="0.25">
      <c r="C671" s="323"/>
      <c r="K671" s="323"/>
    </row>
    <row r="672" spans="3:11" x14ac:dyDescent="0.25">
      <c r="C672" s="323"/>
      <c r="K672" s="323"/>
    </row>
    <row r="673" spans="3:11" x14ac:dyDescent="0.25">
      <c r="C673" s="323"/>
      <c r="K673" s="323"/>
    </row>
    <row r="674" spans="3:11" x14ac:dyDescent="0.25">
      <c r="C674" s="323"/>
      <c r="K674" s="323"/>
    </row>
    <row r="675" spans="3:11" x14ac:dyDescent="0.25">
      <c r="C675" s="323"/>
      <c r="K675" s="323"/>
    </row>
    <row r="676" spans="3:11" x14ac:dyDescent="0.25">
      <c r="C676" s="323"/>
      <c r="K676" s="323"/>
    </row>
    <row r="677" spans="3:11" x14ac:dyDescent="0.25">
      <c r="C677" s="323"/>
      <c r="K677" s="323"/>
    </row>
    <row r="678" spans="3:11" x14ac:dyDescent="0.25">
      <c r="C678" s="323"/>
      <c r="K678" s="323"/>
    </row>
    <row r="679" spans="3:11" x14ac:dyDescent="0.25">
      <c r="C679" s="323"/>
      <c r="K679" s="323"/>
    </row>
    <row r="680" spans="3:11" x14ac:dyDescent="0.25">
      <c r="C680" s="323"/>
      <c r="K680" s="323"/>
    </row>
    <row r="681" spans="3:11" x14ac:dyDescent="0.25">
      <c r="C681" s="323"/>
      <c r="K681" s="323"/>
    </row>
    <row r="682" spans="3:11" x14ac:dyDescent="0.25">
      <c r="C682" s="323"/>
      <c r="K682" s="323"/>
    </row>
    <row r="683" spans="3:11" x14ac:dyDescent="0.25">
      <c r="C683" s="323"/>
      <c r="K683" s="323"/>
    </row>
    <row r="684" spans="3:11" x14ac:dyDescent="0.25">
      <c r="C684" s="323"/>
      <c r="K684" s="323"/>
    </row>
    <row r="685" spans="3:11" x14ac:dyDescent="0.25">
      <c r="C685" s="323"/>
      <c r="K685" s="323"/>
    </row>
    <row r="686" spans="3:11" x14ac:dyDescent="0.25">
      <c r="C686" s="323"/>
      <c r="K686" s="323"/>
    </row>
    <row r="687" spans="3:11" x14ac:dyDescent="0.25">
      <c r="C687" s="323"/>
      <c r="K687" s="323"/>
    </row>
    <row r="688" spans="3:11" x14ac:dyDescent="0.25">
      <c r="C688" s="323"/>
      <c r="K688" s="323"/>
    </row>
    <row r="689" spans="3:11" x14ac:dyDescent="0.25">
      <c r="C689" s="323"/>
      <c r="K689" s="323"/>
    </row>
    <row r="690" spans="3:11" x14ac:dyDescent="0.25">
      <c r="C690" s="323"/>
      <c r="K690" s="323"/>
    </row>
    <row r="691" spans="3:11" x14ac:dyDescent="0.25">
      <c r="C691" s="323"/>
      <c r="K691" s="323"/>
    </row>
    <row r="692" spans="3:11" x14ac:dyDescent="0.25">
      <c r="C692" s="323"/>
      <c r="K692" s="323"/>
    </row>
    <row r="693" spans="3:11" x14ac:dyDescent="0.25">
      <c r="C693" s="323"/>
      <c r="K693" s="323"/>
    </row>
    <row r="694" spans="3:11" x14ac:dyDescent="0.25">
      <c r="C694" s="323"/>
      <c r="K694" s="323"/>
    </row>
    <row r="695" spans="3:11" x14ac:dyDescent="0.25">
      <c r="C695" s="323"/>
      <c r="K695" s="323"/>
    </row>
    <row r="696" spans="3:11" x14ac:dyDescent="0.25">
      <c r="C696" s="323"/>
      <c r="K696" s="323"/>
    </row>
    <row r="697" spans="3:11" x14ac:dyDescent="0.25">
      <c r="C697" s="323"/>
      <c r="K697" s="323"/>
    </row>
    <row r="698" spans="3:11" x14ac:dyDescent="0.25">
      <c r="C698" s="323"/>
      <c r="K698" s="323"/>
    </row>
    <row r="699" spans="3:11" x14ac:dyDescent="0.25">
      <c r="C699" s="323"/>
      <c r="K699" s="323"/>
    </row>
    <row r="700" spans="3:11" x14ac:dyDescent="0.25">
      <c r="C700" s="323"/>
      <c r="K700" s="323"/>
    </row>
    <row r="701" spans="3:11" x14ac:dyDescent="0.25">
      <c r="C701" s="323"/>
      <c r="K701" s="323"/>
    </row>
    <row r="702" spans="3:11" x14ac:dyDescent="0.25">
      <c r="C702" s="323"/>
      <c r="K702" s="323"/>
    </row>
    <row r="703" spans="3:11" x14ac:dyDescent="0.25">
      <c r="C703" s="323"/>
      <c r="K703" s="323"/>
    </row>
    <row r="704" spans="3:11" x14ac:dyDescent="0.25">
      <c r="C704" s="323"/>
      <c r="K704" s="323"/>
    </row>
    <row r="705" spans="3:11" x14ac:dyDescent="0.25">
      <c r="C705" s="323"/>
      <c r="K705" s="323"/>
    </row>
    <row r="706" spans="3:11" x14ac:dyDescent="0.25">
      <c r="C706" s="323"/>
      <c r="K706" s="323"/>
    </row>
    <row r="707" spans="3:11" x14ac:dyDescent="0.25">
      <c r="C707" s="323"/>
      <c r="K707" s="323"/>
    </row>
    <row r="708" spans="3:11" x14ac:dyDescent="0.25">
      <c r="C708" s="323"/>
      <c r="K708" s="323"/>
    </row>
    <row r="709" spans="3:11" x14ac:dyDescent="0.25">
      <c r="C709" s="323"/>
      <c r="K709" s="323"/>
    </row>
    <row r="710" spans="3:11" x14ac:dyDescent="0.25">
      <c r="C710" s="323"/>
      <c r="K710" s="323"/>
    </row>
    <row r="711" spans="3:11" x14ac:dyDescent="0.25">
      <c r="C711" s="323"/>
      <c r="K711" s="323"/>
    </row>
    <row r="712" spans="3:11" x14ac:dyDescent="0.25">
      <c r="C712" s="323"/>
      <c r="K712" s="323"/>
    </row>
    <row r="713" spans="3:11" x14ac:dyDescent="0.25">
      <c r="C713" s="323"/>
      <c r="K713" s="323"/>
    </row>
    <row r="714" spans="3:11" x14ac:dyDescent="0.25">
      <c r="C714" s="323"/>
      <c r="K714" s="323"/>
    </row>
    <row r="715" spans="3:11" x14ac:dyDescent="0.25">
      <c r="C715" s="323"/>
      <c r="K715" s="323"/>
    </row>
    <row r="716" spans="3:11" x14ac:dyDescent="0.25">
      <c r="C716" s="323"/>
      <c r="K716" s="323"/>
    </row>
    <row r="717" spans="3:11" x14ac:dyDescent="0.25">
      <c r="C717" s="323"/>
      <c r="K717" s="323"/>
    </row>
    <row r="718" spans="3:11" x14ac:dyDescent="0.25">
      <c r="C718" s="323"/>
      <c r="K718" s="323"/>
    </row>
    <row r="719" spans="3:11" x14ac:dyDescent="0.25">
      <c r="C719" s="323"/>
      <c r="K719" s="323"/>
    </row>
    <row r="720" spans="3:11" x14ac:dyDescent="0.25">
      <c r="C720" s="323"/>
      <c r="K720" s="323"/>
    </row>
    <row r="721" spans="3:11" x14ac:dyDescent="0.25">
      <c r="C721" s="323"/>
      <c r="K721" s="323"/>
    </row>
    <row r="722" spans="3:11" x14ac:dyDescent="0.25">
      <c r="C722" s="323"/>
      <c r="K722" s="323"/>
    </row>
    <row r="723" spans="3:11" x14ac:dyDescent="0.25">
      <c r="C723" s="323"/>
      <c r="K723" s="323"/>
    </row>
    <row r="724" spans="3:11" x14ac:dyDescent="0.25">
      <c r="C724" s="323"/>
      <c r="K724" s="323"/>
    </row>
    <row r="725" spans="3:11" x14ac:dyDescent="0.25">
      <c r="C725" s="323"/>
      <c r="K725" s="323"/>
    </row>
    <row r="726" spans="3:11" x14ac:dyDescent="0.25">
      <c r="C726" s="323"/>
      <c r="K726" s="323"/>
    </row>
    <row r="727" spans="3:11" x14ac:dyDescent="0.25">
      <c r="C727" s="323"/>
      <c r="K727" s="323"/>
    </row>
    <row r="728" spans="3:11" x14ac:dyDescent="0.25">
      <c r="C728" s="323"/>
      <c r="K728" s="323"/>
    </row>
    <row r="729" spans="3:11" x14ac:dyDescent="0.25">
      <c r="C729" s="323"/>
      <c r="K729" s="323"/>
    </row>
    <row r="730" spans="3:11" x14ac:dyDescent="0.25">
      <c r="C730" s="323"/>
      <c r="K730" s="323"/>
    </row>
    <row r="731" spans="3:11" x14ac:dyDescent="0.25">
      <c r="C731" s="323"/>
      <c r="K731" s="323"/>
    </row>
    <row r="732" spans="3:11" x14ac:dyDescent="0.25">
      <c r="C732" s="323"/>
      <c r="K732" s="323"/>
    </row>
    <row r="733" spans="3:11" x14ac:dyDescent="0.25">
      <c r="C733" s="323"/>
      <c r="K733" s="323"/>
    </row>
    <row r="734" spans="3:11" x14ac:dyDescent="0.25">
      <c r="C734" s="323"/>
      <c r="K734" s="323"/>
    </row>
    <row r="735" spans="3:11" x14ac:dyDescent="0.25">
      <c r="C735" s="323"/>
      <c r="K735" s="323"/>
    </row>
    <row r="736" spans="3:11" x14ac:dyDescent="0.25">
      <c r="C736" s="323"/>
      <c r="K736" s="323"/>
    </row>
    <row r="737" spans="3:11" x14ac:dyDescent="0.25">
      <c r="C737" s="323"/>
      <c r="K737" s="323"/>
    </row>
    <row r="738" spans="3:11" x14ac:dyDescent="0.25">
      <c r="C738" s="323"/>
      <c r="K738" s="323"/>
    </row>
    <row r="739" spans="3:11" x14ac:dyDescent="0.25">
      <c r="C739" s="323"/>
      <c r="K739" s="323"/>
    </row>
    <row r="740" spans="3:11" x14ac:dyDescent="0.25">
      <c r="C740" s="323"/>
      <c r="K740" s="323"/>
    </row>
    <row r="741" spans="3:11" x14ac:dyDescent="0.25">
      <c r="C741" s="323"/>
      <c r="K741" s="323"/>
    </row>
    <row r="742" spans="3:11" x14ac:dyDescent="0.25">
      <c r="C742" s="323"/>
      <c r="K742" s="323"/>
    </row>
    <row r="743" spans="3:11" x14ac:dyDescent="0.25">
      <c r="C743" s="323"/>
      <c r="K743" s="323"/>
    </row>
    <row r="744" spans="3:11" x14ac:dyDescent="0.25">
      <c r="C744" s="323"/>
      <c r="K744" s="323"/>
    </row>
    <row r="745" spans="3:11" x14ac:dyDescent="0.25">
      <c r="C745" s="323"/>
      <c r="K745" s="323"/>
    </row>
    <row r="746" spans="3:11" x14ac:dyDescent="0.25">
      <c r="C746" s="323"/>
      <c r="K746" s="323"/>
    </row>
    <row r="747" spans="3:11" x14ac:dyDescent="0.25">
      <c r="C747" s="323"/>
      <c r="K747" s="323"/>
    </row>
    <row r="748" spans="3:11" x14ac:dyDescent="0.25">
      <c r="C748" s="323"/>
      <c r="K748" s="323"/>
    </row>
    <row r="749" spans="3:11" x14ac:dyDescent="0.25">
      <c r="C749" s="323"/>
      <c r="K749" s="323"/>
    </row>
    <row r="750" spans="3:11" x14ac:dyDescent="0.25">
      <c r="C750" s="323"/>
      <c r="K750" s="323"/>
    </row>
    <row r="751" spans="3:11" x14ac:dyDescent="0.25">
      <c r="C751" s="323"/>
      <c r="K751" s="323"/>
    </row>
    <row r="752" spans="3:11" x14ac:dyDescent="0.25">
      <c r="C752" s="323"/>
      <c r="K752" s="323"/>
    </row>
    <row r="753" spans="3:11" x14ac:dyDescent="0.25">
      <c r="C753" s="323"/>
      <c r="K753" s="323"/>
    </row>
    <row r="754" spans="3:11" x14ac:dyDescent="0.25">
      <c r="C754" s="323"/>
      <c r="K754" s="323"/>
    </row>
    <row r="755" spans="3:11" x14ac:dyDescent="0.25">
      <c r="C755" s="323"/>
      <c r="K755" s="323"/>
    </row>
    <row r="756" spans="3:11" x14ac:dyDescent="0.25">
      <c r="C756" s="323"/>
      <c r="K756" s="323"/>
    </row>
    <row r="757" spans="3:11" x14ac:dyDescent="0.25">
      <c r="C757" s="323"/>
      <c r="K757" s="323"/>
    </row>
    <row r="758" spans="3:11" x14ac:dyDescent="0.25">
      <c r="C758" s="323"/>
      <c r="K758" s="323"/>
    </row>
    <row r="759" spans="3:11" x14ac:dyDescent="0.25">
      <c r="C759" s="323"/>
      <c r="K759" s="323"/>
    </row>
    <row r="760" spans="3:11" x14ac:dyDescent="0.25">
      <c r="C760" s="323"/>
      <c r="K760" s="323"/>
    </row>
    <row r="761" spans="3:11" x14ac:dyDescent="0.25">
      <c r="C761" s="323"/>
      <c r="K761" s="323"/>
    </row>
    <row r="762" spans="3:11" x14ac:dyDescent="0.25">
      <c r="C762" s="323"/>
      <c r="K762" s="323"/>
    </row>
    <row r="763" spans="3:11" x14ac:dyDescent="0.25">
      <c r="C763" s="323"/>
      <c r="K763" s="323"/>
    </row>
    <row r="764" spans="3:11" x14ac:dyDescent="0.25">
      <c r="C764" s="323"/>
      <c r="K764" s="323"/>
    </row>
    <row r="765" spans="3:11" x14ac:dyDescent="0.25">
      <c r="C765" s="323"/>
      <c r="K765" s="323"/>
    </row>
    <row r="766" spans="3:11" x14ac:dyDescent="0.25">
      <c r="C766" s="323"/>
      <c r="K766" s="323"/>
    </row>
    <row r="767" spans="3:11" x14ac:dyDescent="0.25">
      <c r="C767" s="323"/>
      <c r="K767" s="323"/>
    </row>
    <row r="768" spans="3:11" x14ac:dyDescent="0.25">
      <c r="C768" s="323"/>
      <c r="K768" s="323"/>
    </row>
    <row r="769" spans="3:11" x14ac:dyDescent="0.25">
      <c r="C769" s="323"/>
      <c r="K769" s="323"/>
    </row>
    <row r="770" spans="3:11" x14ac:dyDescent="0.25">
      <c r="C770" s="323"/>
      <c r="K770" s="323"/>
    </row>
    <row r="771" spans="3:11" x14ac:dyDescent="0.25">
      <c r="C771" s="323"/>
      <c r="K771" s="323"/>
    </row>
    <row r="772" spans="3:11" x14ac:dyDescent="0.25">
      <c r="C772" s="323"/>
      <c r="K772" s="323"/>
    </row>
    <row r="773" spans="3:11" x14ac:dyDescent="0.25">
      <c r="C773" s="323"/>
      <c r="K773" s="323"/>
    </row>
    <row r="774" spans="3:11" x14ac:dyDescent="0.25">
      <c r="C774" s="323"/>
      <c r="K774" s="323"/>
    </row>
    <row r="775" spans="3:11" x14ac:dyDescent="0.25">
      <c r="C775" s="323"/>
      <c r="K775" s="323"/>
    </row>
    <row r="776" spans="3:11" x14ac:dyDescent="0.25">
      <c r="C776" s="323"/>
      <c r="K776" s="323"/>
    </row>
    <row r="777" spans="3:11" x14ac:dyDescent="0.25">
      <c r="C777" s="323"/>
      <c r="K777" s="323"/>
    </row>
    <row r="778" spans="3:11" x14ac:dyDescent="0.25">
      <c r="C778" s="323"/>
      <c r="K778" s="323"/>
    </row>
    <row r="779" spans="3:11" x14ac:dyDescent="0.25">
      <c r="C779" s="323"/>
      <c r="K779" s="323"/>
    </row>
    <row r="780" spans="3:11" x14ac:dyDescent="0.25">
      <c r="C780" s="323"/>
      <c r="K780" s="323"/>
    </row>
    <row r="781" spans="3:11" x14ac:dyDescent="0.25">
      <c r="C781" s="323"/>
      <c r="K781" s="323"/>
    </row>
    <row r="782" spans="3:11" x14ac:dyDescent="0.25">
      <c r="C782" s="323"/>
      <c r="K782" s="323"/>
    </row>
    <row r="783" spans="3:11" x14ac:dyDescent="0.25">
      <c r="C783" s="323"/>
      <c r="K783" s="323"/>
    </row>
    <row r="784" spans="3:11" x14ac:dyDescent="0.25">
      <c r="C784" s="323"/>
      <c r="K784" s="323"/>
    </row>
    <row r="785" spans="3:11" x14ac:dyDescent="0.25">
      <c r="C785" s="323"/>
      <c r="K785" s="323"/>
    </row>
    <row r="786" spans="3:11" x14ac:dyDescent="0.25">
      <c r="C786" s="323"/>
      <c r="K786" s="323"/>
    </row>
    <row r="787" spans="3:11" x14ac:dyDescent="0.25">
      <c r="C787" s="323"/>
      <c r="K787" s="323"/>
    </row>
    <row r="788" spans="3:11" x14ac:dyDescent="0.25">
      <c r="C788" s="323"/>
      <c r="K788" s="323"/>
    </row>
    <row r="789" spans="3:11" x14ac:dyDescent="0.25">
      <c r="C789" s="323"/>
      <c r="K789" s="323"/>
    </row>
    <row r="790" spans="3:11" x14ac:dyDescent="0.25">
      <c r="C790" s="323"/>
      <c r="K790" s="323"/>
    </row>
    <row r="791" spans="3:11" x14ac:dyDescent="0.25">
      <c r="C791" s="323"/>
      <c r="K791" s="323"/>
    </row>
    <row r="792" spans="3:11" x14ac:dyDescent="0.25">
      <c r="C792" s="323"/>
      <c r="K792" s="323"/>
    </row>
    <row r="793" spans="3:11" x14ac:dyDescent="0.25">
      <c r="C793" s="323"/>
      <c r="K793" s="323"/>
    </row>
    <row r="794" spans="3:11" x14ac:dyDescent="0.25">
      <c r="C794" s="323"/>
      <c r="K794" s="323"/>
    </row>
    <row r="795" spans="3:11" x14ac:dyDescent="0.25">
      <c r="C795" s="323"/>
      <c r="K795" s="323"/>
    </row>
    <row r="796" spans="3:11" x14ac:dyDescent="0.25">
      <c r="C796" s="323"/>
      <c r="K796" s="323"/>
    </row>
    <row r="797" spans="3:11" x14ac:dyDescent="0.25">
      <c r="C797" s="323"/>
      <c r="K797" s="323"/>
    </row>
    <row r="798" spans="3:11" x14ac:dyDescent="0.25">
      <c r="C798" s="323"/>
      <c r="K798" s="323"/>
    </row>
    <row r="799" spans="3:11" x14ac:dyDescent="0.25">
      <c r="C799" s="323"/>
      <c r="K799" s="323"/>
    </row>
    <row r="800" spans="3:11" x14ac:dyDescent="0.25">
      <c r="C800" s="323"/>
      <c r="K800" s="323"/>
    </row>
    <row r="801" spans="3:11" x14ac:dyDescent="0.25">
      <c r="C801" s="323"/>
      <c r="K801" s="323"/>
    </row>
    <row r="802" spans="3:11" x14ac:dyDescent="0.25">
      <c r="C802" s="323"/>
      <c r="K802" s="323"/>
    </row>
    <row r="803" spans="3:11" x14ac:dyDescent="0.25">
      <c r="C803" s="323"/>
      <c r="K803" s="323"/>
    </row>
    <row r="804" spans="3:11" x14ac:dyDescent="0.25">
      <c r="C804" s="323"/>
      <c r="K804" s="323"/>
    </row>
    <row r="805" spans="3:11" x14ac:dyDescent="0.25">
      <c r="C805" s="323"/>
      <c r="K805" s="323"/>
    </row>
    <row r="806" spans="3:11" x14ac:dyDescent="0.25">
      <c r="C806" s="323"/>
      <c r="K806" s="323"/>
    </row>
    <row r="807" spans="3:11" x14ac:dyDescent="0.25">
      <c r="C807" s="323"/>
      <c r="K807" s="323"/>
    </row>
    <row r="808" spans="3:11" x14ac:dyDescent="0.25">
      <c r="C808" s="323"/>
      <c r="K808" s="323"/>
    </row>
    <row r="809" spans="3:11" x14ac:dyDescent="0.25">
      <c r="C809" s="323"/>
      <c r="K809" s="323"/>
    </row>
    <row r="810" spans="3:11" x14ac:dyDescent="0.25">
      <c r="C810" s="323"/>
      <c r="K810" s="323"/>
    </row>
    <row r="811" spans="3:11" x14ac:dyDescent="0.25">
      <c r="C811" s="323"/>
      <c r="K811" s="323"/>
    </row>
    <row r="812" spans="3:11" x14ac:dyDescent="0.25">
      <c r="C812" s="323"/>
      <c r="K812" s="323"/>
    </row>
    <row r="813" spans="3:11" x14ac:dyDescent="0.25">
      <c r="C813" s="323"/>
      <c r="K813" s="323"/>
    </row>
    <row r="814" spans="3:11" x14ac:dyDescent="0.25">
      <c r="C814" s="323"/>
      <c r="K814" s="323"/>
    </row>
    <row r="815" spans="3:11" x14ac:dyDescent="0.25">
      <c r="C815" s="323"/>
      <c r="K815" s="323"/>
    </row>
    <row r="816" spans="3:11" x14ac:dyDescent="0.25">
      <c r="C816" s="323"/>
      <c r="K816" s="323"/>
    </row>
    <row r="817" spans="3:11" x14ac:dyDescent="0.25">
      <c r="C817" s="323"/>
      <c r="K817" s="323"/>
    </row>
    <row r="818" spans="3:11" x14ac:dyDescent="0.25">
      <c r="C818" s="323"/>
      <c r="K818" s="323"/>
    </row>
    <row r="819" spans="3:11" x14ac:dyDescent="0.25">
      <c r="C819" s="323"/>
      <c r="K819" s="323"/>
    </row>
    <row r="820" spans="3:11" x14ac:dyDescent="0.25">
      <c r="C820" s="323"/>
      <c r="K820" s="323"/>
    </row>
    <row r="821" spans="3:11" x14ac:dyDescent="0.25">
      <c r="C821" s="323"/>
      <c r="K821" s="323"/>
    </row>
    <row r="822" spans="3:11" x14ac:dyDescent="0.25">
      <c r="C822" s="323"/>
      <c r="K822" s="323"/>
    </row>
    <row r="823" spans="3:11" x14ac:dyDescent="0.25">
      <c r="C823" s="323"/>
      <c r="K823" s="323"/>
    </row>
    <row r="824" spans="3:11" x14ac:dyDescent="0.25">
      <c r="C824" s="323"/>
      <c r="K824" s="323"/>
    </row>
    <row r="825" spans="3:11" x14ac:dyDescent="0.25">
      <c r="C825" s="323"/>
      <c r="K825" s="323"/>
    </row>
    <row r="826" spans="3:11" x14ac:dyDescent="0.25">
      <c r="C826" s="323"/>
      <c r="K826" s="323"/>
    </row>
    <row r="827" spans="3:11" x14ac:dyDescent="0.25">
      <c r="C827" s="323"/>
      <c r="K827" s="323"/>
    </row>
    <row r="828" spans="3:11" x14ac:dyDescent="0.25">
      <c r="C828" s="323"/>
      <c r="K828" s="323"/>
    </row>
    <row r="829" spans="3:11" x14ac:dyDescent="0.25">
      <c r="C829" s="323"/>
      <c r="K829" s="323"/>
    </row>
    <row r="830" spans="3:11" x14ac:dyDescent="0.25">
      <c r="C830" s="323"/>
      <c r="K830" s="323"/>
    </row>
    <row r="831" spans="3:11" x14ac:dyDescent="0.25">
      <c r="C831" s="323"/>
      <c r="K831" s="323"/>
    </row>
    <row r="832" spans="3:11" x14ac:dyDescent="0.25">
      <c r="C832" s="323"/>
      <c r="K832" s="323"/>
    </row>
    <row r="833" spans="3:11" x14ac:dyDescent="0.25">
      <c r="C833" s="323"/>
      <c r="K833" s="323"/>
    </row>
    <row r="834" spans="3:11" x14ac:dyDescent="0.25">
      <c r="C834" s="323"/>
      <c r="K834" s="323"/>
    </row>
    <row r="835" spans="3:11" x14ac:dyDescent="0.25">
      <c r="C835" s="323"/>
      <c r="K835" s="323"/>
    </row>
    <row r="836" spans="3:11" x14ac:dyDescent="0.25">
      <c r="C836" s="323"/>
      <c r="K836" s="323"/>
    </row>
    <row r="837" spans="3:11" x14ac:dyDescent="0.25">
      <c r="C837" s="323"/>
      <c r="K837" s="323"/>
    </row>
    <row r="838" spans="3:11" x14ac:dyDescent="0.25">
      <c r="C838" s="323"/>
      <c r="K838" s="323"/>
    </row>
    <row r="839" spans="3:11" x14ac:dyDescent="0.25">
      <c r="C839" s="323"/>
      <c r="K839" s="323"/>
    </row>
    <row r="840" spans="3:11" x14ac:dyDescent="0.25">
      <c r="C840" s="323"/>
      <c r="K840" s="323"/>
    </row>
    <row r="841" spans="3:11" x14ac:dyDescent="0.25">
      <c r="C841" s="323"/>
      <c r="K841" s="323"/>
    </row>
    <row r="842" spans="3:11" x14ac:dyDescent="0.25">
      <c r="C842" s="323"/>
      <c r="K842" s="323"/>
    </row>
    <row r="843" spans="3:11" x14ac:dyDescent="0.25">
      <c r="C843" s="323"/>
      <c r="K843" s="323"/>
    </row>
    <row r="844" spans="3:11" x14ac:dyDescent="0.25">
      <c r="C844" s="323"/>
      <c r="K844" s="323"/>
    </row>
    <row r="845" spans="3:11" x14ac:dyDescent="0.25">
      <c r="C845" s="323"/>
      <c r="K845" s="323"/>
    </row>
    <row r="846" spans="3:11" x14ac:dyDescent="0.25">
      <c r="C846" s="323"/>
      <c r="K846" s="323"/>
    </row>
    <row r="847" spans="3:11" x14ac:dyDescent="0.25">
      <c r="C847" s="323"/>
      <c r="K847" s="323"/>
    </row>
    <row r="848" spans="3:11" x14ac:dyDescent="0.25">
      <c r="C848" s="323"/>
      <c r="K848" s="323"/>
    </row>
    <row r="849" spans="3:11" x14ac:dyDescent="0.25">
      <c r="C849" s="323"/>
      <c r="K849" s="323"/>
    </row>
    <row r="850" spans="3:11" x14ac:dyDescent="0.25">
      <c r="C850" s="323"/>
      <c r="K850" s="323"/>
    </row>
    <row r="851" spans="3:11" x14ac:dyDescent="0.25">
      <c r="C851" s="323"/>
      <c r="K851" s="323"/>
    </row>
    <row r="852" spans="3:11" x14ac:dyDescent="0.25">
      <c r="C852" s="323"/>
      <c r="K852" s="323"/>
    </row>
    <row r="853" spans="3:11" x14ac:dyDescent="0.25">
      <c r="C853" s="323"/>
      <c r="K853" s="323"/>
    </row>
    <row r="854" spans="3:11" x14ac:dyDescent="0.25">
      <c r="C854" s="323"/>
      <c r="K854" s="323"/>
    </row>
    <row r="855" spans="3:11" x14ac:dyDescent="0.25">
      <c r="C855" s="323"/>
      <c r="K855" s="323"/>
    </row>
    <row r="856" spans="3:11" x14ac:dyDescent="0.25">
      <c r="C856" s="323"/>
      <c r="K856" s="323"/>
    </row>
    <row r="857" spans="3:11" x14ac:dyDescent="0.25">
      <c r="C857" s="323"/>
      <c r="K857" s="323"/>
    </row>
    <row r="858" spans="3:11" x14ac:dyDescent="0.25">
      <c r="C858" s="323"/>
      <c r="K858" s="323"/>
    </row>
    <row r="859" spans="3:11" x14ac:dyDescent="0.25">
      <c r="C859" s="323"/>
      <c r="K859" s="323"/>
    </row>
    <row r="860" spans="3:11" x14ac:dyDescent="0.25">
      <c r="C860" s="323"/>
      <c r="K860" s="323"/>
    </row>
    <row r="861" spans="3:11" x14ac:dyDescent="0.25">
      <c r="C861" s="323"/>
      <c r="K861" s="323"/>
    </row>
    <row r="862" spans="3:11" x14ac:dyDescent="0.25">
      <c r="C862" s="323"/>
      <c r="K862" s="323"/>
    </row>
    <row r="863" spans="3:11" x14ac:dyDescent="0.25">
      <c r="C863" s="323"/>
      <c r="K863" s="323"/>
    </row>
    <row r="864" spans="3:11" x14ac:dyDescent="0.25">
      <c r="C864" s="323"/>
      <c r="K864" s="323"/>
    </row>
    <row r="865" spans="3:11" x14ac:dyDescent="0.25">
      <c r="C865" s="323"/>
      <c r="K865" s="323"/>
    </row>
    <row r="866" spans="3:11" x14ac:dyDescent="0.25">
      <c r="C866" s="323"/>
      <c r="K866" s="323"/>
    </row>
    <row r="867" spans="3:11" x14ac:dyDescent="0.25">
      <c r="C867" s="323"/>
      <c r="K867" s="323"/>
    </row>
    <row r="868" spans="3:11" x14ac:dyDescent="0.25">
      <c r="C868" s="323"/>
      <c r="K868" s="323"/>
    </row>
    <row r="869" spans="3:11" x14ac:dyDescent="0.25">
      <c r="C869" s="323"/>
      <c r="K869" s="323"/>
    </row>
    <row r="870" spans="3:11" x14ac:dyDescent="0.25">
      <c r="C870" s="323"/>
      <c r="K870" s="323"/>
    </row>
    <row r="871" spans="3:11" x14ac:dyDescent="0.25">
      <c r="C871" s="323"/>
      <c r="K871" s="323"/>
    </row>
    <row r="872" spans="3:11" x14ac:dyDescent="0.25">
      <c r="C872" s="323"/>
      <c r="K872" s="323"/>
    </row>
    <row r="873" spans="3:11" x14ac:dyDescent="0.25">
      <c r="C873" s="323"/>
      <c r="K873" s="323"/>
    </row>
    <row r="874" spans="3:11" x14ac:dyDescent="0.25">
      <c r="C874" s="323"/>
      <c r="K874" s="323"/>
    </row>
    <row r="875" spans="3:11" x14ac:dyDescent="0.25">
      <c r="C875" s="323"/>
      <c r="K875" s="323"/>
    </row>
    <row r="876" spans="3:11" x14ac:dyDescent="0.25">
      <c r="C876" s="323"/>
      <c r="K876" s="323"/>
    </row>
    <row r="877" spans="3:11" x14ac:dyDescent="0.25">
      <c r="C877" s="323"/>
      <c r="K877" s="323"/>
    </row>
    <row r="878" spans="3:11" x14ac:dyDescent="0.25">
      <c r="C878" s="323"/>
      <c r="K878" s="323"/>
    </row>
    <row r="879" spans="3:11" x14ac:dyDescent="0.25">
      <c r="C879" s="323"/>
      <c r="K879" s="323"/>
    </row>
    <row r="880" spans="3:11" x14ac:dyDescent="0.25">
      <c r="C880" s="323"/>
      <c r="K880" s="323"/>
    </row>
    <row r="881" spans="3:11" x14ac:dyDescent="0.25">
      <c r="C881" s="323"/>
      <c r="K881" s="323"/>
    </row>
    <row r="882" spans="3:11" x14ac:dyDescent="0.25">
      <c r="C882" s="323"/>
      <c r="K882" s="323"/>
    </row>
    <row r="883" spans="3:11" x14ac:dyDescent="0.25">
      <c r="C883" s="323"/>
      <c r="K883" s="323"/>
    </row>
    <row r="884" spans="3:11" x14ac:dyDescent="0.25">
      <c r="C884" s="323"/>
      <c r="K884" s="323"/>
    </row>
    <row r="885" spans="3:11" x14ac:dyDescent="0.25">
      <c r="C885" s="323"/>
      <c r="K885" s="323"/>
    </row>
    <row r="886" spans="3:11" x14ac:dyDescent="0.25">
      <c r="C886" s="323"/>
      <c r="K886" s="323"/>
    </row>
    <row r="887" spans="3:11" x14ac:dyDescent="0.25">
      <c r="C887" s="323"/>
      <c r="K887" s="323"/>
    </row>
    <row r="888" spans="3:11" x14ac:dyDescent="0.25">
      <c r="C888" s="323"/>
      <c r="K888" s="323"/>
    </row>
    <row r="889" spans="3:11" x14ac:dyDescent="0.25">
      <c r="C889" s="323"/>
      <c r="K889" s="323"/>
    </row>
    <row r="890" spans="3:11" x14ac:dyDescent="0.25">
      <c r="C890" s="323"/>
      <c r="K890" s="323"/>
    </row>
    <row r="891" spans="3:11" x14ac:dyDescent="0.25">
      <c r="C891" s="323"/>
      <c r="K891" s="323"/>
    </row>
    <row r="892" spans="3:11" x14ac:dyDescent="0.25">
      <c r="C892" s="323"/>
      <c r="K892" s="323"/>
    </row>
    <row r="893" spans="3:11" x14ac:dyDescent="0.25">
      <c r="C893" s="323"/>
      <c r="K893" s="323"/>
    </row>
    <row r="894" spans="3:11" x14ac:dyDescent="0.25">
      <c r="C894" s="323"/>
      <c r="K894" s="323"/>
    </row>
    <row r="895" spans="3:11" x14ac:dyDescent="0.25">
      <c r="C895" s="323"/>
      <c r="K895" s="323"/>
    </row>
    <row r="896" spans="3:11" x14ac:dyDescent="0.25">
      <c r="C896" s="323"/>
      <c r="K896" s="323"/>
    </row>
    <row r="897" spans="3:11" x14ac:dyDescent="0.25">
      <c r="C897" s="323"/>
      <c r="K897" s="323"/>
    </row>
    <row r="898" spans="3:11" x14ac:dyDescent="0.25">
      <c r="C898" s="323"/>
      <c r="K898" s="323"/>
    </row>
    <row r="899" spans="3:11" x14ac:dyDescent="0.25">
      <c r="C899" s="323"/>
      <c r="K899" s="323"/>
    </row>
    <row r="900" spans="3:11" x14ac:dyDescent="0.25">
      <c r="C900" s="323"/>
      <c r="K900" s="323"/>
    </row>
    <row r="901" spans="3:11" x14ac:dyDescent="0.25">
      <c r="C901" s="323"/>
      <c r="K901" s="323"/>
    </row>
    <row r="902" spans="3:11" x14ac:dyDescent="0.25">
      <c r="C902" s="323"/>
      <c r="K902" s="323"/>
    </row>
    <row r="903" spans="3:11" x14ac:dyDescent="0.25">
      <c r="C903" s="323"/>
      <c r="K903" s="323"/>
    </row>
    <row r="904" spans="3:11" x14ac:dyDescent="0.25">
      <c r="C904" s="323"/>
      <c r="K904" s="323"/>
    </row>
    <row r="905" spans="3:11" x14ac:dyDescent="0.25">
      <c r="C905" s="323"/>
      <c r="K905" s="323"/>
    </row>
    <row r="906" spans="3:11" x14ac:dyDescent="0.25">
      <c r="C906" s="323"/>
      <c r="K906" s="323"/>
    </row>
    <row r="907" spans="3:11" x14ac:dyDescent="0.25">
      <c r="C907" s="323"/>
      <c r="K907" s="323"/>
    </row>
    <row r="908" spans="3:11" x14ac:dyDescent="0.25">
      <c r="C908" s="323"/>
      <c r="K908" s="323"/>
    </row>
    <row r="909" spans="3:11" x14ac:dyDescent="0.25">
      <c r="C909" s="323"/>
      <c r="K909" s="323"/>
    </row>
    <row r="910" spans="3:11" x14ac:dyDescent="0.25">
      <c r="C910" s="323"/>
      <c r="K910" s="323"/>
    </row>
    <row r="911" spans="3:11" x14ac:dyDescent="0.25">
      <c r="C911" s="323"/>
      <c r="K911" s="323"/>
    </row>
    <row r="912" spans="3:11" x14ac:dyDescent="0.25">
      <c r="C912" s="323"/>
      <c r="K912" s="323"/>
    </row>
    <row r="913" spans="3:11" x14ac:dyDescent="0.25">
      <c r="C913" s="323"/>
      <c r="K913" s="323"/>
    </row>
    <row r="914" spans="3:11" x14ac:dyDescent="0.25">
      <c r="C914" s="323"/>
      <c r="K914" s="323"/>
    </row>
    <row r="915" spans="3:11" x14ac:dyDescent="0.25">
      <c r="C915" s="323"/>
      <c r="K915" s="323"/>
    </row>
    <row r="916" spans="3:11" x14ac:dyDescent="0.25">
      <c r="C916" s="323"/>
      <c r="K916" s="323"/>
    </row>
    <row r="917" spans="3:11" x14ac:dyDescent="0.25">
      <c r="C917" s="323"/>
      <c r="K917" s="323"/>
    </row>
    <row r="918" spans="3:11" x14ac:dyDescent="0.25">
      <c r="C918" s="323"/>
      <c r="K918" s="323"/>
    </row>
    <row r="919" spans="3:11" x14ac:dyDescent="0.25">
      <c r="C919" s="323"/>
      <c r="K919" s="323"/>
    </row>
    <row r="920" spans="3:11" x14ac:dyDescent="0.25">
      <c r="C920" s="323"/>
      <c r="K920" s="323"/>
    </row>
    <row r="921" spans="3:11" x14ac:dyDescent="0.25">
      <c r="C921" s="323"/>
      <c r="K921" s="323"/>
    </row>
    <row r="922" spans="3:11" x14ac:dyDescent="0.25">
      <c r="C922" s="323"/>
      <c r="K922" s="323"/>
    </row>
    <row r="923" spans="3:11" x14ac:dyDescent="0.25">
      <c r="C923" s="323"/>
      <c r="K923" s="323"/>
    </row>
    <row r="924" spans="3:11" x14ac:dyDescent="0.25">
      <c r="C924" s="323"/>
      <c r="K924" s="323"/>
    </row>
    <row r="925" spans="3:11" x14ac:dyDescent="0.25">
      <c r="C925" s="323"/>
      <c r="K925" s="323"/>
    </row>
    <row r="926" spans="3:11" x14ac:dyDescent="0.25">
      <c r="C926" s="323"/>
      <c r="K926" s="323"/>
    </row>
    <row r="927" spans="3:11" x14ac:dyDescent="0.25">
      <c r="C927" s="323"/>
      <c r="K927" s="323"/>
    </row>
    <row r="928" spans="3:11" x14ac:dyDescent="0.25">
      <c r="C928" s="323"/>
      <c r="K928" s="323"/>
    </row>
    <row r="929" spans="3:11" x14ac:dyDescent="0.25">
      <c r="C929" s="323"/>
      <c r="K929" s="323"/>
    </row>
    <row r="930" spans="3:11" x14ac:dyDescent="0.25">
      <c r="C930" s="323"/>
      <c r="K930" s="323"/>
    </row>
    <row r="931" spans="3:11" x14ac:dyDescent="0.25">
      <c r="C931" s="323"/>
      <c r="K931" s="323"/>
    </row>
    <row r="932" spans="3:11" x14ac:dyDescent="0.25">
      <c r="C932" s="323"/>
      <c r="K932" s="323"/>
    </row>
    <row r="933" spans="3:11" x14ac:dyDescent="0.25">
      <c r="C933" s="323"/>
      <c r="K933" s="323"/>
    </row>
    <row r="934" spans="3:11" x14ac:dyDescent="0.25">
      <c r="C934" s="323"/>
      <c r="K934" s="323"/>
    </row>
    <row r="935" spans="3:11" x14ac:dyDescent="0.25">
      <c r="C935" s="323"/>
      <c r="K935" s="323"/>
    </row>
    <row r="936" spans="3:11" x14ac:dyDescent="0.25">
      <c r="C936" s="323"/>
      <c r="K936" s="323"/>
    </row>
    <row r="937" spans="3:11" x14ac:dyDescent="0.25">
      <c r="C937" s="323"/>
      <c r="K937" s="323"/>
    </row>
    <row r="938" spans="3:11" x14ac:dyDescent="0.25">
      <c r="C938" s="323"/>
      <c r="K938" s="323"/>
    </row>
    <row r="939" spans="3:11" x14ac:dyDescent="0.25">
      <c r="C939" s="323"/>
      <c r="K939" s="323"/>
    </row>
    <row r="940" spans="3:11" x14ac:dyDescent="0.25">
      <c r="C940" s="323"/>
      <c r="K940" s="323"/>
    </row>
    <row r="941" spans="3:11" x14ac:dyDescent="0.25">
      <c r="C941" s="323"/>
      <c r="K941" s="323"/>
    </row>
    <row r="942" spans="3:11" x14ac:dyDescent="0.25">
      <c r="C942" s="323"/>
      <c r="K942" s="323"/>
    </row>
    <row r="943" spans="3:11" x14ac:dyDescent="0.25">
      <c r="C943" s="323"/>
      <c r="K943" s="323"/>
    </row>
    <row r="944" spans="3:11" x14ac:dyDescent="0.25">
      <c r="C944" s="323"/>
      <c r="K944" s="323"/>
    </row>
    <row r="945" spans="3:11" x14ac:dyDescent="0.25">
      <c r="C945" s="323"/>
      <c r="K945" s="323"/>
    </row>
    <row r="946" spans="3:11" x14ac:dyDescent="0.25">
      <c r="C946" s="323"/>
      <c r="K946" s="323"/>
    </row>
    <row r="947" spans="3:11" x14ac:dyDescent="0.25">
      <c r="C947" s="323"/>
      <c r="K947" s="323"/>
    </row>
    <row r="948" spans="3:11" x14ac:dyDescent="0.25">
      <c r="C948" s="323"/>
      <c r="K948" s="323"/>
    </row>
    <row r="949" spans="3:11" x14ac:dyDescent="0.25">
      <c r="C949" s="323"/>
      <c r="K949" s="323"/>
    </row>
    <row r="950" spans="3:11" x14ac:dyDescent="0.25">
      <c r="C950" s="323"/>
      <c r="K950" s="323"/>
    </row>
    <row r="951" spans="3:11" x14ac:dyDescent="0.25">
      <c r="C951" s="323"/>
      <c r="K951" s="323"/>
    </row>
    <row r="952" spans="3:11" x14ac:dyDescent="0.25">
      <c r="C952" s="323"/>
      <c r="K952" s="323"/>
    </row>
    <row r="953" spans="3:11" x14ac:dyDescent="0.25">
      <c r="C953" s="323"/>
      <c r="K953" s="323"/>
    </row>
    <row r="954" spans="3:11" x14ac:dyDescent="0.25">
      <c r="C954" s="323"/>
      <c r="K954" s="323"/>
    </row>
    <row r="955" spans="3:11" x14ac:dyDescent="0.25">
      <c r="C955" s="323"/>
      <c r="K955" s="323"/>
    </row>
    <row r="956" spans="3:11" x14ac:dyDescent="0.25">
      <c r="C956" s="323"/>
      <c r="K956" s="323"/>
    </row>
    <row r="957" spans="3:11" x14ac:dyDescent="0.25">
      <c r="C957" s="323"/>
      <c r="K957" s="323"/>
    </row>
    <row r="958" spans="3:11" x14ac:dyDescent="0.25">
      <c r="C958" s="323"/>
      <c r="K958" s="323"/>
    </row>
    <row r="959" spans="3:11" x14ac:dyDescent="0.25">
      <c r="C959" s="323"/>
      <c r="K959" s="323"/>
    </row>
    <row r="960" spans="3:11" x14ac:dyDescent="0.25">
      <c r="C960" s="323"/>
      <c r="K960" s="323"/>
    </row>
    <row r="961" spans="3:11" x14ac:dyDescent="0.25">
      <c r="C961" s="323"/>
      <c r="K961" s="323"/>
    </row>
    <row r="962" spans="3:11" x14ac:dyDescent="0.25">
      <c r="C962" s="323"/>
      <c r="K962" s="323"/>
    </row>
    <row r="963" spans="3:11" x14ac:dyDescent="0.25">
      <c r="C963" s="323"/>
      <c r="K963" s="323"/>
    </row>
    <row r="964" spans="3:11" x14ac:dyDescent="0.25">
      <c r="C964" s="323"/>
      <c r="K964" s="323"/>
    </row>
    <row r="965" spans="3:11" x14ac:dyDescent="0.25">
      <c r="C965" s="323"/>
      <c r="K965" s="323"/>
    </row>
    <row r="966" spans="3:11" x14ac:dyDescent="0.25">
      <c r="C966" s="323"/>
      <c r="K966" s="323"/>
    </row>
    <row r="967" spans="3:11" x14ac:dyDescent="0.25">
      <c r="C967" s="323"/>
      <c r="K967" s="323"/>
    </row>
    <row r="968" spans="3:11" x14ac:dyDescent="0.25">
      <c r="C968" s="323"/>
      <c r="K968" s="323"/>
    </row>
    <row r="969" spans="3:11" x14ac:dyDescent="0.25">
      <c r="C969" s="323"/>
      <c r="K969" s="323"/>
    </row>
    <row r="970" spans="3:11" x14ac:dyDescent="0.25">
      <c r="C970" s="323"/>
      <c r="K970" s="323"/>
    </row>
    <row r="971" spans="3:11" x14ac:dyDescent="0.25">
      <c r="C971" s="323"/>
      <c r="K971" s="323"/>
    </row>
    <row r="972" spans="3:11" x14ac:dyDescent="0.25">
      <c r="C972" s="323"/>
      <c r="K972" s="323"/>
    </row>
    <row r="973" spans="3:11" x14ac:dyDescent="0.25">
      <c r="C973" s="323"/>
      <c r="K973" s="323"/>
    </row>
    <row r="974" spans="3:11" x14ac:dyDescent="0.25">
      <c r="C974" s="323"/>
      <c r="K974" s="323"/>
    </row>
    <row r="975" spans="3:11" x14ac:dyDescent="0.25">
      <c r="C975" s="323"/>
      <c r="K975" s="323"/>
    </row>
    <row r="976" spans="3:11" x14ac:dyDescent="0.25">
      <c r="C976" s="323"/>
      <c r="K976" s="323"/>
    </row>
    <row r="977" spans="3:11" x14ac:dyDescent="0.25">
      <c r="C977" s="323"/>
      <c r="K977" s="323"/>
    </row>
    <row r="978" spans="3:11" x14ac:dyDescent="0.25">
      <c r="C978" s="323"/>
      <c r="K978" s="323"/>
    </row>
    <row r="979" spans="3:11" x14ac:dyDescent="0.25">
      <c r="C979" s="323"/>
      <c r="K979" s="323"/>
    </row>
    <row r="980" spans="3:11" x14ac:dyDescent="0.25">
      <c r="C980" s="323"/>
      <c r="K980" s="323"/>
    </row>
    <row r="981" spans="3:11" x14ac:dyDescent="0.25">
      <c r="C981" s="323"/>
      <c r="K981" s="323"/>
    </row>
    <row r="982" spans="3:11" x14ac:dyDescent="0.25">
      <c r="C982" s="323"/>
      <c r="K982" s="323"/>
    </row>
    <row r="983" spans="3:11" x14ac:dyDescent="0.25">
      <c r="C983" s="323"/>
      <c r="K983" s="323"/>
    </row>
    <row r="984" spans="3:11" x14ac:dyDescent="0.25">
      <c r="C984" s="323"/>
      <c r="K984" s="323"/>
    </row>
    <row r="985" spans="3:11" x14ac:dyDescent="0.25">
      <c r="C985" s="323"/>
      <c r="K985" s="323"/>
    </row>
    <row r="986" spans="3:11" x14ac:dyDescent="0.25">
      <c r="C986" s="323"/>
      <c r="K986" s="323"/>
    </row>
    <row r="987" spans="3:11" x14ac:dyDescent="0.25">
      <c r="C987" s="323"/>
      <c r="K987" s="323"/>
    </row>
    <row r="988" spans="3:11" x14ac:dyDescent="0.25">
      <c r="C988" s="323"/>
      <c r="K988" s="323"/>
    </row>
    <row r="989" spans="3:11" x14ac:dyDescent="0.25">
      <c r="C989" s="323"/>
      <c r="K989" s="323"/>
    </row>
    <row r="990" spans="3:11" x14ac:dyDescent="0.25">
      <c r="C990" s="323"/>
      <c r="K990" s="323"/>
    </row>
    <row r="991" spans="3:11" x14ac:dyDescent="0.25">
      <c r="C991" s="323"/>
      <c r="K991" s="323"/>
    </row>
    <row r="992" spans="3:11" x14ac:dyDescent="0.25">
      <c r="C992" s="323"/>
      <c r="K992" s="323"/>
    </row>
    <row r="993" spans="3:11" x14ac:dyDescent="0.25">
      <c r="C993" s="323"/>
      <c r="K993" s="323"/>
    </row>
    <row r="994" spans="3:11" x14ac:dyDescent="0.25">
      <c r="C994" s="323"/>
      <c r="K994" s="323"/>
    </row>
    <row r="995" spans="3:11" x14ac:dyDescent="0.25">
      <c r="C995" s="323"/>
      <c r="K995" s="323"/>
    </row>
    <row r="996" spans="3:11" x14ac:dyDescent="0.25">
      <c r="C996" s="323"/>
      <c r="K996" s="323"/>
    </row>
    <row r="997" spans="3:11" x14ac:dyDescent="0.25">
      <c r="C997" s="323"/>
      <c r="K997" s="323"/>
    </row>
    <row r="998" spans="3:11" x14ac:dyDescent="0.25">
      <c r="C998" s="323"/>
      <c r="K998" s="323"/>
    </row>
    <row r="999" spans="3:11" x14ac:dyDescent="0.25">
      <c r="C999" s="323"/>
      <c r="K999" s="323"/>
    </row>
    <row r="1000" spans="3:11" x14ac:dyDescent="0.25">
      <c r="C1000" s="323"/>
      <c r="K1000" s="323"/>
    </row>
    <row r="1001" spans="3:11" x14ac:dyDescent="0.25">
      <c r="C1001" s="323"/>
      <c r="K1001" s="323"/>
    </row>
    <row r="1002" spans="3:11" x14ac:dyDescent="0.25">
      <c r="C1002" s="323"/>
      <c r="K1002" s="323"/>
    </row>
    <row r="1003" spans="3:11" x14ac:dyDescent="0.25">
      <c r="C1003" s="323"/>
      <c r="K1003" s="323"/>
    </row>
    <row r="1004" spans="3:11" x14ac:dyDescent="0.25">
      <c r="C1004" s="323"/>
      <c r="K1004" s="323"/>
    </row>
    <row r="1005" spans="3:11" x14ac:dyDescent="0.25">
      <c r="C1005" s="323"/>
      <c r="K1005" s="323"/>
    </row>
    <row r="1006" spans="3:11" x14ac:dyDescent="0.25">
      <c r="C1006" s="323"/>
      <c r="K1006" s="323"/>
    </row>
    <row r="1007" spans="3:11" x14ac:dyDescent="0.25">
      <c r="C1007" s="323"/>
      <c r="K1007" s="323"/>
    </row>
    <row r="1008" spans="3:11" x14ac:dyDescent="0.25">
      <c r="C1008" s="323"/>
      <c r="K1008" s="323"/>
    </row>
    <row r="1009" spans="3:11" x14ac:dyDescent="0.25">
      <c r="C1009" s="323"/>
      <c r="K1009" s="323"/>
    </row>
    <row r="1010" spans="3:11" x14ac:dyDescent="0.25">
      <c r="C1010" s="323"/>
      <c r="K1010" s="323"/>
    </row>
    <row r="1011" spans="3:11" x14ac:dyDescent="0.25">
      <c r="C1011" s="323"/>
      <c r="K1011" s="323"/>
    </row>
    <row r="1012" spans="3:11" x14ac:dyDescent="0.25">
      <c r="C1012" s="323"/>
      <c r="K1012" s="323"/>
    </row>
    <row r="1013" spans="3:11" x14ac:dyDescent="0.25">
      <c r="C1013" s="323"/>
      <c r="K1013" s="323"/>
    </row>
    <row r="1014" spans="3:11" x14ac:dyDescent="0.25">
      <c r="C1014" s="323"/>
      <c r="K1014" s="323"/>
    </row>
    <row r="1015" spans="3:11" x14ac:dyDescent="0.25">
      <c r="C1015" s="323"/>
      <c r="K1015" s="323"/>
    </row>
    <row r="1016" spans="3:11" x14ac:dyDescent="0.25">
      <c r="C1016" s="323"/>
      <c r="K1016" s="323"/>
    </row>
    <row r="1017" spans="3:11" x14ac:dyDescent="0.25">
      <c r="C1017" s="323"/>
      <c r="K1017" s="323"/>
    </row>
    <row r="1018" spans="3:11" x14ac:dyDescent="0.25">
      <c r="C1018" s="323"/>
      <c r="K1018" s="323"/>
    </row>
    <row r="1019" spans="3:11" x14ac:dyDescent="0.25">
      <c r="C1019" s="323"/>
      <c r="K1019" s="323"/>
    </row>
    <row r="1020" spans="3:11" x14ac:dyDescent="0.25">
      <c r="C1020" s="323"/>
      <c r="K1020" s="323"/>
    </row>
    <row r="1021" spans="3:11" x14ac:dyDescent="0.25">
      <c r="C1021" s="323"/>
      <c r="K1021" s="323"/>
    </row>
    <row r="1022" spans="3:11" x14ac:dyDescent="0.25">
      <c r="C1022" s="323"/>
      <c r="K1022" s="323"/>
    </row>
    <row r="1023" spans="3:11" x14ac:dyDescent="0.25">
      <c r="C1023" s="323"/>
      <c r="K1023" s="323"/>
    </row>
    <row r="1024" spans="3:11" x14ac:dyDescent="0.25">
      <c r="C1024" s="323"/>
      <c r="K1024" s="323"/>
    </row>
    <row r="1025" spans="3:11" x14ac:dyDescent="0.25">
      <c r="C1025" s="323"/>
      <c r="K1025" s="323"/>
    </row>
    <row r="1026" spans="3:11" x14ac:dyDescent="0.25">
      <c r="C1026" s="323"/>
      <c r="K1026" s="323"/>
    </row>
    <row r="1027" spans="3:11" x14ac:dyDescent="0.25">
      <c r="C1027" s="323"/>
      <c r="K1027" s="323"/>
    </row>
    <row r="1028" spans="3:11" x14ac:dyDescent="0.25">
      <c r="C1028" s="323"/>
      <c r="K1028" s="323"/>
    </row>
    <row r="1029" spans="3:11" x14ac:dyDescent="0.25">
      <c r="C1029" s="323"/>
      <c r="K1029" s="323"/>
    </row>
    <row r="1030" spans="3:11" x14ac:dyDescent="0.25">
      <c r="C1030" s="323"/>
      <c r="K1030" s="323"/>
    </row>
    <row r="1031" spans="3:11" x14ac:dyDescent="0.25">
      <c r="C1031" s="323"/>
      <c r="K1031" s="323"/>
    </row>
    <row r="1032" spans="3:11" x14ac:dyDescent="0.25">
      <c r="C1032" s="323"/>
      <c r="K1032" s="323"/>
    </row>
    <row r="1033" spans="3:11" x14ac:dyDescent="0.25">
      <c r="C1033" s="323"/>
      <c r="K1033" s="323"/>
    </row>
    <row r="1034" spans="3:11" x14ac:dyDescent="0.25">
      <c r="C1034" s="323"/>
      <c r="K1034" s="323"/>
    </row>
    <row r="1035" spans="3:11" x14ac:dyDescent="0.25">
      <c r="C1035" s="323"/>
      <c r="K1035" s="323"/>
    </row>
    <row r="1036" spans="3:11" x14ac:dyDescent="0.25">
      <c r="C1036" s="323"/>
      <c r="K1036" s="323"/>
    </row>
    <row r="1037" spans="3:11" x14ac:dyDescent="0.25">
      <c r="C1037" s="323"/>
      <c r="K1037" s="323"/>
    </row>
    <row r="1038" spans="3:11" x14ac:dyDescent="0.25">
      <c r="C1038" s="323"/>
      <c r="K1038" s="323"/>
    </row>
    <row r="1039" spans="3:11" x14ac:dyDescent="0.25">
      <c r="C1039" s="323"/>
      <c r="K1039" s="323"/>
    </row>
    <row r="1040" spans="3:11" x14ac:dyDescent="0.25">
      <c r="C1040" s="323"/>
      <c r="K1040" s="323"/>
    </row>
    <row r="1041" spans="3:11" x14ac:dyDescent="0.25">
      <c r="C1041" s="323"/>
      <c r="K1041" s="323"/>
    </row>
    <row r="1042" spans="3:11" x14ac:dyDescent="0.25">
      <c r="C1042" s="323"/>
      <c r="K1042" s="323"/>
    </row>
    <row r="1043" spans="3:11" x14ac:dyDescent="0.25">
      <c r="C1043" s="323"/>
      <c r="K1043" s="323"/>
    </row>
    <row r="1044" spans="3:11" x14ac:dyDescent="0.25">
      <c r="C1044" s="323"/>
      <c r="K1044" s="323"/>
    </row>
    <row r="1045" spans="3:11" x14ac:dyDescent="0.25">
      <c r="C1045" s="323"/>
      <c r="K1045" s="323"/>
    </row>
    <row r="1046" spans="3:11" x14ac:dyDescent="0.25">
      <c r="C1046" s="323"/>
      <c r="K1046" s="323"/>
    </row>
    <row r="1047" spans="3:11" x14ac:dyDescent="0.25">
      <c r="C1047" s="323"/>
      <c r="K1047" s="323"/>
    </row>
    <row r="1048" spans="3:11" x14ac:dyDescent="0.25">
      <c r="C1048" s="323"/>
      <c r="K1048" s="323"/>
    </row>
    <row r="1049" spans="3:11" x14ac:dyDescent="0.25">
      <c r="C1049" s="323"/>
      <c r="K1049" s="323"/>
    </row>
    <row r="1050" spans="3:11" x14ac:dyDescent="0.25">
      <c r="C1050" s="323"/>
      <c r="K1050" s="323"/>
    </row>
    <row r="1051" spans="3:11" x14ac:dyDescent="0.25">
      <c r="C1051" s="323"/>
      <c r="K1051" s="323"/>
    </row>
    <row r="1052" spans="3:11" x14ac:dyDescent="0.25">
      <c r="C1052" s="323"/>
      <c r="K1052" s="323"/>
    </row>
    <row r="1053" spans="3:11" x14ac:dyDescent="0.25">
      <c r="C1053" s="323"/>
      <c r="K1053" s="323"/>
    </row>
    <row r="1054" spans="3:11" x14ac:dyDescent="0.25">
      <c r="C1054" s="323"/>
      <c r="K1054" s="323"/>
    </row>
    <row r="1055" spans="3:11" x14ac:dyDescent="0.25">
      <c r="C1055" s="323"/>
      <c r="K1055" s="323"/>
    </row>
    <row r="1056" spans="3:11" x14ac:dyDescent="0.25">
      <c r="C1056" s="323"/>
      <c r="K1056" s="323"/>
    </row>
    <row r="1057" spans="3:11" x14ac:dyDescent="0.25">
      <c r="C1057" s="323"/>
      <c r="K1057" s="323"/>
    </row>
    <row r="1058" spans="3:11" x14ac:dyDescent="0.25">
      <c r="C1058" s="19"/>
      <c r="K1058" s="323"/>
    </row>
    <row r="1059" spans="3:11" x14ac:dyDescent="0.25">
      <c r="K1059" s="323"/>
    </row>
    <row r="1060" spans="3:11" x14ac:dyDescent="0.25">
      <c r="K1060" s="323"/>
    </row>
    <row r="1061" spans="3:11" x14ac:dyDescent="0.25">
      <c r="K1061" s="323"/>
    </row>
    <row r="1062" spans="3:11" x14ac:dyDescent="0.25">
      <c r="K1062" s="323"/>
    </row>
    <row r="1063" spans="3:11" x14ac:dyDescent="0.25">
      <c r="K1063" s="323"/>
    </row>
    <row r="1064" spans="3:11" x14ac:dyDescent="0.25">
      <c r="K1064" s="323"/>
    </row>
    <row r="1065" spans="3:11" x14ac:dyDescent="0.25">
      <c r="K1065" s="323"/>
    </row>
    <row r="1066" spans="3:11" x14ac:dyDescent="0.25">
      <c r="K1066" s="323"/>
    </row>
    <row r="1067" spans="3:11" x14ac:dyDescent="0.25">
      <c r="K1067" s="323"/>
    </row>
  </sheetData>
  <autoFilter ref="A2:E163"/>
  <sortState ref="H3:L163">
    <sortCondition ref="H3"/>
  </sortState>
  <pageMargins left="0.7" right="0.7" top="0.75" bottom="0.75" header="0.3" footer="0.3"/>
  <pageSetup scale="5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zoomScale="85" zoomScaleNormal="85" workbookViewId="0">
      <pane xSplit="1" ySplit="7" topLeftCell="B56" activePane="bottomRight" state="frozen"/>
      <selection activeCell="G198" sqref="G198"/>
      <selection pane="topRight" activeCell="G198" sqref="G198"/>
      <selection pane="bottomLeft" activeCell="G198" sqref="G198"/>
      <selection pane="bottomRight" activeCell="C24" sqref="C24"/>
    </sheetView>
  </sheetViews>
  <sheetFormatPr defaultColWidth="9.140625" defaultRowHeight="15" x14ac:dyDescent="0.25"/>
  <cols>
    <col min="1" max="1" width="7.140625" style="93" customWidth="1"/>
    <col min="2" max="2" width="35" style="93" customWidth="1"/>
    <col min="3" max="3" width="39" style="93" customWidth="1"/>
    <col min="4" max="5" width="13.42578125" style="93" bestFit="1" customWidth="1"/>
    <col min="6" max="6" width="11.5703125" style="93" customWidth="1"/>
    <col min="7" max="7" width="9.140625" style="93"/>
    <col min="8" max="18" width="8.85546875" style="93" customWidth="1"/>
    <col min="19" max="16384" width="9.140625" style="93"/>
  </cols>
  <sheetData>
    <row r="1" spans="1:6" x14ac:dyDescent="0.25">
      <c r="A1" s="384" t="s">
        <v>1752</v>
      </c>
      <c r="B1" s="384"/>
      <c r="C1" s="384"/>
      <c r="D1" s="384"/>
      <c r="E1" s="384"/>
    </row>
    <row r="2" spans="1:6" x14ac:dyDescent="0.25">
      <c r="A2" s="384" t="s">
        <v>1753</v>
      </c>
      <c r="B2" s="384"/>
      <c r="C2" s="384"/>
      <c r="D2" s="384"/>
      <c r="E2" s="384"/>
    </row>
    <row r="3" spans="1:6" x14ac:dyDescent="0.25">
      <c r="A3" s="384" t="s">
        <v>1754</v>
      </c>
      <c r="B3" s="384"/>
      <c r="C3" s="384"/>
      <c r="D3" s="384"/>
      <c r="E3" s="384"/>
    </row>
    <row r="4" spans="1:6" x14ac:dyDescent="0.25">
      <c r="A4" s="384" t="s">
        <v>1782</v>
      </c>
      <c r="B4" s="384"/>
      <c r="C4" s="384"/>
      <c r="D4" s="384"/>
      <c r="E4" s="384"/>
    </row>
    <row r="5" spans="1:6" x14ac:dyDescent="0.25">
      <c r="A5" s="358"/>
      <c r="B5" s="358"/>
      <c r="C5" s="359"/>
      <c r="D5" s="359"/>
      <c r="E5" s="359"/>
    </row>
    <row r="6" spans="1:6" x14ac:dyDescent="0.25">
      <c r="A6" s="358"/>
      <c r="B6" s="358"/>
      <c r="C6" s="358"/>
      <c r="D6" s="358"/>
      <c r="E6" s="358"/>
      <c r="F6" s="358"/>
    </row>
    <row r="7" spans="1:6" ht="25.5" x14ac:dyDescent="0.25">
      <c r="A7" s="366" t="s">
        <v>7</v>
      </c>
      <c r="B7" s="366"/>
      <c r="C7" s="366" t="s">
        <v>1550</v>
      </c>
      <c r="D7" s="366" t="s">
        <v>1755</v>
      </c>
      <c r="E7" s="366" t="s">
        <v>1756</v>
      </c>
      <c r="F7" s="366" t="s">
        <v>14</v>
      </c>
    </row>
    <row r="8" spans="1:6" x14ac:dyDescent="0.25">
      <c r="A8" s="367"/>
      <c r="B8" s="367"/>
      <c r="C8" s="368"/>
      <c r="D8" s="360"/>
      <c r="E8" s="360"/>
      <c r="F8" s="360"/>
    </row>
    <row r="9" spans="1:6" x14ac:dyDescent="0.25">
      <c r="A9" s="369"/>
      <c r="B9" s="369"/>
      <c r="C9" s="370" t="s">
        <v>1757</v>
      </c>
      <c r="D9" s="360"/>
      <c r="E9" s="360"/>
      <c r="F9" s="360"/>
    </row>
    <row r="10" spans="1:6" x14ac:dyDescent="0.25">
      <c r="A10" s="369" t="s">
        <v>1758</v>
      </c>
      <c r="B10" s="371" t="s">
        <v>294</v>
      </c>
      <c r="C10" s="370" t="s">
        <v>1759</v>
      </c>
      <c r="D10" s="361">
        <f>SUMIF('Depr Exp'!$A$1:$A$7816,B10,'Depr Exp'!$H$1:$H$7816)</f>
        <v>7505.2800000000025</v>
      </c>
      <c r="E10" s="361">
        <f>SUMIF('Depr Exp'!$A$1:$A$7675,B10,'Depr Exp'!$K$1:$K$7675)</f>
        <v>7505.330359999999</v>
      </c>
      <c r="F10" s="361">
        <f t="shared" ref="F10:F20" si="0">+E10-D10</f>
        <v>5.0359999996544502E-2</v>
      </c>
    </row>
    <row r="11" spans="1:6" x14ac:dyDescent="0.25">
      <c r="A11" s="369" t="s">
        <v>1758</v>
      </c>
      <c r="B11" s="371" t="s">
        <v>300</v>
      </c>
      <c r="C11" s="370" t="s">
        <v>1759</v>
      </c>
      <c r="D11" s="361">
        <f>SUMIF('Depr Exp'!$A$1:$A$7816,B11,'Depr Exp'!$H$1:$H$7816)</f>
        <v>43.44</v>
      </c>
      <c r="E11" s="361">
        <f>SUMIF('Depr Exp'!$A$1:$A$7675,B11,'Depr Exp'!$K$1:$K$7675)</f>
        <v>43.485119999999995</v>
      </c>
      <c r="F11" s="361">
        <f t="shared" si="0"/>
        <v>4.5119999999997162E-2</v>
      </c>
    </row>
    <row r="12" spans="1:6" x14ac:dyDescent="0.25">
      <c r="A12" s="369" t="s">
        <v>1760</v>
      </c>
      <c r="B12" s="369"/>
      <c r="C12" s="370" t="s">
        <v>1761</v>
      </c>
      <c r="D12" s="361">
        <f>SUMIF('Depr Exp'!$A$1:$A$7816,B12,'Depr Exp'!$H$1:$H$7816)</f>
        <v>0</v>
      </c>
      <c r="E12" s="361">
        <f>SUMIF('Depr Exp'!$A$1:$A$7675,B12,'Depr Exp'!$K$1:$K$7675)</f>
        <v>0</v>
      </c>
      <c r="F12" s="361">
        <f t="shared" si="0"/>
        <v>0</v>
      </c>
    </row>
    <row r="13" spans="1:6" x14ac:dyDescent="0.25">
      <c r="A13" s="369" t="s">
        <v>1762</v>
      </c>
      <c r="B13" s="369"/>
      <c r="C13" s="370" t="s">
        <v>1763</v>
      </c>
      <c r="D13" s="361">
        <f>SUMIF('Depr Exp'!$A$1:$A$7816,B13,'Depr Exp'!$H$1:$H$7816)</f>
        <v>0</v>
      </c>
      <c r="E13" s="361">
        <f>SUMIF('Depr Exp'!$A$1:$A$7675,B13,'Depr Exp'!$K$1:$K$7675)</f>
        <v>0</v>
      </c>
      <c r="F13" s="361">
        <f t="shared" si="0"/>
        <v>0</v>
      </c>
    </row>
    <row r="14" spans="1:6" x14ac:dyDescent="0.25">
      <c r="A14" s="369" t="s">
        <v>1764</v>
      </c>
      <c r="B14" s="369" t="s">
        <v>328</v>
      </c>
      <c r="C14" s="370" t="s">
        <v>1765</v>
      </c>
      <c r="D14" s="361">
        <f>SUMIF('Depr Exp'!$A$1:$A$7816,B14,'Depr Exp'!$H$1:$H$7816)</f>
        <v>25607.519999999993</v>
      </c>
      <c r="E14" s="361">
        <f>SUMIF('Depr Exp'!$A$1:$A$7675,B14,'Depr Exp'!$K$1:$K$7675)</f>
        <v>25607.523552000002</v>
      </c>
      <c r="F14" s="361">
        <f t="shared" si="0"/>
        <v>3.5520000092219561E-3</v>
      </c>
    </row>
    <row r="15" spans="1:6" x14ac:dyDescent="0.25">
      <c r="A15" s="369" t="s">
        <v>1766</v>
      </c>
      <c r="B15" s="369" t="s">
        <v>366</v>
      </c>
      <c r="C15" s="370" t="s">
        <v>1767</v>
      </c>
      <c r="D15" s="361">
        <f>SUMIF('Depr Exp'!$A$1:$A$7816,B15,'Depr Exp'!$H$1:$H$7816)</f>
        <v>181069.92</v>
      </c>
      <c r="E15" s="361">
        <f>SUMIF('Depr Exp'!$A$1:$A$7675,B15,'Depr Exp'!$K$1:$K$7675)</f>
        <v>181069.96875</v>
      </c>
      <c r="F15" s="361">
        <f t="shared" si="0"/>
        <v>4.8749999987194315E-2</v>
      </c>
    </row>
    <row r="16" spans="1:6" x14ac:dyDescent="0.25">
      <c r="A16" s="369" t="s">
        <v>1766</v>
      </c>
      <c r="B16" s="371" t="s">
        <v>370</v>
      </c>
      <c r="C16" s="370" t="s">
        <v>1767</v>
      </c>
      <c r="D16" s="361">
        <f>SUMIF('Depr Exp'!$A$1:$A$7816,B16,'Depr Exp'!$H$1:$H$7816)</f>
        <v>407.51999999999992</v>
      </c>
      <c r="E16" s="361">
        <f>SUMIF('Depr Exp'!$A$1:$A$7675,B16,'Depr Exp'!$K$1:$K$7675)</f>
        <v>407.45396999999997</v>
      </c>
      <c r="F16" s="361">
        <f t="shared" si="0"/>
        <v>-6.602999999995518E-2</v>
      </c>
    </row>
    <row r="17" spans="1:6" x14ac:dyDescent="0.25">
      <c r="A17" s="369" t="s">
        <v>1768</v>
      </c>
      <c r="B17" s="369" t="s">
        <v>382</v>
      </c>
      <c r="C17" s="370" t="s">
        <v>1769</v>
      </c>
      <c r="D17" s="361">
        <f>SUMIF('Depr Exp'!$A$1:$A$7816,B17,'Depr Exp'!$H$1:$H$7816)</f>
        <v>1514.2800000000004</v>
      </c>
      <c r="E17" s="361">
        <f>SUMIF('Depr Exp'!$A$1:$A$7675,B17,'Depr Exp'!$K$1:$K$7675)</f>
        <v>1514.3064120000006</v>
      </c>
      <c r="F17" s="361">
        <f t="shared" si="0"/>
        <v>2.6412000000163971E-2</v>
      </c>
    </row>
    <row r="18" spans="1:6" x14ac:dyDescent="0.25">
      <c r="A18" s="369" t="s">
        <v>1770</v>
      </c>
      <c r="B18" s="369" t="s">
        <v>396</v>
      </c>
      <c r="C18" s="370" t="s">
        <v>1771</v>
      </c>
      <c r="D18" s="361">
        <f>SUMIF('Depr Exp'!$A$1:$A$7816,B18,'Depr Exp'!$H$1:$H$7816)</f>
        <v>166458.23999999999</v>
      </c>
      <c r="E18" s="361">
        <f>SUMIF('Depr Exp'!$A$1:$A$7675,B18,'Depr Exp'!$K$1:$K$7675)</f>
        <v>166458.228198</v>
      </c>
      <c r="F18" s="361">
        <f t="shared" si="0"/>
        <v>-1.1801999993622303E-2</v>
      </c>
    </row>
    <row r="19" spans="1:6" x14ac:dyDescent="0.25">
      <c r="A19" s="369" t="s">
        <v>1770</v>
      </c>
      <c r="B19" s="371" t="s">
        <v>406</v>
      </c>
      <c r="C19" s="370" t="s">
        <v>1771</v>
      </c>
      <c r="D19" s="361">
        <f>SUMIF('Depr Exp'!$A$1:$A$7816,B19,'Depr Exp'!$H$1:$H$7816)</f>
        <v>4070.6400000000012</v>
      </c>
      <c r="E19" s="361">
        <f>SUMIF('Depr Exp'!$A$1:$A$7675,B19,'Depr Exp'!$K$1:$K$7675)</f>
        <v>4070.6254400000012</v>
      </c>
      <c r="F19" s="361">
        <f t="shared" si="0"/>
        <v>-1.4560000000074069E-2</v>
      </c>
    </row>
    <row r="20" spans="1:6" x14ac:dyDescent="0.25">
      <c r="A20" s="369" t="s">
        <v>1772</v>
      </c>
      <c r="B20" s="369" t="s">
        <v>429</v>
      </c>
      <c r="C20" s="370" t="s">
        <v>1773</v>
      </c>
      <c r="D20" s="361">
        <f>SUMIF('Depr Exp'!$A$1:$A$7816,B20,'Depr Exp'!$H$1:$H$7816)</f>
        <v>1595.5200000000002</v>
      </c>
      <c r="E20" s="361">
        <f>SUMIF('Depr Exp'!$A$1:$A$7675,B20,'Depr Exp'!$K$1:$K$7675)</f>
        <v>1595.55746</v>
      </c>
      <c r="F20" s="361">
        <f t="shared" si="0"/>
        <v>3.7459999999782667E-2</v>
      </c>
    </row>
    <row r="21" spans="1:6" x14ac:dyDescent="0.25">
      <c r="A21" s="369"/>
      <c r="B21" s="369"/>
      <c r="C21" s="372" t="s">
        <v>1774</v>
      </c>
      <c r="D21" s="362">
        <f>SUM(D10:D20)</f>
        <v>388272.36</v>
      </c>
      <c r="E21" s="362">
        <f>SUM(E10:E20)</f>
        <v>388272.47926199995</v>
      </c>
      <c r="F21" s="362">
        <f>SUM(F10:F20)</f>
        <v>0.11926199999925302</v>
      </c>
    </row>
    <row r="22" spans="1:6" x14ac:dyDescent="0.25">
      <c r="A22" s="369"/>
      <c r="B22" s="369"/>
      <c r="C22" s="370"/>
      <c r="D22" s="362"/>
      <c r="E22" s="362"/>
      <c r="F22" s="362"/>
    </row>
    <row r="23" spans="1:6" x14ac:dyDescent="0.25">
      <c r="A23" s="369"/>
      <c r="B23" s="369"/>
      <c r="C23" s="370" t="s">
        <v>1775</v>
      </c>
      <c r="D23" s="361"/>
      <c r="E23" s="361"/>
      <c r="F23" s="361"/>
    </row>
    <row r="24" spans="1:6" x14ac:dyDescent="0.25">
      <c r="A24" s="369" t="s">
        <v>1758</v>
      </c>
      <c r="B24" s="369" t="s">
        <v>295</v>
      </c>
      <c r="C24" s="370" t="s">
        <v>1759</v>
      </c>
      <c r="D24" s="361">
        <f>SUMIF('Depr Exp'!$A$1:$A$7816,B24,'Depr Exp'!$H$1:$H$7816)</f>
        <v>11782.320000000002</v>
      </c>
      <c r="E24" s="361">
        <f>SUMIF('Depr Exp'!$A$1:$A$7675,B24,'Depr Exp'!$K$1:$K$7675)</f>
        <v>11782.36499</v>
      </c>
      <c r="F24" s="361">
        <f t="shared" ref="F24:F34" si="1">+E24-D24</f>
        <v>4.4989999998506391E-2</v>
      </c>
    </row>
    <row r="25" spans="1:6" x14ac:dyDescent="0.25">
      <c r="A25" s="369" t="s">
        <v>1760</v>
      </c>
      <c r="B25" s="369"/>
      <c r="C25" s="370" t="s">
        <v>1761</v>
      </c>
      <c r="D25" s="361">
        <f>SUMIF('Depr Exp'!$A$1:$A$7816,B25,'Depr Exp'!$H$1:$H$7816)</f>
        <v>0</v>
      </c>
      <c r="E25" s="361">
        <f>SUMIF('Depr Exp'!$A$1:$A$7675,B25,'Depr Exp'!$K$1:$K$7675)</f>
        <v>0</v>
      </c>
      <c r="F25" s="361">
        <f t="shared" si="1"/>
        <v>0</v>
      </c>
    </row>
    <row r="26" spans="1:6" x14ac:dyDescent="0.25">
      <c r="A26" s="369" t="s">
        <v>1762</v>
      </c>
      <c r="B26" s="369" t="s">
        <v>306</v>
      </c>
      <c r="C26" s="370" t="s">
        <v>1763</v>
      </c>
      <c r="D26" s="361">
        <f>SUMIF('Depr Exp'!$A$1:$A$7816,B26,'Depr Exp'!$H$1:$H$7816)</f>
        <v>7388.5500000000011</v>
      </c>
      <c r="E26" s="361">
        <f>SUMIF('Depr Exp'!$A$1:$A$7675,B26,'Depr Exp'!$K$1:$K$7675)</f>
        <v>6941.4438880000007</v>
      </c>
      <c r="F26" s="361">
        <f t="shared" si="1"/>
        <v>-447.10611200000039</v>
      </c>
    </row>
    <row r="27" spans="1:6" x14ac:dyDescent="0.25">
      <c r="A27" s="369" t="s">
        <v>1764</v>
      </c>
      <c r="B27" s="369" t="s">
        <v>315</v>
      </c>
      <c r="C27" s="370" t="s">
        <v>1765</v>
      </c>
      <c r="D27" s="361">
        <f>SUMIF('Depr Exp'!$A$1:$A$7816,B27,'Depr Exp'!$H$1:$H$7816)</f>
        <v>491322.58</v>
      </c>
      <c r="E27" s="361">
        <f>SUMIF('Depr Exp'!$A$1:$A$7675,B27,'Depr Exp'!$K$1:$K$7675)</f>
        <v>494853.24711900001</v>
      </c>
      <c r="F27" s="361">
        <f t="shared" si="1"/>
        <v>3530.6671189999906</v>
      </c>
    </row>
    <row r="28" spans="1:6" x14ac:dyDescent="0.25">
      <c r="A28" s="369" t="s">
        <v>1764</v>
      </c>
      <c r="B28" s="371" t="s">
        <v>329</v>
      </c>
      <c r="C28" s="370" t="s">
        <v>1765</v>
      </c>
      <c r="D28" s="361">
        <f>SUMIF('Depr Exp'!$A$1:$A$7816,B28,'Depr Exp'!$H$1:$H$7816)</f>
        <v>73118.039999999994</v>
      </c>
      <c r="E28" s="361">
        <f>SUMIF('Depr Exp'!$A$1:$A$7675,B28,'Depr Exp'!$K$1:$K$7675)</f>
        <v>73118.113743999987</v>
      </c>
      <c r="F28" s="361">
        <f t="shared" si="1"/>
        <v>7.3743999993894249E-2</v>
      </c>
    </row>
    <row r="29" spans="1:6" x14ac:dyDescent="0.25">
      <c r="A29" s="369" t="s">
        <v>1766</v>
      </c>
      <c r="B29" s="369" t="s">
        <v>367</v>
      </c>
      <c r="C29" s="370" t="s">
        <v>1767</v>
      </c>
      <c r="D29" s="361">
        <f>SUMIF('Depr Exp'!$A$1:$A$7816,B29,'Depr Exp'!$H$1:$H$7816)</f>
        <v>257364.72</v>
      </c>
      <c r="E29" s="361">
        <f>SUMIF('Depr Exp'!$A$1:$A$7675,B29,'Depr Exp'!$K$1:$K$7675)</f>
        <v>257364.80412500005</v>
      </c>
      <c r="F29" s="361">
        <f t="shared" si="1"/>
        <v>8.4125000052154064E-2</v>
      </c>
    </row>
    <row r="30" spans="1:6" x14ac:dyDescent="0.25">
      <c r="A30" s="369" t="s">
        <v>1766</v>
      </c>
      <c r="B30" s="371" t="s">
        <v>371</v>
      </c>
      <c r="C30" s="370" t="s">
        <v>1767</v>
      </c>
      <c r="D30" s="361">
        <f>SUMIF('Depr Exp'!$A$1:$A$7816,B30,'Depr Exp'!$H$1:$H$7816)</f>
        <v>1.2</v>
      </c>
      <c r="E30" s="361">
        <f>SUMIF('Depr Exp'!$A$1:$A$7675,B30,'Depr Exp'!$K$1:$K$7675)</f>
        <v>1.2297180000000001</v>
      </c>
      <c r="F30" s="361">
        <f t="shared" si="1"/>
        <v>2.9718000000000133E-2</v>
      </c>
    </row>
    <row r="31" spans="1:6" x14ac:dyDescent="0.25">
      <c r="A31" s="369" t="s">
        <v>1768</v>
      </c>
      <c r="B31" s="369" t="s">
        <v>383</v>
      </c>
      <c r="C31" s="370" t="s">
        <v>1769</v>
      </c>
      <c r="D31" s="361">
        <f>SUMIF('Depr Exp'!$A$1:$A$7816,B31,'Depr Exp'!$H$1:$H$7816)</f>
        <v>2740.5600000000009</v>
      </c>
      <c r="E31" s="361">
        <f>SUMIF('Depr Exp'!$A$1:$A$7675,B31,'Depr Exp'!$K$1:$K$7675)</f>
        <v>2740.5722940000001</v>
      </c>
      <c r="F31" s="361">
        <f t="shared" si="1"/>
        <v>1.2293999999201333E-2</v>
      </c>
    </row>
    <row r="32" spans="1:6" x14ac:dyDescent="0.25">
      <c r="A32" s="369" t="s">
        <v>1770</v>
      </c>
      <c r="B32" s="369" t="s">
        <v>397</v>
      </c>
      <c r="C32" s="370" t="s">
        <v>1771</v>
      </c>
      <c r="D32" s="361">
        <f>SUMIF('Depr Exp'!$A$1:$A$7816,B32,'Depr Exp'!$H$1:$H$7816)</f>
        <v>254546.40000000005</v>
      </c>
      <c r="E32" s="361">
        <f>SUMIF('Depr Exp'!$A$1:$A$7675,B32,'Depr Exp'!$K$1:$K$7675)</f>
        <v>254546.41548299996</v>
      </c>
      <c r="F32" s="361">
        <f t="shared" si="1"/>
        <v>1.5482999908272177E-2</v>
      </c>
    </row>
    <row r="33" spans="1:6" x14ac:dyDescent="0.25">
      <c r="A33" s="369" t="s">
        <v>1770</v>
      </c>
      <c r="B33" s="371" t="s">
        <v>407</v>
      </c>
      <c r="C33" s="370" t="s">
        <v>1771</v>
      </c>
      <c r="D33" s="361">
        <f>SUMIF('Depr Exp'!$A$1:$A$7816,B33,'Depr Exp'!$H$1:$H$7816)</f>
        <v>4296.4800000000005</v>
      </c>
      <c r="E33" s="361">
        <f>SUMIF('Depr Exp'!$A$1:$A$7675,B33,'Depr Exp'!$K$1:$K$7675)</f>
        <v>4296.533120000001</v>
      </c>
      <c r="F33" s="361">
        <f t="shared" si="1"/>
        <v>5.3120000000490109E-2</v>
      </c>
    </row>
    <row r="34" spans="1:6" x14ac:dyDescent="0.25">
      <c r="A34" s="369" t="s">
        <v>1772</v>
      </c>
      <c r="B34" s="93" t="s">
        <v>430</v>
      </c>
      <c r="C34" s="370" t="s">
        <v>1773</v>
      </c>
      <c r="D34" s="361">
        <f>SUMIF('Depr Exp'!$A$1:$A$7816,B34,'Depr Exp'!$H$1:$H$7816)</f>
        <v>4640.04</v>
      </c>
      <c r="E34" s="361">
        <f>SUMIF('Depr Exp'!$A$1:$A$7675,B34,'Depr Exp'!$K$1:$K$7675)</f>
        <v>4639.9837399999997</v>
      </c>
      <c r="F34" s="361">
        <f t="shared" si="1"/>
        <v>-5.6260000000293076E-2</v>
      </c>
    </row>
    <row r="35" spans="1:6" x14ac:dyDescent="0.25">
      <c r="A35" s="369"/>
      <c r="B35" s="369"/>
      <c r="C35" s="373" t="s">
        <v>1776</v>
      </c>
      <c r="D35" s="362">
        <f>SUM(D24:D34)</f>
        <v>1107200.8900000001</v>
      </c>
      <c r="E35" s="362">
        <f>SUM(E24:E34)</f>
        <v>1110284.7082210002</v>
      </c>
      <c r="F35" s="362">
        <f>SUM(F24:F34)</f>
        <v>3083.8182209999422</v>
      </c>
    </row>
    <row r="36" spans="1:6" x14ac:dyDescent="0.25">
      <c r="A36" s="369"/>
      <c r="B36" s="369"/>
      <c r="C36" s="374"/>
      <c r="D36" s="362"/>
      <c r="E36" s="362"/>
      <c r="F36" s="362"/>
    </row>
    <row r="37" spans="1:6" x14ac:dyDescent="0.25">
      <c r="A37" s="369"/>
      <c r="B37" s="369"/>
      <c r="C37" s="370" t="s">
        <v>1777</v>
      </c>
      <c r="D37" s="361"/>
      <c r="E37" s="361"/>
      <c r="F37" s="361"/>
    </row>
    <row r="38" spans="1:6" x14ac:dyDescent="0.25">
      <c r="A38" s="369" t="s">
        <v>1758</v>
      </c>
      <c r="B38" s="369"/>
      <c r="C38" s="370" t="s">
        <v>1759</v>
      </c>
      <c r="D38" s="361"/>
      <c r="E38" s="361"/>
      <c r="F38" s="361"/>
    </row>
    <row r="39" spans="1:6" x14ac:dyDescent="0.25">
      <c r="A39" s="369" t="s">
        <v>1760</v>
      </c>
      <c r="B39" s="369"/>
      <c r="C39" s="370" t="s">
        <v>1761</v>
      </c>
      <c r="D39" s="361"/>
      <c r="E39" s="361"/>
      <c r="F39" s="361"/>
    </row>
    <row r="40" spans="1:6" x14ac:dyDescent="0.25">
      <c r="A40" s="369" t="s">
        <v>1762</v>
      </c>
      <c r="B40" s="371" t="s">
        <v>305</v>
      </c>
      <c r="C40" s="370" t="s">
        <v>1763</v>
      </c>
      <c r="D40" s="361">
        <f>SUMIF('Depr Exp'!$A$1:$A$7816,B40,'Depr Exp'!$H$1:$H$7816)</f>
        <v>19399.2</v>
      </c>
      <c r="E40" s="361">
        <f>SUMIF('Depr Exp'!$A$1:$A$7675,B40,'Depr Exp'!$K$1:$K$7675)</f>
        <v>19399.207631999994</v>
      </c>
      <c r="F40" s="361">
        <f t="shared" ref="F40:F45" si="2">+E40-D40</f>
        <v>7.6319999934639782E-3</v>
      </c>
    </row>
    <row r="41" spans="1:6" x14ac:dyDescent="0.25">
      <c r="A41" s="369" t="s">
        <v>1764</v>
      </c>
      <c r="B41" s="371" t="s">
        <v>314</v>
      </c>
      <c r="C41" s="370" t="s">
        <v>1765</v>
      </c>
      <c r="D41" s="361">
        <f>SUMIF('Depr Exp'!$A$1:$A$7816,B41,'Depr Exp'!$H$1:$H$7816)</f>
        <v>895323</v>
      </c>
      <c r="E41" s="361">
        <f>SUMIF('Depr Exp'!$A$1:$A$7675,B41,'Depr Exp'!$K$1:$K$7675)</f>
        <v>895323.0157410003</v>
      </c>
      <c r="F41" s="361">
        <f t="shared" si="2"/>
        <v>1.5741000301204622E-2</v>
      </c>
    </row>
    <row r="42" spans="1:6" x14ac:dyDescent="0.25">
      <c r="A42" s="369" t="s">
        <v>1766</v>
      </c>
      <c r="B42" s="371" t="s">
        <v>365</v>
      </c>
      <c r="C42" s="370" t="s">
        <v>1767</v>
      </c>
      <c r="D42" s="361">
        <f>SUMIF('Depr Exp'!$A$1:$A$7816,B42,'Depr Exp'!$H$1:$H$7816)</f>
        <v>284767.68000000005</v>
      </c>
      <c r="E42" s="361">
        <f>SUMIF('Depr Exp'!$A$1:$A$7675,B42,'Depr Exp'!$K$1:$K$7675)</f>
        <v>284767.71187499992</v>
      </c>
      <c r="F42" s="361">
        <f t="shared" si="2"/>
        <v>3.187499986961484E-2</v>
      </c>
    </row>
    <row r="43" spans="1:6" x14ac:dyDescent="0.25">
      <c r="A43" s="369" t="s">
        <v>1768</v>
      </c>
      <c r="B43" s="371" t="s">
        <v>374</v>
      </c>
      <c r="C43" s="370" t="s">
        <v>1769</v>
      </c>
      <c r="D43" s="361">
        <f>SUMIF('Depr Exp'!$A$1:$A$7816,B43,'Depr Exp'!$H$1:$H$7816)</f>
        <v>6207.7199999999975</v>
      </c>
      <c r="E43" s="361">
        <f>SUMIF('Depr Exp'!$A$1:$A$7675,B43,'Depr Exp'!$K$1:$K$7675)</f>
        <v>6207.6799999999994</v>
      </c>
      <c r="F43" s="361">
        <f t="shared" si="2"/>
        <v>-3.9999999998144631E-2</v>
      </c>
    </row>
    <row r="44" spans="1:6" x14ac:dyDescent="0.25">
      <c r="A44" s="369" t="s">
        <v>1770</v>
      </c>
      <c r="B44" s="371" t="s">
        <v>395</v>
      </c>
      <c r="C44" s="370" t="s">
        <v>1771</v>
      </c>
      <c r="D44" s="361">
        <f>SUMIF('Depr Exp'!$A$1:$A$7816,B44,'Depr Exp'!$H$1:$H$7816)</f>
        <v>304964.76</v>
      </c>
      <c r="E44" s="361">
        <f>SUMIF('Depr Exp'!$A$1:$A$7675,B44,'Depr Exp'!$K$1:$K$7675)</f>
        <v>304964.83933799993</v>
      </c>
      <c r="F44" s="361">
        <f t="shared" si="2"/>
        <v>7.9337999923154712E-2</v>
      </c>
    </row>
    <row r="45" spans="1:6" x14ac:dyDescent="0.25">
      <c r="A45" s="369" t="s">
        <v>1772</v>
      </c>
      <c r="B45" s="371" t="s">
        <v>428</v>
      </c>
      <c r="C45" s="370" t="s">
        <v>1773</v>
      </c>
      <c r="D45" s="361">
        <f>SUMIF('Depr Exp'!$A$1:$A$7816,B45,'Depr Exp'!$H$1:$H$7816)</f>
        <v>1047.9600000000003</v>
      </c>
      <c r="E45" s="361">
        <f>SUMIF('Depr Exp'!$A$1:$A$7675,B45,'Depr Exp'!$K$1:$K$7675)</f>
        <v>1047.9572599999997</v>
      </c>
      <c r="F45" s="361">
        <f t="shared" si="2"/>
        <v>-2.7400000005854963E-3</v>
      </c>
    </row>
    <row r="46" spans="1:6" x14ac:dyDescent="0.25">
      <c r="A46" s="369"/>
      <c r="B46" s="369"/>
      <c r="C46" s="373" t="s">
        <v>1778</v>
      </c>
      <c r="D46" s="362">
        <f>SUM(D38:D45)</f>
        <v>1511710.3199999998</v>
      </c>
      <c r="E46" s="362">
        <f>SUM(E38:E45)</f>
        <v>1511710.411846</v>
      </c>
      <c r="F46" s="362">
        <f>SUM(F38:F45)</f>
        <v>9.1846000088708024E-2</v>
      </c>
    </row>
    <row r="47" spans="1:6" x14ac:dyDescent="0.25">
      <c r="A47" s="369"/>
      <c r="B47" s="369"/>
      <c r="C47" s="374"/>
      <c r="D47" s="362"/>
      <c r="E47" s="362"/>
      <c r="F47" s="362"/>
    </row>
    <row r="48" spans="1:6" x14ac:dyDescent="0.25">
      <c r="A48" s="369"/>
      <c r="B48" s="369"/>
      <c r="C48" s="370" t="s">
        <v>1779</v>
      </c>
      <c r="D48" s="361"/>
      <c r="E48" s="361"/>
      <c r="F48" s="361"/>
    </row>
    <row r="49" spans="1:6" x14ac:dyDescent="0.25">
      <c r="A49" s="369" t="s">
        <v>1758</v>
      </c>
      <c r="B49" s="369"/>
      <c r="C49" s="370" t="s">
        <v>1759</v>
      </c>
      <c r="D49" s="361"/>
      <c r="E49" s="361"/>
      <c r="F49" s="361"/>
    </row>
    <row r="50" spans="1:6" x14ac:dyDescent="0.25">
      <c r="A50" s="369" t="s">
        <v>1760</v>
      </c>
      <c r="B50" s="369"/>
      <c r="C50" s="370" t="s">
        <v>1761</v>
      </c>
      <c r="D50" s="361"/>
      <c r="E50" s="361"/>
      <c r="F50" s="361"/>
    </row>
    <row r="51" spans="1:6" x14ac:dyDescent="0.25">
      <c r="A51" s="369" t="s">
        <v>1762</v>
      </c>
      <c r="B51" s="369"/>
      <c r="C51" s="370" t="s">
        <v>1763</v>
      </c>
      <c r="D51" s="361"/>
      <c r="E51" s="361"/>
      <c r="F51" s="361"/>
    </row>
    <row r="52" spans="1:6" x14ac:dyDescent="0.25">
      <c r="A52" s="369" t="s">
        <v>1764</v>
      </c>
      <c r="B52" s="369"/>
      <c r="C52" s="370" t="s">
        <v>1765</v>
      </c>
      <c r="D52" s="361"/>
      <c r="E52" s="361"/>
      <c r="F52" s="361"/>
    </row>
    <row r="53" spans="1:6" x14ac:dyDescent="0.25">
      <c r="A53" s="369" t="s">
        <v>1766</v>
      </c>
      <c r="B53" s="371" t="s">
        <v>368</v>
      </c>
      <c r="C53" s="370" t="s">
        <v>1767</v>
      </c>
      <c r="D53" s="361">
        <f>SUMIF('Depr Exp'!$A$1:$A$7816,B53,'Depr Exp'!$H$1:$H$7816)</f>
        <v>71801.280000000013</v>
      </c>
      <c r="E53" s="361">
        <f>SUMIF('Depr Exp'!$A$1:$A$7675,B53,'Depr Exp'!$K$1:$K$7675)</f>
        <v>71801.217749999982</v>
      </c>
      <c r="F53" s="361">
        <f t="shared" ref="F53:F56" si="3">+E53-D53</f>
        <v>-6.2250000031781383E-2</v>
      </c>
    </row>
    <row r="54" spans="1:6" x14ac:dyDescent="0.25">
      <c r="A54" s="369" t="s">
        <v>1768</v>
      </c>
      <c r="B54" s="371" t="s">
        <v>375</v>
      </c>
      <c r="C54" s="370" t="s">
        <v>1769</v>
      </c>
      <c r="D54" s="361">
        <f>SUMIF('Depr Exp'!$A$1:$A$7816,B54,'Depr Exp'!$H$1:$H$7816)</f>
        <v>106903.56000000004</v>
      </c>
      <c r="E54" s="361">
        <f>SUMIF('Depr Exp'!$A$1:$A$7675,B54,'Depr Exp'!$K$1:$K$7675)</f>
        <v>106903.56900799998</v>
      </c>
      <c r="F54" s="361">
        <f t="shared" si="3"/>
        <v>9.00799993542023E-3</v>
      </c>
    </row>
    <row r="55" spans="1:6" x14ac:dyDescent="0.25">
      <c r="A55" s="369" t="s">
        <v>1770</v>
      </c>
      <c r="B55" s="371" t="s">
        <v>398</v>
      </c>
      <c r="C55" s="370" t="s">
        <v>1771</v>
      </c>
      <c r="D55" s="361">
        <f>SUMIF('Depr Exp'!$A$1:$A$7816,B55,'Depr Exp'!$H$1:$H$7816)</f>
        <v>163841.15999999995</v>
      </c>
      <c r="E55" s="361">
        <f>SUMIF('Depr Exp'!$A$1:$A$7675,B55,'Depr Exp'!$K$1:$K$7675)</f>
        <v>163841.08793699997</v>
      </c>
      <c r="F55" s="361">
        <f t="shared" si="3"/>
        <v>-7.2062999970512465E-2</v>
      </c>
    </row>
    <row r="56" spans="1:6" x14ac:dyDescent="0.25">
      <c r="A56" s="369" t="s">
        <v>1772</v>
      </c>
      <c r="B56" s="369"/>
      <c r="C56" s="370" t="s">
        <v>1773</v>
      </c>
      <c r="D56" s="361">
        <f>SUMIF('Depr Exp'!$A$1:$A$7816,B56,'Depr Exp'!$H$1:$H$7816)</f>
        <v>0</v>
      </c>
      <c r="E56" s="361">
        <f>SUMIF('Depr Exp'!$A$1:$A$7675,B56,'Depr Exp'!$K$1:$K$7675)</f>
        <v>0</v>
      </c>
      <c r="F56" s="361">
        <f t="shared" si="3"/>
        <v>0</v>
      </c>
    </row>
    <row r="57" spans="1:6" x14ac:dyDescent="0.25">
      <c r="A57" s="369"/>
      <c r="B57" s="369"/>
      <c r="C57" s="373" t="s">
        <v>1780</v>
      </c>
      <c r="D57" s="362">
        <f>SUM(D49:D56)</f>
        <v>342546</v>
      </c>
      <c r="E57" s="362">
        <f>SUM(E49:E56)</f>
        <v>342545.87469499995</v>
      </c>
      <c r="F57" s="362">
        <f>SUM(F49:F56)</f>
        <v>-0.12530500006687362</v>
      </c>
    </row>
    <row r="58" spans="1:6" x14ac:dyDescent="0.25">
      <c r="A58" s="369"/>
      <c r="B58" s="369"/>
      <c r="C58" s="373"/>
      <c r="D58" s="362"/>
      <c r="E58" s="362"/>
      <c r="F58" s="362"/>
    </row>
    <row r="59" spans="1:6" x14ac:dyDescent="0.25">
      <c r="A59" s="369"/>
      <c r="B59" s="369"/>
      <c r="C59" s="374"/>
      <c r="D59" s="361"/>
      <c r="E59" s="361"/>
      <c r="F59" s="361"/>
    </row>
    <row r="60" spans="1:6" ht="15.75" thickBot="1" x14ac:dyDescent="0.3">
      <c r="A60" s="369"/>
      <c r="B60" s="369"/>
      <c r="C60" s="370" t="s">
        <v>1781</v>
      </c>
      <c r="D60" s="363">
        <f>D21+D35+D46+D57</f>
        <v>3349729.57</v>
      </c>
      <c r="E60" s="363">
        <f>E21+E35+E46+E57</f>
        <v>3352813.4740240001</v>
      </c>
      <c r="F60" s="363">
        <f>F21+F35+F46+F57</f>
        <v>3083.9040239999631</v>
      </c>
    </row>
    <row r="61" spans="1:6" ht="15.75" thickTop="1" x14ac:dyDescent="0.25">
      <c r="A61" s="369"/>
      <c r="B61" s="369"/>
      <c r="C61" s="370"/>
      <c r="D61" s="364"/>
      <c r="E61" s="375"/>
      <c r="F61" s="371"/>
    </row>
    <row r="62" spans="1:6" x14ac:dyDescent="0.25">
      <c r="A62" s="365"/>
      <c r="B62" s="365"/>
      <c r="C62" s="371"/>
      <c r="D62" s="371"/>
      <c r="E62" s="371"/>
      <c r="F62" s="371"/>
    </row>
    <row r="63" spans="1:6" x14ac:dyDescent="0.25">
      <c r="A63" s="365"/>
      <c r="B63" s="365"/>
    </row>
    <row r="64" spans="1:6" x14ac:dyDescent="0.25">
      <c r="A64" s="365"/>
      <c r="B64" s="365"/>
    </row>
    <row r="65" spans="1:2" x14ac:dyDescent="0.25">
      <c r="A65" s="365"/>
      <c r="B65" s="365"/>
    </row>
    <row r="66" spans="1:2" x14ac:dyDescent="0.25">
      <c r="A66" s="365"/>
      <c r="B66" s="365"/>
    </row>
    <row r="67" spans="1:2" x14ac:dyDescent="0.25">
      <c r="A67" s="365"/>
      <c r="B67" s="365"/>
    </row>
    <row r="68" spans="1:2" x14ac:dyDescent="0.25">
      <c r="A68" s="365"/>
      <c r="B68" s="365"/>
    </row>
  </sheetData>
  <mergeCells count="4">
    <mergeCell ref="A1:E1"/>
    <mergeCell ref="A2:E2"/>
    <mergeCell ref="A3:E3"/>
    <mergeCell ref="A4:E4"/>
  </mergeCells>
  <pageMargins left="0.7" right="0.7" top="0.75" bottom="0.75" header="0.3" footer="0.3"/>
  <pageSetup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3"/>
  <sheetViews>
    <sheetView topLeftCell="A3" zoomScaleNormal="100" workbookViewId="0">
      <selection activeCell="H3" sqref="H3"/>
    </sheetView>
  </sheetViews>
  <sheetFormatPr defaultRowHeight="15" x14ac:dyDescent="0.25"/>
  <cols>
    <col min="2" max="2" width="58.85546875" customWidth="1"/>
    <col min="3" max="3" width="4.5703125" customWidth="1"/>
    <col min="4" max="4" width="16.42578125" customWidth="1"/>
    <col min="5" max="6" width="13.42578125" customWidth="1"/>
    <col min="7" max="7" width="16.85546875" customWidth="1"/>
    <col min="8" max="8" width="14.140625" customWidth="1"/>
  </cols>
  <sheetData>
    <row r="3" spans="1:8" ht="14.45" x14ac:dyDescent="0.3">
      <c r="A3" s="111"/>
      <c r="B3" s="111"/>
      <c r="C3" s="111"/>
      <c r="D3" s="111"/>
      <c r="E3" s="111"/>
      <c r="F3" s="111"/>
      <c r="G3" s="111"/>
    </row>
    <row r="4" spans="1:8" ht="14.45" x14ac:dyDescent="0.3">
      <c r="A4" s="111"/>
      <c r="B4" s="111"/>
      <c r="C4" s="111"/>
      <c r="D4" s="111"/>
      <c r="E4" s="111"/>
      <c r="F4" s="111"/>
      <c r="G4" s="111"/>
    </row>
    <row r="5" spans="1:8" ht="14.45" x14ac:dyDescent="0.3">
      <c r="A5" s="112"/>
      <c r="B5" s="113"/>
      <c r="C5" s="19"/>
      <c r="D5" s="114" t="s">
        <v>1268</v>
      </c>
      <c r="E5" s="112"/>
      <c r="F5" s="112"/>
      <c r="G5" s="112"/>
    </row>
    <row r="6" spans="1:8" ht="14.45" x14ac:dyDescent="0.3">
      <c r="A6" s="19"/>
      <c r="B6" s="19"/>
      <c r="C6" s="116" t="s">
        <v>1269</v>
      </c>
      <c r="D6" s="115"/>
      <c r="E6" s="115"/>
      <c r="F6" s="115"/>
      <c r="G6" s="115"/>
      <c r="H6" s="115"/>
    </row>
    <row r="7" spans="1:8" ht="14.45" x14ac:dyDescent="0.3">
      <c r="A7" s="19"/>
      <c r="B7" s="19"/>
      <c r="C7" s="116" t="s">
        <v>1270</v>
      </c>
      <c r="D7" s="117"/>
      <c r="E7" s="117"/>
      <c r="F7" s="117"/>
      <c r="G7" s="117"/>
      <c r="H7" s="117"/>
    </row>
    <row r="8" spans="1:8" ht="14.45" x14ac:dyDescent="0.3">
      <c r="A8" s="19"/>
      <c r="B8" s="19"/>
      <c r="C8" s="19"/>
      <c r="D8" s="116" t="s">
        <v>1271</v>
      </c>
      <c r="E8" s="117"/>
      <c r="F8" s="117"/>
      <c r="G8" s="117"/>
      <c r="H8" s="117"/>
    </row>
    <row r="9" spans="1:8" ht="14.45" x14ac:dyDescent="0.3">
      <c r="A9" s="19"/>
      <c r="B9" s="19"/>
      <c r="C9" s="115"/>
      <c r="D9" s="117"/>
      <c r="E9" s="117"/>
      <c r="F9" s="117"/>
      <c r="G9" s="117"/>
      <c r="H9" s="117"/>
    </row>
    <row r="10" spans="1:8" ht="14.45" x14ac:dyDescent="0.3">
      <c r="A10" s="118"/>
      <c r="B10" s="119"/>
      <c r="C10" s="119"/>
      <c r="D10" s="120" t="s">
        <v>1272</v>
      </c>
      <c r="E10" s="121"/>
      <c r="F10" s="122" t="s">
        <v>1273</v>
      </c>
      <c r="G10" s="121"/>
      <c r="H10" s="122" t="s">
        <v>1274</v>
      </c>
    </row>
    <row r="11" spans="1:8" ht="14.45" x14ac:dyDescent="0.3">
      <c r="A11" s="123" t="s">
        <v>1275</v>
      </c>
      <c r="B11" s="124"/>
      <c r="C11" s="124"/>
      <c r="D11" s="122" t="s">
        <v>1276</v>
      </c>
      <c r="E11" s="122" t="s">
        <v>1273</v>
      </c>
      <c r="F11" s="122" t="s">
        <v>1277</v>
      </c>
      <c r="G11" s="122" t="s">
        <v>1274</v>
      </c>
      <c r="H11" s="122" t="s">
        <v>1277</v>
      </c>
    </row>
    <row r="12" spans="1:8" ht="14.45" x14ac:dyDescent="0.3">
      <c r="A12" s="125" t="s">
        <v>1278</v>
      </c>
      <c r="B12" s="126" t="s">
        <v>1279</v>
      </c>
      <c r="C12" s="127" t="s">
        <v>1280</v>
      </c>
      <c r="D12" s="128" t="s">
        <v>1281</v>
      </c>
      <c r="E12" s="129" t="s">
        <v>1282</v>
      </c>
      <c r="F12" s="128" t="s">
        <v>1283</v>
      </c>
      <c r="G12" s="129" t="s">
        <v>1284</v>
      </c>
      <c r="H12" s="128" t="s">
        <v>1285</v>
      </c>
    </row>
    <row r="13" spans="1:8" ht="14.45" x14ac:dyDescent="0.3">
      <c r="A13" s="120"/>
      <c r="B13" s="130"/>
      <c r="C13" s="130"/>
      <c r="D13" s="131"/>
      <c r="E13" s="131"/>
      <c r="F13" s="131"/>
      <c r="G13" s="131"/>
      <c r="H13" s="122"/>
    </row>
    <row r="14" spans="1:8" ht="14.45" x14ac:dyDescent="0.3">
      <c r="A14" s="132">
        <v>1</v>
      </c>
      <c r="B14" s="133" t="s">
        <v>1286</v>
      </c>
      <c r="C14" s="133"/>
      <c r="D14" s="134">
        <f>'Depr Exp'!E7820</f>
        <v>107878753.22000001</v>
      </c>
      <c r="E14" s="134">
        <f>'Depr Exp'!I7820</f>
        <v>111415455.8932782</v>
      </c>
      <c r="F14" s="135">
        <f>E14-D14</f>
        <v>3536702.6732781827</v>
      </c>
      <c r="G14" s="135">
        <f>+E14</f>
        <v>111415455.8932782</v>
      </c>
      <c r="H14" s="135">
        <f>+G14-E14</f>
        <v>0</v>
      </c>
    </row>
    <row r="15" spans="1:8" ht="14.45" x14ac:dyDescent="0.3">
      <c r="A15" s="132">
        <f t="shared" ref="A15:A32" si="0">A14+1</f>
        <v>2</v>
      </c>
      <c r="B15" s="133" t="s">
        <v>1287</v>
      </c>
      <c r="C15" s="133"/>
      <c r="D15" s="330">
        <f>'Depr Exp'!E7821</f>
        <v>8928406.3818600178</v>
      </c>
      <c r="E15" s="330">
        <f>'Depr Exp'!I7821</f>
        <v>9523330.3541565742</v>
      </c>
      <c r="F15" s="144">
        <f>E15-D15</f>
        <v>594923.97229655646</v>
      </c>
      <c r="G15" s="144">
        <f>+E15</f>
        <v>9523330.3541565742</v>
      </c>
      <c r="H15" s="144">
        <f>+G15-E15</f>
        <v>0</v>
      </c>
    </row>
    <row r="16" spans="1:8" s="19" customFormat="1" ht="14.45" x14ac:dyDescent="0.3">
      <c r="A16" s="132">
        <f t="shared" si="0"/>
        <v>3</v>
      </c>
      <c r="B16" s="143" t="s">
        <v>1570</v>
      </c>
      <c r="C16" s="133"/>
      <c r="D16" s="144">
        <f>'Depr Exp'!E7826</f>
        <v>3292939.59</v>
      </c>
      <c r="E16" s="330">
        <f>'Depr Exp'!I7826</f>
        <v>3442117.919999999</v>
      </c>
      <c r="F16" s="144">
        <f>E16-D16</f>
        <v>149178.32999999914</v>
      </c>
      <c r="G16" s="144">
        <f t="shared" ref="G16:G17" si="1">+E16</f>
        <v>3442117.919999999</v>
      </c>
      <c r="H16" s="144">
        <f>+G16-E16</f>
        <v>0</v>
      </c>
    </row>
    <row r="17" spans="1:8" s="19" customFormat="1" ht="14.45" x14ac:dyDescent="0.3">
      <c r="A17" s="132">
        <f t="shared" si="0"/>
        <v>4</v>
      </c>
      <c r="B17" s="139" t="s">
        <v>1571</v>
      </c>
      <c r="C17" s="133"/>
      <c r="D17" s="136">
        <f>'Depr Exp'!E7827</f>
        <v>22665497.230383031</v>
      </c>
      <c r="E17" s="330">
        <f>'Depr Exp'!I7827</f>
        <v>30696938.992545016</v>
      </c>
      <c r="F17" s="144">
        <f>E17-D17</f>
        <v>8031441.762161985</v>
      </c>
      <c r="G17" s="144">
        <f t="shared" si="1"/>
        <v>30696938.992545016</v>
      </c>
      <c r="H17" s="144">
        <f>+G17-E17</f>
        <v>0</v>
      </c>
    </row>
    <row r="18" spans="1:8" ht="14.45" x14ac:dyDescent="0.3">
      <c r="A18" s="132">
        <f t="shared" si="0"/>
        <v>5</v>
      </c>
      <c r="B18" s="133" t="s">
        <v>1288</v>
      </c>
      <c r="C18" s="133"/>
      <c r="D18" s="138">
        <f>SUM(D14:D17)</f>
        <v>142765596.42224306</v>
      </c>
      <c r="E18" s="138">
        <f t="shared" ref="E18:H18" si="2">SUM(E14:E17)</f>
        <v>155077843.15997979</v>
      </c>
      <c r="F18" s="138">
        <f t="shared" si="2"/>
        <v>12312246.737736724</v>
      </c>
      <c r="G18" s="138">
        <f t="shared" si="2"/>
        <v>155077843.15997979</v>
      </c>
      <c r="H18" s="138">
        <f t="shared" si="2"/>
        <v>0</v>
      </c>
    </row>
    <row r="19" spans="1:8" ht="14.45" x14ac:dyDescent="0.3">
      <c r="A19" s="132">
        <f t="shared" si="0"/>
        <v>6</v>
      </c>
      <c r="B19" s="139" t="s">
        <v>1289</v>
      </c>
      <c r="C19" s="140"/>
      <c r="D19" s="141">
        <f>'Depr Exp'!E7830</f>
        <v>150570.87421800001</v>
      </c>
      <c r="E19" s="141">
        <f>'Depr Exp'!I7830</f>
        <v>155899.85061600001</v>
      </c>
      <c r="F19" s="141">
        <f>E19-D19</f>
        <v>5328.9763979999989</v>
      </c>
      <c r="G19" s="141">
        <f>+E19</f>
        <v>155899.85061600001</v>
      </c>
      <c r="H19" s="141">
        <f>+G19-E19</f>
        <v>0</v>
      </c>
    </row>
    <row r="20" spans="1:8" ht="14.45" x14ac:dyDescent="0.3">
      <c r="A20" s="132">
        <f t="shared" si="0"/>
        <v>7</v>
      </c>
      <c r="B20" s="139" t="s">
        <v>1290</v>
      </c>
      <c r="C20" s="133"/>
      <c r="D20" s="137">
        <f>'Accretion 12ME 12-2018'!B5</f>
        <v>159133.14000000001</v>
      </c>
      <c r="E20" s="137">
        <f>'Accretion 12ME 12-2018'!B13</f>
        <v>168529.08</v>
      </c>
      <c r="F20" s="237">
        <f>E20-D20</f>
        <v>9395.9399999999732</v>
      </c>
      <c r="G20" s="237">
        <f>+E20</f>
        <v>168529.08</v>
      </c>
      <c r="H20" s="237">
        <f>+G20-E20</f>
        <v>0</v>
      </c>
    </row>
    <row r="21" spans="1:8" ht="14.45" x14ac:dyDescent="0.3">
      <c r="A21" s="132">
        <f t="shared" si="0"/>
        <v>8</v>
      </c>
      <c r="B21" s="139" t="s">
        <v>1291</v>
      </c>
      <c r="C21" s="19"/>
      <c r="D21" s="142">
        <f>SUM(D18:D20)</f>
        <v>143075300.43646103</v>
      </c>
      <c r="E21" s="142">
        <f>SUM(E18:E20)</f>
        <v>155402272.09059581</v>
      </c>
      <c r="F21" s="142">
        <f>SUM(F18:F20)</f>
        <v>12326971.654134724</v>
      </c>
      <c r="G21" s="142">
        <f>SUM(G18:G20)</f>
        <v>155402272.09059581</v>
      </c>
      <c r="H21" s="142">
        <f>SUM(H18:H20)</f>
        <v>0</v>
      </c>
    </row>
    <row r="22" spans="1:8" ht="14.45" x14ac:dyDescent="0.3">
      <c r="A22" s="132">
        <f t="shared" si="0"/>
        <v>9</v>
      </c>
      <c r="B22" s="143"/>
      <c r="C22" s="143"/>
      <c r="D22" s="144"/>
      <c r="E22" s="144"/>
      <c r="F22" s="144"/>
      <c r="G22" s="138"/>
      <c r="H22" s="145"/>
    </row>
    <row r="23" spans="1:8" ht="14.45" x14ac:dyDescent="0.3">
      <c r="A23" s="132">
        <f t="shared" si="0"/>
        <v>10</v>
      </c>
      <c r="B23" s="146" t="s">
        <v>1292</v>
      </c>
      <c r="C23" s="146"/>
      <c r="D23" s="147"/>
      <c r="E23" s="147"/>
      <c r="F23" s="147">
        <f>F21</f>
        <v>12326971.654134724</v>
      </c>
      <c r="G23" s="147"/>
      <c r="H23" s="147">
        <f>-H20-H21</f>
        <v>0</v>
      </c>
    </row>
    <row r="24" spans="1:8" ht="14.45" x14ac:dyDescent="0.3">
      <c r="A24" s="132">
        <f t="shared" si="0"/>
        <v>11</v>
      </c>
      <c r="B24" s="140"/>
      <c r="C24" s="140"/>
      <c r="D24" s="148"/>
      <c r="E24" s="149"/>
      <c r="F24" s="150"/>
      <c r="G24" s="149"/>
      <c r="H24" s="151"/>
    </row>
    <row r="25" spans="1:8" x14ac:dyDescent="0.25">
      <c r="A25" s="132">
        <f t="shared" si="0"/>
        <v>12</v>
      </c>
      <c r="B25" s="152" t="s">
        <v>1293</v>
      </c>
      <c r="C25" s="153">
        <v>0.21</v>
      </c>
      <c r="D25" s="148"/>
      <c r="E25" s="149"/>
      <c r="F25" s="141">
        <f>-F23*C25</f>
        <v>-2588664.0473682922</v>
      </c>
      <c r="G25" s="149"/>
      <c r="H25" s="151"/>
    </row>
    <row r="26" spans="1:8" x14ac:dyDescent="0.25">
      <c r="A26" s="132">
        <f t="shared" si="0"/>
        <v>13</v>
      </c>
      <c r="B26" s="152"/>
      <c r="C26" s="153"/>
      <c r="D26" s="148"/>
      <c r="E26" s="149"/>
      <c r="F26" s="154"/>
      <c r="G26" s="149"/>
      <c r="H26" s="151"/>
    </row>
    <row r="27" spans="1:8" ht="15.75" thickBot="1" x14ac:dyDescent="0.3">
      <c r="A27" s="132">
        <f t="shared" si="0"/>
        <v>14</v>
      </c>
      <c r="B27" s="152" t="s">
        <v>1294</v>
      </c>
      <c r="C27" s="140"/>
      <c r="D27" s="143"/>
      <c r="E27" s="143"/>
      <c r="F27" s="155">
        <f>-F23-F25</f>
        <v>-9738307.6067664325</v>
      </c>
      <c r="G27" s="143"/>
      <c r="H27" s="156"/>
    </row>
    <row r="28" spans="1:8" ht="15.75" thickTop="1" x14ac:dyDescent="0.25">
      <c r="A28" s="132">
        <f t="shared" si="0"/>
        <v>15</v>
      </c>
    </row>
    <row r="29" spans="1:8" x14ac:dyDescent="0.25">
      <c r="A29" s="132">
        <f t="shared" si="0"/>
        <v>16</v>
      </c>
      <c r="B29" s="152" t="s">
        <v>1324</v>
      </c>
    </row>
    <row r="30" spans="1:8" x14ac:dyDescent="0.25">
      <c r="A30" s="132">
        <f t="shared" si="0"/>
        <v>17</v>
      </c>
      <c r="B30" s="152" t="s">
        <v>1326</v>
      </c>
      <c r="F30" s="227">
        <f>-F23</f>
        <v>-12326971.654134724</v>
      </c>
    </row>
    <row r="31" spans="1:8" x14ac:dyDescent="0.25">
      <c r="A31" s="132">
        <f t="shared" si="0"/>
        <v>18</v>
      </c>
      <c r="B31" s="139" t="s">
        <v>1316</v>
      </c>
      <c r="F31" s="227">
        <f>'EOP Gas DFIT Depr Restatement'!S29</f>
        <v>2588664.0473682922</v>
      </c>
    </row>
    <row r="32" spans="1:8" ht="15.75" thickBot="1" x14ac:dyDescent="0.3">
      <c r="A32" s="132">
        <f t="shared" si="0"/>
        <v>19</v>
      </c>
      <c r="B32" s="152" t="s">
        <v>1325</v>
      </c>
      <c r="F32" s="155">
        <f>SUM(F30:F31)</f>
        <v>-9738307.6067664325</v>
      </c>
    </row>
    <row r="33" ht="15.75" thickTop="1" x14ac:dyDescent="0.25"/>
  </sheetData>
  <pageMargins left="0.7" right="0.7" top="0.75" bottom="0.75" header="0.3" footer="0.3"/>
  <pageSetup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J7" sqref="J7"/>
    </sheetView>
  </sheetViews>
  <sheetFormatPr defaultColWidth="9.140625" defaultRowHeight="15" x14ac:dyDescent="0.25"/>
  <cols>
    <col min="1" max="1" width="12.28515625" style="19" customWidth="1"/>
    <col min="2" max="3" width="35.85546875" style="19" customWidth="1"/>
    <col min="4" max="16384" width="9.140625" style="19"/>
  </cols>
  <sheetData>
    <row r="1" spans="1:3" ht="14.45" x14ac:dyDescent="0.3">
      <c r="A1" s="28" t="s">
        <v>1360</v>
      </c>
    </row>
    <row r="2" spans="1:3" ht="14.45" x14ac:dyDescent="0.3">
      <c r="A2" s="28" t="s">
        <v>1361</v>
      </c>
    </row>
    <row r="4" spans="1:3" ht="15.6" x14ac:dyDescent="0.3">
      <c r="A4" s="307" t="s">
        <v>1362</v>
      </c>
      <c r="B4" s="307" t="s">
        <v>1750</v>
      </c>
      <c r="C4" s="307" t="s">
        <v>1363</v>
      </c>
    </row>
    <row r="5" spans="1:3" ht="62.45" x14ac:dyDescent="0.3">
      <c r="A5" s="308" t="s">
        <v>1260</v>
      </c>
      <c r="B5" s="308" t="s">
        <v>1745</v>
      </c>
      <c r="C5" s="308" t="s">
        <v>1746</v>
      </c>
    </row>
    <row r="6" spans="1:3" ht="124.9" x14ac:dyDescent="0.3">
      <c r="A6" s="309" t="s">
        <v>1365</v>
      </c>
      <c r="B6" s="309" t="s">
        <v>1747</v>
      </c>
      <c r="C6" s="309" t="s">
        <v>1748</v>
      </c>
    </row>
    <row r="7" spans="1:3" ht="93.6" x14ac:dyDescent="0.3">
      <c r="A7" s="310" t="s">
        <v>4</v>
      </c>
      <c r="B7" s="311" t="s">
        <v>1364</v>
      </c>
      <c r="C7" s="311" t="s">
        <v>1749</v>
      </c>
    </row>
    <row r="8" spans="1:3" s="333" customFormat="1" ht="46.9" x14ac:dyDescent="0.3">
      <c r="A8" s="344" t="s">
        <v>1554</v>
      </c>
      <c r="B8" s="344" t="s">
        <v>1747</v>
      </c>
      <c r="C8" s="344" t="s">
        <v>1751</v>
      </c>
    </row>
    <row r="9" spans="1:3" ht="47.25" x14ac:dyDescent="0.25">
      <c r="A9" s="312" t="s">
        <v>1359</v>
      </c>
      <c r="B9" s="312" t="s">
        <v>1747</v>
      </c>
      <c r="C9" s="312" t="s">
        <v>1366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011"/>
  <sheetViews>
    <sheetView zoomScale="70" zoomScaleNormal="70" workbookViewId="0">
      <pane xSplit="5" ySplit="4" topLeftCell="F7807" activePane="bottomRight" state="frozen"/>
      <selection pane="topRight" activeCell="F1" sqref="F1"/>
      <selection pane="bottomLeft" activeCell="A5" sqref="A5"/>
      <selection pane="bottomRight" activeCell="J7897" sqref="J7897"/>
    </sheetView>
  </sheetViews>
  <sheetFormatPr defaultRowHeight="15" outlineLevelRow="2" outlineLevelCol="1" x14ac:dyDescent="0.25"/>
  <cols>
    <col min="1" max="1" width="42.5703125" bestFit="1" customWidth="1"/>
    <col min="2" max="2" width="40.5703125" bestFit="1" customWidth="1"/>
    <col min="3" max="4" width="8.85546875" customWidth="1"/>
    <col min="5" max="5" width="13.7109375" bestFit="1" customWidth="1"/>
    <col min="6" max="6" width="17.42578125" style="29" customWidth="1"/>
    <col min="7" max="7" width="8.85546875" customWidth="1"/>
    <col min="8" max="8" width="19.5703125" style="29" customWidth="1"/>
    <col min="9" max="9" width="17.42578125" style="29" customWidth="1"/>
    <col min="10" max="10" width="18.28515625" style="19" bestFit="1" customWidth="1"/>
    <col min="11" max="11" width="16.85546875" customWidth="1"/>
    <col min="12" max="12" width="16.5703125" customWidth="1"/>
    <col min="13" max="13" width="10.5703125" customWidth="1"/>
    <col min="14" max="14" width="14.5703125" hidden="1" customWidth="1" outlineLevel="1"/>
    <col min="15" max="15" width="9.140625" style="32" collapsed="1"/>
    <col min="16" max="16" width="15.28515625" style="32" bestFit="1" customWidth="1"/>
    <col min="17" max="17" width="9.5703125" bestFit="1" customWidth="1"/>
    <col min="20" max="20" width="10.5703125" style="19" customWidth="1"/>
  </cols>
  <sheetData>
    <row r="1" spans="1:20" ht="14.45" x14ac:dyDescent="0.3">
      <c r="A1" s="24" t="s">
        <v>0</v>
      </c>
      <c r="B1" s="345" t="s">
        <v>1554</v>
      </c>
      <c r="C1" s="19"/>
      <c r="D1" s="19"/>
      <c r="E1" s="241"/>
      <c r="F1" s="272" t="s">
        <v>1</v>
      </c>
      <c r="G1" s="273"/>
      <c r="H1" s="274"/>
      <c r="I1" s="272" t="s">
        <v>2</v>
      </c>
      <c r="J1" s="273"/>
      <c r="K1" s="295"/>
      <c r="L1" s="296" t="s">
        <v>3</v>
      </c>
    </row>
    <row r="2" spans="1:20" ht="14.45" outlineLevel="2" x14ac:dyDescent="0.3">
      <c r="A2" s="23" t="s">
        <v>4</v>
      </c>
      <c r="B2" s="26"/>
      <c r="C2" s="19"/>
      <c r="D2" s="19"/>
      <c r="E2" s="241"/>
      <c r="F2" s="275"/>
      <c r="G2" s="36"/>
      <c r="H2" s="276"/>
      <c r="I2" s="275"/>
      <c r="J2" s="36"/>
      <c r="K2" s="25"/>
      <c r="L2" s="297"/>
    </row>
    <row r="3" spans="1:20" s="19" customFormat="1" ht="14.45" outlineLevel="1" x14ac:dyDescent="0.3">
      <c r="A3" s="269" t="s">
        <v>1359</v>
      </c>
      <c r="B3" s="26"/>
      <c r="E3" s="241"/>
      <c r="F3" s="275"/>
      <c r="G3" s="36"/>
      <c r="H3" s="276">
        <f>SUBTOTAL(9,H2:H2)</f>
        <v>0</v>
      </c>
      <c r="I3" s="275"/>
      <c r="J3" s="36"/>
      <c r="K3" s="25">
        <f>SUBTOTAL(9,K2:K2)</f>
        <v>0</v>
      </c>
      <c r="L3" s="297">
        <f>SUBTOTAL(9,L2:L2)</f>
        <v>0</v>
      </c>
      <c r="O3" s="32"/>
      <c r="P3" s="32"/>
    </row>
    <row r="4" spans="1:20" ht="43.9" outlineLevel="2" thickBot="1" x14ac:dyDescent="0.35">
      <c r="A4" s="320" t="s">
        <v>5</v>
      </c>
      <c r="B4" s="128" t="s">
        <v>6</v>
      </c>
      <c r="C4" s="128" t="s">
        <v>7</v>
      </c>
      <c r="D4" s="128" t="s">
        <v>8</v>
      </c>
      <c r="E4" s="321" t="s">
        <v>9</v>
      </c>
      <c r="F4" s="277" t="s">
        <v>10</v>
      </c>
      <c r="G4" s="278" t="s">
        <v>11</v>
      </c>
      <c r="H4" s="279" t="s">
        <v>12</v>
      </c>
      <c r="I4" s="277" t="s">
        <v>1358</v>
      </c>
      <c r="J4" s="278" t="s">
        <v>1574</v>
      </c>
      <c r="K4" s="298" t="s">
        <v>13</v>
      </c>
      <c r="L4" s="299" t="s">
        <v>14</v>
      </c>
      <c r="M4" s="262" t="s">
        <v>8</v>
      </c>
      <c r="O4" s="262" t="s">
        <v>1368</v>
      </c>
      <c r="T4" s="262" t="s">
        <v>8</v>
      </c>
    </row>
    <row r="5" spans="1:20" s="19" customFormat="1" ht="14.45" outlineLevel="1" x14ac:dyDescent="0.3">
      <c r="A5" s="39" t="s">
        <v>624</v>
      </c>
      <c r="B5" s="35"/>
      <c r="C5" s="35"/>
      <c r="D5" s="36"/>
      <c r="E5" s="242"/>
      <c r="F5" s="243"/>
      <c r="G5" s="37"/>
      <c r="H5" s="239"/>
      <c r="I5" s="243"/>
      <c r="J5" s="37"/>
      <c r="K5" s="240"/>
      <c r="L5" s="38"/>
      <c r="O5" s="32"/>
      <c r="P5" s="32"/>
    </row>
    <row r="6" spans="1:20" outlineLevel="1" x14ac:dyDescent="0.25">
      <c r="A6" s="19"/>
      <c r="B6" s="19"/>
      <c r="C6" s="19"/>
      <c r="D6" s="19"/>
      <c r="E6" s="343" t="s">
        <v>623</v>
      </c>
      <c r="F6" s="244" t="s">
        <v>15</v>
      </c>
      <c r="G6" s="245" t="s">
        <v>16</v>
      </c>
      <c r="H6" s="22" t="s">
        <v>17</v>
      </c>
      <c r="I6" s="244" t="s">
        <v>18</v>
      </c>
      <c r="J6" s="245" t="s">
        <v>19</v>
      </c>
      <c r="K6" s="21" t="s">
        <v>20</v>
      </c>
      <c r="L6" s="22" t="s">
        <v>21</v>
      </c>
    </row>
    <row r="7" spans="1:20" ht="14.45" outlineLevel="2" x14ac:dyDescent="0.3">
      <c r="A7" s="24" t="s">
        <v>22</v>
      </c>
      <c r="B7" s="24" t="str">
        <f t="shared" ref="B7:B18" si="0">CONCATENATE(A7,"-",MONTH(E7))</f>
        <v>C302 INT Franchises &amp; Consents-1</v>
      </c>
      <c r="C7" s="24" t="s">
        <v>1567</v>
      </c>
      <c r="D7" s="24"/>
      <c r="E7" s="43">
        <v>43131</v>
      </c>
      <c r="F7" s="246">
        <v>196330.4</v>
      </c>
      <c r="G7" s="247">
        <v>0</v>
      </c>
      <c r="H7" s="248">
        <v>1493.73</v>
      </c>
      <c r="I7" s="246"/>
      <c r="J7" s="247"/>
      <c r="K7" s="256">
        <f t="shared" ref="K7:K18" si="1">VLOOKUP(CONCATENATE(A7,"-12"),B$7:H$7819,7,0)</f>
        <v>1477.87</v>
      </c>
      <c r="L7" s="257">
        <f t="shared" ref="L7:L70" si="2">ROUND(K7-H7,2)</f>
        <v>-15.86</v>
      </c>
      <c r="M7" s="19" t="s">
        <v>0</v>
      </c>
      <c r="P7" s="318"/>
      <c r="T7" s="19" t="s">
        <v>0</v>
      </c>
    </row>
    <row r="8" spans="1:20" ht="14.45" outlineLevel="2" x14ac:dyDescent="0.3">
      <c r="A8" s="24" t="s">
        <v>22</v>
      </c>
      <c r="B8" s="24" t="str">
        <f t="shared" si="0"/>
        <v>C302 INT Franchises &amp; Consents-2</v>
      </c>
      <c r="C8" s="24" t="s">
        <v>1567</v>
      </c>
      <c r="D8" s="24"/>
      <c r="E8" s="43">
        <v>43159</v>
      </c>
      <c r="F8" s="246">
        <v>194870</v>
      </c>
      <c r="G8" s="247">
        <v>0</v>
      </c>
      <c r="H8" s="248">
        <v>1493.83</v>
      </c>
      <c r="I8" s="246"/>
      <c r="J8" s="247"/>
      <c r="K8" s="256">
        <f t="shared" si="1"/>
        <v>1477.87</v>
      </c>
      <c r="L8" s="257">
        <f t="shared" si="2"/>
        <v>-15.96</v>
      </c>
      <c r="M8" s="19" t="s">
        <v>0</v>
      </c>
      <c r="P8" s="318"/>
      <c r="T8" s="19" t="s">
        <v>0</v>
      </c>
    </row>
    <row r="9" spans="1:20" ht="14.45" outlineLevel="2" x14ac:dyDescent="0.3">
      <c r="A9" s="24" t="s">
        <v>22</v>
      </c>
      <c r="B9" s="24" t="str">
        <f t="shared" si="0"/>
        <v>C302 INT Franchises &amp; Consents-3</v>
      </c>
      <c r="C9" s="24" t="s">
        <v>1567</v>
      </c>
      <c r="D9" s="24"/>
      <c r="E9" s="43">
        <v>43190</v>
      </c>
      <c r="F9" s="246">
        <v>193409.5</v>
      </c>
      <c r="G9" s="247">
        <v>0</v>
      </c>
      <c r="H9" s="248">
        <v>1493.92</v>
      </c>
      <c r="I9" s="246"/>
      <c r="J9" s="247"/>
      <c r="K9" s="256">
        <f t="shared" si="1"/>
        <v>1477.87</v>
      </c>
      <c r="L9" s="257">
        <f t="shared" si="2"/>
        <v>-16.05</v>
      </c>
      <c r="M9" s="19" t="s">
        <v>0</v>
      </c>
      <c r="P9" s="318"/>
      <c r="T9" s="19" t="s">
        <v>0</v>
      </c>
    </row>
    <row r="10" spans="1:20" ht="14.45" outlineLevel="2" x14ac:dyDescent="0.3">
      <c r="A10" s="24" t="s">
        <v>22</v>
      </c>
      <c r="B10" s="24" t="str">
        <f t="shared" si="0"/>
        <v>C302 INT Franchises &amp; Consents-4</v>
      </c>
      <c r="C10" s="24" t="s">
        <v>1567</v>
      </c>
      <c r="D10" s="24"/>
      <c r="E10" s="43">
        <v>43220</v>
      </c>
      <c r="F10" s="246">
        <v>191915.58</v>
      </c>
      <c r="G10" s="247">
        <v>0</v>
      </c>
      <c r="H10" s="248">
        <v>1493.93</v>
      </c>
      <c r="I10" s="246"/>
      <c r="J10" s="247"/>
      <c r="K10" s="256">
        <f t="shared" si="1"/>
        <v>1477.87</v>
      </c>
      <c r="L10" s="257">
        <f t="shared" si="2"/>
        <v>-16.059999999999999</v>
      </c>
      <c r="M10" s="19" t="s">
        <v>0</v>
      </c>
      <c r="P10" s="318"/>
      <c r="T10" s="19" t="s">
        <v>0</v>
      </c>
    </row>
    <row r="11" spans="1:20" ht="14.45" outlineLevel="2" x14ac:dyDescent="0.3">
      <c r="A11" s="24" t="s">
        <v>22</v>
      </c>
      <c r="B11" s="24" t="str">
        <f t="shared" si="0"/>
        <v>C302 INT Franchises &amp; Consents-5</v>
      </c>
      <c r="C11" s="24" t="s">
        <v>1567</v>
      </c>
      <c r="D11" s="24"/>
      <c r="E11" s="43">
        <v>43251</v>
      </c>
      <c r="F11" s="246">
        <v>190421.65</v>
      </c>
      <c r="G11" s="247">
        <v>0</v>
      </c>
      <c r="H11" s="248">
        <v>1493.92</v>
      </c>
      <c r="I11" s="246"/>
      <c r="J11" s="247"/>
      <c r="K11" s="256">
        <f t="shared" si="1"/>
        <v>1477.87</v>
      </c>
      <c r="L11" s="257">
        <f t="shared" si="2"/>
        <v>-16.05</v>
      </c>
      <c r="M11" s="19" t="s">
        <v>0</v>
      </c>
      <c r="P11" s="318"/>
      <c r="T11" s="19" t="s">
        <v>0</v>
      </c>
    </row>
    <row r="12" spans="1:20" ht="14.45" outlineLevel="2" x14ac:dyDescent="0.3">
      <c r="A12" s="24" t="s">
        <v>22</v>
      </c>
      <c r="B12" s="24" t="str">
        <f t="shared" si="0"/>
        <v>C302 INT Franchises &amp; Consents-6</v>
      </c>
      <c r="C12" s="24" t="s">
        <v>1567</v>
      </c>
      <c r="D12" s="24"/>
      <c r="E12" s="43">
        <v>43281</v>
      </c>
      <c r="F12" s="246">
        <v>188927.73</v>
      </c>
      <c r="G12" s="247">
        <v>0</v>
      </c>
      <c r="H12" s="248">
        <v>1493.93</v>
      </c>
      <c r="I12" s="246"/>
      <c r="J12" s="247"/>
      <c r="K12" s="256">
        <f t="shared" si="1"/>
        <v>1477.87</v>
      </c>
      <c r="L12" s="257">
        <f t="shared" si="2"/>
        <v>-16.059999999999999</v>
      </c>
      <c r="M12" s="19" t="s">
        <v>0</v>
      </c>
      <c r="P12" s="318"/>
      <c r="T12" s="19" t="s">
        <v>0</v>
      </c>
    </row>
    <row r="13" spans="1:20" ht="14.45" outlineLevel="2" x14ac:dyDescent="0.3">
      <c r="A13" s="24" t="s">
        <v>22</v>
      </c>
      <c r="B13" s="24" t="str">
        <f t="shared" si="0"/>
        <v>C302 INT Franchises &amp; Consents-7</v>
      </c>
      <c r="C13" s="24" t="s">
        <v>1567</v>
      </c>
      <c r="D13" s="24"/>
      <c r="E13" s="43">
        <v>43312</v>
      </c>
      <c r="F13" s="246">
        <v>187433.8</v>
      </c>
      <c r="G13" s="247">
        <v>0</v>
      </c>
      <c r="H13" s="248">
        <v>1493.92</v>
      </c>
      <c r="I13" s="246"/>
      <c r="J13" s="247"/>
      <c r="K13" s="256">
        <f t="shared" si="1"/>
        <v>1477.87</v>
      </c>
      <c r="L13" s="257">
        <f t="shared" si="2"/>
        <v>-16.05</v>
      </c>
      <c r="M13" s="19" t="s">
        <v>0</v>
      </c>
      <c r="P13" s="318"/>
      <c r="T13" s="19" t="s">
        <v>0</v>
      </c>
    </row>
    <row r="14" spans="1:20" ht="14.45" outlineLevel="2" x14ac:dyDescent="0.3">
      <c r="A14" s="24" t="s">
        <v>22</v>
      </c>
      <c r="B14" s="24" t="str">
        <f t="shared" si="0"/>
        <v>C302 INT Franchises &amp; Consents-8</v>
      </c>
      <c r="C14" s="24" t="s">
        <v>1567</v>
      </c>
      <c r="D14" s="24"/>
      <c r="E14" s="43">
        <v>43343</v>
      </c>
      <c r="F14" s="246">
        <v>185939.88</v>
      </c>
      <c r="G14" s="247">
        <v>0</v>
      </c>
      <c r="H14" s="248">
        <v>1493.93</v>
      </c>
      <c r="I14" s="246"/>
      <c r="J14" s="247"/>
      <c r="K14" s="256">
        <f t="shared" si="1"/>
        <v>1477.87</v>
      </c>
      <c r="L14" s="257">
        <f t="shared" si="2"/>
        <v>-16.059999999999999</v>
      </c>
      <c r="M14" s="19" t="s">
        <v>0</v>
      </c>
      <c r="P14" s="318"/>
      <c r="T14" s="19" t="s">
        <v>0</v>
      </c>
    </row>
    <row r="15" spans="1:20" ht="14.45" outlineLevel="2" x14ac:dyDescent="0.3">
      <c r="A15" s="24" t="s">
        <v>22</v>
      </c>
      <c r="B15" s="24" t="str">
        <f t="shared" si="0"/>
        <v>C302 INT Franchises &amp; Consents-9</v>
      </c>
      <c r="C15" s="24" t="s">
        <v>1567</v>
      </c>
      <c r="D15" s="24"/>
      <c r="E15" s="43">
        <v>43373</v>
      </c>
      <c r="F15" s="246">
        <v>184445.95</v>
      </c>
      <c r="G15" s="247">
        <v>0</v>
      </c>
      <c r="H15" s="248">
        <v>1507.45</v>
      </c>
      <c r="I15" s="246"/>
      <c r="J15" s="247"/>
      <c r="K15" s="256">
        <f t="shared" si="1"/>
        <v>1477.87</v>
      </c>
      <c r="L15" s="257">
        <f t="shared" si="2"/>
        <v>-29.58</v>
      </c>
      <c r="M15" s="19" t="s">
        <v>0</v>
      </c>
      <c r="P15" s="318"/>
      <c r="T15" s="19" t="s">
        <v>0</v>
      </c>
    </row>
    <row r="16" spans="1:20" ht="14.45" outlineLevel="2" x14ac:dyDescent="0.3">
      <c r="A16" s="24" t="s">
        <v>22</v>
      </c>
      <c r="B16" s="24" t="str">
        <f t="shared" si="0"/>
        <v>C302 INT Franchises &amp; Consents-10</v>
      </c>
      <c r="C16" s="24" t="s">
        <v>1567</v>
      </c>
      <c r="D16" s="24"/>
      <c r="E16" s="43">
        <v>43404</v>
      </c>
      <c r="F16" s="246">
        <v>182938.5</v>
      </c>
      <c r="G16" s="247">
        <v>0</v>
      </c>
      <c r="H16" s="248">
        <v>1507.46</v>
      </c>
      <c r="I16" s="246"/>
      <c r="J16" s="247"/>
      <c r="K16" s="256">
        <f t="shared" si="1"/>
        <v>1477.87</v>
      </c>
      <c r="L16" s="257">
        <f t="shared" si="2"/>
        <v>-29.59</v>
      </c>
      <c r="M16" s="19" t="s">
        <v>0</v>
      </c>
      <c r="P16" s="318"/>
      <c r="T16" s="19" t="s">
        <v>0</v>
      </c>
    </row>
    <row r="17" spans="1:20" ht="14.45" outlineLevel="2" x14ac:dyDescent="0.3">
      <c r="A17" s="24" t="s">
        <v>22</v>
      </c>
      <c r="B17" s="24" t="str">
        <f t="shared" si="0"/>
        <v>C302 INT Franchises &amp; Consents-11</v>
      </c>
      <c r="C17" s="24" t="s">
        <v>1567</v>
      </c>
      <c r="D17" s="24"/>
      <c r="E17" s="43">
        <v>43434</v>
      </c>
      <c r="F17" s="246">
        <v>181431.04000000001</v>
      </c>
      <c r="G17" s="247">
        <v>0</v>
      </c>
      <c r="H17" s="248">
        <v>1507.45</v>
      </c>
      <c r="I17" s="246"/>
      <c r="J17" s="247"/>
      <c r="K17" s="256">
        <f t="shared" si="1"/>
        <v>1477.87</v>
      </c>
      <c r="L17" s="257">
        <f t="shared" si="2"/>
        <v>-29.58</v>
      </c>
      <c r="M17" s="19" t="s">
        <v>0</v>
      </c>
      <c r="P17" s="318"/>
      <c r="T17" s="19" t="s">
        <v>0</v>
      </c>
    </row>
    <row r="18" spans="1:20" ht="14.45" outlineLevel="2" x14ac:dyDescent="0.3">
      <c r="A18" s="24" t="s">
        <v>22</v>
      </c>
      <c r="B18" s="24" t="str">
        <f t="shared" si="0"/>
        <v>C302 INT Franchises &amp; Consents-12</v>
      </c>
      <c r="C18" s="24" t="s">
        <v>1567</v>
      </c>
      <c r="D18" s="24"/>
      <c r="E18" s="43">
        <v>43465</v>
      </c>
      <c r="F18" s="246">
        <v>179923.59</v>
      </c>
      <c r="G18" s="247">
        <v>0</v>
      </c>
      <c r="H18" s="248">
        <v>1477.87</v>
      </c>
      <c r="I18" s="246"/>
      <c r="J18" s="247"/>
      <c r="K18" s="256">
        <f t="shared" si="1"/>
        <v>1477.87</v>
      </c>
      <c r="L18" s="257">
        <f t="shared" si="2"/>
        <v>0</v>
      </c>
      <c r="M18" s="19" t="s">
        <v>0</v>
      </c>
      <c r="P18" s="318"/>
      <c r="T18" s="19" t="s">
        <v>0</v>
      </c>
    </row>
    <row r="19" spans="1:20" s="19" customFormat="1" outlineLevel="1" thickBot="1" x14ac:dyDescent="0.35">
      <c r="A19" s="44" t="s">
        <v>625</v>
      </c>
      <c r="C19" s="20" t="s">
        <v>1226</v>
      </c>
      <c r="E19" s="104" t="s">
        <v>1266</v>
      </c>
      <c r="F19" s="29"/>
      <c r="G19" s="30"/>
      <c r="H19" s="42">
        <f>SUBTOTAL(9,H7:H18)</f>
        <v>17951.34</v>
      </c>
      <c r="I19" s="29"/>
      <c r="J19" s="30"/>
      <c r="K19" s="42">
        <f>SUBTOTAL(9,K7:K18)</f>
        <v>17734.439999999995</v>
      </c>
      <c r="L19" s="42">
        <f t="shared" si="2"/>
        <v>-216.9</v>
      </c>
      <c r="O19" s="32" t="str">
        <f>LEFT(A19,5)</f>
        <v xml:space="preserve">C302 </v>
      </c>
      <c r="P19" s="318">
        <f>-L19/2</f>
        <v>108.45</v>
      </c>
    </row>
    <row r="20" spans="1:20" outlineLevel="2" thickTop="1" x14ac:dyDescent="0.3">
      <c r="A20" s="24" t="s">
        <v>23</v>
      </c>
      <c r="B20" s="24" t="str">
        <f t="shared" ref="B20:B31" si="3">CONCATENATE(A20,"-",MONTH(E20))</f>
        <v>C303 INT Misc Intangible Plant-1</v>
      </c>
      <c r="C20" s="24" t="s">
        <v>1567</v>
      </c>
      <c r="D20" s="24"/>
      <c r="E20" s="43">
        <v>43131</v>
      </c>
      <c r="F20" s="246">
        <v>181990744.50999999</v>
      </c>
      <c r="G20" s="247">
        <v>0</v>
      </c>
      <c r="H20" s="248">
        <v>4339179.0599999996</v>
      </c>
      <c r="I20" s="246"/>
      <c r="J20" s="247"/>
      <c r="K20" s="258">
        <f t="shared" ref="K20:K31" si="4">VLOOKUP(CONCATENATE(A20,"-12"),B$7:H$7819,7,0)</f>
        <v>7324200.2999999998</v>
      </c>
      <c r="L20" s="248">
        <f t="shared" si="2"/>
        <v>2985021.24</v>
      </c>
      <c r="M20" s="19" t="s">
        <v>0</v>
      </c>
      <c r="O20" s="32" t="str">
        <f t="shared" ref="O20:O31" si="5">LEFT(A20,4)</f>
        <v>C303</v>
      </c>
      <c r="P20" s="318"/>
      <c r="T20" s="19" t="s">
        <v>0</v>
      </c>
    </row>
    <row r="21" spans="1:20" ht="14.45" outlineLevel="2" x14ac:dyDescent="0.3">
      <c r="A21" s="24" t="s">
        <v>23</v>
      </c>
      <c r="B21" s="24" t="str">
        <f t="shared" si="3"/>
        <v>C303 INT Misc Intangible Plant-2</v>
      </c>
      <c r="C21" s="24" t="s">
        <v>1567</v>
      </c>
      <c r="D21" s="24"/>
      <c r="E21" s="43">
        <v>43159</v>
      </c>
      <c r="F21" s="246">
        <v>178095899.49000001</v>
      </c>
      <c r="G21" s="247">
        <v>0</v>
      </c>
      <c r="H21" s="248">
        <v>4257809.83</v>
      </c>
      <c r="I21" s="246"/>
      <c r="J21" s="247"/>
      <c r="K21" s="258">
        <f t="shared" si="4"/>
        <v>7324200.2999999998</v>
      </c>
      <c r="L21" s="248">
        <f t="shared" si="2"/>
        <v>3066390.47</v>
      </c>
      <c r="M21" s="19" t="s">
        <v>0</v>
      </c>
      <c r="O21" s="32" t="str">
        <f t="shared" si="5"/>
        <v>C303</v>
      </c>
      <c r="P21" s="318"/>
      <c r="T21" s="19" t="s">
        <v>0</v>
      </c>
    </row>
    <row r="22" spans="1:20" ht="14.45" outlineLevel="2" x14ac:dyDescent="0.3">
      <c r="A22" s="24" t="s">
        <v>23</v>
      </c>
      <c r="B22" s="24" t="str">
        <f t="shared" si="3"/>
        <v>C303 INT Misc Intangible Plant-3</v>
      </c>
      <c r="C22" s="24" t="s">
        <v>1567</v>
      </c>
      <c r="D22" s="24"/>
      <c r="E22" s="43">
        <v>43190</v>
      </c>
      <c r="F22" s="246">
        <v>174251888.16</v>
      </c>
      <c r="G22" s="247">
        <v>0</v>
      </c>
      <c r="H22" s="248">
        <v>4198218.37</v>
      </c>
      <c r="I22" s="246"/>
      <c r="J22" s="247"/>
      <c r="K22" s="258">
        <f t="shared" si="4"/>
        <v>7324200.2999999998</v>
      </c>
      <c r="L22" s="248">
        <f t="shared" si="2"/>
        <v>3125981.93</v>
      </c>
      <c r="M22" s="19" t="s">
        <v>0</v>
      </c>
      <c r="O22" s="32" t="str">
        <f t="shared" si="5"/>
        <v>C303</v>
      </c>
      <c r="P22" s="318"/>
      <c r="T22" s="19" t="s">
        <v>0</v>
      </c>
    </row>
    <row r="23" spans="1:20" ht="14.45" outlineLevel="2" x14ac:dyDescent="0.3">
      <c r="A23" s="24" t="s">
        <v>23</v>
      </c>
      <c r="B23" s="24" t="str">
        <f t="shared" si="3"/>
        <v>C303 INT Misc Intangible Plant-4</v>
      </c>
      <c r="C23" s="24" t="s">
        <v>1567</v>
      </c>
      <c r="D23" s="24"/>
      <c r="E23" s="43">
        <v>43220</v>
      </c>
      <c r="F23" s="246">
        <v>172422436.13</v>
      </c>
      <c r="G23" s="247">
        <v>0</v>
      </c>
      <c r="H23" s="248">
        <v>4224114.3600000003</v>
      </c>
      <c r="I23" s="246"/>
      <c r="J23" s="247"/>
      <c r="K23" s="258">
        <f t="shared" si="4"/>
        <v>7324200.2999999998</v>
      </c>
      <c r="L23" s="248">
        <f t="shared" si="2"/>
        <v>3100085.94</v>
      </c>
      <c r="M23" s="19" t="s">
        <v>0</v>
      </c>
      <c r="O23" s="32" t="str">
        <f t="shared" si="5"/>
        <v>C303</v>
      </c>
      <c r="P23" s="318"/>
      <c r="T23" s="19" t="s">
        <v>0</v>
      </c>
    </row>
    <row r="24" spans="1:20" ht="14.45" outlineLevel="2" x14ac:dyDescent="0.3">
      <c r="A24" s="24" t="s">
        <v>23</v>
      </c>
      <c r="B24" s="24" t="str">
        <f t="shared" si="3"/>
        <v>C303 INT Misc Intangible Plant-5</v>
      </c>
      <c r="C24" s="24" t="s">
        <v>1567</v>
      </c>
      <c r="D24" s="24"/>
      <c r="E24" s="43">
        <v>43251</v>
      </c>
      <c r="F24" s="246">
        <v>185887332.41</v>
      </c>
      <c r="G24" s="247">
        <v>0</v>
      </c>
      <c r="H24" s="248">
        <v>4255691.2699999996</v>
      </c>
      <c r="I24" s="246"/>
      <c r="J24" s="247"/>
      <c r="K24" s="258">
        <f t="shared" si="4"/>
        <v>7324200.2999999998</v>
      </c>
      <c r="L24" s="248">
        <f t="shared" si="2"/>
        <v>3068509.03</v>
      </c>
      <c r="M24" s="19" t="s">
        <v>0</v>
      </c>
      <c r="O24" s="32" t="str">
        <f t="shared" si="5"/>
        <v>C303</v>
      </c>
      <c r="P24" s="318"/>
      <c r="T24" s="19" t="s">
        <v>0</v>
      </c>
    </row>
    <row r="25" spans="1:20" ht="14.45" outlineLevel="2" x14ac:dyDescent="0.3">
      <c r="A25" s="24" t="s">
        <v>23</v>
      </c>
      <c r="B25" s="24" t="str">
        <f t="shared" si="3"/>
        <v>C303 INT Misc Intangible Plant-6</v>
      </c>
      <c r="C25" s="24" t="s">
        <v>1567</v>
      </c>
      <c r="D25" s="24"/>
      <c r="E25" s="43">
        <v>43281</v>
      </c>
      <c r="F25" s="246">
        <v>209822635.55000001</v>
      </c>
      <c r="G25" s="247">
        <v>0</v>
      </c>
      <c r="H25" s="248">
        <v>4864673.4400000004</v>
      </c>
      <c r="I25" s="246"/>
      <c r="J25" s="247"/>
      <c r="K25" s="258">
        <f t="shared" si="4"/>
        <v>7324200.2999999998</v>
      </c>
      <c r="L25" s="248">
        <f t="shared" si="2"/>
        <v>2459526.86</v>
      </c>
      <c r="M25" s="19" t="s">
        <v>0</v>
      </c>
      <c r="O25" s="32" t="str">
        <f t="shared" si="5"/>
        <v>C303</v>
      </c>
      <c r="P25" s="318"/>
      <c r="T25" s="19" t="s">
        <v>0</v>
      </c>
    </row>
    <row r="26" spans="1:20" ht="14.45" outlineLevel="2" x14ac:dyDescent="0.3">
      <c r="A26" s="24" t="s">
        <v>23</v>
      </c>
      <c r="B26" s="24" t="str">
        <f t="shared" si="3"/>
        <v>C303 INT Misc Intangible Plant-7</v>
      </c>
      <c r="C26" s="24" t="s">
        <v>1567</v>
      </c>
      <c r="D26" s="24"/>
      <c r="E26" s="43">
        <v>43312</v>
      </c>
      <c r="F26" s="246">
        <v>220032723.99000001</v>
      </c>
      <c r="G26" s="247">
        <v>0</v>
      </c>
      <c r="H26" s="248">
        <v>5249382.46</v>
      </c>
      <c r="I26" s="246"/>
      <c r="J26" s="247"/>
      <c r="K26" s="258">
        <f t="shared" si="4"/>
        <v>7324200.2999999998</v>
      </c>
      <c r="L26" s="248">
        <f t="shared" si="2"/>
        <v>2074817.84</v>
      </c>
      <c r="M26" s="19" t="s">
        <v>0</v>
      </c>
      <c r="O26" s="32" t="str">
        <f t="shared" si="5"/>
        <v>C303</v>
      </c>
      <c r="P26" s="318"/>
      <c r="T26" s="19" t="s">
        <v>0</v>
      </c>
    </row>
    <row r="27" spans="1:20" ht="14.45" outlineLevel="2" x14ac:dyDescent="0.3">
      <c r="A27" s="24" t="s">
        <v>23</v>
      </c>
      <c r="B27" s="24" t="str">
        <f t="shared" si="3"/>
        <v>C303 INT Misc Intangible Plant-8</v>
      </c>
      <c r="C27" s="24" t="s">
        <v>1567</v>
      </c>
      <c r="D27" s="24"/>
      <c r="E27" s="43">
        <v>43343</v>
      </c>
      <c r="F27" s="246">
        <v>217951076.19999999</v>
      </c>
      <c r="G27" s="247">
        <v>0</v>
      </c>
      <c r="H27" s="248">
        <v>5323489.51</v>
      </c>
      <c r="I27" s="246"/>
      <c r="J27" s="247"/>
      <c r="K27" s="258">
        <f t="shared" si="4"/>
        <v>7324200.2999999998</v>
      </c>
      <c r="L27" s="248">
        <f t="shared" si="2"/>
        <v>2000710.79</v>
      </c>
      <c r="M27" s="19" t="s">
        <v>0</v>
      </c>
      <c r="O27" s="32" t="str">
        <f t="shared" si="5"/>
        <v>C303</v>
      </c>
      <c r="P27" s="318"/>
      <c r="T27" s="19" t="s">
        <v>0</v>
      </c>
    </row>
    <row r="28" spans="1:20" ht="14.45" outlineLevel="2" x14ac:dyDescent="0.3">
      <c r="A28" s="24" t="s">
        <v>23</v>
      </c>
      <c r="B28" s="24" t="str">
        <f t="shared" si="3"/>
        <v>C303 INT Misc Intangible Plant-9</v>
      </c>
      <c r="C28" s="24" t="s">
        <v>1567</v>
      </c>
      <c r="D28" s="24"/>
      <c r="E28" s="43">
        <v>43373</v>
      </c>
      <c r="F28" s="246">
        <v>245918440.72</v>
      </c>
      <c r="G28" s="247">
        <v>0</v>
      </c>
      <c r="H28" s="248">
        <v>5904790.3399999999</v>
      </c>
      <c r="I28" s="246"/>
      <c r="J28" s="247"/>
      <c r="K28" s="258">
        <f t="shared" si="4"/>
        <v>7324200.2999999998</v>
      </c>
      <c r="L28" s="248">
        <f t="shared" si="2"/>
        <v>1419409.96</v>
      </c>
      <c r="M28" s="19" t="s">
        <v>0</v>
      </c>
      <c r="O28" s="32" t="str">
        <f t="shared" si="5"/>
        <v>C303</v>
      </c>
      <c r="P28" s="318"/>
      <c r="T28" s="19" t="s">
        <v>0</v>
      </c>
    </row>
    <row r="29" spans="1:20" ht="14.45" outlineLevel="2" x14ac:dyDescent="0.3">
      <c r="A29" s="24" t="s">
        <v>23</v>
      </c>
      <c r="B29" s="24" t="str">
        <f t="shared" si="3"/>
        <v>C303 INT Misc Intangible Plant-10</v>
      </c>
      <c r="C29" s="24" t="s">
        <v>1567</v>
      </c>
      <c r="D29" s="24"/>
      <c r="E29" s="43">
        <v>43404</v>
      </c>
      <c r="F29" s="246">
        <v>304240259.85000002</v>
      </c>
      <c r="G29" s="247">
        <v>0</v>
      </c>
      <c r="H29" s="248">
        <v>6645107.9800000004</v>
      </c>
      <c r="I29" s="246"/>
      <c r="J29" s="247"/>
      <c r="K29" s="258">
        <f t="shared" si="4"/>
        <v>7324200.2999999998</v>
      </c>
      <c r="L29" s="248">
        <f t="shared" si="2"/>
        <v>679092.32</v>
      </c>
      <c r="M29" s="19" t="s">
        <v>0</v>
      </c>
      <c r="O29" s="32" t="str">
        <f t="shared" si="5"/>
        <v>C303</v>
      </c>
      <c r="P29" s="318"/>
      <c r="T29" s="19" t="s">
        <v>0</v>
      </c>
    </row>
    <row r="30" spans="1:20" ht="14.45" outlineLevel="2" x14ac:dyDescent="0.3">
      <c r="A30" s="24" t="s">
        <v>23</v>
      </c>
      <c r="B30" s="24" t="str">
        <f t="shared" si="3"/>
        <v>C303 INT Misc Intangible Plant-11</v>
      </c>
      <c r="C30" s="24" t="s">
        <v>1567</v>
      </c>
      <c r="D30" s="24"/>
      <c r="E30" s="43">
        <v>43434</v>
      </c>
      <c r="F30" s="246">
        <v>326641089.95999998</v>
      </c>
      <c r="G30" s="247">
        <v>0</v>
      </c>
      <c r="H30" s="248">
        <v>7396829.6900000004</v>
      </c>
      <c r="I30" s="246"/>
      <c r="J30" s="247"/>
      <c r="K30" s="258">
        <f t="shared" si="4"/>
        <v>7324200.2999999998</v>
      </c>
      <c r="L30" s="248">
        <f t="shared" si="2"/>
        <v>-72629.39</v>
      </c>
      <c r="M30" s="19" t="s">
        <v>0</v>
      </c>
      <c r="O30" s="32" t="str">
        <f t="shared" si="5"/>
        <v>C303</v>
      </c>
      <c r="P30" s="318"/>
      <c r="T30" s="19" t="s">
        <v>0</v>
      </c>
    </row>
    <row r="31" spans="1:20" ht="14.45" outlineLevel="2" x14ac:dyDescent="0.3">
      <c r="A31" s="24" t="s">
        <v>23</v>
      </c>
      <c r="B31" s="24" t="str">
        <f t="shared" si="3"/>
        <v>C303 INT Misc Intangible Plant-12</v>
      </c>
      <c r="C31" s="24" t="s">
        <v>1567</v>
      </c>
      <c r="D31" s="24"/>
      <c r="E31" s="43">
        <v>43465</v>
      </c>
      <c r="F31" s="246">
        <v>338696634.56</v>
      </c>
      <c r="G31" s="247">
        <v>0</v>
      </c>
      <c r="H31" s="248">
        <v>7324200.2999999998</v>
      </c>
      <c r="I31" s="246"/>
      <c r="J31" s="247"/>
      <c r="K31" s="258">
        <f t="shared" si="4"/>
        <v>7324200.2999999998</v>
      </c>
      <c r="L31" s="248">
        <f t="shared" si="2"/>
        <v>0</v>
      </c>
      <c r="M31" s="19" t="s">
        <v>0</v>
      </c>
      <c r="O31" s="32" t="str">
        <f t="shared" si="5"/>
        <v>C303</v>
      </c>
      <c r="P31" s="318"/>
      <c r="T31" s="19" t="s">
        <v>0</v>
      </c>
    </row>
    <row r="32" spans="1:20" s="19" customFormat="1" outlineLevel="1" thickBot="1" x14ac:dyDescent="0.35">
      <c r="A32" s="44" t="s">
        <v>626</v>
      </c>
      <c r="C32" s="20" t="s">
        <v>1226</v>
      </c>
      <c r="E32" s="104" t="s">
        <v>1266</v>
      </c>
      <c r="F32" s="29"/>
      <c r="G32" s="30"/>
      <c r="H32" s="42">
        <f>SUBTOTAL(9,H20:H31)</f>
        <v>63983486.609999999</v>
      </c>
      <c r="I32" s="29"/>
      <c r="J32" s="30"/>
      <c r="K32" s="42">
        <f>SUBTOTAL(9,K20:K31)</f>
        <v>87890403.599999979</v>
      </c>
      <c r="L32" s="42">
        <f t="shared" si="2"/>
        <v>23906916.989999998</v>
      </c>
      <c r="O32" s="32" t="str">
        <f>LEFT(A32,5)</f>
        <v xml:space="preserve">C303 </v>
      </c>
      <c r="P32" s="318">
        <f>-L32/2</f>
        <v>-11953458.494999999</v>
      </c>
    </row>
    <row r="33" spans="1:20" outlineLevel="2" thickTop="1" x14ac:dyDescent="0.3">
      <c r="A33" t="s">
        <v>24</v>
      </c>
      <c r="B33" s="19" t="str">
        <f t="shared" ref="B33:B44" si="6">CONCATENATE(A33,"-",MONTH(E33))</f>
        <v>C389 CMN Easements-1</v>
      </c>
      <c r="C33" s="19" t="s">
        <v>1228</v>
      </c>
      <c r="E33" s="27">
        <v>43131</v>
      </c>
      <c r="F33" s="249">
        <v>14082567.58</v>
      </c>
      <c r="G33" s="67">
        <v>1.6500000000000001E-2</v>
      </c>
      <c r="H33" s="250">
        <v>19363.53</v>
      </c>
      <c r="I33" s="249">
        <f t="shared" ref="I33:I44" si="7">VLOOKUP(CONCATENATE(A33,"-12"),$B$6:$F$7816,5,FALSE)</f>
        <v>14082567.58</v>
      </c>
      <c r="J33" s="67">
        <f t="shared" ref="J33:J96" si="8">G33</f>
        <v>1.6500000000000001E-2</v>
      </c>
      <c r="K33" s="259">
        <f t="shared" ref="K33:K44" si="9">I33*J33/12</f>
        <v>19363.5304225</v>
      </c>
      <c r="L33" s="250">
        <f t="shared" si="2"/>
        <v>0</v>
      </c>
      <c r="M33" s="19" t="s">
        <v>1260</v>
      </c>
      <c r="O33" s="32" t="str">
        <f t="shared" ref="O33:O44" si="10">LEFT(A33,4)</f>
        <v>C389</v>
      </c>
      <c r="P33" s="318"/>
      <c r="T33" s="19" t="s">
        <v>1260</v>
      </c>
    </row>
    <row r="34" spans="1:20" ht="14.45" outlineLevel="2" x14ac:dyDescent="0.3">
      <c r="A34" t="s">
        <v>24</v>
      </c>
      <c r="B34" s="19" t="str">
        <f t="shared" si="6"/>
        <v>C389 CMN Easements-2</v>
      </c>
      <c r="C34" s="19" t="s">
        <v>1228</v>
      </c>
      <c r="E34" s="27">
        <v>43159</v>
      </c>
      <c r="F34" s="249">
        <v>14082567.58</v>
      </c>
      <c r="G34" s="67">
        <v>1.6500000000000001E-2</v>
      </c>
      <c r="H34" s="250">
        <v>19363.53</v>
      </c>
      <c r="I34" s="249">
        <f t="shared" si="7"/>
        <v>14082567.58</v>
      </c>
      <c r="J34" s="67">
        <f t="shared" si="8"/>
        <v>1.6500000000000001E-2</v>
      </c>
      <c r="K34" s="259">
        <f t="shared" si="9"/>
        <v>19363.5304225</v>
      </c>
      <c r="L34" s="250">
        <f t="shared" si="2"/>
        <v>0</v>
      </c>
      <c r="M34" s="19" t="s">
        <v>1260</v>
      </c>
      <c r="O34" s="32" t="str">
        <f t="shared" si="10"/>
        <v>C389</v>
      </c>
      <c r="P34" s="318"/>
      <c r="T34" s="19" t="s">
        <v>1260</v>
      </c>
    </row>
    <row r="35" spans="1:20" ht="14.45" outlineLevel="2" x14ac:dyDescent="0.3">
      <c r="A35" t="s">
        <v>24</v>
      </c>
      <c r="B35" s="19" t="str">
        <f t="shared" si="6"/>
        <v>C389 CMN Easements-3</v>
      </c>
      <c r="C35" s="19" t="s">
        <v>1228</v>
      </c>
      <c r="E35" s="27">
        <v>43190</v>
      </c>
      <c r="F35" s="249">
        <v>14082567.58</v>
      </c>
      <c r="G35" s="67">
        <v>1.6500000000000001E-2</v>
      </c>
      <c r="H35" s="250">
        <v>19363.53</v>
      </c>
      <c r="I35" s="249">
        <f t="shared" si="7"/>
        <v>14082567.58</v>
      </c>
      <c r="J35" s="67">
        <f t="shared" si="8"/>
        <v>1.6500000000000001E-2</v>
      </c>
      <c r="K35" s="259">
        <f t="shared" si="9"/>
        <v>19363.5304225</v>
      </c>
      <c r="L35" s="250">
        <f t="shared" si="2"/>
        <v>0</v>
      </c>
      <c r="M35" s="19" t="s">
        <v>1260</v>
      </c>
      <c r="O35" s="32" t="str">
        <f t="shared" si="10"/>
        <v>C389</v>
      </c>
      <c r="P35" s="318"/>
      <c r="T35" s="19" t="s">
        <v>1260</v>
      </c>
    </row>
    <row r="36" spans="1:20" ht="14.45" outlineLevel="2" x14ac:dyDescent="0.3">
      <c r="A36" t="s">
        <v>24</v>
      </c>
      <c r="B36" s="19" t="str">
        <f t="shared" si="6"/>
        <v>C389 CMN Easements-4</v>
      </c>
      <c r="C36" s="19" t="s">
        <v>1228</v>
      </c>
      <c r="E36" s="27">
        <v>43220</v>
      </c>
      <c r="F36" s="249">
        <v>14082567.58</v>
      </c>
      <c r="G36" s="67">
        <v>1.6500000000000001E-2</v>
      </c>
      <c r="H36" s="250">
        <v>19363.53</v>
      </c>
      <c r="I36" s="249">
        <f t="shared" si="7"/>
        <v>14082567.58</v>
      </c>
      <c r="J36" s="67">
        <f t="shared" si="8"/>
        <v>1.6500000000000001E-2</v>
      </c>
      <c r="K36" s="259">
        <f t="shared" si="9"/>
        <v>19363.5304225</v>
      </c>
      <c r="L36" s="250">
        <f t="shared" si="2"/>
        <v>0</v>
      </c>
      <c r="M36" s="19" t="s">
        <v>1260</v>
      </c>
      <c r="O36" s="32" t="str">
        <f t="shared" si="10"/>
        <v>C389</v>
      </c>
      <c r="P36" s="318"/>
      <c r="T36" s="19" t="s">
        <v>1260</v>
      </c>
    </row>
    <row r="37" spans="1:20" ht="14.45" outlineLevel="2" x14ac:dyDescent="0.3">
      <c r="A37" t="s">
        <v>24</v>
      </c>
      <c r="B37" s="19" t="str">
        <f t="shared" si="6"/>
        <v>C389 CMN Easements-5</v>
      </c>
      <c r="C37" s="19" t="s">
        <v>1228</v>
      </c>
      <c r="E37" s="27">
        <v>43251</v>
      </c>
      <c r="F37" s="249">
        <v>14082567.58</v>
      </c>
      <c r="G37" s="67">
        <v>1.6500000000000001E-2</v>
      </c>
      <c r="H37" s="250">
        <v>19363.53</v>
      </c>
      <c r="I37" s="249">
        <f t="shared" si="7"/>
        <v>14082567.58</v>
      </c>
      <c r="J37" s="67">
        <f t="shared" si="8"/>
        <v>1.6500000000000001E-2</v>
      </c>
      <c r="K37" s="259">
        <f t="shared" si="9"/>
        <v>19363.5304225</v>
      </c>
      <c r="L37" s="250">
        <f t="shared" si="2"/>
        <v>0</v>
      </c>
      <c r="M37" s="19" t="s">
        <v>1260</v>
      </c>
      <c r="O37" s="32" t="str">
        <f t="shared" si="10"/>
        <v>C389</v>
      </c>
      <c r="P37" s="318"/>
      <c r="T37" s="19" t="s">
        <v>1260</v>
      </c>
    </row>
    <row r="38" spans="1:20" ht="14.45" outlineLevel="2" x14ac:dyDescent="0.3">
      <c r="A38" t="s">
        <v>24</v>
      </c>
      <c r="B38" s="19" t="str">
        <f t="shared" si="6"/>
        <v>C389 CMN Easements-6</v>
      </c>
      <c r="C38" s="19" t="s">
        <v>1228</v>
      </c>
      <c r="E38" s="27">
        <v>43281</v>
      </c>
      <c r="F38" s="249">
        <v>14082567.58</v>
      </c>
      <c r="G38" s="67">
        <v>1.6500000000000001E-2</v>
      </c>
      <c r="H38" s="250">
        <v>19363.53</v>
      </c>
      <c r="I38" s="249">
        <f t="shared" si="7"/>
        <v>14082567.58</v>
      </c>
      <c r="J38" s="67">
        <f t="shared" si="8"/>
        <v>1.6500000000000001E-2</v>
      </c>
      <c r="K38" s="259">
        <f t="shared" si="9"/>
        <v>19363.5304225</v>
      </c>
      <c r="L38" s="250">
        <f t="shared" si="2"/>
        <v>0</v>
      </c>
      <c r="M38" s="19" t="s">
        <v>1260</v>
      </c>
      <c r="O38" s="32" t="str">
        <f t="shared" si="10"/>
        <v>C389</v>
      </c>
      <c r="P38" s="318"/>
      <c r="T38" s="19" t="s">
        <v>1260</v>
      </c>
    </row>
    <row r="39" spans="1:20" ht="14.45" outlineLevel="2" x14ac:dyDescent="0.3">
      <c r="A39" t="s">
        <v>24</v>
      </c>
      <c r="B39" s="19" t="str">
        <f t="shared" si="6"/>
        <v>C389 CMN Easements-7</v>
      </c>
      <c r="C39" s="19" t="s">
        <v>1228</v>
      </c>
      <c r="E39" s="27">
        <v>43312</v>
      </c>
      <c r="F39" s="249">
        <v>14082567.58</v>
      </c>
      <c r="G39" s="67">
        <v>1.6500000000000001E-2</v>
      </c>
      <c r="H39" s="250">
        <v>19363.53</v>
      </c>
      <c r="I39" s="249">
        <f t="shared" si="7"/>
        <v>14082567.58</v>
      </c>
      <c r="J39" s="67">
        <f t="shared" si="8"/>
        <v>1.6500000000000001E-2</v>
      </c>
      <c r="K39" s="259">
        <f t="shared" si="9"/>
        <v>19363.5304225</v>
      </c>
      <c r="L39" s="250">
        <f t="shared" si="2"/>
        <v>0</v>
      </c>
      <c r="M39" s="19" t="s">
        <v>1260</v>
      </c>
      <c r="O39" s="32" t="str">
        <f t="shared" si="10"/>
        <v>C389</v>
      </c>
      <c r="P39" s="318"/>
      <c r="T39" s="19" t="s">
        <v>1260</v>
      </c>
    </row>
    <row r="40" spans="1:20" ht="14.45" outlineLevel="2" x14ac:dyDescent="0.3">
      <c r="A40" t="s">
        <v>24</v>
      </c>
      <c r="B40" s="19" t="str">
        <f t="shared" si="6"/>
        <v>C389 CMN Easements-8</v>
      </c>
      <c r="C40" s="19" t="s">
        <v>1228</v>
      </c>
      <c r="E40" s="27">
        <v>43343</v>
      </c>
      <c r="F40" s="249">
        <v>14082567.58</v>
      </c>
      <c r="G40" s="67">
        <v>1.6500000000000001E-2</v>
      </c>
      <c r="H40" s="250">
        <v>19363.53</v>
      </c>
      <c r="I40" s="249">
        <f t="shared" si="7"/>
        <v>14082567.58</v>
      </c>
      <c r="J40" s="67">
        <f t="shared" si="8"/>
        <v>1.6500000000000001E-2</v>
      </c>
      <c r="K40" s="259">
        <f t="shared" si="9"/>
        <v>19363.5304225</v>
      </c>
      <c r="L40" s="250">
        <f t="shared" si="2"/>
        <v>0</v>
      </c>
      <c r="M40" s="19" t="s">
        <v>1260</v>
      </c>
      <c r="O40" s="32" t="str">
        <f t="shared" si="10"/>
        <v>C389</v>
      </c>
      <c r="P40" s="318"/>
      <c r="T40" s="19" t="s">
        <v>1260</v>
      </c>
    </row>
    <row r="41" spans="1:20" ht="14.45" outlineLevel="2" x14ac:dyDescent="0.3">
      <c r="A41" t="s">
        <v>24</v>
      </c>
      <c r="B41" s="19" t="str">
        <f t="shared" si="6"/>
        <v>C389 CMN Easements-9</v>
      </c>
      <c r="C41" s="19" t="s">
        <v>1228</v>
      </c>
      <c r="E41" s="27">
        <v>43373</v>
      </c>
      <c r="F41" s="249">
        <v>14082567.58</v>
      </c>
      <c r="G41" s="67">
        <v>1.6500000000000001E-2</v>
      </c>
      <c r="H41" s="250">
        <v>19363.53</v>
      </c>
      <c r="I41" s="249">
        <f t="shared" si="7"/>
        <v>14082567.58</v>
      </c>
      <c r="J41" s="67">
        <f t="shared" si="8"/>
        <v>1.6500000000000001E-2</v>
      </c>
      <c r="K41" s="259">
        <f t="shared" si="9"/>
        <v>19363.5304225</v>
      </c>
      <c r="L41" s="250">
        <f t="shared" si="2"/>
        <v>0</v>
      </c>
      <c r="M41" s="19" t="s">
        <v>1260</v>
      </c>
      <c r="O41" s="32" t="str">
        <f t="shared" si="10"/>
        <v>C389</v>
      </c>
      <c r="P41" s="318"/>
      <c r="T41" s="19" t="s">
        <v>1260</v>
      </c>
    </row>
    <row r="42" spans="1:20" ht="14.45" outlineLevel="2" x14ac:dyDescent="0.3">
      <c r="A42" t="s">
        <v>24</v>
      </c>
      <c r="B42" s="19" t="str">
        <f t="shared" si="6"/>
        <v>C389 CMN Easements-10</v>
      </c>
      <c r="C42" s="19" t="s">
        <v>1228</v>
      </c>
      <c r="E42" s="27">
        <v>43404</v>
      </c>
      <c r="F42" s="249">
        <v>14082567.58</v>
      </c>
      <c r="G42" s="67">
        <v>1.6500000000000001E-2</v>
      </c>
      <c r="H42" s="250">
        <v>19363.53</v>
      </c>
      <c r="I42" s="249">
        <f t="shared" si="7"/>
        <v>14082567.58</v>
      </c>
      <c r="J42" s="67">
        <f t="shared" si="8"/>
        <v>1.6500000000000001E-2</v>
      </c>
      <c r="K42" s="259">
        <f t="shared" si="9"/>
        <v>19363.5304225</v>
      </c>
      <c r="L42" s="250">
        <f t="shared" si="2"/>
        <v>0</v>
      </c>
      <c r="M42" s="19" t="s">
        <v>1260</v>
      </c>
      <c r="O42" s="32" t="str">
        <f t="shared" si="10"/>
        <v>C389</v>
      </c>
      <c r="P42" s="318"/>
      <c r="T42" s="19" t="s">
        <v>1260</v>
      </c>
    </row>
    <row r="43" spans="1:20" ht="14.45" outlineLevel="2" x14ac:dyDescent="0.3">
      <c r="A43" t="s">
        <v>24</v>
      </c>
      <c r="B43" s="19" t="str">
        <f t="shared" si="6"/>
        <v>C389 CMN Easements-11</v>
      </c>
      <c r="C43" s="19" t="s">
        <v>1228</v>
      </c>
      <c r="E43" s="27">
        <v>43434</v>
      </c>
      <c r="F43" s="249">
        <v>14082567.58</v>
      </c>
      <c r="G43" s="67">
        <v>1.6500000000000001E-2</v>
      </c>
      <c r="H43" s="250">
        <v>19363.53</v>
      </c>
      <c r="I43" s="249">
        <f t="shared" si="7"/>
        <v>14082567.58</v>
      </c>
      <c r="J43" s="67">
        <f t="shared" si="8"/>
        <v>1.6500000000000001E-2</v>
      </c>
      <c r="K43" s="259">
        <f t="shared" si="9"/>
        <v>19363.5304225</v>
      </c>
      <c r="L43" s="250">
        <f t="shared" si="2"/>
        <v>0</v>
      </c>
      <c r="M43" s="19" t="s">
        <v>1260</v>
      </c>
      <c r="O43" s="32" t="str">
        <f t="shared" si="10"/>
        <v>C389</v>
      </c>
      <c r="P43" s="318"/>
      <c r="T43" s="19" t="s">
        <v>1260</v>
      </c>
    </row>
    <row r="44" spans="1:20" ht="14.45" outlineLevel="2" x14ac:dyDescent="0.3">
      <c r="A44" t="s">
        <v>24</v>
      </c>
      <c r="B44" s="19" t="str">
        <f t="shared" si="6"/>
        <v>C389 CMN Easements-12</v>
      </c>
      <c r="C44" s="19" t="s">
        <v>1228</v>
      </c>
      <c r="E44" s="27">
        <v>43465</v>
      </c>
      <c r="F44" s="249">
        <v>14082567.58</v>
      </c>
      <c r="G44" s="67">
        <v>1.6500000000000001E-2</v>
      </c>
      <c r="H44" s="250">
        <v>19363.53</v>
      </c>
      <c r="I44" s="249">
        <f t="shared" si="7"/>
        <v>14082567.58</v>
      </c>
      <c r="J44" s="67">
        <f t="shared" si="8"/>
        <v>1.6500000000000001E-2</v>
      </c>
      <c r="K44" s="259">
        <f t="shared" si="9"/>
        <v>19363.5304225</v>
      </c>
      <c r="L44" s="250">
        <f t="shared" si="2"/>
        <v>0</v>
      </c>
      <c r="M44" s="19" t="s">
        <v>1260</v>
      </c>
      <c r="O44" s="32" t="str">
        <f t="shared" si="10"/>
        <v>C389</v>
      </c>
      <c r="P44" s="318"/>
      <c r="T44" s="19" t="s">
        <v>1260</v>
      </c>
    </row>
    <row r="45" spans="1:20" s="19" customFormat="1" outlineLevel="1" thickBot="1" x14ac:dyDescent="0.35">
      <c r="A45" s="28" t="s">
        <v>627</v>
      </c>
      <c r="C45" s="20" t="s">
        <v>1227</v>
      </c>
      <c r="E45" s="104" t="s">
        <v>1266</v>
      </c>
      <c r="F45" s="29"/>
      <c r="G45" s="30"/>
      <c r="H45" s="42">
        <f>SUBTOTAL(9,H33:H44)</f>
        <v>232362.36</v>
      </c>
      <c r="I45" s="29"/>
      <c r="J45" s="30">
        <f t="shared" si="8"/>
        <v>0</v>
      </c>
      <c r="K45" s="42">
        <f>SUBTOTAL(9,K33:K44)</f>
        <v>232362.36506999994</v>
      </c>
      <c r="L45" s="42">
        <f t="shared" si="2"/>
        <v>0.01</v>
      </c>
      <c r="O45" s="32" t="str">
        <f>LEFT(A45,5)</f>
        <v xml:space="preserve">C389 </v>
      </c>
      <c r="P45" s="318">
        <f>-L45/2</f>
        <v>-5.0000000000000001E-3</v>
      </c>
    </row>
    <row r="46" spans="1:20" outlineLevel="2" thickTop="1" x14ac:dyDescent="0.3">
      <c r="A46" t="s">
        <v>25</v>
      </c>
      <c r="B46" s="19" t="str">
        <f t="shared" ref="B46:B57" si="11">CONCATENATE(A46,"-",MONTH(E46))</f>
        <v>C3900 CMN Str/Impv, ESO-1</v>
      </c>
      <c r="C46" s="19" t="s">
        <v>1228</v>
      </c>
      <c r="E46" s="27">
        <v>43131</v>
      </c>
      <c r="F46" s="249">
        <v>26511757.68</v>
      </c>
      <c r="G46" s="67">
        <v>2.9499999999999998E-2</v>
      </c>
      <c r="H46" s="250">
        <v>65174.74</v>
      </c>
      <c r="I46" s="249">
        <f t="shared" ref="I46:I57" si="12">VLOOKUP(CONCATENATE(A46,"-12"),$B$6:$F$7816,5,FALSE)</f>
        <v>26511757.68</v>
      </c>
      <c r="J46" s="67">
        <f t="shared" si="8"/>
        <v>2.9499999999999998E-2</v>
      </c>
      <c r="K46" s="259">
        <f t="shared" ref="K46:K57" si="13">I46*J46/12</f>
        <v>65174.737629999996</v>
      </c>
      <c r="L46" s="250">
        <f t="shared" si="2"/>
        <v>0</v>
      </c>
      <c r="M46" s="19" t="s">
        <v>1260</v>
      </c>
      <c r="O46" s="32" t="str">
        <f t="shared" ref="O46:O57" si="14">LEFT(A46,4)</f>
        <v>C390</v>
      </c>
      <c r="P46" s="318"/>
      <c r="T46" s="19" t="s">
        <v>1260</v>
      </c>
    </row>
    <row r="47" spans="1:20" ht="14.45" outlineLevel="2" x14ac:dyDescent="0.3">
      <c r="A47" t="s">
        <v>25</v>
      </c>
      <c r="B47" s="19" t="str">
        <f t="shared" si="11"/>
        <v>C3900 CMN Str/Impv, ESO-2</v>
      </c>
      <c r="C47" s="19" t="s">
        <v>1228</v>
      </c>
      <c r="E47" s="27">
        <v>43159</v>
      </c>
      <c r="F47" s="249">
        <v>26511757.68</v>
      </c>
      <c r="G47" s="67">
        <v>2.9499999999999998E-2</v>
      </c>
      <c r="H47" s="250">
        <v>65174.74</v>
      </c>
      <c r="I47" s="249">
        <f t="shared" si="12"/>
        <v>26511757.68</v>
      </c>
      <c r="J47" s="67">
        <f t="shared" si="8"/>
        <v>2.9499999999999998E-2</v>
      </c>
      <c r="K47" s="259">
        <f t="shared" si="13"/>
        <v>65174.737629999996</v>
      </c>
      <c r="L47" s="250">
        <f t="shared" si="2"/>
        <v>0</v>
      </c>
      <c r="M47" s="19" t="s">
        <v>1260</v>
      </c>
      <c r="O47" s="32" t="str">
        <f t="shared" si="14"/>
        <v>C390</v>
      </c>
      <c r="P47" s="318"/>
      <c r="T47" s="19" t="s">
        <v>1260</v>
      </c>
    </row>
    <row r="48" spans="1:20" ht="14.45" outlineLevel="2" x14ac:dyDescent="0.3">
      <c r="A48" t="s">
        <v>25</v>
      </c>
      <c r="B48" s="19" t="str">
        <f t="shared" si="11"/>
        <v>C3900 CMN Str/Impv, ESO-3</v>
      </c>
      <c r="C48" s="19" t="s">
        <v>1228</v>
      </c>
      <c r="E48" s="27">
        <v>43190</v>
      </c>
      <c r="F48" s="249">
        <v>26511757.68</v>
      </c>
      <c r="G48" s="67">
        <v>2.9499999999999998E-2</v>
      </c>
      <c r="H48" s="250">
        <v>65174.74</v>
      </c>
      <c r="I48" s="249">
        <f t="shared" si="12"/>
        <v>26511757.68</v>
      </c>
      <c r="J48" s="67">
        <f t="shared" si="8"/>
        <v>2.9499999999999998E-2</v>
      </c>
      <c r="K48" s="259">
        <f t="shared" si="13"/>
        <v>65174.737629999996</v>
      </c>
      <c r="L48" s="250">
        <f t="shared" si="2"/>
        <v>0</v>
      </c>
      <c r="M48" s="19" t="s">
        <v>1260</v>
      </c>
      <c r="O48" s="32" t="str">
        <f t="shared" si="14"/>
        <v>C390</v>
      </c>
      <c r="P48" s="318"/>
      <c r="T48" s="19" t="s">
        <v>1260</v>
      </c>
    </row>
    <row r="49" spans="1:20" ht="14.45" outlineLevel="2" x14ac:dyDescent="0.3">
      <c r="A49" t="s">
        <v>25</v>
      </c>
      <c r="B49" s="19" t="str">
        <f t="shared" si="11"/>
        <v>C3900 CMN Str/Impv, ESO-4</v>
      </c>
      <c r="C49" s="19" t="s">
        <v>1228</v>
      </c>
      <c r="E49" s="27">
        <v>43220</v>
      </c>
      <c r="F49" s="249">
        <v>26511757.68</v>
      </c>
      <c r="G49" s="67">
        <v>2.9499999999999998E-2</v>
      </c>
      <c r="H49" s="250">
        <v>65174.74</v>
      </c>
      <c r="I49" s="249">
        <f t="shared" si="12"/>
        <v>26511757.68</v>
      </c>
      <c r="J49" s="67">
        <f t="shared" si="8"/>
        <v>2.9499999999999998E-2</v>
      </c>
      <c r="K49" s="259">
        <f t="shared" si="13"/>
        <v>65174.737629999996</v>
      </c>
      <c r="L49" s="250">
        <f t="shared" si="2"/>
        <v>0</v>
      </c>
      <c r="M49" s="19" t="s">
        <v>1260</v>
      </c>
      <c r="O49" s="32" t="str">
        <f t="shared" si="14"/>
        <v>C390</v>
      </c>
      <c r="P49" s="318"/>
      <c r="T49" s="19" t="s">
        <v>1260</v>
      </c>
    </row>
    <row r="50" spans="1:20" ht="14.45" outlineLevel="2" x14ac:dyDescent="0.3">
      <c r="A50" t="s">
        <v>25</v>
      </c>
      <c r="B50" s="19" t="str">
        <f t="shared" si="11"/>
        <v>C3900 CMN Str/Impv, ESO-5</v>
      </c>
      <c r="C50" s="19" t="s">
        <v>1228</v>
      </c>
      <c r="E50" s="27">
        <v>43251</v>
      </c>
      <c r="F50" s="249">
        <v>26511757.68</v>
      </c>
      <c r="G50" s="67">
        <v>2.9499999999999998E-2</v>
      </c>
      <c r="H50" s="250">
        <v>65174.74</v>
      </c>
      <c r="I50" s="249">
        <f t="shared" si="12"/>
        <v>26511757.68</v>
      </c>
      <c r="J50" s="67">
        <f t="shared" si="8"/>
        <v>2.9499999999999998E-2</v>
      </c>
      <c r="K50" s="259">
        <f t="shared" si="13"/>
        <v>65174.737629999996</v>
      </c>
      <c r="L50" s="250">
        <f t="shared" si="2"/>
        <v>0</v>
      </c>
      <c r="M50" s="19" t="s">
        <v>1260</v>
      </c>
      <c r="O50" s="32" t="str">
        <f t="shared" si="14"/>
        <v>C390</v>
      </c>
      <c r="P50" s="318"/>
      <c r="T50" s="19" t="s">
        <v>1260</v>
      </c>
    </row>
    <row r="51" spans="1:20" ht="14.45" outlineLevel="2" x14ac:dyDescent="0.3">
      <c r="A51" t="s">
        <v>25</v>
      </c>
      <c r="B51" s="19" t="str">
        <f t="shared" si="11"/>
        <v>C3900 CMN Str/Impv, ESO-6</v>
      </c>
      <c r="C51" s="19" t="s">
        <v>1228</v>
      </c>
      <c r="E51" s="27">
        <v>43281</v>
      </c>
      <c r="F51" s="249">
        <v>26511757.68</v>
      </c>
      <c r="G51" s="67">
        <v>2.9499999999999998E-2</v>
      </c>
      <c r="H51" s="250">
        <v>65174.74</v>
      </c>
      <c r="I51" s="249">
        <f t="shared" si="12"/>
        <v>26511757.68</v>
      </c>
      <c r="J51" s="67">
        <f t="shared" si="8"/>
        <v>2.9499999999999998E-2</v>
      </c>
      <c r="K51" s="259">
        <f t="shared" si="13"/>
        <v>65174.737629999996</v>
      </c>
      <c r="L51" s="250">
        <f t="shared" si="2"/>
        <v>0</v>
      </c>
      <c r="M51" s="19" t="s">
        <v>1260</v>
      </c>
      <c r="O51" s="32" t="str">
        <f t="shared" si="14"/>
        <v>C390</v>
      </c>
      <c r="P51" s="318"/>
      <c r="T51" s="19" t="s">
        <v>1260</v>
      </c>
    </row>
    <row r="52" spans="1:20" ht="14.45" outlineLevel="2" x14ac:dyDescent="0.3">
      <c r="A52" t="s">
        <v>25</v>
      </c>
      <c r="B52" s="19" t="str">
        <f t="shared" si="11"/>
        <v>C3900 CMN Str/Impv, ESO-7</v>
      </c>
      <c r="C52" s="19" t="s">
        <v>1228</v>
      </c>
      <c r="E52" s="27">
        <v>43312</v>
      </c>
      <c r="F52" s="249">
        <v>26511757.68</v>
      </c>
      <c r="G52" s="67">
        <v>2.9499999999999998E-2</v>
      </c>
      <c r="H52" s="250">
        <v>65174.74</v>
      </c>
      <c r="I52" s="249">
        <f t="shared" si="12"/>
        <v>26511757.68</v>
      </c>
      <c r="J52" s="67">
        <f t="shared" si="8"/>
        <v>2.9499999999999998E-2</v>
      </c>
      <c r="K52" s="259">
        <f t="shared" si="13"/>
        <v>65174.737629999996</v>
      </c>
      <c r="L52" s="250">
        <f t="shared" si="2"/>
        <v>0</v>
      </c>
      <c r="M52" s="19" t="s">
        <v>1260</v>
      </c>
      <c r="O52" s="32" t="str">
        <f t="shared" si="14"/>
        <v>C390</v>
      </c>
      <c r="P52" s="318"/>
      <c r="T52" s="19" t="s">
        <v>1260</v>
      </c>
    </row>
    <row r="53" spans="1:20" ht="14.45" outlineLevel="2" x14ac:dyDescent="0.3">
      <c r="A53" t="s">
        <v>25</v>
      </c>
      <c r="B53" s="19" t="str">
        <f t="shared" si="11"/>
        <v>C3900 CMN Str/Impv, ESO-8</v>
      </c>
      <c r="C53" s="19" t="s">
        <v>1228</v>
      </c>
      <c r="E53" s="27">
        <v>43343</v>
      </c>
      <c r="F53" s="249">
        <v>26511757.68</v>
      </c>
      <c r="G53" s="67">
        <v>2.9499999999999998E-2</v>
      </c>
      <c r="H53" s="250">
        <v>65174.74</v>
      </c>
      <c r="I53" s="249">
        <f t="shared" si="12"/>
        <v>26511757.68</v>
      </c>
      <c r="J53" s="67">
        <f t="shared" si="8"/>
        <v>2.9499999999999998E-2</v>
      </c>
      <c r="K53" s="259">
        <f t="shared" si="13"/>
        <v>65174.737629999996</v>
      </c>
      <c r="L53" s="250">
        <f t="shared" si="2"/>
        <v>0</v>
      </c>
      <c r="M53" s="19" t="s">
        <v>1260</v>
      </c>
      <c r="O53" s="32" t="str">
        <f t="shared" si="14"/>
        <v>C390</v>
      </c>
      <c r="P53" s="318"/>
      <c r="T53" s="19" t="s">
        <v>1260</v>
      </c>
    </row>
    <row r="54" spans="1:20" ht="14.45" outlineLevel="2" x14ac:dyDescent="0.3">
      <c r="A54" t="s">
        <v>25</v>
      </c>
      <c r="B54" s="19" t="str">
        <f t="shared" si="11"/>
        <v>C3900 CMN Str/Impv, ESO-9</v>
      </c>
      <c r="C54" s="19" t="s">
        <v>1228</v>
      </c>
      <c r="E54" s="27">
        <v>43373</v>
      </c>
      <c r="F54" s="249">
        <v>26511757.68</v>
      </c>
      <c r="G54" s="67">
        <v>2.9499999999999998E-2</v>
      </c>
      <c r="H54" s="250">
        <v>65174.74</v>
      </c>
      <c r="I54" s="249">
        <f t="shared" si="12"/>
        <v>26511757.68</v>
      </c>
      <c r="J54" s="67">
        <f t="shared" si="8"/>
        <v>2.9499999999999998E-2</v>
      </c>
      <c r="K54" s="259">
        <f t="shared" si="13"/>
        <v>65174.737629999996</v>
      </c>
      <c r="L54" s="250">
        <f t="shared" si="2"/>
        <v>0</v>
      </c>
      <c r="M54" s="19" t="s">
        <v>1260</v>
      </c>
      <c r="O54" s="32" t="str">
        <f t="shared" si="14"/>
        <v>C390</v>
      </c>
      <c r="P54" s="318"/>
      <c r="T54" s="19" t="s">
        <v>1260</v>
      </c>
    </row>
    <row r="55" spans="1:20" ht="14.45" outlineLevel="2" x14ac:dyDescent="0.3">
      <c r="A55" t="s">
        <v>25</v>
      </c>
      <c r="B55" s="19" t="str">
        <f t="shared" si="11"/>
        <v>C3900 CMN Str/Impv, ESO-10</v>
      </c>
      <c r="C55" s="19" t="s">
        <v>1228</v>
      </c>
      <c r="E55" s="27">
        <v>43404</v>
      </c>
      <c r="F55" s="249">
        <v>26511757.68</v>
      </c>
      <c r="G55" s="67">
        <v>2.9499999999999998E-2</v>
      </c>
      <c r="H55" s="250">
        <v>65174.74</v>
      </c>
      <c r="I55" s="249">
        <f t="shared" si="12"/>
        <v>26511757.68</v>
      </c>
      <c r="J55" s="67">
        <f t="shared" si="8"/>
        <v>2.9499999999999998E-2</v>
      </c>
      <c r="K55" s="259">
        <f t="shared" si="13"/>
        <v>65174.737629999996</v>
      </c>
      <c r="L55" s="250">
        <f t="shared" si="2"/>
        <v>0</v>
      </c>
      <c r="M55" s="19" t="s">
        <v>1260</v>
      </c>
      <c r="O55" s="32" t="str">
        <f t="shared" si="14"/>
        <v>C390</v>
      </c>
      <c r="P55" s="318"/>
      <c r="T55" s="19" t="s">
        <v>1260</v>
      </c>
    </row>
    <row r="56" spans="1:20" ht="14.45" outlineLevel="2" x14ac:dyDescent="0.3">
      <c r="A56" t="s">
        <v>25</v>
      </c>
      <c r="B56" s="19" t="str">
        <f t="shared" si="11"/>
        <v>C3900 CMN Str/Impv, ESO-11</v>
      </c>
      <c r="C56" s="19" t="s">
        <v>1228</v>
      </c>
      <c r="E56" s="27">
        <v>43434</v>
      </c>
      <c r="F56" s="249">
        <v>26511757.68</v>
      </c>
      <c r="G56" s="67">
        <v>2.9499999999999998E-2</v>
      </c>
      <c r="H56" s="250">
        <v>65174.74</v>
      </c>
      <c r="I56" s="249">
        <f t="shared" si="12"/>
        <v>26511757.68</v>
      </c>
      <c r="J56" s="67">
        <f t="shared" si="8"/>
        <v>2.9499999999999998E-2</v>
      </c>
      <c r="K56" s="259">
        <f t="shared" si="13"/>
        <v>65174.737629999996</v>
      </c>
      <c r="L56" s="250">
        <f t="shared" si="2"/>
        <v>0</v>
      </c>
      <c r="M56" s="19" t="s">
        <v>1260</v>
      </c>
      <c r="O56" s="32" t="str">
        <f t="shared" si="14"/>
        <v>C390</v>
      </c>
      <c r="P56" s="318"/>
      <c r="T56" s="19" t="s">
        <v>1260</v>
      </c>
    </row>
    <row r="57" spans="1:20" ht="14.45" outlineLevel="2" x14ac:dyDescent="0.3">
      <c r="A57" t="s">
        <v>25</v>
      </c>
      <c r="B57" s="19" t="str">
        <f t="shared" si="11"/>
        <v>C3900 CMN Str/Impv, ESO-12</v>
      </c>
      <c r="C57" s="19" t="s">
        <v>1228</v>
      </c>
      <c r="E57" s="27">
        <v>43465</v>
      </c>
      <c r="F57" s="249">
        <v>26511757.68</v>
      </c>
      <c r="G57" s="67">
        <v>2.9499999999999998E-2</v>
      </c>
      <c r="H57" s="250">
        <v>65174.74</v>
      </c>
      <c r="I57" s="249">
        <f t="shared" si="12"/>
        <v>26511757.68</v>
      </c>
      <c r="J57" s="67">
        <f t="shared" si="8"/>
        <v>2.9499999999999998E-2</v>
      </c>
      <c r="K57" s="259">
        <f t="shared" si="13"/>
        <v>65174.737629999996</v>
      </c>
      <c r="L57" s="250">
        <f t="shared" si="2"/>
        <v>0</v>
      </c>
      <c r="M57" s="19" t="s">
        <v>1260</v>
      </c>
      <c r="O57" s="32" t="str">
        <f t="shared" si="14"/>
        <v>C390</v>
      </c>
      <c r="P57" s="318"/>
      <c r="T57" s="19" t="s">
        <v>1260</v>
      </c>
    </row>
    <row r="58" spans="1:20" s="19" customFormat="1" outlineLevel="1" thickBot="1" x14ac:dyDescent="0.35">
      <c r="A58" s="28" t="s">
        <v>628</v>
      </c>
      <c r="C58" s="20" t="s">
        <v>1227</v>
      </c>
      <c r="E58" s="104" t="s">
        <v>1266</v>
      </c>
      <c r="F58" s="29"/>
      <c r="G58" s="30"/>
      <c r="H58" s="42">
        <f>SUBTOTAL(9,H46:H57)</f>
        <v>782096.88</v>
      </c>
      <c r="I58" s="29"/>
      <c r="J58" s="30">
        <f t="shared" si="8"/>
        <v>0</v>
      </c>
      <c r="K58" s="42">
        <f>SUBTOTAL(9,K46:K57)</f>
        <v>782096.85155999998</v>
      </c>
      <c r="L58" s="42">
        <f t="shared" si="2"/>
        <v>-0.03</v>
      </c>
      <c r="O58" s="32" t="str">
        <f>LEFT(A58,5)</f>
        <v>C3900</v>
      </c>
      <c r="P58" s="318">
        <f>-L58/2</f>
        <v>1.4999999999999999E-2</v>
      </c>
    </row>
    <row r="59" spans="1:20" outlineLevel="2" thickTop="1" x14ac:dyDescent="0.3">
      <c r="A59" t="s">
        <v>26</v>
      </c>
      <c r="B59" s="19" t="str">
        <f t="shared" ref="B59:B70" si="15">CONCATENATE(A59,"-",MONTH(E59))</f>
        <v>C3900 CMN Str/Impv, Factoria Svc Ct-1</v>
      </c>
      <c r="C59" s="19" t="s">
        <v>1228</v>
      </c>
      <c r="E59" s="27">
        <v>43131</v>
      </c>
      <c r="F59" s="249">
        <v>18043764</v>
      </c>
      <c r="G59" s="67">
        <v>1.8800000000000001E-2</v>
      </c>
      <c r="H59" s="250">
        <v>28268.559999999998</v>
      </c>
      <c r="I59" s="249">
        <f t="shared" ref="I59:I70" si="16">VLOOKUP(CONCATENATE(A59,"-12"),$B$6:$F$7816,5,FALSE)</f>
        <v>18043764</v>
      </c>
      <c r="J59" s="67">
        <f t="shared" si="8"/>
        <v>1.8800000000000001E-2</v>
      </c>
      <c r="K59" s="259">
        <f t="shared" ref="K59:K70" si="17">I59*J59/12</f>
        <v>28268.563599999998</v>
      </c>
      <c r="L59" s="250">
        <f t="shared" si="2"/>
        <v>0</v>
      </c>
      <c r="M59" s="19" t="s">
        <v>1260</v>
      </c>
      <c r="O59" s="32" t="str">
        <f t="shared" ref="O59:O70" si="18">LEFT(A59,4)</f>
        <v>C390</v>
      </c>
      <c r="P59" s="318"/>
      <c r="T59" s="19" t="s">
        <v>1260</v>
      </c>
    </row>
    <row r="60" spans="1:20" ht="14.45" outlineLevel="2" x14ac:dyDescent="0.3">
      <c r="A60" t="s">
        <v>26</v>
      </c>
      <c r="B60" s="19" t="str">
        <f t="shared" si="15"/>
        <v>C3900 CMN Str/Impv, Factoria Svc Ct-2</v>
      </c>
      <c r="C60" s="19" t="s">
        <v>1228</v>
      </c>
      <c r="E60" s="27">
        <v>43159</v>
      </c>
      <c r="F60" s="249">
        <v>18043764</v>
      </c>
      <c r="G60" s="67">
        <v>1.8800000000000001E-2</v>
      </c>
      <c r="H60" s="250">
        <v>28268.559999999998</v>
      </c>
      <c r="I60" s="249">
        <f t="shared" si="16"/>
        <v>18043764</v>
      </c>
      <c r="J60" s="67">
        <f t="shared" si="8"/>
        <v>1.8800000000000001E-2</v>
      </c>
      <c r="K60" s="259">
        <f t="shared" si="17"/>
        <v>28268.563599999998</v>
      </c>
      <c r="L60" s="250">
        <f t="shared" si="2"/>
        <v>0</v>
      </c>
      <c r="M60" s="19" t="s">
        <v>1260</v>
      </c>
      <c r="O60" s="32" t="str">
        <f t="shared" si="18"/>
        <v>C390</v>
      </c>
      <c r="P60" s="318"/>
      <c r="T60" s="19" t="s">
        <v>1260</v>
      </c>
    </row>
    <row r="61" spans="1:20" ht="14.45" outlineLevel="2" x14ac:dyDescent="0.3">
      <c r="A61" t="s">
        <v>26</v>
      </c>
      <c r="B61" s="19" t="str">
        <f t="shared" si="15"/>
        <v>C3900 CMN Str/Impv, Factoria Svc Ct-3</v>
      </c>
      <c r="C61" s="19" t="s">
        <v>1228</v>
      </c>
      <c r="E61" s="27">
        <v>43190</v>
      </c>
      <c r="F61" s="249">
        <v>18043764</v>
      </c>
      <c r="G61" s="67">
        <v>1.8800000000000001E-2</v>
      </c>
      <c r="H61" s="250">
        <v>28268.559999999998</v>
      </c>
      <c r="I61" s="249">
        <f t="shared" si="16"/>
        <v>18043764</v>
      </c>
      <c r="J61" s="67">
        <f t="shared" si="8"/>
        <v>1.8800000000000001E-2</v>
      </c>
      <c r="K61" s="259">
        <f t="shared" si="17"/>
        <v>28268.563599999998</v>
      </c>
      <c r="L61" s="250">
        <f t="shared" si="2"/>
        <v>0</v>
      </c>
      <c r="M61" s="19" t="s">
        <v>1260</v>
      </c>
      <c r="O61" s="32" t="str">
        <f t="shared" si="18"/>
        <v>C390</v>
      </c>
      <c r="P61" s="318"/>
      <c r="T61" s="19" t="s">
        <v>1260</v>
      </c>
    </row>
    <row r="62" spans="1:20" ht="14.45" outlineLevel="2" x14ac:dyDescent="0.3">
      <c r="A62" t="s">
        <v>26</v>
      </c>
      <c r="B62" s="19" t="str">
        <f t="shared" si="15"/>
        <v>C3900 CMN Str/Impv, Factoria Svc Ct-4</v>
      </c>
      <c r="C62" s="19" t="s">
        <v>1228</v>
      </c>
      <c r="E62" s="27">
        <v>43220</v>
      </c>
      <c r="F62" s="249">
        <v>18043764</v>
      </c>
      <c r="G62" s="67">
        <v>1.8800000000000001E-2</v>
      </c>
      <c r="H62" s="250">
        <v>28268.559999999998</v>
      </c>
      <c r="I62" s="249">
        <f t="shared" si="16"/>
        <v>18043764</v>
      </c>
      <c r="J62" s="67">
        <f t="shared" si="8"/>
        <v>1.8800000000000001E-2</v>
      </c>
      <c r="K62" s="259">
        <f t="shared" si="17"/>
        <v>28268.563599999998</v>
      </c>
      <c r="L62" s="250">
        <f t="shared" si="2"/>
        <v>0</v>
      </c>
      <c r="M62" s="19" t="s">
        <v>1260</v>
      </c>
      <c r="O62" s="32" t="str">
        <f t="shared" si="18"/>
        <v>C390</v>
      </c>
      <c r="P62" s="318"/>
      <c r="T62" s="19" t="s">
        <v>1260</v>
      </c>
    </row>
    <row r="63" spans="1:20" ht="14.45" outlineLevel="2" x14ac:dyDescent="0.3">
      <c r="A63" t="s">
        <v>26</v>
      </c>
      <c r="B63" s="19" t="str">
        <f t="shared" si="15"/>
        <v>C3900 CMN Str/Impv, Factoria Svc Ct-5</v>
      </c>
      <c r="C63" s="19" t="s">
        <v>1228</v>
      </c>
      <c r="E63" s="27">
        <v>43251</v>
      </c>
      <c r="F63" s="249">
        <v>18043764</v>
      </c>
      <c r="G63" s="67">
        <v>1.8800000000000001E-2</v>
      </c>
      <c r="H63" s="250">
        <v>28268.559999999998</v>
      </c>
      <c r="I63" s="249">
        <f t="shared" si="16"/>
        <v>18043764</v>
      </c>
      <c r="J63" s="67">
        <f t="shared" si="8"/>
        <v>1.8800000000000001E-2</v>
      </c>
      <c r="K63" s="259">
        <f t="shared" si="17"/>
        <v>28268.563599999998</v>
      </c>
      <c r="L63" s="250">
        <f t="shared" si="2"/>
        <v>0</v>
      </c>
      <c r="M63" s="19" t="s">
        <v>1260</v>
      </c>
      <c r="O63" s="32" t="str">
        <f t="shared" si="18"/>
        <v>C390</v>
      </c>
      <c r="P63" s="318"/>
      <c r="T63" s="19" t="s">
        <v>1260</v>
      </c>
    </row>
    <row r="64" spans="1:20" ht="14.45" outlineLevel="2" x14ac:dyDescent="0.3">
      <c r="A64" t="s">
        <v>26</v>
      </c>
      <c r="B64" s="19" t="str">
        <f t="shared" si="15"/>
        <v>C3900 CMN Str/Impv, Factoria Svc Ct-6</v>
      </c>
      <c r="C64" s="19" t="s">
        <v>1228</v>
      </c>
      <c r="E64" s="27">
        <v>43281</v>
      </c>
      <c r="F64" s="249">
        <v>18043764</v>
      </c>
      <c r="G64" s="67">
        <v>1.8800000000000001E-2</v>
      </c>
      <c r="H64" s="250">
        <v>28268.559999999998</v>
      </c>
      <c r="I64" s="249">
        <f t="shared" si="16"/>
        <v>18043764</v>
      </c>
      <c r="J64" s="67">
        <f t="shared" si="8"/>
        <v>1.8800000000000001E-2</v>
      </c>
      <c r="K64" s="259">
        <f t="shared" si="17"/>
        <v>28268.563599999998</v>
      </c>
      <c r="L64" s="250">
        <f t="shared" si="2"/>
        <v>0</v>
      </c>
      <c r="M64" s="19" t="s">
        <v>1260</v>
      </c>
      <c r="O64" s="32" t="str">
        <f t="shared" si="18"/>
        <v>C390</v>
      </c>
      <c r="P64" s="318"/>
      <c r="T64" s="19" t="s">
        <v>1260</v>
      </c>
    </row>
    <row r="65" spans="1:20" ht="14.45" outlineLevel="2" x14ac:dyDescent="0.3">
      <c r="A65" t="s">
        <v>26</v>
      </c>
      <c r="B65" s="19" t="str">
        <f t="shared" si="15"/>
        <v>C3900 CMN Str/Impv, Factoria Svc Ct-7</v>
      </c>
      <c r="C65" s="19" t="s">
        <v>1228</v>
      </c>
      <c r="E65" s="27">
        <v>43312</v>
      </c>
      <c r="F65" s="249">
        <v>18043764</v>
      </c>
      <c r="G65" s="67">
        <v>1.8800000000000001E-2</v>
      </c>
      <c r="H65" s="250">
        <v>28268.559999999998</v>
      </c>
      <c r="I65" s="249">
        <f t="shared" si="16"/>
        <v>18043764</v>
      </c>
      <c r="J65" s="67">
        <f t="shared" si="8"/>
        <v>1.8800000000000001E-2</v>
      </c>
      <c r="K65" s="259">
        <f t="shared" si="17"/>
        <v>28268.563599999998</v>
      </c>
      <c r="L65" s="250">
        <f t="shared" si="2"/>
        <v>0</v>
      </c>
      <c r="M65" s="19" t="s">
        <v>1260</v>
      </c>
      <c r="O65" s="32" t="str">
        <f t="shared" si="18"/>
        <v>C390</v>
      </c>
      <c r="P65" s="318"/>
      <c r="T65" s="19" t="s">
        <v>1260</v>
      </c>
    </row>
    <row r="66" spans="1:20" ht="14.45" outlineLevel="2" x14ac:dyDescent="0.3">
      <c r="A66" t="s">
        <v>26</v>
      </c>
      <c r="B66" s="19" t="str">
        <f t="shared" si="15"/>
        <v>C3900 CMN Str/Impv, Factoria Svc Ct-8</v>
      </c>
      <c r="C66" s="19" t="s">
        <v>1228</v>
      </c>
      <c r="E66" s="27">
        <v>43343</v>
      </c>
      <c r="F66" s="249">
        <v>18043764</v>
      </c>
      <c r="G66" s="67">
        <v>1.8800000000000001E-2</v>
      </c>
      <c r="H66" s="250">
        <v>28268.559999999998</v>
      </c>
      <c r="I66" s="249">
        <f t="shared" si="16"/>
        <v>18043764</v>
      </c>
      <c r="J66" s="67">
        <f t="shared" si="8"/>
        <v>1.8800000000000001E-2</v>
      </c>
      <c r="K66" s="259">
        <f t="shared" si="17"/>
        <v>28268.563599999998</v>
      </c>
      <c r="L66" s="250">
        <f t="shared" si="2"/>
        <v>0</v>
      </c>
      <c r="M66" s="19" t="s">
        <v>1260</v>
      </c>
      <c r="O66" s="32" t="str">
        <f t="shared" si="18"/>
        <v>C390</v>
      </c>
      <c r="P66" s="318"/>
      <c r="T66" s="19" t="s">
        <v>1260</v>
      </c>
    </row>
    <row r="67" spans="1:20" ht="14.45" outlineLevel="2" x14ac:dyDescent="0.3">
      <c r="A67" t="s">
        <v>26</v>
      </c>
      <c r="B67" s="19" t="str">
        <f t="shared" si="15"/>
        <v>C3900 CMN Str/Impv, Factoria Svc Ct-9</v>
      </c>
      <c r="C67" s="19" t="s">
        <v>1228</v>
      </c>
      <c r="E67" s="27">
        <v>43373</v>
      </c>
      <c r="F67" s="249">
        <v>18043764</v>
      </c>
      <c r="G67" s="67">
        <v>1.8800000000000001E-2</v>
      </c>
      <c r="H67" s="250">
        <v>28268.559999999998</v>
      </c>
      <c r="I67" s="249">
        <f t="shared" si="16"/>
        <v>18043764</v>
      </c>
      <c r="J67" s="67">
        <f t="shared" si="8"/>
        <v>1.8800000000000001E-2</v>
      </c>
      <c r="K67" s="259">
        <f t="shared" si="17"/>
        <v>28268.563599999998</v>
      </c>
      <c r="L67" s="250">
        <f t="shared" si="2"/>
        <v>0</v>
      </c>
      <c r="M67" s="19" t="s">
        <v>1260</v>
      </c>
      <c r="O67" s="32" t="str">
        <f t="shared" si="18"/>
        <v>C390</v>
      </c>
      <c r="P67" s="318"/>
      <c r="T67" s="19" t="s">
        <v>1260</v>
      </c>
    </row>
    <row r="68" spans="1:20" ht="14.45" outlineLevel="2" x14ac:dyDescent="0.3">
      <c r="A68" t="s">
        <v>26</v>
      </c>
      <c r="B68" s="19" t="str">
        <f t="shared" si="15"/>
        <v>C3900 CMN Str/Impv, Factoria Svc Ct-10</v>
      </c>
      <c r="C68" s="19" t="s">
        <v>1228</v>
      </c>
      <c r="E68" s="27">
        <v>43404</v>
      </c>
      <c r="F68" s="249">
        <v>18043764</v>
      </c>
      <c r="G68" s="67">
        <v>1.8800000000000001E-2</v>
      </c>
      <c r="H68" s="250">
        <v>28268.559999999998</v>
      </c>
      <c r="I68" s="249">
        <f t="shared" si="16"/>
        <v>18043764</v>
      </c>
      <c r="J68" s="67">
        <f t="shared" si="8"/>
        <v>1.8800000000000001E-2</v>
      </c>
      <c r="K68" s="259">
        <f t="shared" si="17"/>
        <v>28268.563599999998</v>
      </c>
      <c r="L68" s="250">
        <f t="shared" si="2"/>
        <v>0</v>
      </c>
      <c r="M68" s="19" t="s">
        <v>1260</v>
      </c>
      <c r="O68" s="32" t="str">
        <f t="shared" si="18"/>
        <v>C390</v>
      </c>
      <c r="P68" s="318"/>
      <c r="T68" s="19" t="s">
        <v>1260</v>
      </c>
    </row>
    <row r="69" spans="1:20" ht="14.45" outlineLevel="2" x14ac:dyDescent="0.3">
      <c r="A69" t="s">
        <v>26</v>
      </c>
      <c r="B69" s="19" t="str">
        <f t="shared" si="15"/>
        <v>C3900 CMN Str/Impv, Factoria Svc Ct-11</v>
      </c>
      <c r="C69" s="19" t="s">
        <v>1228</v>
      </c>
      <c r="E69" s="27">
        <v>43434</v>
      </c>
      <c r="F69" s="249">
        <v>18043764</v>
      </c>
      <c r="G69" s="67">
        <v>1.8800000000000001E-2</v>
      </c>
      <c r="H69" s="250">
        <v>28268.559999999998</v>
      </c>
      <c r="I69" s="249">
        <f t="shared" si="16"/>
        <v>18043764</v>
      </c>
      <c r="J69" s="67">
        <f t="shared" si="8"/>
        <v>1.8800000000000001E-2</v>
      </c>
      <c r="K69" s="259">
        <f t="shared" si="17"/>
        <v>28268.563599999998</v>
      </c>
      <c r="L69" s="250">
        <f t="shared" si="2"/>
        <v>0</v>
      </c>
      <c r="M69" s="19" t="s">
        <v>1260</v>
      </c>
      <c r="O69" s="32" t="str">
        <f t="shared" si="18"/>
        <v>C390</v>
      </c>
      <c r="P69" s="318"/>
      <c r="T69" s="19" t="s">
        <v>1260</v>
      </c>
    </row>
    <row r="70" spans="1:20" ht="14.45" outlineLevel="2" x14ac:dyDescent="0.3">
      <c r="A70" t="s">
        <v>26</v>
      </c>
      <c r="B70" s="19" t="str">
        <f t="shared" si="15"/>
        <v>C3900 CMN Str/Impv, Factoria Svc Ct-12</v>
      </c>
      <c r="C70" s="19" t="s">
        <v>1228</v>
      </c>
      <c r="E70" s="27">
        <v>43465</v>
      </c>
      <c r="F70" s="249">
        <v>18043764</v>
      </c>
      <c r="G70" s="67">
        <v>1.8800000000000001E-2</v>
      </c>
      <c r="H70" s="250">
        <v>28268.559999999998</v>
      </c>
      <c r="I70" s="249">
        <f t="shared" si="16"/>
        <v>18043764</v>
      </c>
      <c r="J70" s="67">
        <f t="shared" si="8"/>
        <v>1.8800000000000001E-2</v>
      </c>
      <c r="K70" s="259">
        <f t="shared" si="17"/>
        <v>28268.563599999998</v>
      </c>
      <c r="L70" s="250">
        <f t="shared" si="2"/>
        <v>0</v>
      </c>
      <c r="M70" s="19" t="s">
        <v>1260</v>
      </c>
      <c r="O70" s="32" t="str">
        <f t="shared" si="18"/>
        <v>C390</v>
      </c>
      <c r="P70" s="318"/>
      <c r="T70" s="19" t="s">
        <v>1260</v>
      </c>
    </row>
    <row r="71" spans="1:20" s="19" customFormat="1" outlineLevel="1" thickBot="1" x14ac:dyDescent="0.35">
      <c r="A71" s="28" t="s">
        <v>629</v>
      </c>
      <c r="C71" s="20" t="s">
        <v>1227</v>
      </c>
      <c r="E71" s="104" t="s">
        <v>1266</v>
      </c>
      <c r="F71" s="29"/>
      <c r="G71" s="30"/>
      <c r="H71" s="42">
        <f>SUBTOTAL(9,H59:H70)</f>
        <v>339222.72</v>
      </c>
      <c r="I71" s="29"/>
      <c r="J71" s="30">
        <f t="shared" si="8"/>
        <v>0</v>
      </c>
      <c r="K71" s="42">
        <f>SUBTOTAL(9,K59:K70)</f>
        <v>339222.76319999999</v>
      </c>
      <c r="L71" s="42">
        <f t="shared" ref="L71:L134" si="19">ROUND(K71-H71,2)</f>
        <v>0.04</v>
      </c>
      <c r="O71" s="32" t="str">
        <f>LEFT(A71,5)</f>
        <v>C3900</v>
      </c>
      <c r="P71" s="318">
        <f>-L71/2</f>
        <v>-0.02</v>
      </c>
    </row>
    <row r="72" spans="1:20" outlineLevel="2" thickTop="1" x14ac:dyDescent="0.3">
      <c r="A72" t="s">
        <v>27</v>
      </c>
      <c r="B72" s="19" t="str">
        <f t="shared" ref="B72:B83" si="20">CONCATENATE(A72,"-",MONTH(E72))</f>
        <v>C3900 CMN Str/Impv, Factoria Trailr-1</v>
      </c>
      <c r="C72" s="19" t="s">
        <v>1228</v>
      </c>
      <c r="E72" s="27">
        <v>43131</v>
      </c>
      <c r="F72" s="249">
        <v>21238.23</v>
      </c>
      <c r="G72" s="67">
        <v>1.2800000000000001E-2</v>
      </c>
      <c r="H72" s="250">
        <v>22.65</v>
      </c>
      <c r="I72" s="249">
        <f t="shared" ref="I72:I83" si="21">VLOOKUP(CONCATENATE(A72,"-12"),$B$6:$F$7816,5,FALSE)</f>
        <v>21238.23</v>
      </c>
      <c r="J72" s="67">
        <f t="shared" si="8"/>
        <v>1.2800000000000001E-2</v>
      </c>
      <c r="K72" s="259">
        <f t="shared" ref="K72:K83" si="22">I72*J72/12</f>
        <v>22.654112000000001</v>
      </c>
      <c r="L72" s="250">
        <f t="shared" si="19"/>
        <v>0</v>
      </c>
      <c r="M72" s="19" t="s">
        <v>1260</v>
      </c>
      <c r="O72" s="32" t="str">
        <f t="shared" ref="O72:O83" si="23">LEFT(A72,4)</f>
        <v>C390</v>
      </c>
      <c r="P72" s="318"/>
      <c r="T72" s="19" t="s">
        <v>1260</v>
      </c>
    </row>
    <row r="73" spans="1:20" ht="14.45" outlineLevel="2" x14ac:dyDescent="0.3">
      <c r="A73" t="s">
        <v>27</v>
      </c>
      <c r="B73" s="19" t="str">
        <f t="shared" si="20"/>
        <v>C3900 CMN Str/Impv, Factoria Trailr-2</v>
      </c>
      <c r="C73" s="19" t="s">
        <v>1228</v>
      </c>
      <c r="E73" s="27">
        <v>43159</v>
      </c>
      <c r="F73" s="249">
        <v>21238.23</v>
      </c>
      <c r="G73" s="67">
        <v>1.2800000000000001E-2</v>
      </c>
      <c r="H73" s="250">
        <v>22.65</v>
      </c>
      <c r="I73" s="249">
        <f t="shared" si="21"/>
        <v>21238.23</v>
      </c>
      <c r="J73" s="67">
        <f t="shared" si="8"/>
        <v>1.2800000000000001E-2</v>
      </c>
      <c r="K73" s="259">
        <f t="shared" si="22"/>
        <v>22.654112000000001</v>
      </c>
      <c r="L73" s="250">
        <f t="shared" si="19"/>
        <v>0</v>
      </c>
      <c r="M73" s="19" t="s">
        <v>1260</v>
      </c>
      <c r="O73" s="32" t="str">
        <f t="shared" si="23"/>
        <v>C390</v>
      </c>
      <c r="P73" s="318"/>
      <c r="T73" s="19" t="s">
        <v>1260</v>
      </c>
    </row>
    <row r="74" spans="1:20" ht="14.45" outlineLevel="2" x14ac:dyDescent="0.3">
      <c r="A74" t="s">
        <v>27</v>
      </c>
      <c r="B74" s="19" t="str">
        <f t="shared" si="20"/>
        <v>C3900 CMN Str/Impv, Factoria Trailr-3</v>
      </c>
      <c r="C74" s="19" t="s">
        <v>1228</v>
      </c>
      <c r="E74" s="27">
        <v>43190</v>
      </c>
      <c r="F74" s="249">
        <v>21238.23</v>
      </c>
      <c r="G74" s="67">
        <v>1.2800000000000001E-2</v>
      </c>
      <c r="H74" s="250">
        <v>22.65</v>
      </c>
      <c r="I74" s="249">
        <f t="shared" si="21"/>
        <v>21238.23</v>
      </c>
      <c r="J74" s="67">
        <f t="shared" si="8"/>
        <v>1.2800000000000001E-2</v>
      </c>
      <c r="K74" s="259">
        <f t="shared" si="22"/>
        <v>22.654112000000001</v>
      </c>
      <c r="L74" s="250">
        <f t="shared" si="19"/>
        <v>0</v>
      </c>
      <c r="M74" s="19" t="s">
        <v>1260</v>
      </c>
      <c r="O74" s="32" t="str">
        <f t="shared" si="23"/>
        <v>C390</v>
      </c>
      <c r="P74" s="318"/>
      <c r="T74" s="19" t="s">
        <v>1260</v>
      </c>
    </row>
    <row r="75" spans="1:20" ht="14.45" outlineLevel="2" x14ac:dyDescent="0.3">
      <c r="A75" t="s">
        <v>27</v>
      </c>
      <c r="B75" s="19" t="str">
        <f t="shared" si="20"/>
        <v>C3900 CMN Str/Impv, Factoria Trailr-4</v>
      </c>
      <c r="C75" s="19" t="s">
        <v>1228</v>
      </c>
      <c r="E75" s="27">
        <v>43220</v>
      </c>
      <c r="F75" s="249">
        <v>21238.23</v>
      </c>
      <c r="G75" s="67">
        <v>1.2800000000000001E-2</v>
      </c>
      <c r="H75" s="250">
        <v>22.65</v>
      </c>
      <c r="I75" s="249">
        <f t="shared" si="21"/>
        <v>21238.23</v>
      </c>
      <c r="J75" s="67">
        <f t="shared" si="8"/>
        <v>1.2800000000000001E-2</v>
      </c>
      <c r="K75" s="259">
        <f t="shared" si="22"/>
        <v>22.654112000000001</v>
      </c>
      <c r="L75" s="250">
        <f t="shared" si="19"/>
        <v>0</v>
      </c>
      <c r="M75" s="19" t="s">
        <v>1260</v>
      </c>
      <c r="O75" s="32" t="str">
        <f t="shared" si="23"/>
        <v>C390</v>
      </c>
      <c r="P75" s="318"/>
      <c r="T75" s="19" t="s">
        <v>1260</v>
      </c>
    </row>
    <row r="76" spans="1:20" ht="14.45" outlineLevel="2" x14ac:dyDescent="0.3">
      <c r="A76" t="s">
        <v>27</v>
      </c>
      <c r="B76" s="19" t="str">
        <f t="shared" si="20"/>
        <v>C3900 CMN Str/Impv, Factoria Trailr-5</v>
      </c>
      <c r="C76" s="19" t="s">
        <v>1228</v>
      </c>
      <c r="E76" s="27">
        <v>43251</v>
      </c>
      <c r="F76" s="249">
        <v>21238.23</v>
      </c>
      <c r="G76" s="67">
        <v>1.2800000000000001E-2</v>
      </c>
      <c r="H76" s="250">
        <v>22.65</v>
      </c>
      <c r="I76" s="249">
        <f t="shared" si="21"/>
        <v>21238.23</v>
      </c>
      <c r="J76" s="67">
        <f t="shared" si="8"/>
        <v>1.2800000000000001E-2</v>
      </c>
      <c r="K76" s="259">
        <f t="shared" si="22"/>
        <v>22.654112000000001</v>
      </c>
      <c r="L76" s="250">
        <f t="shared" si="19"/>
        <v>0</v>
      </c>
      <c r="M76" s="19" t="s">
        <v>1260</v>
      </c>
      <c r="O76" s="32" t="str">
        <f t="shared" si="23"/>
        <v>C390</v>
      </c>
      <c r="P76" s="318"/>
      <c r="T76" s="19" t="s">
        <v>1260</v>
      </c>
    </row>
    <row r="77" spans="1:20" ht="14.45" outlineLevel="2" x14ac:dyDescent="0.3">
      <c r="A77" t="s">
        <v>27</v>
      </c>
      <c r="B77" s="19" t="str">
        <f t="shared" si="20"/>
        <v>C3900 CMN Str/Impv, Factoria Trailr-6</v>
      </c>
      <c r="C77" s="19" t="s">
        <v>1228</v>
      </c>
      <c r="E77" s="27">
        <v>43281</v>
      </c>
      <c r="F77" s="249">
        <v>21238.23</v>
      </c>
      <c r="G77" s="67">
        <v>1.2800000000000001E-2</v>
      </c>
      <c r="H77" s="250">
        <v>22.65</v>
      </c>
      <c r="I77" s="249">
        <f t="shared" si="21"/>
        <v>21238.23</v>
      </c>
      <c r="J77" s="67">
        <f t="shared" si="8"/>
        <v>1.2800000000000001E-2</v>
      </c>
      <c r="K77" s="259">
        <f t="shared" si="22"/>
        <v>22.654112000000001</v>
      </c>
      <c r="L77" s="250">
        <f t="shared" si="19"/>
        <v>0</v>
      </c>
      <c r="M77" s="19" t="s">
        <v>1260</v>
      </c>
      <c r="O77" s="32" t="str">
        <f t="shared" si="23"/>
        <v>C390</v>
      </c>
      <c r="P77" s="318"/>
      <c r="T77" s="19" t="s">
        <v>1260</v>
      </c>
    </row>
    <row r="78" spans="1:20" ht="14.45" outlineLevel="2" x14ac:dyDescent="0.3">
      <c r="A78" t="s">
        <v>27</v>
      </c>
      <c r="B78" s="19" t="str">
        <f t="shared" si="20"/>
        <v>C3900 CMN Str/Impv, Factoria Trailr-7</v>
      </c>
      <c r="C78" s="19" t="s">
        <v>1228</v>
      </c>
      <c r="E78" s="27">
        <v>43312</v>
      </c>
      <c r="F78" s="249">
        <v>21238.23</v>
      </c>
      <c r="G78" s="67">
        <v>1.2800000000000001E-2</v>
      </c>
      <c r="H78" s="250">
        <v>22.65</v>
      </c>
      <c r="I78" s="249">
        <f t="shared" si="21"/>
        <v>21238.23</v>
      </c>
      <c r="J78" s="67">
        <f t="shared" si="8"/>
        <v>1.2800000000000001E-2</v>
      </c>
      <c r="K78" s="259">
        <f t="shared" si="22"/>
        <v>22.654112000000001</v>
      </c>
      <c r="L78" s="250">
        <f t="shared" si="19"/>
        <v>0</v>
      </c>
      <c r="M78" s="19" t="s">
        <v>1260</v>
      </c>
      <c r="O78" s="32" t="str">
        <f t="shared" si="23"/>
        <v>C390</v>
      </c>
      <c r="P78" s="318"/>
      <c r="T78" s="19" t="s">
        <v>1260</v>
      </c>
    </row>
    <row r="79" spans="1:20" ht="14.45" outlineLevel="2" x14ac:dyDescent="0.3">
      <c r="A79" t="s">
        <v>27</v>
      </c>
      <c r="B79" s="19" t="str">
        <f t="shared" si="20"/>
        <v>C3900 CMN Str/Impv, Factoria Trailr-8</v>
      </c>
      <c r="C79" s="19" t="s">
        <v>1228</v>
      </c>
      <c r="E79" s="27">
        <v>43343</v>
      </c>
      <c r="F79" s="249">
        <v>21238.23</v>
      </c>
      <c r="G79" s="67">
        <v>1.2800000000000001E-2</v>
      </c>
      <c r="H79" s="250">
        <v>22.65</v>
      </c>
      <c r="I79" s="249">
        <f t="shared" si="21"/>
        <v>21238.23</v>
      </c>
      <c r="J79" s="67">
        <f t="shared" si="8"/>
        <v>1.2800000000000001E-2</v>
      </c>
      <c r="K79" s="259">
        <f t="shared" si="22"/>
        <v>22.654112000000001</v>
      </c>
      <c r="L79" s="250">
        <f t="shared" si="19"/>
        <v>0</v>
      </c>
      <c r="M79" s="19" t="s">
        <v>1260</v>
      </c>
      <c r="O79" s="32" t="str">
        <f t="shared" si="23"/>
        <v>C390</v>
      </c>
      <c r="P79" s="318"/>
      <c r="T79" s="19" t="s">
        <v>1260</v>
      </c>
    </row>
    <row r="80" spans="1:20" ht="14.45" outlineLevel="2" x14ac:dyDescent="0.3">
      <c r="A80" t="s">
        <v>27</v>
      </c>
      <c r="B80" s="19" t="str">
        <f t="shared" si="20"/>
        <v>C3900 CMN Str/Impv, Factoria Trailr-9</v>
      </c>
      <c r="C80" s="19" t="s">
        <v>1228</v>
      </c>
      <c r="E80" s="27">
        <v>43373</v>
      </c>
      <c r="F80" s="249">
        <v>21238.23</v>
      </c>
      <c r="G80" s="67">
        <v>1.2800000000000001E-2</v>
      </c>
      <c r="H80" s="250">
        <v>22.65</v>
      </c>
      <c r="I80" s="249">
        <f t="shared" si="21"/>
        <v>21238.23</v>
      </c>
      <c r="J80" s="67">
        <f t="shared" si="8"/>
        <v>1.2800000000000001E-2</v>
      </c>
      <c r="K80" s="259">
        <f t="shared" si="22"/>
        <v>22.654112000000001</v>
      </c>
      <c r="L80" s="250">
        <f t="shared" si="19"/>
        <v>0</v>
      </c>
      <c r="M80" s="19" t="s">
        <v>1260</v>
      </c>
      <c r="O80" s="32" t="str">
        <f t="shared" si="23"/>
        <v>C390</v>
      </c>
      <c r="P80" s="318"/>
      <c r="T80" s="19" t="s">
        <v>1260</v>
      </c>
    </row>
    <row r="81" spans="1:20" ht="14.45" outlineLevel="2" x14ac:dyDescent="0.3">
      <c r="A81" t="s">
        <v>27</v>
      </c>
      <c r="B81" s="19" t="str">
        <f t="shared" si="20"/>
        <v>C3900 CMN Str/Impv, Factoria Trailr-10</v>
      </c>
      <c r="C81" s="19" t="s">
        <v>1228</v>
      </c>
      <c r="E81" s="27">
        <v>43404</v>
      </c>
      <c r="F81" s="249">
        <v>21238.23</v>
      </c>
      <c r="G81" s="67">
        <v>1.2800000000000001E-2</v>
      </c>
      <c r="H81" s="250">
        <v>22.65</v>
      </c>
      <c r="I81" s="249">
        <f t="shared" si="21"/>
        <v>21238.23</v>
      </c>
      <c r="J81" s="67">
        <f t="shared" si="8"/>
        <v>1.2800000000000001E-2</v>
      </c>
      <c r="K81" s="259">
        <f t="shared" si="22"/>
        <v>22.654112000000001</v>
      </c>
      <c r="L81" s="250">
        <f t="shared" si="19"/>
        <v>0</v>
      </c>
      <c r="M81" s="19" t="s">
        <v>1260</v>
      </c>
      <c r="O81" s="32" t="str">
        <f t="shared" si="23"/>
        <v>C390</v>
      </c>
      <c r="P81" s="318"/>
      <c r="T81" s="19" t="s">
        <v>1260</v>
      </c>
    </row>
    <row r="82" spans="1:20" ht="14.45" outlineLevel="2" x14ac:dyDescent="0.3">
      <c r="A82" t="s">
        <v>27</v>
      </c>
      <c r="B82" s="19" t="str">
        <f t="shared" si="20"/>
        <v>C3900 CMN Str/Impv, Factoria Trailr-11</v>
      </c>
      <c r="C82" s="19" t="s">
        <v>1228</v>
      </c>
      <c r="E82" s="27">
        <v>43434</v>
      </c>
      <c r="F82" s="249">
        <v>21238.23</v>
      </c>
      <c r="G82" s="67">
        <v>1.2800000000000001E-2</v>
      </c>
      <c r="H82" s="250">
        <v>22.65</v>
      </c>
      <c r="I82" s="249">
        <f t="shared" si="21"/>
        <v>21238.23</v>
      </c>
      <c r="J82" s="67">
        <f t="shared" si="8"/>
        <v>1.2800000000000001E-2</v>
      </c>
      <c r="K82" s="259">
        <f t="shared" si="22"/>
        <v>22.654112000000001</v>
      </c>
      <c r="L82" s="250">
        <f t="shared" si="19"/>
        <v>0</v>
      </c>
      <c r="M82" s="19" t="s">
        <v>1260</v>
      </c>
      <c r="O82" s="32" t="str">
        <f t="shared" si="23"/>
        <v>C390</v>
      </c>
      <c r="P82" s="318"/>
      <c r="T82" s="19" t="s">
        <v>1260</v>
      </c>
    </row>
    <row r="83" spans="1:20" ht="14.45" outlineLevel="2" x14ac:dyDescent="0.3">
      <c r="A83" t="s">
        <v>27</v>
      </c>
      <c r="B83" s="19" t="str">
        <f t="shared" si="20"/>
        <v>C3900 CMN Str/Impv, Factoria Trailr-12</v>
      </c>
      <c r="C83" s="19" t="s">
        <v>1228</v>
      </c>
      <c r="E83" s="27">
        <v>43465</v>
      </c>
      <c r="F83" s="249">
        <v>21238.23</v>
      </c>
      <c r="G83" s="67">
        <v>1.2800000000000001E-2</v>
      </c>
      <c r="H83" s="250">
        <v>22.65</v>
      </c>
      <c r="I83" s="249">
        <f t="shared" si="21"/>
        <v>21238.23</v>
      </c>
      <c r="J83" s="67">
        <f t="shared" si="8"/>
        <v>1.2800000000000001E-2</v>
      </c>
      <c r="K83" s="259">
        <f t="shared" si="22"/>
        <v>22.654112000000001</v>
      </c>
      <c r="L83" s="250">
        <f t="shared" si="19"/>
        <v>0</v>
      </c>
      <c r="M83" s="19" t="s">
        <v>1260</v>
      </c>
      <c r="O83" s="32" t="str">
        <f t="shared" si="23"/>
        <v>C390</v>
      </c>
      <c r="P83" s="318"/>
      <c r="T83" s="19" t="s">
        <v>1260</v>
      </c>
    </row>
    <row r="84" spans="1:20" s="19" customFormat="1" outlineLevel="1" thickBot="1" x14ac:dyDescent="0.35">
      <c r="A84" s="28" t="s">
        <v>630</v>
      </c>
      <c r="C84" s="20" t="s">
        <v>1227</v>
      </c>
      <c r="E84" s="104" t="s">
        <v>1266</v>
      </c>
      <c r="F84" s="29"/>
      <c r="G84" s="30"/>
      <c r="H84" s="42">
        <f>SUBTOTAL(9,H72:H83)</f>
        <v>271.8</v>
      </c>
      <c r="I84" s="29"/>
      <c r="J84" s="30">
        <f t="shared" si="8"/>
        <v>0</v>
      </c>
      <c r="K84" s="42">
        <f>SUBTOTAL(9,K72:K83)</f>
        <v>271.84934400000003</v>
      </c>
      <c r="L84" s="42">
        <f t="shared" si="19"/>
        <v>0.05</v>
      </c>
      <c r="O84" s="32" t="str">
        <f>LEFT(A84,5)</f>
        <v>C3900</v>
      </c>
      <c r="P84" s="318">
        <f>-L84/2</f>
        <v>-2.5000000000000001E-2</v>
      </c>
    </row>
    <row r="85" spans="1:20" outlineLevel="2" thickTop="1" x14ac:dyDescent="0.3">
      <c r="A85" t="s">
        <v>28</v>
      </c>
      <c r="B85" s="19" t="str">
        <f t="shared" ref="B85:B96" si="24">CONCATENATE(A85,"-",MONTH(E85))</f>
        <v>C3900 CMN Str/Impv, Fleet Svc Facl-1</v>
      </c>
      <c r="C85" s="19" t="s">
        <v>1228</v>
      </c>
      <c r="E85" s="27">
        <v>43131</v>
      </c>
      <c r="F85" s="249">
        <v>4732297.46</v>
      </c>
      <c r="G85" s="67">
        <v>1.2800000000000001E-2</v>
      </c>
      <c r="H85" s="250">
        <v>5047.78</v>
      </c>
      <c r="I85" s="249">
        <f t="shared" ref="I85:I96" si="25">VLOOKUP(CONCATENATE(A85,"-12"),$B$6:$F$7816,5,FALSE)</f>
        <v>4732297.46</v>
      </c>
      <c r="J85" s="67">
        <f t="shared" si="8"/>
        <v>1.2800000000000001E-2</v>
      </c>
      <c r="K85" s="259">
        <f t="shared" ref="K85:K96" si="26">I85*J85/12</f>
        <v>5047.783957333334</v>
      </c>
      <c r="L85" s="250">
        <f t="shared" si="19"/>
        <v>0</v>
      </c>
      <c r="M85" s="19" t="s">
        <v>1260</v>
      </c>
      <c r="O85" s="32" t="str">
        <f t="shared" ref="O85:O96" si="27">LEFT(A85,4)</f>
        <v>C390</v>
      </c>
      <c r="P85" s="318"/>
      <c r="T85" s="19" t="s">
        <v>1260</v>
      </c>
    </row>
    <row r="86" spans="1:20" ht="14.45" outlineLevel="2" x14ac:dyDescent="0.3">
      <c r="A86" t="s">
        <v>28</v>
      </c>
      <c r="B86" s="19" t="str">
        <f t="shared" si="24"/>
        <v>C3900 CMN Str/Impv, Fleet Svc Facl-2</v>
      </c>
      <c r="C86" s="19" t="s">
        <v>1228</v>
      </c>
      <c r="E86" s="27">
        <v>43159</v>
      </c>
      <c r="F86" s="249">
        <v>4732297.46</v>
      </c>
      <c r="G86" s="67">
        <v>1.2800000000000001E-2</v>
      </c>
      <c r="H86" s="250">
        <v>5047.78</v>
      </c>
      <c r="I86" s="249">
        <f t="shared" si="25"/>
        <v>4732297.46</v>
      </c>
      <c r="J86" s="67">
        <f t="shared" si="8"/>
        <v>1.2800000000000001E-2</v>
      </c>
      <c r="K86" s="259">
        <f t="shared" si="26"/>
        <v>5047.783957333334</v>
      </c>
      <c r="L86" s="250">
        <f t="shared" si="19"/>
        <v>0</v>
      </c>
      <c r="M86" s="19" t="s">
        <v>1260</v>
      </c>
      <c r="O86" s="32" t="str">
        <f t="shared" si="27"/>
        <v>C390</v>
      </c>
      <c r="P86" s="318"/>
      <c r="T86" s="19" t="s">
        <v>1260</v>
      </c>
    </row>
    <row r="87" spans="1:20" ht="14.45" outlineLevel="2" x14ac:dyDescent="0.3">
      <c r="A87" t="s">
        <v>28</v>
      </c>
      <c r="B87" s="19" t="str">
        <f t="shared" si="24"/>
        <v>C3900 CMN Str/Impv, Fleet Svc Facl-3</v>
      </c>
      <c r="C87" s="19" t="s">
        <v>1228</v>
      </c>
      <c r="E87" s="27">
        <v>43190</v>
      </c>
      <c r="F87" s="249">
        <v>4732297.46</v>
      </c>
      <c r="G87" s="67">
        <v>1.2800000000000001E-2</v>
      </c>
      <c r="H87" s="250">
        <v>5047.78</v>
      </c>
      <c r="I87" s="249">
        <f t="shared" si="25"/>
        <v>4732297.46</v>
      </c>
      <c r="J87" s="67">
        <f t="shared" si="8"/>
        <v>1.2800000000000001E-2</v>
      </c>
      <c r="K87" s="259">
        <f t="shared" si="26"/>
        <v>5047.783957333334</v>
      </c>
      <c r="L87" s="250">
        <f t="shared" si="19"/>
        <v>0</v>
      </c>
      <c r="M87" s="19" t="s">
        <v>1260</v>
      </c>
      <c r="O87" s="32" t="str">
        <f t="shared" si="27"/>
        <v>C390</v>
      </c>
      <c r="P87" s="318"/>
      <c r="T87" s="19" t="s">
        <v>1260</v>
      </c>
    </row>
    <row r="88" spans="1:20" ht="14.45" outlineLevel="2" x14ac:dyDescent="0.3">
      <c r="A88" t="s">
        <v>28</v>
      </c>
      <c r="B88" s="19" t="str">
        <f t="shared" si="24"/>
        <v>C3900 CMN Str/Impv, Fleet Svc Facl-4</v>
      </c>
      <c r="C88" s="19" t="s">
        <v>1228</v>
      </c>
      <c r="E88" s="27">
        <v>43220</v>
      </c>
      <c r="F88" s="249">
        <v>4732297.46</v>
      </c>
      <c r="G88" s="67">
        <v>1.2800000000000001E-2</v>
      </c>
      <c r="H88" s="250">
        <v>5047.78</v>
      </c>
      <c r="I88" s="249">
        <f t="shared" si="25"/>
        <v>4732297.46</v>
      </c>
      <c r="J88" s="67">
        <f t="shared" si="8"/>
        <v>1.2800000000000001E-2</v>
      </c>
      <c r="K88" s="259">
        <f t="shared" si="26"/>
        <v>5047.783957333334</v>
      </c>
      <c r="L88" s="250">
        <f t="shared" si="19"/>
        <v>0</v>
      </c>
      <c r="M88" s="19" t="s">
        <v>1260</v>
      </c>
      <c r="O88" s="32" t="str">
        <f t="shared" si="27"/>
        <v>C390</v>
      </c>
      <c r="P88" s="318"/>
      <c r="T88" s="19" t="s">
        <v>1260</v>
      </c>
    </row>
    <row r="89" spans="1:20" ht="14.45" outlineLevel="2" x14ac:dyDescent="0.3">
      <c r="A89" t="s">
        <v>28</v>
      </c>
      <c r="B89" s="19" t="str">
        <f t="shared" si="24"/>
        <v>C3900 CMN Str/Impv, Fleet Svc Facl-5</v>
      </c>
      <c r="C89" s="19" t="s">
        <v>1228</v>
      </c>
      <c r="E89" s="27">
        <v>43251</v>
      </c>
      <c r="F89" s="249">
        <v>4732297.46</v>
      </c>
      <c r="G89" s="67">
        <v>1.2800000000000001E-2</v>
      </c>
      <c r="H89" s="250">
        <v>5047.78</v>
      </c>
      <c r="I89" s="249">
        <f t="shared" si="25"/>
        <v>4732297.46</v>
      </c>
      <c r="J89" s="67">
        <f t="shared" si="8"/>
        <v>1.2800000000000001E-2</v>
      </c>
      <c r="K89" s="259">
        <f t="shared" si="26"/>
        <v>5047.783957333334</v>
      </c>
      <c r="L89" s="250">
        <f t="shared" si="19"/>
        <v>0</v>
      </c>
      <c r="M89" s="19" t="s">
        <v>1260</v>
      </c>
      <c r="O89" s="32" t="str">
        <f t="shared" si="27"/>
        <v>C390</v>
      </c>
      <c r="P89" s="318"/>
      <c r="T89" s="19" t="s">
        <v>1260</v>
      </c>
    </row>
    <row r="90" spans="1:20" ht="14.45" outlineLevel="2" x14ac:dyDescent="0.3">
      <c r="A90" t="s">
        <v>28</v>
      </c>
      <c r="B90" s="19" t="str">
        <f t="shared" si="24"/>
        <v>C3900 CMN Str/Impv, Fleet Svc Facl-6</v>
      </c>
      <c r="C90" s="19" t="s">
        <v>1228</v>
      </c>
      <c r="E90" s="27">
        <v>43281</v>
      </c>
      <c r="F90" s="249">
        <v>4732297.46</v>
      </c>
      <c r="G90" s="67">
        <v>1.2800000000000001E-2</v>
      </c>
      <c r="H90" s="250">
        <v>5047.78</v>
      </c>
      <c r="I90" s="249">
        <f t="shared" si="25"/>
        <v>4732297.46</v>
      </c>
      <c r="J90" s="67">
        <f t="shared" si="8"/>
        <v>1.2800000000000001E-2</v>
      </c>
      <c r="K90" s="259">
        <f t="shared" si="26"/>
        <v>5047.783957333334</v>
      </c>
      <c r="L90" s="250">
        <f t="shared" si="19"/>
        <v>0</v>
      </c>
      <c r="M90" s="19" t="s">
        <v>1260</v>
      </c>
      <c r="O90" s="32" t="str">
        <f t="shared" si="27"/>
        <v>C390</v>
      </c>
      <c r="P90" s="318"/>
      <c r="T90" s="19" t="s">
        <v>1260</v>
      </c>
    </row>
    <row r="91" spans="1:20" ht="14.45" outlineLevel="2" x14ac:dyDescent="0.3">
      <c r="A91" t="s">
        <v>28</v>
      </c>
      <c r="B91" s="19" t="str">
        <f t="shared" si="24"/>
        <v>C3900 CMN Str/Impv, Fleet Svc Facl-7</v>
      </c>
      <c r="C91" s="19" t="s">
        <v>1228</v>
      </c>
      <c r="E91" s="27">
        <v>43312</v>
      </c>
      <c r="F91" s="249">
        <v>4732297.46</v>
      </c>
      <c r="G91" s="67">
        <v>1.2800000000000001E-2</v>
      </c>
      <c r="H91" s="250">
        <v>5047.78</v>
      </c>
      <c r="I91" s="249">
        <f t="shared" si="25"/>
        <v>4732297.46</v>
      </c>
      <c r="J91" s="67">
        <f t="shared" si="8"/>
        <v>1.2800000000000001E-2</v>
      </c>
      <c r="K91" s="259">
        <f t="shared" si="26"/>
        <v>5047.783957333334</v>
      </c>
      <c r="L91" s="250">
        <f t="shared" si="19"/>
        <v>0</v>
      </c>
      <c r="M91" s="19" t="s">
        <v>1260</v>
      </c>
      <c r="O91" s="32" t="str">
        <f t="shared" si="27"/>
        <v>C390</v>
      </c>
      <c r="P91" s="318"/>
      <c r="T91" s="19" t="s">
        <v>1260</v>
      </c>
    </row>
    <row r="92" spans="1:20" ht="14.45" outlineLevel="2" x14ac:dyDescent="0.3">
      <c r="A92" t="s">
        <v>28</v>
      </c>
      <c r="B92" s="19" t="str">
        <f t="shared" si="24"/>
        <v>C3900 CMN Str/Impv, Fleet Svc Facl-8</v>
      </c>
      <c r="C92" s="19" t="s">
        <v>1228</v>
      </c>
      <c r="E92" s="27">
        <v>43343</v>
      </c>
      <c r="F92" s="249">
        <v>4732297.46</v>
      </c>
      <c r="G92" s="67">
        <v>1.2800000000000001E-2</v>
      </c>
      <c r="H92" s="250">
        <v>5047.78</v>
      </c>
      <c r="I92" s="249">
        <f t="shared" si="25"/>
        <v>4732297.46</v>
      </c>
      <c r="J92" s="67">
        <f t="shared" si="8"/>
        <v>1.2800000000000001E-2</v>
      </c>
      <c r="K92" s="259">
        <f t="shared" si="26"/>
        <v>5047.783957333334</v>
      </c>
      <c r="L92" s="250">
        <f t="shared" si="19"/>
        <v>0</v>
      </c>
      <c r="M92" s="19" t="s">
        <v>1260</v>
      </c>
      <c r="O92" s="32" t="str">
        <f t="shared" si="27"/>
        <v>C390</v>
      </c>
      <c r="P92" s="318"/>
      <c r="T92" s="19" t="s">
        <v>1260</v>
      </c>
    </row>
    <row r="93" spans="1:20" ht="14.45" outlineLevel="2" x14ac:dyDescent="0.3">
      <c r="A93" t="s">
        <v>28</v>
      </c>
      <c r="B93" s="19" t="str">
        <f t="shared" si="24"/>
        <v>C3900 CMN Str/Impv, Fleet Svc Facl-9</v>
      </c>
      <c r="C93" s="19" t="s">
        <v>1228</v>
      </c>
      <c r="E93" s="27">
        <v>43373</v>
      </c>
      <c r="F93" s="249">
        <v>4732297.46</v>
      </c>
      <c r="G93" s="67">
        <v>1.2800000000000001E-2</v>
      </c>
      <c r="H93" s="250">
        <v>5047.78</v>
      </c>
      <c r="I93" s="249">
        <f t="shared" si="25"/>
        <v>4732297.46</v>
      </c>
      <c r="J93" s="67">
        <f t="shared" si="8"/>
        <v>1.2800000000000001E-2</v>
      </c>
      <c r="K93" s="259">
        <f t="shared" si="26"/>
        <v>5047.783957333334</v>
      </c>
      <c r="L93" s="250">
        <f t="shared" si="19"/>
        <v>0</v>
      </c>
      <c r="M93" s="19" t="s">
        <v>1260</v>
      </c>
      <c r="O93" s="32" t="str">
        <f t="shared" si="27"/>
        <v>C390</v>
      </c>
      <c r="P93" s="318"/>
      <c r="T93" s="19" t="s">
        <v>1260</v>
      </c>
    </row>
    <row r="94" spans="1:20" ht="14.45" outlineLevel="2" x14ac:dyDescent="0.3">
      <c r="A94" t="s">
        <v>28</v>
      </c>
      <c r="B94" s="19" t="str">
        <f t="shared" si="24"/>
        <v>C3900 CMN Str/Impv, Fleet Svc Facl-10</v>
      </c>
      <c r="C94" s="19" t="s">
        <v>1228</v>
      </c>
      <c r="E94" s="27">
        <v>43404</v>
      </c>
      <c r="F94" s="249">
        <v>4732297.46</v>
      </c>
      <c r="G94" s="67">
        <v>1.2800000000000001E-2</v>
      </c>
      <c r="H94" s="250">
        <v>5047.78</v>
      </c>
      <c r="I94" s="249">
        <f t="shared" si="25"/>
        <v>4732297.46</v>
      </c>
      <c r="J94" s="67">
        <f t="shared" si="8"/>
        <v>1.2800000000000001E-2</v>
      </c>
      <c r="K94" s="259">
        <f t="shared" si="26"/>
        <v>5047.783957333334</v>
      </c>
      <c r="L94" s="250">
        <f t="shared" si="19"/>
        <v>0</v>
      </c>
      <c r="M94" s="19" t="s">
        <v>1260</v>
      </c>
      <c r="O94" s="32" t="str">
        <f t="shared" si="27"/>
        <v>C390</v>
      </c>
      <c r="P94" s="318"/>
      <c r="T94" s="19" t="s">
        <v>1260</v>
      </c>
    </row>
    <row r="95" spans="1:20" ht="14.45" outlineLevel="2" x14ac:dyDescent="0.3">
      <c r="A95" t="s">
        <v>28</v>
      </c>
      <c r="B95" s="19" t="str">
        <f t="shared" si="24"/>
        <v>C3900 CMN Str/Impv, Fleet Svc Facl-11</v>
      </c>
      <c r="C95" s="19" t="s">
        <v>1228</v>
      </c>
      <c r="E95" s="27">
        <v>43434</v>
      </c>
      <c r="F95" s="249">
        <v>4732297.46</v>
      </c>
      <c r="G95" s="67">
        <v>1.2800000000000001E-2</v>
      </c>
      <c r="H95" s="250">
        <v>5047.78</v>
      </c>
      <c r="I95" s="249">
        <f t="shared" si="25"/>
        <v>4732297.46</v>
      </c>
      <c r="J95" s="67">
        <f t="shared" si="8"/>
        <v>1.2800000000000001E-2</v>
      </c>
      <c r="K95" s="259">
        <f t="shared" si="26"/>
        <v>5047.783957333334</v>
      </c>
      <c r="L95" s="250">
        <f t="shared" si="19"/>
        <v>0</v>
      </c>
      <c r="M95" s="19" t="s">
        <v>1260</v>
      </c>
      <c r="O95" s="32" t="str">
        <f t="shared" si="27"/>
        <v>C390</v>
      </c>
      <c r="P95" s="318"/>
      <c r="T95" s="19" t="s">
        <v>1260</v>
      </c>
    </row>
    <row r="96" spans="1:20" ht="14.45" outlineLevel="2" x14ac:dyDescent="0.3">
      <c r="A96" t="s">
        <v>28</v>
      </c>
      <c r="B96" s="19" t="str">
        <f t="shared" si="24"/>
        <v>C3900 CMN Str/Impv, Fleet Svc Facl-12</v>
      </c>
      <c r="C96" s="19" t="s">
        <v>1228</v>
      </c>
      <c r="E96" s="27">
        <v>43465</v>
      </c>
      <c r="F96" s="249">
        <v>4732297.46</v>
      </c>
      <c r="G96" s="67">
        <v>1.2800000000000001E-2</v>
      </c>
      <c r="H96" s="250">
        <v>5047.78</v>
      </c>
      <c r="I96" s="249">
        <f t="shared" si="25"/>
        <v>4732297.46</v>
      </c>
      <c r="J96" s="67">
        <f t="shared" si="8"/>
        <v>1.2800000000000001E-2</v>
      </c>
      <c r="K96" s="259">
        <f t="shared" si="26"/>
        <v>5047.783957333334</v>
      </c>
      <c r="L96" s="250">
        <f t="shared" si="19"/>
        <v>0</v>
      </c>
      <c r="M96" s="19" t="s">
        <v>1260</v>
      </c>
      <c r="O96" s="32" t="str">
        <f t="shared" si="27"/>
        <v>C390</v>
      </c>
      <c r="P96" s="318"/>
      <c r="T96" s="19" t="s">
        <v>1260</v>
      </c>
    </row>
    <row r="97" spans="1:20" s="19" customFormat="1" outlineLevel="1" thickBot="1" x14ac:dyDescent="0.35">
      <c r="A97" s="28" t="s">
        <v>631</v>
      </c>
      <c r="C97" s="20" t="s">
        <v>1227</v>
      </c>
      <c r="E97" s="104" t="s">
        <v>1266</v>
      </c>
      <c r="F97" s="29"/>
      <c r="G97" s="30"/>
      <c r="H97" s="42">
        <f>SUBTOTAL(9,H85:H96)</f>
        <v>60573.359999999993</v>
      </c>
      <c r="I97" s="29"/>
      <c r="J97" s="30">
        <f t="shared" ref="J97:J160" si="28">G97</f>
        <v>0</v>
      </c>
      <c r="K97" s="42">
        <f>SUBTOTAL(9,K85:K96)</f>
        <v>60573.407488000004</v>
      </c>
      <c r="L97" s="42">
        <f t="shared" si="19"/>
        <v>0.05</v>
      </c>
      <c r="O97" s="32" t="str">
        <f>LEFT(A97,5)</f>
        <v>C3900</v>
      </c>
      <c r="P97" s="318">
        <f>-L97/2</f>
        <v>-2.5000000000000001E-2</v>
      </c>
    </row>
    <row r="98" spans="1:20" outlineLevel="2" thickTop="1" x14ac:dyDescent="0.3">
      <c r="A98" t="s">
        <v>29</v>
      </c>
      <c r="B98" s="19" t="str">
        <f t="shared" ref="B98:B109" si="29">CONCATENATE(A98,"-",MONTH(E98))</f>
        <v>C3900 CMN Str/Impv, Howell Bldg-1</v>
      </c>
      <c r="C98" s="19" t="s">
        <v>1228</v>
      </c>
      <c r="E98" s="27">
        <v>43131</v>
      </c>
      <c r="F98" s="249">
        <v>967387.93</v>
      </c>
      <c r="G98" s="67">
        <v>1.2800000000000001E-2</v>
      </c>
      <c r="H98" s="250">
        <v>1031.8799999999999</v>
      </c>
      <c r="I98" s="249">
        <f t="shared" ref="I98:I109" si="30">VLOOKUP(CONCATENATE(A98,"-12"),$B$6:$F$7816,5,FALSE)</f>
        <v>967387.93</v>
      </c>
      <c r="J98" s="67">
        <f t="shared" si="28"/>
        <v>1.2800000000000001E-2</v>
      </c>
      <c r="K98" s="259">
        <f t="shared" ref="K98:K109" si="31">I98*J98/12</f>
        <v>1031.8804586666668</v>
      </c>
      <c r="L98" s="250">
        <f t="shared" si="19"/>
        <v>0</v>
      </c>
      <c r="M98" s="19" t="s">
        <v>1260</v>
      </c>
      <c r="O98" s="32" t="str">
        <f t="shared" ref="O98:O109" si="32">LEFT(A98,4)</f>
        <v>C390</v>
      </c>
      <c r="P98" s="318"/>
      <c r="T98" s="19" t="s">
        <v>1260</v>
      </c>
    </row>
    <row r="99" spans="1:20" ht="14.45" outlineLevel="2" x14ac:dyDescent="0.3">
      <c r="A99" t="s">
        <v>29</v>
      </c>
      <c r="B99" s="19" t="str">
        <f t="shared" si="29"/>
        <v>C3900 CMN Str/Impv, Howell Bldg-2</v>
      </c>
      <c r="C99" s="19" t="s">
        <v>1228</v>
      </c>
      <c r="E99" s="27">
        <v>43159</v>
      </c>
      <c r="F99" s="249">
        <v>967387.93</v>
      </c>
      <c r="G99" s="67">
        <v>1.2800000000000001E-2</v>
      </c>
      <c r="H99" s="250">
        <v>1031.8799999999999</v>
      </c>
      <c r="I99" s="249">
        <f t="shared" si="30"/>
        <v>967387.93</v>
      </c>
      <c r="J99" s="67">
        <f t="shared" si="28"/>
        <v>1.2800000000000001E-2</v>
      </c>
      <c r="K99" s="259">
        <f t="shared" si="31"/>
        <v>1031.8804586666668</v>
      </c>
      <c r="L99" s="250">
        <f t="shared" si="19"/>
        <v>0</v>
      </c>
      <c r="M99" s="19" t="s">
        <v>1260</v>
      </c>
      <c r="O99" s="32" t="str">
        <f t="shared" si="32"/>
        <v>C390</v>
      </c>
      <c r="P99" s="318"/>
      <c r="T99" s="19" t="s">
        <v>1260</v>
      </c>
    </row>
    <row r="100" spans="1:20" ht="14.45" outlineLevel="2" x14ac:dyDescent="0.3">
      <c r="A100" t="s">
        <v>29</v>
      </c>
      <c r="B100" s="19" t="str">
        <f t="shared" si="29"/>
        <v>C3900 CMN Str/Impv, Howell Bldg-3</v>
      </c>
      <c r="C100" s="19" t="s">
        <v>1228</v>
      </c>
      <c r="E100" s="27">
        <v>43190</v>
      </c>
      <c r="F100" s="249">
        <v>967387.93</v>
      </c>
      <c r="G100" s="67">
        <v>1.2800000000000001E-2</v>
      </c>
      <c r="H100" s="250">
        <v>1031.8799999999999</v>
      </c>
      <c r="I100" s="249">
        <f t="shared" si="30"/>
        <v>967387.93</v>
      </c>
      <c r="J100" s="67">
        <f t="shared" si="28"/>
        <v>1.2800000000000001E-2</v>
      </c>
      <c r="K100" s="259">
        <f t="shared" si="31"/>
        <v>1031.8804586666668</v>
      </c>
      <c r="L100" s="250">
        <f t="shared" si="19"/>
        <v>0</v>
      </c>
      <c r="M100" s="19" t="s">
        <v>1260</v>
      </c>
      <c r="O100" s="32" t="str">
        <f t="shared" si="32"/>
        <v>C390</v>
      </c>
      <c r="P100" s="318"/>
      <c r="T100" s="19" t="s">
        <v>1260</v>
      </c>
    </row>
    <row r="101" spans="1:20" ht="14.45" outlineLevel="2" x14ac:dyDescent="0.3">
      <c r="A101" t="s">
        <v>29</v>
      </c>
      <c r="B101" s="19" t="str">
        <f t="shared" si="29"/>
        <v>C3900 CMN Str/Impv, Howell Bldg-4</v>
      </c>
      <c r="C101" s="19" t="s">
        <v>1228</v>
      </c>
      <c r="E101" s="27">
        <v>43220</v>
      </c>
      <c r="F101" s="249">
        <v>967387.93</v>
      </c>
      <c r="G101" s="67">
        <v>1.2800000000000001E-2</v>
      </c>
      <c r="H101" s="250">
        <v>1031.8799999999999</v>
      </c>
      <c r="I101" s="249">
        <f t="shared" si="30"/>
        <v>967387.93</v>
      </c>
      <c r="J101" s="67">
        <f t="shared" si="28"/>
        <v>1.2800000000000001E-2</v>
      </c>
      <c r="K101" s="259">
        <f t="shared" si="31"/>
        <v>1031.8804586666668</v>
      </c>
      <c r="L101" s="250">
        <f t="shared" si="19"/>
        <v>0</v>
      </c>
      <c r="M101" s="19" t="s">
        <v>1260</v>
      </c>
      <c r="O101" s="32" t="str">
        <f t="shared" si="32"/>
        <v>C390</v>
      </c>
      <c r="P101" s="318"/>
      <c r="T101" s="19" t="s">
        <v>1260</v>
      </c>
    </row>
    <row r="102" spans="1:20" ht="14.45" outlineLevel="2" x14ac:dyDescent="0.3">
      <c r="A102" t="s">
        <v>29</v>
      </c>
      <c r="B102" s="19" t="str">
        <f t="shared" si="29"/>
        <v>C3900 CMN Str/Impv, Howell Bldg-5</v>
      </c>
      <c r="C102" s="19" t="s">
        <v>1228</v>
      </c>
      <c r="E102" s="27">
        <v>43251</v>
      </c>
      <c r="F102" s="249">
        <v>967387.93</v>
      </c>
      <c r="G102" s="67">
        <v>1.2800000000000001E-2</v>
      </c>
      <c r="H102" s="250">
        <v>1031.8799999999999</v>
      </c>
      <c r="I102" s="249">
        <f t="shared" si="30"/>
        <v>967387.93</v>
      </c>
      <c r="J102" s="67">
        <f t="shared" si="28"/>
        <v>1.2800000000000001E-2</v>
      </c>
      <c r="K102" s="259">
        <f t="shared" si="31"/>
        <v>1031.8804586666668</v>
      </c>
      <c r="L102" s="250">
        <f t="shared" si="19"/>
        <v>0</v>
      </c>
      <c r="M102" s="19" t="s">
        <v>1260</v>
      </c>
      <c r="O102" s="32" t="str">
        <f t="shared" si="32"/>
        <v>C390</v>
      </c>
      <c r="P102" s="318"/>
      <c r="T102" s="19" t="s">
        <v>1260</v>
      </c>
    </row>
    <row r="103" spans="1:20" ht="14.45" outlineLevel="2" x14ac:dyDescent="0.3">
      <c r="A103" t="s">
        <v>29</v>
      </c>
      <c r="B103" s="19" t="str">
        <f t="shared" si="29"/>
        <v>C3900 CMN Str/Impv, Howell Bldg-6</v>
      </c>
      <c r="C103" s="19" t="s">
        <v>1228</v>
      </c>
      <c r="E103" s="27">
        <v>43281</v>
      </c>
      <c r="F103" s="249">
        <v>967387.93</v>
      </c>
      <c r="G103" s="67">
        <v>1.2800000000000001E-2</v>
      </c>
      <c r="H103" s="250">
        <v>1031.8799999999999</v>
      </c>
      <c r="I103" s="249">
        <f t="shared" si="30"/>
        <v>967387.93</v>
      </c>
      <c r="J103" s="67">
        <f t="shared" si="28"/>
        <v>1.2800000000000001E-2</v>
      </c>
      <c r="K103" s="259">
        <f t="shared" si="31"/>
        <v>1031.8804586666668</v>
      </c>
      <c r="L103" s="250">
        <f t="shared" si="19"/>
        <v>0</v>
      </c>
      <c r="M103" s="19" t="s">
        <v>1260</v>
      </c>
      <c r="O103" s="32" t="str">
        <f t="shared" si="32"/>
        <v>C390</v>
      </c>
      <c r="P103" s="318"/>
      <c r="T103" s="19" t="s">
        <v>1260</v>
      </c>
    </row>
    <row r="104" spans="1:20" ht="14.45" outlineLevel="2" x14ac:dyDescent="0.3">
      <c r="A104" t="s">
        <v>29</v>
      </c>
      <c r="B104" s="19" t="str">
        <f t="shared" si="29"/>
        <v>C3900 CMN Str/Impv, Howell Bldg-7</v>
      </c>
      <c r="C104" s="19" t="s">
        <v>1228</v>
      </c>
      <c r="E104" s="27">
        <v>43312</v>
      </c>
      <c r="F104" s="249">
        <v>967387.93</v>
      </c>
      <c r="G104" s="67">
        <v>1.2800000000000001E-2</v>
      </c>
      <c r="H104" s="250">
        <v>1031.8799999999999</v>
      </c>
      <c r="I104" s="249">
        <f t="shared" si="30"/>
        <v>967387.93</v>
      </c>
      <c r="J104" s="67">
        <f t="shared" si="28"/>
        <v>1.2800000000000001E-2</v>
      </c>
      <c r="K104" s="259">
        <f t="shared" si="31"/>
        <v>1031.8804586666668</v>
      </c>
      <c r="L104" s="250">
        <f t="shared" si="19"/>
        <v>0</v>
      </c>
      <c r="M104" s="19" t="s">
        <v>1260</v>
      </c>
      <c r="O104" s="32" t="str">
        <f t="shared" si="32"/>
        <v>C390</v>
      </c>
      <c r="P104" s="318"/>
      <c r="T104" s="19" t="s">
        <v>1260</v>
      </c>
    </row>
    <row r="105" spans="1:20" ht="14.45" outlineLevel="2" x14ac:dyDescent="0.3">
      <c r="A105" t="s">
        <v>29</v>
      </c>
      <c r="B105" s="19" t="str">
        <f t="shared" si="29"/>
        <v>C3900 CMN Str/Impv, Howell Bldg-8</v>
      </c>
      <c r="C105" s="19" t="s">
        <v>1228</v>
      </c>
      <c r="E105" s="27">
        <v>43343</v>
      </c>
      <c r="F105" s="249">
        <v>967387.93</v>
      </c>
      <c r="G105" s="67">
        <v>1.2800000000000001E-2</v>
      </c>
      <c r="H105" s="250">
        <v>1031.8799999999999</v>
      </c>
      <c r="I105" s="249">
        <f t="shared" si="30"/>
        <v>967387.93</v>
      </c>
      <c r="J105" s="67">
        <f t="shared" si="28"/>
        <v>1.2800000000000001E-2</v>
      </c>
      <c r="K105" s="259">
        <f t="shared" si="31"/>
        <v>1031.8804586666668</v>
      </c>
      <c r="L105" s="250">
        <f t="shared" si="19"/>
        <v>0</v>
      </c>
      <c r="M105" s="19" t="s">
        <v>1260</v>
      </c>
      <c r="O105" s="32" t="str">
        <f t="shared" si="32"/>
        <v>C390</v>
      </c>
      <c r="P105" s="318"/>
      <c r="T105" s="19" t="s">
        <v>1260</v>
      </c>
    </row>
    <row r="106" spans="1:20" ht="14.45" outlineLevel="2" x14ac:dyDescent="0.3">
      <c r="A106" t="s">
        <v>29</v>
      </c>
      <c r="B106" s="19" t="str">
        <f t="shared" si="29"/>
        <v>C3900 CMN Str/Impv, Howell Bldg-9</v>
      </c>
      <c r="C106" s="19" t="s">
        <v>1228</v>
      </c>
      <c r="E106" s="27">
        <v>43373</v>
      </c>
      <c r="F106" s="249">
        <v>967387.93</v>
      </c>
      <c r="G106" s="67">
        <v>1.2800000000000001E-2</v>
      </c>
      <c r="H106" s="250">
        <v>1031.8799999999999</v>
      </c>
      <c r="I106" s="249">
        <f t="shared" si="30"/>
        <v>967387.93</v>
      </c>
      <c r="J106" s="67">
        <f t="shared" si="28"/>
        <v>1.2800000000000001E-2</v>
      </c>
      <c r="K106" s="259">
        <f t="shared" si="31"/>
        <v>1031.8804586666668</v>
      </c>
      <c r="L106" s="250">
        <f t="shared" si="19"/>
        <v>0</v>
      </c>
      <c r="M106" s="19" t="s">
        <v>1260</v>
      </c>
      <c r="O106" s="32" t="str">
        <f t="shared" si="32"/>
        <v>C390</v>
      </c>
      <c r="P106" s="318"/>
      <c r="T106" s="19" t="s">
        <v>1260</v>
      </c>
    </row>
    <row r="107" spans="1:20" ht="14.45" outlineLevel="2" x14ac:dyDescent="0.3">
      <c r="A107" t="s">
        <v>29</v>
      </c>
      <c r="B107" s="19" t="str">
        <f t="shared" si="29"/>
        <v>C3900 CMN Str/Impv, Howell Bldg-10</v>
      </c>
      <c r="C107" s="19" t="s">
        <v>1228</v>
      </c>
      <c r="E107" s="27">
        <v>43404</v>
      </c>
      <c r="F107" s="249">
        <v>967387.93</v>
      </c>
      <c r="G107" s="67">
        <v>1.2800000000000001E-2</v>
      </c>
      <c r="H107" s="250">
        <v>1031.8799999999999</v>
      </c>
      <c r="I107" s="249">
        <f t="shared" si="30"/>
        <v>967387.93</v>
      </c>
      <c r="J107" s="67">
        <f t="shared" si="28"/>
        <v>1.2800000000000001E-2</v>
      </c>
      <c r="K107" s="259">
        <f t="shared" si="31"/>
        <v>1031.8804586666668</v>
      </c>
      <c r="L107" s="250">
        <f t="shared" si="19"/>
        <v>0</v>
      </c>
      <c r="M107" s="19" t="s">
        <v>1260</v>
      </c>
      <c r="O107" s="32" t="str">
        <f t="shared" si="32"/>
        <v>C390</v>
      </c>
      <c r="P107" s="318"/>
      <c r="T107" s="19" t="s">
        <v>1260</v>
      </c>
    </row>
    <row r="108" spans="1:20" ht="14.45" outlineLevel="2" x14ac:dyDescent="0.3">
      <c r="A108" t="s">
        <v>29</v>
      </c>
      <c r="B108" s="19" t="str">
        <f t="shared" si="29"/>
        <v>C3900 CMN Str/Impv, Howell Bldg-11</v>
      </c>
      <c r="C108" s="19" t="s">
        <v>1228</v>
      </c>
      <c r="E108" s="27">
        <v>43434</v>
      </c>
      <c r="F108" s="249">
        <v>967387.93</v>
      </c>
      <c r="G108" s="67">
        <v>1.2800000000000001E-2</v>
      </c>
      <c r="H108" s="250">
        <v>1031.8799999999999</v>
      </c>
      <c r="I108" s="249">
        <f t="shared" si="30"/>
        <v>967387.93</v>
      </c>
      <c r="J108" s="67">
        <f t="shared" si="28"/>
        <v>1.2800000000000001E-2</v>
      </c>
      <c r="K108" s="259">
        <f t="shared" si="31"/>
        <v>1031.8804586666668</v>
      </c>
      <c r="L108" s="250">
        <f t="shared" si="19"/>
        <v>0</v>
      </c>
      <c r="M108" s="19" t="s">
        <v>1260</v>
      </c>
      <c r="O108" s="32" t="str">
        <f t="shared" si="32"/>
        <v>C390</v>
      </c>
      <c r="P108" s="318"/>
      <c r="T108" s="19" t="s">
        <v>1260</v>
      </c>
    </row>
    <row r="109" spans="1:20" ht="14.45" outlineLevel="2" x14ac:dyDescent="0.3">
      <c r="A109" t="s">
        <v>29</v>
      </c>
      <c r="B109" s="19" t="str">
        <f t="shared" si="29"/>
        <v>C3900 CMN Str/Impv, Howell Bldg-12</v>
      </c>
      <c r="C109" s="19" t="s">
        <v>1228</v>
      </c>
      <c r="E109" s="27">
        <v>43465</v>
      </c>
      <c r="F109" s="249">
        <v>967387.93</v>
      </c>
      <c r="G109" s="67">
        <v>1.2800000000000001E-2</v>
      </c>
      <c r="H109" s="250">
        <v>1031.8799999999999</v>
      </c>
      <c r="I109" s="249">
        <f t="shared" si="30"/>
        <v>967387.93</v>
      </c>
      <c r="J109" s="67">
        <f t="shared" si="28"/>
        <v>1.2800000000000001E-2</v>
      </c>
      <c r="K109" s="259">
        <f t="shared" si="31"/>
        <v>1031.8804586666668</v>
      </c>
      <c r="L109" s="250">
        <f t="shared" si="19"/>
        <v>0</v>
      </c>
      <c r="M109" s="19" t="s">
        <v>1260</v>
      </c>
      <c r="O109" s="32" t="str">
        <f t="shared" si="32"/>
        <v>C390</v>
      </c>
      <c r="P109" s="318"/>
      <c r="T109" s="19" t="s">
        <v>1260</v>
      </c>
    </row>
    <row r="110" spans="1:20" s="19" customFormat="1" outlineLevel="1" thickBot="1" x14ac:dyDescent="0.35">
      <c r="A110" s="28" t="s">
        <v>632</v>
      </c>
      <c r="C110" s="20" t="s">
        <v>1227</v>
      </c>
      <c r="E110" s="104" t="s">
        <v>1266</v>
      </c>
      <c r="F110" s="29"/>
      <c r="G110" s="30"/>
      <c r="H110" s="42">
        <f>SUBTOTAL(9,H98:H109)</f>
        <v>12382.559999999996</v>
      </c>
      <c r="I110" s="29"/>
      <c r="J110" s="30">
        <f t="shared" si="28"/>
        <v>0</v>
      </c>
      <c r="K110" s="42">
        <f>SUBTOTAL(9,K98:K109)</f>
        <v>12382.565504</v>
      </c>
      <c r="L110" s="42">
        <f t="shared" si="19"/>
        <v>0.01</v>
      </c>
      <c r="O110" s="32" t="str">
        <f>LEFT(A110,5)</f>
        <v>C3900</v>
      </c>
      <c r="P110" s="318">
        <f>-L110/2</f>
        <v>-5.0000000000000001E-3</v>
      </c>
    </row>
    <row r="111" spans="1:20" outlineLevel="2" thickTop="1" x14ac:dyDescent="0.3">
      <c r="A111" t="s">
        <v>30</v>
      </c>
      <c r="B111" s="19" t="str">
        <f t="shared" ref="B111:B122" si="33">CONCATENATE(A111,"-",MONTH(E111))</f>
        <v>C3900 CMN Str/Impv, Kittitas Svc Ct-1</v>
      </c>
      <c r="C111" s="19" t="s">
        <v>1228</v>
      </c>
      <c r="E111" s="27">
        <v>43131</v>
      </c>
      <c r="F111" s="249">
        <v>2967792.83</v>
      </c>
      <c r="G111" s="67">
        <v>1.2800000000000001E-2</v>
      </c>
      <c r="H111" s="250">
        <v>3165.65</v>
      </c>
      <c r="I111" s="249">
        <f t="shared" ref="I111:I122" si="34">VLOOKUP(CONCATENATE(A111,"-12"),$B$6:$F$7816,5,FALSE)</f>
        <v>2967835.25</v>
      </c>
      <c r="J111" s="67">
        <f t="shared" si="28"/>
        <v>1.2800000000000001E-2</v>
      </c>
      <c r="K111" s="259">
        <f t="shared" ref="K111:K122" si="35">I111*J111/12</f>
        <v>3165.6909333333333</v>
      </c>
      <c r="L111" s="250">
        <f t="shared" si="19"/>
        <v>0.04</v>
      </c>
      <c r="M111" s="19" t="s">
        <v>1260</v>
      </c>
      <c r="O111" s="32" t="str">
        <f t="shared" ref="O111:O122" si="36">LEFT(A111,4)</f>
        <v>C390</v>
      </c>
      <c r="P111" s="318"/>
      <c r="T111" s="19" t="s">
        <v>1260</v>
      </c>
    </row>
    <row r="112" spans="1:20" ht="14.45" outlineLevel="2" x14ac:dyDescent="0.3">
      <c r="A112" t="s">
        <v>30</v>
      </c>
      <c r="B112" s="19" t="str">
        <f t="shared" si="33"/>
        <v>C3900 CMN Str/Impv, Kittitas Svc Ct-2</v>
      </c>
      <c r="C112" s="19" t="s">
        <v>1228</v>
      </c>
      <c r="E112" s="27">
        <v>43159</v>
      </c>
      <c r="F112" s="249">
        <v>2967835.25</v>
      </c>
      <c r="G112" s="67">
        <v>1.2800000000000001E-2</v>
      </c>
      <c r="H112" s="250">
        <v>3165.69</v>
      </c>
      <c r="I112" s="249">
        <f t="shared" si="34"/>
        <v>2967835.25</v>
      </c>
      <c r="J112" s="67">
        <f t="shared" si="28"/>
        <v>1.2800000000000001E-2</v>
      </c>
      <c r="K112" s="259">
        <f t="shared" si="35"/>
        <v>3165.6909333333333</v>
      </c>
      <c r="L112" s="250">
        <f t="shared" si="19"/>
        <v>0</v>
      </c>
      <c r="M112" s="19" t="s">
        <v>1260</v>
      </c>
      <c r="O112" s="32" t="str">
        <f t="shared" si="36"/>
        <v>C390</v>
      </c>
      <c r="P112" s="318"/>
      <c r="T112" s="19" t="s">
        <v>1260</v>
      </c>
    </row>
    <row r="113" spans="1:20" ht="14.45" outlineLevel="2" x14ac:dyDescent="0.3">
      <c r="A113" t="s">
        <v>30</v>
      </c>
      <c r="B113" s="19" t="str">
        <f t="shared" si="33"/>
        <v>C3900 CMN Str/Impv, Kittitas Svc Ct-3</v>
      </c>
      <c r="C113" s="19" t="s">
        <v>1228</v>
      </c>
      <c r="E113" s="27">
        <v>43190</v>
      </c>
      <c r="F113" s="249">
        <v>2967835.25</v>
      </c>
      <c r="G113" s="67">
        <v>1.2800000000000001E-2</v>
      </c>
      <c r="H113" s="250">
        <v>3165.69</v>
      </c>
      <c r="I113" s="249">
        <f t="shared" si="34"/>
        <v>2967835.25</v>
      </c>
      <c r="J113" s="67">
        <f t="shared" si="28"/>
        <v>1.2800000000000001E-2</v>
      </c>
      <c r="K113" s="259">
        <f t="shared" si="35"/>
        <v>3165.6909333333333</v>
      </c>
      <c r="L113" s="250">
        <f t="shared" si="19"/>
        <v>0</v>
      </c>
      <c r="M113" s="19" t="s">
        <v>1260</v>
      </c>
      <c r="O113" s="32" t="str">
        <f t="shared" si="36"/>
        <v>C390</v>
      </c>
      <c r="P113" s="318"/>
      <c r="T113" s="19" t="s">
        <v>1260</v>
      </c>
    </row>
    <row r="114" spans="1:20" ht="14.45" outlineLevel="2" x14ac:dyDescent="0.3">
      <c r="A114" t="s">
        <v>30</v>
      </c>
      <c r="B114" s="19" t="str">
        <f t="shared" si="33"/>
        <v>C3900 CMN Str/Impv, Kittitas Svc Ct-4</v>
      </c>
      <c r="C114" s="19" t="s">
        <v>1228</v>
      </c>
      <c r="E114" s="27">
        <v>43220</v>
      </c>
      <c r="F114" s="249">
        <v>2967835.25</v>
      </c>
      <c r="G114" s="67">
        <v>1.2800000000000001E-2</v>
      </c>
      <c r="H114" s="250">
        <v>3165.69</v>
      </c>
      <c r="I114" s="249">
        <f t="shared" si="34"/>
        <v>2967835.25</v>
      </c>
      <c r="J114" s="67">
        <f t="shared" si="28"/>
        <v>1.2800000000000001E-2</v>
      </c>
      <c r="K114" s="259">
        <f t="shared" si="35"/>
        <v>3165.6909333333333</v>
      </c>
      <c r="L114" s="250">
        <f t="shared" si="19"/>
        <v>0</v>
      </c>
      <c r="M114" s="19" t="s">
        <v>1260</v>
      </c>
      <c r="O114" s="32" t="str">
        <f t="shared" si="36"/>
        <v>C390</v>
      </c>
      <c r="P114" s="318"/>
      <c r="T114" s="19" t="s">
        <v>1260</v>
      </c>
    </row>
    <row r="115" spans="1:20" ht="14.45" outlineLevel="2" x14ac:dyDescent="0.3">
      <c r="A115" t="s">
        <v>30</v>
      </c>
      <c r="B115" s="19" t="str">
        <f t="shared" si="33"/>
        <v>C3900 CMN Str/Impv, Kittitas Svc Ct-5</v>
      </c>
      <c r="C115" s="19" t="s">
        <v>1228</v>
      </c>
      <c r="E115" s="27">
        <v>43251</v>
      </c>
      <c r="F115" s="249">
        <v>2967835.25</v>
      </c>
      <c r="G115" s="67">
        <v>1.2800000000000001E-2</v>
      </c>
      <c r="H115" s="250">
        <v>3165.69</v>
      </c>
      <c r="I115" s="249">
        <f t="shared" si="34"/>
        <v>2967835.25</v>
      </c>
      <c r="J115" s="67">
        <f t="shared" si="28"/>
        <v>1.2800000000000001E-2</v>
      </c>
      <c r="K115" s="259">
        <f t="shared" si="35"/>
        <v>3165.6909333333333</v>
      </c>
      <c r="L115" s="250">
        <f t="shared" si="19"/>
        <v>0</v>
      </c>
      <c r="M115" s="19" t="s">
        <v>1260</v>
      </c>
      <c r="O115" s="32" t="str">
        <f t="shared" si="36"/>
        <v>C390</v>
      </c>
      <c r="P115" s="318"/>
      <c r="T115" s="19" t="s">
        <v>1260</v>
      </c>
    </row>
    <row r="116" spans="1:20" ht="14.45" outlineLevel="2" x14ac:dyDescent="0.3">
      <c r="A116" t="s">
        <v>30</v>
      </c>
      <c r="B116" s="19" t="str">
        <f t="shared" si="33"/>
        <v>C3900 CMN Str/Impv, Kittitas Svc Ct-6</v>
      </c>
      <c r="C116" s="19" t="s">
        <v>1228</v>
      </c>
      <c r="E116" s="27">
        <v>43281</v>
      </c>
      <c r="F116" s="249">
        <v>2967835.25</v>
      </c>
      <c r="G116" s="67">
        <v>1.2800000000000001E-2</v>
      </c>
      <c r="H116" s="250">
        <v>3165.69</v>
      </c>
      <c r="I116" s="249">
        <f t="shared" si="34"/>
        <v>2967835.25</v>
      </c>
      <c r="J116" s="67">
        <f t="shared" si="28"/>
        <v>1.2800000000000001E-2</v>
      </c>
      <c r="K116" s="259">
        <f t="shared" si="35"/>
        <v>3165.6909333333333</v>
      </c>
      <c r="L116" s="250">
        <f t="shared" si="19"/>
        <v>0</v>
      </c>
      <c r="M116" s="19" t="s">
        <v>1260</v>
      </c>
      <c r="O116" s="32" t="str">
        <f t="shared" si="36"/>
        <v>C390</v>
      </c>
      <c r="P116" s="318"/>
      <c r="T116" s="19" t="s">
        <v>1260</v>
      </c>
    </row>
    <row r="117" spans="1:20" ht="14.45" outlineLevel="2" x14ac:dyDescent="0.3">
      <c r="A117" t="s">
        <v>30</v>
      </c>
      <c r="B117" s="19" t="str">
        <f t="shared" si="33"/>
        <v>C3900 CMN Str/Impv, Kittitas Svc Ct-7</v>
      </c>
      <c r="C117" s="19" t="s">
        <v>1228</v>
      </c>
      <c r="E117" s="27">
        <v>43312</v>
      </c>
      <c r="F117" s="249">
        <v>2967835.25</v>
      </c>
      <c r="G117" s="67">
        <v>1.2800000000000001E-2</v>
      </c>
      <c r="H117" s="250">
        <v>3165.69</v>
      </c>
      <c r="I117" s="249">
        <f t="shared" si="34"/>
        <v>2967835.25</v>
      </c>
      <c r="J117" s="67">
        <f t="shared" si="28"/>
        <v>1.2800000000000001E-2</v>
      </c>
      <c r="K117" s="259">
        <f t="shared" si="35"/>
        <v>3165.6909333333333</v>
      </c>
      <c r="L117" s="250">
        <f t="shared" si="19"/>
        <v>0</v>
      </c>
      <c r="M117" s="19" t="s">
        <v>1260</v>
      </c>
      <c r="O117" s="32" t="str">
        <f t="shared" si="36"/>
        <v>C390</v>
      </c>
      <c r="P117" s="318"/>
      <c r="T117" s="19" t="s">
        <v>1260</v>
      </c>
    </row>
    <row r="118" spans="1:20" ht="14.45" outlineLevel="2" x14ac:dyDescent="0.3">
      <c r="A118" t="s">
        <v>30</v>
      </c>
      <c r="B118" s="19" t="str">
        <f t="shared" si="33"/>
        <v>C3900 CMN Str/Impv, Kittitas Svc Ct-8</v>
      </c>
      <c r="C118" s="19" t="s">
        <v>1228</v>
      </c>
      <c r="E118" s="27">
        <v>43343</v>
      </c>
      <c r="F118" s="249">
        <v>2967835.25</v>
      </c>
      <c r="G118" s="67">
        <v>1.2800000000000001E-2</v>
      </c>
      <c r="H118" s="250">
        <v>3165.69</v>
      </c>
      <c r="I118" s="249">
        <f t="shared" si="34"/>
        <v>2967835.25</v>
      </c>
      <c r="J118" s="67">
        <f t="shared" si="28"/>
        <v>1.2800000000000001E-2</v>
      </c>
      <c r="K118" s="259">
        <f t="shared" si="35"/>
        <v>3165.6909333333333</v>
      </c>
      <c r="L118" s="250">
        <f t="shared" si="19"/>
        <v>0</v>
      </c>
      <c r="M118" s="19" t="s">
        <v>1260</v>
      </c>
      <c r="O118" s="32" t="str">
        <f t="shared" si="36"/>
        <v>C390</v>
      </c>
      <c r="P118" s="318"/>
      <c r="T118" s="19" t="s">
        <v>1260</v>
      </c>
    </row>
    <row r="119" spans="1:20" ht="14.45" outlineLevel="2" x14ac:dyDescent="0.3">
      <c r="A119" t="s">
        <v>30</v>
      </c>
      <c r="B119" s="19" t="str">
        <f t="shared" si="33"/>
        <v>C3900 CMN Str/Impv, Kittitas Svc Ct-9</v>
      </c>
      <c r="C119" s="19" t="s">
        <v>1228</v>
      </c>
      <c r="E119" s="27">
        <v>43373</v>
      </c>
      <c r="F119" s="249">
        <v>2967835.25</v>
      </c>
      <c r="G119" s="67">
        <v>1.2800000000000001E-2</v>
      </c>
      <c r="H119" s="250">
        <v>3165.69</v>
      </c>
      <c r="I119" s="249">
        <f t="shared" si="34"/>
        <v>2967835.25</v>
      </c>
      <c r="J119" s="67">
        <f t="shared" si="28"/>
        <v>1.2800000000000001E-2</v>
      </c>
      <c r="K119" s="259">
        <f t="shared" si="35"/>
        <v>3165.6909333333333</v>
      </c>
      <c r="L119" s="250">
        <f t="shared" si="19"/>
        <v>0</v>
      </c>
      <c r="M119" s="19" t="s">
        <v>1260</v>
      </c>
      <c r="O119" s="32" t="str">
        <f t="shared" si="36"/>
        <v>C390</v>
      </c>
      <c r="P119" s="318"/>
      <c r="T119" s="19" t="s">
        <v>1260</v>
      </c>
    </row>
    <row r="120" spans="1:20" ht="14.45" outlineLevel="2" x14ac:dyDescent="0.3">
      <c r="A120" t="s">
        <v>30</v>
      </c>
      <c r="B120" s="19" t="str">
        <f t="shared" si="33"/>
        <v>C3900 CMN Str/Impv, Kittitas Svc Ct-10</v>
      </c>
      <c r="C120" s="19" t="s">
        <v>1228</v>
      </c>
      <c r="E120" s="27">
        <v>43404</v>
      </c>
      <c r="F120" s="249">
        <v>2967835.25</v>
      </c>
      <c r="G120" s="67">
        <v>1.2800000000000001E-2</v>
      </c>
      <c r="H120" s="250">
        <v>3165.69</v>
      </c>
      <c r="I120" s="249">
        <f t="shared" si="34"/>
        <v>2967835.25</v>
      </c>
      <c r="J120" s="67">
        <f t="shared" si="28"/>
        <v>1.2800000000000001E-2</v>
      </c>
      <c r="K120" s="259">
        <f t="shared" si="35"/>
        <v>3165.6909333333333</v>
      </c>
      <c r="L120" s="250">
        <f t="shared" si="19"/>
        <v>0</v>
      </c>
      <c r="M120" s="19" t="s">
        <v>1260</v>
      </c>
      <c r="O120" s="32" t="str">
        <f t="shared" si="36"/>
        <v>C390</v>
      </c>
      <c r="P120" s="318"/>
      <c r="T120" s="19" t="s">
        <v>1260</v>
      </c>
    </row>
    <row r="121" spans="1:20" ht="14.45" outlineLevel="2" x14ac:dyDescent="0.3">
      <c r="A121" t="s">
        <v>30</v>
      </c>
      <c r="B121" s="19" t="str">
        <f t="shared" si="33"/>
        <v>C3900 CMN Str/Impv, Kittitas Svc Ct-11</v>
      </c>
      <c r="C121" s="19" t="s">
        <v>1228</v>
      </c>
      <c r="E121" s="27">
        <v>43434</v>
      </c>
      <c r="F121" s="249">
        <v>2967835.25</v>
      </c>
      <c r="G121" s="67">
        <v>1.2800000000000001E-2</v>
      </c>
      <c r="H121" s="250">
        <v>3165.69</v>
      </c>
      <c r="I121" s="249">
        <f t="shared" si="34"/>
        <v>2967835.25</v>
      </c>
      <c r="J121" s="67">
        <f t="shared" si="28"/>
        <v>1.2800000000000001E-2</v>
      </c>
      <c r="K121" s="259">
        <f t="shared" si="35"/>
        <v>3165.6909333333333</v>
      </c>
      <c r="L121" s="250">
        <f t="shared" si="19"/>
        <v>0</v>
      </c>
      <c r="M121" s="19" t="s">
        <v>1260</v>
      </c>
      <c r="O121" s="32" t="str">
        <f t="shared" si="36"/>
        <v>C390</v>
      </c>
      <c r="P121" s="318"/>
      <c r="T121" s="19" t="s">
        <v>1260</v>
      </c>
    </row>
    <row r="122" spans="1:20" ht="14.45" outlineLevel="2" x14ac:dyDescent="0.3">
      <c r="A122" t="s">
        <v>30</v>
      </c>
      <c r="B122" s="19" t="str">
        <f t="shared" si="33"/>
        <v>C3900 CMN Str/Impv, Kittitas Svc Ct-12</v>
      </c>
      <c r="C122" s="19" t="s">
        <v>1228</v>
      </c>
      <c r="E122" s="27">
        <v>43465</v>
      </c>
      <c r="F122" s="249">
        <v>2967835.25</v>
      </c>
      <c r="G122" s="67">
        <v>1.2800000000000001E-2</v>
      </c>
      <c r="H122" s="250">
        <v>3165.69</v>
      </c>
      <c r="I122" s="249">
        <f t="shared" si="34"/>
        <v>2967835.25</v>
      </c>
      <c r="J122" s="67">
        <f t="shared" si="28"/>
        <v>1.2800000000000001E-2</v>
      </c>
      <c r="K122" s="259">
        <f t="shared" si="35"/>
        <v>3165.6909333333333</v>
      </c>
      <c r="L122" s="250">
        <f t="shared" si="19"/>
        <v>0</v>
      </c>
      <c r="M122" s="19" t="s">
        <v>1260</v>
      </c>
      <c r="O122" s="32" t="str">
        <f t="shared" si="36"/>
        <v>C390</v>
      </c>
      <c r="P122" s="318"/>
      <c r="T122" s="19" t="s">
        <v>1260</v>
      </c>
    </row>
    <row r="123" spans="1:20" s="19" customFormat="1" outlineLevel="1" thickBot="1" x14ac:dyDescent="0.35">
      <c r="A123" s="28" t="s">
        <v>633</v>
      </c>
      <c r="C123" s="20" t="s">
        <v>1227</v>
      </c>
      <c r="E123" s="104" t="s">
        <v>1266</v>
      </c>
      <c r="F123" s="29"/>
      <c r="G123" s="30"/>
      <c r="H123" s="42">
        <f>SUBTOTAL(9,H111:H122)</f>
        <v>37988.239999999998</v>
      </c>
      <c r="I123" s="29"/>
      <c r="J123" s="30">
        <f t="shared" si="28"/>
        <v>0</v>
      </c>
      <c r="K123" s="42">
        <f>SUBTOTAL(9,K111:K122)</f>
        <v>37988.291199999992</v>
      </c>
      <c r="L123" s="42">
        <f t="shared" si="19"/>
        <v>0.05</v>
      </c>
      <c r="O123" s="32" t="str">
        <f>LEFT(A123,5)</f>
        <v>C3900</v>
      </c>
      <c r="P123" s="318">
        <f>-L123/2</f>
        <v>-2.5000000000000001E-2</v>
      </c>
    </row>
    <row r="124" spans="1:20" outlineLevel="2" thickTop="1" x14ac:dyDescent="0.3">
      <c r="A124" t="s">
        <v>31</v>
      </c>
      <c r="B124" s="19" t="str">
        <f t="shared" ref="B124:B135" si="37">CONCATENATE(A124,"-",MONTH(E124))</f>
        <v>C3900 CMN Str/Impv, Olympia Bus/Eng-1</v>
      </c>
      <c r="C124" s="19" t="s">
        <v>1228</v>
      </c>
      <c r="E124" s="27">
        <v>43131</v>
      </c>
      <c r="F124" s="249">
        <v>3458656.34</v>
      </c>
      <c r="G124" s="67">
        <v>1.2800000000000001E-2</v>
      </c>
      <c r="H124" s="250">
        <v>3689.23</v>
      </c>
      <c r="I124" s="249">
        <f t="shared" ref="I124:I135" si="38">VLOOKUP(CONCATENATE(A124,"-12"),$B$6:$F$7816,5,FALSE)</f>
        <v>3458656.34</v>
      </c>
      <c r="J124" s="67">
        <f t="shared" si="28"/>
        <v>1.2800000000000001E-2</v>
      </c>
      <c r="K124" s="259">
        <f t="shared" ref="K124:K135" si="39">I124*J124/12</f>
        <v>3689.2334293333333</v>
      </c>
      <c r="L124" s="250">
        <f t="shared" si="19"/>
        <v>0</v>
      </c>
      <c r="M124" s="19" t="s">
        <v>1260</v>
      </c>
      <c r="O124" s="32" t="str">
        <f t="shared" ref="O124:O135" si="40">LEFT(A124,4)</f>
        <v>C390</v>
      </c>
      <c r="P124" s="318"/>
      <c r="T124" s="19" t="s">
        <v>1260</v>
      </c>
    </row>
    <row r="125" spans="1:20" ht="14.45" outlineLevel="2" x14ac:dyDescent="0.3">
      <c r="A125" t="s">
        <v>31</v>
      </c>
      <c r="B125" s="19" t="str">
        <f t="shared" si="37"/>
        <v>C3900 CMN Str/Impv, Olympia Bus/Eng-2</v>
      </c>
      <c r="C125" s="19" t="s">
        <v>1228</v>
      </c>
      <c r="E125" s="27">
        <v>43159</v>
      </c>
      <c r="F125" s="249">
        <v>3458656.34</v>
      </c>
      <c r="G125" s="67">
        <v>1.2800000000000001E-2</v>
      </c>
      <c r="H125" s="250">
        <v>3689.23</v>
      </c>
      <c r="I125" s="249">
        <f t="shared" si="38"/>
        <v>3458656.34</v>
      </c>
      <c r="J125" s="67">
        <f t="shared" si="28"/>
        <v>1.2800000000000001E-2</v>
      </c>
      <c r="K125" s="259">
        <f t="shared" si="39"/>
        <v>3689.2334293333333</v>
      </c>
      <c r="L125" s="250">
        <f t="shared" si="19"/>
        <v>0</v>
      </c>
      <c r="M125" s="19" t="s">
        <v>1260</v>
      </c>
      <c r="O125" s="32" t="str">
        <f t="shared" si="40"/>
        <v>C390</v>
      </c>
      <c r="P125" s="318"/>
      <c r="T125" s="19" t="s">
        <v>1260</v>
      </c>
    </row>
    <row r="126" spans="1:20" ht="14.45" outlineLevel="2" x14ac:dyDescent="0.3">
      <c r="A126" t="s">
        <v>31</v>
      </c>
      <c r="B126" s="19" t="str">
        <f t="shared" si="37"/>
        <v>C3900 CMN Str/Impv, Olympia Bus/Eng-3</v>
      </c>
      <c r="C126" s="19" t="s">
        <v>1228</v>
      </c>
      <c r="E126" s="27">
        <v>43190</v>
      </c>
      <c r="F126" s="249">
        <v>3458656.34</v>
      </c>
      <c r="G126" s="67">
        <v>1.2800000000000001E-2</v>
      </c>
      <c r="H126" s="250">
        <v>3689.23</v>
      </c>
      <c r="I126" s="249">
        <f t="shared" si="38"/>
        <v>3458656.34</v>
      </c>
      <c r="J126" s="67">
        <f t="shared" si="28"/>
        <v>1.2800000000000001E-2</v>
      </c>
      <c r="K126" s="259">
        <f t="shared" si="39"/>
        <v>3689.2334293333333</v>
      </c>
      <c r="L126" s="250">
        <f t="shared" si="19"/>
        <v>0</v>
      </c>
      <c r="M126" s="19" t="s">
        <v>1260</v>
      </c>
      <c r="O126" s="32" t="str">
        <f t="shared" si="40"/>
        <v>C390</v>
      </c>
      <c r="P126" s="318"/>
      <c r="T126" s="19" t="s">
        <v>1260</v>
      </c>
    </row>
    <row r="127" spans="1:20" ht="14.45" outlineLevel="2" x14ac:dyDescent="0.3">
      <c r="A127" t="s">
        <v>31</v>
      </c>
      <c r="B127" s="19" t="str">
        <f t="shared" si="37"/>
        <v>C3900 CMN Str/Impv, Olympia Bus/Eng-4</v>
      </c>
      <c r="C127" s="19" t="s">
        <v>1228</v>
      </c>
      <c r="E127" s="27">
        <v>43220</v>
      </c>
      <c r="F127" s="249">
        <v>3458656.34</v>
      </c>
      <c r="G127" s="67">
        <v>1.2800000000000001E-2</v>
      </c>
      <c r="H127" s="250">
        <v>3689.23</v>
      </c>
      <c r="I127" s="249">
        <f t="shared" si="38"/>
        <v>3458656.34</v>
      </c>
      <c r="J127" s="67">
        <f t="shared" si="28"/>
        <v>1.2800000000000001E-2</v>
      </c>
      <c r="K127" s="259">
        <f t="shared" si="39"/>
        <v>3689.2334293333333</v>
      </c>
      <c r="L127" s="250">
        <f t="shared" si="19"/>
        <v>0</v>
      </c>
      <c r="M127" s="19" t="s">
        <v>1260</v>
      </c>
      <c r="O127" s="32" t="str">
        <f t="shared" si="40"/>
        <v>C390</v>
      </c>
      <c r="P127" s="318"/>
      <c r="T127" s="19" t="s">
        <v>1260</v>
      </c>
    </row>
    <row r="128" spans="1:20" ht="14.45" outlineLevel="2" x14ac:dyDescent="0.3">
      <c r="A128" t="s">
        <v>31</v>
      </c>
      <c r="B128" s="19" t="str">
        <f t="shared" si="37"/>
        <v>C3900 CMN Str/Impv, Olympia Bus/Eng-5</v>
      </c>
      <c r="C128" s="19" t="s">
        <v>1228</v>
      </c>
      <c r="E128" s="27">
        <v>43251</v>
      </c>
      <c r="F128" s="249">
        <v>3458656.34</v>
      </c>
      <c r="G128" s="67">
        <v>1.2800000000000001E-2</v>
      </c>
      <c r="H128" s="250">
        <v>3689.23</v>
      </c>
      <c r="I128" s="249">
        <f t="shared" si="38"/>
        <v>3458656.34</v>
      </c>
      <c r="J128" s="67">
        <f t="shared" si="28"/>
        <v>1.2800000000000001E-2</v>
      </c>
      <c r="K128" s="259">
        <f t="shared" si="39"/>
        <v>3689.2334293333333</v>
      </c>
      <c r="L128" s="250">
        <f t="shared" si="19"/>
        <v>0</v>
      </c>
      <c r="M128" s="19" t="s">
        <v>1260</v>
      </c>
      <c r="O128" s="32" t="str">
        <f t="shared" si="40"/>
        <v>C390</v>
      </c>
      <c r="P128" s="318"/>
      <c r="T128" s="19" t="s">
        <v>1260</v>
      </c>
    </row>
    <row r="129" spans="1:20" ht="14.45" outlineLevel="2" x14ac:dyDescent="0.3">
      <c r="A129" t="s">
        <v>31</v>
      </c>
      <c r="B129" s="19" t="str">
        <f t="shared" si="37"/>
        <v>C3900 CMN Str/Impv, Olympia Bus/Eng-6</v>
      </c>
      <c r="C129" s="19" t="s">
        <v>1228</v>
      </c>
      <c r="E129" s="27">
        <v>43281</v>
      </c>
      <c r="F129" s="249">
        <v>3458656.34</v>
      </c>
      <c r="G129" s="67">
        <v>1.2800000000000001E-2</v>
      </c>
      <c r="H129" s="250">
        <v>3689.23</v>
      </c>
      <c r="I129" s="249">
        <f t="shared" si="38"/>
        <v>3458656.34</v>
      </c>
      <c r="J129" s="67">
        <f t="shared" si="28"/>
        <v>1.2800000000000001E-2</v>
      </c>
      <c r="K129" s="259">
        <f t="shared" si="39"/>
        <v>3689.2334293333333</v>
      </c>
      <c r="L129" s="250">
        <f t="shared" si="19"/>
        <v>0</v>
      </c>
      <c r="M129" s="19" t="s">
        <v>1260</v>
      </c>
      <c r="O129" s="32" t="str">
        <f t="shared" si="40"/>
        <v>C390</v>
      </c>
      <c r="P129" s="318"/>
      <c r="T129" s="19" t="s">
        <v>1260</v>
      </c>
    </row>
    <row r="130" spans="1:20" ht="14.45" outlineLevel="2" x14ac:dyDescent="0.3">
      <c r="A130" t="s">
        <v>31</v>
      </c>
      <c r="B130" s="19" t="str">
        <f t="shared" si="37"/>
        <v>C3900 CMN Str/Impv, Olympia Bus/Eng-7</v>
      </c>
      <c r="C130" s="19" t="s">
        <v>1228</v>
      </c>
      <c r="E130" s="27">
        <v>43312</v>
      </c>
      <c r="F130" s="249">
        <v>3458656.34</v>
      </c>
      <c r="G130" s="67">
        <v>1.2800000000000001E-2</v>
      </c>
      <c r="H130" s="250">
        <v>3689.23</v>
      </c>
      <c r="I130" s="249">
        <f t="shared" si="38"/>
        <v>3458656.34</v>
      </c>
      <c r="J130" s="67">
        <f t="shared" si="28"/>
        <v>1.2800000000000001E-2</v>
      </c>
      <c r="K130" s="259">
        <f t="shared" si="39"/>
        <v>3689.2334293333333</v>
      </c>
      <c r="L130" s="250">
        <f t="shared" si="19"/>
        <v>0</v>
      </c>
      <c r="M130" s="19" t="s">
        <v>1260</v>
      </c>
      <c r="O130" s="32" t="str">
        <f t="shared" si="40"/>
        <v>C390</v>
      </c>
      <c r="P130" s="318"/>
      <c r="T130" s="19" t="s">
        <v>1260</v>
      </c>
    </row>
    <row r="131" spans="1:20" ht="14.45" outlineLevel="2" x14ac:dyDescent="0.3">
      <c r="A131" t="s">
        <v>31</v>
      </c>
      <c r="B131" s="19" t="str">
        <f t="shared" si="37"/>
        <v>C3900 CMN Str/Impv, Olympia Bus/Eng-8</v>
      </c>
      <c r="C131" s="19" t="s">
        <v>1228</v>
      </c>
      <c r="E131" s="27">
        <v>43343</v>
      </c>
      <c r="F131" s="249">
        <v>3458656.34</v>
      </c>
      <c r="G131" s="67">
        <v>1.2800000000000001E-2</v>
      </c>
      <c r="H131" s="250">
        <v>3689.23</v>
      </c>
      <c r="I131" s="249">
        <f t="shared" si="38"/>
        <v>3458656.34</v>
      </c>
      <c r="J131" s="67">
        <f t="shared" si="28"/>
        <v>1.2800000000000001E-2</v>
      </c>
      <c r="K131" s="259">
        <f t="shared" si="39"/>
        <v>3689.2334293333333</v>
      </c>
      <c r="L131" s="250">
        <f t="shared" si="19"/>
        <v>0</v>
      </c>
      <c r="M131" s="19" t="s">
        <v>1260</v>
      </c>
      <c r="O131" s="32" t="str">
        <f t="shared" si="40"/>
        <v>C390</v>
      </c>
      <c r="P131" s="318"/>
      <c r="T131" s="19" t="s">
        <v>1260</v>
      </c>
    </row>
    <row r="132" spans="1:20" ht="14.45" outlineLevel="2" x14ac:dyDescent="0.3">
      <c r="A132" t="s">
        <v>31</v>
      </c>
      <c r="B132" s="19" t="str">
        <f t="shared" si="37"/>
        <v>C3900 CMN Str/Impv, Olympia Bus/Eng-9</v>
      </c>
      <c r="C132" s="19" t="s">
        <v>1228</v>
      </c>
      <c r="E132" s="27">
        <v>43373</v>
      </c>
      <c r="F132" s="249">
        <v>3458656.34</v>
      </c>
      <c r="G132" s="67">
        <v>1.2800000000000001E-2</v>
      </c>
      <c r="H132" s="250">
        <v>3689.23</v>
      </c>
      <c r="I132" s="249">
        <f t="shared" si="38"/>
        <v>3458656.34</v>
      </c>
      <c r="J132" s="67">
        <f t="shared" si="28"/>
        <v>1.2800000000000001E-2</v>
      </c>
      <c r="K132" s="259">
        <f t="shared" si="39"/>
        <v>3689.2334293333333</v>
      </c>
      <c r="L132" s="250">
        <f t="shared" si="19"/>
        <v>0</v>
      </c>
      <c r="M132" s="19" t="s">
        <v>1260</v>
      </c>
      <c r="O132" s="32" t="str">
        <f t="shared" si="40"/>
        <v>C390</v>
      </c>
      <c r="P132" s="318"/>
      <c r="T132" s="19" t="s">
        <v>1260</v>
      </c>
    </row>
    <row r="133" spans="1:20" ht="14.45" outlineLevel="2" x14ac:dyDescent="0.3">
      <c r="A133" t="s">
        <v>31</v>
      </c>
      <c r="B133" s="19" t="str">
        <f t="shared" si="37"/>
        <v>C3900 CMN Str/Impv, Olympia Bus/Eng-10</v>
      </c>
      <c r="C133" s="19" t="s">
        <v>1228</v>
      </c>
      <c r="E133" s="27">
        <v>43404</v>
      </c>
      <c r="F133" s="249">
        <v>3458656.34</v>
      </c>
      <c r="G133" s="67">
        <v>1.2800000000000001E-2</v>
      </c>
      <c r="H133" s="250">
        <v>3689.23</v>
      </c>
      <c r="I133" s="249">
        <f t="shared" si="38"/>
        <v>3458656.34</v>
      </c>
      <c r="J133" s="67">
        <f t="shared" si="28"/>
        <v>1.2800000000000001E-2</v>
      </c>
      <c r="K133" s="259">
        <f t="shared" si="39"/>
        <v>3689.2334293333333</v>
      </c>
      <c r="L133" s="250">
        <f t="shared" si="19"/>
        <v>0</v>
      </c>
      <c r="M133" s="19" t="s">
        <v>1260</v>
      </c>
      <c r="O133" s="32" t="str">
        <f t="shared" si="40"/>
        <v>C390</v>
      </c>
      <c r="P133" s="318"/>
      <c r="T133" s="19" t="s">
        <v>1260</v>
      </c>
    </row>
    <row r="134" spans="1:20" ht="14.45" outlineLevel="2" x14ac:dyDescent="0.3">
      <c r="A134" t="s">
        <v>31</v>
      </c>
      <c r="B134" s="19" t="str">
        <f t="shared" si="37"/>
        <v>C3900 CMN Str/Impv, Olympia Bus/Eng-11</v>
      </c>
      <c r="C134" s="19" t="s">
        <v>1228</v>
      </c>
      <c r="E134" s="27">
        <v>43434</v>
      </c>
      <c r="F134" s="249">
        <v>3458656.34</v>
      </c>
      <c r="G134" s="67">
        <v>1.2800000000000001E-2</v>
      </c>
      <c r="H134" s="250">
        <v>3689.23</v>
      </c>
      <c r="I134" s="249">
        <f t="shared" si="38"/>
        <v>3458656.34</v>
      </c>
      <c r="J134" s="67">
        <f t="shared" si="28"/>
        <v>1.2800000000000001E-2</v>
      </c>
      <c r="K134" s="259">
        <f t="shared" si="39"/>
        <v>3689.2334293333333</v>
      </c>
      <c r="L134" s="250">
        <f t="shared" si="19"/>
        <v>0</v>
      </c>
      <c r="M134" s="19" t="s">
        <v>1260</v>
      </c>
      <c r="O134" s="32" t="str">
        <f t="shared" si="40"/>
        <v>C390</v>
      </c>
      <c r="P134" s="318"/>
      <c r="T134" s="19" t="s">
        <v>1260</v>
      </c>
    </row>
    <row r="135" spans="1:20" ht="14.45" outlineLevel="2" x14ac:dyDescent="0.3">
      <c r="A135" t="s">
        <v>31</v>
      </c>
      <c r="B135" s="19" t="str">
        <f t="shared" si="37"/>
        <v>C3900 CMN Str/Impv, Olympia Bus/Eng-12</v>
      </c>
      <c r="C135" s="19" t="s">
        <v>1228</v>
      </c>
      <c r="E135" s="27">
        <v>43465</v>
      </c>
      <c r="F135" s="249">
        <v>3458656.34</v>
      </c>
      <c r="G135" s="67">
        <v>1.2800000000000001E-2</v>
      </c>
      <c r="H135" s="250">
        <v>3689.23</v>
      </c>
      <c r="I135" s="249">
        <f t="shared" si="38"/>
        <v>3458656.34</v>
      </c>
      <c r="J135" s="67">
        <f t="shared" si="28"/>
        <v>1.2800000000000001E-2</v>
      </c>
      <c r="K135" s="259">
        <f t="shared" si="39"/>
        <v>3689.2334293333333</v>
      </c>
      <c r="L135" s="250">
        <f t="shared" ref="L135:L198" si="41">ROUND(K135-H135,2)</f>
        <v>0</v>
      </c>
      <c r="M135" s="19" t="s">
        <v>1260</v>
      </c>
      <c r="O135" s="32" t="str">
        <f t="shared" si="40"/>
        <v>C390</v>
      </c>
      <c r="P135" s="318"/>
      <c r="T135" s="19" t="s">
        <v>1260</v>
      </c>
    </row>
    <row r="136" spans="1:20" s="19" customFormat="1" outlineLevel="1" thickBot="1" x14ac:dyDescent="0.35">
      <c r="A136" s="28" t="s">
        <v>634</v>
      </c>
      <c r="C136" s="20" t="s">
        <v>1227</v>
      </c>
      <c r="E136" s="104" t="s">
        <v>1266</v>
      </c>
      <c r="F136" s="29"/>
      <c r="G136" s="30"/>
      <c r="H136" s="42">
        <f>SUBTOTAL(9,H124:H135)</f>
        <v>44270.760000000009</v>
      </c>
      <c r="I136" s="29"/>
      <c r="J136" s="30">
        <f t="shared" si="28"/>
        <v>0</v>
      </c>
      <c r="K136" s="42">
        <f>SUBTOTAL(9,K124:K135)</f>
        <v>44270.801152</v>
      </c>
      <c r="L136" s="42">
        <f t="shared" si="41"/>
        <v>0.04</v>
      </c>
      <c r="O136" s="32" t="str">
        <f>LEFT(A136,5)</f>
        <v>C3900</v>
      </c>
      <c r="P136" s="318">
        <f>-L136/2</f>
        <v>-0.02</v>
      </c>
    </row>
    <row r="137" spans="1:20" outlineLevel="2" thickTop="1" x14ac:dyDescent="0.3">
      <c r="A137" t="s">
        <v>32</v>
      </c>
      <c r="B137" s="19" t="str">
        <f t="shared" ref="B137:B148" si="42">CONCATENATE(A137,"-",MONTH(E137))</f>
        <v>C3900 CMN Str/Impv, Olympia Svc Ctr-1</v>
      </c>
      <c r="C137" s="19" t="s">
        <v>1228</v>
      </c>
      <c r="E137" s="27">
        <v>43131</v>
      </c>
      <c r="F137" s="249">
        <v>5740928.2599999998</v>
      </c>
      <c r="G137" s="67">
        <v>1.2800000000000001E-2</v>
      </c>
      <c r="H137" s="250">
        <v>6123.66</v>
      </c>
      <c r="I137" s="249">
        <f t="shared" ref="I137:I148" si="43">VLOOKUP(CONCATENATE(A137,"-12"),$B$6:$F$7816,5,FALSE)</f>
        <v>5740928.2599999998</v>
      </c>
      <c r="J137" s="67">
        <f t="shared" si="28"/>
        <v>1.2800000000000001E-2</v>
      </c>
      <c r="K137" s="259">
        <f t="shared" ref="K137:K148" si="44">I137*J137/12</f>
        <v>6123.6568106666673</v>
      </c>
      <c r="L137" s="250">
        <f t="shared" si="41"/>
        <v>0</v>
      </c>
      <c r="M137" s="19" t="s">
        <v>1260</v>
      </c>
      <c r="O137" s="32" t="str">
        <f t="shared" ref="O137:O148" si="45">LEFT(A137,4)</f>
        <v>C390</v>
      </c>
      <c r="P137" s="318"/>
      <c r="T137" s="19" t="s">
        <v>1260</v>
      </c>
    </row>
    <row r="138" spans="1:20" ht="14.45" outlineLevel="2" x14ac:dyDescent="0.3">
      <c r="A138" t="s">
        <v>32</v>
      </c>
      <c r="B138" s="19" t="str">
        <f t="shared" si="42"/>
        <v>C3900 CMN Str/Impv, Olympia Svc Ctr-2</v>
      </c>
      <c r="C138" s="19" t="s">
        <v>1228</v>
      </c>
      <c r="E138" s="27">
        <v>43159</v>
      </c>
      <c r="F138" s="249">
        <v>5740928.2599999998</v>
      </c>
      <c r="G138" s="67">
        <v>1.2800000000000001E-2</v>
      </c>
      <c r="H138" s="250">
        <v>6123.66</v>
      </c>
      <c r="I138" s="249">
        <f t="shared" si="43"/>
        <v>5740928.2599999998</v>
      </c>
      <c r="J138" s="67">
        <f t="shared" si="28"/>
        <v>1.2800000000000001E-2</v>
      </c>
      <c r="K138" s="259">
        <f t="shared" si="44"/>
        <v>6123.6568106666673</v>
      </c>
      <c r="L138" s="250">
        <f t="shared" si="41"/>
        <v>0</v>
      </c>
      <c r="M138" s="19" t="s">
        <v>1260</v>
      </c>
      <c r="O138" s="32" t="str">
        <f t="shared" si="45"/>
        <v>C390</v>
      </c>
      <c r="P138" s="318"/>
      <c r="T138" s="19" t="s">
        <v>1260</v>
      </c>
    </row>
    <row r="139" spans="1:20" ht="14.45" outlineLevel="2" x14ac:dyDescent="0.3">
      <c r="A139" t="s">
        <v>32</v>
      </c>
      <c r="B139" s="19" t="str">
        <f t="shared" si="42"/>
        <v>C3900 CMN Str/Impv, Olympia Svc Ctr-3</v>
      </c>
      <c r="C139" s="19" t="s">
        <v>1228</v>
      </c>
      <c r="E139" s="27">
        <v>43190</v>
      </c>
      <c r="F139" s="249">
        <v>5740928.2599999998</v>
      </c>
      <c r="G139" s="67">
        <v>1.2800000000000001E-2</v>
      </c>
      <c r="H139" s="250">
        <v>6123.66</v>
      </c>
      <c r="I139" s="249">
        <f t="shared" si="43"/>
        <v>5740928.2599999998</v>
      </c>
      <c r="J139" s="67">
        <f t="shared" si="28"/>
        <v>1.2800000000000001E-2</v>
      </c>
      <c r="K139" s="259">
        <f t="shared" si="44"/>
        <v>6123.6568106666673</v>
      </c>
      <c r="L139" s="250">
        <f t="shared" si="41"/>
        <v>0</v>
      </c>
      <c r="M139" s="19" t="s">
        <v>1260</v>
      </c>
      <c r="O139" s="32" t="str">
        <f t="shared" si="45"/>
        <v>C390</v>
      </c>
      <c r="P139" s="318"/>
      <c r="T139" s="19" t="s">
        <v>1260</v>
      </c>
    </row>
    <row r="140" spans="1:20" ht="14.45" outlineLevel="2" x14ac:dyDescent="0.3">
      <c r="A140" t="s">
        <v>32</v>
      </c>
      <c r="B140" s="19" t="str">
        <f t="shared" si="42"/>
        <v>C3900 CMN Str/Impv, Olympia Svc Ctr-4</v>
      </c>
      <c r="C140" s="19" t="s">
        <v>1228</v>
      </c>
      <c r="E140" s="27">
        <v>43220</v>
      </c>
      <c r="F140" s="249">
        <v>5740928.2599999998</v>
      </c>
      <c r="G140" s="67">
        <v>1.2800000000000001E-2</v>
      </c>
      <c r="H140" s="250">
        <v>6123.66</v>
      </c>
      <c r="I140" s="249">
        <f t="shared" si="43"/>
        <v>5740928.2599999998</v>
      </c>
      <c r="J140" s="67">
        <f t="shared" si="28"/>
        <v>1.2800000000000001E-2</v>
      </c>
      <c r="K140" s="259">
        <f t="shared" si="44"/>
        <v>6123.6568106666673</v>
      </c>
      <c r="L140" s="250">
        <f t="shared" si="41"/>
        <v>0</v>
      </c>
      <c r="M140" s="19" t="s">
        <v>1260</v>
      </c>
      <c r="O140" s="32" t="str">
        <f t="shared" si="45"/>
        <v>C390</v>
      </c>
      <c r="P140" s="318"/>
      <c r="T140" s="19" t="s">
        <v>1260</v>
      </c>
    </row>
    <row r="141" spans="1:20" ht="14.45" outlineLevel="2" x14ac:dyDescent="0.3">
      <c r="A141" t="s">
        <v>32</v>
      </c>
      <c r="B141" s="19" t="str">
        <f t="shared" si="42"/>
        <v>C3900 CMN Str/Impv, Olympia Svc Ctr-5</v>
      </c>
      <c r="C141" s="19" t="s">
        <v>1228</v>
      </c>
      <c r="E141" s="27">
        <v>43251</v>
      </c>
      <c r="F141" s="249">
        <v>5740928.2599999998</v>
      </c>
      <c r="G141" s="67">
        <v>1.2800000000000001E-2</v>
      </c>
      <c r="H141" s="250">
        <v>6123.66</v>
      </c>
      <c r="I141" s="249">
        <f t="shared" si="43"/>
        <v>5740928.2599999998</v>
      </c>
      <c r="J141" s="67">
        <f t="shared" si="28"/>
        <v>1.2800000000000001E-2</v>
      </c>
      <c r="K141" s="259">
        <f t="shared" si="44"/>
        <v>6123.6568106666673</v>
      </c>
      <c r="L141" s="250">
        <f t="shared" si="41"/>
        <v>0</v>
      </c>
      <c r="M141" s="19" t="s">
        <v>1260</v>
      </c>
      <c r="O141" s="32" t="str">
        <f t="shared" si="45"/>
        <v>C390</v>
      </c>
      <c r="P141" s="318"/>
      <c r="T141" s="19" t="s">
        <v>1260</v>
      </c>
    </row>
    <row r="142" spans="1:20" ht="14.45" outlineLevel="2" x14ac:dyDescent="0.3">
      <c r="A142" t="s">
        <v>32</v>
      </c>
      <c r="B142" s="19" t="str">
        <f t="shared" si="42"/>
        <v>C3900 CMN Str/Impv, Olympia Svc Ctr-6</v>
      </c>
      <c r="C142" s="19" t="s">
        <v>1228</v>
      </c>
      <c r="E142" s="27">
        <v>43281</v>
      </c>
      <c r="F142" s="249">
        <v>5740928.2599999998</v>
      </c>
      <c r="G142" s="67">
        <v>1.2800000000000001E-2</v>
      </c>
      <c r="H142" s="250">
        <v>6123.66</v>
      </c>
      <c r="I142" s="249">
        <f t="shared" si="43"/>
        <v>5740928.2599999998</v>
      </c>
      <c r="J142" s="67">
        <f t="shared" si="28"/>
        <v>1.2800000000000001E-2</v>
      </c>
      <c r="K142" s="259">
        <f t="shared" si="44"/>
        <v>6123.6568106666673</v>
      </c>
      <c r="L142" s="250">
        <f t="shared" si="41"/>
        <v>0</v>
      </c>
      <c r="M142" s="19" t="s">
        <v>1260</v>
      </c>
      <c r="O142" s="32" t="str">
        <f t="shared" si="45"/>
        <v>C390</v>
      </c>
      <c r="P142" s="318"/>
      <c r="T142" s="19" t="s">
        <v>1260</v>
      </c>
    </row>
    <row r="143" spans="1:20" ht="14.45" outlineLevel="2" x14ac:dyDescent="0.3">
      <c r="A143" t="s">
        <v>32</v>
      </c>
      <c r="B143" s="19" t="str">
        <f t="shared" si="42"/>
        <v>C3900 CMN Str/Impv, Olympia Svc Ctr-7</v>
      </c>
      <c r="C143" s="19" t="s">
        <v>1228</v>
      </c>
      <c r="E143" s="27">
        <v>43312</v>
      </c>
      <c r="F143" s="249">
        <v>5740928.2599999998</v>
      </c>
      <c r="G143" s="67">
        <v>1.2800000000000001E-2</v>
      </c>
      <c r="H143" s="250">
        <v>6123.66</v>
      </c>
      <c r="I143" s="249">
        <f t="shared" si="43"/>
        <v>5740928.2599999998</v>
      </c>
      <c r="J143" s="67">
        <f t="shared" si="28"/>
        <v>1.2800000000000001E-2</v>
      </c>
      <c r="K143" s="259">
        <f t="shared" si="44"/>
        <v>6123.6568106666673</v>
      </c>
      <c r="L143" s="250">
        <f t="shared" si="41"/>
        <v>0</v>
      </c>
      <c r="M143" s="19" t="s">
        <v>1260</v>
      </c>
      <c r="O143" s="32" t="str">
        <f t="shared" si="45"/>
        <v>C390</v>
      </c>
      <c r="P143" s="318"/>
      <c r="T143" s="19" t="s">
        <v>1260</v>
      </c>
    </row>
    <row r="144" spans="1:20" ht="14.45" outlineLevel="2" x14ac:dyDescent="0.3">
      <c r="A144" t="s">
        <v>32</v>
      </c>
      <c r="B144" s="19" t="str">
        <f t="shared" si="42"/>
        <v>C3900 CMN Str/Impv, Olympia Svc Ctr-8</v>
      </c>
      <c r="C144" s="19" t="s">
        <v>1228</v>
      </c>
      <c r="E144" s="27">
        <v>43343</v>
      </c>
      <c r="F144" s="249">
        <v>5740928.2599999998</v>
      </c>
      <c r="G144" s="67">
        <v>1.2800000000000001E-2</v>
      </c>
      <c r="H144" s="250">
        <v>6123.66</v>
      </c>
      <c r="I144" s="249">
        <f t="shared" si="43"/>
        <v>5740928.2599999998</v>
      </c>
      <c r="J144" s="67">
        <f t="shared" si="28"/>
        <v>1.2800000000000001E-2</v>
      </c>
      <c r="K144" s="259">
        <f t="shared" si="44"/>
        <v>6123.6568106666673</v>
      </c>
      <c r="L144" s="250">
        <f t="shared" si="41"/>
        <v>0</v>
      </c>
      <c r="M144" s="19" t="s">
        <v>1260</v>
      </c>
      <c r="O144" s="32" t="str">
        <f t="shared" si="45"/>
        <v>C390</v>
      </c>
      <c r="P144" s="318"/>
      <c r="T144" s="19" t="s">
        <v>1260</v>
      </c>
    </row>
    <row r="145" spans="1:20" ht="14.45" outlineLevel="2" x14ac:dyDescent="0.3">
      <c r="A145" t="s">
        <v>32</v>
      </c>
      <c r="B145" s="19" t="str">
        <f t="shared" si="42"/>
        <v>C3900 CMN Str/Impv, Olympia Svc Ctr-9</v>
      </c>
      <c r="C145" s="19" t="s">
        <v>1228</v>
      </c>
      <c r="E145" s="27">
        <v>43373</v>
      </c>
      <c r="F145" s="249">
        <v>5740928.2599999998</v>
      </c>
      <c r="G145" s="67">
        <v>1.2800000000000001E-2</v>
      </c>
      <c r="H145" s="250">
        <v>6123.66</v>
      </c>
      <c r="I145" s="249">
        <f t="shared" si="43"/>
        <v>5740928.2599999998</v>
      </c>
      <c r="J145" s="67">
        <f t="shared" si="28"/>
        <v>1.2800000000000001E-2</v>
      </c>
      <c r="K145" s="259">
        <f t="shared" si="44"/>
        <v>6123.6568106666673</v>
      </c>
      <c r="L145" s="250">
        <f t="shared" si="41"/>
        <v>0</v>
      </c>
      <c r="M145" s="19" t="s">
        <v>1260</v>
      </c>
      <c r="O145" s="32" t="str">
        <f t="shared" si="45"/>
        <v>C390</v>
      </c>
      <c r="P145" s="318"/>
      <c r="T145" s="19" t="s">
        <v>1260</v>
      </c>
    </row>
    <row r="146" spans="1:20" ht="14.45" outlineLevel="2" x14ac:dyDescent="0.3">
      <c r="A146" t="s">
        <v>32</v>
      </c>
      <c r="B146" s="19" t="str">
        <f t="shared" si="42"/>
        <v>C3900 CMN Str/Impv, Olympia Svc Ctr-10</v>
      </c>
      <c r="C146" s="19" t="s">
        <v>1228</v>
      </c>
      <c r="E146" s="27">
        <v>43404</v>
      </c>
      <c r="F146" s="249">
        <v>5740928.2599999998</v>
      </c>
      <c r="G146" s="67">
        <v>1.2800000000000001E-2</v>
      </c>
      <c r="H146" s="250">
        <v>6123.66</v>
      </c>
      <c r="I146" s="249">
        <f t="shared" si="43"/>
        <v>5740928.2599999998</v>
      </c>
      <c r="J146" s="67">
        <f t="shared" si="28"/>
        <v>1.2800000000000001E-2</v>
      </c>
      <c r="K146" s="259">
        <f t="shared" si="44"/>
        <v>6123.6568106666673</v>
      </c>
      <c r="L146" s="250">
        <f t="shared" si="41"/>
        <v>0</v>
      </c>
      <c r="M146" s="19" t="s">
        <v>1260</v>
      </c>
      <c r="O146" s="32" t="str">
        <f t="shared" si="45"/>
        <v>C390</v>
      </c>
      <c r="P146" s="318"/>
      <c r="T146" s="19" t="s">
        <v>1260</v>
      </c>
    </row>
    <row r="147" spans="1:20" ht="14.45" outlineLevel="2" x14ac:dyDescent="0.3">
      <c r="A147" t="s">
        <v>32</v>
      </c>
      <c r="B147" s="19" t="str">
        <f t="shared" si="42"/>
        <v>C3900 CMN Str/Impv, Olympia Svc Ctr-11</v>
      </c>
      <c r="C147" s="19" t="s">
        <v>1228</v>
      </c>
      <c r="E147" s="27">
        <v>43434</v>
      </c>
      <c r="F147" s="249">
        <v>5740928.2599999998</v>
      </c>
      <c r="G147" s="67">
        <v>1.2800000000000001E-2</v>
      </c>
      <c r="H147" s="250">
        <v>6123.66</v>
      </c>
      <c r="I147" s="249">
        <f t="shared" si="43"/>
        <v>5740928.2599999998</v>
      </c>
      <c r="J147" s="67">
        <f t="shared" si="28"/>
        <v>1.2800000000000001E-2</v>
      </c>
      <c r="K147" s="259">
        <f t="shared" si="44"/>
        <v>6123.6568106666673</v>
      </c>
      <c r="L147" s="250">
        <f t="shared" si="41"/>
        <v>0</v>
      </c>
      <c r="M147" s="19" t="s">
        <v>1260</v>
      </c>
      <c r="O147" s="32" t="str">
        <f t="shared" si="45"/>
        <v>C390</v>
      </c>
      <c r="P147" s="318"/>
      <c r="T147" s="19" t="s">
        <v>1260</v>
      </c>
    </row>
    <row r="148" spans="1:20" ht="14.45" outlineLevel="2" x14ac:dyDescent="0.3">
      <c r="A148" t="s">
        <v>32</v>
      </c>
      <c r="B148" s="19" t="str">
        <f t="shared" si="42"/>
        <v>C3900 CMN Str/Impv, Olympia Svc Ctr-12</v>
      </c>
      <c r="C148" s="19" t="s">
        <v>1228</v>
      </c>
      <c r="E148" s="27">
        <v>43465</v>
      </c>
      <c r="F148" s="249">
        <v>5740928.2599999998</v>
      </c>
      <c r="G148" s="67">
        <v>1.2800000000000001E-2</v>
      </c>
      <c r="H148" s="250">
        <v>6123.66</v>
      </c>
      <c r="I148" s="249">
        <f t="shared" si="43"/>
        <v>5740928.2599999998</v>
      </c>
      <c r="J148" s="67">
        <f t="shared" si="28"/>
        <v>1.2800000000000001E-2</v>
      </c>
      <c r="K148" s="259">
        <f t="shared" si="44"/>
        <v>6123.6568106666673</v>
      </c>
      <c r="L148" s="250">
        <f t="shared" si="41"/>
        <v>0</v>
      </c>
      <c r="M148" s="19" t="s">
        <v>1260</v>
      </c>
      <c r="O148" s="32" t="str">
        <f t="shared" si="45"/>
        <v>C390</v>
      </c>
      <c r="P148" s="318"/>
      <c r="T148" s="19" t="s">
        <v>1260</v>
      </c>
    </row>
    <row r="149" spans="1:20" s="19" customFormat="1" outlineLevel="1" thickBot="1" x14ac:dyDescent="0.35">
      <c r="A149" s="28" t="s">
        <v>635</v>
      </c>
      <c r="C149" s="20" t="s">
        <v>1227</v>
      </c>
      <c r="E149" s="104" t="s">
        <v>1266</v>
      </c>
      <c r="F149" s="29"/>
      <c r="G149" s="30"/>
      <c r="H149" s="42">
        <f>SUBTOTAL(9,H137:H148)</f>
        <v>73483.920000000013</v>
      </c>
      <c r="I149" s="29"/>
      <c r="J149" s="30">
        <f t="shared" si="28"/>
        <v>0</v>
      </c>
      <c r="K149" s="42">
        <f>SUBTOTAL(9,K137:K148)</f>
        <v>73483.881728000008</v>
      </c>
      <c r="L149" s="42">
        <f t="shared" si="41"/>
        <v>-0.04</v>
      </c>
      <c r="O149" s="32" t="str">
        <f>LEFT(A149,5)</f>
        <v>C3900</v>
      </c>
      <c r="P149" s="318">
        <f>-L149/2</f>
        <v>0.02</v>
      </c>
    </row>
    <row r="150" spans="1:20" outlineLevel="2" thickTop="1" x14ac:dyDescent="0.3">
      <c r="A150" t="s">
        <v>33</v>
      </c>
      <c r="B150" s="19" t="str">
        <f t="shared" ref="B150:B161" si="46">CONCATENATE(A150,"-",MONTH(E150))</f>
        <v>C3900 CMN Str/Impv, Puyallup Svc Ct-1</v>
      </c>
      <c r="C150" s="19" t="s">
        <v>1228</v>
      </c>
      <c r="E150" s="27">
        <v>43131</v>
      </c>
      <c r="F150" s="249">
        <v>1407437.77</v>
      </c>
      <c r="G150" s="67">
        <v>1.2800000000000001E-2</v>
      </c>
      <c r="H150" s="250">
        <v>1501.27</v>
      </c>
      <c r="I150" s="249">
        <f t="shared" ref="I150:I161" si="47">VLOOKUP(CONCATENATE(A150,"-12"),$B$6:$F$7816,5,FALSE)</f>
        <v>1407437.77</v>
      </c>
      <c r="J150" s="67">
        <f t="shared" si="28"/>
        <v>1.2800000000000001E-2</v>
      </c>
      <c r="K150" s="259">
        <f t="shared" ref="K150:K161" si="48">I150*J150/12</f>
        <v>1501.2669546666668</v>
      </c>
      <c r="L150" s="250">
        <f t="shared" si="41"/>
        <v>0</v>
      </c>
      <c r="M150" s="19" t="s">
        <v>1260</v>
      </c>
      <c r="O150" s="32" t="str">
        <f t="shared" ref="O150:O161" si="49">LEFT(A150,4)</f>
        <v>C390</v>
      </c>
      <c r="P150" s="318"/>
      <c r="T150" s="19" t="s">
        <v>1260</v>
      </c>
    </row>
    <row r="151" spans="1:20" ht="14.45" outlineLevel="2" x14ac:dyDescent="0.3">
      <c r="A151" t="s">
        <v>33</v>
      </c>
      <c r="B151" s="19" t="str">
        <f t="shared" si="46"/>
        <v>C3900 CMN Str/Impv, Puyallup Svc Ct-2</v>
      </c>
      <c r="C151" s="19" t="s">
        <v>1228</v>
      </c>
      <c r="E151" s="27">
        <v>43159</v>
      </c>
      <c r="F151" s="249">
        <v>1407437.77</v>
      </c>
      <c r="G151" s="67">
        <v>1.2800000000000001E-2</v>
      </c>
      <c r="H151" s="250">
        <v>1501.27</v>
      </c>
      <c r="I151" s="249">
        <f t="shared" si="47"/>
        <v>1407437.77</v>
      </c>
      <c r="J151" s="67">
        <f t="shared" si="28"/>
        <v>1.2800000000000001E-2</v>
      </c>
      <c r="K151" s="259">
        <f t="shared" si="48"/>
        <v>1501.2669546666668</v>
      </c>
      <c r="L151" s="250">
        <f t="shared" si="41"/>
        <v>0</v>
      </c>
      <c r="M151" s="19" t="s">
        <v>1260</v>
      </c>
      <c r="O151" s="32" t="str">
        <f t="shared" si="49"/>
        <v>C390</v>
      </c>
      <c r="P151" s="318"/>
      <c r="T151" s="19" t="s">
        <v>1260</v>
      </c>
    </row>
    <row r="152" spans="1:20" ht="14.45" outlineLevel="2" x14ac:dyDescent="0.3">
      <c r="A152" t="s">
        <v>33</v>
      </c>
      <c r="B152" s="19" t="str">
        <f t="shared" si="46"/>
        <v>C3900 CMN Str/Impv, Puyallup Svc Ct-3</v>
      </c>
      <c r="C152" s="19" t="s">
        <v>1228</v>
      </c>
      <c r="E152" s="27">
        <v>43190</v>
      </c>
      <c r="F152" s="249">
        <v>1407437.77</v>
      </c>
      <c r="G152" s="67">
        <v>1.2800000000000001E-2</v>
      </c>
      <c r="H152" s="250">
        <v>1501.27</v>
      </c>
      <c r="I152" s="249">
        <f t="shared" si="47"/>
        <v>1407437.77</v>
      </c>
      <c r="J152" s="67">
        <f t="shared" si="28"/>
        <v>1.2800000000000001E-2</v>
      </c>
      <c r="K152" s="259">
        <f t="shared" si="48"/>
        <v>1501.2669546666668</v>
      </c>
      <c r="L152" s="250">
        <f t="shared" si="41"/>
        <v>0</v>
      </c>
      <c r="M152" s="19" t="s">
        <v>1260</v>
      </c>
      <c r="O152" s="32" t="str">
        <f t="shared" si="49"/>
        <v>C390</v>
      </c>
      <c r="P152" s="318"/>
      <c r="T152" s="19" t="s">
        <v>1260</v>
      </c>
    </row>
    <row r="153" spans="1:20" ht="14.45" outlineLevel="2" x14ac:dyDescent="0.3">
      <c r="A153" t="s">
        <v>33</v>
      </c>
      <c r="B153" s="19" t="str">
        <f t="shared" si="46"/>
        <v>C3900 CMN Str/Impv, Puyallup Svc Ct-4</v>
      </c>
      <c r="C153" s="19" t="s">
        <v>1228</v>
      </c>
      <c r="E153" s="27">
        <v>43220</v>
      </c>
      <c r="F153" s="249">
        <v>1407437.77</v>
      </c>
      <c r="G153" s="67">
        <v>1.2800000000000001E-2</v>
      </c>
      <c r="H153" s="250">
        <v>1501.27</v>
      </c>
      <c r="I153" s="249">
        <f t="shared" si="47"/>
        <v>1407437.77</v>
      </c>
      <c r="J153" s="67">
        <f t="shared" si="28"/>
        <v>1.2800000000000001E-2</v>
      </c>
      <c r="K153" s="259">
        <f t="shared" si="48"/>
        <v>1501.2669546666668</v>
      </c>
      <c r="L153" s="250">
        <f t="shared" si="41"/>
        <v>0</v>
      </c>
      <c r="M153" s="19" t="s">
        <v>1260</v>
      </c>
      <c r="O153" s="32" t="str">
        <f t="shared" si="49"/>
        <v>C390</v>
      </c>
      <c r="P153" s="318"/>
      <c r="T153" s="19" t="s">
        <v>1260</v>
      </c>
    </row>
    <row r="154" spans="1:20" ht="14.45" outlineLevel="2" x14ac:dyDescent="0.3">
      <c r="A154" t="s">
        <v>33</v>
      </c>
      <c r="B154" s="19" t="str">
        <f t="shared" si="46"/>
        <v>C3900 CMN Str/Impv, Puyallup Svc Ct-5</v>
      </c>
      <c r="C154" s="19" t="s">
        <v>1228</v>
      </c>
      <c r="E154" s="27">
        <v>43251</v>
      </c>
      <c r="F154" s="249">
        <v>1407437.77</v>
      </c>
      <c r="G154" s="67">
        <v>1.2800000000000001E-2</v>
      </c>
      <c r="H154" s="250">
        <v>1501.27</v>
      </c>
      <c r="I154" s="249">
        <f t="shared" si="47"/>
        <v>1407437.77</v>
      </c>
      <c r="J154" s="67">
        <f t="shared" si="28"/>
        <v>1.2800000000000001E-2</v>
      </c>
      <c r="K154" s="259">
        <f t="shared" si="48"/>
        <v>1501.2669546666668</v>
      </c>
      <c r="L154" s="250">
        <f t="shared" si="41"/>
        <v>0</v>
      </c>
      <c r="M154" s="19" t="s">
        <v>1260</v>
      </c>
      <c r="O154" s="32" t="str">
        <f t="shared" si="49"/>
        <v>C390</v>
      </c>
      <c r="P154" s="318"/>
      <c r="T154" s="19" t="s">
        <v>1260</v>
      </c>
    </row>
    <row r="155" spans="1:20" ht="14.45" outlineLevel="2" x14ac:dyDescent="0.3">
      <c r="A155" t="s">
        <v>33</v>
      </c>
      <c r="B155" s="19" t="str">
        <f t="shared" si="46"/>
        <v>C3900 CMN Str/Impv, Puyallup Svc Ct-6</v>
      </c>
      <c r="C155" s="19" t="s">
        <v>1228</v>
      </c>
      <c r="E155" s="27">
        <v>43281</v>
      </c>
      <c r="F155" s="249">
        <v>1407437.77</v>
      </c>
      <c r="G155" s="67">
        <v>1.2800000000000001E-2</v>
      </c>
      <c r="H155" s="250">
        <v>1501.27</v>
      </c>
      <c r="I155" s="249">
        <f t="shared" si="47"/>
        <v>1407437.77</v>
      </c>
      <c r="J155" s="67">
        <f t="shared" si="28"/>
        <v>1.2800000000000001E-2</v>
      </c>
      <c r="K155" s="259">
        <f t="shared" si="48"/>
        <v>1501.2669546666668</v>
      </c>
      <c r="L155" s="250">
        <f t="shared" si="41"/>
        <v>0</v>
      </c>
      <c r="M155" s="19" t="s">
        <v>1260</v>
      </c>
      <c r="O155" s="32" t="str">
        <f t="shared" si="49"/>
        <v>C390</v>
      </c>
      <c r="P155" s="318"/>
      <c r="T155" s="19" t="s">
        <v>1260</v>
      </c>
    </row>
    <row r="156" spans="1:20" ht="14.45" outlineLevel="2" x14ac:dyDescent="0.3">
      <c r="A156" t="s">
        <v>33</v>
      </c>
      <c r="B156" s="19" t="str">
        <f t="shared" si="46"/>
        <v>C3900 CMN Str/Impv, Puyallup Svc Ct-7</v>
      </c>
      <c r="C156" s="19" t="s">
        <v>1228</v>
      </c>
      <c r="E156" s="27">
        <v>43312</v>
      </c>
      <c r="F156" s="249">
        <v>1407437.77</v>
      </c>
      <c r="G156" s="67">
        <v>1.2800000000000001E-2</v>
      </c>
      <c r="H156" s="250">
        <v>1501.27</v>
      </c>
      <c r="I156" s="249">
        <f t="shared" si="47"/>
        <v>1407437.77</v>
      </c>
      <c r="J156" s="67">
        <f t="shared" si="28"/>
        <v>1.2800000000000001E-2</v>
      </c>
      <c r="K156" s="259">
        <f t="shared" si="48"/>
        <v>1501.2669546666668</v>
      </c>
      <c r="L156" s="250">
        <f t="shared" si="41"/>
        <v>0</v>
      </c>
      <c r="M156" s="19" t="s">
        <v>1260</v>
      </c>
      <c r="O156" s="32" t="str">
        <f t="shared" si="49"/>
        <v>C390</v>
      </c>
      <c r="P156" s="318"/>
      <c r="T156" s="19" t="s">
        <v>1260</v>
      </c>
    </row>
    <row r="157" spans="1:20" ht="14.45" outlineLevel="2" x14ac:dyDescent="0.3">
      <c r="A157" t="s">
        <v>33</v>
      </c>
      <c r="B157" s="19" t="str">
        <f t="shared" si="46"/>
        <v>C3900 CMN Str/Impv, Puyallup Svc Ct-8</v>
      </c>
      <c r="C157" s="19" t="s">
        <v>1228</v>
      </c>
      <c r="E157" s="27">
        <v>43343</v>
      </c>
      <c r="F157" s="249">
        <v>1407437.77</v>
      </c>
      <c r="G157" s="67">
        <v>1.2800000000000001E-2</v>
      </c>
      <c r="H157" s="250">
        <v>1501.27</v>
      </c>
      <c r="I157" s="249">
        <f t="shared" si="47"/>
        <v>1407437.77</v>
      </c>
      <c r="J157" s="67">
        <f t="shared" si="28"/>
        <v>1.2800000000000001E-2</v>
      </c>
      <c r="K157" s="259">
        <f t="shared" si="48"/>
        <v>1501.2669546666668</v>
      </c>
      <c r="L157" s="250">
        <f t="shared" si="41"/>
        <v>0</v>
      </c>
      <c r="M157" s="19" t="s">
        <v>1260</v>
      </c>
      <c r="O157" s="32" t="str">
        <f t="shared" si="49"/>
        <v>C390</v>
      </c>
      <c r="P157" s="318"/>
      <c r="T157" s="19" t="s">
        <v>1260</v>
      </c>
    </row>
    <row r="158" spans="1:20" ht="14.45" outlineLevel="2" x14ac:dyDescent="0.3">
      <c r="A158" t="s">
        <v>33</v>
      </c>
      <c r="B158" s="19" t="str">
        <f t="shared" si="46"/>
        <v>C3900 CMN Str/Impv, Puyallup Svc Ct-9</v>
      </c>
      <c r="C158" s="19" t="s">
        <v>1228</v>
      </c>
      <c r="E158" s="27">
        <v>43373</v>
      </c>
      <c r="F158" s="249">
        <v>1407437.77</v>
      </c>
      <c r="G158" s="67">
        <v>1.2800000000000001E-2</v>
      </c>
      <c r="H158" s="250">
        <v>1501.27</v>
      </c>
      <c r="I158" s="249">
        <f t="shared" si="47"/>
        <v>1407437.77</v>
      </c>
      <c r="J158" s="67">
        <f t="shared" si="28"/>
        <v>1.2800000000000001E-2</v>
      </c>
      <c r="K158" s="259">
        <f t="shared" si="48"/>
        <v>1501.2669546666668</v>
      </c>
      <c r="L158" s="250">
        <f t="shared" si="41"/>
        <v>0</v>
      </c>
      <c r="M158" s="19" t="s">
        <v>1260</v>
      </c>
      <c r="O158" s="32" t="str">
        <f t="shared" si="49"/>
        <v>C390</v>
      </c>
      <c r="P158" s="318"/>
      <c r="T158" s="19" t="s">
        <v>1260</v>
      </c>
    </row>
    <row r="159" spans="1:20" ht="14.45" outlineLevel="2" x14ac:dyDescent="0.3">
      <c r="A159" t="s">
        <v>33</v>
      </c>
      <c r="B159" s="19" t="str">
        <f t="shared" si="46"/>
        <v>C3900 CMN Str/Impv, Puyallup Svc Ct-10</v>
      </c>
      <c r="C159" s="19" t="s">
        <v>1228</v>
      </c>
      <c r="E159" s="27">
        <v>43404</v>
      </c>
      <c r="F159" s="249">
        <v>1407437.77</v>
      </c>
      <c r="G159" s="67">
        <v>1.2800000000000001E-2</v>
      </c>
      <c r="H159" s="250">
        <v>1501.27</v>
      </c>
      <c r="I159" s="249">
        <f t="shared" si="47"/>
        <v>1407437.77</v>
      </c>
      <c r="J159" s="67">
        <f t="shared" si="28"/>
        <v>1.2800000000000001E-2</v>
      </c>
      <c r="K159" s="259">
        <f t="shared" si="48"/>
        <v>1501.2669546666668</v>
      </c>
      <c r="L159" s="250">
        <f t="shared" si="41"/>
        <v>0</v>
      </c>
      <c r="M159" s="19" t="s">
        <v>1260</v>
      </c>
      <c r="O159" s="32" t="str">
        <f t="shared" si="49"/>
        <v>C390</v>
      </c>
      <c r="P159" s="318"/>
      <c r="T159" s="19" t="s">
        <v>1260</v>
      </c>
    </row>
    <row r="160" spans="1:20" ht="14.45" outlineLevel="2" x14ac:dyDescent="0.3">
      <c r="A160" t="s">
        <v>33</v>
      </c>
      <c r="B160" s="19" t="str">
        <f t="shared" si="46"/>
        <v>C3900 CMN Str/Impv, Puyallup Svc Ct-11</v>
      </c>
      <c r="C160" s="19" t="s">
        <v>1228</v>
      </c>
      <c r="E160" s="27">
        <v>43434</v>
      </c>
      <c r="F160" s="249">
        <v>1407437.77</v>
      </c>
      <c r="G160" s="67">
        <v>1.2800000000000001E-2</v>
      </c>
      <c r="H160" s="250">
        <v>1501.27</v>
      </c>
      <c r="I160" s="249">
        <f t="shared" si="47"/>
        <v>1407437.77</v>
      </c>
      <c r="J160" s="67">
        <f t="shared" si="28"/>
        <v>1.2800000000000001E-2</v>
      </c>
      <c r="K160" s="259">
        <f t="shared" si="48"/>
        <v>1501.2669546666668</v>
      </c>
      <c r="L160" s="250">
        <f t="shared" si="41"/>
        <v>0</v>
      </c>
      <c r="M160" s="19" t="s">
        <v>1260</v>
      </c>
      <c r="O160" s="32" t="str">
        <f t="shared" si="49"/>
        <v>C390</v>
      </c>
      <c r="P160" s="318"/>
      <c r="T160" s="19" t="s">
        <v>1260</v>
      </c>
    </row>
    <row r="161" spans="1:20" ht="14.45" outlineLevel="2" x14ac:dyDescent="0.3">
      <c r="A161" t="s">
        <v>33</v>
      </c>
      <c r="B161" s="19" t="str">
        <f t="shared" si="46"/>
        <v>C3900 CMN Str/Impv, Puyallup Svc Ct-12</v>
      </c>
      <c r="C161" s="19" t="s">
        <v>1228</v>
      </c>
      <c r="E161" s="27">
        <v>43465</v>
      </c>
      <c r="F161" s="249">
        <v>1407437.77</v>
      </c>
      <c r="G161" s="67">
        <v>1.2800000000000001E-2</v>
      </c>
      <c r="H161" s="250">
        <v>1501.27</v>
      </c>
      <c r="I161" s="249">
        <f t="shared" si="47"/>
        <v>1407437.77</v>
      </c>
      <c r="J161" s="67">
        <f t="shared" ref="J161:J224" si="50">G161</f>
        <v>1.2800000000000001E-2</v>
      </c>
      <c r="K161" s="259">
        <f t="shared" si="48"/>
        <v>1501.2669546666668</v>
      </c>
      <c r="L161" s="250">
        <f t="shared" si="41"/>
        <v>0</v>
      </c>
      <c r="M161" s="19" t="s">
        <v>1260</v>
      </c>
      <c r="O161" s="32" t="str">
        <f t="shared" si="49"/>
        <v>C390</v>
      </c>
      <c r="P161" s="318"/>
      <c r="T161" s="19" t="s">
        <v>1260</v>
      </c>
    </row>
    <row r="162" spans="1:20" s="19" customFormat="1" outlineLevel="1" thickBot="1" x14ac:dyDescent="0.35">
      <c r="A162" s="28" t="s">
        <v>636</v>
      </c>
      <c r="C162" s="20" t="s">
        <v>1227</v>
      </c>
      <c r="E162" s="104" t="s">
        <v>1266</v>
      </c>
      <c r="F162" s="29"/>
      <c r="G162" s="30"/>
      <c r="H162" s="42">
        <f>SUBTOTAL(9,H150:H161)</f>
        <v>18015.240000000002</v>
      </c>
      <c r="I162" s="29"/>
      <c r="J162" s="30">
        <f t="shared" si="50"/>
        <v>0</v>
      </c>
      <c r="K162" s="42">
        <f>SUBTOTAL(9,K150:K161)</f>
        <v>18015.203456000003</v>
      </c>
      <c r="L162" s="42">
        <f t="shared" si="41"/>
        <v>-0.04</v>
      </c>
      <c r="O162" s="32" t="str">
        <f>LEFT(A162,5)</f>
        <v>C3900</v>
      </c>
      <c r="P162" s="318">
        <f>-L162/2</f>
        <v>0.02</v>
      </c>
    </row>
    <row r="163" spans="1:20" outlineLevel="2" thickTop="1" x14ac:dyDescent="0.3">
      <c r="A163" t="s">
        <v>34</v>
      </c>
      <c r="B163" s="19" t="str">
        <f t="shared" ref="B163:B174" si="51">CONCATENATE(A163,"-",MONTH(E163))</f>
        <v>C3900 CMN Str/Impv, S King Complex-1</v>
      </c>
      <c r="C163" s="19" t="s">
        <v>1228</v>
      </c>
      <c r="E163" s="27">
        <v>43131</v>
      </c>
      <c r="F163" s="249">
        <v>26394592.030000001</v>
      </c>
      <c r="G163" s="67">
        <v>1.2800000000000001E-2</v>
      </c>
      <c r="H163" s="250">
        <v>28154.23</v>
      </c>
      <c r="I163" s="249">
        <f t="shared" ref="I163:I174" si="52">VLOOKUP(CONCATENATE(A163,"-12"),$B$6:$F$7816,5,FALSE)</f>
        <v>26439048</v>
      </c>
      <c r="J163" s="67">
        <f t="shared" si="50"/>
        <v>1.2800000000000001E-2</v>
      </c>
      <c r="K163" s="259">
        <f t="shared" ref="K163:K174" si="53">I163*J163/12</f>
        <v>28201.651200000004</v>
      </c>
      <c r="L163" s="250">
        <f t="shared" si="41"/>
        <v>47.42</v>
      </c>
      <c r="M163" s="19" t="s">
        <v>1260</v>
      </c>
      <c r="O163" s="32" t="str">
        <f t="shared" ref="O163:O174" si="54">LEFT(A163,4)</f>
        <v>C390</v>
      </c>
      <c r="P163" s="318"/>
      <c r="T163" s="19" t="s">
        <v>1260</v>
      </c>
    </row>
    <row r="164" spans="1:20" ht="14.45" outlineLevel="2" x14ac:dyDescent="0.3">
      <c r="A164" t="s">
        <v>34</v>
      </c>
      <c r="B164" s="19" t="str">
        <f t="shared" si="51"/>
        <v>C3900 CMN Str/Impv, S King Complex-2</v>
      </c>
      <c r="C164" s="19" t="s">
        <v>1228</v>
      </c>
      <c r="E164" s="27">
        <v>43159</v>
      </c>
      <c r="F164" s="249">
        <v>26405318.41</v>
      </c>
      <c r="G164" s="67">
        <v>1.2800000000000001E-2</v>
      </c>
      <c r="H164" s="250">
        <v>28165.68</v>
      </c>
      <c r="I164" s="249">
        <f t="shared" si="52"/>
        <v>26439048</v>
      </c>
      <c r="J164" s="67">
        <f t="shared" si="50"/>
        <v>1.2800000000000001E-2</v>
      </c>
      <c r="K164" s="259">
        <f t="shared" si="53"/>
        <v>28201.651200000004</v>
      </c>
      <c r="L164" s="250">
        <f t="shared" si="41"/>
        <v>35.97</v>
      </c>
      <c r="M164" s="19" t="s">
        <v>1260</v>
      </c>
      <c r="O164" s="32" t="str">
        <f t="shared" si="54"/>
        <v>C390</v>
      </c>
      <c r="P164" s="318"/>
      <c r="T164" s="19" t="s">
        <v>1260</v>
      </c>
    </row>
    <row r="165" spans="1:20" ht="14.45" outlineLevel="2" x14ac:dyDescent="0.3">
      <c r="A165" t="s">
        <v>34</v>
      </c>
      <c r="B165" s="19" t="str">
        <f t="shared" si="51"/>
        <v>C3900 CMN Str/Impv, S King Complex-3</v>
      </c>
      <c r="C165" s="19" t="s">
        <v>1228</v>
      </c>
      <c r="E165" s="27">
        <v>43190</v>
      </c>
      <c r="F165" s="249">
        <v>26458047.469999999</v>
      </c>
      <c r="G165" s="67">
        <v>1.2800000000000001E-2</v>
      </c>
      <c r="H165" s="250">
        <v>28221.91</v>
      </c>
      <c r="I165" s="249">
        <f t="shared" si="52"/>
        <v>26439048</v>
      </c>
      <c r="J165" s="67">
        <f t="shared" si="50"/>
        <v>1.2800000000000001E-2</v>
      </c>
      <c r="K165" s="259">
        <f t="shared" si="53"/>
        <v>28201.651200000004</v>
      </c>
      <c r="L165" s="250">
        <f t="shared" si="41"/>
        <v>-20.260000000000002</v>
      </c>
      <c r="M165" s="19" t="s">
        <v>1260</v>
      </c>
      <c r="O165" s="32" t="str">
        <f t="shared" si="54"/>
        <v>C390</v>
      </c>
      <c r="P165" s="318"/>
      <c r="T165" s="19" t="s">
        <v>1260</v>
      </c>
    </row>
    <row r="166" spans="1:20" ht="14.45" outlineLevel="2" x14ac:dyDescent="0.3">
      <c r="A166" t="s">
        <v>34</v>
      </c>
      <c r="B166" s="19" t="str">
        <f t="shared" si="51"/>
        <v>C3900 CMN Str/Impv, S King Complex-4</v>
      </c>
      <c r="C166" s="19" t="s">
        <v>1228</v>
      </c>
      <c r="E166" s="27">
        <v>43220</v>
      </c>
      <c r="F166" s="249">
        <v>26456721.510000002</v>
      </c>
      <c r="G166" s="67">
        <v>1.2800000000000001E-2</v>
      </c>
      <c r="H166" s="250">
        <v>28220.51</v>
      </c>
      <c r="I166" s="249">
        <f t="shared" si="52"/>
        <v>26439048</v>
      </c>
      <c r="J166" s="67">
        <f t="shared" si="50"/>
        <v>1.2800000000000001E-2</v>
      </c>
      <c r="K166" s="259">
        <f t="shared" si="53"/>
        <v>28201.651200000004</v>
      </c>
      <c r="L166" s="250">
        <f t="shared" si="41"/>
        <v>-18.86</v>
      </c>
      <c r="M166" s="19" t="s">
        <v>1260</v>
      </c>
      <c r="O166" s="32" t="str">
        <f t="shared" si="54"/>
        <v>C390</v>
      </c>
      <c r="P166" s="318"/>
      <c r="T166" s="19" t="s">
        <v>1260</v>
      </c>
    </row>
    <row r="167" spans="1:20" ht="14.45" outlineLevel="2" x14ac:dyDescent="0.3">
      <c r="A167" t="s">
        <v>34</v>
      </c>
      <c r="B167" s="19" t="str">
        <f t="shared" si="51"/>
        <v>C3900 CMN Str/Impv, S King Complex-5</v>
      </c>
      <c r="C167" s="19" t="s">
        <v>1228</v>
      </c>
      <c r="E167" s="27">
        <v>43251</v>
      </c>
      <c r="F167" s="249">
        <v>26459902.82</v>
      </c>
      <c r="G167" s="67">
        <v>1.2800000000000001E-2</v>
      </c>
      <c r="H167" s="250">
        <v>28223.9</v>
      </c>
      <c r="I167" s="249">
        <f t="shared" si="52"/>
        <v>26439048</v>
      </c>
      <c r="J167" s="67">
        <f t="shared" si="50"/>
        <v>1.2800000000000001E-2</v>
      </c>
      <c r="K167" s="259">
        <f t="shared" si="53"/>
        <v>28201.651200000004</v>
      </c>
      <c r="L167" s="250">
        <f t="shared" si="41"/>
        <v>-22.25</v>
      </c>
      <c r="M167" s="19" t="s">
        <v>1260</v>
      </c>
      <c r="O167" s="32" t="str">
        <f t="shared" si="54"/>
        <v>C390</v>
      </c>
      <c r="P167" s="318"/>
      <c r="T167" s="19" t="s">
        <v>1260</v>
      </c>
    </row>
    <row r="168" spans="1:20" ht="14.45" outlineLevel="2" x14ac:dyDescent="0.3">
      <c r="A168" t="s">
        <v>34</v>
      </c>
      <c r="B168" s="19" t="str">
        <f t="shared" si="51"/>
        <v>C3900 CMN Str/Impv, S King Complex-6</v>
      </c>
      <c r="C168" s="19" t="s">
        <v>1228</v>
      </c>
      <c r="E168" s="27">
        <v>43281</v>
      </c>
      <c r="F168" s="249">
        <v>26462226.109999999</v>
      </c>
      <c r="G168" s="67">
        <v>1.2800000000000001E-2</v>
      </c>
      <c r="H168" s="250">
        <v>28226.37</v>
      </c>
      <c r="I168" s="249">
        <f t="shared" si="52"/>
        <v>26439048</v>
      </c>
      <c r="J168" s="67">
        <f t="shared" si="50"/>
        <v>1.2800000000000001E-2</v>
      </c>
      <c r="K168" s="259">
        <f t="shared" si="53"/>
        <v>28201.651200000004</v>
      </c>
      <c r="L168" s="250">
        <f t="shared" si="41"/>
        <v>-24.72</v>
      </c>
      <c r="M168" s="19" t="s">
        <v>1260</v>
      </c>
      <c r="O168" s="32" t="str">
        <f t="shared" si="54"/>
        <v>C390</v>
      </c>
      <c r="P168" s="318"/>
      <c r="T168" s="19" t="s">
        <v>1260</v>
      </c>
    </row>
    <row r="169" spans="1:20" ht="14.45" outlineLevel="2" x14ac:dyDescent="0.3">
      <c r="A169" t="s">
        <v>34</v>
      </c>
      <c r="B169" s="19" t="str">
        <f t="shared" si="51"/>
        <v>C3900 CMN Str/Impv, S King Complex-7</v>
      </c>
      <c r="C169" s="19" t="s">
        <v>1228</v>
      </c>
      <c r="E169" s="27">
        <v>43312</v>
      </c>
      <c r="F169" s="249">
        <v>26462327.309999999</v>
      </c>
      <c r="G169" s="67">
        <v>1.2800000000000001E-2</v>
      </c>
      <c r="H169" s="250">
        <v>28226.489999999998</v>
      </c>
      <c r="I169" s="249">
        <f t="shared" si="52"/>
        <v>26439048</v>
      </c>
      <c r="J169" s="67">
        <f t="shared" si="50"/>
        <v>1.2800000000000001E-2</v>
      </c>
      <c r="K169" s="259">
        <f t="shared" si="53"/>
        <v>28201.651200000004</v>
      </c>
      <c r="L169" s="250">
        <f t="shared" si="41"/>
        <v>-24.84</v>
      </c>
      <c r="M169" s="19" t="s">
        <v>1260</v>
      </c>
      <c r="O169" s="32" t="str">
        <f t="shared" si="54"/>
        <v>C390</v>
      </c>
      <c r="P169" s="318"/>
      <c r="T169" s="19" t="s">
        <v>1260</v>
      </c>
    </row>
    <row r="170" spans="1:20" ht="14.45" outlineLevel="2" x14ac:dyDescent="0.3">
      <c r="A170" t="s">
        <v>34</v>
      </c>
      <c r="B170" s="19" t="str">
        <f t="shared" si="51"/>
        <v>C3900 CMN Str/Impv, S King Complex-8</v>
      </c>
      <c r="C170" s="19" t="s">
        <v>1228</v>
      </c>
      <c r="E170" s="27">
        <v>43343</v>
      </c>
      <c r="F170" s="249">
        <v>26247838.899999999</v>
      </c>
      <c r="G170" s="67">
        <v>1.2800000000000001E-2</v>
      </c>
      <c r="H170" s="250">
        <v>27997.69</v>
      </c>
      <c r="I170" s="249">
        <f t="shared" si="52"/>
        <v>26439048</v>
      </c>
      <c r="J170" s="67">
        <f t="shared" si="50"/>
        <v>1.2800000000000001E-2</v>
      </c>
      <c r="K170" s="259">
        <f t="shared" si="53"/>
        <v>28201.651200000004</v>
      </c>
      <c r="L170" s="250">
        <f t="shared" si="41"/>
        <v>203.96</v>
      </c>
      <c r="M170" s="19" t="s">
        <v>1260</v>
      </c>
      <c r="O170" s="32" t="str">
        <f t="shared" si="54"/>
        <v>C390</v>
      </c>
      <c r="P170" s="318"/>
      <c r="T170" s="19" t="s">
        <v>1260</v>
      </c>
    </row>
    <row r="171" spans="1:20" ht="14.45" outlineLevel="2" x14ac:dyDescent="0.3">
      <c r="A171" t="s">
        <v>34</v>
      </c>
      <c r="B171" s="19" t="str">
        <f t="shared" si="51"/>
        <v>C3900 CMN Str/Impv, S King Complex-9</v>
      </c>
      <c r="C171" s="19" t="s">
        <v>1228</v>
      </c>
      <c r="E171" s="27">
        <v>43373</v>
      </c>
      <c r="F171" s="249">
        <v>26242706.07</v>
      </c>
      <c r="G171" s="67">
        <v>1.2800000000000001E-2</v>
      </c>
      <c r="H171" s="250">
        <v>27992.22</v>
      </c>
      <c r="I171" s="249">
        <f t="shared" si="52"/>
        <v>26439048</v>
      </c>
      <c r="J171" s="67">
        <f t="shared" si="50"/>
        <v>1.2800000000000001E-2</v>
      </c>
      <c r="K171" s="259">
        <f t="shared" si="53"/>
        <v>28201.651200000004</v>
      </c>
      <c r="L171" s="250">
        <f t="shared" si="41"/>
        <v>209.43</v>
      </c>
      <c r="M171" s="19" t="s">
        <v>1260</v>
      </c>
      <c r="O171" s="32" t="str">
        <f t="shared" si="54"/>
        <v>C390</v>
      </c>
      <c r="P171" s="318"/>
      <c r="T171" s="19" t="s">
        <v>1260</v>
      </c>
    </row>
    <row r="172" spans="1:20" ht="14.45" outlineLevel="2" x14ac:dyDescent="0.3">
      <c r="A172" t="s">
        <v>34</v>
      </c>
      <c r="B172" s="19" t="str">
        <f t="shared" si="51"/>
        <v>C3900 CMN Str/Impv, S King Complex-10</v>
      </c>
      <c r="C172" s="19" t="s">
        <v>1228</v>
      </c>
      <c r="E172" s="27">
        <v>43404</v>
      </c>
      <c r="F172" s="249">
        <v>26438497.109999999</v>
      </c>
      <c r="G172" s="67">
        <v>1.2800000000000001E-2</v>
      </c>
      <c r="H172" s="250">
        <v>28201.059999999998</v>
      </c>
      <c r="I172" s="249">
        <f t="shared" si="52"/>
        <v>26439048</v>
      </c>
      <c r="J172" s="67">
        <f t="shared" si="50"/>
        <v>1.2800000000000001E-2</v>
      </c>
      <c r="K172" s="259">
        <f t="shared" si="53"/>
        <v>28201.651200000004</v>
      </c>
      <c r="L172" s="250">
        <f t="shared" si="41"/>
        <v>0.59</v>
      </c>
      <c r="M172" s="19" t="s">
        <v>1260</v>
      </c>
      <c r="O172" s="32" t="str">
        <f t="shared" si="54"/>
        <v>C390</v>
      </c>
      <c r="P172" s="318"/>
      <c r="T172" s="19" t="s">
        <v>1260</v>
      </c>
    </row>
    <row r="173" spans="1:20" ht="14.45" outlineLevel="2" x14ac:dyDescent="0.3">
      <c r="A173" t="s">
        <v>34</v>
      </c>
      <c r="B173" s="19" t="str">
        <f t="shared" si="51"/>
        <v>C3900 CMN Str/Impv, S King Complex-11</v>
      </c>
      <c r="C173" s="19" t="s">
        <v>1228</v>
      </c>
      <c r="E173" s="27">
        <v>43434</v>
      </c>
      <c r="F173" s="249">
        <v>26431970.75</v>
      </c>
      <c r="G173" s="67">
        <v>1.2800000000000001E-2</v>
      </c>
      <c r="H173" s="250">
        <v>28194.1</v>
      </c>
      <c r="I173" s="249">
        <f t="shared" si="52"/>
        <v>26439048</v>
      </c>
      <c r="J173" s="67">
        <f t="shared" si="50"/>
        <v>1.2800000000000001E-2</v>
      </c>
      <c r="K173" s="259">
        <f t="shared" si="53"/>
        <v>28201.651200000004</v>
      </c>
      <c r="L173" s="250">
        <f t="shared" si="41"/>
        <v>7.55</v>
      </c>
      <c r="M173" s="19" t="s">
        <v>1260</v>
      </c>
      <c r="O173" s="32" t="str">
        <f t="shared" si="54"/>
        <v>C390</v>
      </c>
      <c r="P173" s="318"/>
      <c r="T173" s="19" t="s">
        <v>1260</v>
      </c>
    </row>
    <row r="174" spans="1:20" ht="14.45" outlineLevel="2" x14ac:dyDescent="0.3">
      <c r="A174" t="s">
        <v>34</v>
      </c>
      <c r="B174" s="19" t="str">
        <f t="shared" si="51"/>
        <v>C3900 CMN Str/Impv, S King Complex-12</v>
      </c>
      <c r="C174" s="19" t="s">
        <v>1228</v>
      </c>
      <c r="E174" s="27">
        <v>43465</v>
      </c>
      <c r="F174" s="249">
        <v>26439048</v>
      </c>
      <c r="G174" s="67">
        <v>1.2800000000000001E-2</v>
      </c>
      <c r="H174" s="250">
        <v>28201.65</v>
      </c>
      <c r="I174" s="249">
        <f t="shared" si="52"/>
        <v>26439048</v>
      </c>
      <c r="J174" s="67">
        <f t="shared" si="50"/>
        <v>1.2800000000000001E-2</v>
      </c>
      <c r="K174" s="259">
        <f t="shared" si="53"/>
        <v>28201.651200000004</v>
      </c>
      <c r="L174" s="250">
        <f t="shared" si="41"/>
        <v>0</v>
      </c>
      <c r="M174" s="19" t="s">
        <v>1260</v>
      </c>
      <c r="O174" s="32" t="str">
        <f t="shared" si="54"/>
        <v>C390</v>
      </c>
      <c r="P174" s="318"/>
      <c r="T174" s="19" t="s">
        <v>1260</v>
      </c>
    </row>
    <row r="175" spans="1:20" s="19" customFormat="1" outlineLevel="1" thickBot="1" x14ac:dyDescent="0.35">
      <c r="A175" s="28" t="s">
        <v>637</v>
      </c>
      <c r="C175" s="20" t="s">
        <v>1227</v>
      </c>
      <c r="E175" s="104" t="s">
        <v>1266</v>
      </c>
      <c r="F175" s="29"/>
      <c r="G175" s="30"/>
      <c r="H175" s="42">
        <f>SUBTOTAL(9,H163:H174)</f>
        <v>338025.81</v>
      </c>
      <c r="I175" s="29"/>
      <c r="J175" s="30">
        <f t="shared" si="50"/>
        <v>0</v>
      </c>
      <c r="K175" s="42">
        <f>SUBTOTAL(9,K163:K174)</f>
        <v>338419.81440000003</v>
      </c>
      <c r="L175" s="42">
        <f t="shared" si="41"/>
        <v>394</v>
      </c>
      <c r="O175" s="32" t="str">
        <f>LEFT(A175,5)</f>
        <v>C3900</v>
      </c>
      <c r="P175" s="318">
        <f>-L175/2</f>
        <v>-197</v>
      </c>
    </row>
    <row r="176" spans="1:20" outlineLevel="2" thickTop="1" x14ac:dyDescent="0.3">
      <c r="A176" t="s">
        <v>35</v>
      </c>
      <c r="B176" s="19" t="str">
        <f t="shared" ref="B176:B187" si="55">CONCATENATE(A176,"-",MONTH(E176))</f>
        <v>C3900 CMN Str/Impv, Tacoma Office-1</v>
      </c>
      <c r="C176" s="19" t="s">
        <v>1228</v>
      </c>
      <c r="E176" s="27">
        <v>43131</v>
      </c>
      <c r="F176" s="249">
        <v>8415408.6500000004</v>
      </c>
      <c r="G176" s="67">
        <v>1.2800000000000001E-2</v>
      </c>
      <c r="H176" s="250">
        <v>8976.44</v>
      </c>
      <c r="I176" s="249">
        <f t="shared" ref="I176:I187" si="56">VLOOKUP(CONCATENATE(A176,"-12"),$B$6:$F$7816,5,FALSE)</f>
        <v>8536559.8399999999</v>
      </c>
      <c r="J176" s="67">
        <f t="shared" si="50"/>
        <v>1.2800000000000001E-2</v>
      </c>
      <c r="K176" s="259">
        <f t="shared" ref="K176:K187" si="57">I176*J176/12</f>
        <v>9105.6638293333326</v>
      </c>
      <c r="L176" s="250">
        <f t="shared" si="41"/>
        <v>129.22</v>
      </c>
      <c r="M176" s="19" t="s">
        <v>1260</v>
      </c>
      <c r="O176" s="32" t="str">
        <f t="shared" ref="O176:O187" si="58">LEFT(A176,4)</f>
        <v>C390</v>
      </c>
      <c r="P176" s="318"/>
      <c r="T176" s="19" t="s">
        <v>1260</v>
      </c>
    </row>
    <row r="177" spans="1:20" ht="14.45" outlineLevel="2" x14ac:dyDescent="0.3">
      <c r="A177" t="s">
        <v>35</v>
      </c>
      <c r="B177" s="19" t="str">
        <f t="shared" si="55"/>
        <v>C3900 CMN Str/Impv, Tacoma Office-2</v>
      </c>
      <c r="C177" s="19" t="s">
        <v>1228</v>
      </c>
      <c r="E177" s="27">
        <v>43159</v>
      </c>
      <c r="F177" s="249">
        <v>8303649.8200000003</v>
      </c>
      <c r="G177" s="67">
        <v>1.2800000000000001E-2</v>
      </c>
      <c r="H177" s="250">
        <v>8857.2200000000012</v>
      </c>
      <c r="I177" s="249">
        <f t="shared" si="56"/>
        <v>8536559.8399999999</v>
      </c>
      <c r="J177" s="67">
        <f t="shared" si="50"/>
        <v>1.2800000000000001E-2</v>
      </c>
      <c r="K177" s="259">
        <f t="shared" si="57"/>
        <v>9105.6638293333326</v>
      </c>
      <c r="L177" s="250">
        <f t="shared" si="41"/>
        <v>248.44</v>
      </c>
      <c r="M177" s="19" t="s">
        <v>1260</v>
      </c>
      <c r="O177" s="32" t="str">
        <f t="shared" si="58"/>
        <v>C390</v>
      </c>
      <c r="P177" s="318"/>
      <c r="T177" s="19" t="s">
        <v>1260</v>
      </c>
    </row>
    <row r="178" spans="1:20" ht="14.45" outlineLevel="2" x14ac:dyDescent="0.3">
      <c r="A178" t="s">
        <v>35</v>
      </c>
      <c r="B178" s="19" t="str">
        <f t="shared" si="55"/>
        <v>C3900 CMN Str/Impv, Tacoma Office-3</v>
      </c>
      <c r="C178" s="19" t="s">
        <v>1228</v>
      </c>
      <c r="E178" s="27">
        <v>43190</v>
      </c>
      <c r="F178" s="249">
        <v>8305552.7400000002</v>
      </c>
      <c r="G178" s="67">
        <v>1.2800000000000001E-2</v>
      </c>
      <c r="H178" s="250">
        <v>8859.26</v>
      </c>
      <c r="I178" s="249">
        <f t="shared" si="56"/>
        <v>8536559.8399999999</v>
      </c>
      <c r="J178" s="67">
        <f t="shared" si="50"/>
        <v>1.2800000000000001E-2</v>
      </c>
      <c r="K178" s="259">
        <f t="shared" si="57"/>
        <v>9105.6638293333326</v>
      </c>
      <c r="L178" s="250">
        <f t="shared" si="41"/>
        <v>246.4</v>
      </c>
      <c r="M178" s="19" t="s">
        <v>1260</v>
      </c>
      <c r="O178" s="32" t="str">
        <f t="shared" si="58"/>
        <v>C390</v>
      </c>
      <c r="P178" s="318"/>
      <c r="T178" s="19" t="s">
        <v>1260</v>
      </c>
    </row>
    <row r="179" spans="1:20" ht="14.45" outlineLevel="2" x14ac:dyDescent="0.3">
      <c r="A179" t="s">
        <v>35</v>
      </c>
      <c r="B179" s="19" t="str">
        <f t="shared" si="55"/>
        <v>C3900 CMN Str/Impv, Tacoma Office-4</v>
      </c>
      <c r="C179" s="19" t="s">
        <v>1228</v>
      </c>
      <c r="E179" s="27">
        <v>43220</v>
      </c>
      <c r="F179" s="249">
        <v>8316796.8399999999</v>
      </c>
      <c r="G179" s="67">
        <v>1.2800000000000001E-2</v>
      </c>
      <c r="H179" s="250">
        <v>8871.25</v>
      </c>
      <c r="I179" s="249">
        <f t="shared" si="56"/>
        <v>8536559.8399999999</v>
      </c>
      <c r="J179" s="67">
        <f t="shared" si="50"/>
        <v>1.2800000000000001E-2</v>
      </c>
      <c r="K179" s="259">
        <f t="shared" si="57"/>
        <v>9105.6638293333326</v>
      </c>
      <c r="L179" s="250">
        <f t="shared" si="41"/>
        <v>234.41</v>
      </c>
      <c r="M179" s="19" t="s">
        <v>1260</v>
      </c>
      <c r="O179" s="32" t="str">
        <f t="shared" si="58"/>
        <v>C390</v>
      </c>
      <c r="P179" s="318"/>
      <c r="T179" s="19" t="s">
        <v>1260</v>
      </c>
    </row>
    <row r="180" spans="1:20" ht="14.45" outlineLevel="2" x14ac:dyDescent="0.3">
      <c r="A180" t="s">
        <v>35</v>
      </c>
      <c r="B180" s="19" t="str">
        <f t="shared" si="55"/>
        <v>C3900 CMN Str/Impv, Tacoma Office-5</v>
      </c>
      <c r="C180" s="19" t="s">
        <v>1228</v>
      </c>
      <c r="E180" s="27">
        <v>43251</v>
      </c>
      <c r="F180" s="249">
        <v>8431361.4499999993</v>
      </c>
      <c r="G180" s="67">
        <v>1.2800000000000001E-2</v>
      </c>
      <c r="H180" s="250">
        <v>8993.4499999999989</v>
      </c>
      <c r="I180" s="249">
        <f t="shared" si="56"/>
        <v>8536559.8399999999</v>
      </c>
      <c r="J180" s="67">
        <f t="shared" si="50"/>
        <v>1.2800000000000001E-2</v>
      </c>
      <c r="K180" s="259">
        <f t="shared" si="57"/>
        <v>9105.6638293333326</v>
      </c>
      <c r="L180" s="250">
        <f t="shared" si="41"/>
        <v>112.21</v>
      </c>
      <c r="M180" s="19" t="s">
        <v>1260</v>
      </c>
      <c r="O180" s="32" t="str">
        <f t="shared" si="58"/>
        <v>C390</v>
      </c>
      <c r="P180" s="318"/>
      <c r="T180" s="19" t="s">
        <v>1260</v>
      </c>
    </row>
    <row r="181" spans="1:20" ht="14.45" outlineLevel="2" x14ac:dyDescent="0.3">
      <c r="A181" t="s">
        <v>35</v>
      </c>
      <c r="B181" s="19" t="str">
        <f t="shared" si="55"/>
        <v>C3900 CMN Str/Impv, Tacoma Office-6</v>
      </c>
      <c r="C181" s="19" t="s">
        <v>1228</v>
      </c>
      <c r="E181" s="27">
        <v>43281</v>
      </c>
      <c r="F181" s="249">
        <v>8536160.5199999996</v>
      </c>
      <c r="G181" s="67">
        <v>1.2800000000000001E-2</v>
      </c>
      <c r="H181" s="250">
        <v>9105.24</v>
      </c>
      <c r="I181" s="249">
        <f t="shared" si="56"/>
        <v>8536559.8399999999</v>
      </c>
      <c r="J181" s="67">
        <f t="shared" si="50"/>
        <v>1.2800000000000001E-2</v>
      </c>
      <c r="K181" s="259">
        <f t="shared" si="57"/>
        <v>9105.6638293333326</v>
      </c>
      <c r="L181" s="250">
        <f t="shared" si="41"/>
        <v>0.42</v>
      </c>
      <c r="M181" s="19" t="s">
        <v>1260</v>
      </c>
      <c r="O181" s="32" t="str">
        <f t="shared" si="58"/>
        <v>C390</v>
      </c>
      <c r="P181" s="318"/>
      <c r="T181" s="19" t="s">
        <v>1260</v>
      </c>
    </row>
    <row r="182" spans="1:20" ht="14.45" outlineLevel="2" x14ac:dyDescent="0.3">
      <c r="A182" t="s">
        <v>35</v>
      </c>
      <c r="B182" s="19" t="str">
        <f t="shared" si="55"/>
        <v>C3900 CMN Str/Impv, Tacoma Office-7</v>
      </c>
      <c r="C182" s="19" t="s">
        <v>1228</v>
      </c>
      <c r="E182" s="27">
        <v>43312</v>
      </c>
      <c r="F182" s="249">
        <v>8536160.5199999996</v>
      </c>
      <c r="G182" s="67">
        <v>1.2800000000000001E-2</v>
      </c>
      <c r="H182" s="250">
        <v>9105.24</v>
      </c>
      <c r="I182" s="249">
        <f t="shared" si="56"/>
        <v>8536559.8399999999</v>
      </c>
      <c r="J182" s="67">
        <f t="shared" si="50"/>
        <v>1.2800000000000001E-2</v>
      </c>
      <c r="K182" s="259">
        <f t="shared" si="57"/>
        <v>9105.6638293333326</v>
      </c>
      <c r="L182" s="250">
        <f t="shared" si="41"/>
        <v>0.42</v>
      </c>
      <c r="M182" s="19" t="s">
        <v>1260</v>
      </c>
      <c r="O182" s="32" t="str">
        <f t="shared" si="58"/>
        <v>C390</v>
      </c>
      <c r="P182" s="318"/>
      <c r="T182" s="19" t="s">
        <v>1260</v>
      </c>
    </row>
    <row r="183" spans="1:20" ht="14.45" outlineLevel="2" x14ac:dyDescent="0.3">
      <c r="A183" t="s">
        <v>35</v>
      </c>
      <c r="B183" s="19" t="str">
        <f t="shared" si="55"/>
        <v>C3900 CMN Str/Impv, Tacoma Office-8</v>
      </c>
      <c r="C183" s="19" t="s">
        <v>1228</v>
      </c>
      <c r="E183" s="27">
        <v>43343</v>
      </c>
      <c r="F183" s="249">
        <v>8536360.1799999997</v>
      </c>
      <c r="G183" s="67">
        <v>1.2800000000000001E-2</v>
      </c>
      <c r="H183" s="250">
        <v>9105.4499999999989</v>
      </c>
      <c r="I183" s="249">
        <f t="shared" si="56"/>
        <v>8536559.8399999999</v>
      </c>
      <c r="J183" s="67">
        <f t="shared" si="50"/>
        <v>1.2800000000000001E-2</v>
      </c>
      <c r="K183" s="259">
        <f t="shared" si="57"/>
        <v>9105.6638293333326</v>
      </c>
      <c r="L183" s="250">
        <f t="shared" si="41"/>
        <v>0.21</v>
      </c>
      <c r="M183" s="19" t="s">
        <v>1260</v>
      </c>
      <c r="O183" s="32" t="str">
        <f t="shared" si="58"/>
        <v>C390</v>
      </c>
      <c r="P183" s="318"/>
      <c r="T183" s="19" t="s">
        <v>1260</v>
      </c>
    </row>
    <row r="184" spans="1:20" ht="14.45" outlineLevel="2" x14ac:dyDescent="0.3">
      <c r="A184" t="s">
        <v>35</v>
      </c>
      <c r="B184" s="19" t="str">
        <f t="shared" si="55"/>
        <v>C3900 CMN Str/Impv, Tacoma Office-9</v>
      </c>
      <c r="C184" s="19" t="s">
        <v>1228</v>
      </c>
      <c r="E184" s="27">
        <v>43373</v>
      </c>
      <c r="F184" s="249">
        <v>8536559.8399999999</v>
      </c>
      <c r="G184" s="67">
        <v>1.2800000000000001E-2</v>
      </c>
      <c r="H184" s="250">
        <v>9105.67</v>
      </c>
      <c r="I184" s="249">
        <f t="shared" si="56"/>
        <v>8536559.8399999999</v>
      </c>
      <c r="J184" s="67">
        <f t="shared" si="50"/>
        <v>1.2800000000000001E-2</v>
      </c>
      <c r="K184" s="259">
        <f t="shared" si="57"/>
        <v>9105.6638293333326</v>
      </c>
      <c r="L184" s="250">
        <f t="shared" si="41"/>
        <v>-0.01</v>
      </c>
      <c r="M184" s="19" t="s">
        <v>1260</v>
      </c>
      <c r="O184" s="32" t="str">
        <f t="shared" si="58"/>
        <v>C390</v>
      </c>
      <c r="P184" s="318"/>
      <c r="T184" s="19" t="s">
        <v>1260</v>
      </c>
    </row>
    <row r="185" spans="1:20" ht="14.45" outlineLevel="2" x14ac:dyDescent="0.3">
      <c r="A185" t="s">
        <v>35</v>
      </c>
      <c r="B185" s="19" t="str">
        <f t="shared" si="55"/>
        <v>C3900 CMN Str/Impv, Tacoma Office-10</v>
      </c>
      <c r="C185" s="19" t="s">
        <v>1228</v>
      </c>
      <c r="E185" s="27">
        <v>43404</v>
      </c>
      <c r="F185" s="249">
        <v>8536559.8399999999</v>
      </c>
      <c r="G185" s="67">
        <v>1.2800000000000001E-2</v>
      </c>
      <c r="H185" s="250">
        <v>9105.67</v>
      </c>
      <c r="I185" s="249">
        <f t="shared" si="56"/>
        <v>8536559.8399999999</v>
      </c>
      <c r="J185" s="67">
        <f t="shared" si="50"/>
        <v>1.2800000000000001E-2</v>
      </c>
      <c r="K185" s="259">
        <f t="shared" si="57"/>
        <v>9105.6638293333326</v>
      </c>
      <c r="L185" s="250">
        <f t="shared" si="41"/>
        <v>-0.01</v>
      </c>
      <c r="M185" s="19" t="s">
        <v>1260</v>
      </c>
      <c r="O185" s="32" t="str">
        <f t="shared" si="58"/>
        <v>C390</v>
      </c>
      <c r="P185" s="318"/>
      <c r="T185" s="19" t="s">
        <v>1260</v>
      </c>
    </row>
    <row r="186" spans="1:20" ht="14.45" outlineLevel="2" x14ac:dyDescent="0.3">
      <c r="A186" t="s">
        <v>35</v>
      </c>
      <c r="B186" s="19" t="str">
        <f t="shared" si="55"/>
        <v>C3900 CMN Str/Impv, Tacoma Office-11</v>
      </c>
      <c r="C186" s="19" t="s">
        <v>1228</v>
      </c>
      <c r="E186" s="27">
        <v>43434</v>
      </c>
      <c r="F186" s="249">
        <v>8536559.8399999999</v>
      </c>
      <c r="G186" s="67">
        <v>1.2800000000000001E-2</v>
      </c>
      <c r="H186" s="250">
        <v>9105.67</v>
      </c>
      <c r="I186" s="249">
        <f t="shared" si="56"/>
        <v>8536559.8399999999</v>
      </c>
      <c r="J186" s="67">
        <f t="shared" si="50"/>
        <v>1.2800000000000001E-2</v>
      </c>
      <c r="K186" s="259">
        <f t="shared" si="57"/>
        <v>9105.6638293333326</v>
      </c>
      <c r="L186" s="250">
        <f t="shared" si="41"/>
        <v>-0.01</v>
      </c>
      <c r="M186" s="19" t="s">
        <v>1260</v>
      </c>
      <c r="O186" s="32" t="str">
        <f t="shared" si="58"/>
        <v>C390</v>
      </c>
      <c r="P186" s="318"/>
      <c r="T186" s="19" t="s">
        <v>1260</v>
      </c>
    </row>
    <row r="187" spans="1:20" ht="14.45" outlineLevel="2" x14ac:dyDescent="0.3">
      <c r="A187" t="s">
        <v>35</v>
      </c>
      <c r="B187" s="19" t="str">
        <f t="shared" si="55"/>
        <v>C3900 CMN Str/Impv, Tacoma Office-12</v>
      </c>
      <c r="C187" s="19" t="s">
        <v>1228</v>
      </c>
      <c r="E187" s="27">
        <v>43465</v>
      </c>
      <c r="F187" s="249">
        <v>8536559.8399999999</v>
      </c>
      <c r="G187" s="67">
        <v>1.2800000000000001E-2</v>
      </c>
      <c r="H187" s="250">
        <v>9105.67</v>
      </c>
      <c r="I187" s="249">
        <f t="shared" si="56"/>
        <v>8536559.8399999999</v>
      </c>
      <c r="J187" s="67">
        <f t="shared" si="50"/>
        <v>1.2800000000000001E-2</v>
      </c>
      <c r="K187" s="259">
        <f t="shared" si="57"/>
        <v>9105.6638293333326</v>
      </c>
      <c r="L187" s="250">
        <f t="shared" si="41"/>
        <v>-0.01</v>
      </c>
      <c r="M187" s="19" t="s">
        <v>1260</v>
      </c>
      <c r="O187" s="32" t="str">
        <f t="shared" si="58"/>
        <v>C390</v>
      </c>
      <c r="P187" s="318"/>
      <c r="T187" s="19" t="s">
        <v>1260</v>
      </c>
    </row>
    <row r="188" spans="1:20" s="19" customFormat="1" outlineLevel="1" thickBot="1" x14ac:dyDescent="0.35">
      <c r="A188" s="28" t="s">
        <v>638</v>
      </c>
      <c r="C188" s="20" t="s">
        <v>1227</v>
      </c>
      <c r="E188" s="104" t="s">
        <v>1266</v>
      </c>
      <c r="F188" s="29"/>
      <c r="G188" s="30"/>
      <c r="H188" s="42">
        <f>SUBTOTAL(9,H176:H187)</f>
        <v>108296.23</v>
      </c>
      <c r="I188" s="29"/>
      <c r="J188" s="30">
        <f t="shared" si="50"/>
        <v>0</v>
      </c>
      <c r="K188" s="42">
        <f>SUBTOTAL(9,K176:K187)</f>
        <v>109267.96595200001</v>
      </c>
      <c r="L188" s="42">
        <f t="shared" si="41"/>
        <v>971.74</v>
      </c>
      <c r="O188" s="32" t="str">
        <f>LEFT(A188,5)</f>
        <v>C3900</v>
      </c>
      <c r="P188" s="318">
        <f>-L188/2</f>
        <v>-485.87</v>
      </c>
    </row>
    <row r="189" spans="1:20" outlineLevel="2" thickTop="1" x14ac:dyDescent="0.3">
      <c r="A189" t="s">
        <v>36</v>
      </c>
      <c r="B189" s="19" t="str">
        <f t="shared" ref="B189:B200" si="59">CONCATENATE(A189,"-",MONTH(E189))</f>
        <v>C3900 CMN Structure &amp; Improvement-1</v>
      </c>
      <c r="C189" s="19" t="s">
        <v>1228</v>
      </c>
      <c r="E189" s="27">
        <v>43131</v>
      </c>
      <c r="F189" s="249">
        <v>48173333.119999997</v>
      </c>
      <c r="G189" s="67">
        <v>1.2800000000000001E-2</v>
      </c>
      <c r="H189" s="250">
        <v>51384.89</v>
      </c>
      <c r="I189" s="249">
        <f t="shared" ref="I189:I200" si="60">VLOOKUP(CONCATENATE(A189,"-12"),$B$6:$F$7816,5,FALSE)</f>
        <v>61275284.009999998</v>
      </c>
      <c r="J189" s="67">
        <f t="shared" si="50"/>
        <v>1.2800000000000001E-2</v>
      </c>
      <c r="K189" s="259">
        <f t="shared" ref="K189:K200" si="61">I189*J189/12</f>
        <v>65360.302944000003</v>
      </c>
      <c r="L189" s="250">
        <f t="shared" si="41"/>
        <v>13975.41</v>
      </c>
      <c r="M189" s="19" t="s">
        <v>1260</v>
      </c>
      <c r="O189" s="32" t="str">
        <f t="shared" ref="O189:O200" si="62">LEFT(A189,4)</f>
        <v>C390</v>
      </c>
      <c r="P189" s="318"/>
      <c r="T189" s="19" t="s">
        <v>1260</v>
      </c>
    </row>
    <row r="190" spans="1:20" ht="14.45" outlineLevel="2" x14ac:dyDescent="0.3">
      <c r="A190" t="s">
        <v>36</v>
      </c>
      <c r="B190" s="19" t="str">
        <f t="shared" si="59"/>
        <v>C3900 CMN Structure &amp; Improvement-2</v>
      </c>
      <c r="C190" s="19" t="s">
        <v>1228</v>
      </c>
      <c r="E190" s="27">
        <v>43159</v>
      </c>
      <c r="F190" s="249">
        <v>48917380.810000002</v>
      </c>
      <c r="G190" s="67">
        <v>1.2800000000000001E-2</v>
      </c>
      <c r="H190" s="250">
        <v>52178.54</v>
      </c>
      <c r="I190" s="249">
        <f t="shared" si="60"/>
        <v>61275284.009999998</v>
      </c>
      <c r="J190" s="67">
        <f t="shared" si="50"/>
        <v>1.2800000000000001E-2</v>
      </c>
      <c r="K190" s="259">
        <f t="shared" si="61"/>
        <v>65360.302944000003</v>
      </c>
      <c r="L190" s="250">
        <f t="shared" si="41"/>
        <v>13181.76</v>
      </c>
      <c r="M190" s="19" t="s">
        <v>1260</v>
      </c>
      <c r="O190" s="32" t="str">
        <f t="shared" si="62"/>
        <v>C390</v>
      </c>
      <c r="P190" s="318"/>
      <c r="T190" s="19" t="s">
        <v>1260</v>
      </c>
    </row>
    <row r="191" spans="1:20" ht="14.45" outlineLevel="2" x14ac:dyDescent="0.3">
      <c r="A191" t="s">
        <v>36</v>
      </c>
      <c r="B191" s="19" t="str">
        <f t="shared" si="59"/>
        <v>C3900 CMN Structure &amp; Improvement-3</v>
      </c>
      <c r="C191" s="19" t="s">
        <v>1228</v>
      </c>
      <c r="E191" s="27">
        <v>43190</v>
      </c>
      <c r="F191" s="249">
        <v>51268123.149999999</v>
      </c>
      <c r="G191" s="67">
        <v>1.2800000000000001E-2</v>
      </c>
      <c r="H191" s="250">
        <v>54686</v>
      </c>
      <c r="I191" s="249">
        <f t="shared" si="60"/>
        <v>61275284.009999998</v>
      </c>
      <c r="J191" s="67">
        <f t="shared" si="50"/>
        <v>1.2800000000000001E-2</v>
      </c>
      <c r="K191" s="259">
        <f t="shared" si="61"/>
        <v>65360.302944000003</v>
      </c>
      <c r="L191" s="250">
        <f t="shared" si="41"/>
        <v>10674.3</v>
      </c>
      <c r="M191" s="19" t="s">
        <v>1260</v>
      </c>
      <c r="O191" s="32" t="str">
        <f t="shared" si="62"/>
        <v>C390</v>
      </c>
      <c r="P191" s="318"/>
      <c r="T191" s="19" t="s">
        <v>1260</v>
      </c>
    </row>
    <row r="192" spans="1:20" ht="14.45" outlineLevel="2" x14ac:dyDescent="0.3">
      <c r="A192" t="s">
        <v>36</v>
      </c>
      <c r="B192" s="19" t="str">
        <f t="shared" si="59"/>
        <v>C3900 CMN Structure &amp; Improvement-4</v>
      </c>
      <c r="C192" s="19" t="s">
        <v>1228</v>
      </c>
      <c r="E192" s="27">
        <v>43220</v>
      </c>
      <c r="F192" s="249">
        <v>51441337.68</v>
      </c>
      <c r="G192" s="67">
        <v>1.2800000000000001E-2</v>
      </c>
      <c r="H192" s="250">
        <v>54870.76</v>
      </c>
      <c r="I192" s="249">
        <f t="shared" si="60"/>
        <v>61275284.009999998</v>
      </c>
      <c r="J192" s="67">
        <f t="shared" si="50"/>
        <v>1.2800000000000001E-2</v>
      </c>
      <c r="K192" s="259">
        <f t="shared" si="61"/>
        <v>65360.302944000003</v>
      </c>
      <c r="L192" s="250">
        <f t="shared" si="41"/>
        <v>10489.54</v>
      </c>
      <c r="M192" s="19" t="s">
        <v>1260</v>
      </c>
      <c r="O192" s="32" t="str">
        <f t="shared" si="62"/>
        <v>C390</v>
      </c>
      <c r="P192" s="318"/>
      <c r="T192" s="19" t="s">
        <v>1260</v>
      </c>
    </row>
    <row r="193" spans="1:20" ht="14.45" outlineLevel="2" x14ac:dyDescent="0.3">
      <c r="A193" t="s">
        <v>36</v>
      </c>
      <c r="B193" s="19" t="str">
        <f t="shared" si="59"/>
        <v>C3900 CMN Structure &amp; Improvement-5</v>
      </c>
      <c r="C193" s="19" t="s">
        <v>1228</v>
      </c>
      <c r="E193" s="27">
        <v>43251</v>
      </c>
      <c r="F193" s="249">
        <v>49290079.189999998</v>
      </c>
      <c r="G193" s="67">
        <v>1.2800000000000001E-2</v>
      </c>
      <c r="H193" s="250">
        <v>52576.08</v>
      </c>
      <c r="I193" s="249">
        <f t="shared" si="60"/>
        <v>61275284.009999998</v>
      </c>
      <c r="J193" s="67">
        <f t="shared" si="50"/>
        <v>1.2800000000000001E-2</v>
      </c>
      <c r="K193" s="259">
        <f t="shared" si="61"/>
        <v>65360.302944000003</v>
      </c>
      <c r="L193" s="250">
        <f t="shared" si="41"/>
        <v>12784.22</v>
      </c>
      <c r="M193" s="19" t="s">
        <v>1260</v>
      </c>
      <c r="O193" s="32" t="str">
        <f t="shared" si="62"/>
        <v>C390</v>
      </c>
      <c r="P193" s="318"/>
      <c r="T193" s="19" t="s">
        <v>1260</v>
      </c>
    </row>
    <row r="194" spans="1:20" ht="14.45" outlineLevel="2" x14ac:dyDescent="0.3">
      <c r="A194" t="s">
        <v>36</v>
      </c>
      <c r="B194" s="19" t="str">
        <f t="shared" si="59"/>
        <v>C3900 CMN Structure &amp; Improvement-6</v>
      </c>
      <c r="C194" s="19" t="s">
        <v>1228</v>
      </c>
      <c r="E194" s="27">
        <v>43281</v>
      </c>
      <c r="F194" s="249">
        <v>49272962.07</v>
      </c>
      <c r="G194" s="67">
        <v>1.2800000000000001E-2</v>
      </c>
      <c r="H194" s="250">
        <v>52557.83</v>
      </c>
      <c r="I194" s="249">
        <f t="shared" si="60"/>
        <v>61275284.009999998</v>
      </c>
      <c r="J194" s="67">
        <f t="shared" si="50"/>
        <v>1.2800000000000001E-2</v>
      </c>
      <c r="K194" s="259">
        <f t="shared" si="61"/>
        <v>65360.302944000003</v>
      </c>
      <c r="L194" s="250">
        <f t="shared" si="41"/>
        <v>12802.47</v>
      </c>
      <c r="M194" s="19" t="s">
        <v>1260</v>
      </c>
      <c r="O194" s="32" t="str">
        <f t="shared" si="62"/>
        <v>C390</v>
      </c>
      <c r="P194" s="318"/>
      <c r="T194" s="19" t="s">
        <v>1260</v>
      </c>
    </row>
    <row r="195" spans="1:20" ht="14.45" outlineLevel="2" x14ac:dyDescent="0.3">
      <c r="A195" t="s">
        <v>36</v>
      </c>
      <c r="B195" s="19" t="str">
        <f t="shared" si="59"/>
        <v>C3900 CMN Structure &amp; Improvement-7</v>
      </c>
      <c r="C195" s="19" t="s">
        <v>1228</v>
      </c>
      <c r="E195" s="27">
        <v>43312</v>
      </c>
      <c r="F195" s="249">
        <v>49266886.140000001</v>
      </c>
      <c r="G195" s="67">
        <v>1.2800000000000001E-2</v>
      </c>
      <c r="H195" s="250">
        <v>52551.34</v>
      </c>
      <c r="I195" s="249">
        <f t="shared" si="60"/>
        <v>61275284.009999998</v>
      </c>
      <c r="J195" s="67">
        <f t="shared" si="50"/>
        <v>1.2800000000000001E-2</v>
      </c>
      <c r="K195" s="259">
        <f t="shared" si="61"/>
        <v>65360.302944000003</v>
      </c>
      <c r="L195" s="250">
        <f t="shared" si="41"/>
        <v>12808.96</v>
      </c>
      <c r="M195" s="19" t="s">
        <v>1260</v>
      </c>
      <c r="O195" s="32" t="str">
        <f t="shared" si="62"/>
        <v>C390</v>
      </c>
      <c r="P195" s="318"/>
      <c r="T195" s="19" t="s">
        <v>1260</v>
      </c>
    </row>
    <row r="196" spans="1:20" ht="14.45" outlineLevel="2" x14ac:dyDescent="0.3">
      <c r="A196" t="s">
        <v>36</v>
      </c>
      <c r="B196" s="19" t="str">
        <f t="shared" si="59"/>
        <v>C3900 CMN Structure &amp; Improvement-8</v>
      </c>
      <c r="C196" s="19" t="s">
        <v>1228</v>
      </c>
      <c r="E196" s="27">
        <v>43343</v>
      </c>
      <c r="F196" s="249">
        <v>49355777.829999998</v>
      </c>
      <c r="G196" s="67">
        <v>1.2800000000000001E-2</v>
      </c>
      <c r="H196" s="250">
        <v>52646.16</v>
      </c>
      <c r="I196" s="249">
        <f t="shared" si="60"/>
        <v>61275284.009999998</v>
      </c>
      <c r="J196" s="67">
        <f t="shared" si="50"/>
        <v>1.2800000000000001E-2</v>
      </c>
      <c r="K196" s="259">
        <f t="shared" si="61"/>
        <v>65360.302944000003</v>
      </c>
      <c r="L196" s="250">
        <f t="shared" si="41"/>
        <v>12714.14</v>
      </c>
      <c r="M196" s="19" t="s">
        <v>1260</v>
      </c>
      <c r="O196" s="32" t="str">
        <f t="shared" si="62"/>
        <v>C390</v>
      </c>
      <c r="P196" s="318"/>
      <c r="T196" s="19" t="s">
        <v>1260</v>
      </c>
    </row>
    <row r="197" spans="1:20" ht="14.45" outlineLevel="2" x14ac:dyDescent="0.3">
      <c r="A197" t="s">
        <v>36</v>
      </c>
      <c r="B197" s="19" t="str">
        <f t="shared" si="59"/>
        <v>C3900 CMN Structure &amp; Improvement-9</v>
      </c>
      <c r="C197" s="19" t="s">
        <v>1228</v>
      </c>
      <c r="E197" s="27">
        <v>43373</v>
      </c>
      <c r="F197" s="249">
        <v>53954658.759999998</v>
      </c>
      <c r="G197" s="67">
        <v>1.2800000000000001E-2</v>
      </c>
      <c r="H197" s="250">
        <v>57551.630000000005</v>
      </c>
      <c r="I197" s="249">
        <f t="shared" si="60"/>
        <v>61275284.009999998</v>
      </c>
      <c r="J197" s="67">
        <f t="shared" si="50"/>
        <v>1.2800000000000001E-2</v>
      </c>
      <c r="K197" s="259">
        <f t="shared" si="61"/>
        <v>65360.302944000003</v>
      </c>
      <c r="L197" s="250">
        <f t="shared" si="41"/>
        <v>7808.67</v>
      </c>
      <c r="M197" s="19" t="s">
        <v>1260</v>
      </c>
      <c r="O197" s="32" t="str">
        <f t="shared" si="62"/>
        <v>C390</v>
      </c>
      <c r="P197" s="318"/>
      <c r="T197" s="19" t="s">
        <v>1260</v>
      </c>
    </row>
    <row r="198" spans="1:20" ht="14.45" outlineLevel="2" x14ac:dyDescent="0.3">
      <c r="A198" t="s">
        <v>36</v>
      </c>
      <c r="B198" s="19" t="str">
        <f t="shared" si="59"/>
        <v>C3900 CMN Structure &amp; Improvement-10</v>
      </c>
      <c r="C198" s="19" t="s">
        <v>1228</v>
      </c>
      <c r="E198" s="27">
        <v>43404</v>
      </c>
      <c r="F198" s="249">
        <v>58560220.43</v>
      </c>
      <c r="G198" s="67">
        <v>1.2800000000000001E-2</v>
      </c>
      <c r="H198" s="250">
        <v>62464.23</v>
      </c>
      <c r="I198" s="249">
        <f t="shared" si="60"/>
        <v>61275284.009999998</v>
      </c>
      <c r="J198" s="67">
        <f t="shared" si="50"/>
        <v>1.2800000000000001E-2</v>
      </c>
      <c r="K198" s="259">
        <f t="shared" si="61"/>
        <v>65360.302944000003</v>
      </c>
      <c r="L198" s="250">
        <f t="shared" si="41"/>
        <v>2896.07</v>
      </c>
      <c r="M198" s="19" t="s">
        <v>1260</v>
      </c>
      <c r="O198" s="32" t="str">
        <f t="shared" si="62"/>
        <v>C390</v>
      </c>
      <c r="P198" s="318"/>
      <c r="T198" s="19" t="s">
        <v>1260</v>
      </c>
    </row>
    <row r="199" spans="1:20" ht="14.45" outlineLevel="2" x14ac:dyDescent="0.3">
      <c r="A199" t="s">
        <v>36</v>
      </c>
      <c r="B199" s="19" t="str">
        <f t="shared" si="59"/>
        <v>C3900 CMN Structure &amp; Improvement-11</v>
      </c>
      <c r="C199" s="19" t="s">
        <v>1228</v>
      </c>
      <c r="E199" s="27">
        <v>43434</v>
      </c>
      <c r="F199" s="249">
        <v>58744904.939999998</v>
      </c>
      <c r="G199" s="67">
        <v>1.2800000000000001E-2</v>
      </c>
      <c r="H199" s="250">
        <v>62661.24</v>
      </c>
      <c r="I199" s="249">
        <f t="shared" si="60"/>
        <v>61275284.009999998</v>
      </c>
      <c r="J199" s="67">
        <f t="shared" si="50"/>
        <v>1.2800000000000001E-2</v>
      </c>
      <c r="K199" s="259">
        <f t="shared" si="61"/>
        <v>65360.302944000003</v>
      </c>
      <c r="L199" s="250">
        <f t="shared" ref="L199:L262" si="63">ROUND(K199-H199,2)</f>
        <v>2699.06</v>
      </c>
      <c r="M199" s="19" t="s">
        <v>1260</v>
      </c>
      <c r="O199" s="32" t="str">
        <f t="shared" si="62"/>
        <v>C390</v>
      </c>
      <c r="P199" s="318"/>
      <c r="T199" s="19" t="s">
        <v>1260</v>
      </c>
    </row>
    <row r="200" spans="1:20" ht="14.45" outlineLevel="2" x14ac:dyDescent="0.3">
      <c r="A200" t="s">
        <v>36</v>
      </c>
      <c r="B200" s="19" t="str">
        <f t="shared" si="59"/>
        <v>C3900 CMN Structure &amp; Improvement-12</v>
      </c>
      <c r="C200" s="19" t="s">
        <v>1228</v>
      </c>
      <c r="E200" s="27">
        <v>43465</v>
      </c>
      <c r="F200" s="249">
        <v>61275284.009999998</v>
      </c>
      <c r="G200" s="67">
        <v>1.2800000000000001E-2</v>
      </c>
      <c r="H200" s="250">
        <v>65360.3</v>
      </c>
      <c r="I200" s="249">
        <f t="shared" si="60"/>
        <v>61275284.009999998</v>
      </c>
      <c r="J200" s="67">
        <f t="shared" si="50"/>
        <v>1.2800000000000001E-2</v>
      </c>
      <c r="K200" s="259">
        <f t="shared" si="61"/>
        <v>65360.302944000003</v>
      </c>
      <c r="L200" s="250">
        <f t="shared" si="63"/>
        <v>0</v>
      </c>
      <c r="M200" s="19" t="s">
        <v>1260</v>
      </c>
      <c r="O200" s="32" t="str">
        <f t="shared" si="62"/>
        <v>C390</v>
      </c>
      <c r="P200" s="318"/>
      <c r="T200" s="19" t="s">
        <v>1260</v>
      </c>
    </row>
    <row r="201" spans="1:20" s="19" customFormat="1" outlineLevel="1" thickBot="1" x14ac:dyDescent="0.35">
      <c r="A201" s="28" t="s">
        <v>639</v>
      </c>
      <c r="C201" s="20" t="s">
        <v>1227</v>
      </c>
      <c r="E201" s="104" t="s">
        <v>1266</v>
      </c>
      <c r="F201" s="29"/>
      <c r="G201" s="30"/>
      <c r="H201" s="42">
        <f>SUBTOTAL(9,H189:H200)</f>
        <v>671489.00000000012</v>
      </c>
      <c r="I201" s="29"/>
      <c r="J201" s="30">
        <f t="shared" si="50"/>
        <v>0</v>
      </c>
      <c r="K201" s="42">
        <f>SUBTOTAL(9,K189:K200)</f>
        <v>784323.63532800006</v>
      </c>
      <c r="L201" s="42">
        <f t="shared" si="63"/>
        <v>112834.64</v>
      </c>
      <c r="O201" s="32" t="str">
        <f>LEFT(A201,5)</f>
        <v>C3900</v>
      </c>
      <c r="P201" s="318">
        <f>-L201/2</f>
        <v>-56417.32</v>
      </c>
    </row>
    <row r="202" spans="1:20" outlineLevel="2" thickTop="1" x14ac:dyDescent="0.3">
      <c r="A202" s="23" t="s">
        <v>37</v>
      </c>
      <c r="B202" s="23" t="str">
        <f t="shared" ref="B202:B213" si="64">CONCATENATE(A202,"-",MONTH(E202))</f>
        <v>C3901 CMN LH, Bothell Access Center-1</v>
      </c>
      <c r="C202" s="23" t="s">
        <v>1567</v>
      </c>
      <c r="D202" s="23"/>
      <c r="E202" s="45">
        <v>43131</v>
      </c>
      <c r="F202" s="251">
        <v>604013.15</v>
      </c>
      <c r="G202" s="252" t="s">
        <v>4</v>
      </c>
      <c r="H202" s="253">
        <v>14793.75</v>
      </c>
      <c r="I202" s="251"/>
      <c r="J202" s="252" t="str">
        <f t="shared" si="50"/>
        <v>End of Life</v>
      </c>
      <c r="K202" s="260">
        <f t="shared" ref="K202:K213" si="65">H202</f>
        <v>14793.75</v>
      </c>
      <c r="L202" s="253">
        <f t="shared" si="63"/>
        <v>0</v>
      </c>
      <c r="M202" s="19" t="s">
        <v>4</v>
      </c>
      <c r="O202" s="32" t="str">
        <f t="shared" ref="O202:O213" si="66">LEFT(A202,4)</f>
        <v>C390</v>
      </c>
      <c r="P202" s="318"/>
      <c r="T202" s="19" t="s">
        <v>4</v>
      </c>
    </row>
    <row r="203" spans="1:20" ht="14.45" outlineLevel="2" x14ac:dyDescent="0.3">
      <c r="A203" s="23" t="s">
        <v>37</v>
      </c>
      <c r="B203" s="23" t="str">
        <f t="shared" si="64"/>
        <v>C3901 CMN LH, Bothell Access Center-2</v>
      </c>
      <c r="C203" s="23" t="s">
        <v>1567</v>
      </c>
      <c r="D203" s="23"/>
      <c r="E203" s="45">
        <v>43159</v>
      </c>
      <c r="F203" s="251">
        <v>589631.88</v>
      </c>
      <c r="G203" s="252" t="s">
        <v>4</v>
      </c>
      <c r="H203" s="253">
        <v>14793.75</v>
      </c>
      <c r="I203" s="251"/>
      <c r="J203" s="252" t="str">
        <f t="shared" si="50"/>
        <v>End of Life</v>
      </c>
      <c r="K203" s="260">
        <f t="shared" si="65"/>
        <v>14793.75</v>
      </c>
      <c r="L203" s="253">
        <f t="shared" si="63"/>
        <v>0</v>
      </c>
      <c r="M203" s="19" t="s">
        <v>4</v>
      </c>
      <c r="O203" s="32" t="str">
        <f t="shared" si="66"/>
        <v>C390</v>
      </c>
      <c r="P203" s="318"/>
      <c r="T203" s="19" t="s">
        <v>4</v>
      </c>
    </row>
    <row r="204" spans="1:20" ht="14.45" outlineLevel="2" x14ac:dyDescent="0.3">
      <c r="A204" s="23" t="s">
        <v>37</v>
      </c>
      <c r="B204" s="23" t="str">
        <f t="shared" si="64"/>
        <v>C3901 CMN LH, Bothell Access Center-3</v>
      </c>
      <c r="C204" s="23" t="s">
        <v>1567</v>
      </c>
      <c r="D204" s="23"/>
      <c r="E204" s="45">
        <v>43190</v>
      </c>
      <c r="F204" s="251">
        <v>575250.61</v>
      </c>
      <c r="G204" s="252" t="s">
        <v>4</v>
      </c>
      <c r="H204" s="253">
        <v>14793.75</v>
      </c>
      <c r="I204" s="251"/>
      <c r="J204" s="252" t="str">
        <f t="shared" si="50"/>
        <v>End of Life</v>
      </c>
      <c r="K204" s="260">
        <f t="shared" si="65"/>
        <v>14793.75</v>
      </c>
      <c r="L204" s="253">
        <f t="shared" si="63"/>
        <v>0</v>
      </c>
      <c r="M204" s="19" t="s">
        <v>4</v>
      </c>
      <c r="O204" s="32" t="str">
        <f t="shared" si="66"/>
        <v>C390</v>
      </c>
      <c r="P204" s="318"/>
      <c r="T204" s="19" t="s">
        <v>4</v>
      </c>
    </row>
    <row r="205" spans="1:20" ht="14.45" outlineLevel="2" x14ac:dyDescent="0.3">
      <c r="A205" s="23" t="s">
        <v>37</v>
      </c>
      <c r="B205" s="23" t="str">
        <f t="shared" si="64"/>
        <v>C3901 CMN LH, Bothell Access Center-4</v>
      </c>
      <c r="C205" s="23" t="s">
        <v>1567</v>
      </c>
      <c r="D205" s="23"/>
      <c r="E205" s="45">
        <v>43220</v>
      </c>
      <c r="F205" s="251">
        <v>560869.34</v>
      </c>
      <c r="G205" s="252" t="s">
        <v>4</v>
      </c>
      <c r="H205" s="253">
        <v>14793.75</v>
      </c>
      <c r="I205" s="251"/>
      <c r="J205" s="252" t="str">
        <f t="shared" si="50"/>
        <v>End of Life</v>
      </c>
      <c r="K205" s="260">
        <f t="shared" si="65"/>
        <v>14793.75</v>
      </c>
      <c r="L205" s="253">
        <f t="shared" si="63"/>
        <v>0</v>
      </c>
      <c r="M205" s="19" t="s">
        <v>4</v>
      </c>
      <c r="O205" s="32" t="str">
        <f t="shared" si="66"/>
        <v>C390</v>
      </c>
      <c r="P205" s="318"/>
      <c r="T205" s="19" t="s">
        <v>4</v>
      </c>
    </row>
    <row r="206" spans="1:20" ht="14.45" outlineLevel="2" x14ac:dyDescent="0.3">
      <c r="A206" s="23" t="s">
        <v>37</v>
      </c>
      <c r="B206" s="23" t="str">
        <f t="shared" si="64"/>
        <v>C3901 CMN LH, Bothell Access Center-5</v>
      </c>
      <c r="C206" s="23" t="s">
        <v>1567</v>
      </c>
      <c r="D206" s="23"/>
      <c r="E206" s="45">
        <v>43251</v>
      </c>
      <c r="F206" s="251">
        <v>546488.06999999995</v>
      </c>
      <c r="G206" s="252" t="s">
        <v>4</v>
      </c>
      <c r="H206" s="253">
        <v>14793.75</v>
      </c>
      <c r="I206" s="251"/>
      <c r="J206" s="252" t="str">
        <f t="shared" si="50"/>
        <v>End of Life</v>
      </c>
      <c r="K206" s="260">
        <f t="shared" si="65"/>
        <v>14793.75</v>
      </c>
      <c r="L206" s="253">
        <f t="shared" si="63"/>
        <v>0</v>
      </c>
      <c r="M206" s="19" t="s">
        <v>4</v>
      </c>
      <c r="O206" s="32" t="str">
        <f t="shared" si="66"/>
        <v>C390</v>
      </c>
      <c r="P206" s="318"/>
      <c r="T206" s="19" t="s">
        <v>4</v>
      </c>
    </row>
    <row r="207" spans="1:20" ht="14.45" outlineLevel="2" x14ac:dyDescent="0.3">
      <c r="A207" s="23" t="s">
        <v>37</v>
      </c>
      <c r="B207" s="23" t="str">
        <f t="shared" si="64"/>
        <v>C3901 CMN LH, Bothell Access Center-6</v>
      </c>
      <c r="C207" s="23" t="s">
        <v>1567</v>
      </c>
      <c r="D207" s="23"/>
      <c r="E207" s="45">
        <v>43281</v>
      </c>
      <c r="F207" s="251">
        <v>532106.80000000005</v>
      </c>
      <c r="G207" s="252" t="s">
        <v>4</v>
      </c>
      <c r="H207" s="253">
        <v>14793.74</v>
      </c>
      <c r="I207" s="251"/>
      <c r="J207" s="252" t="str">
        <f t="shared" si="50"/>
        <v>End of Life</v>
      </c>
      <c r="K207" s="260">
        <f t="shared" si="65"/>
        <v>14793.74</v>
      </c>
      <c r="L207" s="253">
        <f t="shared" si="63"/>
        <v>0</v>
      </c>
      <c r="M207" s="19" t="s">
        <v>4</v>
      </c>
      <c r="O207" s="32" t="str">
        <f t="shared" si="66"/>
        <v>C390</v>
      </c>
      <c r="P207" s="318"/>
      <c r="T207" s="19" t="s">
        <v>4</v>
      </c>
    </row>
    <row r="208" spans="1:20" ht="14.45" outlineLevel="2" x14ac:dyDescent="0.3">
      <c r="A208" s="23" t="s">
        <v>37</v>
      </c>
      <c r="B208" s="23" t="str">
        <f t="shared" si="64"/>
        <v>C3901 CMN LH, Bothell Access Center-7</v>
      </c>
      <c r="C208" s="23" t="s">
        <v>1567</v>
      </c>
      <c r="D208" s="23"/>
      <c r="E208" s="45">
        <v>43312</v>
      </c>
      <c r="F208" s="251">
        <v>517725.54</v>
      </c>
      <c r="G208" s="252" t="s">
        <v>4</v>
      </c>
      <c r="H208" s="253">
        <v>14793.75</v>
      </c>
      <c r="I208" s="251"/>
      <c r="J208" s="252" t="str">
        <f t="shared" si="50"/>
        <v>End of Life</v>
      </c>
      <c r="K208" s="260">
        <f t="shared" si="65"/>
        <v>14793.75</v>
      </c>
      <c r="L208" s="253">
        <f t="shared" si="63"/>
        <v>0</v>
      </c>
      <c r="M208" s="19" t="s">
        <v>4</v>
      </c>
      <c r="O208" s="32" t="str">
        <f t="shared" si="66"/>
        <v>C390</v>
      </c>
      <c r="P208" s="318"/>
      <c r="T208" s="19" t="s">
        <v>4</v>
      </c>
    </row>
    <row r="209" spans="1:20" ht="14.45" outlineLevel="2" x14ac:dyDescent="0.3">
      <c r="A209" s="23" t="s">
        <v>37</v>
      </c>
      <c r="B209" s="23" t="str">
        <f t="shared" si="64"/>
        <v>C3901 CMN LH, Bothell Access Center-8</v>
      </c>
      <c r="C209" s="23" t="s">
        <v>1567</v>
      </c>
      <c r="D209" s="23"/>
      <c r="E209" s="45">
        <v>43343</v>
      </c>
      <c r="F209" s="251">
        <v>503344.27</v>
      </c>
      <c r="G209" s="252" t="s">
        <v>4</v>
      </c>
      <c r="H209" s="253">
        <v>14793.74</v>
      </c>
      <c r="I209" s="251"/>
      <c r="J209" s="252" t="str">
        <f t="shared" si="50"/>
        <v>End of Life</v>
      </c>
      <c r="K209" s="260">
        <f t="shared" si="65"/>
        <v>14793.74</v>
      </c>
      <c r="L209" s="253">
        <f t="shared" si="63"/>
        <v>0</v>
      </c>
      <c r="M209" s="19" t="s">
        <v>4</v>
      </c>
      <c r="O209" s="32" t="str">
        <f t="shared" si="66"/>
        <v>C390</v>
      </c>
      <c r="P209" s="318"/>
      <c r="T209" s="19" t="s">
        <v>4</v>
      </c>
    </row>
    <row r="210" spans="1:20" ht="14.45" outlineLevel="2" x14ac:dyDescent="0.3">
      <c r="A210" s="23" t="s">
        <v>37</v>
      </c>
      <c r="B210" s="23" t="str">
        <f t="shared" si="64"/>
        <v>C3901 CMN LH, Bothell Access Center-9</v>
      </c>
      <c r="C210" s="23" t="s">
        <v>1567</v>
      </c>
      <c r="D210" s="23"/>
      <c r="E210" s="45">
        <v>43373</v>
      </c>
      <c r="F210" s="251">
        <v>488963.01</v>
      </c>
      <c r="G210" s="252" t="s">
        <v>4</v>
      </c>
      <c r="H210" s="253">
        <v>14793.75</v>
      </c>
      <c r="I210" s="251"/>
      <c r="J210" s="252" t="str">
        <f t="shared" si="50"/>
        <v>End of Life</v>
      </c>
      <c r="K210" s="260">
        <f t="shared" si="65"/>
        <v>14793.75</v>
      </c>
      <c r="L210" s="253">
        <f t="shared" si="63"/>
        <v>0</v>
      </c>
      <c r="M210" s="19" t="s">
        <v>4</v>
      </c>
      <c r="O210" s="32" t="str">
        <f t="shared" si="66"/>
        <v>C390</v>
      </c>
      <c r="P210" s="318"/>
      <c r="T210" s="19" t="s">
        <v>4</v>
      </c>
    </row>
    <row r="211" spans="1:20" ht="14.45" outlineLevel="2" x14ac:dyDescent="0.3">
      <c r="A211" s="23" t="s">
        <v>37</v>
      </c>
      <c r="B211" s="23" t="str">
        <f t="shared" si="64"/>
        <v>C3901 CMN LH, Bothell Access Center-10</v>
      </c>
      <c r="C211" s="23" t="s">
        <v>1567</v>
      </c>
      <c r="D211" s="23"/>
      <c r="E211" s="45">
        <v>43404</v>
      </c>
      <c r="F211" s="251">
        <v>474581.74</v>
      </c>
      <c r="G211" s="252" t="s">
        <v>4</v>
      </c>
      <c r="H211" s="253">
        <v>14793.74</v>
      </c>
      <c r="I211" s="251"/>
      <c r="J211" s="252" t="str">
        <f t="shared" si="50"/>
        <v>End of Life</v>
      </c>
      <c r="K211" s="260">
        <f t="shared" si="65"/>
        <v>14793.74</v>
      </c>
      <c r="L211" s="253">
        <f t="shared" si="63"/>
        <v>0</v>
      </c>
      <c r="M211" s="19" t="s">
        <v>4</v>
      </c>
      <c r="O211" s="32" t="str">
        <f t="shared" si="66"/>
        <v>C390</v>
      </c>
      <c r="P211" s="318"/>
      <c r="T211" s="19" t="s">
        <v>4</v>
      </c>
    </row>
    <row r="212" spans="1:20" ht="14.45" outlineLevel="2" x14ac:dyDescent="0.3">
      <c r="A212" s="23" t="s">
        <v>37</v>
      </c>
      <c r="B212" s="23" t="str">
        <f t="shared" si="64"/>
        <v>C3901 CMN LH, Bothell Access Center-11</v>
      </c>
      <c r="C212" s="23" t="s">
        <v>1567</v>
      </c>
      <c r="D212" s="23"/>
      <c r="E212" s="45">
        <v>43434</v>
      </c>
      <c r="F212" s="251">
        <v>460200.48</v>
      </c>
      <c r="G212" s="252" t="s">
        <v>4</v>
      </c>
      <c r="H212" s="253">
        <v>14793.75</v>
      </c>
      <c r="I212" s="251"/>
      <c r="J212" s="252" t="str">
        <f t="shared" si="50"/>
        <v>End of Life</v>
      </c>
      <c r="K212" s="260">
        <f t="shared" si="65"/>
        <v>14793.75</v>
      </c>
      <c r="L212" s="253">
        <f t="shared" si="63"/>
        <v>0</v>
      </c>
      <c r="M212" s="19" t="s">
        <v>4</v>
      </c>
      <c r="O212" s="32" t="str">
        <f t="shared" si="66"/>
        <v>C390</v>
      </c>
      <c r="P212" s="318"/>
      <c r="T212" s="19" t="s">
        <v>4</v>
      </c>
    </row>
    <row r="213" spans="1:20" ht="14.45" outlineLevel="2" x14ac:dyDescent="0.3">
      <c r="A213" s="23" t="s">
        <v>37</v>
      </c>
      <c r="B213" s="23" t="str">
        <f t="shared" si="64"/>
        <v>C3901 CMN LH, Bothell Access Center-12</v>
      </c>
      <c r="C213" s="23" t="s">
        <v>1567</v>
      </c>
      <c r="D213" s="23"/>
      <c r="E213" s="45">
        <v>43465</v>
      </c>
      <c r="F213" s="251">
        <v>445819.21</v>
      </c>
      <c r="G213" s="252" t="s">
        <v>4</v>
      </c>
      <c r="H213" s="253">
        <v>14793.74</v>
      </c>
      <c r="I213" s="251"/>
      <c r="J213" s="252" t="str">
        <f t="shared" si="50"/>
        <v>End of Life</v>
      </c>
      <c r="K213" s="260">
        <f t="shared" si="65"/>
        <v>14793.74</v>
      </c>
      <c r="L213" s="253">
        <f t="shared" si="63"/>
        <v>0</v>
      </c>
      <c r="M213" s="19" t="s">
        <v>4</v>
      </c>
      <c r="O213" s="32" t="str">
        <f t="shared" si="66"/>
        <v>C390</v>
      </c>
      <c r="P213" s="318"/>
      <c r="T213" s="19" t="s">
        <v>4</v>
      </c>
    </row>
    <row r="214" spans="1:20" s="19" customFormat="1" outlineLevel="1" thickBot="1" x14ac:dyDescent="0.35">
      <c r="A214" s="28" t="s">
        <v>640</v>
      </c>
      <c r="C214" s="20" t="s">
        <v>1227</v>
      </c>
      <c r="E214" s="104" t="s">
        <v>1266</v>
      </c>
      <c r="F214" s="29"/>
      <c r="G214" s="30"/>
      <c r="H214" s="42">
        <f>SUBTOTAL(9,H202:H213)</f>
        <v>177524.96</v>
      </c>
      <c r="I214" s="29"/>
      <c r="J214" s="30">
        <f t="shared" si="50"/>
        <v>0</v>
      </c>
      <c r="K214" s="42">
        <f>SUBTOTAL(9,K202:K213)</f>
        <v>177524.96</v>
      </c>
      <c r="L214" s="42">
        <f t="shared" si="63"/>
        <v>0</v>
      </c>
      <c r="O214" s="32" t="str">
        <f>LEFT(A214,5)</f>
        <v>C3901</v>
      </c>
      <c r="P214" s="318">
        <f>-L214/2</f>
        <v>0</v>
      </c>
    </row>
    <row r="215" spans="1:20" outlineLevel="2" thickTop="1" x14ac:dyDescent="0.3">
      <c r="A215" s="23" t="s">
        <v>38</v>
      </c>
      <c r="B215" s="23" t="str">
        <f t="shared" ref="B215:B226" si="67">CONCATENATE(A215,"-",MONTH(E215))</f>
        <v>C3901 CMN LH, Bothell Data Center-1</v>
      </c>
      <c r="C215" s="23" t="s">
        <v>1567</v>
      </c>
      <c r="D215" s="23"/>
      <c r="E215" s="45">
        <v>43131</v>
      </c>
      <c r="F215" s="251">
        <v>3144996</v>
      </c>
      <c r="G215" s="252" t="s">
        <v>4</v>
      </c>
      <c r="H215" s="253">
        <v>74883.95</v>
      </c>
      <c r="I215" s="251"/>
      <c r="J215" s="252" t="str">
        <f t="shared" si="50"/>
        <v>End of Life</v>
      </c>
      <c r="K215" s="260">
        <f t="shared" ref="K215:K226" si="68">H215</f>
        <v>74883.95</v>
      </c>
      <c r="L215" s="253">
        <f t="shared" si="63"/>
        <v>0</v>
      </c>
      <c r="M215" s="19" t="s">
        <v>4</v>
      </c>
      <c r="O215" s="32" t="str">
        <f t="shared" ref="O215:O226" si="69">LEFT(A215,4)</f>
        <v>C390</v>
      </c>
      <c r="P215" s="318"/>
      <c r="T215" s="19" t="s">
        <v>4</v>
      </c>
    </row>
    <row r="216" spans="1:20" ht="14.45" outlineLevel="2" x14ac:dyDescent="0.3">
      <c r="A216" s="23" t="s">
        <v>38</v>
      </c>
      <c r="B216" s="23" t="str">
        <f t="shared" si="67"/>
        <v>C3901 CMN LH, Bothell Data Center-2</v>
      </c>
      <c r="C216" s="23" t="s">
        <v>1567</v>
      </c>
      <c r="D216" s="23"/>
      <c r="E216" s="45">
        <v>43159</v>
      </c>
      <c r="F216" s="251">
        <v>3070115.14</v>
      </c>
      <c r="G216" s="252" t="s">
        <v>4</v>
      </c>
      <c r="H216" s="253">
        <v>74883.95</v>
      </c>
      <c r="I216" s="251"/>
      <c r="J216" s="252" t="str">
        <f t="shared" si="50"/>
        <v>End of Life</v>
      </c>
      <c r="K216" s="260">
        <f t="shared" si="68"/>
        <v>74883.95</v>
      </c>
      <c r="L216" s="253">
        <f t="shared" si="63"/>
        <v>0</v>
      </c>
      <c r="M216" s="19" t="s">
        <v>4</v>
      </c>
      <c r="O216" s="32" t="str">
        <f t="shared" si="69"/>
        <v>C390</v>
      </c>
      <c r="P216" s="318"/>
      <c r="T216" s="19" t="s">
        <v>4</v>
      </c>
    </row>
    <row r="217" spans="1:20" ht="14.45" outlineLevel="2" x14ac:dyDescent="0.3">
      <c r="A217" s="23" t="s">
        <v>38</v>
      </c>
      <c r="B217" s="23" t="str">
        <f t="shared" si="67"/>
        <v>C3901 CMN LH, Bothell Data Center-3</v>
      </c>
      <c r="C217" s="23" t="s">
        <v>1567</v>
      </c>
      <c r="D217" s="23"/>
      <c r="E217" s="45">
        <v>43190</v>
      </c>
      <c r="F217" s="251">
        <v>2995234.28</v>
      </c>
      <c r="G217" s="252" t="s">
        <v>4</v>
      </c>
      <c r="H217" s="253">
        <v>74883.95</v>
      </c>
      <c r="I217" s="251"/>
      <c r="J217" s="252" t="str">
        <f t="shared" si="50"/>
        <v>End of Life</v>
      </c>
      <c r="K217" s="260">
        <f t="shared" si="68"/>
        <v>74883.95</v>
      </c>
      <c r="L217" s="253">
        <f t="shared" si="63"/>
        <v>0</v>
      </c>
      <c r="M217" s="19" t="s">
        <v>4</v>
      </c>
      <c r="O217" s="32" t="str">
        <f t="shared" si="69"/>
        <v>C390</v>
      </c>
      <c r="P217" s="318"/>
      <c r="T217" s="19" t="s">
        <v>4</v>
      </c>
    </row>
    <row r="218" spans="1:20" ht="14.45" outlineLevel="2" x14ac:dyDescent="0.3">
      <c r="A218" s="23" t="s">
        <v>38</v>
      </c>
      <c r="B218" s="23" t="str">
        <f t="shared" si="67"/>
        <v>C3901 CMN LH, Bothell Data Center-4</v>
      </c>
      <c r="C218" s="23" t="s">
        <v>1567</v>
      </c>
      <c r="D218" s="23"/>
      <c r="E218" s="45">
        <v>43220</v>
      </c>
      <c r="F218" s="251">
        <v>2920353.42</v>
      </c>
      <c r="G218" s="252" t="s">
        <v>4</v>
      </c>
      <c r="H218" s="253">
        <v>74883.95</v>
      </c>
      <c r="I218" s="251"/>
      <c r="J218" s="252" t="str">
        <f t="shared" si="50"/>
        <v>End of Life</v>
      </c>
      <c r="K218" s="260">
        <f t="shared" si="68"/>
        <v>74883.95</v>
      </c>
      <c r="L218" s="253">
        <f t="shared" si="63"/>
        <v>0</v>
      </c>
      <c r="M218" s="19" t="s">
        <v>4</v>
      </c>
      <c r="O218" s="32" t="str">
        <f t="shared" si="69"/>
        <v>C390</v>
      </c>
      <c r="P218" s="318"/>
      <c r="T218" s="19" t="s">
        <v>4</v>
      </c>
    </row>
    <row r="219" spans="1:20" ht="14.45" outlineLevel="2" x14ac:dyDescent="0.3">
      <c r="A219" s="23" t="s">
        <v>38</v>
      </c>
      <c r="B219" s="23" t="str">
        <f t="shared" si="67"/>
        <v>C3901 CMN LH, Bothell Data Center-5</v>
      </c>
      <c r="C219" s="23" t="s">
        <v>1567</v>
      </c>
      <c r="D219" s="23"/>
      <c r="E219" s="45">
        <v>43251</v>
      </c>
      <c r="F219" s="251">
        <v>2845472.56</v>
      </c>
      <c r="G219" s="252" t="s">
        <v>4</v>
      </c>
      <c r="H219" s="253">
        <v>74883.95</v>
      </c>
      <c r="I219" s="251"/>
      <c r="J219" s="252" t="str">
        <f t="shared" si="50"/>
        <v>End of Life</v>
      </c>
      <c r="K219" s="260">
        <f t="shared" si="68"/>
        <v>74883.95</v>
      </c>
      <c r="L219" s="253">
        <f t="shared" si="63"/>
        <v>0</v>
      </c>
      <c r="M219" s="19" t="s">
        <v>4</v>
      </c>
      <c r="O219" s="32" t="str">
        <f t="shared" si="69"/>
        <v>C390</v>
      </c>
      <c r="P219" s="318"/>
      <c r="T219" s="19" t="s">
        <v>4</v>
      </c>
    </row>
    <row r="220" spans="1:20" ht="14.45" outlineLevel="2" x14ac:dyDescent="0.3">
      <c r="A220" s="23" t="s">
        <v>38</v>
      </c>
      <c r="B220" s="23" t="str">
        <f t="shared" si="67"/>
        <v>C3901 CMN LH, Bothell Data Center-6</v>
      </c>
      <c r="C220" s="23" t="s">
        <v>1567</v>
      </c>
      <c r="D220" s="23"/>
      <c r="E220" s="45">
        <v>43281</v>
      </c>
      <c r="F220" s="251">
        <v>2770591.7</v>
      </c>
      <c r="G220" s="252" t="s">
        <v>4</v>
      </c>
      <c r="H220" s="253">
        <v>74883.95</v>
      </c>
      <c r="I220" s="251"/>
      <c r="J220" s="252" t="str">
        <f t="shared" si="50"/>
        <v>End of Life</v>
      </c>
      <c r="K220" s="260">
        <f t="shared" si="68"/>
        <v>74883.95</v>
      </c>
      <c r="L220" s="253">
        <f t="shared" si="63"/>
        <v>0</v>
      </c>
      <c r="M220" s="19" t="s">
        <v>4</v>
      </c>
      <c r="O220" s="32" t="str">
        <f t="shared" si="69"/>
        <v>C390</v>
      </c>
      <c r="P220" s="318"/>
      <c r="T220" s="19" t="s">
        <v>4</v>
      </c>
    </row>
    <row r="221" spans="1:20" ht="14.45" outlineLevel="2" x14ac:dyDescent="0.3">
      <c r="A221" s="23" t="s">
        <v>38</v>
      </c>
      <c r="B221" s="23" t="str">
        <f t="shared" si="67"/>
        <v>C3901 CMN LH, Bothell Data Center-7</v>
      </c>
      <c r="C221" s="23" t="s">
        <v>1567</v>
      </c>
      <c r="D221" s="23"/>
      <c r="E221" s="45">
        <v>43312</v>
      </c>
      <c r="F221" s="251">
        <v>2695710.84</v>
      </c>
      <c r="G221" s="252" t="s">
        <v>4</v>
      </c>
      <c r="H221" s="253">
        <v>74883.95</v>
      </c>
      <c r="I221" s="251"/>
      <c r="J221" s="252" t="str">
        <f t="shared" si="50"/>
        <v>End of Life</v>
      </c>
      <c r="K221" s="260">
        <f t="shared" si="68"/>
        <v>74883.95</v>
      </c>
      <c r="L221" s="253">
        <f t="shared" si="63"/>
        <v>0</v>
      </c>
      <c r="M221" s="19" t="s">
        <v>4</v>
      </c>
      <c r="O221" s="32" t="str">
        <f t="shared" si="69"/>
        <v>C390</v>
      </c>
      <c r="P221" s="318"/>
      <c r="T221" s="19" t="s">
        <v>4</v>
      </c>
    </row>
    <row r="222" spans="1:20" ht="14.45" outlineLevel="2" x14ac:dyDescent="0.3">
      <c r="A222" s="23" t="s">
        <v>38</v>
      </c>
      <c r="B222" s="23" t="str">
        <f t="shared" si="67"/>
        <v>C3901 CMN LH, Bothell Data Center-8</v>
      </c>
      <c r="C222" s="23" t="s">
        <v>1567</v>
      </c>
      <c r="D222" s="23"/>
      <c r="E222" s="45">
        <v>43343</v>
      </c>
      <c r="F222" s="251">
        <v>2620829.98</v>
      </c>
      <c r="G222" s="252" t="s">
        <v>4</v>
      </c>
      <c r="H222" s="253">
        <v>74883.95</v>
      </c>
      <c r="I222" s="251"/>
      <c r="J222" s="252" t="str">
        <f t="shared" si="50"/>
        <v>End of Life</v>
      </c>
      <c r="K222" s="260">
        <f t="shared" si="68"/>
        <v>74883.95</v>
      </c>
      <c r="L222" s="253">
        <f t="shared" si="63"/>
        <v>0</v>
      </c>
      <c r="M222" s="19" t="s">
        <v>4</v>
      </c>
      <c r="O222" s="32" t="str">
        <f t="shared" si="69"/>
        <v>C390</v>
      </c>
      <c r="P222" s="318"/>
      <c r="T222" s="19" t="s">
        <v>4</v>
      </c>
    </row>
    <row r="223" spans="1:20" outlineLevel="2" x14ac:dyDescent="0.25">
      <c r="A223" s="23" t="s">
        <v>38</v>
      </c>
      <c r="B223" s="23" t="str">
        <f t="shared" si="67"/>
        <v>C3901 CMN LH, Bothell Data Center-9</v>
      </c>
      <c r="C223" s="23" t="s">
        <v>1567</v>
      </c>
      <c r="D223" s="23"/>
      <c r="E223" s="45">
        <v>43373</v>
      </c>
      <c r="F223" s="251">
        <v>2545949.12</v>
      </c>
      <c r="G223" s="252" t="s">
        <v>4</v>
      </c>
      <c r="H223" s="253">
        <v>74883.95</v>
      </c>
      <c r="I223" s="251"/>
      <c r="J223" s="252" t="str">
        <f t="shared" si="50"/>
        <v>End of Life</v>
      </c>
      <c r="K223" s="260">
        <f t="shared" si="68"/>
        <v>74883.95</v>
      </c>
      <c r="L223" s="253">
        <f t="shared" si="63"/>
        <v>0</v>
      </c>
      <c r="M223" s="19" t="s">
        <v>4</v>
      </c>
      <c r="O223" s="32" t="str">
        <f t="shared" si="69"/>
        <v>C390</v>
      </c>
      <c r="P223" s="318"/>
      <c r="T223" s="19" t="s">
        <v>4</v>
      </c>
    </row>
    <row r="224" spans="1:20" outlineLevel="2" x14ac:dyDescent="0.25">
      <c r="A224" s="23" t="s">
        <v>38</v>
      </c>
      <c r="B224" s="23" t="str">
        <f t="shared" si="67"/>
        <v>C3901 CMN LH, Bothell Data Center-10</v>
      </c>
      <c r="C224" s="23" t="s">
        <v>1567</v>
      </c>
      <c r="D224" s="23"/>
      <c r="E224" s="45">
        <v>43404</v>
      </c>
      <c r="F224" s="251">
        <v>2471068.2599999998</v>
      </c>
      <c r="G224" s="252" t="s">
        <v>4</v>
      </c>
      <c r="H224" s="253">
        <v>74883.95</v>
      </c>
      <c r="I224" s="251"/>
      <c r="J224" s="252" t="str">
        <f t="shared" si="50"/>
        <v>End of Life</v>
      </c>
      <c r="K224" s="260">
        <f t="shared" si="68"/>
        <v>74883.95</v>
      </c>
      <c r="L224" s="253">
        <f t="shared" si="63"/>
        <v>0</v>
      </c>
      <c r="M224" s="19" t="s">
        <v>4</v>
      </c>
      <c r="O224" s="32" t="str">
        <f t="shared" si="69"/>
        <v>C390</v>
      </c>
      <c r="P224" s="318"/>
      <c r="T224" s="19" t="s">
        <v>4</v>
      </c>
    </row>
    <row r="225" spans="1:20" outlineLevel="2" x14ac:dyDescent="0.25">
      <c r="A225" s="23" t="s">
        <v>38</v>
      </c>
      <c r="B225" s="23" t="str">
        <f t="shared" si="67"/>
        <v>C3901 CMN LH, Bothell Data Center-11</v>
      </c>
      <c r="C225" s="23" t="s">
        <v>1567</v>
      </c>
      <c r="D225" s="23"/>
      <c r="E225" s="45">
        <v>43434</v>
      </c>
      <c r="F225" s="251">
        <v>2396187.4</v>
      </c>
      <c r="G225" s="252" t="s">
        <v>4</v>
      </c>
      <c r="H225" s="253">
        <v>74883.95</v>
      </c>
      <c r="I225" s="251"/>
      <c r="J225" s="252" t="str">
        <f t="shared" ref="J225:J288" si="70">G225</f>
        <v>End of Life</v>
      </c>
      <c r="K225" s="260">
        <f t="shared" si="68"/>
        <v>74883.95</v>
      </c>
      <c r="L225" s="253">
        <f t="shared" si="63"/>
        <v>0</v>
      </c>
      <c r="M225" s="19" t="s">
        <v>4</v>
      </c>
      <c r="O225" s="32" t="str">
        <f t="shared" si="69"/>
        <v>C390</v>
      </c>
      <c r="P225" s="318"/>
      <c r="T225" s="19" t="s">
        <v>4</v>
      </c>
    </row>
    <row r="226" spans="1:20" outlineLevel="2" x14ac:dyDescent="0.25">
      <c r="A226" s="23" t="s">
        <v>38</v>
      </c>
      <c r="B226" s="23" t="str">
        <f t="shared" si="67"/>
        <v>C3901 CMN LH, Bothell Data Center-12</v>
      </c>
      <c r="C226" s="23" t="s">
        <v>1567</v>
      </c>
      <c r="D226" s="23"/>
      <c r="E226" s="45">
        <v>43465</v>
      </c>
      <c r="F226" s="251">
        <v>2321306.54</v>
      </c>
      <c r="G226" s="252" t="s">
        <v>4</v>
      </c>
      <c r="H226" s="253">
        <v>74883.95</v>
      </c>
      <c r="I226" s="251"/>
      <c r="J226" s="252" t="str">
        <f t="shared" si="70"/>
        <v>End of Life</v>
      </c>
      <c r="K226" s="260">
        <f t="shared" si="68"/>
        <v>74883.95</v>
      </c>
      <c r="L226" s="253">
        <f t="shared" si="63"/>
        <v>0</v>
      </c>
      <c r="M226" s="19" t="s">
        <v>4</v>
      </c>
      <c r="O226" s="32" t="str">
        <f t="shared" si="69"/>
        <v>C390</v>
      </c>
      <c r="P226" s="318"/>
      <c r="T226" s="19" t="s">
        <v>4</v>
      </c>
    </row>
    <row r="227" spans="1:20" s="19" customFormat="1" ht="15.75" outlineLevel="1" thickBot="1" x14ac:dyDescent="0.3">
      <c r="A227" s="28" t="s">
        <v>641</v>
      </c>
      <c r="C227" s="20" t="s">
        <v>1227</v>
      </c>
      <c r="E227" s="104" t="s">
        <v>1266</v>
      </c>
      <c r="F227" s="29"/>
      <c r="G227" s="30"/>
      <c r="H227" s="42">
        <f>SUBTOTAL(9,H215:H226)</f>
        <v>898607.39999999979</v>
      </c>
      <c r="I227" s="29"/>
      <c r="J227" s="30">
        <f t="shared" si="70"/>
        <v>0</v>
      </c>
      <c r="K227" s="42">
        <f>SUBTOTAL(9,K215:K226)</f>
        <v>898607.39999999979</v>
      </c>
      <c r="L227" s="42">
        <f t="shared" si="63"/>
        <v>0</v>
      </c>
      <c r="O227" s="32" t="str">
        <f>LEFT(A227,5)</f>
        <v>C3901</v>
      </c>
      <c r="P227" s="318">
        <f>-L227/2</f>
        <v>0</v>
      </c>
    </row>
    <row r="228" spans="1:20" ht="15.75" outlineLevel="2" thickTop="1" x14ac:dyDescent="0.25">
      <c r="A228" s="23" t="s">
        <v>39</v>
      </c>
      <c r="B228" s="23" t="str">
        <f t="shared" ref="B228:B239" si="71">CONCATENATE(A228,"-",MONTH(E228))</f>
        <v>C3901 CMN LH, Freeland Bus Ofc-1</v>
      </c>
      <c r="C228" s="23" t="s">
        <v>1567</v>
      </c>
      <c r="D228" s="23"/>
      <c r="E228" s="45">
        <v>43131</v>
      </c>
      <c r="F228" s="251">
        <v>35885.43</v>
      </c>
      <c r="G228" s="252" t="s">
        <v>4</v>
      </c>
      <c r="H228" s="253">
        <v>284.81</v>
      </c>
      <c r="I228" s="251"/>
      <c r="J228" s="252" t="str">
        <f t="shared" si="70"/>
        <v>End of Life</v>
      </c>
      <c r="K228" s="260">
        <f t="shared" ref="K228:K239" si="72">H228</f>
        <v>284.81</v>
      </c>
      <c r="L228" s="253">
        <f t="shared" si="63"/>
        <v>0</v>
      </c>
      <c r="M228" s="19" t="s">
        <v>4</v>
      </c>
      <c r="O228" s="32" t="str">
        <f t="shared" ref="O228:O239" si="73">LEFT(A228,4)</f>
        <v>C390</v>
      </c>
      <c r="P228" s="318"/>
      <c r="T228" s="19" t="s">
        <v>4</v>
      </c>
    </row>
    <row r="229" spans="1:20" outlineLevel="2" x14ac:dyDescent="0.25">
      <c r="A229" s="23" t="s">
        <v>39</v>
      </c>
      <c r="B229" s="23" t="str">
        <f t="shared" si="71"/>
        <v>C3901 CMN LH, Freeland Bus Ofc-2</v>
      </c>
      <c r="C229" s="23" t="s">
        <v>1567</v>
      </c>
      <c r="D229" s="23"/>
      <c r="E229" s="45">
        <v>43159</v>
      </c>
      <c r="F229" s="251">
        <v>35600.620000000003</v>
      </c>
      <c r="G229" s="252" t="s">
        <v>4</v>
      </c>
      <c r="H229" s="253">
        <v>284.8</v>
      </c>
      <c r="I229" s="251"/>
      <c r="J229" s="252" t="str">
        <f t="shared" si="70"/>
        <v>End of Life</v>
      </c>
      <c r="K229" s="260">
        <f t="shared" si="72"/>
        <v>284.8</v>
      </c>
      <c r="L229" s="253">
        <f t="shared" si="63"/>
        <v>0</v>
      </c>
      <c r="M229" s="19" t="s">
        <v>4</v>
      </c>
      <c r="O229" s="32" t="str">
        <f t="shared" si="73"/>
        <v>C390</v>
      </c>
      <c r="P229" s="318"/>
      <c r="T229" s="19" t="s">
        <v>4</v>
      </c>
    </row>
    <row r="230" spans="1:20" outlineLevel="2" x14ac:dyDescent="0.25">
      <c r="A230" s="23" t="s">
        <v>39</v>
      </c>
      <c r="B230" s="23" t="str">
        <f t="shared" si="71"/>
        <v>C3901 CMN LH, Freeland Bus Ofc-3</v>
      </c>
      <c r="C230" s="23" t="s">
        <v>1567</v>
      </c>
      <c r="D230" s="23"/>
      <c r="E230" s="45">
        <v>43190</v>
      </c>
      <c r="F230" s="251">
        <v>35315.82</v>
      </c>
      <c r="G230" s="252" t="s">
        <v>4</v>
      </c>
      <c r="H230" s="253">
        <v>284.81</v>
      </c>
      <c r="I230" s="251"/>
      <c r="J230" s="252" t="str">
        <f t="shared" si="70"/>
        <v>End of Life</v>
      </c>
      <c r="K230" s="260">
        <f t="shared" si="72"/>
        <v>284.81</v>
      </c>
      <c r="L230" s="253">
        <f t="shared" si="63"/>
        <v>0</v>
      </c>
      <c r="M230" s="19" t="s">
        <v>4</v>
      </c>
      <c r="O230" s="32" t="str">
        <f t="shared" si="73"/>
        <v>C390</v>
      </c>
      <c r="P230" s="318"/>
      <c r="T230" s="19" t="s">
        <v>4</v>
      </c>
    </row>
    <row r="231" spans="1:20" outlineLevel="2" x14ac:dyDescent="0.25">
      <c r="A231" s="23" t="s">
        <v>39</v>
      </c>
      <c r="B231" s="23" t="str">
        <f t="shared" si="71"/>
        <v>C3901 CMN LH, Freeland Bus Ofc-4</v>
      </c>
      <c r="C231" s="23" t="s">
        <v>1567</v>
      </c>
      <c r="D231" s="23"/>
      <c r="E231" s="45">
        <v>43220</v>
      </c>
      <c r="F231" s="251">
        <v>35031.01</v>
      </c>
      <c r="G231" s="252" t="s">
        <v>4</v>
      </c>
      <c r="H231" s="253">
        <v>284.8</v>
      </c>
      <c r="I231" s="251"/>
      <c r="J231" s="252" t="str">
        <f t="shared" si="70"/>
        <v>End of Life</v>
      </c>
      <c r="K231" s="260">
        <f t="shared" si="72"/>
        <v>284.8</v>
      </c>
      <c r="L231" s="253">
        <f t="shared" si="63"/>
        <v>0</v>
      </c>
      <c r="M231" s="19" t="s">
        <v>4</v>
      </c>
      <c r="O231" s="32" t="str">
        <f t="shared" si="73"/>
        <v>C390</v>
      </c>
      <c r="P231" s="318"/>
      <c r="T231" s="19" t="s">
        <v>4</v>
      </c>
    </row>
    <row r="232" spans="1:20" outlineLevel="2" x14ac:dyDescent="0.25">
      <c r="A232" s="23" t="s">
        <v>39</v>
      </c>
      <c r="B232" s="23" t="str">
        <f t="shared" si="71"/>
        <v>C3901 CMN LH, Freeland Bus Ofc-5</v>
      </c>
      <c r="C232" s="23" t="s">
        <v>1567</v>
      </c>
      <c r="D232" s="23"/>
      <c r="E232" s="45">
        <v>43251</v>
      </c>
      <c r="F232" s="251">
        <v>34746.21</v>
      </c>
      <c r="G232" s="252" t="s">
        <v>4</v>
      </c>
      <c r="H232" s="253">
        <v>284.81</v>
      </c>
      <c r="I232" s="251"/>
      <c r="J232" s="252" t="str">
        <f t="shared" si="70"/>
        <v>End of Life</v>
      </c>
      <c r="K232" s="260">
        <f t="shared" si="72"/>
        <v>284.81</v>
      </c>
      <c r="L232" s="253">
        <f t="shared" si="63"/>
        <v>0</v>
      </c>
      <c r="M232" s="19" t="s">
        <v>4</v>
      </c>
      <c r="O232" s="32" t="str">
        <f t="shared" si="73"/>
        <v>C390</v>
      </c>
      <c r="P232" s="318"/>
      <c r="T232" s="19" t="s">
        <v>4</v>
      </c>
    </row>
    <row r="233" spans="1:20" outlineLevel="2" x14ac:dyDescent="0.25">
      <c r="A233" s="23" t="s">
        <v>39</v>
      </c>
      <c r="B233" s="23" t="str">
        <f t="shared" si="71"/>
        <v>C3901 CMN LH, Freeland Bus Ofc-6</v>
      </c>
      <c r="C233" s="23" t="s">
        <v>1567</v>
      </c>
      <c r="D233" s="23"/>
      <c r="E233" s="45">
        <v>43281</v>
      </c>
      <c r="F233" s="251">
        <v>34461.4</v>
      </c>
      <c r="G233" s="252" t="s">
        <v>4</v>
      </c>
      <c r="H233" s="253">
        <v>284.8</v>
      </c>
      <c r="I233" s="251"/>
      <c r="J233" s="252" t="str">
        <f t="shared" si="70"/>
        <v>End of Life</v>
      </c>
      <c r="K233" s="260">
        <f t="shared" si="72"/>
        <v>284.8</v>
      </c>
      <c r="L233" s="253">
        <f t="shared" si="63"/>
        <v>0</v>
      </c>
      <c r="M233" s="19" t="s">
        <v>4</v>
      </c>
      <c r="O233" s="32" t="str">
        <f t="shared" si="73"/>
        <v>C390</v>
      </c>
      <c r="P233" s="318"/>
      <c r="T233" s="19" t="s">
        <v>4</v>
      </c>
    </row>
    <row r="234" spans="1:20" outlineLevel="2" x14ac:dyDescent="0.25">
      <c r="A234" s="23" t="s">
        <v>39</v>
      </c>
      <c r="B234" s="23" t="str">
        <f t="shared" si="71"/>
        <v>C3901 CMN LH, Freeland Bus Ofc-7</v>
      </c>
      <c r="C234" s="23" t="s">
        <v>1567</v>
      </c>
      <c r="D234" s="23"/>
      <c r="E234" s="45">
        <v>43312</v>
      </c>
      <c r="F234" s="251">
        <v>34176.6</v>
      </c>
      <c r="G234" s="252" t="s">
        <v>4</v>
      </c>
      <c r="H234" s="253">
        <v>284.81</v>
      </c>
      <c r="I234" s="251"/>
      <c r="J234" s="252" t="str">
        <f t="shared" si="70"/>
        <v>End of Life</v>
      </c>
      <c r="K234" s="260">
        <f t="shared" si="72"/>
        <v>284.81</v>
      </c>
      <c r="L234" s="253">
        <f t="shared" si="63"/>
        <v>0</v>
      </c>
      <c r="M234" s="19" t="s">
        <v>4</v>
      </c>
      <c r="O234" s="32" t="str">
        <f t="shared" si="73"/>
        <v>C390</v>
      </c>
      <c r="P234" s="318"/>
      <c r="T234" s="19" t="s">
        <v>4</v>
      </c>
    </row>
    <row r="235" spans="1:20" outlineLevel="2" x14ac:dyDescent="0.25">
      <c r="A235" s="23" t="s">
        <v>39</v>
      </c>
      <c r="B235" s="23" t="str">
        <f t="shared" si="71"/>
        <v>C3901 CMN LH, Freeland Bus Ofc-8</v>
      </c>
      <c r="C235" s="23" t="s">
        <v>1567</v>
      </c>
      <c r="D235" s="23"/>
      <c r="E235" s="45">
        <v>43343</v>
      </c>
      <c r="F235" s="251">
        <v>33891.79</v>
      </c>
      <c r="G235" s="252" t="s">
        <v>4</v>
      </c>
      <c r="H235" s="253">
        <v>284.8</v>
      </c>
      <c r="I235" s="251"/>
      <c r="J235" s="252" t="str">
        <f t="shared" si="70"/>
        <v>End of Life</v>
      </c>
      <c r="K235" s="260">
        <f t="shared" si="72"/>
        <v>284.8</v>
      </c>
      <c r="L235" s="253">
        <f t="shared" si="63"/>
        <v>0</v>
      </c>
      <c r="M235" s="19" t="s">
        <v>4</v>
      </c>
      <c r="O235" s="32" t="str">
        <f t="shared" si="73"/>
        <v>C390</v>
      </c>
      <c r="P235" s="318"/>
      <c r="T235" s="19" t="s">
        <v>4</v>
      </c>
    </row>
    <row r="236" spans="1:20" outlineLevel="2" x14ac:dyDescent="0.25">
      <c r="A236" s="23" t="s">
        <v>39</v>
      </c>
      <c r="B236" s="23" t="str">
        <f t="shared" si="71"/>
        <v>C3901 CMN LH, Freeland Bus Ofc-9</v>
      </c>
      <c r="C236" s="23" t="s">
        <v>1567</v>
      </c>
      <c r="D236" s="23"/>
      <c r="E236" s="45">
        <v>43373</v>
      </c>
      <c r="F236" s="251">
        <v>33606.99</v>
      </c>
      <c r="G236" s="252" t="s">
        <v>4</v>
      </c>
      <c r="H236" s="253">
        <v>284.81</v>
      </c>
      <c r="I236" s="251"/>
      <c r="J236" s="252" t="str">
        <f t="shared" si="70"/>
        <v>End of Life</v>
      </c>
      <c r="K236" s="260">
        <f t="shared" si="72"/>
        <v>284.81</v>
      </c>
      <c r="L236" s="253">
        <f t="shared" si="63"/>
        <v>0</v>
      </c>
      <c r="M236" s="19" t="s">
        <v>4</v>
      </c>
      <c r="O236" s="32" t="str">
        <f t="shared" si="73"/>
        <v>C390</v>
      </c>
      <c r="P236" s="318"/>
      <c r="T236" s="19" t="s">
        <v>4</v>
      </c>
    </row>
    <row r="237" spans="1:20" outlineLevel="2" x14ac:dyDescent="0.25">
      <c r="A237" s="23" t="s">
        <v>39</v>
      </c>
      <c r="B237" s="23" t="str">
        <f t="shared" si="71"/>
        <v>C3901 CMN LH, Freeland Bus Ofc-10</v>
      </c>
      <c r="C237" s="23" t="s">
        <v>1567</v>
      </c>
      <c r="D237" s="23"/>
      <c r="E237" s="45">
        <v>43404</v>
      </c>
      <c r="F237" s="251">
        <v>33322.18</v>
      </c>
      <c r="G237" s="252" t="s">
        <v>4</v>
      </c>
      <c r="H237" s="253">
        <v>284.8</v>
      </c>
      <c r="I237" s="251"/>
      <c r="J237" s="252" t="str">
        <f t="shared" si="70"/>
        <v>End of Life</v>
      </c>
      <c r="K237" s="260">
        <f t="shared" si="72"/>
        <v>284.8</v>
      </c>
      <c r="L237" s="253">
        <f t="shared" si="63"/>
        <v>0</v>
      </c>
      <c r="M237" s="19" t="s">
        <v>4</v>
      </c>
      <c r="O237" s="32" t="str">
        <f t="shared" si="73"/>
        <v>C390</v>
      </c>
      <c r="P237" s="318"/>
      <c r="T237" s="19" t="s">
        <v>4</v>
      </c>
    </row>
    <row r="238" spans="1:20" outlineLevel="2" x14ac:dyDescent="0.25">
      <c r="A238" s="23" t="s">
        <v>39</v>
      </c>
      <c r="B238" s="23" t="str">
        <f t="shared" si="71"/>
        <v>C3901 CMN LH, Freeland Bus Ofc-11</v>
      </c>
      <c r="C238" s="23" t="s">
        <v>1567</v>
      </c>
      <c r="D238" s="23"/>
      <c r="E238" s="45">
        <v>43434</v>
      </c>
      <c r="F238" s="251">
        <v>33037.379999999997</v>
      </c>
      <c r="G238" s="252" t="s">
        <v>4</v>
      </c>
      <c r="H238" s="253">
        <v>284.81</v>
      </c>
      <c r="I238" s="251"/>
      <c r="J238" s="252" t="str">
        <f t="shared" si="70"/>
        <v>End of Life</v>
      </c>
      <c r="K238" s="260">
        <f t="shared" si="72"/>
        <v>284.81</v>
      </c>
      <c r="L238" s="253">
        <f t="shared" si="63"/>
        <v>0</v>
      </c>
      <c r="M238" s="19" t="s">
        <v>4</v>
      </c>
      <c r="O238" s="32" t="str">
        <f t="shared" si="73"/>
        <v>C390</v>
      </c>
      <c r="P238" s="318"/>
      <c r="T238" s="19" t="s">
        <v>4</v>
      </c>
    </row>
    <row r="239" spans="1:20" outlineLevel="2" x14ac:dyDescent="0.25">
      <c r="A239" s="23" t="s">
        <v>39</v>
      </c>
      <c r="B239" s="23" t="str">
        <f t="shared" si="71"/>
        <v>C3901 CMN LH, Freeland Bus Ofc-12</v>
      </c>
      <c r="C239" s="23" t="s">
        <v>1567</v>
      </c>
      <c r="D239" s="23"/>
      <c r="E239" s="45">
        <v>43465</v>
      </c>
      <c r="F239" s="251">
        <v>32752.57</v>
      </c>
      <c r="G239" s="252" t="s">
        <v>4</v>
      </c>
      <c r="H239" s="253">
        <v>284.8</v>
      </c>
      <c r="I239" s="251"/>
      <c r="J239" s="252" t="str">
        <f t="shared" si="70"/>
        <v>End of Life</v>
      </c>
      <c r="K239" s="260">
        <f t="shared" si="72"/>
        <v>284.8</v>
      </c>
      <c r="L239" s="253">
        <f t="shared" si="63"/>
        <v>0</v>
      </c>
      <c r="M239" s="19" t="s">
        <v>4</v>
      </c>
      <c r="O239" s="32" t="str">
        <f t="shared" si="73"/>
        <v>C390</v>
      </c>
      <c r="P239" s="318"/>
      <c r="T239" s="19" t="s">
        <v>4</v>
      </c>
    </row>
    <row r="240" spans="1:20" s="19" customFormat="1" ht="15.75" outlineLevel="1" thickBot="1" x14ac:dyDescent="0.3">
      <c r="A240" s="28" t="s">
        <v>642</v>
      </c>
      <c r="C240" s="20" t="s">
        <v>1227</v>
      </c>
      <c r="E240" s="104" t="s">
        <v>1266</v>
      </c>
      <c r="F240" s="29"/>
      <c r="G240" s="30"/>
      <c r="H240" s="42">
        <f>SUBTOTAL(9,H228:H239)</f>
        <v>3417.6600000000003</v>
      </c>
      <c r="I240" s="29"/>
      <c r="J240" s="30">
        <f t="shared" si="70"/>
        <v>0</v>
      </c>
      <c r="K240" s="42">
        <f>SUBTOTAL(9,K228:K239)</f>
        <v>3417.6600000000003</v>
      </c>
      <c r="L240" s="42">
        <f t="shared" si="63"/>
        <v>0</v>
      </c>
      <c r="O240" s="32" t="str">
        <f>LEFT(A240,5)</f>
        <v>C3901</v>
      </c>
      <c r="P240" s="318">
        <f>-L240/2</f>
        <v>0</v>
      </c>
    </row>
    <row r="241" spans="1:20" ht="15.75" outlineLevel="2" thickTop="1" x14ac:dyDescent="0.25">
      <c r="A241" s="23" t="s">
        <v>40</v>
      </c>
      <c r="B241" s="23" t="str">
        <f t="shared" ref="B241:B252" si="74">CONCATENATE(A241,"-",MONTH(E241))</f>
        <v>C3901 CMN LH, Lincoln Exec Ctr-1</v>
      </c>
      <c r="C241" s="23" t="s">
        <v>1567</v>
      </c>
      <c r="D241" s="23"/>
      <c r="E241" s="45">
        <v>43131</v>
      </c>
      <c r="F241" s="251">
        <v>84293.6</v>
      </c>
      <c r="G241" s="252" t="s">
        <v>4</v>
      </c>
      <c r="H241" s="253">
        <v>1296.82</v>
      </c>
      <c r="I241" s="251"/>
      <c r="J241" s="252" t="str">
        <f t="shared" si="70"/>
        <v>End of Life</v>
      </c>
      <c r="K241" s="260">
        <f t="shared" ref="K241:K252" si="75">H241</f>
        <v>1296.82</v>
      </c>
      <c r="L241" s="253">
        <f t="shared" si="63"/>
        <v>0</v>
      </c>
      <c r="M241" s="19" t="s">
        <v>4</v>
      </c>
      <c r="O241" s="32" t="str">
        <f t="shared" ref="O241:O252" si="76">LEFT(A241,4)</f>
        <v>C390</v>
      </c>
      <c r="P241" s="318"/>
      <c r="T241" s="19" t="s">
        <v>4</v>
      </c>
    </row>
    <row r="242" spans="1:20" outlineLevel="2" x14ac:dyDescent="0.25">
      <c r="A242" s="23" t="s">
        <v>40</v>
      </c>
      <c r="B242" s="23" t="str">
        <f t="shared" si="74"/>
        <v>C3901 CMN LH, Lincoln Exec Ctr-2</v>
      </c>
      <c r="C242" s="23" t="s">
        <v>1567</v>
      </c>
      <c r="D242" s="23"/>
      <c r="E242" s="45">
        <v>43159</v>
      </c>
      <c r="F242" s="251">
        <v>82996.78</v>
      </c>
      <c r="G242" s="252" t="s">
        <v>4</v>
      </c>
      <c r="H242" s="253">
        <v>1296.82</v>
      </c>
      <c r="I242" s="251"/>
      <c r="J242" s="252" t="str">
        <f t="shared" si="70"/>
        <v>End of Life</v>
      </c>
      <c r="K242" s="260">
        <f t="shared" si="75"/>
        <v>1296.82</v>
      </c>
      <c r="L242" s="253">
        <f t="shared" si="63"/>
        <v>0</v>
      </c>
      <c r="M242" s="19" t="s">
        <v>4</v>
      </c>
      <c r="O242" s="32" t="str">
        <f t="shared" si="76"/>
        <v>C390</v>
      </c>
      <c r="P242" s="318"/>
      <c r="T242" s="19" t="s">
        <v>4</v>
      </c>
    </row>
    <row r="243" spans="1:20" outlineLevel="2" x14ac:dyDescent="0.25">
      <c r="A243" s="23" t="s">
        <v>40</v>
      </c>
      <c r="B243" s="23" t="str">
        <f t="shared" si="74"/>
        <v>C3901 CMN LH, Lincoln Exec Ctr-3</v>
      </c>
      <c r="C243" s="23" t="s">
        <v>1567</v>
      </c>
      <c r="D243" s="23"/>
      <c r="E243" s="45">
        <v>43190</v>
      </c>
      <c r="F243" s="251">
        <v>81699.960000000006</v>
      </c>
      <c r="G243" s="252" t="s">
        <v>4</v>
      </c>
      <c r="H243" s="253">
        <v>1296.82</v>
      </c>
      <c r="I243" s="251"/>
      <c r="J243" s="252" t="str">
        <f t="shared" si="70"/>
        <v>End of Life</v>
      </c>
      <c r="K243" s="260">
        <f t="shared" si="75"/>
        <v>1296.82</v>
      </c>
      <c r="L243" s="253">
        <f t="shared" si="63"/>
        <v>0</v>
      </c>
      <c r="M243" s="19" t="s">
        <v>4</v>
      </c>
      <c r="O243" s="32" t="str">
        <f t="shared" si="76"/>
        <v>C390</v>
      </c>
      <c r="P243" s="318"/>
      <c r="T243" s="19" t="s">
        <v>4</v>
      </c>
    </row>
    <row r="244" spans="1:20" outlineLevel="2" x14ac:dyDescent="0.25">
      <c r="A244" s="23" t="s">
        <v>40</v>
      </c>
      <c r="B244" s="23" t="str">
        <f t="shared" si="74"/>
        <v>C3901 CMN LH, Lincoln Exec Ctr-4</v>
      </c>
      <c r="C244" s="23" t="s">
        <v>1567</v>
      </c>
      <c r="D244" s="23"/>
      <c r="E244" s="45">
        <v>43220</v>
      </c>
      <c r="F244" s="251">
        <v>80403.14</v>
      </c>
      <c r="G244" s="252" t="s">
        <v>4</v>
      </c>
      <c r="H244" s="253">
        <v>1296.82</v>
      </c>
      <c r="I244" s="251"/>
      <c r="J244" s="252" t="str">
        <f t="shared" si="70"/>
        <v>End of Life</v>
      </c>
      <c r="K244" s="260">
        <f t="shared" si="75"/>
        <v>1296.82</v>
      </c>
      <c r="L244" s="253">
        <f t="shared" si="63"/>
        <v>0</v>
      </c>
      <c r="M244" s="19" t="s">
        <v>4</v>
      </c>
      <c r="O244" s="32" t="str">
        <f t="shared" si="76"/>
        <v>C390</v>
      </c>
      <c r="P244" s="318"/>
      <c r="T244" s="19" t="s">
        <v>4</v>
      </c>
    </row>
    <row r="245" spans="1:20" outlineLevel="2" x14ac:dyDescent="0.25">
      <c r="A245" s="23" t="s">
        <v>40</v>
      </c>
      <c r="B245" s="23" t="str">
        <f t="shared" si="74"/>
        <v>C3901 CMN LH, Lincoln Exec Ctr-5</v>
      </c>
      <c r="C245" s="23" t="s">
        <v>1567</v>
      </c>
      <c r="D245" s="23"/>
      <c r="E245" s="45">
        <v>43251</v>
      </c>
      <c r="F245" s="251">
        <v>79106.320000000007</v>
      </c>
      <c r="G245" s="252" t="s">
        <v>4</v>
      </c>
      <c r="H245" s="253">
        <v>1296.82</v>
      </c>
      <c r="I245" s="251"/>
      <c r="J245" s="252" t="str">
        <f t="shared" si="70"/>
        <v>End of Life</v>
      </c>
      <c r="K245" s="260">
        <f t="shared" si="75"/>
        <v>1296.82</v>
      </c>
      <c r="L245" s="253">
        <f t="shared" si="63"/>
        <v>0</v>
      </c>
      <c r="M245" s="19" t="s">
        <v>4</v>
      </c>
      <c r="O245" s="32" t="str">
        <f t="shared" si="76"/>
        <v>C390</v>
      </c>
      <c r="P245" s="318"/>
      <c r="T245" s="19" t="s">
        <v>4</v>
      </c>
    </row>
    <row r="246" spans="1:20" outlineLevel="2" x14ac:dyDescent="0.25">
      <c r="A246" s="23" t="s">
        <v>40</v>
      </c>
      <c r="B246" s="23" t="str">
        <f t="shared" si="74"/>
        <v>C3901 CMN LH, Lincoln Exec Ctr-6</v>
      </c>
      <c r="C246" s="23" t="s">
        <v>1567</v>
      </c>
      <c r="D246" s="23"/>
      <c r="E246" s="45">
        <v>43281</v>
      </c>
      <c r="F246" s="251">
        <v>77809.5</v>
      </c>
      <c r="G246" s="252" t="s">
        <v>4</v>
      </c>
      <c r="H246" s="253">
        <v>1296.83</v>
      </c>
      <c r="I246" s="251"/>
      <c r="J246" s="252" t="str">
        <f t="shared" si="70"/>
        <v>End of Life</v>
      </c>
      <c r="K246" s="260">
        <f t="shared" si="75"/>
        <v>1296.83</v>
      </c>
      <c r="L246" s="253">
        <f t="shared" si="63"/>
        <v>0</v>
      </c>
      <c r="M246" s="19" t="s">
        <v>4</v>
      </c>
      <c r="O246" s="32" t="str">
        <f t="shared" si="76"/>
        <v>C390</v>
      </c>
      <c r="P246" s="318"/>
      <c r="T246" s="19" t="s">
        <v>4</v>
      </c>
    </row>
    <row r="247" spans="1:20" outlineLevel="2" x14ac:dyDescent="0.25">
      <c r="A247" s="23" t="s">
        <v>40</v>
      </c>
      <c r="B247" s="23" t="str">
        <f t="shared" si="74"/>
        <v>C3901 CMN LH, Lincoln Exec Ctr-7</v>
      </c>
      <c r="C247" s="23" t="s">
        <v>1567</v>
      </c>
      <c r="D247" s="23"/>
      <c r="E247" s="45">
        <v>43312</v>
      </c>
      <c r="F247" s="251">
        <v>76512.67</v>
      </c>
      <c r="G247" s="252" t="s">
        <v>4</v>
      </c>
      <c r="H247" s="253">
        <v>1296.82</v>
      </c>
      <c r="I247" s="251"/>
      <c r="J247" s="252" t="str">
        <f t="shared" si="70"/>
        <v>End of Life</v>
      </c>
      <c r="K247" s="260">
        <f t="shared" si="75"/>
        <v>1296.82</v>
      </c>
      <c r="L247" s="253">
        <f t="shared" si="63"/>
        <v>0</v>
      </c>
      <c r="M247" s="19" t="s">
        <v>4</v>
      </c>
      <c r="O247" s="32" t="str">
        <f t="shared" si="76"/>
        <v>C390</v>
      </c>
      <c r="P247" s="318"/>
      <c r="T247" s="19" t="s">
        <v>4</v>
      </c>
    </row>
    <row r="248" spans="1:20" outlineLevel="2" x14ac:dyDescent="0.25">
      <c r="A248" s="23" t="s">
        <v>40</v>
      </c>
      <c r="B248" s="23" t="str">
        <f t="shared" si="74"/>
        <v>C3901 CMN LH, Lincoln Exec Ctr-8</v>
      </c>
      <c r="C248" s="23" t="s">
        <v>1567</v>
      </c>
      <c r="D248" s="23"/>
      <c r="E248" s="45">
        <v>43343</v>
      </c>
      <c r="F248" s="251">
        <v>75215.850000000006</v>
      </c>
      <c r="G248" s="252" t="s">
        <v>4</v>
      </c>
      <c r="H248" s="253">
        <v>1296.83</v>
      </c>
      <c r="I248" s="251"/>
      <c r="J248" s="252" t="str">
        <f t="shared" si="70"/>
        <v>End of Life</v>
      </c>
      <c r="K248" s="260">
        <f t="shared" si="75"/>
        <v>1296.83</v>
      </c>
      <c r="L248" s="253">
        <f t="shared" si="63"/>
        <v>0</v>
      </c>
      <c r="M248" s="19" t="s">
        <v>4</v>
      </c>
      <c r="O248" s="32" t="str">
        <f t="shared" si="76"/>
        <v>C390</v>
      </c>
      <c r="P248" s="318"/>
      <c r="T248" s="19" t="s">
        <v>4</v>
      </c>
    </row>
    <row r="249" spans="1:20" outlineLevel="2" x14ac:dyDescent="0.25">
      <c r="A249" s="23" t="s">
        <v>40</v>
      </c>
      <c r="B249" s="23" t="str">
        <f t="shared" si="74"/>
        <v>C3901 CMN LH, Lincoln Exec Ctr-9</v>
      </c>
      <c r="C249" s="23" t="s">
        <v>1567</v>
      </c>
      <c r="D249" s="23"/>
      <c r="E249" s="45">
        <v>43373</v>
      </c>
      <c r="F249" s="251">
        <v>73919.02</v>
      </c>
      <c r="G249" s="252" t="s">
        <v>4</v>
      </c>
      <c r="H249" s="253">
        <v>1296.82</v>
      </c>
      <c r="I249" s="251"/>
      <c r="J249" s="252" t="str">
        <f t="shared" si="70"/>
        <v>End of Life</v>
      </c>
      <c r="K249" s="260">
        <f t="shared" si="75"/>
        <v>1296.82</v>
      </c>
      <c r="L249" s="253">
        <f t="shared" si="63"/>
        <v>0</v>
      </c>
      <c r="M249" s="19" t="s">
        <v>4</v>
      </c>
      <c r="O249" s="32" t="str">
        <f t="shared" si="76"/>
        <v>C390</v>
      </c>
      <c r="P249" s="318"/>
      <c r="T249" s="19" t="s">
        <v>4</v>
      </c>
    </row>
    <row r="250" spans="1:20" outlineLevel="2" x14ac:dyDescent="0.25">
      <c r="A250" s="23" t="s">
        <v>40</v>
      </c>
      <c r="B250" s="23" t="str">
        <f t="shared" si="74"/>
        <v>C3901 CMN LH, Lincoln Exec Ctr-10</v>
      </c>
      <c r="C250" s="23" t="s">
        <v>1567</v>
      </c>
      <c r="D250" s="23"/>
      <c r="E250" s="45">
        <v>43404</v>
      </c>
      <c r="F250" s="251">
        <v>72622.2</v>
      </c>
      <c r="G250" s="252" t="s">
        <v>4</v>
      </c>
      <c r="H250" s="253">
        <v>1296.83</v>
      </c>
      <c r="I250" s="251"/>
      <c r="J250" s="252" t="str">
        <f t="shared" si="70"/>
        <v>End of Life</v>
      </c>
      <c r="K250" s="260">
        <f t="shared" si="75"/>
        <v>1296.83</v>
      </c>
      <c r="L250" s="253">
        <f t="shared" si="63"/>
        <v>0</v>
      </c>
      <c r="M250" s="19" t="s">
        <v>4</v>
      </c>
      <c r="O250" s="32" t="str">
        <f t="shared" si="76"/>
        <v>C390</v>
      </c>
      <c r="P250" s="318"/>
      <c r="T250" s="19" t="s">
        <v>4</v>
      </c>
    </row>
    <row r="251" spans="1:20" outlineLevel="2" x14ac:dyDescent="0.25">
      <c r="A251" s="23" t="s">
        <v>40</v>
      </c>
      <c r="B251" s="23" t="str">
        <f t="shared" si="74"/>
        <v>C3901 CMN LH, Lincoln Exec Ctr-11</v>
      </c>
      <c r="C251" s="23" t="s">
        <v>1567</v>
      </c>
      <c r="D251" s="23"/>
      <c r="E251" s="45">
        <v>43434</v>
      </c>
      <c r="F251" s="251">
        <v>71325.37</v>
      </c>
      <c r="G251" s="252" t="s">
        <v>4</v>
      </c>
      <c r="H251" s="253">
        <v>1296.82</v>
      </c>
      <c r="I251" s="251"/>
      <c r="J251" s="252" t="str">
        <f t="shared" si="70"/>
        <v>End of Life</v>
      </c>
      <c r="K251" s="260">
        <f t="shared" si="75"/>
        <v>1296.82</v>
      </c>
      <c r="L251" s="253">
        <f t="shared" si="63"/>
        <v>0</v>
      </c>
      <c r="M251" s="19" t="s">
        <v>4</v>
      </c>
      <c r="O251" s="32" t="str">
        <f t="shared" si="76"/>
        <v>C390</v>
      </c>
      <c r="P251" s="318"/>
      <c r="T251" s="19" t="s">
        <v>4</v>
      </c>
    </row>
    <row r="252" spans="1:20" outlineLevel="2" x14ac:dyDescent="0.25">
      <c r="A252" s="23" t="s">
        <v>40</v>
      </c>
      <c r="B252" s="23" t="str">
        <f t="shared" si="74"/>
        <v>C3901 CMN LH, Lincoln Exec Ctr-12</v>
      </c>
      <c r="C252" s="23" t="s">
        <v>1567</v>
      </c>
      <c r="D252" s="23"/>
      <c r="E252" s="45">
        <v>43465</v>
      </c>
      <c r="F252" s="251">
        <v>70028.55</v>
      </c>
      <c r="G252" s="252" t="s">
        <v>4</v>
      </c>
      <c r="H252" s="253">
        <v>1296.83</v>
      </c>
      <c r="I252" s="251"/>
      <c r="J252" s="252" t="str">
        <f t="shared" si="70"/>
        <v>End of Life</v>
      </c>
      <c r="K252" s="260">
        <f t="shared" si="75"/>
        <v>1296.83</v>
      </c>
      <c r="L252" s="253">
        <f t="shared" si="63"/>
        <v>0</v>
      </c>
      <c r="M252" s="19" t="s">
        <v>4</v>
      </c>
      <c r="O252" s="32" t="str">
        <f t="shared" si="76"/>
        <v>C390</v>
      </c>
      <c r="P252" s="318"/>
      <c r="T252" s="19" t="s">
        <v>4</v>
      </c>
    </row>
    <row r="253" spans="1:20" s="19" customFormat="1" ht="15.75" outlineLevel="1" thickBot="1" x14ac:dyDescent="0.3">
      <c r="A253" s="28" t="s">
        <v>643</v>
      </c>
      <c r="C253" s="20" t="s">
        <v>1227</v>
      </c>
      <c r="E253" s="104" t="s">
        <v>1266</v>
      </c>
      <c r="F253" s="29"/>
      <c r="G253" s="30"/>
      <c r="H253" s="42">
        <f>SUBTOTAL(9,H241:H252)</f>
        <v>15561.88</v>
      </c>
      <c r="I253" s="29"/>
      <c r="J253" s="30">
        <f t="shared" si="70"/>
        <v>0</v>
      </c>
      <c r="K253" s="42">
        <f>SUBTOTAL(9,K241:K252)</f>
        <v>15561.88</v>
      </c>
      <c r="L253" s="42">
        <f t="shared" si="63"/>
        <v>0</v>
      </c>
      <c r="O253" s="32" t="str">
        <f>LEFT(A253,5)</f>
        <v>C3901</v>
      </c>
      <c r="P253" s="318">
        <f>-L253/2</f>
        <v>0</v>
      </c>
    </row>
    <row r="254" spans="1:20" ht="15.75" outlineLevel="2" thickTop="1" x14ac:dyDescent="0.25">
      <c r="A254" s="345" t="s">
        <v>41</v>
      </c>
      <c r="B254" s="345" t="str">
        <f t="shared" ref="B254:B265" si="77">CONCATENATE(A254,"-",MONTH(E254))</f>
        <v>C3901 CMN LH, PSE Building-1</v>
      </c>
      <c r="C254" s="345" t="s">
        <v>1567</v>
      </c>
      <c r="D254" s="345"/>
      <c r="E254" s="346">
        <v>43131</v>
      </c>
      <c r="F254" s="347">
        <v>152066.07</v>
      </c>
      <c r="G254" s="348" t="s">
        <v>4</v>
      </c>
      <c r="H254" s="349">
        <v>21723.72</v>
      </c>
      <c r="I254" s="347"/>
      <c r="J254" s="348" t="str">
        <f t="shared" si="70"/>
        <v>End of Life</v>
      </c>
      <c r="K254" s="350">
        <f t="shared" ref="K254:K265" si="78">$H$265</f>
        <v>0</v>
      </c>
      <c r="L254" s="349">
        <f t="shared" si="63"/>
        <v>-21723.72</v>
      </c>
      <c r="M254" s="19" t="s">
        <v>1554</v>
      </c>
      <c r="O254" s="32" t="str">
        <f t="shared" ref="O254:O265" si="79">LEFT(A254,4)</f>
        <v>C390</v>
      </c>
      <c r="P254" s="318"/>
      <c r="T254" s="19" t="s">
        <v>4</v>
      </c>
    </row>
    <row r="255" spans="1:20" outlineLevel="2" x14ac:dyDescent="0.25">
      <c r="A255" s="345" t="s">
        <v>41</v>
      </c>
      <c r="B255" s="345" t="str">
        <f t="shared" si="77"/>
        <v>C3901 CMN LH, PSE Building-2</v>
      </c>
      <c r="C255" s="345" t="s">
        <v>1567</v>
      </c>
      <c r="D255" s="345"/>
      <c r="E255" s="346">
        <v>43159</v>
      </c>
      <c r="F255" s="347">
        <v>130342.35</v>
      </c>
      <c r="G255" s="348" t="s">
        <v>4</v>
      </c>
      <c r="H255" s="349">
        <v>21723.73</v>
      </c>
      <c r="I255" s="347"/>
      <c r="J255" s="348" t="str">
        <f t="shared" si="70"/>
        <v>End of Life</v>
      </c>
      <c r="K255" s="350">
        <f t="shared" si="78"/>
        <v>0</v>
      </c>
      <c r="L255" s="349">
        <f t="shared" si="63"/>
        <v>-21723.73</v>
      </c>
      <c r="M255" s="19" t="s">
        <v>1554</v>
      </c>
      <c r="O255" s="32" t="str">
        <f t="shared" si="79"/>
        <v>C390</v>
      </c>
      <c r="P255" s="318"/>
      <c r="T255" s="19" t="s">
        <v>4</v>
      </c>
    </row>
    <row r="256" spans="1:20" outlineLevel="2" x14ac:dyDescent="0.25">
      <c r="A256" s="345" t="s">
        <v>41</v>
      </c>
      <c r="B256" s="345" t="str">
        <f t="shared" si="77"/>
        <v>C3901 CMN LH, PSE Building-3</v>
      </c>
      <c r="C256" s="345" t="s">
        <v>1567</v>
      </c>
      <c r="D256" s="345"/>
      <c r="E256" s="346">
        <v>43190</v>
      </c>
      <c r="F256" s="347">
        <v>108618.62</v>
      </c>
      <c r="G256" s="348" t="s">
        <v>4</v>
      </c>
      <c r="H256" s="349">
        <v>21723.72</v>
      </c>
      <c r="I256" s="347"/>
      <c r="J256" s="348" t="str">
        <f t="shared" si="70"/>
        <v>End of Life</v>
      </c>
      <c r="K256" s="350">
        <f t="shared" si="78"/>
        <v>0</v>
      </c>
      <c r="L256" s="349">
        <f t="shared" si="63"/>
        <v>-21723.72</v>
      </c>
      <c r="M256" s="19" t="s">
        <v>1554</v>
      </c>
      <c r="O256" s="32" t="str">
        <f t="shared" si="79"/>
        <v>C390</v>
      </c>
      <c r="P256" s="318"/>
      <c r="T256" s="19" t="s">
        <v>4</v>
      </c>
    </row>
    <row r="257" spans="1:20" outlineLevel="2" x14ac:dyDescent="0.25">
      <c r="A257" s="345" t="s">
        <v>41</v>
      </c>
      <c r="B257" s="345" t="str">
        <f t="shared" si="77"/>
        <v>C3901 CMN LH, PSE Building-4</v>
      </c>
      <c r="C257" s="345" t="s">
        <v>1567</v>
      </c>
      <c r="D257" s="345"/>
      <c r="E257" s="346">
        <v>43220</v>
      </c>
      <c r="F257" s="347">
        <v>86894.9</v>
      </c>
      <c r="G257" s="348" t="s">
        <v>4</v>
      </c>
      <c r="H257" s="349">
        <v>21723.73</v>
      </c>
      <c r="I257" s="347"/>
      <c r="J257" s="348" t="str">
        <f t="shared" si="70"/>
        <v>End of Life</v>
      </c>
      <c r="K257" s="350">
        <f t="shared" si="78"/>
        <v>0</v>
      </c>
      <c r="L257" s="349">
        <f t="shared" si="63"/>
        <v>-21723.73</v>
      </c>
      <c r="M257" s="19" t="s">
        <v>1554</v>
      </c>
      <c r="O257" s="32" t="str">
        <f t="shared" si="79"/>
        <v>C390</v>
      </c>
      <c r="P257" s="318"/>
      <c r="T257" s="19" t="s">
        <v>4</v>
      </c>
    </row>
    <row r="258" spans="1:20" outlineLevel="2" x14ac:dyDescent="0.25">
      <c r="A258" s="345" t="s">
        <v>41</v>
      </c>
      <c r="B258" s="345" t="str">
        <f t="shared" si="77"/>
        <v>C3901 CMN LH, PSE Building-5</v>
      </c>
      <c r="C258" s="345" t="s">
        <v>1567</v>
      </c>
      <c r="D258" s="345"/>
      <c r="E258" s="346">
        <v>43251</v>
      </c>
      <c r="F258" s="347">
        <v>65171.17</v>
      </c>
      <c r="G258" s="348" t="s">
        <v>4</v>
      </c>
      <c r="H258" s="349">
        <v>21723.72</v>
      </c>
      <c r="I258" s="347"/>
      <c r="J258" s="348" t="str">
        <f t="shared" si="70"/>
        <v>End of Life</v>
      </c>
      <c r="K258" s="350">
        <f t="shared" si="78"/>
        <v>0</v>
      </c>
      <c r="L258" s="349">
        <f t="shared" si="63"/>
        <v>-21723.72</v>
      </c>
      <c r="M258" s="19" t="s">
        <v>1554</v>
      </c>
      <c r="O258" s="32" t="str">
        <f t="shared" si="79"/>
        <v>C390</v>
      </c>
      <c r="P258" s="318"/>
      <c r="T258" s="19" t="s">
        <v>4</v>
      </c>
    </row>
    <row r="259" spans="1:20" outlineLevel="2" x14ac:dyDescent="0.25">
      <c r="A259" s="345" t="s">
        <v>41</v>
      </c>
      <c r="B259" s="345" t="str">
        <f t="shared" si="77"/>
        <v>C3901 CMN LH, PSE Building-6</v>
      </c>
      <c r="C259" s="345" t="s">
        <v>1567</v>
      </c>
      <c r="D259" s="345"/>
      <c r="E259" s="346">
        <v>43281</v>
      </c>
      <c r="F259" s="347">
        <v>43447.45</v>
      </c>
      <c r="G259" s="348" t="s">
        <v>4</v>
      </c>
      <c r="H259" s="349">
        <v>21723.73</v>
      </c>
      <c r="I259" s="347"/>
      <c r="J259" s="348" t="str">
        <f t="shared" si="70"/>
        <v>End of Life</v>
      </c>
      <c r="K259" s="350">
        <f t="shared" si="78"/>
        <v>0</v>
      </c>
      <c r="L259" s="349">
        <f t="shared" si="63"/>
        <v>-21723.73</v>
      </c>
      <c r="M259" s="19" t="s">
        <v>1554</v>
      </c>
      <c r="O259" s="32" t="str">
        <f t="shared" si="79"/>
        <v>C390</v>
      </c>
      <c r="P259" s="318"/>
      <c r="T259" s="19" t="s">
        <v>4</v>
      </c>
    </row>
    <row r="260" spans="1:20" outlineLevel="2" x14ac:dyDescent="0.25">
      <c r="A260" s="345" t="s">
        <v>41</v>
      </c>
      <c r="B260" s="345" t="str">
        <f t="shared" si="77"/>
        <v>C3901 CMN LH, PSE Building-7</v>
      </c>
      <c r="C260" s="345" t="s">
        <v>1567</v>
      </c>
      <c r="D260" s="345"/>
      <c r="E260" s="346">
        <v>43312</v>
      </c>
      <c r="F260" s="347">
        <v>21723.72</v>
      </c>
      <c r="G260" s="348" t="s">
        <v>4</v>
      </c>
      <c r="H260" s="349">
        <v>21723.72</v>
      </c>
      <c r="I260" s="347"/>
      <c r="J260" s="348" t="str">
        <f t="shared" si="70"/>
        <v>End of Life</v>
      </c>
      <c r="K260" s="350">
        <f t="shared" si="78"/>
        <v>0</v>
      </c>
      <c r="L260" s="349">
        <f t="shared" si="63"/>
        <v>-21723.72</v>
      </c>
      <c r="M260" s="19" t="s">
        <v>1554</v>
      </c>
      <c r="O260" s="32" t="str">
        <f t="shared" si="79"/>
        <v>C390</v>
      </c>
      <c r="P260" s="318"/>
      <c r="T260" s="19" t="s">
        <v>4</v>
      </c>
    </row>
    <row r="261" spans="1:20" outlineLevel="2" x14ac:dyDescent="0.25">
      <c r="A261" s="345" t="s">
        <v>41</v>
      </c>
      <c r="B261" s="345" t="str">
        <f t="shared" si="77"/>
        <v>C3901 CMN LH, PSE Building-8</v>
      </c>
      <c r="C261" s="345" t="s">
        <v>1567</v>
      </c>
      <c r="D261" s="345"/>
      <c r="E261" s="346">
        <v>43343</v>
      </c>
      <c r="F261" s="347">
        <v>0</v>
      </c>
      <c r="G261" s="348" t="s">
        <v>4</v>
      </c>
      <c r="H261" s="349">
        <v>0</v>
      </c>
      <c r="I261" s="347"/>
      <c r="J261" s="348" t="str">
        <f t="shared" si="70"/>
        <v>End of Life</v>
      </c>
      <c r="K261" s="350">
        <f t="shared" si="78"/>
        <v>0</v>
      </c>
      <c r="L261" s="349">
        <f t="shared" si="63"/>
        <v>0</v>
      </c>
      <c r="M261" s="19" t="s">
        <v>1554</v>
      </c>
      <c r="O261" s="32" t="str">
        <f t="shared" si="79"/>
        <v>C390</v>
      </c>
      <c r="P261" s="318"/>
      <c r="T261" s="19" t="s">
        <v>4</v>
      </c>
    </row>
    <row r="262" spans="1:20" outlineLevel="2" x14ac:dyDescent="0.25">
      <c r="A262" s="345" t="s">
        <v>41</v>
      </c>
      <c r="B262" s="345" t="str">
        <f t="shared" si="77"/>
        <v>C3901 CMN LH, PSE Building-9</v>
      </c>
      <c r="C262" s="345" t="s">
        <v>1567</v>
      </c>
      <c r="D262" s="345"/>
      <c r="E262" s="346">
        <v>43373</v>
      </c>
      <c r="F262" s="347">
        <v>0</v>
      </c>
      <c r="G262" s="348" t="s">
        <v>4</v>
      </c>
      <c r="H262" s="349">
        <v>0</v>
      </c>
      <c r="I262" s="347"/>
      <c r="J262" s="348" t="str">
        <f t="shared" si="70"/>
        <v>End of Life</v>
      </c>
      <c r="K262" s="350">
        <f t="shared" si="78"/>
        <v>0</v>
      </c>
      <c r="L262" s="349">
        <f t="shared" si="63"/>
        <v>0</v>
      </c>
      <c r="M262" s="19" t="s">
        <v>1554</v>
      </c>
      <c r="O262" s="32" t="str">
        <f t="shared" si="79"/>
        <v>C390</v>
      </c>
      <c r="P262" s="318"/>
      <c r="T262" s="19" t="s">
        <v>4</v>
      </c>
    </row>
    <row r="263" spans="1:20" outlineLevel="2" x14ac:dyDescent="0.25">
      <c r="A263" s="345" t="s">
        <v>41</v>
      </c>
      <c r="B263" s="345" t="str">
        <f t="shared" si="77"/>
        <v>C3901 CMN LH, PSE Building-10</v>
      </c>
      <c r="C263" s="345" t="s">
        <v>1567</v>
      </c>
      <c r="D263" s="345"/>
      <c r="E263" s="346">
        <v>43404</v>
      </c>
      <c r="F263" s="347">
        <v>0</v>
      </c>
      <c r="G263" s="348" t="s">
        <v>4</v>
      </c>
      <c r="H263" s="349">
        <v>0</v>
      </c>
      <c r="I263" s="347"/>
      <c r="J263" s="348" t="str">
        <f t="shared" si="70"/>
        <v>End of Life</v>
      </c>
      <c r="K263" s="350">
        <f t="shared" si="78"/>
        <v>0</v>
      </c>
      <c r="L263" s="349">
        <f t="shared" ref="L263:L326" si="80">ROUND(K263-H263,2)</f>
        <v>0</v>
      </c>
      <c r="M263" s="19" t="s">
        <v>1554</v>
      </c>
      <c r="O263" s="32" t="str">
        <f t="shared" si="79"/>
        <v>C390</v>
      </c>
      <c r="P263" s="318"/>
      <c r="T263" s="19" t="s">
        <v>4</v>
      </c>
    </row>
    <row r="264" spans="1:20" outlineLevel="2" x14ac:dyDescent="0.25">
      <c r="A264" s="345" t="s">
        <v>41</v>
      </c>
      <c r="B264" s="345" t="str">
        <f t="shared" si="77"/>
        <v>C3901 CMN LH, PSE Building-11</v>
      </c>
      <c r="C264" s="345" t="s">
        <v>1567</v>
      </c>
      <c r="D264" s="345"/>
      <c r="E264" s="346">
        <v>43434</v>
      </c>
      <c r="F264" s="347">
        <v>0</v>
      </c>
      <c r="G264" s="348" t="s">
        <v>4</v>
      </c>
      <c r="H264" s="349">
        <v>0</v>
      </c>
      <c r="I264" s="347"/>
      <c r="J264" s="348" t="str">
        <f t="shared" si="70"/>
        <v>End of Life</v>
      </c>
      <c r="K264" s="350">
        <f t="shared" si="78"/>
        <v>0</v>
      </c>
      <c r="L264" s="349">
        <f t="shared" si="80"/>
        <v>0</v>
      </c>
      <c r="M264" s="19" t="s">
        <v>1554</v>
      </c>
      <c r="O264" s="32" t="str">
        <f t="shared" si="79"/>
        <v>C390</v>
      </c>
      <c r="P264" s="318"/>
      <c r="T264" s="19" t="s">
        <v>4</v>
      </c>
    </row>
    <row r="265" spans="1:20" outlineLevel="2" x14ac:dyDescent="0.25">
      <c r="A265" s="345" t="s">
        <v>41</v>
      </c>
      <c r="B265" s="345" t="str">
        <f t="shared" si="77"/>
        <v>C3901 CMN LH, PSE Building-12</v>
      </c>
      <c r="C265" s="345" t="s">
        <v>1567</v>
      </c>
      <c r="D265" s="345"/>
      <c r="E265" s="346">
        <v>43465</v>
      </c>
      <c r="F265" s="347">
        <v>0</v>
      </c>
      <c r="G265" s="348" t="s">
        <v>4</v>
      </c>
      <c r="H265" s="349">
        <v>0</v>
      </c>
      <c r="I265" s="347"/>
      <c r="J265" s="348" t="str">
        <f t="shared" si="70"/>
        <v>End of Life</v>
      </c>
      <c r="K265" s="350">
        <f t="shared" si="78"/>
        <v>0</v>
      </c>
      <c r="L265" s="349">
        <f t="shared" si="80"/>
        <v>0</v>
      </c>
      <c r="M265" s="19" t="s">
        <v>1554</v>
      </c>
      <c r="O265" s="32" t="str">
        <f t="shared" si="79"/>
        <v>C390</v>
      </c>
      <c r="P265" s="318"/>
      <c r="T265" s="19" t="s">
        <v>4</v>
      </c>
    </row>
    <row r="266" spans="1:20" s="19" customFormat="1" ht="15.75" outlineLevel="1" thickBot="1" x14ac:dyDescent="0.3">
      <c r="A266" s="28" t="s">
        <v>644</v>
      </c>
      <c r="C266" s="20" t="s">
        <v>1227</v>
      </c>
      <c r="E266" s="104" t="s">
        <v>1266</v>
      </c>
      <c r="F266" s="29"/>
      <c r="G266" s="30"/>
      <c r="H266" s="42">
        <f>SUBTOTAL(9,H254:H265)</f>
        <v>152066.07</v>
      </c>
      <c r="I266" s="29"/>
      <c r="J266" s="30">
        <f t="shared" si="70"/>
        <v>0</v>
      </c>
      <c r="K266" s="42">
        <f>SUBTOTAL(9,K254:K265)</f>
        <v>0</v>
      </c>
      <c r="L266" s="42">
        <f t="shared" si="80"/>
        <v>-152066.07</v>
      </c>
      <c r="O266" s="32" t="str">
        <f>LEFT(A266,5)</f>
        <v>C3901</v>
      </c>
      <c r="P266" s="318">
        <f>-L266/2</f>
        <v>76033.035000000003</v>
      </c>
    </row>
    <row r="267" spans="1:20" ht="15.75" outlineLevel="2" thickTop="1" x14ac:dyDescent="0.25">
      <c r="A267" s="263" t="s">
        <v>42</v>
      </c>
      <c r="B267" s="263" t="str">
        <f t="shared" ref="B267:B278" si="81">CONCATENATE(A267,"-",MONTH(E267))</f>
        <v>C3901 CMN LH, PSE East Building-1</v>
      </c>
      <c r="C267" s="263" t="s">
        <v>1567</v>
      </c>
      <c r="D267" s="263"/>
      <c r="E267" s="264">
        <v>43131</v>
      </c>
      <c r="F267" s="265">
        <v>2844314.57</v>
      </c>
      <c r="G267" s="306" t="s">
        <v>4</v>
      </c>
      <c r="H267" s="267">
        <v>83661.34</v>
      </c>
      <c r="I267" s="265"/>
      <c r="J267" s="306" t="str">
        <f t="shared" si="70"/>
        <v>End of Life</v>
      </c>
      <c r="K267" s="268">
        <f t="shared" ref="K267:K277" si="82">K268</f>
        <v>83661.34</v>
      </c>
      <c r="L267" s="267">
        <f t="shared" si="80"/>
        <v>0</v>
      </c>
      <c r="M267" s="19" t="s">
        <v>1359</v>
      </c>
      <c r="N267" t="s">
        <v>4</v>
      </c>
      <c r="O267" s="32" t="str">
        <f t="shared" ref="O267:O278" si="83">LEFT(A267,4)</f>
        <v>C390</v>
      </c>
      <c r="P267" s="318"/>
      <c r="T267" s="19" t="s">
        <v>4</v>
      </c>
    </row>
    <row r="268" spans="1:20" outlineLevel="2" x14ac:dyDescent="0.25">
      <c r="A268" s="263" t="s">
        <v>42</v>
      </c>
      <c r="B268" s="263" t="str">
        <f t="shared" si="81"/>
        <v>C3901 CMN LH, PSE East Building-2</v>
      </c>
      <c r="C268" s="263" t="s">
        <v>1567</v>
      </c>
      <c r="D268" s="263"/>
      <c r="E268" s="264">
        <v>43159</v>
      </c>
      <c r="F268" s="265">
        <v>2760658.26</v>
      </c>
      <c r="G268" s="306" t="s">
        <v>4</v>
      </c>
      <c r="H268" s="267">
        <v>83661.34</v>
      </c>
      <c r="I268" s="265"/>
      <c r="J268" s="306" t="str">
        <f t="shared" si="70"/>
        <v>End of Life</v>
      </c>
      <c r="K268" s="268">
        <f t="shared" si="82"/>
        <v>83661.34</v>
      </c>
      <c r="L268" s="267">
        <f t="shared" si="80"/>
        <v>0</v>
      </c>
      <c r="M268" s="19" t="s">
        <v>1359</v>
      </c>
      <c r="N268" s="19" t="s">
        <v>4</v>
      </c>
      <c r="O268" s="32" t="str">
        <f t="shared" si="83"/>
        <v>C390</v>
      </c>
      <c r="P268" s="318"/>
      <c r="T268" s="19" t="s">
        <v>4</v>
      </c>
    </row>
    <row r="269" spans="1:20" outlineLevel="2" x14ac:dyDescent="0.25">
      <c r="A269" s="263" t="s">
        <v>42</v>
      </c>
      <c r="B269" s="263" t="str">
        <f t="shared" si="81"/>
        <v>C3901 CMN LH, PSE East Building-3</v>
      </c>
      <c r="C269" s="263" t="s">
        <v>1567</v>
      </c>
      <c r="D269" s="263"/>
      <c r="E269" s="264">
        <v>43190</v>
      </c>
      <c r="F269" s="265">
        <v>2677001.9500000002</v>
      </c>
      <c r="G269" s="306" t="s">
        <v>4</v>
      </c>
      <c r="H269" s="267">
        <v>83661.34</v>
      </c>
      <c r="I269" s="265"/>
      <c r="J269" s="306" t="str">
        <f t="shared" si="70"/>
        <v>End of Life</v>
      </c>
      <c r="K269" s="268">
        <f t="shared" si="82"/>
        <v>83661.34</v>
      </c>
      <c r="L269" s="267">
        <f t="shared" si="80"/>
        <v>0</v>
      </c>
      <c r="M269" s="19" t="s">
        <v>1359</v>
      </c>
      <c r="N269" s="19" t="s">
        <v>4</v>
      </c>
      <c r="O269" s="32" t="str">
        <f t="shared" si="83"/>
        <v>C390</v>
      </c>
      <c r="P269" s="318"/>
      <c r="T269" s="19" t="s">
        <v>4</v>
      </c>
    </row>
    <row r="270" spans="1:20" outlineLevel="2" x14ac:dyDescent="0.25">
      <c r="A270" s="263" t="s">
        <v>42</v>
      </c>
      <c r="B270" s="263" t="str">
        <f t="shared" si="81"/>
        <v>C3901 CMN LH, PSE East Building-4</v>
      </c>
      <c r="C270" s="263" t="s">
        <v>1567</v>
      </c>
      <c r="D270" s="263"/>
      <c r="E270" s="264">
        <v>43220</v>
      </c>
      <c r="F270" s="265">
        <v>2593345.64</v>
      </c>
      <c r="G270" s="306" t="s">
        <v>4</v>
      </c>
      <c r="H270" s="267">
        <v>83661.34</v>
      </c>
      <c r="I270" s="265"/>
      <c r="J270" s="306" t="str">
        <f t="shared" si="70"/>
        <v>End of Life</v>
      </c>
      <c r="K270" s="268">
        <f t="shared" si="82"/>
        <v>83661.34</v>
      </c>
      <c r="L270" s="267">
        <f t="shared" si="80"/>
        <v>0</v>
      </c>
      <c r="M270" s="19" t="s">
        <v>1359</v>
      </c>
      <c r="N270" s="19" t="s">
        <v>4</v>
      </c>
      <c r="O270" s="32" t="str">
        <f t="shared" si="83"/>
        <v>C390</v>
      </c>
      <c r="P270" s="318"/>
      <c r="T270" s="19" t="s">
        <v>4</v>
      </c>
    </row>
    <row r="271" spans="1:20" outlineLevel="2" x14ac:dyDescent="0.25">
      <c r="A271" s="263" t="s">
        <v>42</v>
      </c>
      <c r="B271" s="263" t="str">
        <f t="shared" si="81"/>
        <v>C3901 CMN LH, PSE East Building-5</v>
      </c>
      <c r="C271" s="263" t="s">
        <v>1567</v>
      </c>
      <c r="D271" s="263"/>
      <c r="E271" s="264">
        <v>43251</v>
      </c>
      <c r="F271" s="265">
        <v>2509689.33</v>
      </c>
      <c r="G271" s="306" t="s">
        <v>4</v>
      </c>
      <c r="H271" s="267">
        <v>83661.34</v>
      </c>
      <c r="I271" s="265"/>
      <c r="J271" s="306" t="str">
        <f t="shared" si="70"/>
        <v>End of Life</v>
      </c>
      <c r="K271" s="268">
        <f t="shared" si="82"/>
        <v>83661.34</v>
      </c>
      <c r="L271" s="267">
        <f t="shared" si="80"/>
        <v>0</v>
      </c>
      <c r="M271" s="19" t="s">
        <v>1359</v>
      </c>
      <c r="N271" s="19" t="s">
        <v>4</v>
      </c>
      <c r="O271" s="32" t="str">
        <f t="shared" si="83"/>
        <v>C390</v>
      </c>
      <c r="P271" s="318"/>
      <c r="T271" s="19" t="s">
        <v>4</v>
      </c>
    </row>
    <row r="272" spans="1:20" outlineLevel="2" x14ac:dyDescent="0.25">
      <c r="A272" s="263" t="s">
        <v>42</v>
      </c>
      <c r="B272" s="263" t="str">
        <f t="shared" si="81"/>
        <v>C3901 CMN LH, PSE East Building-6</v>
      </c>
      <c r="C272" s="263" t="s">
        <v>1567</v>
      </c>
      <c r="D272" s="263"/>
      <c r="E272" s="264">
        <v>43281</v>
      </c>
      <c r="F272" s="265">
        <v>2426033.02</v>
      </c>
      <c r="G272" s="306" t="s">
        <v>4</v>
      </c>
      <c r="H272" s="267">
        <v>83661.34</v>
      </c>
      <c r="I272" s="265"/>
      <c r="J272" s="306" t="str">
        <f t="shared" si="70"/>
        <v>End of Life</v>
      </c>
      <c r="K272" s="268">
        <f t="shared" si="82"/>
        <v>83661.34</v>
      </c>
      <c r="L272" s="267">
        <f t="shared" si="80"/>
        <v>0</v>
      </c>
      <c r="M272" s="19" t="s">
        <v>1359</v>
      </c>
      <c r="N272" s="19" t="s">
        <v>4</v>
      </c>
      <c r="O272" s="32" t="str">
        <f t="shared" si="83"/>
        <v>C390</v>
      </c>
      <c r="P272" s="318"/>
      <c r="T272" s="19" t="s">
        <v>4</v>
      </c>
    </row>
    <row r="273" spans="1:20" outlineLevel="2" x14ac:dyDescent="0.25">
      <c r="A273" s="263" t="s">
        <v>42</v>
      </c>
      <c r="B273" s="263" t="str">
        <f t="shared" si="81"/>
        <v>C3901 CMN LH, PSE East Building-7</v>
      </c>
      <c r="C273" s="263" t="s">
        <v>1567</v>
      </c>
      <c r="D273" s="263"/>
      <c r="E273" s="264">
        <v>43312</v>
      </c>
      <c r="F273" s="265">
        <v>2342376.71</v>
      </c>
      <c r="G273" s="306" t="s">
        <v>4</v>
      </c>
      <c r="H273" s="267">
        <v>83661.34</v>
      </c>
      <c r="I273" s="265"/>
      <c r="J273" s="306" t="str">
        <f t="shared" si="70"/>
        <v>End of Life</v>
      </c>
      <c r="K273" s="268">
        <f t="shared" si="82"/>
        <v>83661.34</v>
      </c>
      <c r="L273" s="267">
        <f t="shared" si="80"/>
        <v>0</v>
      </c>
      <c r="M273" s="19" t="s">
        <v>1359</v>
      </c>
      <c r="N273" s="19" t="s">
        <v>4</v>
      </c>
      <c r="O273" s="32" t="str">
        <f t="shared" si="83"/>
        <v>C390</v>
      </c>
      <c r="P273" s="318"/>
      <c r="T273" s="19" t="s">
        <v>4</v>
      </c>
    </row>
    <row r="274" spans="1:20" outlineLevel="2" x14ac:dyDescent="0.25">
      <c r="A274" s="263" t="s">
        <v>42</v>
      </c>
      <c r="B274" s="263" t="str">
        <f t="shared" si="81"/>
        <v>C3901 CMN LH, PSE East Building-8</v>
      </c>
      <c r="C274" s="263" t="s">
        <v>1567</v>
      </c>
      <c r="D274" s="263"/>
      <c r="E274" s="264">
        <v>43343</v>
      </c>
      <c r="F274" s="265">
        <v>2258720.4</v>
      </c>
      <c r="G274" s="306" t="s">
        <v>4</v>
      </c>
      <c r="H274" s="267">
        <v>83661.34</v>
      </c>
      <c r="I274" s="265"/>
      <c r="J274" s="306" t="str">
        <f t="shared" si="70"/>
        <v>End of Life</v>
      </c>
      <c r="K274" s="268">
        <f t="shared" si="82"/>
        <v>83661.34</v>
      </c>
      <c r="L274" s="267">
        <f t="shared" si="80"/>
        <v>0</v>
      </c>
      <c r="M274" s="19" t="s">
        <v>1359</v>
      </c>
      <c r="N274" s="19" t="s">
        <v>4</v>
      </c>
      <c r="O274" s="32" t="str">
        <f t="shared" si="83"/>
        <v>C390</v>
      </c>
      <c r="P274" s="318"/>
      <c r="T274" s="19" t="s">
        <v>4</v>
      </c>
    </row>
    <row r="275" spans="1:20" outlineLevel="2" x14ac:dyDescent="0.25">
      <c r="A275" s="263" t="s">
        <v>42</v>
      </c>
      <c r="B275" s="263" t="str">
        <f t="shared" si="81"/>
        <v>C3901 CMN LH, PSE East Building-9</v>
      </c>
      <c r="C275" s="263" t="s">
        <v>1567</v>
      </c>
      <c r="D275" s="263"/>
      <c r="E275" s="264">
        <v>43373</v>
      </c>
      <c r="F275" s="265">
        <v>2175064.09</v>
      </c>
      <c r="G275" s="306" t="s">
        <v>4</v>
      </c>
      <c r="H275" s="267">
        <v>83661.34</v>
      </c>
      <c r="I275" s="265"/>
      <c r="J275" s="306" t="str">
        <f t="shared" si="70"/>
        <v>End of Life</v>
      </c>
      <c r="K275" s="268">
        <f t="shared" si="82"/>
        <v>83661.34</v>
      </c>
      <c r="L275" s="267">
        <f t="shared" si="80"/>
        <v>0</v>
      </c>
      <c r="M275" s="19" t="s">
        <v>1359</v>
      </c>
      <c r="N275" s="19" t="s">
        <v>4</v>
      </c>
      <c r="O275" s="32" t="str">
        <f t="shared" si="83"/>
        <v>C390</v>
      </c>
      <c r="P275" s="318"/>
      <c r="T275" s="19" t="s">
        <v>4</v>
      </c>
    </row>
    <row r="276" spans="1:20" outlineLevel="2" x14ac:dyDescent="0.25">
      <c r="A276" s="263" t="s">
        <v>42</v>
      </c>
      <c r="B276" s="263" t="str">
        <f t="shared" si="81"/>
        <v>C3901 CMN LH, PSE East Building-10</v>
      </c>
      <c r="C276" s="263" t="s">
        <v>1567</v>
      </c>
      <c r="D276" s="263"/>
      <c r="E276" s="264">
        <v>43404</v>
      </c>
      <c r="F276" s="265">
        <v>2091407.78</v>
      </c>
      <c r="G276" s="306" t="s">
        <v>4</v>
      </c>
      <c r="H276" s="267">
        <v>83661.34</v>
      </c>
      <c r="I276" s="265"/>
      <c r="J276" s="306" t="str">
        <f t="shared" si="70"/>
        <v>End of Life</v>
      </c>
      <c r="K276" s="268">
        <f t="shared" si="82"/>
        <v>83661.34</v>
      </c>
      <c r="L276" s="267">
        <f t="shared" si="80"/>
        <v>0</v>
      </c>
      <c r="M276" s="19" t="s">
        <v>1359</v>
      </c>
      <c r="N276" s="19" t="s">
        <v>4</v>
      </c>
      <c r="O276" s="32" t="str">
        <f t="shared" si="83"/>
        <v>C390</v>
      </c>
      <c r="P276" s="318"/>
      <c r="T276" s="19" t="s">
        <v>4</v>
      </c>
    </row>
    <row r="277" spans="1:20" outlineLevel="2" x14ac:dyDescent="0.25">
      <c r="A277" s="263" t="s">
        <v>42</v>
      </c>
      <c r="B277" s="263" t="str">
        <f t="shared" si="81"/>
        <v>C3901 CMN LH, PSE East Building-11</v>
      </c>
      <c r="C277" s="263" t="s">
        <v>1567</v>
      </c>
      <c r="D277" s="263"/>
      <c r="E277" s="264">
        <v>43434</v>
      </c>
      <c r="F277" s="265">
        <v>2007751.47</v>
      </c>
      <c r="G277" s="306" t="s">
        <v>4</v>
      </c>
      <c r="H277" s="267">
        <v>83661.34</v>
      </c>
      <c r="I277" s="265"/>
      <c r="J277" s="306" t="str">
        <f t="shared" si="70"/>
        <v>End of Life</v>
      </c>
      <c r="K277" s="268">
        <f t="shared" si="82"/>
        <v>83661.34</v>
      </c>
      <c r="L277" s="267">
        <f t="shared" si="80"/>
        <v>0</v>
      </c>
      <c r="M277" s="19" t="s">
        <v>1359</v>
      </c>
      <c r="N277" s="19" t="s">
        <v>4</v>
      </c>
      <c r="O277" s="32" t="str">
        <f t="shared" si="83"/>
        <v>C390</v>
      </c>
      <c r="P277" s="318"/>
      <c r="T277" s="19" t="s">
        <v>4</v>
      </c>
    </row>
    <row r="278" spans="1:20" outlineLevel="2" x14ac:dyDescent="0.25">
      <c r="A278" s="263" t="s">
        <v>42</v>
      </c>
      <c r="B278" s="263" t="str">
        <f t="shared" si="81"/>
        <v>C3901 CMN LH, PSE East Building-12</v>
      </c>
      <c r="C278" s="263" t="s">
        <v>1567</v>
      </c>
      <c r="D278" s="263"/>
      <c r="E278" s="264">
        <v>43465</v>
      </c>
      <c r="F278" s="265">
        <v>1924095.16</v>
      </c>
      <c r="G278" s="306" t="s">
        <v>4</v>
      </c>
      <c r="H278" s="267">
        <v>83661.34</v>
      </c>
      <c r="I278" s="265"/>
      <c r="J278" s="306" t="str">
        <f t="shared" si="70"/>
        <v>End of Life</v>
      </c>
      <c r="K278" s="268">
        <f>H278</f>
        <v>83661.34</v>
      </c>
      <c r="L278" s="267">
        <f t="shared" si="80"/>
        <v>0</v>
      </c>
      <c r="M278" s="19" t="s">
        <v>1359</v>
      </c>
      <c r="N278" s="19" t="s">
        <v>4</v>
      </c>
      <c r="O278" s="32" t="str">
        <f t="shared" si="83"/>
        <v>C390</v>
      </c>
      <c r="P278" s="318"/>
      <c r="T278" s="19" t="s">
        <v>4</v>
      </c>
    </row>
    <row r="279" spans="1:20" s="19" customFormat="1" ht="15.75" outlineLevel="1" thickBot="1" x14ac:dyDescent="0.3">
      <c r="A279" s="28" t="s">
        <v>645</v>
      </c>
      <c r="C279" s="20" t="s">
        <v>1227</v>
      </c>
      <c r="E279" s="104" t="s">
        <v>1266</v>
      </c>
      <c r="F279" s="29"/>
      <c r="G279" s="30"/>
      <c r="H279" s="42">
        <f>SUBTOTAL(9,H267:H278)</f>
        <v>1003936.0799999997</v>
      </c>
      <c r="I279" s="29"/>
      <c r="J279" s="30">
        <f t="shared" si="70"/>
        <v>0</v>
      </c>
      <c r="K279" s="42">
        <f>SUBTOTAL(9,K267:K278)</f>
        <v>1003936.0799999997</v>
      </c>
      <c r="L279" s="42">
        <f t="shared" si="80"/>
        <v>0</v>
      </c>
      <c r="O279" s="32" t="str">
        <f>LEFT(A279,5)</f>
        <v>C3901</v>
      </c>
      <c r="P279" s="318">
        <f>-L279/2</f>
        <v>0</v>
      </c>
    </row>
    <row r="280" spans="1:20" ht="15.75" outlineLevel="2" thickTop="1" x14ac:dyDescent="0.25">
      <c r="A280" s="23" t="s">
        <v>43</v>
      </c>
      <c r="B280" s="23" t="str">
        <f t="shared" ref="B280:B291" si="84">CONCATENATE(A280,"-",MONTH(E280))</f>
        <v>C3901 CMN LH, Redmond West/Willow-1</v>
      </c>
      <c r="C280" s="23" t="s">
        <v>1567</v>
      </c>
      <c r="D280" s="23"/>
      <c r="E280" s="45">
        <v>43131</v>
      </c>
      <c r="F280" s="251">
        <v>1479254.7</v>
      </c>
      <c r="G280" s="252" t="s">
        <v>4</v>
      </c>
      <c r="H280" s="253">
        <v>12430.589999999998</v>
      </c>
      <c r="I280" s="251"/>
      <c r="J280" s="252" t="str">
        <f t="shared" si="70"/>
        <v>End of Life</v>
      </c>
      <c r="K280" s="260">
        <f t="shared" ref="K280:K291" si="85">H280</f>
        <v>12430.589999999998</v>
      </c>
      <c r="L280" s="253">
        <f t="shared" si="80"/>
        <v>0</v>
      </c>
      <c r="M280" s="19" t="s">
        <v>4</v>
      </c>
      <c r="O280" s="32" t="str">
        <f t="shared" ref="O280:O291" si="86">LEFT(A280,4)</f>
        <v>C390</v>
      </c>
      <c r="P280" s="318"/>
      <c r="T280" s="19" t="s">
        <v>4</v>
      </c>
    </row>
    <row r="281" spans="1:20" outlineLevel="2" x14ac:dyDescent="0.25">
      <c r="A281" s="23" t="s">
        <v>43</v>
      </c>
      <c r="B281" s="23" t="str">
        <f t="shared" si="84"/>
        <v>C3901 CMN LH, Redmond West/Willow-2</v>
      </c>
      <c r="C281" s="23" t="s">
        <v>1567</v>
      </c>
      <c r="D281" s="23"/>
      <c r="E281" s="45">
        <v>43159</v>
      </c>
      <c r="F281" s="251">
        <v>1457306.04</v>
      </c>
      <c r="G281" s="252" t="s">
        <v>4</v>
      </c>
      <c r="H281" s="253">
        <v>12349.929999999998</v>
      </c>
      <c r="I281" s="251"/>
      <c r="J281" s="252" t="str">
        <f t="shared" si="70"/>
        <v>End of Life</v>
      </c>
      <c r="K281" s="260">
        <f t="shared" si="85"/>
        <v>12349.929999999998</v>
      </c>
      <c r="L281" s="253">
        <f t="shared" si="80"/>
        <v>0</v>
      </c>
      <c r="M281" s="19" t="s">
        <v>4</v>
      </c>
      <c r="O281" s="32" t="str">
        <f t="shared" si="86"/>
        <v>C390</v>
      </c>
      <c r="P281" s="318"/>
      <c r="T281" s="19" t="s">
        <v>4</v>
      </c>
    </row>
    <row r="282" spans="1:20" outlineLevel="2" x14ac:dyDescent="0.25">
      <c r="A282" s="23" t="s">
        <v>43</v>
      </c>
      <c r="B282" s="23" t="str">
        <f t="shared" si="84"/>
        <v>C3901 CMN LH, Redmond West/Willow-3</v>
      </c>
      <c r="C282" s="23" t="s">
        <v>1567</v>
      </c>
      <c r="D282" s="23"/>
      <c r="E282" s="45">
        <v>43190</v>
      </c>
      <c r="F282" s="251">
        <v>1444955.99</v>
      </c>
      <c r="G282" s="252" t="s">
        <v>4</v>
      </c>
      <c r="H282" s="253">
        <v>12349.929999999998</v>
      </c>
      <c r="I282" s="251"/>
      <c r="J282" s="252" t="str">
        <f t="shared" si="70"/>
        <v>End of Life</v>
      </c>
      <c r="K282" s="260">
        <f t="shared" si="85"/>
        <v>12349.929999999998</v>
      </c>
      <c r="L282" s="253">
        <f t="shared" si="80"/>
        <v>0</v>
      </c>
      <c r="M282" s="19" t="s">
        <v>4</v>
      </c>
      <c r="O282" s="32" t="str">
        <f t="shared" si="86"/>
        <v>C390</v>
      </c>
      <c r="P282" s="318"/>
      <c r="T282" s="19" t="s">
        <v>4</v>
      </c>
    </row>
    <row r="283" spans="1:20" outlineLevel="2" x14ac:dyDescent="0.25">
      <c r="A283" s="23" t="s">
        <v>43</v>
      </c>
      <c r="B283" s="23" t="str">
        <f t="shared" si="84"/>
        <v>C3901 CMN LH, Redmond West/Willow-4</v>
      </c>
      <c r="C283" s="23" t="s">
        <v>1567</v>
      </c>
      <c r="D283" s="23"/>
      <c r="E283" s="45">
        <v>43220</v>
      </c>
      <c r="F283" s="251">
        <v>1432605.94</v>
      </c>
      <c r="G283" s="252" t="s">
        <v>4</v>
      </c>
      <c r="H283" s="253">
        <v>12349.929999999998</v>
      </c>
      <c r="I283" s="251"/>
      <c r="J283" s="252" t="str">
        <f t="shared" si="70"/>
        <v>End of Life</v>
      </c>
      <c r="K283" s="260">
        <f t="shared" si="85"/>
        <v>12349.929999999998</v>
      </c>
      <c r="L283" s="253">
        <f t="shared" si="80"/>
        <v>0</v>
      </c>
      <c r="M283" s="19" t="s">
        <v>4</v>
      </c>
      <c r="O283" s="32" t="str">
        <f t="shared" si="86"/>
        <v>C390</v>
      </c>
      <c r="P283" s="318"/>
      <c r="T283" s="19" t="s">
        <v>4</v>
      </c>
    </row>
    <row r="284" spans="1:20" outlineLevel="2" x14ac:dyDescent="0.25">
      <c r="A284" s="23" t="s">
        <v>43</v>
      </c>
      <c r="B284" s="23" t="str">
        <f t="shared" si="84"/>
        <v>C3901 CMN LH, Redmond West/Willow-5</v>
      </c>
      <c r="C284" s="23" t="s">
        <v>1567</v>
      </c>
      <c r="D284" s="23"/>
      <c r="E284" s="45">
        <v>43251</v>
      </c>
      <c r="F284" s="251">
        <v>1420255.89</v>
      </c>
      <c r="G284" s="252" t="s">
        <v>4</v>
      </c>
      <c r="H284" s="253">
        <v>12349.929999999998</v>
      </c>
      <c r="I284" s="251"/>
      <c r="J284" s="252" t="str">
        <f t="shared" si="70"/>
        <v>End of Life</v>
      </c>
      <c r="K284" s="260">
        <f t="shared" si="85"/>
        <v>12349.929999999998</v>
      </c>
      <c r="L284" s="253">
        <f t="shared" si="80"/>
        <v>0</v>
      </c>
      <c r="M284" s="19" t="s">
        <v>4</v>
      </c>
      <c r="O284" s="32" t="str">
        <f t="shared" si="86"/>
        <v>C390</v>
      </c>
      <c r="P284" s="318"/>
      <c r="T284" s="19" t="s">
        <v>4</v>
      </c>
    </row>
    <row r="285" spans="1:20" outlineLevel="2" x14ac:dyDescent="0.25">
      <c r="A285" s="23" t="s">
        <v>43</v>
      </c>
      <c r="B285" s="23" t="str">
        <f t="shared" si="84"/>
        <v>C3901 CMN LH, Redmond West/Willow-6</v>
      </c>
      <c r="C285" s="23" t="s">
        <v>1567</v>
      </c>
      <c r="D285" s="23"/>
      <c r="E285" s="45">
        <v>43281</v>
      </c>
      <c r="F285" s="251">
        <v>1407905.84</v>
      </c>
      <c r="G285" s="252" t="s">
        <v>4</v>
      </c>
      <c r="H285" s="253">
        <v>12349.929999999998</v>
      </c>
      <c r="I285" s="251"/>
      <c r="J285" s="252" t="str">
        <f t="shared" si="70"/>
        <v>End of Life</v>
      </c>
      <c r="K285" s="260">
        <f t="shared" si="85"/>
        <v>12349.929999999998</v>
      </c>
      <c r="L285" s="253">
        <f t="shared" si="80"/>
        <v>0</v>
      </c>
      <c r="M285" s="19" t="s">
        <v>4</v>
      </c>
      <c r="O285" s="32" t="str">
        <f t="shared" si="86"/>
        <v>C390</v>
      </c>
      <c r="P285" s="318"/>
      <c r="T285" s="19" t="s">
        <v>4</v>
      </c>
    </row>
    <row r="286" spans="1:20" outlineLevel="2" x14ac:dyDescent="0.25">
      <c r="A286" s="23" t="s">
        <v>43</v>
      </c>
      <c r="B286" s="23" t="str">
        <f t="shared" si="84"/>
        <v>C3901 CMN LH, Redmond West/Willow-7</v>
      </c>
      <c r="C286" s="23" t="s">
        <v>1567</v>
      </c>
      <c r="D286" s="23"/>
      <c r="E286" s="45">
        <v>43312</v>
      </c>
      <c r="F286" s="251">
        <v>1395555.79</v>
      </c>
      <c r="G286" s="252" t="s">
        <v>4</v>
      </c>
      <c r="H286" s="253">
        <v>12349.929999999998</v>
      </c>
      <c r="I286" s="251"/>
      <c r="J286" s="252" t="str">
        <f t="shared" si="70"/>
        <v>End of Life</v>
      </c>
      <c r="K286" s="260">
        <f t="shared" si="85"/>
        <v>12349.929999999998</v>
      </c>
      <c r="L286" s="253">
        <f t="shared" si="80"/>
        <v>0</v>
      </c>
      <c r="M286" s="19" t="s">
        <v>4</v>
      </c>
      <c r="O286" s="32" t="str">
        <f t="shared" si="86"/>
        <v>C390</v>
      </c>
      <c r="P286" s="318"/>
      <c r="T286" s="19" t="s">
        <v>4</v>
      </c>
    </row>
    <row r="287" spans="1:20" outlineLevel="2" x14ac:dyDescent="0.25">
      <c r="A287" s="23" t="s">
        <v>43</v>
      </c>
      <c r="B287" s="23" t="str">
        <f t="shared" si="84"/>
        <v>C3901 CMN LH, Redmond West/Willow-8</v>
      </c>
      <c r="C287" s="23" t="s">
        <v>1567</v>
      </c>
      <c r="D287" s="23"/>
      <c r="E287" s="45">
        <v>43343</v>
      </c>
      <c r="F287" s="251">
        <v>1383205.74</v>
      </c>
      <c r="G287" s="252" t="s">
        <v>4</v>
      </c>
      <c r="H287" s="253">
        <v>12349.929999999998</v>
      </c>
      <c r="I287" s="251"/>
      <c r="J287" s="252" t="str">
        <f t="shared" si="70"/>
        <v>End of Life</v>
      </c>
      <c r="K287" s="260">
        <f t="shared" si="85"/>
        <v>12349.929999999998</v>
      </c>
      <c r="L287" s="253">
        <f t="shared" si="80"/>
        <v>0</v>
      </c>
      <c r="M287" s="19" t="s">
        <v>4</v>
      </c>
      <c r="O287" s="32" t="str">
        <f t="shared" si="86"/>
        <v>C390</v>
      </c>
      <c r="P287" s="318"/>
      <c r="T287" s="19" t="s">
        <v>4</v>
      </c>
    </row>
    <row r="288" spans="1:20" outlineLevel="2" x14ac:dyDescent="0.25">
      <c r="A288" s="23" t="s">
        <v>43</v>
      </c>
      <c r="B288" s="23" t="str">
        <f t="shared" si="84"/>
        <v>C3901 CMN LH, Redmond West/Willow-9</v>
      </c>
      <c r="C288" s="23" t="s">
        <v>1567</v>
      </c>
      <c r="D288" s="23"/>
      <c r="E288" s="45">
        <v>43373</v>
      </c>
      <c r="F288" s="251">
        <v>1370855.69</v>
      </c>
      <c r="G288" s="252" t="s">
        <v>4</v>
      </c>
      <c r="H288" s="253">
        <v>12349.929999999998</v>
      </c>
      <c r="I288" s="251"/>
      <c r="J288" s="252" t="str">
        <f t="shared" si="70"/>
        <v>End of Life</v>
      </c>
      <c r="K288" s="260">
        <f t="shared" si="85"/>
        <v>12349.929999999998</v>
      </c>
      <c r="L288" s="253">
        <f t="shared" si="80"/>
        <v>0</v>
      </c>
      <c r="M288" s="19" t="s">
        <v>4</v>
      </c>
      <c r="O288" s="32" t="str">
        <f t="shared" si="86"/>
        <v>C390</v>
      </c>
      <c r="P288" s="318"/>
      <c r="T288" s="19" t="s">
        <v>4</v>
      </c>
    </row>
    <row r="289" spans="1:20" outlineLevel="2" x14ac:dyDescent="0.25">
      <c r="A289" s="23" t="s">
        <v>43</v>
      </c>
      <c r="B289" s="23" t="str">
        <f t="shared" si="84"/>
        <v>C3901 CMN LH, Redmond West/Willow-10</v>
      </c>
      <c r="C289" s="23" t="s">
        <v>1567</v>
      </c>
      <c r="D289" s="23"/>
      <c r="E289" s="45">
        <v>43404</v>
      </c>
      <c r="F289" s="251">
        <v>1358505.64</v>
      </c>
      <c r="G289" s="252" t="s">
        <v>4</v>
      </c>
      <c r="H289" s="253">
        <v>12349.929999999998</v>
      </c>
      <c r="I289" s="251"/>
      <c r="J289" s="252" t="str">
        <f t="shared" ref="J289:J352" si="87">G289</f>
        <v>End of Life</v>
      </c>
      <c r="K289" s="260">
        <f t="shared" si="85"/>
        <v>12349.929999999998</v>
      </c>
      <c r="L289" s="253">
        <f t="shared" si="80"/>
        <v>0</v>
      </c>
      <c r="M289" s="19" t="s">
        <v>4</v>
      </c>
      <c r="O289" s="32" t="str">
        <f t="shared" si="86"/>
        <v>C390</v>
      </c>
      <c r="P289" s="318"/>
      <c r="T289" s="19" t="s">
        <v>4</v>
      </c>
    </row>
    <row r="290" spans="1:20" outlineLevel="2" x14ac:dyDescent="0.25">
      <c r="A290" s="23" t="s">
        <v>43</v>
      </c>
      <c r="B290" s="23" t="str">
        <f t="shared" si="84"/>
        <v>C3901 CMN LH, Redmond West/Willow-11</v>
      </c>
      <c r="C290" s="23" t="s">
        <v>1567</v>
      </c>
      <c r="D290" s="23"/>
      <c r="E290" s="45">
        <v>43434</v>
      </c>
      <c r="F290" s="251">
        <v>1346155.59</v>
      </c>
      <c r="G290" s="252" t="s">
        <v>4</v>
      </c>
      <c r="H290" s="253">
        <v>12349.929999999998</v>
      </c>
      <c r="I290" s="251"/>
      <c r="J290" s="252" t="str">
        <f t="shared" si="87"/>
        <v>End of Life</v>
      </c>
      <c r="K290" s="260">
        <f t="shared" si="85"/>
        <v>12349.929999999998</v>
      </c>
      <c r="L290" s="253">
        <f t="shared" si="80"/>
        <v>0</v>
      </c>
      <c r="M290" s="19" t="s">
        <v>4</v>
      </c>
      <c r="O290" s="32" t="str">
        <f t="shared" si="86"/>
        <v>C390</v>
      </c>
      <c r="P290" s="318"/>
      <c r="T290" s="19" t="s">
        <v>4</v>
      </c>
    </row>
    <row r="291" spans="1:20" outlineLevel="2" x14ac:dyDescent="0.25">
      <c r="A291" s="23" t="s">
        <v>43</v>
      </c>
      <c r="B291" s="23" t="str">
        <f t="shared" si="84"/>
        <v>C3901 CMN LH, Redmond West/Willow-12</v>
      </c>
      <c r="C291" s="23" t="s">
        <v>1567</v>
      </c>
      <c r="D291" s="23"/>
      <c r="E291" s="45">
        <v>43465</v>
      </c>
      <c r="F291" s="251">
        <v>1333805.54</v>
      </c>
      <c r="G291" s="252" t="s">
        <v>4</v>
      </c>
      <c r="H291" s="253">
        <v>12349.929999999998</v>
      </c>
      <c r="I291" s="251"/>
      <c r="J291" s="252" t="str">
        <f t="shared" si="87"/>
        <v>End of Life</v>
      </c>
      <c r="K291" s="260">
        <f t="shared" si="85"/>
        <v>12349.929999999998</v>
      </c>
      <c r="L291" s="253">
        <f t="shared" si="80"/>
        <v>0</v>
      </c>
      <c r="M291" s="19" t="s">
        <v>4</v>
      </c>
      <c r="O291" s="32" t="str">
        <f t="shared" si="86"/>
        <v>C390</v>
      </c>
      <c r="P291" s="318"/>
      <c r="T291" s="19" t="s">
        <v>4</v>
      </c>
    </row>
    <row r="292" spans="1:20" s="19" customFormat="1" ht="15.75" outlineLevel="1" thickBot="1" x14ac:dyDescent="0.3">
      <c r="A292" s="28" t="s">
        <v>646</v>
      </c>
      <c r="C292" s="20" t="s">
        <v>1227</v>
      </c>
      <c r="E292" s="104" t="s">
        <v>1266</v>
      </c>
      <c r="F292" s="29"/>
      <c r="G292" s="30"/>
      <c r="H292" s="42">
        <f>SUBTOTAL(9,H280:H291)</f>
        <v>148279.81999999995</v>
      </c>
      <c r="I292" s="29"/>
      <c r="J292" s="30">
        <f t="shared" si="87"/>
        <v>0</v>
      </c>
      <c r="K292" s="42">
        <f>SUBTOTAL(9,K280:K291)</f>
        <v>148279.81999999995</v>
      </c>
      <c r="L292" s="42">
        <f t="shared" si="80"/>
        <v>0</v>
      </c>
      <c r="O292" s="32" t="str">
        <f>LEFT(A292,5)</f>
        <v>C3901</v>
      </c>
      <c r="P292" s="318">
        <f>-L292/2</f>
        <v>0</v>
      </c>
    </row>
    <row r="293" spans="1:20" ht="15.75" outlineLevel="2" thickTop="1" x14ac:dyDescent="0.25">
      <c r="A293" s="345" t="s">
        <v>44</v>
      </c>
      <c r="B293" s="345" t="str">
        <f t="shared" ref="B293:B304" si="88">CONCATENATE(A293,"-",MONTH(E293))</f>
        <v>C3911 CMN Office Furn &amp; Eq, new-1</v>
      </c>
      <c r="C293" s="345" t="s">
        <v>1228</v>
      </c>
      <c r="D293" s="345"/>
      <c r="E293" s="346">
        <v>43131</v>
      </c>
      <c r="F293" s="347">
        <v>12420759.6</v>
      </c>
      <c r="G293" s="351">
        <v>0.05</v>
      </c>
      <c r="H293" s="349">
        <v>51753.16</v>
      </c>
      <c r="I293" s="347">
        <f t="shared" ref="I293:I304" si="89">VLOOKUP(CONCATENATE(A293,"-12"),$B$6:$F$7816,5,FALSE)</f>
        <v>26122033.010000002</v>
      </c>
      <c r="J293" s="351">
        <f t="shared" si="87"/>
        <v>0.05</v>
      </c>
      <c r="K293" s="350">
        <f t="shared" ref="K293:K304" si="90">$H$304</f>
        <v>-19613.770000000004</v>
      </c>
      <c r="L293" s="349">
        <f t="shared" si="80"/>
        <v>-71366.929999999993</v>
      </c>
      <c r="M293" s="19" t="s">
        <v>1554</v>
      </c>
      <c r="O293" s="32" t="str">
        <f t="shared" ref="O293:O304" si="91">LEFT(A293,4)</f>
        <v>C391</v>
      </c>
      <c r="P293" s="318"/>
      <c r="T293" s="19" t="s">
        <v>1260</v>
      </c>
    </row>
    <row r="294" spans="1:20" outlineLevel="2" x14ac:dyDescent="0.25">
      <c r="A294" s="345" t="s">
        <v>44</v>
      </c>
      <c r="B294" s="345" t="str">
        <f t="shared" si="88"/>
        <v>C3911 CMN Office Furn &amp; Eq, new-2</v>
      </c>
      <c r="C294" s="345" t="s">
        <v>1228</v>
      </c>
      <c r="D294" s="345"/>
      <c r="E294" s="346">
        <v>43159</v>
      </c>
      <c r="F294" s="347">
        <v>12417979.890000001</v>
      </c>
      <c r="G294" s="351">
        <v>0.05</v>
      </c>
      <c r="H294" s="349">
        <v>51741.58</v>
      </c>
      <c r="I294" s="347">
        <f t="shared" si="89"/>
        <v>26122033.010000002</v>
      </c>
      <c r="J294" s="351">
        <f t="shared" si="87"/>
        <v>0.05</v>
      </c>
      <c r="K294" s="350">
        <f t="shared" si="90"/>
        <v>-19613.770000000004</v>
      </c>
      <c r="L294" s="349">
        <f t="shared" si="80"/>
        <v>-71355.350000000006</v>
      </c>
      <c r="M294" s="19" t="s">
        <v>1554</v>
      </c>
      <c r="O294" s="32" t="str">
        <f t="shared" si="91"/>
        <v>C391</v>
      </c>
      <c r="P294" s="318"/>
      <c r="T294" s="19" t="s">
        <v>1260</v>
      </c>
    </row>
    <row r="295" spans="1:20" outlineLevel="2" x14ac:dyDescent="0.25">
      <c r="A295" s="345" t="s">
        <v>44</v>
      </c>
      <c r="B295" s="345" t="str">
        <f t="shared" si="88"/>
        <v>C3911 CMN Office Furn &amp; Eq, new-3</v>
      </c>
      <c r="C295" s="345" t="s">
        <v>1228</v>
      </c>
      <c r="D295" s="345"/>
      <c r="E295" s="346">
        <v>43190</v>
      </c>
      <c r="F295" s="347">
        <v>12439414.869999999</v>
      </c>
      <c r="G295" s="351">
        <v>0.05</v>
      </c>
      <c r="H295" s="349">
        <v>51830.9</v>
      </c>
      <c r="I295" s="347">
        <f t="shared" si="89"/>
        <v>26122033.010000002</v>
      </c>
      <c r="J295" s="351">
        <f t="shared" si="87"/>
        <v>0.05</v>
      </c>
      <c r="K295" s="350">
        <f t="shared" si="90"/>
        <v>-19613.770000000004</v>
      </c>
      <c r="L295" s="349">
        <f t="shared" si="80"/>
        <v>-71444.67</v>
      </c>
      <c r="M295" s="19" t="s">
        <v>1554</v>
      </c>
      <c r="O295" s="32" t="str">
        <f t="shared" si="91"/>
        <v>C391</v>
      </c>
      <c r="P295" s="318"/>
      <c r="T295" s="19" t="s">
        <v>1260</v>
      </c>
    </row>
    <row r="296" spans="1:20" outlineLevel="2" x14ac:dyDescent="0.25">
      <c r="A296" s="345" t="s">
        <v>44</v>
      </c>
      <c r="B296" s="345" t="str">
        <f t="shared" si="88"/>
        <v>C3911 CMN Office Furn &amp; Eq, new-4</v>
      </c>
      <c r="C296" s="345" t="s">
        <v>1228</v>
      </c>
      <c r="D296" s="345"/>
      <c r="E296" s="346">
        <v>43220</v>
      </c>
      <c r="F296" s="347">
        <v>12463896.65</v>
      </c>
      <c r="G296" s="351">
        <v>0.05</v>
      </c>
      <c r="H296" s="349">
        <v>51932.9</v>
      </c>
      <c r="I296" s="347">
        <f t="shared" si="89"/>
        <v>26122033.010000002</v>
      </c>
      <c r="J296" s="351">
        <f t="shared" si="87"/>
        <v>0.05</v>
      </c>
      <c r="K296" s="350">
        <f t="shared" si="90"/>
        <v>-19613.770000000004</v>
      </c>
      <c r="L296" s="349">
        <f t="shared" si="80"/>
        <v>-71546.67</v>
      </c>
      <c r="M296" s="19" t="s">
        <v>1554</v>
      </c>
      <c r="O296" s="32" t="str">
        <f t="shared" si="91"/>
        <v>C391</v>
      </c>
      <c r="P296" s="318"/>
      <c r="T296" s="19" t="s">
        <v>1260</v>
      </c>
    </row>
    <row r="297" spans="1:20" outlineLevel="2" x14ac:dyDescent="0.25">
      <c r="A297" s="345" t="s">
        <v>44</v>
      </c>
      <c r="B297" s="345" t="str">
        <f t="shared" si="88"/>
        <v>C3911 CMN Office Furn &amp; Eq, new-5</v>
      </c>
      <c r="C297" s="345" t="s">
        <v>1228</v>
      </c>
      <c r="D297" s="345"/>
      <c r="E297" s="346">
        <v>43251</v>
      </c>
      <c r="F297" s="347">
        <v>12463082.359999999</v>
      </c>
      <c r="G297" s="351">
        <v>0.05</v>
      </c>
      <c r="H297" s="349">
        <v>51929.51</v>
      </c>
      <c r="I297" s="347">
        <f t="shared" si="89"/>
        <v>26122033.010000002</v>
      </c>
      <c r="J297" s="351">
        <f t="shared" si="87"/>
        <v>0.05</v>
      </c>
      <c r="K297" s="350">
        <f t="shared" si="90"/>
        <v>-19613.770000000004</v>
      </c>
      <c r="L297" s="349">
        <f t="shared" si="80"/>
        <v>-71543.28</v>
      </c>
      <c r="M297" s="19" t="s">
        <v>1554</v>
      </c>
      <c r="O297" s="32" t="str">
        <f t="shared" si="91"/>
        <v>C391</v>
      </c>
      <c r="P297" s="318"/>
      <c r="T297" s="19" t="s">
        <v>1260</v>
      </c>
    </row>
    <row r="298" spans="1:20" outlineLevel="2" x14ac:dyDescent="0.25">
      <c r="A298" s="345" t="s">
        <v>44</v>
      </c>
      <c r="B298" s="345" t="str">
        <f t="shared" si="88"/>
        <v>C3911 CMN Office Furn &amp; Eq, new-6</v>
      </c>
      <c r="C298" s="345" t="s">
        <v>1228</v>
      </c>
      <c r="D298" s="345"/>
      <c r="E298" s="346">
        <v>43281</v>
      </c>
      <c r="F298" s="347">
        <v>12462268.060000001</v>
      </c>
      <c r="G298" s="351">
        <v>0.05</v>
      </c>
      <c r="H298" s="349">
        <v>51926.12</v>
      </c>
      <c r="I298" s="347">
        <f t="shared" si="89"/>
        <v>26122033.010000002</v>
      </c>
      <c r="J298" s="351">
        <f t="shared" si="87"/>
        <v>0.05</v>
      </c>
      <c r="K298" s="350">
        <f t="shared" si="90"/>
        <v>-19613.770000000004</v>
      </c>
      <c r="L298" s="349">
        <f t="shared" si="80"/>
        <v>-71539.89</v>
      </c>
      <c r="M298" s="19" t="s">
        <v>1554</v>
      </c>
      <c r="O298" s="32" t="str">
        <f t="shared" si="91"/>
        <v>C391</v>
      </c>
      <c r="P298" s="318"/>
      <c r="T298" s="19" t="s">
        <v>1260</v>
      </c>
    </row>
    <row r="299" spans="1:20" outlineLevel="2" x14ac:dyDescent="0.25">
      <c r="A299" s="345" t="s">
        <v>44</v>
      </c>
      <c r="B299" s="345" t="str">
        <f t="shared" si="88"/>
        <v>C3911 CMN Office Furn &amp; Eq, new-7</v>
      </c>
      <c r="C299" s="345" t="s">
        <v>1228</v>
      </c>
      <c r="D299" s="345"/>
      <c r="E299" s="346">
        <v>43312</v>
      </c>
      <c r="F299" s="347">
        <v>23949415.620000001</v>
      </c>
      <c r="G299" s="351">
        <v>0.05</v>
      </c>
      <c r="H299" s="349">
        <v>-185731.15000000002</v>
      </c>
      <c r="I299" s="347">
        <f t="shared" si="89"/>
        <v>26122033.010000002</v>
      </c>
      <c r="J299" s="351">
        <f t="shared" si="87"/>
        <v>0.05</v>
      </c>
      <c r="K299" s="350">
        <f t="shared" si="90"/>
        <v>-19613.770000000004</v>
      </c>
      <c r="L299" s="349">
        <f t="shared" si="80"/>
        <v>166117.38</v>
      </c>
      <c r="M299" s="19" t="s">
        <v>1554</v>
      </c>
      <c r="O299" s="32" t="str">
        <f t="shared" si="91"/>
        <v>C391</v>
      </c>
      <c r="P299" s="318"/>
      <c r="T299" s="19" t="s">
        <v>1260</v>
      </c>
    </row>
    <row r="300" spans="1:20" outlineLevel="2" x14ac:dyDescent="0.25">
      <c r="A300" s="345" t="s">
        <v>44</v>
      </c>
      <c r="B300" s="345" t="str">
        <f t="shared" si="88"/>
        <v>C3911 CMN Office Furn &amp; Eq, new-8</v>
      </c>
      <c r="C300" s="345" t="s">
        <v>1228</v>
      </c>
      <c r="D300" s="345"/>
      <c r="E300" s="346">
        <v>43343</v>
      </c>
      <c r="F300" s="347">
        <v>23949415.620000001</v>
      </c>
      <c r="G300" s="351">
        <v>0.05</v>
      </c>
      <c r="H300" s="349">
        <v>-157121.91000000003</v>
      </c>
      <c r="I300" s="347">
        <f t="shared" si="89"/>
        <v>26122033.010000002</v>
      </c>
      <c r="J300" s="351">
        <f t="shared" si="87"/>
        <v>0.05</v>
      </c>
      <c r="K300" s="350">
        <f t="shared" si="90"/>
        <v>-19613.770000000004</v>
      </c>
      <c r="L300" s="349">
        <f t="shared" si="80"/>
        <v>137508.14000000001</v>
      </c>
      <c r="M300" s="19" t="s">
        <v>1554</v>
      </c>
      <c r="O300" s="32" t="str">
        <f t="shared" si="91"/>
        <v>C391</v>
      </c>
      <c r="P300" s="318"/>
      <c r="T300" s="19" t="s">
        <v>1260</v>
      </c>
    </row>
    <row r="301" spans="1:20" outlineLevel="2" x14ac:dyDescent="0.25">
      <c r="A301" s="345" t="s">
        <v>44</v>
      </c>
      <c r="B301" s="345" t="str">
        <f t="shared" si="88"/>
        <v>C3911 CMN Office Furn &amp; Eq, new-9</v>
      </c>
      <c r="C301" s="345" t="s">
        <v>1228</v>
      </c>
      <c r="D301" s="345"/>
      <c r="E301" s="346">
        <v>43373</v>
      </c>
      <c r="F301" s="347">
        <v>23949415.620000001</v>
      </c>
      <c r="G301" s="351">
        <v>0.05</v>
      </c>
      <c r="H301" s="349">
        <v>-28666.340000000011</v>
      </c>
      <c r="I301" s="347">
        <f t="shared" si="89"/>
        <v>26122033.010000002</v>
      </c>
      <c r="J301" s="351">
        <f t="shared" si="87"/>
        <v>0.05</v>
      </c>
      <c r="K301" s="350">
        <f t="shared" si="90"/>
        <v>-19613.770000000004</v>
      </c>
      <c r="L301" s="349">
        <f t="shared" si="80"/>
        <v>9052.57</v>
      </c>
      <c r="M301" s="19" t="s">
        <v>1554</v>
      </c>
      <c r="O301" s="32" t="str">
        <f t="shared" si="91"/>
        <v>C391</v>
      </c>
      <c r="P301" s="318"/>
      <c r="T301" s="19" t="s">
        <v>1260</v>
      </c>
    </row>
    <row r="302" spans="1:20" outlineLevel="2" x14ac:dyDescent="0.25">
      <c r="A302" s="345" t="s">
        <v>44</v>
      </c>
      <c r="B302" s="345" t="str">
        <f t="shared" si="88"/>
        <v>C3911 CMN Office Furn &amp; Eq, new-10</v>
      </c>
      <c r="C302" s="345" t="s">
        <v>1228</v>
      </c>
      <c r="D302" s="345"/>
      <c r="E302" s="346">
        <v>43404</v>
      </c>
      <c r="F302" s="347">
        <v>23949415.620000001</v>
      </c>
      <c r="G302" s="351">
        <v>0.05</v>
      </c>
      <c r="H302" s="349">
        <v>-28666.340000000011</v>
      </c>
      <c r="I302" s="347">
        <f t="shared" si="89"/>
        <v>26122033.010000002</v>
      </c>
      <c r="J302" s="351">
        <f t="shared" si="87"/>
        <v>0.05</v>
      </c>
      <c r="K302" s="350">
        <f t="shared" si="90"/>
        <v>-19613.770000000004</v>
      </c>
      <c r="L302" s="349">
        <f t="shared" si="80"/>
        <v>9052.57</v>
      </c>
      <c r="M302" s="19" t="s">
        <v>1554</v>
      </c>
      <c r="O302" s="32" t="str">
        <f t="shared" si="91"/>
        <v>C391</v>
      </c>
      <c r="P302" s="318"/>
      <c r="T302" s="19" t="s">
        <v>1260</v>
      </c>
    </row>
    <row r="303" spans="1:20" outlineLevel="2" x14ac:dyDescent="0.25">
      <c r="A303" s="345" t="s">
        <v>44</v>
      </c>
      <c r="B303" s="345" t="str">
        <f t="shared" si="88"/>
        <v>C3911 CMN Office Furn &amp; Eq, new-11</v>
      </c>
      <c r="C303" s="345" t="s">
        <v>1228</v>
      </c>
      <c r="D303" s="345"/>
      <c r="E303" s="346">
        <v>43434</v>
      </c>
      <c r="F303" s="347">
        <v>23949415.620000001</v>
      </c>
      <c r="G303" s="351">
        <v>0.05</v>
      </c>
      <c r="H303" s="349">
        <v>-28666.340000000011</v>
      </c>
      <c r="I303" s="347">
        <f t="shared" si="89"/>
        <v>26122033.010000002</v>
      </c>
      <c r="J303" s="351">
        <f t="shared" si="87"/>
        <v>0.05</v>
      </c>
      <c r="K303" s="350">
        <f t="shared" si="90"/>
        <v>-19613.770000000004</v>
      </c>
      <c r="L303" s="349">
        <f t="shared" si="80"/>
        <v>9052.57</v>
      </c>
      <c r="M303" s="19" t="s">
        <v>1554</v>
      </c>
      <c r="O303" s="32" t="str">
        <f t="shared" si="91"/>
        <v>C391</v>
      </c>
      <c r="P303" s="318"/>
      <c r="T303" s="19" t="s">
        <v>1260</v>
      </c>
    </row>
    <row r="304" spans="1:20" outlineLevel="2" x14ac:dyDescent="0.25">
      <c r="A304" s="345" t="s">
        <v>44</v>
      </c>
      <c r="B304" s="345" t="str">
        <f t="shared" si="88"/>
        <v>C3911 CMN Office Furn &amp; Eq, new-12</v>
      </c>
      <c r="C304" s="345" t="s">
        <v>1228</v>
      </c>
      <c r="D304" s="345"/>
      <c r="E304" s="346">
        <v>43465</v>
      </c>
      <c r="F304" s="347">
        <v>26122033.010000002</v>
      </c>
      <c r="G304" s="351">
        <v>0.05</v>
      </c>
      <c r="H304" s="349">
        <v>-19613.770000000004</v>
      </c>
      <c r="I304" s="347">
        <f t="shared" si="89"/>
        <v>26122033.010000002</v>
      </c>
      <c r="J304" s="351">
        <f t="shared" si="87"/>
        <v>0.05</v>
      </c>
      <c r="K304" s="350">
        <f t="shared" si="90"/>
        <v>-19613.770000000004</v>
      </c>
      <c r="L304" s="349">
        <f t="shared" si="80"/>
        <v>0</v>
      </c>
      <c r="M304" s="19" t="s">
        <v>1554</v>
      </c>
      <c r="O304" s="32" t="str">
        <f t="shared" si="91"/>
        <v>C391</v>
      </c>
      <c r="P304" s="318"/>
      <c r="T304" s="19" t="s">
        <v>1260</v>
      </c>
    </row>
    <row r="305" spans="1:20" s="19" customFormat="1" ht="15.75" outlineLevel="1" thickBot="1" x14ac:dyDescent="0.3">
      <c r="A305" s="28" t="s">
        <v>647</v>
      </c>
      <c r="C305" s="20" t="s">
        <v>1227</v>
      </c>
      <c r="E305" s="104" t="s">
        <v>1266</v>
      </c>
      <c r="F305" s="29"/>
      <c r="G305" s="30"/>
      <c r="H305" s="42">
        <f>SUBTOTAL(9,H293:H304)</f>
        <v>-137351.68000000005</v>
      </c>
      <c r="I305" s="29"/>
      <c r="J305" s="30">
        <f t="shared" si="87"/>
        <v>0</v>
      </c>
      <c r="K305" s="42">
        <f>SUBTOTAL(9,K293:K304)</f>
        <v>-235365.24000000011</v>
      </c>
      <c r="L305" s="42">
        <f t="shared" si="80"/>
        <v>-98013.56</v>
      </c>
      <c r="O305" s="32" t="str">
        <f>LEFT(A305,5)</f>
        <v>C3911</v>
      </c>
      <c r="P305" s="318">
        <f>-L305/2</f>
        <v>49006.78</v>
      </c>
    </row>
    <row r="306" spans="1:20" ht="15.75" outlineLevel="2" thickTop="1" x14ac:dyDescent="0.25">
      <c r="A306" s="345" t="s">
        <v>45</v>
      </c>
      <c r="B306" s="345" t="str">
        <f t="shared" ref="B306:B317" si="92">CONCATENATE(A306,"-",MONTH(E306))</f>
        <v>C3911 CMN Office Furn &amp; Eq, old-1</v>
      </c>
      <c r="C306" s="345" t="s">
        <v>1228</v>
      </c>
      <c r="D306" s="345"/>
      <c r="E306" s="346">
        <v>43131</v>
      </c>
      <c r="F306" s="347">
        <v>5319104.41</v>
      </c>
      <c r="G306" s="348" t="s">
        <v>4</v>
      </c>
      <c r="H306" s="349">
        <v>88651.74</v>
      </c>
      <c r="I306" s="347"/>
      <c r="J306" s="348" t="str">
        <f t="shared" si="87"/>
        <v>End of Life</v>
      </c>
      <c r="K306" s="350">
        <f t="shared" ref="K306:K317" si="93">$H$317</f>
        <v>0</v>
      </c>
      <c r="L306" s="349">
        <f t="shared" si="80"/>
        <v>-88651.74</v>
      </c>
      <c r="M306" s="19" t="s">
        <v>1554</v>
      </c>
      <c r="O306" s="32" t="str">
        <f t="shared" ref="O306:O317" si="94">LEFT(A306,4)</f>
        <v>C391</v>
      </c>
      <c r="P306" s="318"/>
      <c r="T306" s="19" t="s">
        <v>4</v>
      </c>
    </row>
    <row r="307" spans="1:20" outlineLevel="2" x14ac:dyDescent="0.25">
      <c r="A307" s="345" t="s">
        <v>45</v>
      </c>
      <c r="B307" s="345" t="str">
        <f t="shared" si="92"/>
        <v>C3911 CMN Office Furn &amp; Eq, old-2</v>
      </c>
      <c r="C307" s="345" t="s">
        <v>1228</v>
      </c>
      <c r="D307" s="345"/>
      <c r="E307" s="346">
        <v>43159</v>
      </c>
      <c r="F307" s="347">
        <v>5230452.67</v>
      </c>
      <c r="G307" s="348" t="s">
        <v>4</v>
      </c>
      <c r="H307" s="349">
        <v>88651.74</v>
      </c>
      <c r="I307" s="347"/>
      <c r="J307" s="348" t="str">
        <f t="shared" si="87"/>
        <v>End of Life</v>
      </c>
      <c r="K307" s="350">
        <f t="shared" si="93"/>
        <v>0</v>
      </c>
      <c r="L307" s="349">
        <f t="shared" si="80"/>
        <v>-88651.74</v>
      </c>
      <c r="M307" s="19" t="s">
        <v>1554</v>
      </c>
      <c r="O307" s="32" t="str">
        <f t="shared" si="94"/>
        <v>C391</v>
      </c>
      <c r="P307" s="318"/>
      <c r="T307" s="19" t="s">
        <v>4</v>
      </c>
    </row>
    <row r="308" spans="1:20" outlineLevel="2" x14ac:dyDescent="0.25">
      <c r="A308" s="345" t="s">
        <v>45</v>
      </c>
      <c r="B308" s="345" t="str">
        <f t="shared" si="92"/>
        <v>C3911 CMN Office Furn &amp; Eq, old-3</v>
      </c>
      <c r="C308" s="345" t="s">
        <v>1228</v>
      </c>
      <c r="D308" s="345"/>
      <c r="E308" s="346">
        <v>43190</v>
      </c>
      <c r="F308" s="347">
        <v>5141800.93</v>
      </c>
      <c r="G308" s="348" t="s">
        <v>4</v>
      </c>
      <c r="H308" s="349">
        <v>88651.74</v>
      </c>
      <c r="I308" s="347"/>
      <c r="J308" s="348" t="str">
        <f t="shared" si="87"/>
        <v>End of Life</v>
      </c>
      <c r="K308" s="350">
        <f t="shared" si="93"/>
        <v>0</v>
      </c>
      <c r="L308" s="349">
        <f t="shared" si="80"/>
        <v>-88651.74</v>
      </c>
      <c r="M308" s="19" t="s">
        <v>1554</v>
      </c>
      <c r="O308" s="32" t="str">
        <f t="shared" si="94"/>
        <v>C391</v>
      </c>
      <c r="P308" s="318"/>
      <c r="T308" s="19" t="s">
        <v>4</v>
      </c>
    </row>
    <row r="309" spans="1:20" outlineLevel="2" x14ac:dyDescent="0.25">
      <c r="A309" s="345" t="s">
        <v>45</v>
      </c>
      <c r="B309" s="345" t="str">
        <f t="shared" si="92"/>
        <v>C3911 CMN Office Furn &amp; Eq, old-4</v>
      </c>
      <c r="C309" s="345" t="s">
        <v>1228</v>
      </c>
      <c r="D309" s="345"/>
      <c r="E309" s="346">
        <v>43220</v>
      </c>
      <c r="F309" s="347">
        <v>5053149.1900000004</v>
      </c>
      <c r="G309" s="348" t="s">
        <v>4</v>
      </c>
      <c r="H309" s="349">
        <v>88651.74</v>
      </c>
      <c r="I309" s="347"/>
      <c r="J309" s="348" t="str">
        <f t="shared" si="87"/>
        <v>End of Life</v>
      </c>
      <c r="K309" s="350">
        <f t="shared" si="93"/>
        <v>0</v>
      </c>
      <c r="L309" s="349">
        <f t="shared" si="80"/>
        <v>-88651.74</v>
      </c>
      <c r="M309" s="19" t="s">
        <v>1554</v>
      </c>
      <c r="O309" s="32" t="str">
        <f t="shared" si="94"/>
        <v>C391</v>
      </c>
      <c r="P309" s="318"/>
      <c r="T309" s="19" t="s">
        <v>4</v>
      </c>
    </row>
    <row r="310" spans="1:20" outlineLevel="2" x14ac:dyDescent="0.25">
      <c r="A310" s="345" t="s">
        <v>45</v>
      </c>
      <c r="B310" s="345" t="str">
        <f t="shared" si="92"/>
        <v>C3911 CMN Office Furn &amp; Eq, old-5</v>
      </c>
      <c r="C310" s="345" t="s">
        <v>1228</v>
      </c>
      <c r="D310" s="345"/>
      <c r="E310" s="346">
        <v>43251</v>
      </c>
      <c r="F310" s="347">
        <v>4964497.45</v>
      </c>
      <c r="G310" s="348" t="s">
        <v>4</v>
      </c>
      <c r="H310" s="349">
        <v>88651.74</v>
      </c>
      <c r="I310" s="347"/>
      <c r="J310" s="348" t="str">
        <f t="shared" si="87"/>
        <v>End of Life</v>
      </c>
      <c r="K310" s="350">
        <f t="shared" si="93"/>
        <v>0</v>
      </c>
      <c r="L310" s="349">
        <f t="shared" si="80"/>
        <v>-88651.74</v>
      </c>
      <c r="M310" s="19" t="s">
        <v>1554</v>
      </c>
      <c r="O310" s="32" t="str">
        <f t="shared" si="94"/>
        <v>C391</v>
      </c>
      <c r="P310" s="318"/>
      <c r="T310" s="19" t="s">
        <v>4</v>
      </c>
    </row>
    <row r="311" spans="1:20" outlineLevel="2" x14ac:dyDescent="0.25">
      <c r="A311" s="345" t="s">
        <v>45</v>
      </c>
      <c r="B311" s="345" t="str">
        <f t="shared" si="92"/>
        <v>C3911 CMN Office Furn &amp; Eq, old-6</v>
      </c>
      <c r="C311" s="345" t="s">
        <v>1228</v>
      </c>
      <c r="D311" s="345"/>
      <c r="E311" s="346">
        <v>43281</v>
      </c>
      <c r="F311" s="347">
        <v>4875845.71</v>
      </c>
      <c r="G311" s="348" t="s">
        <v>4</v>
      </c>
      <c r="H311" s="349">
        <v>88651.74</v>
      </c>
      <c r="I311" s="347"/>
      <c r="J311" s="348" t="str">
        <f t="shared" si="87"/>
        <v>End of Life</v>
      </c>
      <c r="K311" s="350">
        <f t="shared" si="93"/>
        <v>0</v>
      </c>
      <c r="L311" s="349">
        <f t="shared" si="80"/>
        <v>-88651.74</v>
      </c>
      <c r="M311" s="19" t="s">
        <v>1554</v>
      </c>
      <c r="O311" s="32" t="str">
        <f t="shared" si="94"/>
        <v>C391</v>
      </c>
      <c r="P311" s="318"/>
      <c r="T311" s="19" t="s">
        <v>4</v>
      </c>
    </row>
    <row r="312" spans="1:20" outlineLevel="2" x14ac:dyDescent="0.25">
      <c r="A312" s="345" t="s">
        <v>45</v>
      </c>
      <c r="B312" s="345" t="str">
        <f t="shared" si="92"/>
        <v>C3911 CMN Office Furn &amp; Eq, old-7</v>
      </c>
      <c r="C312" s="345" t="s">
        <v>1228</v>
      </c>
      <c r="D312" s="345"/>
      <c r="E312" s="346">
        <v>43312</v>
      </c>
      <c r="F312" s="347">
        <v>-0.03</v>
      </c>
      <c r="G312" s="348" t="s">
        <v>4</v>
      </c>
      <c r="H312" s="349">
        <v>0</v>
      </c>
      <c r="I312" s="347"/>
      <c r="J312" s="348" t="str">
        <f t="shared" si="87"/>
        <v>End of Life</v>
      </c>
      <c r="K312" s="350">
        <f t="shared" si="93"/>
        <v>0</v>
      </c>
      <c r="L312" s="349">
        <f t="shared" si="80"/>
        <v>0</v>
      </c>
      <c r="M312" s="19" t="s">
        <v>1554</v>
      </c>
      <c r="O312" s="32" t="str">
        <f t="shared" si="94"/>
        <v>C391</v>
      </c>
      <c r="P312" s="318"/>
      <c r="T312" s="19" t="s">
        <v>4</v>
      </c>
    </row>
    <row r="313" spans="1:20" outlineLevel="2" x14ac:dyDescent="0.25">
      <c r="A313" s="345" t="s">
        <v>45</v>
      </c>
      <c r="B313" s="345" t="str">
        <f t="shared" si="92"/>
        <v>C3911 CMN Office Furn &amp; Eq, old-8</v>
      </c>
      <c r="C313" s="345" t="s">
        <v>1228</v>
      </c>
      <c r="D313" s="345"/>
      <c r="E313" s="346">
        <v>43343</v>
      </c>
      <c r="F313" s="347">
        <v>-0.03</v>
      </c>
      <c r="G313" s="348" t="s">
        <v>4</v>
      </c>
      <c r="H313" s="349">
        <v>0</v>
      </c>
      <c r="I313" s="347"/>
      <c r="J313" s="348" t="str">
        <f t="shared" si="87"/>
        <v>End of Life</v>
      </c>
      <c r="K313" s="350">
        <f t="shared" si="93"/>
        <v>0</v>
      </c>
      <c r="L313" s="349">
        <f t="shared" si="80"/>
        <v>0</v>
      </c>
      <c r="M313" s="19" t="s">
        <v>1554</v>
      </c>
      <c r="O313" s="32" t="str">
        <f t="shared" si="94"/>
        <v>C391</v>
      </c>
      <c r="P313" s="318"/>
      <c r="T313" s="19" t="s">
        <v>4</v>
      </c>
    </row>
    <row r="314" spans="1:20" outlineLevel="2" x14ac:dyDescent="0.25">
      <c r="A314" s="345" t="s">
        <v>45</v>
      </c>
      <c r="B314" s="345" t="str">
        <f t="shared" si="92"/>
        <v>C3911 CMN Office Furn &amp; Eq, old-9</v>
      </c>
      <c r="C314" s="345" t="s">
        <v>1228</v>
      </c>
      <c r="D314" s="345"/>
      <c r="E314" s="346">
        <v>43373</v>
      </c>
      <c r="F314" s="347">
        <v>-0.03</v>
      </c>
      <c r="G314" s="348" t="s">
        <v>4</v>
      </c>
      <c r="H314" s="349">
        <v>0</v>
      </c>
      <c r="I314" s="347"/>
      <c r="J314" s="348" t="str">
        <f t="shared" si="87"/>
        <v>End of Life</v>
      </c>
      <c r="K314" s="350">
        <f t="shared" si="93"/>
        <v>0</v>
      </c>
      <c r="L314" s="349">
        <f t="shared" si="80"/>
        <v>0</v>
      </c>
      <c r="M314" s="19" t="s">
        <v>1554</v>
      </c>
      <c r="O314" s="32" t="str">
        <f t="shared" si="94"/>
        <v>C391</v>
      </c>
      <c r="P314" s="318"/>
      <c r="T314" s="19" t="s">
        <v>4</v>
      </c>
    </row>
    <row r="315" spans="1:20" outlineLevel="2" x14ac:dyDescent="0.25">
      <c r="A315" s="345" t="s">
        <v>45</v>
      </c>
      <c r="B315" s="345" t="str">
        <f t="shared" si="92"/>
        <v>C3911 CMN Office Furn &amp; Eq, old-10</v>
      </c>
      <c r="C315" s="345" t="s">
        <v>1228</v>
      </c>
      <c r="D315" s="345"/>
      <c r="E315" s="346">
        <v>43404</v>
      </c>
      <c r="F315" s="347">
        <v>-0.03</v>
      </c>
      <c r="G315" s="348" t="s">
        <v>4</v>
      </c>
      <c r="H315" s="349">
        <v>0</v>
      </c>
      <c r="I315" s="347"/>
      <c r="J315" s="348" t="str">
        <f t="shared" si="87"/>
        <v>End of Life</v>
      </c>
      <c r="K315" s="350">
        <f t="shared" si="93"/>
        <v>0</v>
      </c>
      <c r="L315" s="349">
        <f t="shared" si="80"/>
        <v>0</v>
      </c>
      <c r="M315" s="19" t="s">
        <v>1554</v>
      </c>
      <c r="O315" s="32" t="str">
        <f t="shared" si="94"/>
        <v>C391</v>
      </c>
      <c r="P315" s="318"/>
      <c r="T315" s="19" t="s">
        <v>4</v>
      </c>
    </row>
    <row r="316" spans="1:20" outlineLevel="2" x14ac:dyDescent="0.25">
      <c r="A316" s="345" t="s">
        <v>45</v>
      </c>
      <c r="B316" s="345" t="str">
        <f t="shared" si="92"/>
        <v>C3911 CMN Office Furn &amp; Eq, old-11</v>
      </c>
      <c r="C316" s="345" t="s">
        <v>1228</v>
      </c>
      <c r="D316" s="345"/>
      <c r="E316" s="346">
        <v>43434</v>
      </c>
      <c r="F316" s="347">
        <v>-0.03</v>
      </c>
      <c r="G316" s="348" t="s">
        <v>4</v>
      </c>
      <c r="H316" s="349">
        <v>0</v>
      </c>
      <c r="I316" s="347"/>
      <c r="J316" s="348" t="str">
        <f t="shared" si="87"/>
        <v>End of Life</v>
      </c>
      <c r="K316" s="350">
        <f t="shared" si="93"/>
        <v>0</v>
      </c>
      <c r="L316" s="349">
        <f t="shared" si="80"/>
        <v>0</v>
      </c>
      <c r="M316" s="19" t="s">
        <v>1554</v>
      </c>
      <c r="O316" s="32" t="str">
        <f t="shared" si="94"/>
        <v>C391</v>
      </c>
      <c r="P316" s="318"/>
      <c r="T316" s="19" t="s">
        <v>4</v>
      </c>
    </row>
    <row r="317" spans="1:20" outlineLevel="2" x14ac:dyDescent="0.25">
      <c r="A317" s="345" t="s">
        <v>45</v>
      </c>
      <c r="B317" s="345" t="str">
        <f t="shared" si="92"/>
        <v>C3911 CMN Office Furn &amp; Eq, old-12</v>
      </c>
      <c r="C317" s="345" t="s">
        <v>1228</v>
      </c>
      <c r="D317" s="345"/>
      <c r="E317" s="346">
        <v>43465</v>
      </c>
      <c r="F317" s="347">
        <v>-0.03</v>
      </c>
      <c r="G317" s="348" t="s">
        <v>4</v>
      </c>
      <c r="H317" s="349">
        <v>0</v>
      </c>
      <c r="I317" s="347"/>
      <c r="J317" s="348" t="str">
        <f t="shared" si="87"/>
        <v>End of Life</v>
      </c>
      <c r="K317" s="350">
        <f t="shared" si="93"/>
        <v>0</v>
      </c>
      <c r="L317" s="349">
        <f t="shared" si="80"/>
        <v>0</v>
      </c>
      <c r="M317" s="19" t="s">
        <v>1554</v>
      </c>
      <c r="O317" s="32" t="str">
        <f t="shared" si="94"/>
        <v>C391</v>
      </c>
      <c r="P317" s="318"/>
      <c r="T317" s="19" t="s">
        <v>4</v>
      </c>
    </row>
    <row r="318" spans="1:20" s="19" customFormat="1" ht="15.75" outlineLevel="1" thickBot="1" x14ac:dyDescent="0.3">
      <c r="A318" s="28" t="s">
        <v>648</v>
      </c>
      <c r="C318" s="20" t="s">
        <v>1227</v>
      </c>
      <c r="E318" s="104" t="s">
        <v>1266</v>
      </c>
      <c r="F318" s="29"/>
      <c r="G318" s="30"/>
      <c r="H318" s="42">
        <f>SUBTOTAL(9,H306:H317)</f>
        <v>531910.44000000006</v>
      </c>
      <c r="I318" s="29"/>
      <c r="J318" s="30">
        <f t="shared" si="87"/>
        <v>0</v>
      </c>
      <c r="K318" s="42">
        <f>SUBTOTAL(9,K306:K317)</f>
        <v>0</v>
      </c>
      <c r="L318" s="42">
        <f t="shared" si="80"/>
        <v>-531910.43999999994</v>
      </c>
      <c r="O318" s="32" t="str">
        <f>LEFT(A318,5)</f>
        <v>C3911</v>
      </c>
      <c r="P318" s="318">
        <f>-L318/2</f>
        <v>265955.21999999997</v>
      </c>
    </row>
    <row r="319" spans="1:20" ht="15.75" outlineLevel="2" thickTop="1" x14ac:dyDescent="0.25">
      <c r="A319" t="s">
        <v>46</v>
      </c>
      <c r="B319" s="19" t="str">
        <f t="shared" ref="B319:B330" si="95">CONCATENATE(A319,"-",MONTH(E319))</f>
        <v>C3912 CMN Computer Eq, new-1</v>
      </c>
      <c r="C319" s="19" t="s">
        <v>1228</v>
      </c>
      <c r="E319" s="27">
        <v>43131</v>
      </c>
      <c r="F319" s="249">
        <v>88132044.370000005</v>
      </c>
      <c r="G319" s="67">
        <v>0.2</v>
      </c>
      <c r="H319" s="250">
        <v>1468867.41</v>
      </c>
      <c r="I319" s="249">
        <f t="shared" ref="I319:I330" si="96">VLOOKUP(CONCATENATE(A319,"-12"),$B$6:$F$7816,5,FALSE)</f>
        <v>99624667.019999996</v>
      </c>
      <c r="J319" s="67">
        <f t="shared" si="87"/>
        <v>0.2</v>
      </c>
      <c r="K319" s="259">
        <f t="shared" ref="K319:K330" si="97">I319*J319/12</f>
        <v>1660411.1169999999</v>
      </c>
      <c r="L319" s="250">
        <f t="shared" si="80"/>
        <v>191543.71</v>
      </c>
      <c r="M319" s="19" t="s">
        <v>1260</v>
      </c>
      <c r="O319" s="32" t="str">
        <f t="shared" ref="O319:O330" si="98">LEFT(A319,4)</f>
        <v>C391</v>
      </c>
      <c r="P319" s="318"/>
      <c r="T319" s="19" t="s">
        <v>1260</v>
      </c>
    </row>
    <row r="320" spans="1:20" outlineLevel="2" x14ac:dyDescent="0.25">
      <c r="A320" t="s">
        <v>46</v>
      </c>
      <c r="B320" s="19" t="str">
        <f t="shared" si="95"/>
        <v>C3912 CMN Computer Eq, new-2</v>
      </c>
      <c r="C320" s="19" t="s">
        <v>1228</v>
      </c>
      <c r="E320" s="27">
        <v>43159</v>
      </c>
      <c r="F320" s="249">
        <v>90009522.239999995</v>
      </c>
      <c r="G320" s="67">
        <v>0.2</v>
      </c>
      <c r="H320" s="250">
        <v>1500158.7</v>
      </c>
      <c r="I320" s="249">
        <f t="shared" si="96"/>
        <v>99624667.019999996</v>
      </c>
      <c r="J320" s="67">
        <f t="shared" si="87"/>
        <v>0.2</v>
      </c>
      <c r="K320" s="259">
        <f t="shared" si="97"/>
        <v>1660411.1169999999</v>
      </c>
      <c r="L320" s="250">
        <f t="shared" si="80"/>
        <v>160252.42000000001</v>
      </c>
      <c r="M320" s="19" t="s">
        <v>1260</v>
      </c>
      <c r="O320" s="32" t="str">
        <f t="shared" si="98"/>
        <v>C391</v>
      </c>
      <c r="P320" s="318"/>
      <c r="T320" s="19" t="s">
        <v>1260</v>
      </c>
    </row>
    <row r="321" spans="1:20" outlineLevel="2" x14ac:dyDescent="0.25">
      <c r="A321" t="s">
        <v>46</v>
      </c>
      <c r="B321" s="19" t="str">
        <f t="shared" si="95"/>
        <v>C3912 CMN Computer Eq, new-3</v>
      </c>
      <c r="C321" s="19" t="s">
        <v>1228</v>
      </c>
      <c r="E321" s="27">
        <v>43190</v>
      </c>
      <c r="F321" s="249">
        <v>90276067.280000001</v>
      </c>
      <c r="G321" s="67">
        <v>0.2</v>
      </c>
      <c r="H321" s="250">
        <v>1504601.12</v>
      </c>
      <c r="I321" s="249">
        <f t="shared" si="96"/>
        <v>99624667.019999996</v>
      </c>
      <c r="J321" s="67">
        <f t="shared" si="87"/>
        <v>0.2</v>
      </c>
      <c r="K321" s="259">
        <f t="shared" si="97"/>
        <v>1660411.1169999999</v>
      </c>
      <c r="L321" s="250">
        <f t="shared" si="80"/>
        <v>155810</v>
      </c>
      <c r="M321" s="19" t="s">
        <v>1260</v>
      </c>
      <c r="O321" s="32" t="str">
        <f t="shared" si="98"/>
        <v>C391</v>
      </c>
      <c r="P321" s="318"/>
      <c r="T321" s="19" t="s">
        <v>1260</v>
      </c>
    </row>
    <row r="322" spans="1:20" outlineLevel="2" x14ac:dyDescent="0.25">
      <c r="A322" t="s">
        <v>46</v>
      </c>
      <c r="B322" s="19" t="str">
        <f t="shared" si="95"/>
        <v>C3912 CMN Computer Eq, new-4</v>
      </c>
      <c r="C322" s="19" t="s">
        <v>1228</v>
      </c>
      <c r="E322" s="27">
        <v>43220</v>
      </c>
      <c r="F322" s="249">
        <v>90364351.519999996</v>
      </c>
      <c r="G322" s="67">
        <v>0.2</v>
      </c>
      <c r="H322" s="250">
        <v>1506072.53</v>
      </c>
      <c r="I322" s="249">
        <f t="shared" si="96"/>
        <v>99624667.019999996</v>
      </c>
      <c r="J322" s="67">
        <f t="shared" si="87"/>
        <v>0.2</v>
      </c>
      <c r="K322" s="259">
        <f t="shared" si="97"/>
        <v>1660411.1169999999</v>
      </c>
      <c r="L322" s="250">
        <f t="shared" si="80"/>
        <v>154338.59</v>
      </c>
      <c r="M322" s="19" t="s">
        <v>1260</v>
      </c>
      <c r="O322" s="32" t="str">
        <f t="shared" si="98"/>
        <v>C391</v>
      </c>
      <c r="P322" s="318"/>
      <c r="T322" s="19" t="s">
        <v>1260</v>
      </c>
    </row>
    <row r="323" spans="1:20" outlineLevel="2" x14ac:dyDescent="0.25">
      <c r="A323" t="s">
        <v>46</v>
      </c>
      <c r="B323" s="19" t="str">
        <f t="shared" si="95"/>
        <v>C3912 CMN Computer Eq, new-5</v>
      </c>
      <c r="C323" s="19" t="s">
        <v>1228</v>
      </c>
      <c r="E323" s="27">
        <v>43251</v>
      </c>
      <c r="F323" s="249">
        <v>87405429.5</v>
      </c>
      <c r="G323" s="67">
        <v>0.2</v>
      </c>
      <c r="H323" s="250">
        <v>1456757.16</v>
      </c>
      <c r="I323" s="249">
        <f t="shared" si="96"/>
        <v>99624667.019999996</v>
      </c>
      <c r="J323" s="67">
        <f t="shared" si="87"/>
        <v>0.2</v>
      </c>
      <c r="K323" s="259">
        <f t="shared" si="97"/>
        <v>1660411.1169999999</v>
      </c>
      <c r="L323" s="250">
        <f t="shared" si="80"/>
        <v>203653.96</v>
      </c>
      <c r="M323" s="19" t="s">
        <v>1260</v>
      </c>
      <c r="O323" s="32" t="str">
        <f t="shared" si="98"/>
        <v>C391</v>
      </c>
      <c r="P323" s="318"/>
      <c r="T323" s="19" t="s">
        <v>1260</v>
      </c>
    </row>
    <row r="324" spans="1:20" outlineLevel="2" x14ac:dyDescent="0.25">
      <c r="A324" t="s">
        <v>46</v>
      </c>
      <c r="B324" s="19" t="str">
        <f t="shared" si="95"/>
        <v>C3912 CMN Computer Eq, new-6</v>
      </c>
      <c r="C324" s="19" t="s">
        <v>1228</v>
      </c>
      <c r="E324" s="27">
        <v>43281</v>
      </c>
      <c r="F324" s="249">
        <v>84711566.939999998</v>
      </c>
      <c r="G324" s="67">
        <v>0.2</v>
      </c>
      <c r="H324" s="250">
        <v>1411859.45</v>
      </c>
      <c r="I324" s="249">
        <f t="shared" si="96"/>
        <v>99624667.019999996</v>
      </c>
      <c r="J324" s="67">
        <f t="shared" si="87"/>
        <v>0.2</v>
      </c>
      <c r="K324" s="259">
        <f t="shared" si="97"/>
        <v>1660411.1169999999</v>
      </c>
      <c r="L324" s="250">
        <f t="shared" si="80"/>
        <v>248551.67</v>
      </c>
      <c r="M324" s="19" t="s">
        <v>1260</v>
      </c>
      <c r="O324" s="32" t="str">
        <f t="shared" si="98"/>
        <v>C391</v>
      </c>
      <c r="P324" s="318"/>
      <c r="T324" s="19" t="s">
        <v>1260</v>
      </c>
    </row>
    <row r="325" spans="1:20" outlineLevel="2" x14ac:dyDescent="0.25">
      <c r="A325" t="s">
        <v>46</v>
      </c>
      <c r="B325" s="19" t="str">
        <f t="shared" si="95"/>
        <v>C3912 CMN Computer Eq, new-7</v>
      </c>
      <c r="C325" s="19" t="s">
        <v>1228</v>
      </c>
      <c r="E325" s="27">
        <v>43312</v>
      </c>
      <c r="F325" s="249">
        <v>85496301.480000004</v>
      </c>
      <c r="G325" s="67">
        <v>0.2</v>
      </c>
      <c r="H325" s="250">
        <v>1232064.2400000002</v>
      </c>
      <c r="I325" s="249">
        <f t="shared" si="96"/>
        <v>99624667.019999996</v>
      </c>
      <c r="J325" s="67">
        <f t="shared" si="87"/>
        <v>0.2</v>
      </c>
      <c r="K325" s="259">
        <f t="shared" si="97"/>
        <v>1660411.1169999999</v>
      </c>
      <c r="L325" s="250">
        <f t="shared" si="80"/>
        <v>428346.88</v>
      </c>
      <c r="M325" s="19" t="s">
        <v>1260</v>
      </c>
      <c r="O325" s="32" t="str">
        <f t="shared" si="98"/>
        <v>C391</v>
      </c>
      <c r="P325" s="318"/>
      <c r="T325" s="19" t="s">
        <v>1260</v>
      </c>
    </row>
    <row r="326" spans="1:20" outlineLevel="2" x14ac:dyDescent="0.25">
      <c r="A326" t="s">
        <v>46</v>
      </c>
      <c r="B326" s="19" t="str">
        <f t="shared" si="95"/>
        <v>C3912 CMN Computer Eq, new-8</v>
      </c>
      <c r="C326" s="19" t="s">
        <v>1228</v>
      </c>
      <c r="E326" s="27">
        <v>43343</v>
      </c>
      <c r="F326" s="249">
        <v>87495348</v>
      </c>
      <c r="G326" s="67">
        <v>0.2</v>
      </c>
      <c r="H326" s="250">
        <v>1458255.8</v>
      </c>
      <c r="I326" s="249">
        <f t="shared" si="96"/>
        <v>99624667.019999996</v>
      </c>
      <c r="J326" s="67">
        <f t="shared" si="87"/>
        <v>0.2</v>
      </c>
      <c r="K326" s="259">
        <f t="shared" si="97"/>
        <v>1660411.1169999999</v>
      </c>
      <c r="L326" s="250">
        <f t="shared" si="80"/>
        <v>202155.32</v>
      </c>
      <c r="M326" s="19" t="s">
        <v>1260</v>
      </c>
      <c r="O326" s="32" t="str">
        <f t="shared" si="98"/>
        <v>C391</v>
      </c>
      <c r="P326" s="318"/>
      <c r="T326" s="19" t="s">
        <v>1260</v>
      </c>
    </row>
    <row r="327" spans="1:20" outlineLevel="2" x14ac:dyDescent="0.25">
      <c r="A327" t="s">
        <v>46</v>
      </c>
      <c r="B327" s="19" t="str">
        <f t="shared" si="95"/>
        <v>C3912 CMN Computer Eq, new-9</v>
      </c>
      <c r="C327" s="19" t="s">
        <v>1228</v>
      </c>
      <c r="E327" s="27">
        <v>43373</v>
      </c>
      <c r="F327" s="249">
        <v>90142089.620000005</v>
      </c>
      <c r="G327" s="67">
        <v>0.2</v>
      </c>
      <c r="H327" s="250">
        <v>1502368.16</v>
      </c>
      <c r="I327" s="249">
        <f t="shared" si="96"/>
        <v>99624667.019999996</v>
      </c>
      <c r="J327" s="67">
        <f t="shared" si="87"/>
        <v>0.2</v>
      </c>
      <c r="K327" s="259">
        <f t="shared" si="97"/>
        <v>1660411.1169999999</v>
      </c>
      <c r="L327" s="250">
        <f t="shared" ref="L327:L390" si="99">ROUND(K327-H327,2)</f>
        <v>158042.96</v>
      </c>
      <c r="M327" s="19" t="s">
        <v>1260</v>
      </c>
      <c r="O327" s="32" t="str">
        <f t="shared" si="98"/>
        <v>C391</v>
      </c>
      <c r="P327" s="318"/>
      <c r="T327" s="19" t="s">
        <v>1260</v>
      </c>
    </row>
    <row r="328" spans="1:20" outlineLevel="2" x14ac:dyDescent="0.25">
      <c r="A328" t="s">
        <v>46</v>
      </c>
      <c r="B328" s="19" t="str">
        <f t="shared" si="95"/>
        <v>C3912 CMN Computer Eq, new-10</v>
      </c>
      <c r="C328" s="19" t="s">
        <v>1228</v>
      </c>
      <c r="E328" s="27">
        <v>43404</v>
      </c>
      <c r="F328" s="249">
        <v>92432970.109999999</v>
      </c>
      <c r="G328" s="67">
        <v>0.2</v>
      </c>
      <c r="H328" s="250">
        <v>1540549.5</v>
      </c>
      <c r="I328" s="249">
        <f t="shared" si="96"/>
        <v>99624667.019999996</v>
      </c>
      <c r="J328" s="67">
        <f t="shared" si="87"/>
        <v>0.2</v>
      </c>
      <c r="K328" s="259">
        <f t="shared" si="97"/>
        <v>1660411.1169999999</v>
      </c>
      <c r="L328" s="250">
        <f t="shared" si="99"/>
        <v>119861.62</v>
      </c>
      <c r="M328" s="19" t="s">
        <v>1260</v>
      </c>
      <c r="O328" s="32" t="str">
        <f t="shared" si="98"/>
        <v>C391</v>
      </c>
      <c r="P328" s="318"/>
      <c r="T328" s="19" t="s">
        <v>1260</v>
      </c>
    </row>
    <row r="329" spans="1:20" outlineLevel="2" x14ac:dyDescent="0.25">
      <c r="A329" t="s">
        <v>46</v>
      </c>
      <c r="B329" s="19" t="str">
        <f t="shared" si="95"/>
        <v>C3912 CMN Computer Eq, new-11</v>
      </c>
      <c r="C329" s="19" t="s">
        <v>1228</v>
      </c>
      <c r="E329" s="27">
        <v>43434</v>
      </c>
      <c r="F329" s="249">
        <v>93434654.700000003</v>
      </c>
      <c r="G329" s="67">
        <v>0.2</v>
      </c>
      <c r="H329" s="250">
        <v>1557244.24</v>
      </c>
      <c r="I329" s="249">
        <f t="shared" si="96"/>
        <v>99624667.019999996</v>
      </c>
      <c r="J329" s="67">
        <f t="shared" si="87"/>
        <v>0.2</v>
      </c>
      <c r="K329" s="259">
        <f t="shared" si="97"/>
        <v>1660411.1169999999</v>
      </c>
      <c r="L329" s="250">
        <f t="shared" si="99"/>
        <v>103166.88</v>
      </c>
      <c r="M329" s="19" t="s">
        <v>1260</v>
      </c>
      <c r="O329" s="32" t="str">
        <f t="shared" si="98"/>
        <v>C391</v>
      </c>
      <c r="P329" s="318"/>
      <c r="T329" s="19" t="s">
        <v>1260</v>
      </c>
    </row>
    <row r="330" spans="1:20" outlineLevel="2" x14ac:dyDescent="0.25">
      <c r="A330" t="s">
        <v>46</v>
      </c>
      <c r="B330" s="19" t="str">
        <f t="shared" si="95"/>
        <v>C3912 CMN Computer Eq, new-12</v>
      </c>
      <c r="C330" s="19" t="s">
        <v>1228</v>
      </c>
      <c r="E330" s="27">
        <v>43465</v>
      </c>
      <c r="F330" s="249">
        <v>99624667.019999996</v>
      </c>
      <c r="G330" s="67">
        <v>0.2</v>
      </c>
      <c r="H330" s="250">
        <v>1660411.12</v>
      </c>
      <c r="I330" s="249">
        <f t="shared" si="96"/>
        <v>99624667.019999996</v>
      </c>
      <c r="J330" s="67">
        <f t="shared" si="87"/>
        <v>0.2</v>
      </c>
      <c r="K330" s="259">
        <f t="shared" si="97"/>
        <v>1660411.1169999999</v>
      </c>
      <c r="L330" s="250">
        <f t="shared" si="99"/>
        <v>0</v>
      </c>
      <c r="M330" s="19" t="s">
        <v>1260</v>
      </c>
      <c r="O330" s="32" t="str">
        <f t="shared" si="98"/>
        <v>C391</v>
      </c>
      <c r="P330" s="318"/>
      <c r="T330" s="19" t="s">
        <v>1260</v>
      </c>
    </row>
    <row r="331" spans="1:20" s="19" customFormat="1" ht="15.75" outlineLevel="1" thickBot="1" x14ac:dyDescent="0.3">
      <c r="A331" s="28" t="s">
        <v>649</v>
      </c>
      <c r="C331" s="20" t="s">
        <v>1227</v>
      </c>
      <c r="E331" s="104" t="s">
        <v>1266</v>
      </c>
      <c r="F331" s="29"/>
      <c r="G331" s="30"/>
      <c r="H331" s="42">
        <f>SUBTOTAL(9,H319:H330)</f>
        <v>17799209.430000003</v>
      </c>
      <c r="I331" s="29"/>
      <c r="J331" s="30">
        <f t="shared" si="87"/>
        <v>0</v>
      </c>
      <c r="K331" s="42">
        <f>SUBTOTAL(9,K319:K330)</f>
        <v>19924933.403999999</v>
      </c>
      <c r="L331" s="42">
        <f t="shared" si="99"/>
        <v>2125723.9700000002</v>
      </c>
      <c r="O331" s="32" t="str">
        <f>LEFT(A331,5)</f>
        <v>C3912</v>
      </c>
      <c r="P331" s="318">
        <f>-L331/2</f>
        <v>-1062861.9850000001</v>
      </c>
    </row>
    <row r="332" spans="1:20" ht="15.75" outlineLevel="2" thickTop="1" x14ac:dyDescent="0.25">
      <c r="A332" t="s">
        <v>47</v>
      </c>
      <c r="B332" s="19" t="str">
        <f t="shared" ref="B332:B343" si="100">CONCATENATE(A332,"-",MONTH(E332))</f>
        <v>C3920 GEN Trans Equip, new-1</v>
      </c>
      <c r="C332" s="19" t="s">
        <v>1228</v>
      </c>
      <c r="E332" s="27">
        <v>43131</v>
      </c>
      <c r="F332" s="249">
        <v>4206114.32</v>
      </c>
      <c r="G332" s="67">
        <v>1.43E-2</v>
      </c>
      <c r="H332" s="250">
        <v>5012.29</v>
      </c>
      <c r="I332" s="249">
        <f t="shared" ref="I332:I343" si="101">VLOOKUP(CONCATENATE(A332,"-12"),$B$6:$F$7816,5,FALSE)</f>
        <v>4056724.72</v>
      </c>
      <c r="J332" s="67">
        <f t="shared" si="87"/>
        <v>1.43E-2</v>
      </c>
      <c r="K332" s="259">
        <f t="shared" ref="K332:K343" si="102">I332*J332/12</f>
        <v>4834.2636246666671</v>
      </c>
      <c r="L332" s="250">
        <f t="shared" si="99"/>
        <v>-178.03</v>
      </c>
      <c r="M332" s="19" t="s">
        <v>1260</v>
      </c>
      <c r="O332" s="32" t="str">
        <f t="shared" ref="O332:O343" si="103">LEFT(A332,4)</f>
        <v>C392</v>
      </c>
      <c r="P332" s="318"/>
      <c r="T332" s="19" t="s">
        <v>1260</v>
      </c>
    </row>
    <row r="333" spans="1:20" outlineLevel="2" x14ac:dyDescent="0.25">
      <c r="A333" t="s">
        <v>47</v>
      </c>
      <c r="B333" s="19" t="str">
        <f t="shared" si="100"/>
        <v>C3920 GEN Trans Equip, new-2</v>
      </c>
      <c r="C333" s="19" t="s">
        <v>1228</v>
      </c>
      <c r="E333" s="27">
        <v>43159</v>
      </c>
      <c r="F333" s="249">
        <v>4203443.2</v>
      </c>
      <c r="G333" s="67">
        <v>1.43E-2</v>
      </c>
      <c r="H333" s="250">
        <v>5009.1000000000004</v>
      </c>
      <c r="I333" s="249">
        <f t="shared" si="101"/>
        <v>4056724.72</v>
      </c>
      <c r="J333" s="67">
        <f t="shared" si="87"/>
        <v>1.43E-2</v>
      </c>
      <c r="K333" s="259">
        <f t="shared" si="102"/>
        <v>4834.2636246666671</v>
      </c>
      <c r="L333" s="250">
        <f t="shared" si="99"/>
        <v>-174.84</v>
      </c>
      <c r="M333" s="19" t="s">
        <v>1260</v>
      </c>
      <c r="O333" s="32" t="str">
        <f t="shared" si="103"/>
        <v>C392</v>
      </c>
      <c r="P333" s="318"/>
      <c r="T333" s="19" t="s">
        <v>1260</v>
      </c>
    </row>
    <row r="334" spans="1:20" outlineLevel="2" x14ac:dyDescent="0.25">
      <c r="A334" t="s">
        <v>47</v>
      </c>
      <c r="B334" s="19" t="str">
        <f t="shared" si="100"/>
        <v>C3920 GEN Trans Equip, new-3</v>
      </c>
      <c r="C334" s="19" t="s">
        <v>1228</v>
      </c>
      <c r="E334" s="27">
        <v>43190</v>
      </c>
      <c r="F334" s="249">
        <v>3905960.3</v>
      </c>
      <c r="G334" s="67">
        <v>1.43E-2</v>
      </c>
      <c r="H334" s="250">
        <v>4654.6000000000004</v>
      </c>
      <c r="I334" s="249">
        <f t="shared" si="101"/>
        <v>4056724.72</v>
      </c>
      <c r="J334" s="67">
        <f t="shared" si="87"/>
        <v>1.43E-2</v>
      </c>
      <c r="K334" s="259">
        <f t="shared" si="102"/>
        <v>4834.2636246666671</v>
      </c>
      <c r="L334" s="250">
        <f t="shared" si="99"/>
        <v>179.66</v>
      </c>
      <c r="M334" s="19" t="s">
        <v>1260</v>
      </c>
      <c r="O334" s="32" t="str">
        <f t="shared" si="103"/>
        <v>C392</v>
      </c>
      <c r="P334" s="318"/>
      <c r="T334" s="19" t="s">
        <v>1260</v>
      </c>
    </row>
    <row r="335" spans="1:20" outlineLevel="2" x14ac:dyDescent="0.25">
      <c r="A335" t="s">
        <v>47</v>
      </c>
      <c r="B335" s="19" t="str">
        <f t="shared" si="100"/>
        <v>C3920 GEN Trans Equip, new-4</v>
      </c>
      <c r="C335" s="19" t="s">
        <v>1228</v>
      </c>
      <c r="E335" s="27">
        <v>43220</v>
      </c>
      <c r="F335" s="249">
        <v>3905960.3</v>
      </c>
      <c r="G335" s="67">
        <v>1.43E-2</v>
      </c>
      <c r="H335" s="250">
        <v>4654.6000000000004</v>
      </c>
      <c r="I335" s="249">
        <f t="shared" si="101"/>
        <v>4056724.72</v>
      </c>
      <c r="J335" s="67">
        <f t="shared" si="87"/>
        <v>1.43E-2</v>
      </c>
      <c r="K335" s="259">
        <f t="shared" si="102"/>
        <v>4834.2636246666671</v>
      </c>
      <c r="L335" s="250">
        <f t="shared" si="99"/>
        <v>179.66</v>
      </c>
      <c r="M335" s="19" t="s">
        <v>1260</v>
      </c>
      <c r="O335" s="32" t="str">
        <f t="shared" si="103"/>
        <v>C392</v>
      </c>
      <c r="P335" s="318"/>
      <c r="T335" s="19" t="s">
        <v>1260</v>
      </c>
    </row>
    <row r="336" spans="1:20" outlineLevel="2" x14ac:dyDescent="0.25">
      <c r="A336" t="s">
        <v>47</v>
      </c>
      <c r="B336" s="19" t="str">
        <f t="shared" si="100"/>
        <v>C3920 GEN Trans Equip, new-5</v>
      </c>
      <c r="C336" s="19" t="s">
        <v>1228</v>
      </c>
      <c r="E336" s="27">
        <v>43251</v>
      </c>
      <c r="F336" s="249">
        <v>3905960.3</v>
      </c>
      <c r="G336" s="67">
        <v>1.43E-2</v>
      </c>
      <c r="H336" s="250">
        <v>4654.6000000000004</v>
      </c>
      <c r="I336" s="249">
        <f t="shared" si="101"/>
        <v>4056724.72</v>
      </c>
      <c r="J336" s="67">
        <f t="shared" si="87"/>
        <v>1.43E-2</v>
      </c>
      <c r="K336" s="259">
        <f t="shared" si="102"/>
        <v>4834.2636246666671</v>
      </c>
      <c r="L336" s="250">
        <f t="shared" si="99"/>
        <v>179.66</v>
      </c>
      <c r="M336" s="19" t="s">
        <v>1260</v>
      </c>
      <c r="O336" s="32" t="str">
        <f t="shared" si="103"/>
        <v>C392</v>
      </c>
      <c r="P336" s="318"/>
      <c r="T336" s="19" t="s">
        <v>1260</v>
      </c>
    </row>
    <row r="337" spans="1:20" outlineLevel="2" x14ac:dyDescent="0.25">
      <c r="A337" t="s">
        <v>47</v>
      </c>
      <c r="B337" s="19" t="str">
        <f t="shared" si="100"/>
        <v>C3920 GEN Trans Equip, new-6</v>
      </c>
      <c r="C337" s="19" t="s">
        <v>1228</v>
      </c>
      <c r="E337" s="27">
        <v>43281</v>
      </c>
      <c r="F337" s="249">
        <v>3905960.3</v>
      </c>
      <c r="G337" s="67">
        <v>1.43E-2</v>
      </c>
      <c r="H337" s="250">
        <v>4654.6000000000004</v>
      </c>
      <c r="I337" s="249">
        <f t="shared" si="101"/>
        <v>4056724.72</v>
      </c>
      <c r="J337" s="67">
        <f t="shared" si="87"/>
        <v>1.43E-2</v>
      </c>
      <c r="K337" s="259">
        <f t="shared" si="102"/>
        <v>4834.2636246666671</v>
      </c>
      <c r="L337" s="250">
        <f t="shared" si="99"/>
        <v>179.66</v>
      </c>
      <c r="M337" s="19" t="s">
        <v>1260</v>
      </c>
      <c r="O337" s="32" t="str">
        <f t="shared" si="103"/>
        <v>C392</v>
      </c>
      <c r="P337" s="318"/>
      <c r="T337" s="19" t="s">
        <v>1260</v>
      </c>
    </row>
    <row r="338" spans="1:20" outlineLevel="2" x14ac:dyDescent="0.25">
      <c r="A338" t="s">
        <v>47</v>
      </c>
      <c r="B338" s="19" t="str">
        <f t="shared" si="100"/>
        <v>C3920 GEN Trans Equip, new-7</v>
      </c>
      <c r="C338" s="19" t="s">
        <v>1228</v>
      </c>
      <c r="E338" s="27">
        <v>43312</v>
      </c>
      <c r="F338" s="249">
        <v>3907694.84</v>
      </c>
      <c r="G338" s="67">
        <v>1.43E-2</v>
      </c>
      <c r="H338" s="250">
        <v>4656.67</v>
      </c>
      <c r="I338" s="249">
        <f t="shared" si="101"/>
        <v>4056724.72</v>
      </c>
      <c r="J338" s="67">
        <f t="shared" si="87"/>
        <v>1.43E-2</v>
      </c>
      <c r="K338" s="259">
        <f t="shared" si="102"/>
        <v>4834.2636246666671</v>
      </c>
      <c r="L338" s="250">
        <f t="shared" si="99"/>
        <v>177.59</v>
      </c>
      <c r="M338" s="19" t="s">
        <v>1260</v>
      </c>
      <c r="O338" s="32" t="str">
        <f t="shared" si="103"/>
        <v>C392</v>
      </c>
      <c r="P338" s="318"/>
      <c r="T338" s="19" t="s">
        <v>1260</v>
      </c>
    </row>
    <row r="339" spans="1:20" outlineLevel="2" x14ac:dyDescent="0.25">
      <c r="A339" t="s">
        <v>47</v>
      </c>
      <c r="B339" s="19" t="str">
        <f t="shared" si="100"/>
        <v>C3920 GEN Trans Equip, new-8</v>
      </c>
      <c r="C339" s="19" t="s">
        <v>1228</v>
      </c>
      <c r="E339" s="27">
        <v>43343</v>
      </c>
      <c r="F339" s="249">
        <v>3905960.3</v>
      </c>
      <c r="G339" s="67">
        <v>1.43E-2</v>
      </c>
      <c r="H339" s="250">
        <v>4654.6000000000004</v>
      </c>
      <c r="I339" s="249">
        <f t="shared" si="101"/>
        <v>4056724.72</v>
      </c>
      <c r="J339" s="67">
        <f t="shared" si="87"/>
        <v>1.43E-2</v>
      </c>
      <c r="K339" s="259">
        <f t="shared" si="102"/>
        <v>4834.2636246666671</v>
      </c>
      <c r="L339" s="250">
        <f t="shared" si="99"/>
        <v>179.66</v>
      </c>
      <c r="M339" s="19" t="s">
        <v>1260</v>
      </c>
      <c r="O339" s="32" t="str">
        <f t="shared" si="103"/>
        <v>C392</v>
      </c>
      <c r="P339" s="318"/>
      <c r="T339" s="19" t="s">
        <v>1260</v>
      </c>
    </row>
    <row r="340" spans="1:20" outlineLevel="2" x14ac:dyDescent="0.25">
      <c r="A340" t="s">
        <v>47</v>
      </c>
      <c r="B340" s="19" t="str">
        <f t="shared" si="100"/>
        <v>C3920 GEN Trans Equip, new-9</v>
      </c>
      <c r="C340" s="19" t="s">
        <v>1228</v>
      </c>
      <c r="E340" s="27">
        <v>43373</v>
      </c>
      <c r="F340" s="249">
        <v>3905960.3</v>
      </c>
      <c r="G340" s="67">
        <v>1.43E-2</v>
      </c>
      <c r="H340" s="250">
        <v>4654.6000000000004</v>
      </c>
      <c r="I340" s="249">
        <f t="shared" si="101"/>
        <v>4056724.72</v>
      </c>
      <c r="J340" s="67">
        <f t="shared" si="87"/>
        <v>1.43E-2</v>
      </c>
      <c r="K340" s="259">
        <f t="shared" si="102"/>
        <v>4834.2636246666671</v>
      </c>
      <c r="L340" s="250">
        <f t="shared" si="99"/>
        <v>179.66</v>
      </c>
      <c r="M340" s="19" t="s">
        <v>1260</v>
      </c>
      <c r="O340" s="32" t="str">
        <f t="shared" si="103"/>
        <v>C392</v>
      </c>
      <c r="P340" s="318"/>
      <c r="T340" s="19" t="s">
        <v>1260</v>
      </c>
    </row>
    <row r="341" spans="1:20" outlineLevel="2" x14ac:dyDescent="0.25">
      <c r="A341" t="s">
        <v>47</v>
      </c>
      <c r="B341" s="19" t="str">
        <f t="shared" si="100"/>
        <v>C3920 GEN Trans Equip, new-10</v>
      </c>
      <c r="C341" s="19" t="s">
        <v>1228</v>
      </c>
      <c r="E341" s="27">
        <v>43404</v>
      </c>
      <c r="F341" s="249">
        <v>3905960.3</v>
      </c>
      <c r="G341" s="67">
        <v>1.43E-2</v>
      </c>
      <c r="H341" s="250">
        <v>4654.6000000000004</v>
      </c>
      <c r="I341" s="249">
        <f t="shared" si="101"/>
        <v>4056724.72</v>
      </c>
      <c r="J341" s="67">
        <f t="shared" si="87"/>
        <v>1.43E-2</v>
      </c>
      <c r="K341" s="259">
        <f t="shared" si="102"/>
        <v>4834.2636246666671</v>
      </c>
      <c r="L341" s="250">
        <f t="shared" si="99"/>
        <v>179.66</v>
      </c>
      <c r="M341" s="19" t="s">
        <v>1260</v>
      </c>
      <c r="O341" s="32" t="str">
        <f t="shared" si="103"/>
        <v>C392</v>
      </c>
      <c r="P341" s="318"/>
      <c r="T341" s="19" t="s">
        <v>1260</v>
      </c>
    </row>
    <row r="342" spans="1:20" outlineLevel="2" x14ac:dyDescent="0.25">
      <c r="A342" t="s">
        <v>47</v>
      </c>
      <c r="B342" s="19" t="str">
        <f t="shared" si="100"/>
        <v>C3920 GEN Trans Equip, new-11</v>
      </c>
      <c r="C342" s="19" t="s">
        <v>1228</v>
      </c>
      <c r="E342" s="27">
        <v>43434</v>
      </c>
      <c r="F342" s="249">
        <v>3981342.51</v>
      </c>
      <c r="G342" s="67">
        <v>1.43E-2</v>
      </c>
      <c r="H342" s="250">
        <v>4744.43</v>
      </c>
      <c r="I342" s="249">
        <f t="shared" si="101"/>
        <v>4056724.72</v>
      </c>
      <c r="J342" s="67">
        <f t="shared" si="87"/>
        <v>1.43E-2</v>
      </c>
      <c r="K342" s="259">
        <f t="shared" si="102"/>
        <v>4834.2636246666671</v>
      </c>
      <c r="L342" s="250">
        <f t="shared" si="99"/>
        <v>89.83</v>
      </c>
      <c r="M342" s="19" t="s">
        <v>1260</v>
      </c>
      <c r="O342" s="32" t="str">
        <f t="shared" si="103"/>
        <v>C392</v>
      </c>
      <c r="P342" s="318"/>
      <c r="T342" s="19" t="s">
        <v>1260</v>
      </c>
    </row>
    <row r="343" spans="1:20" outlineLevel="2" x14ac:dyDescent="0.25">
      <c r="A343" t="s">
        <v>47</v>
      </c>
      <c r="B343" s="19" t="str">
        <f t="shared" si="100"/>
        <v>C3920 GEN Trans Equip, new-12</v>
      </c>
      <c r="C343" s="19" t="s">
        <v>1228</v>
      </c>
      <c r="E343" s="27">
        <v>43465</v>
      </c>
      <c r="F343" s="249">
        <v>4056724.72</v>
      </c>
      <c r="G343" s="67">
        <v>1.43E-2</v>
      </c>
      <c r="H343" s="250">
        <v>4834.26</v>
      </c>
      <c r="I343" s="249">
        <f t="shared" si="101"/>
        <v>4056724.72</v>
      </c>
      <c r="J343" s="67">
        <f t="shared" si="87"/>
        <v>1.43E-2</v>
      </c>
      <c r="K343" s="259">
        <f t="shared" si="102"/>
        <v>4834.2636246666671</v>
      </c>
      <c r="L343" s="250">
        <f t="shared" si="99"/>
        <v>0</v>
      </c>
      <c r="M343" s="19" t="s">
        <v>1260</v>
      </c>
      <c r="O343" s="32" t="str">
        <f t="shared" si="103"/>
        <v>C392</v>
      </c>
      <c r="P343" s="318"/>
      <c r="T343" s="19" t="s">
        <v>1260</v>
      </c>
    </row>
    <row r="344" spans="1:20" s="19" customFormat="1" ht="15.75" outlineLevel="1" thickBot="1" x14ac:dyDescent="0.3">
      <c r="A344" s="28" t="s">
        <v>650</v>
      </c>
      <c r="C344" s="20" t="s">
        <v>1227</v>
      </c>
      <c r="E344" s="104" t="s">
        <v>1266</v>
      </c>
      <c r="F344" s="29"/>
      <c r="G344" s="30"/>
      <c r="H344" s="42">
        <f>SUBTOTAL(9,H332:H343)</f>
        <v>56838.95</v>
      </c>
      <c r="I344" s="29"/>
      <c r="J344" s="30">
        <f t="shared" si="87"/>
        <v>0</v>
      </c>
      <c r="K344" s="42">
        <f>SUBTOTAL(9,K332:K343)</f>
        <v>58011.163496000001</v>
      </c>
      <c r="L344" s="42">
        <f t="shared" si="99"/>
        <v>1172.21</v>
      </c>
      <c r="O344" s="32" t="str">
        <f>LEFT(A344,5)</f>
        <v>C3920</v>
      </c>
      <c r="P344" s="318">
        <f>-L344/2</f>
        <v>-586.10500000000002</v>
      </c>
    </row>
    <row r="345" spans="1:20" ht="15.75" outlineLevel="2" thickTop="1" x14ac:dyDescent="0.25">
      <c r="A345" s="345" t="s">
        <v>48</v>
      </c>
      <c r="B345" s="345" t="str">
        <f t="shared" ref="B345:B356" si="104">CONCATENATE(A345,"-",MONTH(E345))</f>
        <v>C3920 GEN Trans Equip, old-1</v>
      </c>
      <c r="C345" s="345" t="s">
        <v>1228</v>
      </c>
      <c r="D345" s="345"/>
      <c r="E345" s="346">
        <v>43131</v>
      </c>
      <c r="F345" s="347">
        <v>-723.81</v>
      </c>
      <c r="G345" s="348" t="s">
        <v>4</v>
      </c>
      <c r="H345" s="349">
        <v>-12.06</v>
      </c>
      <c r="I345" s="347"/>
      <c r="J345" s="348" t="str">
        <f t="shared" si="87"/>
        <v>End of Life</v>
      </c>
      <c r="K345" s="350">
        <f t="shared" ref="K345:K356" si="105">$H$356</f>
        <v>0</v>
      </c>
      <c r="L345" s="349">
        <f t="shared" si="99"/>
        <v>12.06</v>
      </c>
      <c r="M345" s="19" t="s">
        <v>1554</v>
      </c>
      <c r="O345" s="32" t="str">
        <f t="shared" ref="O345:O356" si="106">LEFT(A345,4)</f>
        <v>C392</v>
      </c>
      <c r="P345" s="318"/>
      <c r="T345" s="19" t="s">
        <v>4</v>
      </c>
    </row>
    <row r="346" spans="1:20" outlineLevel="2" x14ac:dyDescent="0.25">
      <c r="A346" s="345" t="s">
        <v>48</v>
      </c>
      <c r="B346" s="345" t="str">
        <f t="shared" si="104"/>
        <v>C3920 GEN Trans Equip, old-2</v>
      </c>
      <c r="C346" s="345" t="s">
        <v>1228</v>
      </c>
      <c r="D346" s="345"/>
      <c r="E346" s="346">
        <v>43159</v>
      </c>
      <c r="F346" s="347">
        <v>-711.75</v>
      </c>
      <c r="G346" s="348" t="s">
        <v>4</v>
      </c>
      <c r="H346" s="349">
        <v>-12.06</v>
      </c>
      <c r="I346" s="347"/>
      <c r="J346" s="348" t="str">
        <f t="shared" si="87"/>
        <v>End of Life</v>
      </c>
      <c r="K346" s="350">
        <f t="shared" si="105"/>
        <v>0</v>
      </c>
      <c r="L346" s="349">
        <f t="shared" si="99"/>
        <v>12.06</v>
      </c>
      <c r="M346" s="19" t="s">
        <v>1554</v>
      </c>
      <c r="O346" s="32" t="str">
        <f t="shared" si="106"/>
        <v>C392</v>
      </c>
      <c r="P346" s="318"/>
      <c r="T346" s="19" t="s">
        <v>4</v>
      </c>
    </row>
    <row r="347" spans="1:20" outlineLevel="2" x14ac:dyDescent="0.25">
      <c r="A347" s="345" t="s">
        <v>48</v>
      </c>
      <c r="B347" s="345" t="str">
        <f t="shared" si="104"/>
        <v>C3920 GEN Trans Equip, old-3</v>
      </c>
      <c r="C347" s="345" t="s">
        <v>1228</v>
      </c>
      <c r="D347" s="345"/>
      <c r="E347" s="346">
        <v>43190</v>
      </c>
      <c r="F347" s="347">
        <v>-699.69</v>
      </c>
      <c r="G347" s="348" t="s">
        <v>4</v>
      </c>
      <c r="H347" s="349">
        <v>-12.06</v>
      </c>
      <c r="I347" s="347"/>
      <c r="J347" s="348" t="str">
        <f t="shared" si="87"/>
        <v>End of Life</v>
      </c>
      <c r="K347" s="350">
        <f t="shared" si="105"/>
        <v>0</v>
      </c>
      <c r="L347" s="349">
        <f t="shared" si="99"/>
        <v>12.06</v>
      </c>
      <c r="M347" s="19" t="s">
        <v>1554</v>
      </c>
      <c r="O347" s="32" t="str">
        <f t="shared" si="106"/>
        <v>C392</v>
      </c>
      <c r="P347" s="318"/>
      <c r="T347" s="19" t="s">
        <v>4</v>
      </c>
    </row>
    <row r="348" spans="1:20" outlineLevel="2" x14ac:dyDescent="0.25">
      <c r="A348" s="345" t="s">
        <v>48</v>
      </c>
      <c r="B348" s="345" t="str">
        <f t="shared" si="104"/>
        <v>C3920 GEN Trans Equip, old-4</v>
      </c>
      <c r="C348" s="345" t="s">
        <v>1228</v>
      </c>
      <c r="D348" s="345"/>
      <c r="E348" s="346">
        <v>43220</v>
      </c>
      <c r="F348" s="347">
        <v>-687.63</v>
      </c>
      <c r="G348" s="348" t="s">
        <v>4</v>
      </c>
      <c r="H348" s="349">
        <v>-12.06</v>
      </c>
      <c r="I348" s="347"/>
      <c r="J348" s="348" t="str">
        <f t="shared" si="87"/>
        <v>End of Life</v>
      </c>
      <c r="K348" s="350">
        <f t="shared" si="105"/>
        <v>0</v>
      </c>
      <c r="L348" s="349">
        <f t="shared" si="99"/>
        <v>12.06</v>
      </c>
      <c r="M348" s="19" t="s">
        <v>1554</v>
      </c>
      <c r="O348" s="32" t="str">
        <f t="shared" si="106"/>
        <v>C392</v>
      </c>
      <c r="P348" s="318"/>
      <c r="T348" s="19" t="s">
        <v>4</v>
      </c>
    </row>
    <row r="349" spans="1:20" outlineLevel="2" x14ac:dyDescent="0.25">
      <c r="A349" s="345" t="s">
        <v>48</v>
      </c>
      <c r="B349" s="345" t="str">
        <f t="shared" si="104"/>
        <v>C3920 GEN Trans Equip, old-5</v>
      </c>
      <c r="C349" s="345" t="s">
        <v>1228</v>
      </c>
      <c r="D349" s="345"/>
      <c r="E349" s="346">
        <v>43251</v>
      </c>
      <c r="F349" s="347">
        <v>-675.57</v>
      </c>
      <c r="G349" s="348" t="s">
        <v>4</v>
      </c>
      <c r="H349" s="349">
        <v>-12.06</v>
      </c>
      <c r="I349" s="347"/>
      <c r="J349" s="348" t="str">
        <f t="shared" si="87"/>
        <v>End of Life</v>
      </c>
      <c r="K349" s="350">
        <f t="shared" si="105"/>
        <v>0</v>
      </c>
      <c r="L349" s="349">
        <f t="shared" si="99"/>
        <v>12.06</v>
      </c>
      <c r="M349" s="19" t="s">
        <v>1554</v>
      </c>
      <c r="O349" s="32" t="str">
        <f t="shared" si="106"/>
        <v>C392</v>
      </c>
      <c r="P349" s="318"/>
      <c r="T349" s="19" t="s">
        <v>4</v>
      </c>
    </row>
    <row r="350" spans="1:20" outlineLevel="2" x14ac:dyDescent="0.25">
      <c r="A350" s="345" t="s">
        <v>48</v>
      </c>
      <c r="B350" s="345" t="str">
        <f t="shared" si="104"/>
        <v>C3920 GEN Trans Equip, old-6</v>
      </c>
      <c r="C350" s="345" t="s">
        <v>1228</v>
      </c>
      <c r="D350" s="345"/>
      <c r="E350" s="346">
        <v>43281</v>
      </c>
      <c r="F350" s="347">
        <v>-663.51</v>
      </c>
      <c r="G350" s="348" t="s">
        <v>4</v>
      </c>
      <c r="H350" s="349">
        <v>-12.06</v>
      </c>
      <c r="I350" s="347"/>
      <c r="J350" s="348" t="str">
        <f t="shared" si="87"/>
        <v>End of Life</v>
      </c>
      <c r="K350" s="350">
        <f t="shared" si="105"/>
        <v>0</v>
      </c>
      <c r="L350" s="349">
        <f t="shared" si="99"/>
        <v>12.06</v>
      </c>
      <c r="M350" s="19" t="s">
        <v>1554</v>
      </c>
      <c r="O350" s="32" t="str">
        <f t="shared" si="106"/>
        <v>C392</v>
      </c>
      <c r="P350" s="318"/>
      <c r="T350" s="19" t="s">
        <v>4</v>
      </c>
    </row>
    <row r="351" spans="1:20" outlineLevel="2" x14ac:dyDescent="0.25">
      <c r="A351" s="345" t="s">
        <v>48</v>
      </c>
      <c r="B351" s="345" t="str">
        <f t="shared" si="104"/>
        <v>C3920 GEN Trans Equip, old-7</v>
      </c>
      <c r="C351" s="345" t="s">
        <v>1228</v>
      </c>
      <c r="D351" s="345"/>
      <c r="E351" s="346">
        <v>43312</v>
      </c>
      <c r="F351" s="347">
        <v>0</v>
      </c>
      <c r="G351" s="348" t="s">
        <v>4</v>
      </c>
      <c r="H351" s="349">
        <v>0</v>
      </c>
      <c r="I351" s="347"/>
      <c r="J351" s="348" t="str">
        <f t="shared" si="87"/>
        <v>End of Life</v>
      </c>
      <c r="K351" s="350">
        <f t="shared" si="105"/>
        <v>0</v>
      </c>
      <c r="L351" s="349">
        <f t="shared" si="99"/>
        <v>0</v>
      </c>
      <c r="M351" s="19" t="s">
        <v>1554</v>
      </c>
      <c r="O351" s="32" t="str">
        <f t="shared" si="106"/>
        <v>C392</v>
      </c>
      <c r="P351" s="318"/>
      <c r="T351" s="19" t="s">
        <v>4</v>
      </c>
    </row>
    <row r="352" spans="1:20" outlineLevel="2" x14ac:dyDescent="0.25">
      <c r="A352" s="345" t="s">
        <v>48</v>
      </c>
      <c r="B352" s="345" t="str">
        <f t="shared" si="104"/>
        <v>C3920 GEN Trans Equip, old-8</v>
      </c>
      <c r="C352" s="345" t="s">
        <v>1228</v>
      </c>
      <c r="D352" s="345"/>
      <c r="E352" s="346">
        <v>43343</v>
      </c>
      <c r="F352" s="347">
        <v>0</v>
      </c>
      <c r="G352" s="348" t="s">
        <v>4</v>
      </c>
      <c r="H352" s="349">
        <v>0</v>
      </c>
      <c r="I352" s="347"/>
      <c r="J352" s="348" t="str">
        <f t="shared" si="87"/>
        <v>End of Life</v>
      </c>
      <c r="K352" s="350">
        <f t="shared" si="105"/>
        <v>0</v>
      </c>
      <c r="L352" s="349">
        <f t="shared" si="99"/>
        <v>0</v>
      </c>
      <c r="M352" s="19" t="s">
        <v>1554</v>
      </c>
      <c r="O352" s="32" t="str">
        <f t="shared" si="106"/>
        <v>C392</v>
      </c>
      <c r="P352" s="318"/>
      <c r="T352" s="19" t="s">
        <v>4</v>
      </c>
    </row>
    <row r="353" spans="1:20" outlineLevel="2" x14ac:dyDescent="0.25">
      <c r="A353" s="345" t="s">
        <v>48</v>
      </c>
      <c r="B353" s="345" t="str">
        <f t="shared" si="104"/>
        <v>C3920 GEN Trans Equip, old-9</v>
      </c>
      <c r="C353" s="345" t="s">
        <v>1228</v>
      </c>
      <c r="D353" s="345"/>
      <c r="E353" s="346">
        <v>43373</v>
      </c>
      <c r="F353" s="347">
        <v>0</v>
      </c>
      <c r="G353" s="348" t="s">
        <v>4</v>
      </c>
      <c r="H353" s="349">
        <v>0</v>
      </c>
      <c r="I353" s="347"/>
      <c r="J353" s="348" t="str">
        <f t="shared" ref="J353:J416" si="107">G353</f>
        <v>End of Life</v>
      </c>
      <c r="K353" s="350">
        <f t="shared" si="105"/>
        <v>0</v>
      </c>
      <c r="L353" s="349">
        <f t="shared" si="99"/>
        <v>0</v>
      </c>
      <c r="M353" s="19" t="s">
        <v>1554</v>
      </c>
      <c r="O353" s="32" t="str">
        <f t="shared" si="106"/>
        <v>C392</v>
      </c>
      <c r="P353" s="318"/>
      <c r="T353" s="19" t="s">
        <v>4</v>
      </c>
    </row>
    <row r="354" spans="1:20" outlineLevel="2" x14ac:dyDescent="0.25">
      <c r="A354" s="345" t="s">
        <v>48</v>
      </c>
      <c r="B354" s="345" t="str">
        <f t="shared" si="104"/>
        <v>C3920 GEN Trans Equip, old-10</v>
      </c>
      <c r="C354" s="345" t="s">
        <v>1228</v>
      </c>
      <c r="D354" s="345"/>
      <c r="E354" s="346">
        <v>43404</v>
      </c>
      <c r="F354" s="347">
        <v>0</v>
      </c>
      <c r="G354" s="348" t="s">
        <v>4</v>
      </c>
      <c r="H354" s="349">
        <v>0</v>
      </c>
      <c r="I354" s="347"/>
      <c r="J354" s="348" t="str">
        <f t="shared" si="107"/>
        <v>End of Life</v>
      </c>
      <c r="K354" s="350">
        <f t="shared" si="105"/>
        <v>0</v>
      </c>
      <c r="L354" s="349">
        <f t="shared" si="99"/>
        <v>0</v>
      </c>
      <c r="M354" s="19" t="s">
        <v>1554</v>
      </c>
      <c r="O354" s="32" t="str">
        <f t="shared" si="106"/>
        <v>C392</v>
      </c>
      <c r="P354" s="318"/>
      <c r="T354" s="19" t="s">
        <v>4</v>
      </c>
    </row>
    <row r="355" spans="1:20" outlineLevel="2" x14ac:dyDescent="0.25">
      <c r="A355" s="345" t="s">
        <v>48</v>
      </c>
      <c r="B355" s="345" t="str">
        <f t="shared" si="104"/>
        <v>C3920 GEN Trans Equip, old-11</v>
      </c>
      <c r="C355" s="345" t="s">
        <v>1228</v>
      </c>
      <c r="D355" s="345"/>
      <c r="E355" s="346">
        <v>43434</v>
      </c>
      <c r="F355" s="347">
        <v>0</v>
      </c>
      <c r="G355" s="348" t="s">
        <v>4</v>
      </c>
      <c r="H355" s="349">
        <v>0</v>
      </c>
      <c r="I355" s="347"/>
      <c r="J355" s="348" t="str">
        <f t="shared" si="107"/>
        <v>End of Life</v>
      </c>
      <c r="K355" s="350">
        <f t="shared" si="105"/>
        <v>0</v>
      </c>
      <c r="L355" s="349">
        <f t="shared" si="99"/>
        <v>0</v>
      </c>
      <c r="M355" s="19" t="s">
        <v>1554</v>
      </c>
      <c r="O355" s="32" t="str">
        <f t="shared" si="106"/>
        <v>C392</v>
      </c>
      <c r="P355" s="318"/>
      <c r="T355" s="19" t="s">
        <v>4</v>
      </c>
    </row>
    <row r="356" spans="1:20" outlineLevel="2" x14ac:dyDescent="0.25">
      <c r="A356" s="345" t="s">
        <v>48</v>
      </c>
      <c r="B356" s="345" t="str">
        <f t="shared" si="104"/>
        <v>C3920 GEN Trans Equip, old-12</v>
      </c>
      <c r="C356" s="345" t="s">
        <v>1228</v>
      </c>
      <c r="D356" s="345"/>
      <c r="E356" s="346">
        <v>43465</v>
      </c>
      <c r="F356" s="347">
        <v>0</v>
      </c>
      <c r="G356" s="348" t="s">
        <v>4</v>
      </c>
      <c r="H356" s="349">
        <v>0</v>
      </c>
      <c r="I356" s="347"/>
      <c r="J356" s="348" t="str">
        <f t="shared" si="107"/>
        <v>End of Life</v>
      </c>
      <c r="K356" s="350">
        <f t="shared" si="105"/>
        <v>0</v>
      </c>
      <c r="L356" s="349">
        <f t="shared" si="99"/>
        <v>0</v>
      </c>
      <c r="M356" s="19" t="s">
        <v>1554</v>
      </c>
      <c r="O356" s="32" t="str">
        <f t="shared" si="106"/>
        <v>C392</v>
      </c>
      <c r="P356" s="318"/>
      <c r="T356" s="19" t="s">
        <v>4</v>
      </c>
    </row>
    <row r="357" spans="1:20" s="19" customFormat="1" ht="15.75" outlineLevel="1" thickBot="1" x14ac:dyDescent="0.3">
      <c r="A357" s="28" t="s">
        <v>651</v>
      </c>
      <c r="C357" s="20" t="s">
        <v>1227</v>
      </c>
      <c r="E357" s="104" t="s">
        <v>1266</v>
      </c>
      <c r="F357" s="29"/>
      <c r="G357" s="30"/>
      <c r="H357" s="42">
        <f>SUBTOTAL(9,H345:H356)</f>
        <v>-72.36</v>
      </c>
      <c r="I357" s="29"/>
      <c r="J357" s="30">
        <f t="shared" si="107"/>
        <v>0</v>
      </c>
      <c r="K357" s="42">
        <f>SUBTOTAL(9,K345:K356)</f>
        <v>0</v>
      </c>
      <c r="L357" s="42">
        <f t="shared" si="99"/>
        <v>72.36</v>
      </c>
      <c r="O357" s="32" t="str">
        <f>LEFT(A357,5)</f>
        <v>C3920</v>
      </c>
      <c r="P357" s="318">
        <f>-L357/2</f>
        <v>-36.18</v>
      </c>
    </row>
    <row r="358" spans="1:20" ht="15.75" outlineLevel="2" thickTop="1" x14ac:dyDescent="0.25">
      <c r="A358" s="345" t="s">
        <v>49</v>
      </c>
      <c r="B358" s="345" t="str">
        <f t="shared" ref="B358:B369" si="108">CONCATENATE(A358,"-",MONTH(E358))</f>
        <v>C393 CMN Stores Equipment new-1</v>
      </c>
      <c r="C358" s="345" t="s">
        <v>1228</v>
      </c>
      <c r="D358" s="345"/>
      <c r="E358" s="346">
        <v>43131</v>
      </c>
      <c r="F358" s="347">
        <v>53673.84</v>
      </c>
      <c r="G358" s="351">
        <v>0.05</v>
      </c>
      <c r="H358" s="349">
        <v>223.64</v>
      </c>
      <c r="I358" s="347">
        <f t="shared" ref="I358:I369" si="109">VLOOKUP(CONCATENATE(A358,"-12"),$B$6:$F$7816,5,FALSE)</f>
        <v>92575.77</v>
      </c>
      <c r="J358" s="351">
        <f t="shared" si="107"/>
        <v>0.05</v>
      </c>
      <c r="K358" s="350">
        <f t="shared" ref="K358:K369" si="110">$H$369</f>
        <v>24.439999999999998</v>
      </c>
      <c r="L358" s="349">
        <f t="shared" si="99"/>
        <v>-199.2</v>
      </c>
      <c r="M358" s="19" t="s">
        <v>1554</v>
      </c>
      <c r="O358" s="32" t="str">
        <f t="shared" ref="O358:O369" si="111">LEFT(A358,4)</f>
        <v>C393</v>
      </c>
      <c r="P358" s="318"/>
      <c r="T358" s="19" t="s">
        <v>1260</v>
      </c>
    </row>
    <row r="359" spans="1:20" outlineLevel="2" x14ac:dyDescent="0.25">
      <c r="A359" s="345" t="s">
        <v>49</v>
      </c>
      <c r="B359" s="345" t="str">
        <f t="shared" si="108"/>
        <v>C393 CMN Stores Equipment new-2</v>
      </c>
      <c r="C359" s="345" t="s">
        <v>1228</v>
      </c>
      <c r="D359" s="345"/>
      <c r="E359" s="346">
        <v>43159</v>
      </c>
      <c r="F359" s="347">
        <v>53673.84</v>
      </c>
      <c r="G359" s="351">
        <v>0.05</v>
      </c>
      <c r="H359" s="349">
        <v>223.64</v>
      </c>
      <c r="I359" s="347">
        <f t="shared" si="109"/>
        <v>92575.77</v>
      </c>
      <c r="J359" s="351">
        <f t="shared" si="107"/>
        <v>0.05</v>
      </c>
      <c r="K359" s="350">
        <f t="shared" si="110"/>
        <v>24.439999999999998</v>
      </c>
      <c r="L359" s="349">
        <f t="shared" si="99"/>
        <v>-199.2</v>
      </c>
      <c r="M359" s="19" t="s">
        <v>1554</v>
      </c>
      <c r="O359" s="32" t="str">
        <f t="shared" si="111"/>
        <v>C393</v>
      </c>
      <c r="P359" s="318"/>
      <c r="T359" s="19" t="s">
        <v>1260</v>
      </c>
    </row>
    <row r="360" spans="1:20" outlineLevel="2" x14ac:dyDescent="0.25">
      <c r="A360" s="345" t="s">
        <v>49</v>
      </c>
      <c r="B360" s="345" t="str">
        <f t="shared" si="108"/>
        <v>C393 CMN Stores Equipment new-3</v>
      </c>
      <c r="C360" s="345" t="s">
        <v>1228</v>
      </c>
      <c r="D360" s="345"/>
      <c r="E360" s="346">
        <v>43190</v>
      </c>
      <c r="F360" s="347">
        <v>53673.84</v>
      </c>
      <c r="G360" s="351">
        <v>0.05</v>
      </c>
      <c r="H360" s="349">
        <v>223.64</v>
      </c>
      <c r="I360" s="347">
        <f t="shared" si="109"/>
        <v>92575.77</v>
      </c>
      <c r="J360" s="351">
        <f t="shared" si="107"/>
        <v>0.05</v>
      </c>
      <c r="K360" s="350">
        <f t="shared" si="110"/>
        <v>24.439999999999998</v>
      </c>
      <c r="L360" s="349">
        <f t="shared" si="99"/>
        <v>-199.2</v>
      </c>
      <c r="M360" s="19" t="s">
        <v>1554</v>
      </c>
      <c r="O360" s="32" t="str">
        <f t="shared" si="111"/>
        <v>C393</v>
      </c>
      <c r="P360" s="318"/>
      <c r="T360" s="19" t="s">
        <v>1260</v>
      </c>
    </row>
    <row r="361" spans="1:20" outlineLevel="2" x14ac:dyDescent="0.25">
      <c r="A361" s="345" t="s">
        <v>49</v>
      </c>
      <c r="B361" s="345" t="str">
        <f t="shared" si="108"/>
        <v>C393 CMN Stores Equipment new-4</v>
      </c>
      <c r="C361" s="345" t="s">
        <v>1228</v>
      </c>
      <c r="D361" s="345"/>
      <c r="E361" s="346">
        <v>43220</v>
      </c>
      <c r="F361" s="347">
        <v>53673.84</v>
      </c>
      <c r="G361" s="351">
        <v>0.05</v>
      </c>
      <c r="H361" s="349">
        <v>223.64</v>
      </c>
      <c r="I361" s="347">
        <f t="shared" si="109"/>
        <v>92575.77</v>
      </c>
      <c r="J361" s="351">
        <f t="shared" si="107"/>
        <v>0.05</v>
      </c>
      <c r="K361" s="350">
        <f t="shared" si="110"/>
        <v>24.439999999999998</v>
      </c>
      <c r="L361" s="349">
        <f t="shared" si="99"/>
        <v>-199.2</v>
      </c>
      <c r="M361" s="19" t="s">
        <v>1554</v>
      </c>
      <c r="O361" s="32" t="str">
        <f t="shared" si="111"/>
        <v>C393</v>
      </c>
      <c r="P361" s="318"/>
      <c r="T361" s="19" t="s">
        <v>1260</v>
      </c>
    </row>
    <row r="362" spans="1:20" outlineLevel="2" x14ac:dyDescent="0.25">
      <c r="A362" s="345" t="s">
        <v>49</v>
      </c>
      <c r="B362" s="345" t="str">
        <f t="shared" si="108"/>
        <v>C393 CMN Stores Equipment new-5</v>
      </c>
      <c r="C362" s="345" t="s">
        <v>1228</v>
      </c>
      <c r="D362" s="345"/>
      <c r="E362" s="346">
        <v>43251</v>
      </c>
      <c r="F362" s="347">
        <v>53673.84</v>
      </c>
      <c r="G362" s="351">
        <v>0.05</v>
      </c>
      <c r="H362" s="349">
        <v>223.64</v>
      </c>
      <c r="I362" s="347">
        <f t="shared" si="109"/>
        <v>92575.77</v>
      </c>
      <c r="J362" s="351">
        <f t="shared" si="107"/>
        <v>0.05</v>
      </c>
      <c r="K362" s="350">
        <f t="shared" si="110"/>
        <v>24.439999999999998</v>
      </c>
      <c r="L362" s="349">
        <f t="shared" si="99"/>
        <v>-199.2</v>
      </c>
      <c r="M362" s="19" t="s">
        <v>1554</v>
      </c>
      <c r="O362" s="32" t="str">
        <f t="shared" si="111"/>
        <v>C393</v>
      </c>
      <c r="P362" s="318"/>
      <c r="T362" s="19" t="s">
        <v>1260</v>
      </c>
    </row>
    <row r="363" spans="1:20" outlineLevel="2" x14ac:dyDescent="0.25">
      <c r="A363" s="345" t="s">
        <v>49</v>
      </c>
      <c r="B363" s="345" t="str">
        <f t="shared" si="108"/>
        <v>C393 CMN Stores Equipment new-6</v>
      </c>
      <c r="C363" s="345" t="s">
        <v>1228</v>
      </c>
      <c r="D363" s="345"/>
      <c r="E363" s="346">
        <v>43281</v>
      </c>
      <c r="F363" s="347">
        <v>53673.84</v>
      </c>
      <c r="G363" s="351">
        <v>0.05</v>
      </c>
      <c r="H363" s="349">
        <v>223.64</v>
      </c>
      <c r="I363" s="347">
        <f t="shared" si="109"/>
        <v>92575.77</v>
      </c>
      <c r="J363" s="351">
        <f t="shared" si="107"/>
        <v>0.05</v>
      </c>
      <c r="K363" s="350">
        <f t="shared" si="110"/>
        <v>24.439999999999998</v>
      </c>
      <c r="L363" s="349">
        <f t="shared" si="99"/>
        <v>-199.2</v>
      </c>
      <c r="M363" s="19" t="s">
        <v>1554</v>
      </c>
      <c r="O363" s="32" t="str">
        <f t="shared" si="111"/>
        <v>C393</v>
      </c>
      <c r="P363" s="318"/>
      <c r="T363" s="19" t="s">
        <v>1260</v>
      </c>
    </row>
    <row r="364" spans="1:20" outlineLevel="2" x14ac:dyDescent="0.25">
      <c r="A364" s="345" t="s">
        <v>49</v>
      </c>
      <c r="B364" s="345" t="str">
        <f t="shared" si="108"/>
        <v>C393 CMN Stores Equipment new-7</v>
      </c>
      <c r="C364" s="345" t="s">
        <v>1228</v>
      </c>
      <c r="D364" s="345"/>
      <c r="E364" s="346">
        <v>43312</v>
      </c>
      <c r="F364" s="347">
        <v>92575.77</v>
      </c>
      <c r="G364" s="351">
        <v>0.05</v>
      </c>
      <c r="H364" s="349">
        <v>-738.6099999999999</v>
      </c>
      <c r="I364" s="347">
        <f t="shared" si="109"/>
        <v>92575.77</v>
      </c>
      <c r="J364" s="351">
        <f t="shared" si="107"/>
        <v>0.05</v>
      </c>
      <c r="K364" s="350">
        <f t="shared" si="110"/>
        <v>24.439999999999998</v>
      </c>
      <c r="L364" s="349">
        <f t="shared" si="99"/>
        <v>763.05</v>
      </c>
      <c r="M364" s="19" t="s">
        <v>1554</v>
      </c>
      <c r="O364" s="32" t="str">
        <f t="shared" si="111"/>
        <v>C393</v>
      </c>
      <c r="P364" s="318"/>
      <c r="T364" s="19" t="s">
        <v>1260</v>
      </c>
    </row>
    <row r="365" spans="1:20" outlineLevel="2" x14ac:dyDescent="0.25">
      <c r="A365" s="345" t="s">
        <v>49</v>
      </c>
      <c r="B365" s="345" t="str">
        <f t="shared" si="108"/>
        <v>C393 CMN Stores Equipment new-8</v>
      </c>
      <c r="C365" s="345" t="s">
        <v>1228</v>
      </c>
      <c r="D365" s="345"/>
      <c r="E365" s="346">
        <v>43343</v>
      </c>
      <c r="F365" s="347">
        <v>92575.77</v>
      </c>
      <c r="G365" s="351">
        <v>0.05</v>
      </c>
      <c r="H365" s="349">
        <v>-336.85</v>
      </c>
      <c r="I365" s="347">
        <f t="shared" si="109"/>
        <v>92575.77</v>
      </c>
      <c r="J365" s="351">
        <f t="shared" si="107"/>
        <v>0.05</v>
      </c>
      <c r="K365" s="350">
        <f t="shared" si="110"/>
        <v>24.439999999999998</v>
      </c>
      <c r="L365" s="349">
        <f t="shared" si="99"/>
        <v>361.29</v>
      </c>
      <c r="M365" s="19" t="s">
        <v>1554</v>
      </c>
      <c r="O365" s="32" t="str">
        <f t="shared" si="111"/>
        <v>C393</v>
      </c>
      <c r="P365" s="318"/>
      <c r="T365" s="19" t="s">
        <v>1260</v>
      </c>
    </row>
    <row r="366" spans="1:20" outlineLevel="2" x14ac:dyDescent="0.25">
      <c r="A366" s="345" t="s">
        <v>49</v>
      </c>
      <c r="B366" s="345" t="str">
        <f t="shared" si="108"/>
        <v>C393 CMN Stores Equipment new-9</v>
      </c>
      <c r="C366" s="345" t="s">
        <v>1228</v>
      </c>
      <c r="D366" s="345"/>
      <c r="E366" s="346">
        <v>43373</v>
      </c>
      <c r="F366" s="347">
        <v>92575.77</v>
      </c>
      <c r="G366" s="351">
        <v>0.05</v>
      </c>
      <c r="H366" s="349">
        <v>24.439999999999998</v>
      </c>
      <c r="I366" s="347">
        <f t="shared" si="109"/>
        <v>92575.77</v>
      </c>
      <c r="J366" s="351">
        <f t="shared" si="107"/>
        <v>0.05</v>
      </c>
      <c r="K366" s="350">
        <f t="shared" si="110"/>
        <v>24.439999999999998</v>
      </c>
      <c r="L366" s="349">
        <f t="shared" si="99"/>
        <v>0</v>
      </c>
      <c r="M366" s="19" t="s">
        <v>1554</v>
      </c>
      <c r="O366" s="32" t="str">
        <f t="shared" si="111"/>
        <v>C393</v>
      </c>
      <c r="P366" s="318"/>
      <c r="T366" s="19" t="s">
        <v>1260</v>
      </c>
    </row>
    <row r="367" spans="1:20" outlineLevel="2" x14ac:dyDescent="0.25">
      <c r="A367" s="345" t="s">
        <v>49</v>
      </c>
      <c r="B367" s="345" t="str">
        <f t="shared" si="108"/>
        <v>C393 CMN Stores Equipment new-10</v>
      </c>
      <c r="C367" s="345" t="s">
        <v>1228</v>
      </c>
      <c r="D367" s="345"/>
      <c r="E367" s="346">
        <v>43404</v>
      </c>
      <c r="F367" s="347">
        <v>92575.77</v>
      </c>
      <c r="G367" s="351">
        <v>0.05</v>
      </c>
      <c r="H367" s="349">
        <v>24.439999999999998</v>
      </c>
      <c r="I367" s="347">
        <f t="shared" si="109"/>
        <v>92575.77</v>
      </c>
      <c r="J367" s="351">
        <f t="shared" si="107"/>
        <v>0.05</v>
      </c>
      <c r="K367" s="350">
        <f t="shared" si="110"/>
        <v>24.439999999999998</v>
      </c>
      <c r="L367" s="349">
        <f t="shared" si="99"/>
        <v>0</v>
      </c>
      <c r="M367" s="19" t="s">
        <v>1554</v>
      </c>
      <c r="O367" s="32" t="str">
        <f t="shared" si="111"/>
        <v>C393</v>
      </c>
      <c r="P367" s="318"/>
      <c r="T367" s="19" t="s">
        <v>1260</v>
      </c>
    </row>
    <row r="368" spans="1:20" outlineLevel="2" x14ac:dyDescent="0.25">
      <c r="A368" s="345" t="s">
        <v>49</v>
      </c>
      <c r="B368" s="345" t="str">
        <f t="shared" si="108"/>
        <v>C393 CMN Stores Equipment new-11</v>
      </c>
      <c r="C368" s="345" t="s">
        <v>1228</v>
      </c>
      <c r="D368" s="345"/>
      <c r="E368" s="346">
        <v>43434</v>
      </c>
      <c r="F368" s="347">
        <v>92575.77</v>
      </c>
      <c r="G368" s="351">
        <v>0.05</v>
      </c>
      <c r="H368" s="349">
        <v>24.439999999999998</v>
      </c>
      <c r="I368" s="347">
        <f t="shared" si="109"/>
        <v>92575.77</v>
      </c>
      <c r="J368" s="351">
        <f t="shared" si="107"/>
        <v>0.05</v>
      </c>
      <c r="K368" s="350">
        <f t="shared" si="110"/>
        <v>24.439999999999998</v>
      </c>
      <c r="L368" s="349">
        <f t="shared" si="99"/>
        <v>0</v>
      </c>
      <c r="M368" s="19" t="s">
        <v>1554</v>
      </c>
      <c r="O368" s="32" t="str">
        <f t="shared" si="111"/>
        <v>C393</v>
      </c>
      <c r="P368" s="318"/>
      <c r="T368" s="19" t="s">
        <v>1260</v>
      </c>
    </row>
    <row r="369" spans="1:20" outlineLevel="2" x14ac:dyDescent="0.25">
      <c r="A369" s="345" t="s">
        <v>49</v>
      </c>
      <c r="B369" s="345" t="str">
        <f t="shared" si="108"/>
        <v>C393 CMN Stores Equipment new-12</v>
      </c>
      <c r="C369" s="345" t="s">
        <v>1228</v>
      </c>
      <c r="D369" s="345"/>
      <c r="E369" s="346">
        <v>43465</v>
      </c>
      <c r="F369" s="347">
        <v>92575.77</v>
      </c>
      <c r="G369" s="351">
        <v>0.05</v>
      </c>
      <c r="H369" s="349">
        <v>24.439999999999998</v>
      </c>
      <c r="I369" s="347">
        <f t="shared" si="109"/>
        <v>92575.77</v>
      </c>
      <c r="J369" s="351">
        <f t="shared" si="107"/>
        <v>0.05</v>
      </c>
      <c r="K369" s="350">
        <f t="shared" si="110"/>
        <v>24.439999999999998</v>
      </c>
      <c r="L369" s="349">
        <f t="shared" si="99"/>
        <v>0</v>
      </c>
      <c r="M369" s="19" t="s">
        <v>1554</v>
      </c>
      <c r="O369" s="32" t="str">
        <f t="shared" si="111"/>
        <v>C393</v>
      </c>
      <c r="P369" s="318"/>
      <c r="T369" s="19" t="s">
        <v>1260</v>
      </c>
    </row>
    <row r="370" spans="1:20" s="19" customFormat="1" ht="15.75" outlineLevel="1" thickBot="1" x14ac:dyDescent="0.3">
      <c r="A370" s="28" t="s">
        <v>652</v>
      </c>
      <c r="C370" s="20" t="s">
        <v>1227</v>
      </c>
      <c r="E370" s="104" t="s">
        <v>1266</v>
      </c>
      <c r="F370" s="29"/>
      <c r="G370" s="30"/>
      <c r="H370" s="42">
        <f>SUBTOTAL(9,H358:H369)</f>
        <v>364.13999999999976</v>
      </c>
      <c r="I370" s="29"/>
      <c r="J370" s="30">
        <f t="shared" si="107"/>
        <v>0</v>
      </c>
      <c r="K370" s="42">
        <f>SUBTOTAL(9,K358:K369)</f>
        <v>293.27999999999997</v>
      </c>
      <c r="L370" s="42">
        <f t="shared" si="99"/>
        <v>-70.86</v>
      </c>
      <c r="O370" s="32" t="str">
        <f>LEFT(A370,5)</f>
        <v xml:space="preserve">C393 </v>
      </c>
      <c r="P370" s="318">
        <f>-L370/2</f>
        <v>35.43</v>
      </c>
    </row>
    <row r="371" spans="1:20" ht="15.75" outlineLevel="2" thickTop="1" x14ac:dyDescent="0.25">
      <c r="A371" s="345" t="s">
        <v>50</v>
      </c>
      <c r="B371" s="345" t="str">
        <f t="shared" ref="B371:B382" si="112">CONCATENATE(A371,"-",MONTH(E371))</f>
        <v>C393 CMN Stores Equipment old-1</v>
      </c>
      <c r="C371" s="345" t="s">
        <v>1228</v>
      </c>
      <c r="D371" s="345"/>
      <c r="E371" s="346">
        <v>43131</v>
      </c>
      <c r="F371" s="347">
        <v>19362.72</v>
      </c>
      <c r="G371" s="348" t="s">
        <v>4</v>
      </c>
      <c r="H371" s="349">
        <v>322.70999999999998</v>
      </c>
      <c r="I371" s="347"/>
      <c r="J371" s="348" t="str">
        <f t="shared" si="107"/>
        <v>End of Life</v>
      </c>
      <c r="K371" s="350">
        <f t="shared" ref="K371:K382" si="113">$H$382</f>
        <v>0</v>
      </c>
      <c r="L371" s="349">
        <f t="shared" si="99"/>
        <v>-322.70999999999998</v>
      </c>
      <c r="M371" s="19" t="s">
        <v>1554</v>
      </c>
      <c r="O371" s="32" t="str">
        <f t="shared" ref="O371:O382" si="114">LEFT(A371,4)</f>
        <v>C393</v>
      </c>
      <c r="P371" s="318"/>
      <c r="T371" s="19" t="s">
        <v>4</v>
      </c>
    </row>
    <row r="372" spans="1:20" outlineLevel="2" x14ac:dyDescent="0.25">
      <c r="A372" s="345" t="s">
        <v>50</v>
      </c>
      <c r="B372" s="345" t="str">
        <f t="shared" si="112"/>
        <v>C393 CMN Stores Equipment old-2</v>
      </c>
      <c r="C372" s="345" t="s">
        <v>1228</v>
      </c>
      <c r="D372" s="345"/>
      <c r="E372" s="346">
        <v>43159</v>
      </c>
      <c r="F372" s="347">
        <v>19040.009999999998</v>
      </c>
      <c r="G372" s="348" t="s">
        <v>4</v>
      </c>
      <c r="H372" s="349">
        <v>322.70999999999998</v>
      </c>
      <c r="I372" s="347"/>
      <c r="J372" s="348" t="str">
        <f t="shared" si="107"/>
        <v>End of Life</v>
      </c>
      <c r="K372" s="350">
        <f t="shared" si="113"/>
        <v>0</v>
      </c>
      <c r="L372" s="349">
        <f t="shared" si="99"/>
        <v>-322.70999999999998</v>
      </c>
      <c r="M372" s="19" t="s">
        <v>1554</v>
      </c>
      <c r="O372" s="32" t="str">
        <f t="shared" si="114"/>
        <v>C393</v>
      </c>
      <c r="P372" s="318"/>
      <c r="T372" s="19" t="s">
        <v>4</v>
      </c>
    </row>
    <row r="373" spans="1:20" outlineLevel="2" x14ac:dyDescent="0.25">
      <c r="A373" s="345" t="s">
        <v>50</v>
      </c>
      <c r="B373" s="345" t="str">
        <f t="shared" si="112"/>
        <v>C393 CMN Stores Equipment old-3</v>
      </c>
      <c r="C373" s="345" t="s">
        <v>1228</v>
      </c>
      <c r="D373" s="345"/>
      <c r="E373" s="346">
        <v>43190</v>
      </c>
      <c r="F373" s="347">
        <v>18717.3</v>
      </c>
      <c r="G373" s="348" t="s">
        <v>4</v>
      </c>
      <c r="H373" s="349">
        <v>322.70999999999998</v>
      </c>
      <c r="I373" s="347"/>
      <c r="J373" s="348" t="str">
        <f t="shared" si="107"/>
        <v>End of Life</v>
      </c>
      <c r="K373" s="350">
        <f t="shared" si="113"/>
        <v>0</v>
      </c>
      <c r="L373" s="349">
        <f t="shared" si="99"/>
        <v>-322.70999999999998</v>
      </c>
      <c r="M373" s="19" t="s">
        <v>1554</v>
      </c>
      <c r="O373" s="32" t="str">
        <f t="shared" si="114"/>
        <v>C393</v>
      </c>
      <c r="P373" s="318"/>
      <c r="T373" s="19" t="s">
        <v>4</v>
      </c>
    </row>
    <row r="374" spans="1:20" outlineLevel="2" x14ac:dyDescent="0.25">
      <c r="A374" s="345" t="s">
        <v>50</v>
      </c>
      <c r="B374" s="345" t="str">
        <f t="shared" si="112"/>
        <v>C393 CMN Stores Equipment old-4</v>
      </c>
      <c r="C374" s="345" t="s">
        <v>1228</v>
      </c>
      <c r="D374" s="345"/>
      <c r="E374" s="346">
        <v>43220</v>
      </c>
      <c r="F374" s="347">
        <v>18394.59</v>
      </c>
      <c r="G374" s="348" t="s">
        <v>4</v>
      </c>
      <c r="H374" s="349">
        <v>322.70999999999998</v>
      </c>
      <c r="I374" s="347"/>
      <c r="J374" s="348" t="str">
        <f t="shared" si="107"/>
        <v>End of Life</v>
      </c>
      <c r="K374" s="350">
        <f t="shared" si="113"/>
        <v>0</v>
      </c>
      <c r="L374" s="349">
        <f t="shared" si="99"/>
        <v>-322.70999999999998</v>
      </c>
      <c r="M374" s="19" t="s">
        <v>1554</v>
      </c>
      <c r="O374" s="32" t="str">
        <f t="shared" si="114"/>
        <v>C393</v>
      </c>
      <c r="P374" s="318"/>
      <c r="T374" s="19" t="s">
        <v>4</v>
      </c>
    </row>
    <row r="375" spans="1:20" outlineLevel="2" x14ac:dyDescent="0.25">
      <c r="A375" s="345" t="s">
        <v>50</v>
      </c>
      <c r="B375" s="345" t="str">
        <f t="shared" si="112"/>
        <v>C393 CMN Stores Equipment old-5</v>
      </c>
      <c r="C375" s="345" t="s">
        <v>1228</v>
      </c>
      <c r="D375" s="345"/>
      <c r="E375" s="346">
        <v>43251</v>
      </c>
      <c r="F375" s="347">
        <v>18071.88</v>
      </c>
      <c r="G375" s="348" t="s">
        <v>4</v>
      </c>
      <c r="H375" s="349">
        <v>322.70999999999998</v>
      </c>
      <c r="I375" s="347"/>
      <c r="J375" s="348" t="str">
        <f t="shared" si="107"/>
        <v>End of Life</v>
      </c>
      <c r="K375" s="350">
        <f t="shared" si="113"/>
        <v>0</v>
      </c>
      <c r="L375" s="349">
        <f t="shared" si="99"/>
        <v>-322.70999999999998</v>
      </c>
      <c r="M375" s="19" t="s">
        <v>1554</v>
      </c>
      <c r="O375" s="32" t="str">
        <f t="shared" si="114"/>
        <v>C393</v>
      </c>
      <c r="P375" s="318"/>
      <c r="T375" s="19" t="s">
        <v>4</v>
      </c>
    </row>
    <row r="376" spans="1:20" outlineLevel="2" x14ac:dyDescent="0.25">
      <c r="A376" s="345" t="s">
        <v>50</v>
      </c>
      <c r="B376" s="345" t="str">
        <f t="shared" si="112"/>
        <v>C393 CMN Stores Equipment old-6</v>
      </c>
      <c r="C376" s="345" t="s">
        <v>1228</v>
      </c>
      <c r="D376" s="345"/>
      <c r="E376" s="346">
        <v>43281</v>
      </c>
      <c r="F376" s="347">
        <v>17749.169999999998</v>
      </c>
      <c r="G376" s="348" t="s">
        <v>4</v>
      </c>
      <c r="H376" s="349">
        <v>322.70999999999998</v>
      </c>
      <c r="I376" s="347"/>
      <c r="J376" s="348" t="str">
        <f t="shared" si="107"/>
        <v>End of Life</v>
      </c>
      <c r="K376" s="350">
        <f t="shared" si="113"/>
        <v>0</v>
      </c>
      <c r="L376" s="349">
        <f t="shared" si="99"/>
        <v>-322.70999999999998</v>
      </c>
      <c r="M376" s="19" t="s">
        <v>1554</v>
      </c>
      <c r="O376" s="32" t="str">
        <f t="shared" si="114"/>
        <v>C393</v>
      </c>
      <c r="P376" s="318"/>
      <c r="T376" s="19" t="s">
        <v>4</v>
      </c>
    </row>
    <row r="377" spans="1:20" outlineLevel="2" x14ac:dyDescent="0.25">
      <c r="A377" s="345" t="s">
        <v>50</v>
      </c>
      <c r="B377" s="345" t="str">
        <f t="shared" si="112"/>
        <v>C393 CMN Stores Equipment old-7</v>
      </c>
      <c r="C377" s="345" t="s">
        <v>1228</v>
      </c>
      <c r="D377" s="345"/>
      <c r="E377" s="346">
        <v>43312</v>
      </c>
      <c r="F377" s="347">
        <v>0</v>
      </c>
      <c r="G377" s="348" t="s">
        <v>4</v>
      </c>
      <c r="H377" s="349">
        <v>0</v>
      </c>
      <c r="I377" s="347"/>
      <c r="J377" s="348" t="str">
        <f t="shared" si="107"/>
        <v>End of Life</v>
      </c>
      <c r="K377" s="350">
        <f t="shared" si="113"/>
        <v>0</v>
      </c>
      <c r="L377" s="349">
        <f t="shared" si="99"/>
        <v>0</v>
      </c>
      <c r="M377" s="19" t="s">
        <v>1554</v>
      </c>
      <c r="O377" s="32" t="str">
        <f t="shared" si="114"/>
        <v>C393</v>
      </c>
      <c r="P377" s="318"/>
      <c r="T377" s="19" t="s">
        <v>4</v>
      </c>
    </row>
    <row r="378" spans="1:20" outlineLevel="2" x14ac:dyDescent="0.25">
      <c r="A378" s="345" t="s">
        <v>50</v>
      </c>
      <c r="B378" s="345" t="str">
        <f t="shared" si="112"/>
        <v>C393 CMN Stores Equipment old-8</v>
      </c>
      <c r="C378" s="345" t="s">
        <v>1228</v>
      </c>
      <c r="D378" s="345"/>
      <c r="E378" s="346">
        <v>43343</v>
      </c>
      <c r="F378" s="347">
        <v>0</v>
      </c>
      <c r="G378" s="348" t="s">
        <v>4</v>
      </c>
      <c r="H378" s="349">
        <v>0</v>
      </c>
      <c r="I378" s="347"/>
      <c r="J378" s="348" t="str">
        <f t="shared" si="107"/>
        <v>End of Life</v>
      </c>
      <c r="K378" s="350">
        <f t="shared" si="113"/>
        <v>0</v>
      </c>
      <c r="L378" s="349">
        <f t="shared" si="99"/>
        <v>0</v>
      </c>
      <c r="M378" s="19" t="s">
        <v>1554</v>
      </c>
      <c r="O378" s="32" t="str">
        <f t="shared" si="114"/>
        <v>C393</v>
      </c>
      <c r="P378" s="318"/>
      <c r="T378" s="19" t="s">
        <v>4</v>
      </c>
    </row>
    <row r="379" spans="1:20" outlineLevel="2" x14ac:dyDescent="0.25">
      <c r="A379" s="345" t="s">
        <v>50</v>
      </c>
      <c r="B379" s="345" t="str">
        <f t="shared" si="112"/>
        <v>C393 CMN Stores Equipment old-9</v>
      </c>
      <c r="C379" s="345" t="s">
        <v>1228</v>
      </c>
      <c r="D379" s="345"/>
      <c r="E379" s="346">
        <v>43373</v>
      </c>
      <c r="F379" s="347">
        <v>0</v>
      </c>
      <c r="G379" s="348" t="s">
        <v>4</v>
      </c>
      <c r="H379" s="349">
        <v>0</v>
      </c>
      <c r="I379" s="347"/>
      <c r="J379" s="348" t="str">
        <f t="shared" si="107"/>
        <v>End of Life</v>
      </c>
      <c r="K379" s="350">
        <f t="shared" si="113"/>
        <v>0</v>
      </c>
      <c r="L379" s="349">
        <f t="shared" si="99"/>
        <v>0</v>
      </c>
      <c r="M379" s="19" t="s">
        <v>1554</v>
      </c>
      <c r="O379" s="32" t="str">
        <f t="shared" si="114"/>
        <v>C393</v>
      </c>
      <c r="P379" s="318"/>
      <c r="T379" s="19" t="s">
        <v>4</v>
      </c>
    </row>
    <row r="380" spans="1:20" outlineLevel="2" x14ac:dyDescent="0.25">
      <c r="A380" s="345" t="s">
        <v>50</v>
      </c>
      <c r="B380" s="345" t="str">
        <f t="shared" si="112"/>
        <v>C393 CMN Stores Equipment old-10</v>
      </c>
      <c r="C380" s="345" t="s">
        <v>1228</v>
      </c>
      <c r="D380" s="345"/>
      <c r="E380" s="346">
        <v>43404</v>
      </c>
      <c r="F380" s="347">
        <v>0</v>
      </c>
      <c r="G380" s="348" t="s">
        <v>4</v>
      </c>
      <c r="H380" s="349">
        <v>0</v>
      </c>
      <c r="I380" s="347"/>
      <c r="J380" s="348" t="str">
        <f t="shared" si="107"/>
        <v>End of Life</v>
      </c>
      <c r="K380" s="350">
        <f t="shared" si="113"/>
        <v>0</v>
      </c>
      <c r="L380" s="349">
        <f t="shared" si="99"/>
        <v>0</v>
      </c>
      <c r="M380" s="19" t="s">
        <v>1554</v>
      </c>
      <c r="O380" s="32" t="str">
        <f t="shared" si="114"/>
        <v>C393</v>
      </c>
      <c r="P380" s="318"/>
      <c r="T380" s="19" t="s">
        <v>4</v>
      </c>
    </row>
    <row r="381" spans="1:20" outlineLevel="2" x14ac:dyDescent="0.25">
      <c r="A381" s="345" t="s">
        <v>50</v>
      </c>
      <c r="B381" s="345" t="str">
        <f t="shared" si="112"/>
        <v>C393 CMN Stores Equipment old-11</v>
      </c>
      <c r="C381" s="345" t="s">
        <v>1228</v>
      </c>
      <c r="D381" s="345"/>
      <c r="E381" s="346">
        <v>43434</v>
      </c>
      <c r="F381" s="347">
        <v>0</v>
      </c>
      <c r="G381" s="348" t="s">
        <v>4</v>
      </c>
      <c r="H381" s="349">
        <v>0</v>
      </c>
      <c r="I381" s="347"/>
      <c r="J381" s="348" t="str">
        <f t="shared" si="107"/>
        <v>End of Life</v>
      </c>
      <c r="K381" s="350">
        <f t="shared" si="113"/>
        <v>0</v>
      </c>
      <c r="L381" s="349">
        <f t="shared" si="99"/>
        <v>0</v>
      </c>
      <c r="M381" s="19" t="s">
        <v>1554</v>
      </c>
      <c r="O381" s="32" t="str">
        <f t="shared" si="114"/>
        <v>C393</v>
      </c>
      <c r="P381" s="318"/>
      <c r="T381" s="19" t="s">
        <v>4</v>
      </c>
    </row>
    <row r="382" spans="1:20" outlineLevel="2" x14ac:dyDescent="0.25">
      <c r="A382" s="345" t="s">
        <v>50</v>
      </c>
      <c r="B382" s="345" t="str">
        <f t="shared" si="112"/>
        <v>C393 CMN Stores Equipment old-12</v>
      </c>
      <c r="C382" s="345" t="s">
        <v>1228</v>
      </c>
      <c r="D382" s="345"/>
      <c r="E382" s="346">
        <v>43465</v>
      </c>
      <c r="F382" s="347">
        <v>0</v>
      </c>
      <c r="G382" s="348" t="s">
        <v>4</v>
      </c>
      <c r="H382" s="349">
        <v>0</v>
      </c>
      <c r="I382" s="347"/>
      <c r="J382" s="348" t="str">
        <f t="shared" si="107"/>
        <v>End of Life</v>
      </c>
      <c r="K382" s="350">
        <f t="shared" si="113"/>
        <v>0</v>
      </c>
      <c r="L382" s="349">
        <f t="shared" si="99"/>
        <v>0</v>
      </c>
      <c r="M382" s="19" t="s">
        <v>1554</v>
      </c>
      <c r="O382" s="32" t="str">
        <f t="shared" si="114"/>
        <v>C393</v>
      </c>
      <c r="P382" s="318"/>
      <c r="T382" s="19" t="s">
        <v>4</v>
      </c>
    </row>
    <row r="383" spans="1:20" s="19" customFormat="1" ht="15.75" outlineLevel="1" thickBot="1" x14ac:dyDescent="0.3">
      <c r="A383" s="28" t="s">
        <v>653</v>
      </c>
      <c r="C383" s="20" t="s">
        <v>1227</v>
      </c>
      <c r="E383" s="104" t="s">
        <v>1266</v>
      </c>
      <c r="F383" s="29"/>
      <c r="G383" s="30"/>
      <c r="H383" s="42">
        <f>SUBTOTAL(9,H371:H382)</f>
        <v>1936.26</v>
      </c>
      <c r="I383" s="29"/>
      <c r="J383" s="30">
        <f t="shared" si="107"/>
        <v>0</v>
      </c>
      <c r="K383" s="42">
        <f>SUBTOTAL(9,K371:K382)</f>
        <v>0</v>
      </c>
      <c r="L383" s="42">
        <f t="shared" si="99"/>
        <v>-1936.26</v>
      </c>
      <c r="O383" s="32" t="str">
        <f>LEFT(A383,5)</f>
        <v xml:space="preserve">C393 </v>
      </c>
      <c r="P383" s="318">
        <f>-L383/2</f>
        <v>968.13</v>
      </c>
    </row>
    <row r="384" spans="1:20" ht="15.75" outlineLevel="2" thickTop="1" x14ac:dyDescent="0.25">
      <c r="A384" s="345" t="s">
        <v>51</v>
      </c>
      <c r="B384" s="345" t="str">
        <f t="shared" ref="B384:B395" si="115">CONCATENATE(A384,"-",MONTH(E384))</f>
        <v>C3940 CMN Tools/Shop/Garage new-1</v>
      </c>
      <c r="C384" s="345" t="s">
        <v>1228</v>
      </c>
      <c r="D384" s="345"/>
      <c r="E384" s="346">
        <v>43131</v>
      </c>
      <c r="F384" s="347">
        <v>1139200.8700000001</v>
      </c>
      <c r="G384" s="351">
        <v>0.05</v>
      </c>
      <c r="H384" s="349">
        <v>4746.67</v>
      </c>
      <c r="I384" s="347">
        <f t="shared" ref="I384:I395" si="116">VLOOKUP(CONCATENATE(A384,"-12"),$B$6:$F$7816,5,FALSE)</f>
        <v>1515058.23</v>
      </c>
      <c r="J384" s="351">
        <f t="shared" si="107"/>
        <v>0.05</v>
      </c>
      <c r="K384" s="350">
        <f t="shared" ref="K384:K395" si="117">$H$395</f>
        <v>-1659.4899999999998</v>
      </c>
      <c r="L384" s="349">
        <f t="shared" si="99"/>
        <v>-6406.16</v>
      </c>
      <c r="M384" s="19" t="s">
        <v>1554</v>
      </c>
      <c r="O384" s="32" t="str">
        <f t="shared" ref="O384:O395" si="118">LEFT(A384,4)</f>
        <v>C394</v>
      </c>
      <c r="P384" s="318"/>
      <c r="T384" s="19" t="s">
        <v>1260</v>
      </c>
    </row>
    <row r="385" spans="1:20" outlineLevel="2" x14ac:dyDescent="0.25">
      <c r="A385" s="345" t="s">
        <v>51</v>
      </c>
      <c r="B385" s="345" t="str">
        <f t="shared" si="115"/>
        <v>C3940 CMN Tools/Shop/Garage new-2</v>
      </c>
      <c r="C385" s="345" t="s">
        <v>1228</v>
      </c>
      <c r="D385" s="345"/>
      <c r="E385" s="346">
        <v>43159</v>
      </c>
      <c r="F385" s="347">
        <v>1139200.8700000001</v>
      </c>
      <c r="G385" s="351">
        <v>0.05</v>
      </c>
      <c r="H385" s="349">
        <v>4746.67</v>
      </c>
      <c r="I385" s="347">
        <f t="shared" si="116"/>
        <v>1515058.23</v>
      </c>
      <c r="J385" s="351">
        <f t="shared" si="107"/>
        <v>0.05</v>
      </c>
      <c r="K385" s="350">
        <f t="shared" si="117"/>
        <v>-1659.4899999999998</v>
      </c>
      <c r="L385" s="349">
        <f t="shared" si="99"/>
        <v>-6406.16</v>
      </c>
      <c r="M385" s="19" t="s">
        <v>1554</v>
      </c>
      <c r="O385" s="32" t="str">
        <f t="shared" si="118"/>
        <v>C394</v>
      </c>
      <c r="P385" s="318"/>
      <c r="T385" s="19" t="s">
        <v>1260</v>
      </c>
    </row>
    <row r="386" spans="1:20" outlineLevel="2" x14ac:dyDescent="0.25">
      <c r="A386" s="345" t="s">
        <v>51</v>
      </c>
      <c r="B386" s="345" t="str">
        <f t="shared" si="115"/>
        <v>C3940 CMN Tools/Shop/Garage new-3</v>
      </c>
      <c r="C386" s="345" t="s">
        <v>1228</v>
      </c>
      <c r="D386" s="345"/>
      <c r="E386" s="346">
        <v>43190</v>
      </c>
      <c r="F386" s="347">
        <v>1139200.8700000001</v>
      </c>
      <c r="G386" s="351">
        <v>0.05</v>
      </c>
      <c r="H386" s="349">
        <v>4746.67</v>
      </c>
      <c r="I386" s="347">
        <f t="shared" si="116"/>
        <v>1515058.23</v>
      </c>
      <c r="J386" s="351">
        <f t="shared" si="107"/>
        <v>0.05</v>
      </c>
      <c r="K386" s="350">
        <f t="shared" si="117"/>
        <v>-1659.4899999999998</v>
      </c>
      <c r="L386" s="349">
        <f t="shared" si="99"/>
        <v>-6406.16</v>
      </c>
      <c r="M386" s="19" t="s">
        <v>1554</v>
      </c>
      <c r="O386" s="32" t="str">
        <f t="shared" si="118"/>
        <v>C394</v>
      </c>
      <c r="P386" s="318"/>
      <c r="T386" s="19" t="s">
        <v>1260</v>
      </c>
    </row>
    <row r="387" spans="1:20" outlineLevel="2" x14ac:dyDescent="0.25">
      <c r="A387" s="345" t="s">
        <v>51</v>
      </c>
      <c r="B387" s="345" t="str">
        <f t="shared" si="115"/>
        <v>C3940 CMN Tools/Shop/Garage new-4</v>
      </c>
      <c r="C387" s="345" t="s">
        <v>1228</v>
      </c>
      <c r="D387" s="345"/>
      <c r="E387" s="346">
        <v>43220</v>
      </c>
      <c r="F387" s="347">
        <v>1139200.8700000001</v>
      </c>
      <c r="G387" s="351">
        <v>0.05</v>
      </c>
      <c r="H387" s="349">
        <v>4746.67</v>
      </c>
      <c r="I387" s="347">
        <f t="shared" si="116"/>
        <v>1515058.23</v>
      </c>
      <c r="J387" s="351">
        <f t="shared" si="107"/>
        <v>0.05</v>
      </c>
      <c r="K387" s="350">
        <f t="shared" si="117"/>
        <v>-1659.4899999999998</v>
      </c>
      <c r="L387" s="349">
        <f t="shared" si="99"/>
        <v>-6406.16</v>
      </c>
      <c r="M387" s="19" t="s">
        <v>1554</v>
      </c>
      <c r="O387" s="32" t="str">
        <f t="shared" si="118"/>
        <v>C394</v>
      </c>
      <c r="P387" s="318"/>
      <c r="T387" s="19" t="s">
        <v>1260</v>
      </c>
    </row>
    <row r="388" spans="1:20" outlineLevel="2" x14ac:dyDescent="0.25">
      <c r="A388" s="345" t="s">
        <v>51</v>
      </c>
      <c r="B388" s="345" t="str">
        <f t="shared" si="115"/>
        <v>C3940 CMN Tools/Shop/Garage new-5</v>
      </c>
      <c r="C388" s="345" t="s">
        <v>1228</v>
      </c>
      <c r="D388" s="345"/>
      <c r="E388" s="346">
        <v>43251</v>
      </c>
      <c r="F388" s="347">
        <v>1139200.8700000001</v>
      </c>
      <c r="G388" s="351">
        <v>0.05</v>
      </c>
      <c r="H388" s="349">
        <v>4746.67</v>
      </c>
      <c r="I388" s="347">
        <f t="shared" si="116"/>
        <v>1515058.23</v>
      </c>
      <c r="J388" s="351">
        <f t="shared" si="107"/>
        <v>0.05</v>
      </c>
      <c r="K388" s="350">
        <f t="shared" si="117"/>
        <v>-1659.4899999999998</v>
      </c>
      <c r="L388" s="349">
        <f t="shared" si="99"/>
        <v>-6406.16</v>
      </c>
      <c r="M388" s="19" t="s">
        <v>1554</v>
      </c>
      <c r="O388" s="32" t="str">
        <f t="shared" si="118"/>
        <v>C394</v>
      </c>
      <c r="P388" s="318"/>
      <c r="T388" s="19" t="s">
        <v>1260</v>
      </c>
    </row>
    <row r="389" spans="1:20" outlineLevel="2" x14ac:dyDescent="0.25">
      <c r="A389" s="345" t="s">
        <v>51</v>
      </c>
      <c r="B389" s="345" t="str">
        <f t="shared" si="115"/>
        <v>C3940 CMN Tools/Shop/Garage new-6</v>
      </c>
      <c r="C389" s="345" t="s">
        <v>1228</v>
      </c>
      <c r="D389" s="345"/>
      <c r="E389" s="346">
        <v>43281</v>
      </c>
      <c r="F389" s="347">
        <v>1139200.8700000001</v>
      </c>
      <c r="G389" s="351">
        <v>0.05</v>
      </c>
      <c r="H389" s="349">
        <v>4746.67</v>
      </c>
      <c r="I389" s="347">
        <f t="shared" si="116"/>
        <v>1515058.23</v>
      </c>
      <c r="J389" s="351">
        <f t="shared" si="107"/>
        <v>0.05</v>
      </c>
      <c r="K389" s="350">
        <f t="shared" si="117"/>
        <v>-1659.4899999999998</v>
      </c>
      <c r="L389" s="349">
        <f t="shared" si="99"/>
        <v>-6406.16</v>
      </c>
      <c r="M389" s="19" t="s">
        <v>1554</v>
      </c>
      <c r="O389" s="32" t="str">
        <f t="shared" si="118"/>
        <v>C394</v>
      </c>
      <c r="P389" s="318"/>
      <c r="T389" s="19" t="s">
        <v>1260</v>
      </c>
    </row>
    <row r="390" spans="1:20" outlineLevel="2" x14ac:dyDescent="0.25">
      <c r="A390" s="345" t="s">
        <v>51</v>
      </c>
      <c r="B390" s="345" t="str">
        <f t="shared" si="115"/>
        <v>C3940 CMN Tools/Shop/Garage new-7</v>
      </c>
      <c r="C390" s="345" t="s">
        <v>1228</v>
      </c>
      <c r="D390" s="345"/>
      <c r="E390" s="346">
        <v>43312</v>
      </c>
      <c r="F390" s="347">
        <v>1515058.23</v>
      </c>
      <c r="G390" s="351">
        <v>0.05</v>
      </c>
      <c r="H390" s="349">
        <v>-8674.31</v>
      </c>
      <c r="I390" s="347">
        <f t="shared" si="116"/>
        <v>1515058.23</v>
      </c>
      <c r="J390" s="351">
        <f t="shared" si="107"/>
        <v>0.05</v>
      </c>
      <c r="K390" s="350">
        <f t="shared" si="117"/>
        <v>-1659.4899999999998</v>
      </c>
      <c r="L390" s="349">
        <f t="shared" si="99"/>
        <v>7014.82</v>
      </c>
      <c r="M390" s="19" t="s">
        <v>1554</v>
      </c>
      <c r="O390" s="32" t="str">
        <f t="shared" si="118"/>
        <v>C394</v>
      </c>
      <c r="P390" s="318"/>
      <c r="T390" s="19" t="s">
        <v>1260</v>
      </c>
    </row>
    <row r="391" spans="1:20" outlineLevel="2" x14ac:dyDescent="0.25">
      <c r="A391" s="345" t="s">
        <v>51</v>
      </c>
      <c r="B391" s="345" t="str">
        <f t="shared" si="115"/>
        <v>C3940 CMN Tools/Shop/Garage new-8</v>
      </c>
      <c r="C391" s="345" t="s">
        <v>1228</v>
      </c>
      <c r="D391" s="345"/>
      <c r="E391" s="346">
        <v>43343</v>
      </c>
      <c r="F391" s="347">
        <v>1515058.23</v>
      </c>
      <c r="G391" s="351">
        <v>0.05</v>
      </c>
      <c r="H391" s="349">
        <v>-9631.7199999999993</v>
      </c>
      <c r="I391" s="347">
        <f t="shared" si="116"/>
        <v>1515058.23</v>
      </c>
      <c r="J391" s="351">
        <f t="shared" si="107"/>
        <v>0.05</v>
      </c>
      <c r="K391" s="350">
        <f t="shared" si="117"/>
        <v>-1659.4899999999998</v>
      </c>
      <c r="L391" s="349">
        <f t="shared" ref="L391:L454" si="119">ROUND(K391-H391,2)</f>
        <v>7972.23</v>
      </c>
      <c r="M391" s="19" t="s">
        <v>1554</v>
      </c>
      <c r="O391" s="32" t="str">
        <f t="shared" si="118"/>
        <v>C394</v>
      </c>
      <c r="P391" s="318"/>
      <c r="T391" s="19" t="s">
        <v>1260</v>
      </c>
    </row>
    <row r="392" spans="1:20" outlineLevel="2" x14ac:dyDescent="0.25">
      <c r="A392" s="345" t="s">
        <v>51</v>
      </c>
      <c r="B392" s="345" t="str">
        <f t="shared" si="115"/>
        <v>C3940 CMN Tools/Shop/Garage new-9</v>
      </c>
      <c r="C392" s="345" t="s">
        <v>1228</v>
      </c>
      <c r="D392" s="345"/>
      <c r="E392" s="346">
        <v>43373</v>
      </c>
      <c r="F392" s="347">
        <v>1515058.23</v>
      </c>
      <c r="G392" s="351">
        <v>0.05</v>
      </c>
      <c r="H392" s="349">
        <v>-1659.4899999999998</v>
      </c>
      <c r="I392" s="347">
        <f t="shared" si="116"/>
        <v>1515058.23</v>
      </c>
      <c r="J392" s="351">
        <f t="shared" si="107"/>
        <v>0.05</v>
      </c>
      <c r="K392" s="350">
        <f t="shared" si="117"/>
        <v>-1659.4899999999998</v>
      </c>
      <c r="L392" s="349">
        <f t="shared" si="119"/>
        <v>0</v>
      </c>
      <c r="M392" s="19" t="s">
        <v>1554</v>
      </c>
      <c r="O392" s="32" t="str">
        <f t="shared" si="118"/>
        <v>C394</v>
      </c>
      <c r="P392" s="318"/>
      <c r="T392" s="19" t="s">
        <v>1260</v>
      </c>
    </row>
    <row r="393" spans="1:20" outlineLevel="2" x14ac:dyDescent="0.25">
      <c r="A393" s="345" t="s">
        <v>51</v>
      </c>
      <c r="B393" s="345" t="str">
        <f t="shared" si="115"/>
        <v>C3940 CMN Tools/Shop/Garage new-10</v>
      </c>
      <c r="C393" s="345" t="s">
        <v>1228</v>
      </c>
      <c r="D393" s="345"/>
      <c r="E393" s="346">
        <v>43404</v>
      </c>
      <c r="F393" s="347">
        <v>1515058.23</v>
      </c>
      <c r="G393" s="351">
        <v>0.05</v>
      </c>
      <c r="H393" s="349">
        <v>-1659.4899999999998</v>
      </c>
      <c r="I393" s="347">
        <f t="shared" si="116"/>
        <v>1515058.23</v>
      </c>
      <c r="J393" s="351">
        <f t="shared" si="107"/>
        <v>0.05</v>
      </c>
      <c r="K393" s="350">
        <f t="shared" si="117"/>
        <v>-1659.4899999999998</v>
      </c>
      <c r="L393" s="349">
        <f t="shared" si="119"/>
        <v>0</v>
      </c>
      <c r="M393" s="19" t="s">
        <v>1554</v>
      </c>
      <c r="O393" s="32" t="str">
        <f t="shared" si="118"/>
        <v>C394</v>
      </c>
      <c r="P393" s="318"/>
      <c r="T393" s="19" t="s">
        <v>1260</v>
      </c>
    </row>
    <row r="394" spans="1:20" outlineLevel="2" x14ac:dyDescent="0.25">
      <c r="A394" s="345" t="s">
        <v>51</v>
      </c>
      <c r="B394" s="345" t="str">
        <f t="shared" si="115"/>
        <v>C3940 CMN Tools/Shop/Garage new-11</v>
      </c>
      <c r="C394" s="345" t="s">
        <v>1228</v>
      </c>
      <c r="D394" s="345"/>
      <c r="E394" s="346">
        <v>43434</v>
      </c>
      <c r="F394" s="347">
        <v>1515058.23</v>
      </c>
      <c r="G394" s="351">
        <v>0.05</v>
      </c>
      <c r="H394" s="349">
        <v>-1659.4899999999998</v>
      </c>
      <c r="I394" s="347">
        <f t="shared" si="116"/>
        <v>1515058.23</v>
      </c>
      <c r="J394" s="351">
        <f t="shared" si="107"/>
        <v>0.05</v>
      </c>
      <c r="K394" s="350">
        <f t="shared" si="117"/>
        <v>-1659.4899999999998</v>
      </c>
      <c r="L394" s="349">
        <f t="shared" si="119"/>
        <v>0</v>
      </c>
      <c r="M394" s="19" t="s">
        <v>1554</v>
      </c>
      <c r="O394" s="32" t="str">
        <f t="shared" si="118"/>
        <v>C394</v>
      </c>
      <c r="P394" s="318"/>
      <c r="T394" s="19" t="s">
        <v>1260</v>
      </c>
    </row>
    <row r="395" spans="1:20" outlineLevel="2" x14ac:dyDescent="0.25">
      <c r="A395" s="345" t="s">
        <v>51</v>
      </c>
      <c r="B395" s="345" t="str">
        <f t="shared" si="115"/>
        <v>C3940 CMN Tools/Shop/Garage new-12</v>
      </c>
      <c r="C395" s="345" t="s">
        <v>1228</v>
      </c>
      <c r="D395" s="345"/>
      <c r="E395" s="346">
        <v>43465</v>
      </c>
      <c r="F395" s="347">
        <v>1515058.23</v>
      </c>
      <c r="G395" s="351">
        <v>0.05</v>
      </c>
      <c r="H395" s="349">
        <v>-1659.4899999999998</v>
      </c>
      <c r="I395" s="347">
        <f t="shared" si="116"/>
        <v>1515058.23</v>
      </c>
      <c r="J395" s="351">
        <f t="shared" si="107"/>
        <v>0.05</v>
      </c>
      <c r="K395" s="350">
        <f t="shared" si="117"/>
        <v>-1659.4899999999998</v>
      </c>
      <c r="L395" s="349">
        <f t="shared" si="119"/>
        <v>0</v>
      </c>
      <c r="M395" s="19" t="s">
        <v>1554</v>
      </c>
      <c r="O395" s="32" t="str">
        <f t="shared" si="118"/>
        <v>C394</v>
      </c>
      <c r="P395" s="318"/>
      <c r="T395" s="19" t="s">
        <v>1260</v>
      </c>
    </row>
    <row r="396" spans="1:20" s="19" customFormat="1" ht="15.75" outlineLevel="1" thickBot="1" x14ac:dyDescent="0.3">
      <c r="A396" s="28" t="s">
        <v>654</v>
      </c>
      <c r="C396" s="20" t="s">
        <v>1227</v>
      </c>
      <c r="E396" s="104" t="s">
        <v>1266</v>
      </c>
      <c r="F396" s="29"/>
      <c r="G396" s="30"/>
      <c r="H396" s="42">
        <f>SUBTOTAL(9,H384:H395)</f>
        <v>3536.0300000000007</v>
      </c>
      <c r="I396" s="29"/>
      <c r="J396" s="30">
        <f t="shared" si="107"/>
        <v>0</v>
      </c>
      <c r="K396" s="42">
        <f>SUBTOTAL(9,K384:K395)</f>
        <v>-19913.879999999997</v>
      </c>
      <c r="L396" s="42">
        <f t="shared" si="119"/>
        <v>-23449.91</v>
      </c>
      <c r="O396" s="32" t="str">
        <f>LEFT(A396,5)</f>
        <v>C3940</v>
      </c>
      <c r="P396" s="318">
        <f>-L396/2</f>
        <v>11724.955</v>
      </c>
    </row>
    <row r="397" spans="1:20" ht="15.75" outlineLevel="2" thickTop="1" x14ac:dyDescent="0.25">
      <c r="A397" s="345" t="s">
        <v>52</v>
      </c>
      <c r="B397" s="345" t="str">
        <f t="shared" ref="B397:B408" si="120">CONCATENATE(A397,"-",MONTH(E397))</f>
        <v>C3940 CMN Tools/Shop/Garage old-1</v>
      </c>
      <c r="C397" s="345" t="s">
        <v>1228</v>
      </c>
      <c r="D397" s="345"/>
      <c r="E397" s="346">
        <v>43131</v>
      </c>
      <c r="F397" s="347">
        <v>231741.67</v>
      </c>
      <c r="G397" s="348" t="s">
        <v>4</v>
      </c>
      <c r="H397" s="349">
        <v>3862.36</v>
      </c>
      <c r="I397" s="347"/>
      <c r="J397" s="348" t="str">
        <f t="shared" si="107"/>
        <v>End of Life</v>
      </c>
      <c r="K397" s="350">
        <f t="shared" ref="K397:K408" si="121">$H$408</f>
        <v>0</v>
      </c>
      <c r="L397" s="349">
        <f t="shared" si="119"/>
        <v>-3862.36</v>
      </c>
      <c r="M397" s="19" t="s">
        <v>1554</v>
      </c>
      <c r="O397" s="32" t="str">
        <f t="shared" ref="O397:O408" si="122">LEFT(A397,4)</f>
        <v>C394</v>
      </c>
      <c r="P397" s="318"/>
      <c r="T397" s="19" t="s">
        <v>4</v>
      </c>
    </row>
    <row r="398" spans="1:20" outlineLevel="2" x14ac:dyDescent="0.25">
      <c r="A398" s="345" t="s">
        <v>52</v>
      </c>
      <c r="B398" s="345" t="str">
        <f t="shared" si="120"/>
        <v>C3940 CMN Tools/Shop/Garage old-2</v>
      </c>
      <c r="C398" s="345" t="s">
        <v>1228</v>
      </c>
      <c r="D398" s="345"/>
      <c r="E398" s="346">
        <v>43159</v>
      </c>
      <c r="F398" s="347">
        <v>227879.31</v>
      </c>
      <c r="G398" s="348" t="s">
        <v>4</v>
      </c>
      <c r="H398" s="349">
        <v>3862.36</v>
      </c>
      <c r="I398" s="347"/>
      <c r="J398" s="348" t="str">
        <f t="shared" si="107"/>
        <v>End of Life</v>
      </c>
      <c r="K398" s="350">
        <f t="shared" si="121"/>
        <v>0</v>
      </c>
      <c r="L398" s="349">
        <f t="shared" si="119"/>
        <v>-3862.36</v>
      </c>
      <c r="M398" s="19" t="s">
        <v>1554</v>
      </c>
      <c r="O398" s="32" t="str">
        <f t="shared" si="122"/>
        <v>C394</v>
      </c>
      <c r="P398" s="318"/>
      <c r="T398" s="19" t="s">
        <v>4</v>
      </c>
    </row>
    <row r="399" spans="1:20" outlineLevel="2" x14ac:dyDescent="0.25">
      <c r="A399" s="345" t="s">
        <v>52</v>
      </c>
      <c r="B399" s="345" t="str">
        <f t="shared" si="120"/>
        <v>C3940 CMN Tools/Shop/Garage old-3</v>
      </c>
      <c r="C399" s="345" t="s">
        <v>1228</v>
      </c>
      <c r="D399" s="345"/>
      <c r="E399" s="346">
        <v>43190</v>
      </c>
      <c r="F399" s="347">
        <v>224016.95</v>
      </c>
      <c r="G399" s="348" t="s">
        <v>4</v>
      </c>
      <c r="H399" s="349">
        <v>3862.36</v>
      </c>
      <c r="I399" s="347"/>
      <c r="J399" s="348" t="str">
        <f t="shared" si="107"/>
        <v>End of Life</v>
      </c>
      <c r="K399" s="350">
        <f t="shared" si="121"/>
        <v>0</v>
      </c>
      <c r="L399" s="349">
        <f t="shared" si="119"/>
        <v>-3862.36</v>
      </c>
      <c r="M399" s="19" t="s">
        <v>1554</v>
      </c>
      <c r="O399" s="32" t="str">
        <f t="shared" si="122"/>
        <v>C394</v>
      </c>
      <c r="P399" s="318"/>
      <c r="T399" s="19" t="s">
        <v>4</v>
      </c>
    </row>
    <row r="400" spans="1:20" outlineLevel="2" x14ac:dyDescent="0.25">
      <c r="A400" s="345" t="s">
        <v>52</v>
      </c>
      <c r="B400" s="345" t="str">
        <f t="shared" si="120"/>
        <v>C3940 CMN Tools/Shop/Garage old-4</v>
      </c>
      <c r="C400" s="345" t="s">
        <v>1228</v>
      </c>
      <c r="D400" s="345"/>
      <c r="E400" s="346">
        <v>43220</v>
      </c>
      <c r="F400" s="347">
        <v>220154.59</v>
      </c>
      <c r="G400" s="348" t="s">
        <v>4</v>
      </c>
      <c r="H400" s="349">
        <v>3862.36</v>
      </c>
      <c r="I400" s="347"/>
      <c r="J400" s="348" t="str">
        <f t="shared" si="107"/>
        <v>End of Life</v>
      </c>
      <c r="K400" s="350">
        <f t="shared" si="121"/>
        <v>0</v>
      </c>
      <c r="L400" s="349">
        <f t="shared" si="119"/>
        <v>-3862.36</v>
      </c>
      <c r="M400" s="19" t="s">
        <v>1554</v>
      </c>
      <c r="O400" s="32" t="str">
        <f t="shared" si="122"/>
        <v>C394</v>
      </c>
      <c r="P400" s="318"/>
      <c r="T400" s="19" t="s">
        <v>4</v>
      </c>
    </row>
    <row r="401" spans="1:20" outlineLevel="2" x14ac:dyDescent="0.25">
      <c r="A401" s="345" t="s">
        <v>52</v>
      </c>
      <c r="B401" s="345" t="str">
        <f t="shared" si="120"/>
        <v>C3940 CMN Tools/Shop/Garage old-5</v>
      </c>
      <c r="C401" s="345" t="s">
        <v>1228</v>
      </c>
      <c r="D401" s="345"/>
      <c r="E401" s="346">
        <v>43251</v>
      </c>
      <c r="F401" s="347">
        <v>216292.23</v>
      </c>
      <c r="G401" s="348" t="s">
        <v>4</v>
      </c>
      <c r="H401" s="349">
        <v>3862.36</v>
      </c>
      <c r="I401" s="347"/>
      <c r="J401" s="348" t="str">
        <f t="shared" si="107"/>
        <v>End of Life</v>
      </c>
      <c r="K401" s="350">
        <f t="shared" si="121"/>
        <v>0</v>
      </c>
      <c r="L401" s="349">
        <f t="shared" si="119"/>
        <v>-3862.36</v>
      </c>
      <c r="M401" s="19" t="s">
        <v>1554</v>
      </c>
      <c r="O401" s="32" t="str">
        <f t="shared" si="122"/>
        <v>C394</v>
      </c>
      <c r="P401" s="318"/>
      <c r="T401" s="19" t="s">
        <v>4</v>
      </c>
    </row>
    <row r="402" spans="1:20" outlineLevel="2" x14ac:dyDescent="0.25">
      <c r="A402" s="345" t="s">
        <v>52</v>
      </c>
      <c r="B402" s="345" t="str">
        <f t="shared" si="120"/>
        <v>C3940 CMN Tools/Shop/Garage old-6</v>
      </c>
      <c r="C402" s="345" t="s">
        <v>1228</v>
      </c>
      <c r="D402" s="345"/>
      <c r="E402" s="346">
        <v>43281</v>
      </c>
      <c r="F402" s="347">
        <v>212429.87</v>
      </c>
      <c r="G402" s="348" t="s">
        <v>4</v>
      </c>
      <c r="H402" s="349">
        <v>3862.36</v>
      </c>
      <c r="I402" s="347"/>
      <c r="J402" s="348" t="str">
        <f t="shared" si="107"/>
        <v>End of Life</v>
      </c>
      <c r="K402" s="350">
        <f t="shared" si="121"/>
        <v>0</v>
      </c>
      <c r="L402" s="349">
        <f t="shared" si="119"/>
        <v>-3862.36</v>
      </c>
      <c r="M402" s="19" t="s">
        <v>1554</v>
      </c>
      <c r="O402" s="32" t="str">
        <f t="shared" si="122"/>
        <v>C394</v>
      </c>
      <c r="P402" s="318"/>
      <c r="T402" s="19" t="s">
        <v>4</v>
      </c>
    </row>
    <row r="403" spans="1:20" outlineLevel="2" x14ac:dyDescent="0.25">
      <c r="A403" s="345" t="s">
        <v>52</v>
      </c>
      <c r="B403" s="345" t="str">
        <f t="shared" si="120"/>
        <v>C3940 CMN Tools/Shop/Garage old-7</v>
      </c>
      <c r="C403" s="345" t="s">
        <v>1228</v>
      </c>
      <c r="D403" s="345"/>
      <c r="E403" s="346">
        <v>43312</v>
      </c>
      <c r="F403" s="347">
        <v>0</v>
      </c>
      <c r="G403" s="348" t="s">
        <v>4</v>
      </c>
      <c r="H403" s="349">
        <v>0</v>
      </c>
      <c r="I403" s="347"/>
      <c r="J403" s="348" t="str">
        <f t="shared" si="107"/>
        <v>End of Life</v>
      </c>
      <c r="K403" s="350">
        <f t="shared" si="121"/>
        <v>0</v>
      </c>
      <c r="L403" s="349">
        <f t="shared" si="119"/>
        <v>0</v>
      </c>
      <c r="M403" s="19" t="s">
        <v>1554</v>
      </c>
      <c r="O403" s="32" t="str">
        <f t="shared" si="122"/>
        <v>C394</v>
      </c>
      <c r="P403" s="318"/>
      <c r="T403" s="19" t="s">
        <v>4</v>
      </c>
    </row>
    <row r="404" spans="1:20" outlineLevel="2" x14ac:dyDescent="0.25">
      <c r="A404" s="345" t="s">
        <v>52</v>
      </c>
      <c r="B404" s="345" t="str">
        <f t="shared" si="120"/>
        <v>C3940 CMN Tools/Shop/Garage old-8</v>
      </c>
      <c r="C404" s="345" t="s">
        <v>1228</v>
      </c>
      <c r="D404" s="345"/>
      <c r="E404" s="346">
        <v>43343</v>
      </c>
      <c r="F404" s="347">
        <v>0</v>
      </c>
      <c r="G404" s="348" t="s">
        <v>4</v>
      </c>
      <c r="H404" s="349">
        <v>0</v>
      </c>
      <c r="I404" s="347"/>
      <c r="J404" s="348" t="str">
        <f t="shared" si="107"/>
        <v>End of Life</v>
      </c>
      <c r="K404" s="350">
        <f t="shared" si="121"/>
        <v>0</v>
      </c>
      <c r="L404" s="349">
        <f t="shared" si="119"/>
        <v>0</v>
      </c>
      <c r="M404" s="19" t="s">
        <v>1554</v>
      </c>
      <c r="O404" s="32" t="str">
        <f t="shared" si="122"/>
        <v>C394</v>
      </c>
      <c r="P404" s="318"/>
      <c r="T404" s="19" t="s">
        <v>4</v>
      </c>
    </row>
    <row r="405" spans="1:20" outlineLevel="2" x14ac:dyDescent="0.25">
      <c r="A405" s="345" t="s">
        <v>52</v>
      </c>
      <c r="B405" s="345" t="str">
        <f t="shared" si="120"/>
        <v>C3940 CMN Tools/Shop/Garage old-9</v>
      </c>
      <c r="C405" s="345" t="s">
        <v>1228</v>
      </c>
      <c r="D405" s="345"/>
      <c r="E405" s="346">
        <v>43373</v>
      </c>
      <c r="F405" s="347">
        <v>0</v>
      </c>
      <c r="G405" s="348" t="s">
        <v>4</v>
      </c>
      <c r="H405" s="349">
        <v>0</v>
      </c>
      <c r="I405" s="347"/>
      <c r="J405" s="348" t="str">
        <f t="shared" si="107"/>
        <v>End of Life</v>
      </c>
      <c r="K405" s="350">
        <f t="shared" si="121"/>
        <v>0</v>
      </c>
      <c r="L405" s="349">
        <f t="shared" si="119"/>
        <v>0</v>
      </c>
      <c r="M405" s="19" t="s">
        <v>1554</v>
      </c>
      <c r="O405" s="32" t="str">
        <f t="shared" si="122"/>
        <v>C394</v>
      </c>
      <c r="P405" s="318"/>
      <c r="T405" s="19" t="s">
        <v>4</v>
      </c>
    </row>
    <row r="406" spans="1:20" outlineLevel="2" x14ac:dyDescent="0.25">
      <c r="A406" s="345" t="s">
        <v>52</v>
      </c>
      <c r="B406" s="345" t="str">
        <f t="shared" si="120"/>
        <v>C3940 CMN Tools/Shop/Garage old-10</v>
      </c>
      <c r="C406" s="345" t="s">
        <v>1228</v>
      </c>
      <c r="D406" s="345"/>
      <c r="E406" s="346">
        <v>43404</v>
      </c>
      <c r="F406" s="347">
        <v>0</v>
      </c>
      <c r="G406" s="348" t="s">
        <v>4</v>
      </c>
      <c r="H406" s="349">
        <v>0</v>
      </c>
      <c r="I406" s="347"/>
      <c r="J406" s="348" t="str">
        <f t="shared" si="107"/>
        <v>End of Life</v>
      </c>
      <c r="K406" s="350">
        <f t="shared" si="121"/>
        <v>0</v>
      </c>
      <c r="L406" s="349">
        <f t="shared" si="119"/>
        <v>0</v>
      </c>
      <c r="M406" s="19" t="s">
        <v>1554</v>
      </c>
      <c r="O406" s="32" t="str">
        <f t="shared" si="122"/>
        <v>C394</v>
      </c>
      <c r="P406" s="318"/>
      <c r="T406" s="19" t="s">
        <v>4</v>
      </c>
    </row>
    <row r="407" spans="1:20" outlineLevel="2" x14ac:dyDescent="0.25">
      <c r="A407" s="345" t="s">
        <v>52</v>
      </c>
      <c r="B407" s="345" t="str">
        <f t="shared" si="120"/>
        <v>C3940 CMN Tools/Shop/Garage old-11</v>
      </c>
      <c r="C407" s="345" t="s">
        <v>1228</v>
      </c>
      <c r="D407" s="345"/>
      <c r="E407" s="346">
        <v>43434</v>
      </c>
      <c r="F407" s="347">
        <v>0</v>
      </c>
      <c r="G407" s="348" t="s">
        <v>4</v>
      </c>
      <c r="H407" s="349">
        <v>0</v>
      </c>
      <c r="I407" s="347"/>
      <c r="J407" s="348" t="str">
        <f t="shared" si="107"/>
        <v>End of Life</v>
      </c>
      <c r="K407" s="350">
        <f t="shared" si="121"/>
        <v>0</v>
      </c>
      <c r="L407" s="349">
        <f t="shared" si="119"/>
        <v>0</v>
      </c>
      <c r="M407" s="19" t="s">
        <v>1554</v>
      </c>
      <c r="O407" s="32" t="str">
        <f t="shared" si="122"/>
        <v>C394</v>
      </c>
      <c r="P407" s="318"/>
      <c r="T407" s="19" t="s">
        <v>4</v>
      </c>
    </row>
    <row r="408" spans="1:20" outlineLevel="2" x14ac:dyDescent="0.25">
      <c r="A408" s="345" t="s">
        <v>52</v>
      </c>
      <c r="B408" s="345" t="str">
        <f t="shared" si="120"/>
        <v>C3940 CMN Tools/Shop/Garage old-12</v>
      </c>
      <c r="C408" s="345" t="s">
        <v>1228</v>
      </c>
      <c r="D408" s="345"/>
      <c r="E408" s="346">
        <v>43465</v>
      </c>
      <c r="F408" s="347">
        <v>0</v>
      </c>
      <c r="G408" s="348" t="s">
        <v>4</v>
      </c>
      <c r="H408" s="349">
        <v>0</v>
      </c>
      <c r="I408" s="347"/>
      <c r="J408" s="348" t="str">
        <f t="shared" si="107"/>
        <v>End of Life</v>
      </c>
      <c r="K408" s="350">
        <f t="shared" si="121"/>
        <v>0</v>
      </c>
      <c r="L408" s="349">
        <f t="shared" si="119"/>
        <v>0</v>
      </c>
      <c r="M408" s="19" t="s">
        <v>1554</v>
      </c>
      <c r="O408" s="32" t="str">
        <f t="shared" si="122"/>
        <v>C394</v>
      </c>
      <c r="P408" s="318"/>
      <c r="T408" s="19" t="s">
        <v>4</v>
      </c>
    </row>
    <row r="409" spans="1:20" s="19" customFormat="1" ht="15.75" outlineLevel="1" thickBot="1" x14ac:dyDescent="0.3">
      <c r="A409" s="28" t="s">
        <v>655</v>
      </c>
      <c r="C409" s="20" t="s">
        <v>1227</v>
      </c>
      <c r="E409" s="104" t="s">
        <v>1266</v>
      </c>
      <c r="F409" s="29"/>
      <c r="G409" s="30"/>
      <c r="H409" s="42">
        <f>SUBTOTAL(9,H397:H408)</f>
        <v>23174.16</v>
      </c>
      <c r="I409" s="29"/>
      <c r="J409" s="30">
        <f t="shared" si="107"/>
        <v>0</v>
      </c>
      <c r="K409" s="42">
        <f>SUBTOTAL(9,K397:K408)</f>
        <v>0</v>
      </c>
      <c r="L409" s="42">
        <f t="shared" si="119"/>
        <v>-23174.16</v>
      </c>
      <c r="O409" s="32" t="str">
        <f>LEFT(A409,5)</f>
        <v>C3940</v>
      </c>
      <c r="P409" s="318">
        <f>-L409/2</f>
        <v>11587.08</v>
      </c>
    </row>
    <row r="410" spans="1:20" ht="15.75" outlineLevel="2" thickTop="1" x14ac:dyDescent="0.25">
      <c r="A410" s="345" t="s">
        <v>53</v>
      </c>
      <c r="B410" s="345" t="str">
        <f t="shared" ref="B410:B421" si="123">CONCATENATE(A410,"-",MONTH(E410))</f>
        <v>C396 GEN Power Op Equip, new-1</v>
      </c>
      <c r="C410" s="345" t="s">
        <v>1228</v>
      </c>
      <c r="D410" s="345"/>
      <c r="E410" s="346">
        <v>43131</v>
      </c>
      <c r="F410" s="347">
        <v>409603.16</v>
      </c>
      <c r="G410" s="351">
        <v>2.8400000000000002E-2</v>
      </c>
      <c r="H410" s="349">
        <v>969.39</v>
      </c>
      <c r="I410" s="347">
        <f t="shared" ref="I410:I421" si="124">VLOOKUP(CONCATENATE(A410,"-12"),$B$6:$F$7816,5,FALSE)</f>
        <v>726508.79</v>
      </c>
      <c r="J410" s="351">
        <f t="shared" si="107"/>
        <v>2.8400000000000002E-2</v>
      </c>
      <c r="K410" s="350">
        <f t="shared" ref="K410:K421" si="125">$H$421</f>
        <v>-13807.15</v>
      </c>
      <c r="L410" s="349">
        <f t="shared" si="119"/>
        <v>-14776.54</v>
      </c>
      <c r="M410" s="19" t="s">
        <v>1554</v>
      </c>
      <c r="O410" s="32" t="str">
        <f t="shared" ref="O410:O421" si="126">LEFT(A410,4)</f>
        <v>C396</v>
      </c>
      <c r="P410" s="318"/>
      <c r="T410" s="19" t="s">
        <v>1260</v>
      </c>
    </row>
    <row r="411" spans="1:20" outlineLevel="2" x14ac:dyDescent="0.25">
      <c r="A411" s="345" t="s">
        <v>53</v>
      </c>
      <c r="B411" s="345" t="str">
        <f t="shared" si="123"/>
        <v>C396 GEN Power Op Equip, new-2</v>
      </c>
      <c r="C411" s="345" t="s">
        <v>1228</v>
      </c>
      <c r="D411" s="345"/>
      <c r="E411" s="346">
        <v>43159</v>
      </c>
      <c r="F411" s="347">
        <v>412274.28</v>
      </c>
      <c r="G411" s="351">
        <v>2.8400000000000002E-2</v>
      </c>
      <c r="H411" s="349">
        <v>975.72</v>
      </c>
      <c r="I411" s="347">
        <f t="shared" si="124"/>
        <v>726508.79</v>
      </c>
      <c r="J411" s="351">
        <f t="shared" si="107"/>
        <v>2.8400000000000002E-2</v>
      </c>
      <c r="K411" s="350">
        <f t="shared" si="125"/>
        <v>-13807.15</v>
      </c>
      <c r="L411" s="349">
        <f t="shared" si="119"/>
        <v>-14782.87</v>
      </c>
      <c r="M411" s="19" t="s">
        <v>1554</v>
      </c>
      <c r="O411" s="32" t="str">
        <f t="shared" si="126"/>
        <v>C396</v>
      </c>
      <c r="P411" s="318"/>
      <c r="T411" s="19" t="s">
        <v>1260</v>
      </c>
    </row>
    <row r="412" spans="1:20" outlineLevel="2" x14ac:dyDescent="0.25">
      <c r="A412" s="345" t="s">
        <v>53</v>
      </c>
      <c r="B412" s="345" t="str">
        <f t="shared" si="123"/>
        <v>C396 GEN Power Op Equip, new-3</v>
      </c>
      <c r="C412" s="345" t="s">
        <v>1228</v>
      </c>
      <c r="D412" s="345"/>
      <c r="E412" s="346">
        <v>43190</v>
      </c>
      <c r="F412" s="347">
        <v>709757.18</v>
      </c>
      <c r="G412" s="351">
        <v>2.8400000000000002E-2</v>
      </c>
      <c r="H412" s="349">
        <v>1679.76</v>
      </c>
      <c r="I412" s="347">
        <f t="shared" si="124"/>
        <v>726508.79</v>
      </c>
      <c r="J412" s="351">
        <f t="shared" si="107"/>
        <v>2.8400000000000002E-2</v>
      </c>
      <c r="K412" s="350">
        <f t="shared" si="125"/>
        <v>-13807.15</v>
      </c>
      <c r="L412" s="349">
        <f t="shared" si="119"/>
        <v>-15486.91</v>
      </c>
      <c r="M412" s="19" t="s">
        <v>1554</v>
      </c>
      <c r="O412" s="32" t="str">
        <f t="shared" si="126"/>
        <v>C396</v>
      </c>
      <c r="P412" s="318"/>
      <c r="T412" s="19" t="s">
        <v>1260</v>
      </c>
    </row>
    <row r="413" spans="1:20" outlineLevel="2" x14ac:dyDescent="0.25">
      <c r="A413" s="345" t="s">
        <v>53</v>
      </c>
      <c r="B413" s="345" t="str">
        <f t="shared" si="123"/>
        <v>C396 GEN Power Op Equip, new-4</v>
      </c>
      <c r="C413" s="345" t="s">
        <v>1228</v>
      </c>
      <c r="D413" s="345"/>
      <c r="E413" s="346">
        <v>43220</v>
      </c>
      <c r="F413" s="347">
        <v>709757.18</v>
      </c>
      <c r="G413" s="351">
        <v>2.8400000000000002E-2</v>
      </c>
      <c r="H413" s="349">
        <v>1679.76</v>
      </c>
      <c r="I413" s="347">
        <f t="shared" si="124"/>
        <v>726508.79</v>
      </c>
      <c r="J413" s="351">
        <f t="shared" si="107"/>
        <v>2.8400000000000002E-2</v>
      </c>
      <c r="K413" s="350">
        <f t="shared" si="125"/>
        <v>-13807.15</v>
      </c>
      <c r="L413" s="349">
        <f t="shared" si="119"/>
        <v>-15486.91</v>
      </c>
      <c r="M413" s="19" t="s">
        <v>1554</v>
      </c>
      <c r="O413" s="32" t="str">
        <f t="shared" si="126"/>
        <v>C396</v>
      </c>
      <c r="P413" s="318"/>
      <c r="T413" s="19" t="s">
        <v>1260</v>
      </c>
    </row>
    <row r="414" spans="1:20" outlineLevel="2" x14ac:dyDescent="0.25">
      <c r="A414" s="345" t="s">
        <v>53</v>
      </c>
      <c r="B414" s="345" t="str">
        <f t="shared" si="123"/>
        <v>C396 GEN Power Op Equip, new-5</v>
      </c>
      <c r="C414" s="345" t="s">
        <v>1228</v>
      </c>
      <c r="D414" s="345"/>
      <c r="E414" s="346">
        <v>43251</v>
      </c>
      <c r="F414" s="347">
        <v>709757.18</v>
      </c>
      <c r="G414" s="351">
        <v>2.8400000000000002E-2</v>
      </c>
      <c r="H414" s="349">
        <v>1679.76</v>
      </c>
      <c r="I414" s="347">
        <f t="shared" si="124"/>
        <v>726508.79</v>
      </c>
      <c r="J414" s="351">
        <f t="shared" si="107"/>
        <v>2.8400000000000002E-2</v>
      </c>
      <c r="K414" s="350">
        <f t="shared" si="125"/>
        <v>-13807.15</v>
      </c>
      <c r="L414" s="349">
        <f t="shared" si="119"/>
        <v>-15486.91</v>
      </c>
      <c r="M414" s="19" t="s">
        <v>1554</v>
      </c>
      <c r="O414" s="32" t="str">
        <f t="shared" si="126"/>
        <v>C396</v>
      </c>
      <c r="P414" s="318"/>
      <c r="T414" s="19" t="s">
        <v>1260</v>
      </c>
    </row>
    <row r="415" spans="1:20" outlineLevel="2" x14ac:dyDescent="0.25">
      <c r="A415" s="345" t="s">
        <v>53</v>
      </c>
      <c r="B415" s="345" t="str">
        <f t="shared" si="123"/>
        <v>C396 GEN Power Op Equip, new-6</v>
      </c>
      <c r="C415" s="345" t="s">
        <v>1228</v>
      </c>
      <c r="D415" s="345"/>
      <c r="E415" s="346">
        <v>43281</v>
      </c>
      <c r="F415" s="347">
        <v>709757.18</v>
      </c>
      <c r="G415" s="351">
        <v>2.8400000000000002E-2</v>
      </c>
      <c r="H415" s="349">
        <v>1679.76</v>
      </c>
      <c r="I415" s="347">
        <f t="shared" si="124"/>
        <v>726508.79</v>
      </c>
      <c r="J415" s="351">
        <f t="shared" si="107"/>
        <v>2.8400000000000002E-2</v>
      </c>
      <c r="K415" s="350">
        <f t="shared" si="125"/>
        <v>-13807.15</v>
      </c>
      <c r="L415" s="349">
        <f t="shared" si="119"/>
        <v>-15486.91</v>
      </c>
      <c r="M415" s="19" t="s">
        <v>1554</v>
      </c>
      <c r="O415" s="32" t="str">
        <f t="shared" si="126"/>
        <v>C396</v>
      </c>
      <c r="P415" s="318"/>
      <c r="T415" s="19" t="s">
        <v>1260</v>
      </c>
    </row>
    <row r="416" spans="1:20" outlineLevel="2" x14ac:dyDescent="0.25">
      <c r="A416" s="345" t="s">
        <v>53</v>
      </c>
      <c r="B416" s="345" t="str">
        <f t="shared" si="123"/>
        <v>C396 GEN Power Op Equip, new-7</v>
      </c>
      <c r="C416" s="345" t="s">
        <v>1228</v>
      </c>
      <c r="D416" s="345"/>
      <c r="E416" s="346">
        <v>43312</v>
      </c>
      <c r="F416" s="347">
        <v>709757.18</v>
      </c>
      <c r="G416" s="351">
        <v>2.8400000000000002E-2</v>
      </c>
      <c r="H416" s="349">
        <v>1679.76</v>
      </c>
      <c r="I416" s="347">
        <f t="shared" si="124"/>
        <v>726508.79</v>
      </c>
      <c r="J416" s="351">
        <f t="shared" si="107"/>
        <v>2.8400000000000002E-2</v>
      </c>
      <c r="K416" s="350">
        <f t="shared" si="125"/>
        <v>-13807.15</v>
      </c>
      <c r="L416" s="349">
        <f t="shared" si="119"/>
        <v>-15486.91</v>
      </c>
      <c r="M416" s="19" t="s">
        <v>1554</v>
      </c>
      <c r="O416" s="32" t="str">
        <f t="shared" si="126"/>
        <v>C396</v>
      </c>
      <c r="P416" s="318"/>
      <c r="T416" s="19" t="s">
        <v>1260</v>
      </c>
    </row>
    <row r="417" spans="1:20" outlineLevel="2" x14ac:dyDescent="0.25">
      <c r="A417" s="345" t="s">
        <v>53</v>
      </c>
      <c r="B417" s="345" t="str">
        <f t="shared" si="123"/>
        <v>C396 GEN Power Op Equip, new-8</v>
      </c>
      <c r="C417" s="345" t="s">
        <v>1228</v>
      </c>
      <c r="D417" s="345"/>
      <c r="E417" s="346">
        <v>43343</v>
      </c>
      <c r="F417" s="347">
        <v>709757.18</v>
      </c>
      <c r="G417" s="351">
        <v>2.8400000000000002E-2</v>
      </c>
      <c r="H417" s="349">
        <v>-29373.34</v>
      </c>
      <c r="I417" s="347">
        <f t="shared" si="124"/>
        <v>726508.79</v>
      </c>
      <c r="J417" s="351">
        <f t="shared" ref="J417:J480" si="127">G417</f>
        <v>2.8400000000000002E-2</v>
      </c>
      <c r="K417" s="350">
        <f t="shared" si="125"/>
        <v>-13807.15</v>
      </c>
      <c r="L417" s="349">
        <f t="shared" si="119"/>
        <v>15566.19</v>
      </c>
      <c r="M417" s="19" t="s">
        <v>1554</v>
      </c>
      <c r="O417" s="32" t="str">
        <f t="shared" si="126"/>
        <v>C396</v>
      </c>
      <c r="P417" s="318"/>
      <c r="T417" s="19" t="s">
        <v>1260</v>
      </c>
    </row>
    <row r="418" spans="1:20" outlineLevel="2" x14ac:dyDescent="0.25">
      <c r="A418" s="345" t="s">
        <v>53</v>
      </c>
      <c r="B418" s="345" t="str">
        <f t="shared" si="123"/>
        <v>C396 GEN Power Op Equip, new-9</v>
      </c>
      <c r="C418" s="345" t="s">
        <v>1228</v>
      </c>
      <c r="D418" s="345"/>
      <c r="E418" s="346">
        <v>43373</v>
      </c>
      <c r="F418" s="347">
        <v>709757.18</v>
      </c>
      <c r="G418" s="351">
        <v>2.8400000000000002E-2</v>
      </c>
      <c r="H418" s="349">
        <v>-13846.789999999999</v>
      </c>
      <c r="I418" s="347">
        <f t="shared" si="124"/>
        <v>726508.79</v>
      </c>
      <c r="J418" s="351">
        <f t="shared" si="127"/>
        <v>2.8400000000000002E-2</v>
      </c>
      <c r="K418" s="350">
        <f t="shared" si="125"/>
        <v>-13807.15</v>
      </c>
      <c r="L418" s="349">
        <f t="shared" si="119"/>
        <v>39.64</v>
      </c>
      <c r="M418" s="19" t="s">
        <v>1554</v>
      </c>
      <c r="O418" s="32" t="str">
        <f t="shared" si="126"/>
        <v>C396</v>
      </c>
      <c r="P418" s="318"/>
      <c r="T418" s="19" t="s">
        <v>1260</v>
      </c>
    </row>
    <row r="419" spans="1:20" outlineLevel="2" x14ac:dyDescent="0.25">
      <c r="A419" s="345" t="s">
        <v>53</v>
      </c>
      <c r="B419" s="345" t="str">
        <f t="shared" si="123"/>
        <v>C396 GEN Power Op Equip, new-10</v>
      </c>
      <c r="C419" s="345" t="s">
        <v>1228</v>
      </c>
      <c r="D419" s="345"/>
      <c r="E419" s="346">
        <v>43404</v>
      </c>
      <c r="F419" s="347">
        <v>709757.18</v>
      </c>
      <c r="G419" s="351">
        <v>2.8400000000000002E-2</v>
      </c>
      <c r="H419" s="349">
        <v>-13846.789999999999</v>
      </c>
      <c r="I419" s="347">
        <f t="shared" si="124"/>
        <v>726508.79</v>
      </c>
      <c r="J419" s="351">
        <f t="shared" si="127"/>
        <v>2.8400000000000002E-2</v>
      </c>
      <c r="K419" s="350">
        <f t="shared" si="125"/>
        <v>-13807.15</v>
      </c>
      <c r="L419" s="349">
        <f t="shared" si="119"/>
        <v>39.64</v>
      </c>
      <c r="M419" s="19" t="s">
        <v>1554</v>
      </c>
      <c r="O419" s="32" t="str">
        <f t="shared" si="126"/>
        <v>C396</v>
      </c>
      <c r="P419" s="318"/>
      <c r="T419" s="19" t="s">
        <v>1260</v>
      </c>
    </row>
    <row r="420" spans="1:20" outlineLevel="2" x14ac:dyDescent="0.25">
      <c r="A420" s="345" t="s">
        <v>53</v>
      </c>
      <c r="B420" s="345" t="str">
        <f t="shared" si="123"/>
        <v>C396 GEN Power Op Equip, new-11</v>
      </c>
      <c r="C420" s="345" t="s">
        <v>1228</v>
      </c>
      <c r="D420" s="345"/>
      <c r="E420" s="346">
        <v>43434</v>
      </c>
      <c r="F420" s="347">
        <v>718132.99</v>
      </c>
      <c r="G420" s="351">
        <v>2.8400000000000002E-2</v>
      </c>
      <c r="H420" s="349">
        <v>-13826.97</v>
      </c>
      <c r="I420" s="347">
        <f t="shared" si="124"/>
        <v>726508.79</v>
      </c>
      <c r="J420" s="351">
        <f t="shared" si="127"/>
        <v>2.8400000000000002E-2</v>
      </c>
      <c r="K420" s="350">
        <f t="shared" si="125"/>
        <v>-13807.15</v>
      </c>
      <c r="L420" s="349">
        <f t="shared" si="119"/>
        <v>19.82</v>
      </c>
      <c r="M420" s="19" t="s">
        <v>1554</v>
      </c>
      <c r="O420" s="32" t="str">
        <f t="shared" si="126"/>
        <v>C396</v>
      </c>
      <c r="P420" s="318"/>
      <c r="T420" s="19" t="s">
        <v>1260</v>
      </c>
    </row>
    <row r="421" spans="1:20" outlineLevel="2" x14ac:dyDescent="0.25">
      <c r="A421" s="345" t="s">
        <v>53</v>
      </c>
      <c r="B421" s="345" t="str">
        <f t="shared" si="123"/>
        <v>C396 GEN Power Op Equip, new-12</v>
      </c>
      <c r="C421" s="345" t="s">
        <v>1228</v>
      </c>
      <c r="D421" s="345"/>
      <c r="E421" s="346">
        <v>43465</v>
      </c>
      <c r="F421" s="347">
        <v>726508.79</v>
      </c>
      <c r="G421" s="351">
        <v>2.8400000000000002E-2</v>
      </c>
      <c r="H421" s="349">
        <v>-13807.15</v>
      </c>
      <c r="I421" s="347">
        <f t="shared" si="124"/>
        <v>726508.79</v>
      </c>
      <c r="J421" s="351">
        <f t="shared" si="127"/>
        <v>2.8400000000000002E-2</v>
      </c>
      <c r="K421" s="350">
        <f t="shared" si="125"/>
        <v>-13807.15</v>
      </c>
      <c r="L421" s="349">
        <f t="shared" si="119"/>
        <v>0</v>
      </c>
      <c r="M421" s="19" t="s">
        <v>1554</v>
      </c>
      <c r="O421" s="32" t="str">
        <f t="shared" si="126"/>
        <v>C396</v>
      </c>
      <c r="P421" s="318"/>
      <c r="T421" s="19" t="s">
        <v>1260</v>
      </c>
    </row>
    <row r="422" spans="1:20" s="19" customFormat="1" ht="15.75" outlineLevel="1" thickBot="1" x14ac:dyDescent="0.3">
      <c r="A422" s="28" t="s">
        <v>656</v>
      </c>
      <c r="C422" s="20" t="s">
        <v>1227</v>
      </c>
      <c r="E422" s="104" t="s">
        <v>1266</v>
      </c>
      <c r="F422" s="29"/>
      <c r="G422" s="30"/>
      <c r="H422" s="42">
        <f>SUBTOTAL(9,H410:H421)</f>
        <v>-74357.13</v>
      </c>
      <c r="I422" s="29"/>
      <c r="J422" s="30">
        <f t="shared" si="127"/>
        <v>0</v>
      </c>
      <c r="K422" s="42">
        <f>SUBTOTAL(9,K410:K421)</f>
        <v>-165685.79999999996</v>
      </c>
      <c r="L422" s="42">
        <f t="shared" si="119"/>
        <v>-91328.67</v>
      </c>
      <c r="O422" s="32" t="str">
        <f>LEFT(A422,5)</f>
        <v xml:space="preserve">C396 </v>
      </c>
      <c r="P422" s="318">
        <f>-L422/2</f>
        <v>45664.334999999999</v>
      </c>
    </row>
    <row r="423" spans="1:20" ht="15.75" outlineLevel="2" thickTop="1" x14ac:dyDescent="0.25">
      <c r="A423" t="s">
        <v>54</v>
      </c>
      <c r="B423" s="19" t="str">
        <f t="shared" ref="B423:B434" si="128">CONCATENATE(A423,"-",MONTH(E423))</f>
        <v>C3970 CMN Comm Equip, AMI Network-1</v>
      </c>
      <c r="C423" s="19" t="s">
        <v>1228</v>
      </c>
      <c r="E423" s="27">
        <v>43131</v>
      </c>
      <c r="F423" s="249">
        <v>3992945.72</v>
      </c>
      <c r="G423" s="67">
        <v>6.6699999999999995E-2</v>
      </c>
      <c r="H423" s="250">
        <v>22194.12</v>
      </c>
      <c r="I423" s="249">
        <f t="shared" ref="I423:I434" si="129">VLOOKUP(CONCATENATE(A423,"-12"),$B$6:$F$7816,5,FALSE)</f>
        <v>11872524.41</v>
      </c>
      <c r="J423" s="67">
        <f t="shared" si="127"/>
        <v>6.6699999999999995E-2</v>
      </c>
      <c r="K423" s="259">
        <f t="shared" ref="K423:K434" si="130">I423*J423/12</f>
        <v>65991.44817891666</v>
      </c>
      <c r="L423" s="250">
        <f t="shared" si="119"/>
        <v>43797.33</v>
      </c>
      <c r="M423" s="19" t="s">
        <v>1260</v>
      </c>
      <c r="O423" s="32" t="str">
        <f t="shared" ref="O423:O434" si="131">LEFT(A423,4)</f>
        <v>C397</v>
      </c>
      <c r="P423" s="318"/>
      <c r="T423" s="19" t="s">
        <v>1260</v>
      </c>
    </row>
    <row r="424" spans="1:20" outlineLevel="2" x14ac:dyDescent="0.25">
      <c r="A424" t="s">
        <v>54</v>
      </c>
      <c r="B424" s="19" t="str">
        <f t="shared" si="128"/>
        <v>C3970 CMN Comm Equip, AMI Network-2</v>
      </c>
      <c r="C424" s="19" t="s">
        <v>1228</v>
      </c>
      <c r="E424" s="27">
        <v>43159</v>
      </c>
      <c r="F424" s="249">
        <v>4402712.71</v>
      </c>
      <c r="G424" s="67">
        <v>6.6699999999999995E-2</v>
      </c>
      <c r="H424" s="250">
        <v>24471.74</v>
      </c>
      <c r="I424" s="249">
        <f t="shared" si="129"/>
        <v>11872524.41</v>
      </c>
      <c r="J424" s="67">
        <f t="shared" si="127"/>
        <v>6.6699999999999995E-2</v>
      </c>
      <c r="K424" s="259">
        <f t="shared" si="130"/>
        <v>65991.44817891666</v>
      </c>
      <c r="L424" s="250">
        <f t="shared" si="119"/>
        <v>41519.71</v>
      </c>
      <c r="M424" s="19" t="s">
        <v>1260</v>
      </c>
      <c r="O424" s="32" t="str">
        <f t="shared" si="131"/>
        <v>C397</v>
      </c>
      <c r="P424" s="318"/>
      <c r="T424" s="19" t="s">
        <v>1260</v>
      </c>
    </row>
    <row r="425" spans="1:20" outlineLevel="2" x14ac:dyDescent="0.25">
      <c r="A425" t="s">
        <v>54</v>
      </c>
      <c r="B425" s="19" t="str">
        <f t="shared" si="128"/>
        <v>C3970 CMN Comm Equip, AMI Network-3</v>
      </c>
      <c r="C425" s="19" t="s">
        <v>1228</v>
      </c>
      <c r="E425" s="27">
        <v>43190</v>
      </c>
      <c r="F425" s="249">
        <v>4808210.3899999997</v>
      </c>
      <c r="G425" s="67">
        <v>6.6699999999999995E-2</v>
      </c>
      <c r="H425" s="250">
        <v>26725.64</v>
      </c>
      <c r="I425" s="249">
        <f t="shared" si="129"/>
        <v>11872524.41</v>
      </c>
      <c r="J425" s="67">
        <f t="shared" si="127"/>
        <v>6.6699999999999995E-2</v>
      </c>
      <c r="K425" s="259">
        <f t="shared" si="130"/>
        <v>65991.44817891666</v>
      </c>
      <c r="L425" s="250">
        <f t="shared" si="119"/>
        <v>39265.81</v>
      </c>
      <c r="M425" s="19" t="s">
        <v>1260</v>
      </c>
      <c r="O425" s="32" t="str">
        <f t="shared" si="131"/>
        <v>C397</v>
      </c>
      <c r="P425" s="318"/>
      <c r="T425" s="19" t="s">
        <v>1260</v>
      </c>
    </row>
    <row r="426" spans="1:20" outlineLevel="2" x14ac:dyDescent="0.25">
      <c r="A426" t="s">
        <v>54</v>
      </c>
      <c r="B426" s="19" t="str">
        <f t="shared" si="128"/>
        <v>C3970 CMN Comm Equip, AMI Network-4</v>
      </c>
      <c r="C426" s="19" t="s">
        <v>1228</v>
      </c>
      <c r="E426" s="27">
        <v>43220</v>
      </c>
      <c r="F426" s="249">
        <v>4803941.09</v>
      </c>
      <c r="G426" s="67">
        <v>6.6699999999999995E-2</v>
      </c>
      <c r="H426" s="250">
        <v>26701.91</v>
      </c>
      <c r="I426" s="249">
        <f t="shared" si="129"/>
        <v>11872524.41</v>
      </c>
      <c r="J426" s="67">
        <f t="shared" si="127"/>
        <v>6.6699999999999995E-2</v>
      </c>
      <c r="K426" s="259">
        <f t="shared" si="130"/>
        <v>65991.44817891666</v>
      </c>
      <c r="L426" s="250">
        <f t="shared" si="119"/>
        <v>39289.54</v>
      </c>
      <c r="M426" s="19" t="s">
        <v>1260</v>
      </c>
      <c r="O426" s="32" t="str">
        <f t="shared" si="131"/>
        <v>C397</v>
      </c>
      <c r="P426" s="318"/>
      <c r="T426" s="19" t="s">
        <v>1260</v>
      </c>
    </row>
    <row r="427" spans="1:20" outlineLevel="2" x14ac:dyDescent="0.25">
      <c r="A427" t="s">
        <v>54</v>
      </c>
      <c r="B427" s="19" t="str">
        <f t="shared" si="128"/>
        <v>C3970 CMN Comm Equip, AMI Network-5</v>
      </c>
      <c r="C427" s="19" t="s">
        <v>1228</v>
      </c>
      <c r="E427" s="27">
        <v>43251</v>
      </c>
      <c r="F427" s="249">
        <v>4803941.09</v>
      </c>
      <c r="G427" s="67">
        <v>6.6699999999999995E-2</v>
      </c>
      <c r="H427" s="250">
        <v>26701.91</v>
      </c>
      <c r="I427" s="249">
        <f t="shared" si="129"/>
        <v>11872524.41</v>
      </c>
      <c r="J427" s="67">
        <f t="shared" si="127"/>
        <v>6.6699999999999995E-2</v>
      </c>
      <c r="K427" s="259">
        <f t="shared" si="130"/>
        <v>65991.44817891666</v>
      </c>
      <c r="L427" s="250">
        <f t="shared" si="119"/>
        <v>39289.54</v>
      </c>
      <c r="M427" s="19" t="s">
        <v>1260</v>
      </c>
      <c r="O427" s="32" t="str">
        <f t="shared" si="131"/>
        <v>C397</v>
      </c>
      <c r="P427" s="318"/>
      <c r="T427" s="19" t="s">
        <v>1260</v>
      </c>
    </row>
    <row r="428" spans="1:20" outlineLevel="2" x14ac:dyDescent="0.25">
      <c r="A428" t="s">
        <v>54</v>
      </c>
      <c r="B428" s="19" t="str">
        <f t="shared" si="128"/>
        <v>C3970 CMN Comm Equip, AMI Network-6</v>
      </c>
      <c r="C428" s="19" t="s">
        <v>1228</v>
      </c>
      <c r="E428" s="27">
        <v>43281</v>
      </c>
      <c r="F428" s="249">
        <v>4803941.09</v>
      </c>
      <c r="G428" s="67">
        <v>6.6699999999999995E-2</v>
      </c>
      <c r="H428" s="250">
        <v>26701.91</v>
      </c>
      <c r="I428" s="249">
        <f t="shared" si="129"/>
        <v>11872524.41</v>
      </c>
      <c r="J428" s="67">
        <f t="shared" si="127"/>
        <v>6.6699999999999995E-2</v>
      </c>
      <c r="K428" s="259">
        <f t="shared" si="130"/>
        <v>65991.44817891666</v>
      </c>
      <c r="L428" s="250">
        <f t="shared" si="119"/>
        <v>39289.54</v>
      </c>
      <c r="M428" s="19" t="s">
        <v>1260</v>
      </c>
      <c r="O428" s="32" t="str">
        <f t="shared" si="131"/>
        <v>C397</v>
      </c>
      <c r="P428" s="318"/>
      <c r="T428" s="19" t="s">
        <v>1260</v>
      </c>
    </row>
    <row r="429" spans="1:20" outlineLevel="2" x14ac:dyDescent="0.25">
      <c r="A429" t="s">
        <v>54</v>
      </c>
      <c r="B429" s="19" t="str">
        <f t="shared" si="128"/>
        <v>C3970 CMN Comm Equip, AMI Network-7</v>
      </c>
      <c r="C429" s="19" t="s">
        <v>1228</v>
      </c>
      <c r="E429" s="27">
        <v>43312</v>
      </c>
      <c r="F429" s="249">
        <v>4803941.09</v>
      </c>
      <c r="G429" s="67">
        <v>6.6699999999999995E-2</v>
      </c>
      <c r="H429" s="250">
        <v>26701.91</v>
      </c>
      <c r="I429" s="249">
        <f t="shared" si="129"/>
        <v>11872524.41</v>
      </c>
      <c r="J429" s="67">
        <f t="shared" si="127"/>
        <v>6.6699999999999995E-2</v>
      </c>
      <c r="K429" s="259">
        <f t="shared" si="130"/>
        <v>65991.44817891666</v>
      </c>
      <c r="L429" s="250">
        <f t="shared" si="119"/>
        <v>39289.54</v>
      </c>
      <c r="M429" s="19" t="s">
        <v>1260</v>
      </c>
      <c r="O429" s="32" t="str">
        <f t="shared" si="131"/>
        <v>C397</v>
      </c>
      <c r="P429" s="318"/>
      <c r="T429" s="19" t="s">
        <v>1260</v>
      </c>
    </row>
    <row r="430" spans="1:20" outlineLevel="2" x14ac:dyDescent="0.25">
      <c r="A430" t="s">
        <v>54</v>
      </c>
      <c r="B430" s="19" t="str">
        <f t="shared" si="128"/>
        <v>C3970 CMN Comm Equip, AMI Network-8</v>
      </c>
      <c r="C430" s="19" t="s">
        <v>1228</v>
      </c>
      <c r="E430" s="27">
        <v>43343</v>
      </c>
      <c r="F430" s="249">
        <v>8854918.6600000001</v>
      </c>
      <c r="G430" s="67">
        <v>6.6699999999999995E-2</v>
      </c>
      <c r="H430" s="250">
        <v>49218.59</v>
      </c>
      <c r="I430" s="249">
        <f t="shared" si="129"/>
        <v>11872524.41</v>
      </c>
      <c r="J430" s="67">
        <f t="shared" si="127"/>
        <v>6.6699999999999995E-2</v>
      </c>
      <c r="K430" s="259">
        <f t="shared" si="130"/>
        <v>65991.44817891666</v>
      </c>
      <c r="L430" s="250">
        <f t="shared" si="119"/>
        <v>16772.86</v>
      </c>
      <c r="M430" s="19" t="s">
        <v>1260</v>
      </c>
      <c r="O430" s="32" t="str">
        <f t="shared" si="131"/>
        <v>C397</v>
      </c>
      <c r="P430" s="318"/>
      <c r="T430" s="19" t="s">
        <v>1260</v>
      </c>
    </row>
    <row r="431" spans="1:20" outlineLevel="2" x14ac:dyDescent="0.25">
      <c r="A431" t="s">
        <v>54</v>
      </c>
      <c r="B431" s="19" t="str">
        <f t="shared" si="128"/>
        <v>C3970 CMN Comm Equip, AMI Network-9</v>
      </c>
      <c r="C431" s="19" t="s">
        <v>1228</v>
      </c>
      <c r="E431" s="27">
        <v>43373</v>
      </c>
      <c r="F431" s="249">
        <v>11872524.41</v>
      </c>
      <c r="G431" s="67">
        <v>6.6699999999999995E-2</v>
      </c>
      <c r="H431" s="250">
        <v>65991.45</v>
      </c>
      <c r="I431" s="249">
        <f t="shared" si="129"/>
        <v>11872524.41</v>
      </c>
      <c r="J431" s="67">
        <f t="shared" si="127"/>
        <v>6.6699999999999995E-2</v>
      </c>
      <c r="K431" s="259">
        <f t="shared" si="130"/>
        <v>65991.44817891666</v>
      </c>
      <c r="L431" s="250">
        <f t="shared" si="119"/>
        <v>0</v>
      </c>
      <c r="M431" s="19" t="s">
        <v>1260</v>
      </c>
      <c r="O431" s="32" t="str">
        <f t="shared" si="131"/>
        <v>C397</v>
      </c>
      <c r="P431" s="318"/>
      <c r="T431" s="19" t="s">
        <v>1260</v>
      </c>
    </row>
    <row r="432" spans="1:20" outlineLevel="2" x14ac:dyDescent="0.25">
      <c r="A432" t="s">
        <v>54</v>
      </c>
      <c r="B432" s="19" t="str">
        <f t="shared" si="128"/>
        <v>C3970 CMN Comm Equip, AMI Network-10</v>
      </c>
      <c r="C432" s="19" t="s">
        <v>1228</v>
      </c>
      <c r="E432" s="27">
        <v>43404</v>
      </c>
      <c r="F432" s="249">
        <v>11872524.41</v>
      </c>
      <c r="G432" s="67">
        <v>6.6699999999999995E-2</v>
      </c>
      <c r="H432" s="250">
        <v>65991.45</v>
      </c>
      <c r="I432" s="249">
        <f t="shared" si="129"/>
        <v>11872524.41</v>
      </c>
      <c r="J432" s="67">
        <f t="shared" si="127"/>
        <v>6.6699999999999995E-2</v>
      </c>
      <c r="K432" s="259">
        <f t="shared" si="130"/>
        <v>65991.44817891666</v>
      </c>
      <c r="L432" s="250">
        <f t="shared" si="119"/>
        <v>0</v>
      </c>
      <c r="M432" s="19" t="s">
        <v>1260</v>
      </c>
      <c r="O432" s="32" t="str">
        <f t="shared" si="131"/>
        <v>C397</v>
      </c>
      <c r="P432" s="318"/>
      <c r="T432" s="19" t="s">
        <v>1260</v>
      </c>
    </row>
    <row r="433" spans="1:20" outlineLevel="2" x14ac:dyDescent="0.25">
      <c r="A433" t="s">
        <v>54</v>
      </c>
      <c r="B433" s="19" t="str">
        <f t="shared" si="128"/>
        <v>C3970 CMN Comm Equip, AMI Network-11</v>
      </c>
      <c r="C433" s="19" t="s">
        <v>1228</v>
      </c>
      <c r="E433" s="27">
        <v>43434</v>
      </c>
      <c r="F433" s="249">
        <v>11872524.41</v>
      </c>
      <c r="G433" s="67">
        <v>6.6699999999999995E-2</v>
      </c>
      <c r="H433" s="250">
        <v>65991.45</v>
      </c>
      <c r="I433" s="249">
        <f t="shared" si="129"/>
        <v>11872524.41</v>
      </c>
      <c r="J433" s="67">
        <f t="shared" si="127"/>
        <v>6.6699999999999995E-2</v>
      </c>
      <c r="K433" s="259">
        <f t="shared" si="130"/>
        <v>65991.44817891666</v>
      </c>
      <c r="L433" s="250">
        <f t="shared" si="119"/>
        <v>0</v>
      </c>
      <c r="M433" s="19" t="s">
        <v>1260</v>
      </c>
      <c r="O433" s="32" t="str">
        <f t="shared" si="131"/>
        <v>C397</v>
      </c>
      <c r="P433" s="318"/>
      <c r="T433" s="19" t="s">
        <v>1260</v>
      </c>
    </row>
    <row r="434" spans="1:20" outlineLevel="2" x14ac:dyDescent="0.25">
      <c r="A434" t="s">
        <v>54</v>
      </c>
      <c r="B434" s="19" t="str">
        <f t="shared" si="128"/>
        <v>C3970 CMN Comm Equip, AMI Network-12</v>
      </c>
      <c r="C434" s="19" t="s">
        <v>1228</v>
      </c>
      <c r="E434" s="27">
        <v>43465</v>
      </c>
      <c r="F434" s="249">
        <v>11872524.41</v>
      </c>
      <c r="G434" s="67">
        <v>6.6699999999999995E-2</v>
      </c>
      <c r="H434" s="250">
        <v>65991.45</v>
      </c>
      <c r="I434" s="249">
        <f t="shared" si="129"/>
        <v>11872524.41</v>
      </c>
      <c r="J434" s="67">
        <f t="shared" si="127"/>
        <v>6.6699999999999995E-2</v>
      </c>
      <c r="K434" s="259">
        <f t="shared" si="130"/>
        <v>65991.44817891666</v>
      </c>
      <c r="L434" s="250">
        <f t="shared" si="119"/>
        <v>0</v>
      </c>
      <c r="M434" s="19" t="s">
        <v>1260</v>
      </c>
      <c r="O434" s="32" t="str">
        <f t="shared" si="131"/>
        <v>C397</v>
      </c>
      <c r="P434" s="318"/>
      <c r="T434" s="19" t="s">
        <v>1260</v>
      </c>
    </row>
    <row r="435" spans="1:20" s="19" customFormat="1" ht="15.75" outlineLevel="1" thickBot="1" x14ac:dyDescent="0.3">
      <c r="A435" s="28" t="s">
        <v>657</v>
      </c>
      <c r="C435" s="20" t="s">
        <v>1227</v>
      </c>
      <c r="E435" s="104" t="s">
        <v>1266</v>
      </c>
      <c r="F435" s="29"/>
      <c r="G435" s="30"/>
      <c r="H435" s="42">
        <f>SUBTOTAL(9,H423:H434)</f>
        <v>493383.53</v>
      </c>
      <c r="I435" s="29"/>
      <c r="J435" s="30">
        <f t="shared" si="127"/>
        <v>0</v>
      </c>
      <c r="K435" s="42">
        <f>SUBTOTAL(9,K423:K434)</f>
        <v>791897.3781470001</v>
      </c>
      <c r="L435" s="42">
        <f t="shared" si="119"/>
        <v>298513.84999999998</v>
      </c>
      <c r="O435" s="32" t="str">
        <f>LEFT(A435,5)</f>
        <v>C3970</v>
      </c>
      <c r="P435" s="318">
        <f>-L435/2</f>
        <v>-149256.92499999999</v>
      </c>
    </row>
    <row r="436" spans="1:20" ht="15.75" outlineLevel="2" thickTop="1" x14ac:dyDescent="0.25">
      <c r="A436" s="263" t="s">
        <v>55</v>
      </c>
      <c r="B436" s="263" t="str">
        <f t="shared" ref="B436:B447" si="132">CONCATENATE(A436,"-",MONTH(E436))</f>
        <v>C3970 CMN Comm Equip, new-1</v>
      </c>
      <c r="C436" s="263" t="s">
        <v>1228</v>
      </c>
      <c r="D436" s="263"/>
      <c r="E436" s="264">
        <v>43131</v>
      </c>
      <c r="F436" s="265">
        <v>62204036.090000004</v>
      </c>
      <c r="G436" s="266">
        <v>6.6699999999999995E-2</v>
      </c>
      <c r="H436" s="267">
        <v>345750.77</v>
      </c>
      <c r="I436" s="265">
        <f t="shared" ref="I436:I447" si="133">VLOOKUP(CONCATENATE(A436,"-12"),$B$6:$F$7816,5,FALSE)</f>
        <v>70079594.519999996</v>
      </c>
      <c r="J436" s="266">
        <f t="shared" si="127"/>
        <v>6.6699999999999995E-2</v>
      </c>
      <c r="K436" s="268">
        <f t="shared" ref="K436:K446" si="134">K437</f>
        <v>434380.16000000003</v>
      </c>
      <c r="L436" s="267">
        <f t="shared" si="119"/>
        <v>88629.39</v>
      </c>
      <c r="M436" s="19" t="s">
        <v>1359</v>
      </c>
      <c r="N436" s="19" t="s">
        <v>1260</v>
      </c>
      <c r="O436" s="32" t="str">
        <f t="shared" ref="O436:O447" si="135">LEFT(A436,4)</f>
        <v>C397</v>
      </c>
      <c r="P436" s="318"/>
      <c r="T436" s="19" t="s">
        <v>1260</v>
      </c>
    </row>
    <row r="437" spans="1:20" outlineLevel="2" x14ac:dyDescent="0.25">
      <c r="A437" s="263" t="s">
        <v>55</v>
      </c>
      <c r="B437" s="263" t="str">
        <f t="shared" si="132"/>
        <v>C3970 CMN Comm Equip, new-2</v>
      </c>
      <c r="C437" s="263" t="s">
        <v>1228</v>
      </c>
      <c r="D437" s="263"/>
      <c r="E437" s="264">
        <v>43159</v>
      </c>
      <c r="F437" s="265">
        <v>64061749.340000004</v>
      </c>
      <c r="G437" s="266">
        <v>6.6699999999999995E-2</v>
      </c>
      <c r="H437" s="267">
        <v>356076.56</v>
      </c>
      <c r="I437" s="265">
        <f t="shared" si="133"/>
        <v>70079594.519999996</v>
      </c>
      <c r="J437" s="266">
        <f t="shared" si="127"/>
        <v>6.6699999999999995E-2</v>
      </c>
      <c r="K437" s="268">
        <f t="shared" si="134"/>
        <v>434380.16000000003</v>
      </c>
      <c r="L437" s="267">
        <f t="shared" si="119"/>
        <v>78303.600000000006</v>
      </c>
      <c r="M437" s="19" t="s">
        <v>1359</v>
      </c>
      <c r="N437" s="19" t="s">
        <v>1260</v>
      </c>
      <c r="O437" s="32" t="str">
        <f t="shared" si="135"/>
        <v>C397</v>
      </c>
      <c r="P437" s="318"/>
      <c r="T437" s="19" t="s">
        <v>1260</v>
      </c>
    </row>
    <row r="438" spans="1:20" outlineLevel="2" x14ac:dyDescent="0.25">
      <c r="A438" s="263" t="s">
        <v>55</v>
      </c>
      <c r="B438" s="263" t="str">
        <f t="shared" si="132"/>
        <v>C3970 CMN Comm Equip, new-3</v>
      </c>
      <c r="C438" s="263" t="s">
        <v>1228</v>
      </c>
      <c r="D438" s="263"/>
      <c r="E438" s="264">
        <v>43190</v>
      </c>
      <c r="F438" s="265">
        <v>65930053.759999998</v>
      </c>
      <c r="G438" s="266">
        <v>6.6699999999999995E-2</v>
      </c>
      <c r="H438" s="267">
        <v>366461.22</v>
      </c>
      <c r="I438" s="265">
        <f t="shared" si="133"/>
        <v>70079594.519999996</v>
      </c>
      <c r="J438" s="266">
        <f t="shared" si="127"/>
        <v>6.6699999999999995E-2</v>
      </c>
      <c r="K438" s="268">
        <f t="shared" si="134"/>
        <v>434380.16000000003</v>
      </c>
      <c r="L438" s="267">
        <f t="shared" si="119"/>
        <v>67918.94</v>
      </c>
      <c r="M438" s="19" t="s">
        <v>1359</v>
      </c>
      <c r="N438" s="19" t="s">
        <v>1260</v>
      </c>
      <c r="O438" s="32" t="str">
        <f t="shared" si="135"/>
        <v>C397</v>
      </c>
      <c r="P438" s="318"/>
      <c r="T438" s="19" t="s">
        <v>1260</v>
      </c>
    </row>
    <row r="439" spans="1:20" outlineLevel="2" x14ac:dyDescent="0.25">
      <c r="A439" s="263" t="s">
        <v>55</v>
      </c>
      <c r="B439" s="263" t="str">
        <f t="shared" si="132"/>
        <v>C3970 CMN Comm Equip, new-4</v>
      </c>
      <c r="C439" s="263" t="s">
        <v>1228</v>
      </c>
      <c r="D439" s="263"/>
      <c r="E439" s="264">
        <v>43220</v>
      </c>
      <c r="F439" s="265">
        <v>66125183.289999999</v>
      </c>
      <c r="G439" s="266">
        <v>6.6699999999999995E-2</v>
      </c>
      <c r="H439" s="267">
        <v>367545.81</v>
      </c>
      <c r="I439" s="265">
        <f t="shared" si="133"/>
        <v>70079594.519999996</v>
      </c>
      <c r="J439" s="266">
        <f t="shared" si="127"/>
        <v>6.6699999999999995E-2</v>
      </c>
      <c r="K439" s="268">
        <f t="shared" si="134"/>
        <v>434380.16000000003</v>
      </c>
      <c r="L439" s="267">
        <f t="shared" si="119"/>
        <v>66834.350000000006</v>
      </c>
      <c r="M439" s="19" t="s">
        <v>1359</v>
      </c>
      <c r="N439" s="19" t="s">
        <v>1260</v>
      </c>
      <c r="O439" s="32" t="str">
        <f t="shared" si="135"/>
        <v>C397</v>
      </c>
      <c r="P439" s="318"/>
      <c r="T439" s="19" t="s">
        <v>1260</v>
      </c>
    </row>
    <row r="440" spans="1:20" outlineLevel="2" x14ac:dyDescent="0.25">
      <c r="A440" s="263" t="s">
        <v>55</v>
      </c>
      <c r="B440" s="263" t="str">
        <f t="shared" si="132"/>
        <v>C3970 CMN Comm Equip, new-5</v>
      </c>
      <c r="C440" s="263" t="s">
        <v>1228</v>
      </c>
      <c r="D440" s="263"/>
      <c r="E440" s="264">
        <v>43251</v>
      </c>
      <c r="F440" s="265">
        <v>66354593.600000001</v>
      </c>
      <c r="G440" s="266">
        <v>6.6699999999999995E-2</v>
      </c>
      <c r="H440" s="267">
        <v>368820.95</v>
      </c>
      <c r="I440" s="265">
        <f t="shared" si="133"/>
        <v>70079594.519999996</v>
      </c>
      <c r="J440" s="266">
        <f t="shared" si="127"/>
        <v>6.6699999999999995E-2</v>
      </c>
      <c r="K440" s="268">
        <f t="shared" si="134"/>
        <v>434380.16000000003</v>
      </c>
      <c r="L440" s="267">
        <f t="shared" si="119"/>
        <v>65559.210000000006</v>
      </c>
      <c r="M440" s="19" t="s">
        <v>1359</v>
      </c>
      <c r="N440" s="19" t="s">
        <v>1260</v>
      </c>
      <c r="O440" s="32" t="str">
        <f t="shared" si="135"/>
        <v>C397</v>
      </c>
      <c r="P440" s="318"/>
      <c r="T440" s="19" t="s">
        <v>1260</v>
      </c>
    </row>
    <row r="441" spans="1:20" outlineLevel="2" x14ac:dyDescent="0.25">
      <c r="A441" s="263" t="s">
        <v>55</v>
      </c>
      <c r="B441" s="263" t="str">
        <f t="shared" si="132"/>
        <v>C3970 CMN Comm Equip, new-6</v>
      </c>
      <c r="C441" s="263" t="s">
        <v>1228</v>
      </c>
      <c r="D441" s="263"/>
      <c r="E441" s="264">
        <v>43281</v>
      </c>
      <c r="F441" s="265">
        <v>66413758.630000003</v>
      </c>
      <c r="G441" s="266">
        <v>6.6699999999999995E-2</v>
      </c>
      <c r="H441" s="267">
        <v>369149.81</v>
      </c>
      <c r="I441" s="265">
        <f t="shared" si="133"/>
        <v>70079594.519999996</v>
      </c>
      <c r="J441" s="266">
        <f t="shared" si="127"/>
        <v>6.6699999999999995E-2</v>
      </c>
      <c r="K441" s="268">
        <f t="shared" si="134"/>
        <v>434380.16000000003</v>
      </c>
      <c r="L441" s="267">
        <f t="shared" si="119"/>
        <v>65230.35</v>
      </c>
      <c r="M441" s="19" t="s">
        <v>1359</v>
      </c>
      <c r="N441" s="19" t="s">
        <v>1260</v>
      </c>
      <c r="O441" s="32" t="str">
        <f t="shared" si="135"/>
        <v>C397</v>
      </c>
      <c r="P441" s="318"/>
      <c r="T441" s="19" t="s">
        <v>1260</v>
      </c>
    </row>
    <row r="442" spans="1:20" outlineLevel="2" x14ac:dyDescent="0.25">
      <c r="A442" s="263" t="s">
        <v>55</v>
      </c>
      <c r="B442" s="263" t="str">
        <f t="shared" si="132"/>
        <v>C3970 CMN Comm Equip, new-7</v>
      </c>
      <c r="C442" s="263" t="s">
        <v>1228</v>
      </c>
      <c r="D442" s="263"/>
      <c r="E442" s="264">
        <v>43312</v>
      </c>
      <c r="F442" s="265">
        <v>75683625.209999993</v>
      </c>
      <c r="G442" s="266">
        <v>6.6699999999999995E-2</v>
      </c>
      <c r="H442" s="267">
        <v>-510089.99999999994</v>
      </c>
      <c r="I442" s="265">
        <f t="shared" si="133"/>
        <v>70079594.519999996</v>
      </c>
      <c r="J442" s="266">
        <f t="shared" si="127"/>
        <v>6.6699999999999995E-2</v>
      </c>
      <c r="K442" s="268">
        <f t="shared" si="134"/>
        <v>434380.16000000003</v>
      </c>
      <c r="L442" s="267">
        <f t="shared" si="119"/>
        <v>944470.16</v>
      </c>
      <c r="M442" s="19" t="s">
        <v>1359</v>
      </c>
      <c r="N442" s="19" t="s">
        <v>1260</v>
      </c>
      <c r="O442" s="32" t="str">
        <f t="shared" si="135"/>
        <v>C397</v>
      </c>
      <c r="P442" s="318"/>
      <c r="T442" s="19" t="s">
        <v>1260</v>
      </c>
    </row>
    <row r="443" spans="1:20" outlineLevel="2" x14ac:dyDescent="0.25">
      <c r="A443" s="263" t="s">
        <v>55</v>
      </c>
      <c r="B443" s="263" t="str">
        <f t="shared" si="132"/>
        <v>C3970 CMN Comm Equip, new-8</v>
      </c>
      <c r="C443" s="263" t="s">
        <v>1228</v>
      </c>
      <c r="D443" s="263"/>
      <c r="E443" s="264">
        <v>43343</v>
      </c>
      <c r="F443" s="265">
        <v>71846626.099999994</v>
      </c>
      <c r="G443" s="266">
        <v>6.6699999999999995E-2</v>
      </c>
      <c r="H443" s="267">
        <v>489056.32</v>
      </c>
      <c r="I443" s="265">
        <f t="shared" si="133"/>
        <v>70079594.519999996</v>
      </c>
      <c r="J443" s="266">
        <f t="shared" si="127"/>
        <v>6.6699999999999995E-2</v>
      </c>
      <c r="K443" s="268">
        <f t="shared" si="134"/>
        <v>434380.16000000003</v>
      </c>
      <c r="L443" s="267">
        <f t="shared" si="119"/>
        <v>-54676.160000000003</v>
      </c>
      <c r="M443" s="19" t="s">
        <v>1359</v>
      </c>
      <c r="N443" s="19" t="s">
        <v>1260</v>
      </c>
      <c r="O443" s="32" t="str">
        <f t="shared" si="135"/>
        <v>C397</v>
      </c>
      <c r="P443" s="318"/>
      <c r="T443" s="19" t="s">
        <v>1260</v>
      </c>
    </row>
    <row r="444" spans="1:20" outlineLevel="2" x14ac:dyDescent="0.25">
      <c r="A444" s="263" t="s">
        <v>55</v>
      </c>
      <c r="B444" s="263" t="str">
        <f t="shared" si="132"/>
        <v>C3970 CMN Comm Equip, new-9</v>
      </c>
      <c r="C444" s="263" t="s">
        <v>1228</v>
      </c>
      <c r="D444" s="263"/>
      <c r="E444" s="264">
        <v>43373</v>
      </c>
      <c r="F444" s="265">
        <v>69072695.989999995</v>
      </c>
      <c r="G444" s="266">
        <v>6.6699999999999995E-2</v>
      </c>
      <c r="H444" s="267">
        <v>428783.48</v>
      </c>
      <c r="I444" s="265">
        <f t="shared" si="133"/>
        <v>70079594.519999996</v>
      </c>
      <c r="J444" s="266">
        <f t="shared" si="127"/>
        <v>6.6699999999999995E-2</v>
      </c>
      <c r="K444" s="268">
        <f t="shared" si="134"/>
        <v>434380.16000000003</v>
      </c>
      <c r="L444" s="267">
        <f t="shared" si="119"/>
        <v>5596.68</v>
      </c>
      <c r="M444" s="19" t="s">
        <v>1359</v>
      </c>
      <c r="N444" s="19" t="s">
        <v>1260</v>
      </c>
      <c r="O444" s="32" t="str">
        <f t="shared" si="135"/>
        <v>C397</v>
      </c>
      <c r="P444" s="318"/>
      <c r="T444" s="19" t="s">
        <v>1260</v>
      </c>
    </row>
    <row r="445" spans="1:20" outlineLevel="2" x14ac:dyDescent="0.25">
      <c r="A445" s="263" t="s">
        <v>55</v>
      </c>
      <c r="B445" s="263" t="str">
        <f t="shared" si="132"/>
        <v>C3970 CMN Comm Equip, new-10</v>
      </c>
      <c r="C445" s="263" t="s">
        <v>1228</v>
      </c>
      <c r="D445" s="263"/>
      <c r="E445" s="264">
        <v>43404</v>
      </c>
      <c r="F445" s="265">
        <v>69089446.670000002</v>
      </c>
      <c r="G445" s="266">
        <v>6.6699999999999995E-2</v>
      </c>
      <c r="H445" s="267">
        <v>428876.57999999996</v>
      </c>
      <c r="I445" s="265">
        <f t="shared" si="133"/>
        <v>70079594.519999996</v>
      </c>
      <c r="J445" s="266">
        <f t="shared" si="127"/>
        <v>6.6699999999999995E-2</v>
      </c>
      <c r="K445" s="268">
        <f t="shared" si="134"/>
        <v>434380.16000000003</v>
      </c>
      <c r="L445" s="267">
        <f t="shared" si="119"/>
        <v>5503.58</v>
      </c>
      <c r="M445" s="19" t="s">
        <v>1359</v>
      </c>
      <c r="N445" s="19" t="s">
        <v>1260</v>
      </c>
      <c r="O445" s="32" t="str">
        <f t="shared" si="135"/>
        <v>C397</v>
      </c>
      <c r="P445" s="318"/>
      <c r="T445" s="19" t="s">
        <v>1260</v>
      </c>
    </row>
    <row r="446" spans="1:20" outlineLevel="2" x14ac:dyDescent="0.25">
      <c r="A446" s="263" t="s">
        <v>55</v>
      </c>
      <c r="B446" s="263" t="str">
        <f t="shared" si="132"/>
        <v>C3970 CMN Comm Equip, new-11</v>
      </c>
      <c r="C446" s="263" t="s">
        <v>1228</v>
      </c>
      <c r="D446" s="263"/>
      <c r="E446" s="264">
        <v>43434</v>
      </c>
      <c r="F446" s="265">
        <v>69099669.349999994</v>
      </c>
      <c r="G446" s="266">
        <v>6.6699999999999995E-2</v>
      </c>
      <c r="H446" s="267">
        <v>428933.41000000003</v>
      </c>
      <c r="I446" s="265">
        <f t="shared" si="133"/>
        <v>70079594.519999996</v>
      </c>
      <c r="J446" s="266">
        <f t="shared" si="127"/>
        <v>6.6699999999999995E-2</v>
      </c>
      <c r="K446" s="268">
        <f t="shared" si="134"/>
        <v>434380.16000000003</v>
      </c>
      <c r="L446" s="267">
        <f t="shared" si="119"/>
        <v>5446.75</v>
      </c>
      <c r="M446" s="19" t="s">
        <v>1359</v>
      </c>
      <c r="N446" s="19" t="s">
        <v>1260</v>
      </c>
      <c r="O446" s="32" t="str">
        <f t="shared" si="135"/>
        <v>C397</v>
      </c>
      <c r="P446" s="318"/>
      <c r="T446" s="19" t="s">
        <v>1260</v>
      </c>
    </row>
    <row r="447" spans="1:20" outlineLevel="2" x14ac:dyDescent="0.25">
      <c r="A447" s="263" t="s">
        <v>55</v>
      </c>
      <c r="B447" s="263" t="str">
        <f t="shared" si="132"/>
        <v>C3970 CMN Comm Equip, new-12</v>
      </c>
      <c r="C447" s="263" t="s">
        <v>1228</v>
      </c>
      <c r="D447" s="263"/>
      <c r="E447" s="264">
        <v>43465</v>
      </c>
      <c r="F447" s="265">
        <v>70079594.519999996</v>
      </c>
      <c r="G447" s="266">
        <v>6.6699999999999995E-2</v>
      </c>
      <c r="H447" s="267">
        <v>434380.16000000003</v>
      </c>
      <c r="I447" s="265">
        <f t="shared" si="133"/>
        <v>70079594.519999996</v>
      </c>
      <c r="J447" s="266">
        <f t="shared" si="127"/>
        <v>6.6699999999999995E-2</v>
      </c>
      <c r="K447" s="268">
        <f>H447</f>
        <v>434380.16000000003</v>
      </c>
      <c r="L447" s="267">
        <f t="shared" si="119"/>
        <v>0</v>
      </c>
      <c r="M447" s="19" t="s">
        <v>1359</v>
      </c>
      <c r="N447" s="19" t="s">
        <v>1260</v>
      </c>
      <c r="O447" s="32" t="str">
        <f t="shared" si="135"/>
        <v>C397</v>
      </c>
      <c r="P447" s="318"/>
      <c r="T447" s="19" t="s">
        <v>1260</v>
      </c>
    </row>
    <row r="448" spans="1:20" s="19" customFormat="1" ht="15.75" outlineLevel="1" thickBot="1" x14ac:dyDescent="0.3">
      <c r="A448" s="28" t="s">
        <v>658</v>
      </c>
      <c r="C448" s="20" t="s">
        <v>1227</v>
      </c>
      <c r="E448" s="104" t="s">
        <v>1266</v>
      </c>
      <c r="F448" s="29"/>
      <c r="G448" s="30"/>
      <c r="H448" s="42">
        <f>SUBTOTAL(9,H436:H447)</f>
        <v>3873745.0700000003</v>
      </c>
      <c r="I448" s="29"/>
      <c r="J448" s="30">
        <f t="shared" si="127"/>
        <v>0</v>
      </c>
      <c r="K448" s="42">
        <f>SUBTOTAL(9,K436:K447)</f>
        <v>5212561.9200000009</v>
      </c>
      <c r="L448" s="42">
        <f t="shared" si="119"/>
        <v>1338816.8500000001</v>
      </c>
      <c r="O448" s="32" t="str">
        <f>LEFT(A448,5)</f>
        <v>C3970</v>
      </c>
      <c r="P448" s="318">
        <f>-L448/2</f>
        <v>-669408.42500000005</v>
      </c>
    </row>
    <row r="449" spans="1:20" ht="15.75" outlineLevel="2" thickTop="1" x14ac:dyDescent="0.25">
      <c r="A449" s="345" t="s">
        <v>56</v>
      </c>
      <c r="B449" s="345" t="str">
        <f t="shared" ref="B449:B460" si="136">CONCATENATE(A449,"-",MONTH(E449))</f>
        <v>C3970 CMN Comm Equip, old-1</v>
      </c>
      <c r="C449" s="345" t="s">
        <v>1228</v>
      </c>
      <c r="D449" s="345"/>
      <c r="E449" s="346">
        <v>43131</v>
      </c>
      <c r="F449" s="347">
        <v>11973815.369999999</v>
      </c>
      <c r="G449" s="348" t="s">
        <v>4</v>
      </c>
      <c r="H449" s="349">
        <v>199646.19</v>
      </c>
      <c r="I449" s="347"/>
      <c r="J449" s="348" t="str">
        <f t="shared" si="127"/>
        <v>End of Life</v>
      </c>
      <c r="K449" s="350">
        <f t="shared" ref="K449:K460" si="137">$H$460</f>
        <v>0</v>
      </c>
      <c r="L449" s="349">
        <f t="shared" si="119"/>
        <v>-199646.19</v>
      </c>
      <c r="M449" s="19" t="s">
        <v>1554</v>
      </c>
      <c r="O449" s="32" t="str">
        <f t="shared" ref="O449:O460" si="138">LEFT(A449,4)</f>
        <v>C397</v>
      </c>
      <c r="P449" s="318"/>
      <c r="T449" s="19" t="s">
        <v>4</v>
      </c>
    </row>
    <row r="450" spans="1:20" outlineLevel="2" x14ac:dyDescent="0.25">
      <c r="A450" s="345" t="s">
        <v>56</v>
      </c>
      <c r="B450" s="345" t="str">
        <f t="shared" si="136"/>
        <v>C3970 CMN Comm Equip, old-2</v>
      </c>
      <c r="C450" s="345" t="s">
        <v>1228</v>
      </c>
      <c r="D450" s="345"/>
      <c r="E450" s="346">
        <v>43159</v>
      </c>
      <c r="F450" s="347">
        <v>11774251.779999999</v>
      </c>
      <c r="G450" s="348" t="s">
        <v>4</v>
      </c>
      <c r="H450" s="349">
        <v>199646.19</v>
      </c>
      <c r="I450" s="347"/>
      <c r="J450" s="348" t="str">
        <f t="shared" si="127"/>
        <v>End of Life</v>
      </c>
      <c r="K450" s="350">
        <f t="shared" si="137"/>
        <v>0</v>
      </c>
      <c r="L450" s="349">
        <f t="shared" si="119"/>
        <v>-199646.19</v>
      </c>
      <c r="M450" s="19" t="s">
        <v>1554</v>
      </c>
      <c r="O450" s="32" t="str">
        <f t="shared" si="138"/>
        <v>C397</v>
      </c>
      <c r="P450" s="318"/>
      <c r="T450" s="19" t="s">
        <v>4</v>
      </c>
    </row>
    <row r="451" spans="1:20" outlineLevel="2" x14ac:dyDescent="0.25">
      <c r="A451" s="345" t="s">
        <v>56</v>
      </c>
      <c r="B451" s="345" t="str">
        <f t="shared" si="136"/>
        <v>C3970 CMN Comm Equip, old-3</v>
      </c>
      <c r="C451" s="345" t="s">
        <v>1228</v>
      </c>
      <c r="D451" s="345"/>
      <c r="E451" s="346">
        <v>43190</v>
      </c>
      <c r="F451" s="347">
        <v>11574688.189999999</v>
      </c>
      <c r="G451" s="348" t="s">
        <v>4</v>
      </c>
      <c r="H451" s="349">
        <v>199646.19</v>
      </c>
      <c r="I451" s="347"/>
      <c r="J451" s="348" t="str">
        <f t="shared" si="127"/>
        <v>End of Life</v>
      </c>
      <c r="K451" s="350">
        <f t="shared" si="137"/>
        <v>0</v>
      </c>
      <c r="L451" s="349">
        <f t="shared" si="119"/>
        <v>-199646.19</v>
      </c>
      <c r="M451" s="19" t="s">
        <v>1554</v>
      </c>
      <c r="O451" s="32" t="str">
        <f t="shared" si="138"/>
        <v>C397</v>
      </c>
      <c r="P451" s="318"/>
      <c r="T451" s="19" t="s">
        <v>4</v>
      </c>
    </row>
    <row r="452" spans="1:20" outlineLevel="2" x14ac:dyDescent="0.25">
      <c r="A452" s="345" t="s">
        <v>56</v>
      </c>
      <c r="B452" s="345" t="str">
        <f t="shared" si="136"/>
        <v>C3970 CMN Comm Equip, old-4</v>
      </c>
      <c r="C452" s="345" t="s">
        <v>1228</v>
      </c>
      <c r="D452" s="345"/>
      <c r="E452" s="346">
        <v>43220</v>
      </c>
      <c r="F452" s="347">
        <v>11375124.6</v>
      </c>
      <c r="G452" s="348" t="s">
        <v>4</v>
      </c>
      <c r="H452" s="349">
        <v>199646.19</v>
      </c>
      <c r="I452" s="347"/>
      <c r="J452" s="348" t="str">
        <f t="shared" si="127"/>
        <v>End of Life</v>
      </c>
      <c r="K452" s="350">
        <f t="shared" si="137"/>
        <v>0</v>
      </c>
      <c r="L452" s="349">
        <f t="shared" si="119"/>
        <v>-199646.19</v>
      </c>
      <c r="M452" s="19" t="s">
        <v>1554</v>
      </c>
      <c r="O452" s="32" t="str">
        <f t="shared" si="138"/>
        <v>C397</v>
      </c>
      <c r="P452" s="318"/>
      <c r="T452" s="19" t="s">
        <v>4</v>
      </c>
    </row>
    <row r="453" spans="1:20" outlineLevel="2" x14ac:dyDescent="0.25">
      <c r="A453" s="345" t="s">
        <v>56</v>
      </c>
      <c r="B453" s="345" t="str">
        <f t="shared" si="136"/>
        <v>C3970 CMN Comm Equip, old-5</v>
      </c>
      <c r="C453" s="345" t="s">
        <v>1228</v>
      </c>
      <c r="D453" s="345"/>
      <c r="E453" s="346">
        <v>43251</v>
      </c>
      <c r="F453" s="347">
        <v>11175561.01</v>
      </c>
      <c r="G453" s="348" t="s">
        <v>4</v>
      </c>
      <c r="H453" s="349">
        <v>199646.19</v>
      </c>
      <c r="I453" s="347"/>
      <c r="J453" s="348" t="str">
        <f t="shared" si="127"/>
        <v>End of Life</v>
      </c>
      <c r="K453" s="350">
        <f t="shared" si="137"/>
        <v>0</v>
      </c>
      <c r="L453" s="349">
        <f t="shared" si="119"/>
        <v>-199646.19</v>
      </c>
      <c r="M453" s="19" t="s">
        <v>1554</v>
      </c>
      <c r="O453" s="32" t="str">
        <f t="shared" si="138"/>
        <v>C397</v>
      </c>
      <c r="P453" s="318"/>
      <c r="T453" s="19" t="s">
        <v>4</v>
      </c>
    </row>
    <row r="454" spans="1:20" outlineLevel="2" x14ac:dyDescent="0.25">
      <c r="A454" s="345" t="s">
        <v>56</v>
      </c>
      <c r="B454" s="345" t="str">
        <f t="shared" si="136"/>
        <v>C3970 CMN Comm Equip, old-6</v>
      </c>
      <c r="C454" s="345" t="s">
        <v>1228</v>
      </c>
      <c r="D454" s="345"/>
      <c r="E454" s="346">
        <v>43281</v>
      </c>
      <c r="F454" s="347">
        <v>10975997.42</v>
      </c>
      <c r="G454" s="348" t="s">
        <v>4</v>
      </c>
      <c r="H454" s="349">
        <v>199646.19</v>
      </c>
      <c r="I454" s="347"/>
      <c r="J454" s="348" t="str">
        <f t="shared" si="127"/>
        <v>End of Life</v>
      </c>
      <c r="K454" s="350">
        <f t="shared" si="137"/>
        <v>0</v>
      </c>
      <c r="L454" s="349">
        <f t="shared" si="119"/>
        <v>-199646.19</v>
      </c>
      <c r="M454" s="19" t="s">
        <v>1554</v>
      </c>
      <c r="O454" s="32" t="str">
        <f t="shared" si="138"/>
        <v>C397</v>
      </c>
      <c r="P454" s="318"/>
      <c r="T454" s="19" t="s">
        <v>4</v>
      </c>
    </row>
    <row r="455" spans="1:20" outlineLevel="2" x14ac:dyDescent="0.25">
      <c r="A455" s="345" t="s">
        <v>56</v>
      </c>
      <c r="B455" s="345" t="str">
        <f t="shared" si="136"/>
        <v>C3970 CMN Comm Equip, old-7</v>
      </c>
      <c r="C455" s="345" t="s">
        <v>1228</v>
      </c>
      <c r="D455" s="345"/>
      <c r="E455" s="346">
        <v>43312</v>
      </c>
      <c r="F455" s="347">
        <v>7.0000000000000007E-2</v>
      </c>
      <c r="G455" s="348" t="s">
        <v>4</v>
      </c>
      <c r="H455" s="349">
        <v>0</v>
      </c>
      <c r="I455" s="347"/>
      <c r="J455" s="348" t="str">
        <f t="shared" si="127"/>
        <v>End of Life</v>
      </c>
      <c r="K455" s="350">
        <f t="shared" si="137"/>
        <v>0</v>
      </c>
      <c r="L455" s="349">
        <f t="shared" ref="L455:L518" si="139">ROUND(K455-H455,2)</f>
        <v>0</v>
      </c>
      <c r="M455" s="19" t="s">
        <v>1554</v>
      </c>
      <c r="O455" s="32" t="str">
        <f t="shared" si="138"/>
        <v>C397</v>
      </c>
      <c r="P455" s="318"/>
      <c r="T455" s="19" t="s">
        <v>4</v>
      </c>
    </row>
    <row r="456" spans="1:20" outlineLevel="2" x14ac:dyDescent="0.25">
      <c r="A456" s="345" t="s">
        <v>56</v>
      </c>
      <c r="B456" s="345" t="str">
        <f t="shared" si="136"/>
        <v>C3970 CMN Comm Equip, old-8</v>
      </c>
      <c r="C456" s="345" t="s">
        <v>1228</v>
      </c>
      <c r="D456" s="345"/>
      <c r="E456" s="346">
        <v>43343</v>
      </c>
      <c r="F456" s="347">
        <v>7.0000000000000007E-2</v>
      </c>
      <c r="G456" s="348" t="s">
        <v>4</v>
      </c>
      <c r="H456" s="349">
        <v>0</v>
      </c>
      <c r="I456" s="347"/>
      <c r="J456" s="348" t="str">
        <f t="shared" si="127"/>
        <v>End of Life</v>
      </c>
      <c r="K456" s="350">
        <f t="shared" si="137"/>
        <v>0</v>
      </c>
      <c r="L456" s="349">
        <f t="shared" si="139"/>
        <v>0</v>
      </c>
      <c r="M456" s="19" t="s">
        <v>1554</v>
      </c>
      <c r="O456" s="32" t="str">
        <f t="shared" si="138"/>
        <v>C397</v>
      </c>
      <c r="P456" s="318"/>
      <c r="T456" s="19" t="s">
        <v>4</v>
      </c>
    </row>
    <row r="457" spans="1:20" outlineLevel="2" x14ac:dyDescent="0.25">
      <c r="A457" s="345" t="s">
        <v>56</v>
      </c>
      <c r="B457" s="345" t="str">
        <f t="shared" si="136"/>
        <v>C3970 CMN Comm Equip, old-9</v>
      </c>
      <c r="C457" s="345" t="s">
        <v>1228</v>
      </c>
      <c r="D457" s="345"/>
      <c r="E457" s="346">
        <v>43373</v>
      </c>
      <c r="F457" s="347">
        <v>7.0000000000000007E-2</v>
      </c>
      <c r="G457" s="348" t="s">
        <v>4</v>
      </c>
      <c r="H457" s="349">
        <v>0</v>
      </c>
      <c r="I457" s="347"/>
      <c r="J457" s="348" t="str">
        <f t="shared" si="127"/>
        <v>End of Life</v>
      </c>
      <c r="K457" s="350">
        <f t="shared" si="137"/>
        <v>0</v>
      </c>
      <c r="L457" s="349">
        <f t="shared" si="139"/>
        <v>0</v>
      </c>
      <c r="M457" s="19" t="s">
        <v>1554</v>
      </c>
      <c r="O457" s="32" t="str">
        <f t="shared" si="138"/>
        <v>C397</v>
      </c>
      <c r="P457" s="318"/>
      <c r="T457" s="19" t="s">
        <v>4</v>
      </c>
    </row>
    <row r="458" spans="1:20" outlineLevel="2" x14ac:dyDescent="0.25">
      <c r="A458" s="345" t="s">
        <v>56</v>
      </c>
      <c r="B458" s="345" t="str">
        <f t="shared" si="136"/>
        <v>C3970 CMN Comm Equip, old-10</v>
      </c>
      <c r="C458" s="345" t="s">
        <v>1228</v>
      </c>
      <c r="D458" s="345"/>
      <c r="E458" s="346">
        <v>43404</v>
      </c>
      <c r="F458" s="347">
        <v>7.0000000000000007E-2</v>
      </c>
      <c r="G458" s="348" t="s">
        <v>4</v>
      </c>
      <c r="H458" s="349">
        <v>0</v>
      </c>
      <c r="I458" s="347"/>
      <c r="J458" s="348" t="str">
        <f t="shared" si="127"/>
        <v>End of Life</v>
      </c>
      <c r="K458" s="350">
        <f t="shared" si="137"/>
        <v>0</v>
      </c>
      <c r="L458" s="349">
        <f t="shared" si="139"/>
        <v>0</v>
      </c>
      <c r="M458" s="19" t="s">
        <v>1554</v>
      </c>
      <c r="O458" s="32" t="str">
        <f t="shared" si="138"/>
        <v>C397</v>
      </c>
      <c r="P458" s="318"/>
      <c r="T458" s="19" t="s">
        <v>4</v>
      </c>
    </row>
    <row r="459" spans="1:20" outlineLevel="2" x14ac:dyDescent="0.25">
      <c r="A459" s="345" t="s">
        <v>56</v>
      </c>
      <c r="B459" s="345" t="str">
        <f t="shared" si="136"/>
        <v>C3970 CMN Comm Equip, old-11</v>
      </c>
      <c r="C459" s="345" t="s">
        <v>1228</v>
      </c>
      <c r="D459" s="345"/>
      <c r="E459" s="346">
        <v>43434</v>
      </c>
      <c r="F459" s="347">
        <v>0.04</v>
      </c>
      <c r="G459" s="348" t="s">
        <v>4</v>
      </c>
      <c r="H459" s="349">
        <v>0</v>
      </c>
      <c r="I459" s="347"/>
      <c r="J459" s="348" t="str">
        <f t="shared" si="127"/>
        <v>End of Life</v>
      </c>
      <c r="K459" s="350">
        <f t="shared" si="137"/>
        <v>0</v>
      </c>
      <c r="L459" s="349">
        <f t="shared" si="139"/>
        <v>0</v>
      </c>
      <c r="M459" s="19" t="s">
        <v>1554</v>
      </c>
      <c r="O459" s="32" t="str">
        <f t="shared" si="138"/>
        <v>C397</v>
      </c>
      <c r="P459" s="318"/>
      <c r="T459" s="19" t="s">
        <v>4</v>
      </c>
    </row>
    <row r="460" spans="1:20" outlineLevel="2" x14ac:dyDescent="0.25">
      <c r="A460" s="345" t="s">
        <v>56</v>
      </c>
      <c r="B460" s="345" t="str">
        <f t="shared" si="136"/>
        <v>C3970 CMN Comm Equip, old-12</v>
      </c>
      <c r="C460" s="345" t="s">
        <v>1228</v>
      </c>
      <c r="D460" s="345"/>
      <c r="E460" s="346">
        <v>43465</v>
      </c>
      <c r="F460" s="347">
        <v>0</v>
      </c>
      <c r="G460" s="348" t="s">
        <v>4</v>
      </c>
      <c r="H460" s="349">
        <v>0</v>
      </c>
      <c r="I460" s="347"/>
      <c r="J460" s="348" t="str">
        <f t="shared" si="127"/>
        <v>End of Life</v>
      </c>
      <c r="K460" s="350">
        <f t="shared" si="137"/>
        <v>0</v>
      </c>
      <c r="L460" s="349">
        <f t="shared" si="139"/>
        <v>0</v>
      </c>
      <c r="M460" s="19" t="s">
        <v>1554</v>
      </c>
      <c r="O460" s="32" t="str">
        <f t="shared" si="138"/>
        <v>C397</v>
      </c>
      <c r="P460" s="318"/>
      <c r="T460" s="19" t="s">
        <v>4</v>
      </c>
    </row>
    <row r="461" spans="1:20" s="19" customFormat="1" ht="15.75" outlineLevel="1" thickBot="1" x14ac:dyDescent="0.3">
      <c r="A461" s="28" t="s">
        <v>659</v>
      </c>
      <c r="C461" s="20" t="s">
        <v>1227</v>
      </c>
      <c r="E461" s="104" t="s">
        <v>1266</v>
      </c>
      <c r="F461" s="29"/>
      <c r="G461" s="30"/>
      <c r="H461" s="42">
        <f>SUBTOTAL(9,H449:H460)</f>
        <v>1197877.1399999999</v>
      </c>
      <c r="I461" s="29"/>
      <c r="J461" s="30">
        <f t="shared" si="127"/>
        <v>0</v>
      </c>
      <c r="K461" s="42">
        <f>SUBTOTAL(9,K449:K460)</f>
        <v>0</v>
      </c>
      <c r="L461" s="42">
        <f t="shared" si="139"/>
        <v>-1197877.1399999999</v>
      </c>
      <c r="O461" s="32" t="str">
        <f>LEFT(A461,5)</f>
        <v>C3970</v>
      </c>
      <c r="P461" s="318">
        <f>-L461/2</f>
        <v>598938.56999999995</v>
      </c>
    </row>
    <row r="462" spans="1:20" ht="15.75" outlineLevel="2" thickTop="1" x14ac:dyDescent="0.25">
      <c r="A462" s="345" t="s">
        <v>57</v>
      </c>
      <c r="B462" s="345" t="str">
        <f t="shared" ref="B462:B473" si="140">CONCATENATE(A462,"-",MONTH(E462))</f>
        <v>C3980 CMN Misc Equipment, new-1</v>
      </c>
      <c r="C462" s="345" t="s">
        <v>1228</v>
      </c>
      <c r="D462" s="345"/>
      <c r="E462" s="346">
        <v>43131</v>
      </c>
      <c r="F462" s="347">
        <v>632323.23</v>
      </c>
      <c r="G462" s="351">
        <v>6.6699999999999995E-2</v>
      </c>
      <c r="H462" s="349">
        <v>3514.66</v>
      </c>
      <c r="I462" s="347">
        <f t="shared" ref="I462:I473" si="141">VLOOKUP(CONCATENATE(A462,"-12"),$B$6:$F$7816,5,FALSE)</f>
        <v>1057959.6200000001</v>
      </c>
      <c r="J462" s="351">
        <f t="shared" si="127"/>
        <v>6.6699999999999995E-2</v>
      </c>
      <c r="K462" s="350">
        <f t="shared" ref="K462:K473" si="142">$H$473</f>
        <v>-19350.96</v>
      </c>
      <c r="L462" s="349">
        <f t="shared" si="139"/>
        <v>-22865.62</v>
      </c>
      <c r="M462" s="19" t="s">
        <v>1554</v>
      </c>
      <c r="O462" s="32" t="str">
        <f t="shared" ref="O462:O473" si="143">LEFT(A462,4)</f>
        <v>C398</v>
      </c>
      <c r="P462" s="318"/>
      <c r="T462" s="19" t="s">
        <v>1260</v>
      </c>
    </row>
    <row r="463" spans="1:20" outlineLevel="2" x14ac:dyDescent="0.25">
      <c r="A463" s="345" t="s">
        <v>57</v>
      </c>
      <c r="B463" s="345" t="str">
        <f t="shared" si="140"/>
        <v>C3980 CMN Misc Equipment, new-2</v>
      </c>
      <c r="C463" s="345" t="s">
        <v>1228</v>
      </c>
      <c r="D463" s="345"/>
      <c r="E463" s="346">
        <v>43159</v>
      </c>
      <c r="F463" s="347">
        <v>632323.23</v>
      </c>
      <c r="G463" s="351">
        <v>6.6699999999999995E-2</v>
      </c>
      <c r="H463" s="349">
        <v>3514.66</v>
      </c>
      <c r="I463" s="347">
        <f t="shared" si="141"/>
        <v>1057959.6200000001</v>
      </c>
      <c r="J463" s="351">
        <f t="shared" si="127"/>
        <v>6.6699999999999995E-2</v>
      </c>
      <c r="K463" s="350">
        <f t="shared" si="142"/>
        <v>-19350.96</v>
      </c>
      <c r="L463" s="349">
        <f t="shared" si="139"/>
        <v>-22865.62</v>
      </c>
      <c r="M463" s="19" t="s">
        <v>1554</v>
      </c>
      <c r="O463" s="32" t="str">
        <f t="shared" si="143"/>
        <v>C398</v>
      </c>
      <c r="P463" s="318"/>
      <c r="T463" s="19" t="s">
        <v>1260</v>
      </c>
    </row>
    <row r="464" spans="1:20" outlineLevel="2" x14ac:dyDescent="0.25">
      <c r="A464" s="345" t="s">
        <v>57</v>
      </c>
      <c r="B464" s="345" t="str">
        <f t="shared" si="140"/>
        <v>C3980 CMN Misc Equipment, new-3</v>
      </c>
      <c r="C464" s="345" t="s">
        <v>1228</v>
      </c>
      <c r="D464" s="345"/>
      <c r="E464" s="346">
        <v>43190</v>
      </c>
      <c r="F464" s="347">
        <v>632323.23</v>
      </c>
      <c r="G464" s="351">
        <v>6.6699999999999995E-2</v>
      </c>
      <c r="H464" s="349">
        <v>3514.66</v>
      </c>
      <c r="I464" s="347">
        <f t="shared" si="141"/>
        <v>1057959.6200000001</v>
      </c>
      <c r="J464" s="351">
        <f t="shared" si="127"/>
        <v>6.6699999999999995E-2</v>
      </c>
      <c r="K464" s="350">
        <f t="shared" si="142"/>
        <v>-19350.96</v>
      </c>
      <c r="L464" s="349">
        <f t="shared" si="139"/>
        <v>-22865.62</v>
      </c>
      <c r="M464" s="19" t="s">
        <v>1554</v>
      </c>
      <c r="O464" s="32" t="str">
        <f t="shared" si="143"/>
        <v>C398</v>
      </c>
      <c r="P464" s="318"/>
      <c r="T464" s="19" t="s">
        <v>1260</v>
      </c>
    </row>
    <row r="465" spans="1:20" outlineLevel="2" x14ac:dyDescent="0.25">
      <c r="A465" s="345" t="s">
        <v>57</v>
      </c>
      <c r="B465" s="345" t="str">
        <f t="shared" si="140"/>
        <v>C3980 CMN Misc Equipment, new-4</v>
      </c>
      <c r="C465" s="345" t="s">
        <v>1228</v>
      </c>
      <c r="D465" s="345"/>
      <c r="E465" s="346">
        <v>43220</v>
      </c>
      <c r="F465" s="347">
        <v>632323.23</v>
      </c>
      <c r="G465" s="351">
        <v>6.6699999999999995E-2</v>
      </c>
      <c r="H465" s="349">
        <v>3514.66</v>
      </c>
      <c r="I465" s="347">
        <f t="shared" si="141"/>
        <v>1057959.6200000001</v>
      </c>
      <c r="J465" s="351">
        <f t="shared" si="127"/>
        <v>6.6699999999999995E-2</v>
      </c>
      <c r="K465" s="350">
        <f t="shared" si="142"/>
        <v>-19350.96</v>
      </c>
      <c r="L465" s="349">
        <f t="shared" si="139"/>
        <v>-22865.62</v>
      </c>
      <c r="M465" s="19" t="s">
        <v>1554</v>
      </c>
      <c r="O465" s="32" t="str">
        <f t="shared" si="143"/>
        <v>C398</v>
      </c>
      <c r="P465" s="318"/>
      <c r="T465" s="19" t="s">
        <v>1260</v>
      </c>
    </row>
    <row r="466" spans="1:20" outlineLevel="2" x14ac:dyDescent="0.25">
      <c r="A466" s="345" t="s">
        <v>57</v>
      </c>
      <c r="B466" s="345" t="str">
        <f t="shared" si="140"/>
        <v>C3980 CMN Misc Equipment, new-5</v>
      </c>
      <c r="C466" s="345" t="s">
        <v>1228</v>
      </c>
      <c r="D466" s="345"/>
      <c r="E466" s="346">
        <v>43251</v>
      </c>
      <c r="F466" s="347">
        <v>632323.23</v>
      </c>
      <c r="G466" s="351">
        <v>6.6699999999999995E-2</v>
      </c>
      <c r="H466" s="349">
        <v>3514.66</v>
      </c>
      <c r="I466" s="347">
        <f t="shared" si="141"/>
        <v>1057959.6200000001</v>
      </c>
      <c r="J466" s="351">
        <f t="shared" si="127"/>
        <v>6.6699999999999995E-2</v>
      </c>
      <c r="K466" s="350">
        <f t="shared" si="142"/>
        <v>-19350.96</v>
      </c>
      <c r="L466" s="349">
        <f t="shared" si="139"/>
        <v>-22865.62</v>
      </c>
      <c r="M466" s="19" t="s">
        <v>1554</v>
      </c>
      <c r="O466" s="32" t="str">
        <f t="shared" si="143"/>
        <v>C398</v>
      </c>
      <c r="P466" s="318"/>
      <c r="T466" s="19" t="s">
        <v>1260</v>
      </c>
    </row>
    <row r="467" spans="1:20" outlineLevel="2" x14ac:dyDescent="0.25">
      <c r="A467" s="345" t="s">
        <v>57</v>
      </c>
      <c r="B467" s="345" t="str">
        <f t="shared" si="140"/>
        <v>C3980 CMN Misc Equipment, new-6</v>
      </c>
      <c r="C467" s="345" t="s">
        <v>1228</v>
      </c>
      <c r="D467" s="345"/>
      <c r="E467" s="346">
        <v>43281</v>
      </c>
      <c r="F467" s="347">
        <v>632323.23</v>
      </c>
      <c r="G467" s="351">
        <v>6.6699999999999995E-2</v>
      </c>
      <c r="H467" s="349">
        <v>3514.66</v>
      </c>
      <c r="I467" s="347">
        <f t="shared" si="141"/>
        <v>1057959.6200000001</v>
      </c>
      <c r="J467" s="351">
        <f t="shared" si="127"/>
        <v>6.6699999999999995E-2</v>
      </c>
      <c r="K467" s="350">
        <f t="shared" si="142"/>
        <v>-19350.96</v>
      </c>
      <c r="L467" s="349">
        <f t="shared" si="139"/>
        <v>-22865.62</v>
      </c>
      <c r="M467" s="19" t="s">
        <v>1554</v>
      </c>
      <c r="O467" s="32" t="str">
        <f t="shared" si="143"/>
        <v>C398</v>
      </c>
      <c r="P467" s="318"/>
      <c r="T467" s="19" t="s">
        <v>1260</v>
      </c>
    </row>
    <row r="468" spans="1:20" outlineLevel="2" x14ac:dyDescent="0.25">
      <c r="A468" s="345" t="s">
        <v>57</v>
      </c>
      <c r="B468" s="345" t="str">
        <f t="shared" si="140"/>
        <v>C3980 CMN Misc Equipment, new-7</v>
      </c>
      <c r="C468" s="345" t="s">
        <v>1228</v>
      </c>
      <c r="D468" s="345"/>
      <c r="E468" s="346">
        <v>43312</v>
      </c>
      <c r="F468" s="347">
        <v>1057959.6200000001</v>
      </c>
      <c r="G468" s="351">
        <v>6.6699999999999995E-2</v>
      </c>
      <c r="H468" s="349">
        <v>3672.49</v>
      </c>
      <c r="I468" s="347">
        <f t="shared" si="141"/>
        <v>1057959.6200000001</v>
      </c>
      <c r="J468" s="351">
        <f t="shared" si="127"/>
        <v>6.6699999999999995E-2</v>
      </c>
      <c r="K468" s="350">
        <f t="shared" si="142"/>
        <v>-19350.96</v>
      </c>
      <c r="L468" s="349">
        <f t="shared" si="139"/>
        <v>-23023.45</v>
      </c>
      <c r="M468" s="19" t="s">
        <v>1554</v>
      </c>
      <c r="O468" s="32" t="str">
        <f t="shared" si="143"/>
        <v>C398</v>
      </c>
      <c r="P468" s="318"/>
      <c r="T468" s="19" t="s">
        <v>1260</v>
      </c>
    </row>
    <row r="469" spans="1:20" outlineLevel="2" x14ac:dyDescent="0.25">
      <c r="A469" s="345" t="s">
        <v>57</v>
      </c>
      <c r="B469" s="345" t="str">
        <f t="shared" si="140"/>
        <v>C3980 CMN Misc Equipment, new-8</v>
      </c>
      <c r="C469" s="345" t="s">
        <v>1228</v>
      </c>
      <c r="D469" s="345"/>
      <c r="E469" s="346">
        <v>43343</v>
      </c>
      <c r="F469" s="347">
        <v>1057959.6200000001</v>
      </c>
      <c r="G469" s="351">
        <v>6.6699999999999995E-2</v>
      </c>
      <c r="H469" s="349">
        <v>-44582.41</v>
      </c>
      <c r="I469" s="347">
        <f t="shared" si="141"/>
        <v>1057959.6200000001</v>
      </c>
      <c r="J469" s="351">
        <f t="shared" si="127"/>
        <v>6.6699999999999995E-2</v>
      </c>
      <c r="K469" s="350">
        <f t="shared" si="142"/>
        <v>-19350.96</v>
      </c>
      <c r="L469" s="349">
        <f t="shared" si="139"/>
        <v>25231.45</v>
      </c>
      <c r="M469" s="19" t="s">
        <v>1554</v>
      </c>
      <c r="O469" s="32" t="str">
        <f t="shared" si="143"/>
        <v>C398</v>
      </c>
      <c r="P469" s="318"/>
      <c r="T469" s="19" t="s">
        <v>1260</v>
      </c>
    </row>
    <row r="470" spans="1:20" outlineLevel="2" x14ac:dyDescent="0.25">
      <c r="A470" s="345" t="s">
        <v>57</v>
      </c>
      <c r="B470" s="345" t="str">
        <f t="shared" si="140"/>
        <v>C3980 CMN Misc Equipment, new-9</v>
      </c>
      <c r="C470" s="345" t="s">
        <v>1228</v>
      </c>
      <c r="D470" s="345"/>
      <c r="E470" s="346">
        <v>43373</v>
      </c>
      <c r="F470" s="347">
        <v>1057959.6200000001</v>
      </c>
      <c r="G470" s="351">
        <v>6.6699999999999995E-2</v>
      </c>
      <c r="H470" s="349">
        <v>-19350.96</v>
      </c>
      <c r="I470" s="347">
        <f t="shared" si="141"/>
        <v>1057959.6200000001</v>
      </c>
      <c r="J470" s="351">
        <f t="shared" si="127"/>
        <v>6.6699999999999995E-2</v>
      </c>
      <c r="K470" s="350">
        <f t="shared" si="142"/>
        <v>-19350.96</v>
      </c>
      <c r="L470" s="349">
        <f t="shared" si="139"/>
        <v>0</v>
      </c>
      <c r="M470" s="19" t="s">
        <v>1554</v>
      </c>
      <c r="O470" s="32" t="str">
        <f t="shared" si="143"/>
        <v>C398</v>
      </c>
      <c r="P470" s="318"/>
      <c r="T470" s="19" t="s">
        <v>1260</v>
      </c>
    </row>
    <row r="471" spans="1:20" outlineLevel="2" x14ac:dyDescent="0.25">
      <c r="A471" s="345" t="s">
        <v>57</v>
      </c>
      <c r="B471" s="345" t="str">
        <f t="shared" si="140"/>
        <v>C3980 CMN Misc Equipment, new-10</v>
      </c>
      <c r="C471" s="345" t="s">
        <v>1228</v>
      </c>
      <c r="D471" s="345"/>
      <c r="E471" s="346">
        <v>43404</v>
      </c>
      <c r="F471" s="347">
        <v>1057959.6200000001</v>
      </c>
      <c r="G471" s="351">
        <v>6.6699999999999995E-2</v>
      </c>
      <c r="H471" s="349">
        <v>-19350.96</v>
      </c>
      <c r="I471" s="347">
        <f t="shared" si="141"/>
        <v>1057959.6200000001</v>
      </c>
      <c r="J471" s="351">
        <f t="shared" si="127"/>
        <v>6.6699999999999995E-2</v>
      </c>
      <c r="K471" s="350">
        <f t="shared" si="142"/>
        <v>-19350.96</v>
      </c>
      <c r="L471" s="349">
        <f t="shared" si="139"/>
        <v>0</v>
      </c>
      <c r="M471" s="19" t="s">
        <v>1554</v>
      </c>
      <c r="O471" s="32" t="str">
        <f t="shared" si="143"/>
        <v>C398</v>
      </c>
      <c r="P471" s="318"/>
      <c r="T471" s="19" t="s">
        <v>1260</v>
      </c>
    </row>
    <row r="472" spans="1:20" outlineLevel="2" x14ac:dyDescent="0.25">
      <c r="A472" s="345" t="s">
        <v>57</v>
      </c>
      <c r="B472" s="345" t="str">
        <f t="shared" si="140"/>
        <v>C3980 CMN Misc Equipment, new-11</v>
      </c>
      <c r="C472" s="345" t="s">
        <v>1228</v>
      </c>
      <c r="D472" s="345"/>
      <c r="E472" s="346">
        <v>43434</v>
      </c>
      <c r="F472" s="347">
        <v>1057959.6200000001</v>
      </c>
      <c r="G472" s="351">
        <v>6.6699999999999995E-2</v>
      </c>
      <c r="H472" s="349">
        <v>-19350.96</v>
      </c>
      <c r="I472" s="347">
        <f t="shared" si="141"/>
        <v>1057959.6200000001</v>
      </c>
      <c r="J472" s="351">
        <f t="shared" si="127"/>
        <v>6.6699999999999995E-2</v>
      </c>
      <c r="K472" s="350">
        <f t="shared" si="142"/>
        <v>-19350.96</v>
      </c>
      <c r="L472" s="349">
        <f t="shared" si="139"/>
        <v>0</v>
      </c>
      <c r="M472" s="19" t="s">
        <v>1554</v>
      </c>
      <c r="O472" s="32" t="str">
        <f t="shared" si="143"/>
        <v>C398</v>
      </c>
      <c r="P472" s="318"/>
      <c r="T472" s="19" t="s">
        <v>1260</v>
      </c>
    </row>
    <row r="473" spans="1:20" outlineLevel="2" x14ac:dyDescent="0.25">
      <c r="A473" s="345" t="s">
        <v>57</v>
      </c>
      <c r="B473" s="345" t="str">
        <f t="shared" si="140"/>
        <v>C3980 CMN Misc Equipment, new-12</v>
      </c>
      <c r="C473" s="345" t="s">
        <v>1228</v>
      </c>
      <c r="D473" s="345"/>
      <c r="E473" s="346">
        <v>43465</v>
      </c>
      <c r="F473" s="347">
        <v>1057959.6200000001</v>
      </c>
      <c r="G473" s="351">
        <v>6.6699999999999995E-2</v>
      </c>
      <c r="H473" s="349">
        <v>-19350.96</v>
      </c>
      <c r="I473" s="347">
        <f t="shared" si="141"/>
        <v>1057959.6200000001</v>
      </c>
      <c r="J473" s="351">
        <f t="shared" si="127"/>
        <v>6.6699999999999995E-2</v>
      </c>
      <c r="K473" s="350">
        <f t="shared" si="142"/>
        <v>-19350.96</v>
      </c>
      <c r="L473" s="349">
        <f t="shared" si="139"/>
        <v>0</v>
      </c>
      <c r="M473" s="19" t="s">
        <v>1554</v>
      </c>
      <c r="O473" s="32" t="str">
        <f t="shared" si="143"/>
        <v>C398</v>
      </c>
      <c r="P473" s="318"/>
      <c r="T473" s="19" t="s">
        <v>1260</v>
      </c>
    </row>
    <row r="474" spans="1:20" s="19" customFormat="1" ht="15.75" outlineLevel="1" thickBot="1" x14ac:dyDescent="0.3">
      <c r="A474" s="28" t="s">
        <v>660</v>
      </c>
      <c r="C474" s="20" t="s">
        <v>1227</v>
      </c>
      <c r="E474" s="104" t="s">
        <v>1266</v>
      </c>
      <c r="F474" s="29"/>
      <c r="G474" s="30"/>
      <c r="H474" s="42">
        <f>SUBTOTAL(9,H462:H473)</f>
        <v>-97225.799999999988</v>
      </c>
      <c r="I474" s="29"/>
      <c r="J474" s="30">
        <f t="shared" si="127"/>
        <v>0</v>
      </c>
      <c r="K474" s="42">
        <f>SUBTOTAL(9,K462:K473)</f>
        <v>-232211.51999999993</v>
      </c>
      <c r="L474" s="42">
        <f t="shared" si="139"/>
        <v>-134985.72</v>
      </c>
      <c r="O474" s="32" t="str">
        <f>LEFT(A474,5)</f>
        <v>C3980</v>
      </c>
      <c r="P474" s="318">
        <f>-L474/2</f>
        <v>67492.86</v>
      </c>
    </row>
    <row r="475" spans="1:20" ht="15.75" outlineLevel="2" thickTop="1" x14ac:dyDescent="0.25">
      <c r="A475" s="345" t="s">
        <v>58</v>
      </c>
      <c r="B475" s="345" t="str">
        <f t="shared" ref="B475:B486" si="144">CONCATENATE(A475,"-",MONTH(E475))</f>
        <v>C3980 CMN Misc Equipment, old-1</v>
      </c>
      <c r="C475" s="345" t="s">
        <v>1228</v>
      </c>
      <c r="D475" s="345"/>
      <c r="E475" s="346">
        <v>43131</v>
      </c>
      <c r="F475" s="347">
        <v>161435.57999999999</v>
      </c>
      <c r="G475" s="348" t="s">
        <v>4</v>
      </c>
      <c r="H475" s="349">
        <v>2690.59</v>
      </c>
      <c r="I475" s="347"/>
      <c r="J475" s="348" t="str">
        <f t="shared" si="127"/>
        <v>End of Life</v>
      </c>
      <c r="K475" s="350">
        <f t="shared" ref="K475:K486" si="145">$H$486</f>
        <v>0</v>
      </c>
      <c r="L475" s="349">
        <f t="shared" si="139"/>
        <v>-2690.59</v>
      </c>
      <c r="M475" s="19" t="s">
        <v>1554</v>
      </c>
      <c r="O475" s="32" t="str">
        <f t="shared" ref="O475:O486" si="146">LEFT(A475,4)</f>
        <v>C398</v>
      </c>
      <c r="P475" s="318"/>
      <c r="T475" s="19" t="s">
        <v>4</v>
      </c>
    </row>
    <row r="476" spans="1:20" outlineLevel="2" x14ac:dyDescent="0.25">
      <c r="A476" s="345" t="s">
        <v>58</v>
      </c>
      <c r="B476" s="345" t="str">
        <f t="shared" si="144"/>
        <v>C3980 CMN Misc Equipment, old-2</v>
      </c>
      <c r="C476" s="345" t="s">
        <v>1228</v>
      </c>
      <c r="D476" s="345"/>
      <c r="E476" s="346">
        <v>43159</v>
      </c>
      <c r="F476" s="347">
        <v>158744.99</v>
      </c>
      <c r="G476" s="348" t="s">
        <v>4</v>
      </c>
      <c r="H476" s="349">
        <v>2690.59</v>
      </c>
      <c r="I476" s="347"/>
      <c r="J476" s="348" t="str">
        <f t="shared" si="127"/>
        <v>End of Life</v>
      </c>
      <c r="K476" s="350">
        <f t="shared" si="145"/>
        <v>0</v>
      </c>
      <c r="L476" s="349">
        <f t="shared" si="139"/>
        <v>-2690.59</v>
      </c>
      <c r="M476" s="19" t="s">
        <v>1554</v>
      </c>
      <c r="O476" s="32" t="str">
        <f t="shared" si="146"/>
        <v>C398</v>
      </c>
      <c r="P476" s="318"/>
      <c r="T476" s="19" t="s">
        <v>4</v>
      </c>
    </row>
    <row r="477" spans="1:20" outlineLevel="2" x14ac:dyDescent="0.25">
      <c r="A477" s="345" t="s">
        <v>58</v>
      </c>
      <c r="B477" s="345" t="str">
        <f t="shared" si="144"/>
        <v>C3980 CMN Misc Equipment, old-3</v>
      </c>
      <c r="C477" s="345" t="s">
        <v>1228</v>
      </c>
      <c r="D477" s="345"/>
      <c r="E477" s="346">
        <v>43190</v>
      </c>
      <c r="F477" s="347">
        <v>156054.39999999999</v>
      </c>
      <c r="G477" s="348" t="s">
        <v>4</v>
      </c>
      <c r="H477" s="349">
        <v>2690.59</v>
      </c>
      <c r="I477" s="347"/>
      <c r="J477" s="348" t="str">
        <f t="shared" si="127"/>
        <v>End of Life</v>
      </c>
      <c r="K477" s="350">
        <f t="shared" si="145"/>
        <v>0</v>
      </c>
      <c r="L477" s="349">
        <f t="shared" si="139"/>
        <v>-2690.59</v>
      </c>
      <c r="M477" s="19" t="s">
        <v>1554</v>
      </c>
      <c r="O477" s="32" t="str">
        <f t="shared" si="146"/>
        <v>C398</v>
      </c>
      <c r="P477" s="318"/>
      <c r="T477" s="19" t="s">
        <v>4</v>
      </c>
    </row>
    <row r="478" spans="1:20" outlineLevel="2" x14ac:dyDescent="0.25">
      <c r="A478" s="345" t="s">
        <v>58</v>
      </c>
      <c r="B478" s="345" t="str">
        <f t="shared" si="144"/>
        <v>C3980 CMN Misc Equipment, old-4</v>
      </c>
      <c r="C478" s="345" t="s">
        <v>1228</v>
      </c>
      <c r="D478" s="345"/>
      <c r="E478" s="346">
        <v>43220</v>
      </c>
      <c r="F478" s="347">
        <v>153363.81</v>
      </c>
      <c r="G478" s="348" t="s">
        <v>4</v>
      </c>
      <c r="H478" s="349">
        <v>2690.59</v>
      </c>
      <c r="I478" s="347"/>
      <c r="J478" s="348" t="str">
        <f t="shared" si="127"/>
        <v>End of Life</v>
      </c>
      <c r="K478" s="350">
        <f t="shared" si="145"/>
        <v>0</v>
      </c>
      <c r="L478" s="349">
        <f t="shared" si="139"/>
        <v>-2690.59</v>
      </c>
      <c r="M478" s="19" t="s">
        <v>1554</v>
      </c>
      <c r="O478" s="32" t="str">
        <f t="shared" si="146"/>
        <v>C398</v>
      </c>
      <c r="P478" s="318"/>
      <c r="T478" s="19" t="s">
        <v>4</v>
      </c>
    </row>
    <row r="479" spans="1:20" outlineLevel="2" x14ac:dyDescent="0.25">
      <c r="A479" s="345" t="s">
        <v>58</v>
      </c>
      <c r="B479" s="345" t="str">
        <f t="shared" si="144"/>
        <v>C3980 CMN Misc Equipment, old-5</v>
      </c>
      <c r="C479" s="345" t="s">
        <v>1228</v>
      </c>
      <c r="D479" s="345"/>
      <c r="E479" s="346">
        <v>43251</v>
      </c>
      <c r="F479" s="347">
        <v>150673.22</v>
      </c>
      <c r="G479" s="348" t="s">
        <v>4</v>
      </c>
      <c r="H479" s="349">
        <v>2690.59</v>
      </c>
      <c r="I479" s="347"/>
      <c r="J479" s="348" t="str">
        <f t="shared" si="127"/>
        <v>End of Life</v>
      </c>
      <c r="K479" s="350">
        <f t="shared" si="145"/>
        <v>0</v>
      </c>
      <c r="L479" s="349">
        <f t="shared" si="139"/>
        <v>-2690.59</v>
      </c>
      <c r="M479" s="19" t="s">
        <v>1554</v>
      </c>
      <c r="O479" s="32" t="str">
        <f t="shared" si="146"/>
        <v>C398</v>
      </c>
      <c r="P479" s="318"/>
      <c r="T479" s="19" t="s">
        <v>4</v>
      </c>
    </row>
    <row r="480" spans="1:20" outlineLevel="2" x14ac:dyDescent="0.25">
      <c r="A480" s="345" t="s">
        <v>58</v>
      </c>
      <c r="B480" s="345" t="str">
        <f t="shared" si="144"/>
        <v>C3980 CMN Misc Equipment, old-6</v>
      </c>
      <c r="C480" s="345" t="s">
        <v>1228</v>
      </c>
      <c r="D480" s="345"/>
      <c r="E480" s="346">
        <v>43281</v>
      </c>
      <c r="F480" s="347">
        <v>147982.63</v>
      </c>
      <c r="G480" s="348" t="s">
        <v>4</v>
      </c>
      <c r="H480" s="349">
        <v>2690.59</v>
      </c>
      <c r="I480" s="347"/>
      <c r="J480" s="348" t="str">
        <f t="shared" si="127"/>
        <v>End of Life</v>
      </c>
      <c r="K480" s="350">
        <f t="shared" si="145"/>
        <v>0</v>
      </c>
      <c r="L480" s="349">
        <f t="shared" si="139"/>
        <v>-2690.59</v>
      </c>
      <c r="M480" s="19" t="s">
        <v>1554</v>
      </c>
      <c r="O480" s="32" t="str">
        <f t="shared" si="146"/>
        <v>C398</v>
      </c>
      <c r="P480" s="318"/>
      <c r="T480" s="19" t="s">
        <v>4</v>
      </c>
    </row>
    <row r="481" spans="1:20" outlineLevel="2" x14ac:dyDescent="0.25">
      <c r="A481" s="345" t="s">
        <v>58</v>
      </c>
      <c r="B481" s="345" t="str">
        <f t="shared" si="144"/>
        <v>C3980 CMN Misc Equipment, old-7</v>
      </c>
      <c r="C481" s="345" t="s">
        <v>1228</v>
      </c>
      <c r="D481" s="345"/>
      <c r="E481" s="346">
        <v>43312</v>
      </c>
      <c r="F481" s="347">
        <v>-0.01</v>
      </c>
      <c r="G481" s="348" t="s">
        <v>4</v>
      </c>
      <c r="H481" s="349">
        <v>0</v>
      </c>
      <c r="I481" s="347"/>
      <c r="J481" s="348" t="str">
        <f t="shared" ref="J481:J544" si="147">G481</f>
        <v>End of Life</v>
      </c>
      <c r="K481" s="350">
        <f t="shared" si="145"/>
        <v>0</v>
      </c>
      <c r="L481" s="349">
        <f t="shared" si="139"/>
        <v>0</v>
      </c>
      <c r="M481" s="19" t="s">
        <v>1554</v>
      </c>
      <c r="O481" s="32" t="str">
        <f t="shared" si="146"/>
        <v>C398</v>
      </c>
      <c r="P481" s="318"/>
      <c r="T481" s="19" t="s">
        <v>4</v>
      </c>
    </row>
    <row r="482" spans="1:20" outlineLevel="2" x14ac:dyDescent="0.25">
      <c r="A482" s="345" t="s">
        <v>58</v>
      </c>
      <c r="B482" s="345" t="str">
        <f t="shared" si="144"/>
        <v>C3980 CMN Misc Equipment, old-8</v>
      </c>
      <c r="C482" s="345" t="s">
        <v>1228</v>
      </c>
      <c r="D482" s="345"/>
      <c r="E482" s="346">
        <v>43343</v>
      </c>
      <c r="F482" s="347">
        <v>-0.01</v>
      </c>
      <c r="G482" s="348" t="s">
        <v>4</v>
      </c>
      <c r="H482" s="349">
        <v>0</v>
      </c>
      <c r="I482" s="347"/>
      <c r="J482" s="348" t="str">
        <f t="shared" si="147"/>
        <v>End of Life</v>
      </c>
      <c r="K482" s="350">
        <f t="shared" si="145"/>
        <v>0</v>
      </c>
      <c r="L482" s="349">
        <f t="shared" si="139"/>
        <v>0</v>
      </c>
      <c r="M482" s="19" t="s">
        <v>1554</v>
      </c>
      <c r="O482" s="32" t="str">
        <f t="shared" si="146"/>
        <v>C398</v>
      </c>
      <c r="P482" s="318"/>
      <c r="T482" s="19" t="s">
        <v>4</v>
      </c>
    </row>
    <row r="483" spans="1:20" outlineLevel="2" x14ac:dyDescent="0.25">
      <c r="A483" s="345" t="s">
        <v>58</v>
      </c>
      <c r="B483" s="345" t="str">
        <f t="shared" si="144"/>
        <v>C3980 CMN Misc Equipment, old-9</v>
      </c>
      <c r="C483" s="345" t="s">
        <v>1228</v>
      </c>
      <c r="D483" s="345"/>
      <c r="E483" s="346">
        <v>43373</v>
      </c>
      <c r="F483" s="347">
        <v>-0.01</v>
      </c>
      <c r="G483" s="348" t="s">
        <v>4</v>
      </c>
      <c r="H483" s="349">
        <v>0</v>
      </c>
      <c r="I483" s="347"/>
      <c r="J483" s="348" t="str">
        <f t="shared" si="147"/>
        <v>End of Life</v>
      </c>
      <c r="K483" s="350">
        <f t="shared" si="145"/>
        <v>0</v>
      </c>
      <c r="L483" s="349">
        <f t="shared" si="139"/>
        <v>0</v>
      </c>
      <c r="M483" s="19" t="s">
        <v>1554</v>
      </c>
      <c r="O483" s="32" t="str">
        <f t="shared" si="146"/>
        <v>C398</v>
      </c>
      <c r="P483" s="318"/>
      <c r="T483" s="19" t="s">
        <v>4</v>
      </c>
    </row>
    <row r="484" spans="1:20" outlineLevel="2" x14ac:dyDescent="0.25">
      <c r="A484" s="345" t="s">
        <v>58</v>
      </c>
      <c r="B484" s="345" t="str">
        <f t="shared" si="144"/>
        <v>C3980 CMN Misc Equipment, old-10</v>
      </c>
      <c r="C484" s="345" t="s">
        <v>1228</v>
      </c>
      <c r="D484" s="345"/>
      <c r="E484" s="346">
        <v>43404</v>
      </c>
      <c r="F484" s="347">
        <v>-0.01</v>
      </c>
      <c r="G484" s="348" t="s">
        <v>4</v>
      </c>
      <c r="H484" s="349">
        <v>0</v>
      </c>
      <c r="I484" s="347"/>
      <c r="J484" s="348" t="str">
        <f t="shared" si="147"/>
        <v>End of Life</v>
      </c>
      <c r="K484" s="350">
        <f t="shared" si="145"/>
        <v>0</v>
      </c>
      <c r="L484" s="349">
        <f t="shared" si="139"/>
        <v>0</v>
      </c>
      <c r="M484" s="19" t="s">
        <v>1554</v>
      </c>
      <c r="O484" s="32" t="str">
        <f t="shared" si="146"/>
        <v>C398</v>
      </c>
      <c r="P484" s="318"/>
      <c r="T484" s="19" t="s">
        <v>4</v>
      </c>
    </row>
    <row r="485" spans="1:20" outlineLevel="2" x14ac:dyDescent="0.25">
      <c r="A485" s="345" t="s">
        <v>58</v>
      </c>
      <c r="B485" s="345" t="str">
        <f t="shared" si="144"/>
        <v>C3980 CMN Misc Equipment, old-11</v>
      </c>
      <c r="C485" s="345" t="s">
        <v>1228</v>
      </c>
      <c r="D485" s="345"/>
      <c r="E485" s="346">
        <v>43434</v>
      </c>
      <c r="F485" s="347">
        <v>-0.01</v>
      </c>
      <c r="G485" s="348" t="s">
        <v>4</v>
      </c>
      <c r="H485" s="349">
        <v>0</v>
      </c>
      <c r="I485" s="347"/>
      <c r="J485" s="348" t="str">
        <f t="shared" si="147"/>
        <v>End of Life</v>
      </c>
      <c r="K485" s="350">
        <f t="shared" si="145"/>
        <v>0</v>
      </c>
      <c r="L485" s="349">
        <f t="shared" si="139"/>
        <v>0</v>
      </c>
      <c r="M485" s="19" t="s">
        <v>1554</v>
      </c>
      <c r="O485" s="32" t="str">
        <f t="shared" si="146"/>
        <v>C398</v>
      </c>
      <c r="P485" s="318"/>
      <c r="T485" s="19" t="s">
        <v>4</v>
      </c>
    </row>
    <row r="486" spans="1:20" outlineLevel="2" x14ac:dyDescent="0.25">
      <c r="A486" s="345" t="s">
        <v>58</v>
      </c>
      <c r="B486" s="345" t="str">
        <f t="shared" si="144"/>
        <v>C3980 CMN Misc Equipment, old-12</v>
      </c>
      <c r="C486" s="345" t="s">
        <v>1228</v>
      </c>
      <c r="D486" s="345"/>
      <c r="E486" s="346">
        <v>43465</v>
      </c>
      <c r="F486" s="347">
        <v>-0.01</v>
      </c>
      <c r="G486" s="348" t="s">
        <v>4</v>
      </c>
      <c r="H486" s="349">
        <v>0</v>
      </c>
      <c r="I486" s="347"/>
      <c r="J486" s="348" t="str">
        <f t="shared" si="147"/>
        <v>End of Life</v>
      </c>
      <c r="K486" s="350">
        <f t="shared" si="145"/>
        <v>0</v>
      </c>
      <c r="L486" s="349">
        <f t="shared" si="139"/>
        <v>0</v>
      </c>
      <c r="M486" s="19" t="s">
        <v>1554</v>
      </c>
      <c r="O486" s="32" t="str">
        <f t="shared" si="146"/>
        <v>C398</v>
      </c>
      <c r="P486" s="318"/>
      <c r="T486" s="19" t="s">
        <v>4</v>
      </c>
    </row>
    <row r="487" spans="1:20" s="19" customFormat="1" ht="15.75" outlineLevel="1" thickBot="1" x14ac:dyDescent="0.3">
      <c r="A487" s="28" t="s">
        <v>661</v>
      </c>
      <c r="C487" s="20" t="s">
        <v>1227</v>
      </c>
      <c r="E487" s="104" t="s">
        <v>1266</v>
      </c>
      <c r="F487" s="29"/>
      <c r="G487" s="30"/>
      <c r="H487" s="42">
        <f>SUBTOTAL(9,H475:H486)</f>
        <v>16143.54</v>
      </c>
      <c r="I487" s="29"/>
      <c r="J487" s="30">
        <f t="shared" si="147"/>
        <v>0</v>
      </c>
      <c r="K487" s="42">
        <f>SUBTOTAL(9,K475:K486)</f>
        <v>0</v>
      </c>
      <c r="L487" s="42">
        <f t="shared" si="139"/>
        <v>-16143.54</v>
      </c>
      <c r="O487" s="32" t="str">
        <f>LEFT(A487,5)</f>
        <v>C3980</v>
      </c>
      <c r="P487" s="318">
        <f>-L487/2</f>
        <v>8071.77</v>
      </c>
    </row>
    <row r="488" spans="1:20" s="19" customFormat="1" ht="15.75" outlineLevel="2" thickTop="1" x14ac:dyDescent="0.25">
      <c r="A488" s="24" t="s">
        <v>59</v>
      </c>
      <c r="B488" s="24" t="str">
        <f t="shared" ref="B488:B499" si="148">CONCATENATE(A488,"-",MONTH(E488))</f>
        <v>C399 CMN ARO General Plant -1</v>
      </c>
      <c r="C488" s="24" t="s">
        <v>1267</v>
      </c>
      <c r="D488" s="24"/>
      <c r="E488" s="43">
        <v>43131</v>
      </c>
      <c r="F488" s="246">
        <v>0</v>
      </c>
      <c r="G488" s="247">
        <v>0</v>
      </c>
      <c r="H488" s="248">
        <v>0</v>
      </c>
      <c r="I488" s="246"/>
      <c r="J488" s="247">
        <f t="shared" si="147"/>
        <v>0</v>
      </c>
      <c r="K488" s="258">
        <f t="shared" ref="K488:K499" si="149">VLOOKUP(CONCATENATE(A488,"-12"),B$7:H$7814,7,0)</f>
        <v>2105.7800000000002</v>
      </c>
      <c r="L488" s="248">
        <f t="shared" si="139"/>
        <v>2105.7800000000002</v>
      </c>
      <c r="M488" s="19" t="s">
        <v>1260</v>
      </c>
      <c r="O488" s="32" t="str">
        <f t="shared" ref="O488:O499" si="150">LEFT(A488,4)</f>
        <v>C399</v>
      </c>
      <c r="P488" s="318"/>
      <c r="T488" s="19" t="s">
        <v>1260</v>
      </c>
    </row>
    <row r="489" spans="1:20" s="19" customFormat="1" outlineLevel="2" x14ac:dyDescent="0.25">
      <c r="A489" s="24" t="s">
        <v>59</v>
      </c>
      <c r="B489" s="24" t="str">
        <f t="shared" si="148"/>
        <v>C399 CMN ARO General Plant -2</v>
      </c>
      <c r="C489" s="24" t="s">
        <v>1267</v>
      </c>
      <c r="D489" s="24"/>
      <c r="E489" s="43">
        <v>43159</v>
      </c>
      <c r="F489" s="246">
        <v>0</v>
      </c>
      <c r="G489" s="247">
        <v>0</v>
      </c>
      <c r="H489" s="248">
        <v>0</v>
      </c>
      <c r="I489" s="246"/>
      <c r="J489" s="247">
        <f t="shared" si="147"/>
        <v>0</v>
      </c>
      <c r="K489" s="258">
        <f t="shared" si="149"/>
        <v>2105.7800000000002</v>
      </c>
      <c r="L489" s="248">
        <f t="shared" si="139"/>
        <v>2105.7800000000002</v>
      </c>
      <c r="M489" s="19" t="s">
        <v>1260</v>
      </c>
      <c r="O489" s="32" t="str">
        <f t="shared" si="150"/>
        <v>C399</v>
      </c>
      <c r="P489" s="318"/>
      <c r="T489" s="19" t="s">
        <v>1260</v>
      </c>
    </row>
    <row r="490" spans="1:20" s="19" customFormat="1" outlineLevel="2" x14ac:dyDescent="0.25">
      <c r="A490" s="24" t="s">
        <v>59</v>
      </c>
      <c r="B490" s="24" t="str">
        <f t="shared" si="148"/>
        <v>C399 CMN ARO General Plant -3</v>
      </c>
      <c r="C490" s="24" t="s">
        <v>1267</v>
      </c>
      <c r="D490" s="24"/>
      <c r="E490" s="43">
        <v>43190</v>
      </c>
      <c r="F490" s="246">
        <v>0</v>
      </c>
      <c r="G490" s="247">
        <v>0</v>
      </c>
      <c r="H490" s="248">
        <v>0</v>
      </c>
      <c r="I490" s="246"/>
      <c r="J490" s="247">
        <f t="shared" si="147"/>
        <v>0</v>
      </c>
      <c r="K490" s="258">
        <f t="shared" si="149"/>
        <v>2105.7800000000002</v>
      </c>
      <c r="L490" s="248">
        <f t="shared" si="139"/>
        <v>2105.7800000000002</v>
      </c>
      <c r="M490" s="19" t="s">
        <v>1260</v>
      </c>
      <c r="O490" s="32" t="str">
        <f t="shared" si="150"/>
        <v>C399</v>
      </c>
      <c r="P490" s="318"/>
      <c r="T490" s="19" t="s">
        <v>1260</v>
      </c>
    </row>
    <row r="491" spans="1:20" s="19" customFormat="1" outlineLevel="2" x14ac:dyDescent="0.25">
      <c r="A491" s="24" t="s">
        <v>59</v>
      </c>
      <c r="B491" s="24" t="str">
        <f t="shared" si="148"/>
        <v>C399 CMN ARO General Plant -4</v>
      </c>
      <c r="C491" s="24" t="s">
        <v>1267</v>
      </c>
      <c r="D491" s="24"/>
      <c r="E491" s="43">
        <v>43220</v>
      </c>
      <c r="F491" s="246">
        <v>0</v>
      </c>
      <c r="G491" s="247">
        <v>0</v>
      </c>
      <c r="H491" s="248">
        <v>0</v>
      </c>
      <c r="I491" s="246"/>
      <c r="J491" s="247">
        <f t="shared" si="147"/>
        <v>0</v>
      </c>
      <c r="K491" s="258">
        <f t="shared" si="149"/>
        <v>2105.7800000000002</v>
      </c>
      <c r="L491" s="248">
        <f t="shared" si="139"/>
        <v>2105.7800000000002</v>
      </c>
      <c r="M491" s="19" t="s">
        <v>1260</v>
      </c>
      <c r="O491" s="32" t="str">
        <f t="shared" si="150"/>
        <v>C399</v>
      </c>
      <c r="P491" s="318"/>
      <c r="T491" s="19" t="s">
        <v>1260</v>
      </c>
    </row>
    <row r="492" spans="1:20" s="19" customFormat="1" outlineLevel="2" x14ac:dyDescent="0.25">
      <c r="A492" s="24" t="s">
        <v>59</v>
      </c>
      <c r="B492" s="24" t="str">
        <f t="shared" si="148"/>
        <v>C399 CMN ARO General Plant -5</v>
      </c>
      <c r="C492" s="24" t="s">
        <v>1267</v>
      </c>
      <c r="D492" s="24"/>
      <c r="E492" s="43">
        <v>43251</v>
      </c>
      <c r="F492" s="246">
        <v>0</v>
      </c>
      <c r="G492" s="247">
        <v>0</v>
      </c>
      <c r="H492" s="248">
        <v>0</v>
      </c>
      <c r="I492" s="246"/>
      <c r="J492" s="247">
        <f t="shared" si="147"/>
        <v>0</v>
      </c>
      <c r="K492" s="258">
        <f t="shared" si="149"/>
        <v>2105.7800000000002</v>
      </c>
      <c r="L492" s="248">
        <f t="shared" si="139"/>
        <v>2105.7800000000002</v>
      </c>
      <c r="M492" s="19" t="s">
        <v>1260</v>
      </c>
      <c r="O492" s="32" t="str">
        <f t="shared" si="150"/>
        <v>C399</v>
      </c>
      <c r="P492" s="318"/>
      <c r="T492" s="19" t="s">
        <v>1260</v>
      </c>
    </row>
    <row r="493" spans="1:20" s="19" customFormat="1" outlineLevel="2" x14ac:dyDescent="0.25">
      <c r="A493" s="24" t="s">
        <v>59</v>
      </c>
      <c r="B493" s="24" t="str">
        <f t="shared" si="148"/>
        <v>C399 CMN ARO General Plant -6</v>
      </c>
      <c r="C493" s="24" t="s">
        <v>1267</v>
      </c>
      <c r="D493" s="24"/>
      <c r="E493" s="43">
        <v>43281</v>
      </c>
      <c r="F493" s="246">
        <v>0</v>
      </c>
      <c r="G493" s="247">
        <v>0</v>
      </c>
      <c r="H493" s="248">
        <v>0</v>
      </c>
      <c r="I493" s="246"/>
      <c r="J493" s="247">
        <f t="shared" si="147"/>
        <v>0</v>
      </c>
      <c r="K493" s="258">
        <f t="shared" si="149"/>
        <v>2105.7800000000002</v>
      </c>
      <c r="L493" s="248">
        <f t="shared" si="139"/>
        <v>2105.7800000000002</v>
      </c>
      <c r="M493" s="19" t="s">
        <v>1260</v>
      </c>
      <c r="O493" s="32" t="str">
        <f t="shared" si="150"/>
        <v>C399</v>
      </c>
      <c r="P493" s="318"/>
      <c r="T493" s="19" t="s">
        <v>1260</v>
      </c>
    </row>
    <row r="494" spans="1:20" s="19" customFormat="1" outlineLevel="2" x14ac:dyDescent="0.25">
      <c r="A494" s="24" t="s">
        <v>59</v>
      </c>
      <c r="B494" s="24" t="str">
        <f t="shared" si="148"/>
        <v>C399 CMN ARO General Plant -7</v>
      </c>
      <c r="C494" s="24" t="s">
        <v>1267</v>
      </c>
      <c r="D494" s="24"/>
      <c r="E494" s="43">
        <v>43312</v>
      </c>
      <c r="F494" s="246">
        <v>0</v>
      </c>
      <c r="G494" s="247">
        <v>0</v>
      </c>
      <c r="H494" s="248">
        <v>0</v>
      </c>
      <c r="I494" s="246"/>
      <c r="J494" s="247">
        <f t="shared" si="147"/>
        <v>0</v>
      </c>
      <c r="K494" s="258">
        <f t="shared" si="149"/>
        <v>2105.7800000000002</v>
      </c>
      <c r="L494" s="248">
        <f t="shared" si="139"/>
        <v>2105.7800000000002</v>
      </c>
      <c r="M494" s="19" t="s">
        <v>1260</v>
      </c>
      <c r="O494" s="32" t="str">
        <f t="shared" si="150"/>
        <v>C399</v>
      </c>
      <c r="P494" s="318"/>
      <c r="T494" s="19" t="s">
        <v>1260</v>
      </c>
    </row>
    <row r="495" spans="1:20" s="19" customFormat="1" outlineLevel="2" x14ac:dyDescent="0.25">
      <c r="A495" s="24" t="s">
        <v>59</v>
      </c>
      <c r="B495" s="24" t="str">
        <f t="shared" si="148"/>
        <v>C399 CMN ARO General Plant -8</v>
      </c>
      <c r="C495" s="24" t="s">
        <v>1267</v>
      </c>
      <c r="D495" s="24"/>
      <c r="E495" s="43">
        <v>43343</v>
      </c>
      <c r="F495" s="246">
        <v>0</v>
      </c>
      <c r="G495" s="247">
        <v>0</v>
      </c>
      <c r="H495" s="248">
        <v>0</v>
      </c>
      <c r="I495" s="246"/>
      <c r="J495" s="247">
        <f t="shared" si="147"/>
        <v>0</v>
      </c>
      <c r="K495" s="258">
        <f t="shared" si="149"/>
        <v>2105.7800000000002</v>
      </c>
      <c r="L495" s="248">
        <f t="shared" si="139"/>
        <v>2105.7800000000002</v>
      </c>
      <c r="M495" s="19" t="s">
        <v>1260</v>
      </c>
      <c r="O495" s="32" t="str">
        <f t="shared" si="150"/>
        <v>C399</v>
      </c>
      <c r="P495" s="318"/>
      <c r="T495" s="19" t="s">
        <v>1260</v>
      </c>
    </row>
    <row r="496" spans="1:20" s="19" customFormat="1" outlineLevel="2" x14ac:dyDescent="0.25">
      <c r="A496" s="24" t="s">
        <v>59</v>
      </c>
      <c r="B496" s="24" t="str">
        <f t="shared" si="148"/>
        <v>C399 CMN ARO General Plant -9</v>
      </c>
      <c r="C496" s="24" t="s">
        <v>1267</v>
      </c>
      <c r="D496" s="24"/>
      <c r="E496" s="43">
        <v>43373</v>
      </c>
      <c r="F496" s="246">
        <v>0</v>
      </c>
      <c r="G496" s="247">
        <v>0</v>
      </c>
      <c r="H496" s="248">
        <v>0</v>
      </c>
      <c r="I496" s="246"/>
      <c r="J496" s="247">
        <f t="shared" si="147"/>
        <v>0</v>
      </c>
      <c r="K496" s="258">
        <f t="shared" si="149"/>
        <v>2105.7800000000002</v>
      </c>
      <c r="L496" s="248">
        <f t="shared" si="139"/>
        <v>2105.7800000000002</v>
      </c>
      <c r="M496" s="19" t="s">
        <v>1260</v>
      </c>
      <c r="O496" s="32" t="str">
        <f t="shared" si="150"/>
        <v>C399</v>
      </c>
      <c r="P496" s="318"/>
      <c r="T496" s="19" t="s">
        <v>1260</v>
      </c>
    </row>
    <row r="497" spans="1:20" s="19" customFormat="1" outlineLevel="2" x14ac:dyDescent="0.25">
      <c r="A497" s="24" t="s">
        <v>59</v>
      </c>
      <c r="B497" s="24" t="str">
        <f t="shared" si="148"/>
        <v>C399 CMN ARO General Plant -10</v>
      </c>
      <c r="C497" s="24" t="s">
        <v>1267</v>
      </c>
      <c r="D497" s="24"/>
      <c r="E497" s="43">
        <v>43404</v>
      </c>
      <c r="F497" s="246">
        <v>0</v>
      </c>
      <c r="G497" s="247">
        <v>0</v>
      </c>
      <c r="H497" s="248">
        <v>0</v>
      </c>
      <c r="I497" s="246"/>
      <c r="J497" s="247">
        <f t="shared" si="147"/>
        <v>0</v>
      </c>
      <c r="K497" s="258">
        <f t="shared" si="149"/>
        <v>2105.7800000000002</v>
      </c>
      <c r="L497" s="248">
        <f t="shared" si="139"/>
        <v>2105.7800000000002</v>
      </c>
      <c r="M497" s="19" t="s">
        <v>1260</v>
      </c>
      <c r="O497" s="32" t="str">
        <f t="shared" si="150"/>
        <v>C399</v>
      </c>
      <c r="P497" s="318"/>
      <c r="T497" s="19" t="s">
        <v>1260</v>
      </c>
    </row>
    <row r="498" spans="1:20" s="19" customFormat="1" outlineLevel="2" x14ac:dyDescent="0.25">
      <c r="A498" s="24" t="s">
        <v>59</v>
      </c>
      <c r="B498" s="24" t="str">
        <f t="shared" si="148"/>
        <v>C399 CMN ARO General Plant -11</v>
      </c>
      <c r="C498" s="24" t="s">
        <v>1267</v>
      </c>
      <c r="D498" s="24"/>
      <c r="E498" s="43">
        <v>43434</v>
      </c>
      <c r="F498" s="246">
        <v>0</v>
      </c>
      <c r="G498" s="247">
        <v>0</v>
      </c>
      <c r="H498" s="248">
        <v>0</v>
      </c>
      <c r="I498" s="246"/>
      <c r="J498" s="247">
        <f t="shared" si="147"/>
        <v>0</v>
      </c>
      <c r="K498" s="258">
        <f t="shared" si="149"/>
        <v>2105.7800000000002</v>
      </c>
      <c r="L498" s="248">
        <f t="shared" si="139"/>
        <v>2105.7800000000002</v>
      </c>
      <c r="M498" s="19" t="s">
        <v>1260</v>
      </c>
      <c r="O498" s="32" t="str">
        <f t="shared" si="150"/>
        <v>C399</v>
      </c>
      <c r="P498" s="318"/>
      <c r="T498" s="19" t="s">
        <v>1260</v>
      </c>
    </row>
    <row r="499" spans="1:20" s="19" customFormat="1" outlineLevel="2" x14ac:dyDescent="0.25">
      <c r="A499" s="24" t="s">
        <v>59</v>
      </c>
      <c r="B499" s="24" t="str">
        <f t="shared" si="148"/>
        <v>C399 CMN ARO General Plant -12</v>
      </c>
      <c r="C499" s="24" t="s">
        <v>1267</v>
      </c>
      <c r="D499" s="24"/>
      <c r="E499" s="43">
        <v>43465</v>
      </c>
      <c r="F499" s="246">
        <v>250588.37</v>
      </c>
      <c r="G499" s="247">
        <v>0</v>
      </c>
      <c r="H499" s="248">
        <v>2105.7800000000002</v>
      </c>
      <c r="I499" s="246"/>
      <c r="J499" s="247">
        <f t="shared" si="147"/>
        <v>0</v>
      </c>
      <c r="K499" s="258">
        <f t="shared" si="149"/>
        <v>2105.7800000000002</v>
      </c>
      <c r="L499" s="248">
        <f t="shared" si="139"/>
        <v>0</v>
      </c>
      <c r="M499" s="19" t="s">
        <v>1260</v>
      </c>
      <c r="O499" s="32" t="str">
        <f t="shared" si="150"/>
        <v>C399</v>
      </c>
      <c r="P499" s="318"/>
      <c r="T499" s="19" t="s">
        <v>1260</v>
      </c>
    </row>
    <row r="500" spans="1:20" s="19" customFormat="1" ht="15.75" outlineLevel="1" thickBot="1" x14ac:dyDescent="0.3">
      <c r="A500" s="28" t="s">
        <v>662</v>
      </c>
      <c r="C500" s="20" t="s">
        <v>1227</v>
      </c>
      <c r="E500" s="104" t="s">
        <v>1266</v>
      </c>
      <c r="F500" s="29"/>
      <c r="G500" s="30"/>
      <c r="H500" s="42">
        <f>SUBTOTAL(9,H488:H499)</f>
        <v>2105.7800000000002</v>
      </c>
      <c r="I500" s="29"/>
      <c r="J500" s="30">
        <f t="shared" si="147"/>
        <v>0</v>
      </c>
      <c r="K500" s="42">
        <f>SUBTOTAL(9,K488:K499)</f>
        <v>25269.359999999997</v>
      </c>
      <c r="L500" s="42">
        <f t="shared" si="139"/>
        <v>23163.58</v>
      </c>
      <c r="O500" s="32" t="str">
        <f>LEFT(A500,5)</f>
        <v xml:space="preserve">C399 </v>
      </c>
      <c r="P500" s="318">
        <f>-L500/2</f>
        <v>-11581.79</v>
      </c>
    </row>
    <row r="501" spans="1:20" ht="15.75" outlineLevel="2" thickTop="1" x14ac:dyDescent="0.25">
      <c r="A501" s="23" t="s">
        <v>60</v>
      </c>
      <c r="B501" s="23" t="str">
        <f t="shared" ref="B501:B512" si="151">CONCATENATE(A501,"-",MONTH(E501))</f>
        <v>Capital Lease, Printer Great Am-1</v>
      </c>
      <c r="C501" s="23" t="s">
        <v>1567</v>
      </c>
      <c r="D501" s="23"/>
      <c r="E501" s="45">
        <v>43131</v>
      </c>
      <c r="F501" s="251">
        <v>352486.72</v>
      </c>
      <c r="G501" s="252" t="s">
        <v>4</v>
      </c>
      <c r="H501" s="253">
        <v>25065.30966342504</v>
      </c>
      <c r="I501" s="251"/>
      <c r="J501" s="252" t="str">
        <f t="shared" si="147"/>
        <v>End of Life</v>
      </c>
      <c r="K501" s="260">
        <f t="shared" ref="K501:K512" si="152">H501</f>
        <v>25065.30966342504</v>
      </c>
      <c r="L501" s="253">
        <f t="shared" si="139"/>
        <v>0</v>
      </c>
      <c r="M501" s="19" t="s">
        <v>4</v>
      </c>
      <c r="O501" s="32" t="str">
        <f t="shared" ref="O501:O512" si="153">LEFT(A501,4)</f>
        <v>Capi</v>
      </c>
      <c r="P501" s="318"/>
      <c r="T501" s="19" t="s">
        <v>4</v>
      </c>
    </row>
    <row r="502" spans="1:20" outlineLevel="2" x14ac:dyDescent="0.25">
      <c r="A502" s="23" t="s">
        <v>60</v>
      </c>
      <c r="B502" s="23" t="str">
        <f t="shared" si="151"/>
        <v>Capital Lease, Printer Great Am-2</v>
      </c>
      <c r="C502" s="23" t="s">
        <v>1567</v>
      </c>
      <c r="D502" s="23"/>
      <c r="E502" s="45">
        <v>43159</v>
      </c>
      <c r="F502" s="251">
        <v>328987.61</v>
      </c>
      <c r="G502" s="252" t="s">
        <v>4</v>
      </c>
      <c r="H502" s="253">
        <v>25065.320329918224</v>
      </c>
      <c r="I502" s="251"/>
      <c r="J502" s="252" t="str">
        <f t="shared" si="147"/>
        <v>End of Life</v>
      </c>
      <c r="K502" s="260">
        <f t="shared" si="152"/>
        <v>25065.320329918224</v>
      </c>
      <c r="L502" s="253">
        <f t="shared" si="139"/>
        <v>0</v>
      </c>
      <c r="M502" s="19" t="s">
        <v>4</v>
      </c>
      <c r="O502" s="32" t="str">
        <f t="shared" si="153"/>
        <v>Capi</v>
      </c>
      <c r="P502" s="318"/>
      <c r="T502" s="19" t="s">
        <v>4</v>
      </c>
    </row>
    <row r="503" spans="1:20" outlineLevel="2" x14ac:dyDescent="0.25">
      <c r="A503" s="23" t="s">
        <v>60</v>
      </c>
      <c r="B503" s="23" t="str">
        <f t="shared" si="151"/>
        <v>Capital Lease, Printer Great Am-3</v>
      </c>
      <c r="C503" s="23" t="s">
        <v>1567</v>
      </c>
      <c r="D503" s="23"/>
      <c r="E503" s="45">
        <v>43190</v>
      </c>
      <c r="F503" s="251">
        <v>305488.49</v>
      </c>
      <c r="G503" s="252" t="s">
        <v>4</v>
      </c>
      <c r="H503" s="253">
        <v>25065.30966342504</v>
      </c>
      <c r="I503" s="251"/>
      <c r="J503" s="252" t="str">
        <f t="shared" si="147"/>
        <v>End of Life</v>
      </c>
      <c r="K503" s="260">
        <f t="shared" si="152"/>
        <v>25065.30966342504</v>
      </c>
      <c r="L503" s="253">
        <f t="shared" si="139"/>
        <v>0</v>
      </c>
      <c r="M503" s="19" t="s">
        <v>4</v>
      </c>
      <c r="O503" s="32" t="str">
        <f t="shared" si="153"/>
        <v>Capi</v>
      </c>
      <c r="P503" s="318"/>
      <c r="T503" s="19" t="s">
        <v>4</v>
      </c>
    </row>
    <row r="504" spans="1:20" outlineLevel="2" x14ac:dyDescent="0.25">
      <c r="A504" s="23" t="s">
        <v>60</v>
      </c>
      <c r="B504" s="23" t="str">
        <f t="shared" si="151"/>
        <v>Capital Lease, Printer Great Am-4</v>
      </c>
      <c r="C504" s="23" t="s">
        <v>1567</v>
      </c>
      <c r="D504" s="23"/>
      <c r="E504" s="45">
        <v>43220</v>
      </c>
      <c r="F504" s="251">
        <v>281989.38</v>
      </c>
      <c r="G504" s="252" t="s">
        <v>4</v>
      </c>
      <c r="H504" s="253">
        <v>25065.320329918224</v>
      </c>
      <c r="I504" s="251"/>
      <c r="J504" s="252" t="str">
        <f t="shared" si="147"/>
        <v>End of Life</v>
      </c>
      <c r="K504" s="260">
        <f t="shared" si="152"/>
        <v>25065.320329918224</v>
      </c>
      <c r="L504" s="253">
        <f t="shared" si="139"/>
        <v>0</v>
      </c>
      <c r="M504" s="19" t="s">
        <v>4</v>
      </c>
      <c r="O504" s="32" t="str">
        <f t="shared" si="153"/>
        <v>Capi</v>
      </c>
      <c r="P504" s="318"/>
      <c r="T504" s="19" t="s">
        <v>4</v>
      </c>
    </row>
    <row r="505" spans="1:20" outlineLevel="2" x14ac:dyDescent="0.25">
      <c r="A505" s="23" t="s">
        <v>60</v>
      </c>
      <c r="B505" s="23" t="str">
        <f t="shared" si="151"/>
        <v>Capital Lease, Printer Great Am-5</v>
      </c>
      <c r="C505" s="23" t="s">
        <v>1567</v>
      </c>
      <c r="D505" s="23"/>
      <c r="E505" s="45">
        <v>43251</v>
      </c>
      <c r="F505" s="251">
        <v>258490.26</v>
      </c>
      <c r="G505" s="252" t="s">
        <v>4</v>
      </c>
      <c r="H505" s="253">
        <v>25065.30966342504</v>
      </c>
      <c r="I505" s="251"/>
      <c r="J505" s="252" t="str">
        <f t="shared" si="147"/>
        <v>End of Life</v>
      </c>
      <c r="K505" s="260">
        <f t="shared" si="152"/>
        <v>25065.30966342504</v>
      </c>
      <c r="L505" s="253">
        <f t="shared" si="139"/>
        <v>0</v>
      </c>
      <c r="M505" s="19" t="s">
        <v>4</v>
      </c>
      <c r="O505" s="32" t="str">
        <f t="shared" si="153"/>
        <v>Capi</v>
      </c>
      <c r="P505" s="318"/>
      <c r="T505" s="19" t="s">
        <v>4</v>
      </c>
    </row>
    <row r="506" spans="1:20" outlineLevel="2" x14ac:dyDescent="0.25">
      <c r="A506" s="23" t="s">
        <v>60</v>
      </c>
      <c r="B506" s="23" t="str">
        <f t="shared" si="151"/>
        <v>Capital Lease, Printer Great Am-6</v>
      </c>
      <c r="C506" s="23" t="s">
        <v>1567</v>
      </c>
      <c r="D506" s="23"/>
      <c r="E506" s="45">
        <v>43281</v>
      </c>
      <c r="F506" s="251">
        <v>234991.15</v>
      </c>
      <c r="G506" s="252" t="s">
        <v>4</v>
      </c>
      <c r="H506" s="253">
        <v>25065.320329918224</v>
      </c>
      <c r="I506" s="251"/>
      <c r="J506" s="252" t="str">
        <f t="shared" si="147"/>
        <v>End of Life</v>
      </c>
      <c r="K506" s="260">
        <f t="shared" si="152"/>
        <v>25065.320329918224</v>
      </c>
      <c r="L506" s="253">
        <f t="shared" si="139"/>
        <v>0</v>
      </c>
      <c r="M506" s="19" t="s">
        <v>4</v>
      </c>
      <c r="O506" s="32" t="str">
        <f t="shared" si="153"/>
        <v>Capi</v>
      </c>
      <c r="P506" s="318"/>
      <c r="T506" s="19" t="s">
        <v>4</v>
      </c>
    </row>
    <row r="507" spans="1:20" outlineLevel="2" x14ac:dyDescent="0.25">
      <c r="A507" s="23" t="s">
        <v>60</v>
      </c>
      <c r="B507" s="23" t="str">
        <f t="shared" si="151"/>
        <v>Capital Lease, Printer Great Am-7</v>
      </c>
      <c r="C507" s="23" t="s">
        <v>1567</v>
      </c>
      <c r="D507" s="23"/>
      <c r="E507" s="45">
        <v>43312</v>
      </c>
      <c r="F507" s="251">
        <v>211492.03</v>
      </c>
      <c r="G507" s="252" t="s">
        <v>4</v>
      </c>
      <c r="H507" s="253">
        <v>25065.30966342504</v>
      </c>
      <c r="I507" s="251"/>
      <c r="J507" s="252" t="str">
        <f t="shared" si="147"/>
        <v>End of Life</v>
      </c>
      <c r="K507" s="260">
        <f t="shared" si="152"/>
        <v>25065.30966342504</v>
      </c>
      <c r="L507" s="253">
        <f t="shared" si="139"/>
        <v>0</v>
      </c>
      <c r="M507" s="19" t="s">
        <v>4</v>
      </c>
      <c r="O507" s="32" t="str">
        <f t="shared" si="153"/>
        <v>Capi</v>
      </c>
      <c r="P507" s="318"/>
      <c r="T507" s="19" t="s">
        <v>4</v>
      </c>
    </row>
    <row r="508" spans="1:20" outlineLevel="2" x14ac:dyDescent="0.25">
      <c r="A508" s="23" t="s">
        <v>60</v>
      </c>
      <c r="B508" s="23" t="str">
        <f t="shared" si="151"/>
        <v>Capital Lease, Printer Great Am-8</v>
      </c>
      <c r="C508" s="23" t="s">
        <v>1567</v>
      </c>
      <c r="D508" s="23"/>
      <c r="E508" s="45">
        <v>43343</v>
      </c>
      <c r="F508" s="251">
        <v>187992.92</v>
      </c>
      <c r="G508" s="252" t="s">
        <v>4</v>
      </c>
      <c r="H508" s="253">
        <v>25065.320329918224</v>
      </c>
      <c r="I508" s="251"/>
      <c r="J508" s="252" t="str">
        <f t="shared" si="147"/>
        <v>End of Life</v>
      </c>
      <c r="K508" s="260">
        <f t="shared" si="152"/>
        <v>25065.320329918224</v>
      </c>
      <c r="L508" s="253">
        <f t="shared" si="139"/>
        <v>0</v>
      </c>
      <c r="M508" s="19" t="s">
        <v>4</v>
      </c>
      <c r="O508" s="32" t="str">
        <f t="shared" si="153"/>
        <v>Capi</v>
      </c>
      <c r="P508" s="318"/>
      <c r="T508" s="19" t="s">
        <v>4</v>
      </c>
    </row>
    <row r="509" spans="1:20" outlineLevel="2" x14ac:dyDescent="0.25">
      <c r="A509" s="23" t="s">
        <v>60</v>
      </c>
      <c r="B509" s="23" t="str">
        <f t="shared" si="151"/>
        <v>Capital Lease, Printer Great Am-9</v>
      </c>
      <c r="C509" s="23" t="s">
        <v>1567</v>
      </c>
      <c r="D509" s="23"/>
      <c r="E509" s="45">
        <v>43373</v>
      </c>
      <c r="F509" s="251">
        <v>164493.79999999999</v>
      </c>
      <c r="G509" s="252" t="s">
        <v>4</v>
      </c>
      <c r="H509" s="253">
        <v>25065.30966342504</v>
      </c>
      <c r="I509" s="251"/>
      <c r="J509" s="252" t="str">
        <f t="shared" si="147"/>
        <v>End of Life</v>
      </c>
      <c r="K509" s="260">
        <f t="shared" si="152"/>
        <v>25065.30966342504</v>
      </c>
      <c r="L509" s="253">
        <f t="shared" si="139"/>
        <v>0</v>
      </c>
      <c r="M509" s="19" t="s">
        <v>4</v>
      </c>
      <c r="O509" s="32" t="str">
        <f t="shared" si="153"/>
        <v>Capi</v>
      </c>
      <c r="P509" s="318"/>
      <c r="T509" s="19" t="s">
        <v>4</v>
      </c>
    </row>
    <row r="510" spans="1:20" outlineLevel="2" x14ac:dyDescent="0.25">
      <c r="A510" s="23" t="s">
        <v>60</v>
      </c>
      <c r="B510" s="23" t="str">
        <f t="shared" si="151"/>
        <v>Capital Lease, Printer Great Am-10</v>
      </c>
      <c r="C510" s="23" t="s">
        <v>1567</v>
      </c>
      <c r="D510" s="23"/>
      <c r="E510" s="45">
        <v>43404</v>
      </c>
      <c r="F510" s="251">
        <v>140994.69</v>
      </c>
      <c r="G510" s="252" t="s">
        <v>4</v>
      </c>
      <c r="H510" s="253">
        <v>25065.320329918224</v>
      </c>
      <c r="I510" s="251"/>
      <c r="J510" s="252" t="str">
        <f t="shared" si="147"/>
        <v>End of Life</v>
      </c>
      <c r="K510" s="260">
        <f t="shared" si="152"/>
        <v>25065.320329918224</v>
      </c>
      <c r="L510" s="253">
        <f t="shared" si="139"/>
        <v>0</v>
      </c>
      <c r="M510" s="19" t="s">
        <v>4</v>
      </c>
      <c r="O510" s="32" t="str">
        <f t="shared" si="153"/>
        <v>Capi</v>
      </c>
      <c r="P510" s="318"/>
      <c r="T510" s="19" t="s">
        <v>4</v>
      </c>
    </row>
    <row r="511" spans="1:20" outlineLevel="2" x14ac:dyDescent="0.25">
      <c r="A511" s="23" t="s">
        <v>60</v>
      </c>
      <c r="B511" s="23" t="str">
        <f t="shared" si="151"/>
        <v>Capital Lease, Printer Great Am-11</v>
      </c>
      <c r="C511" s="23" t="s">
        <v>1567</v>
      </c>
      <c r="D511" s="23"/>
      <c r="E511" s="45">
        <v>43434</v>
      </c>
      <c r="F511" s="251">
        <v>117495.57</v>
      </c>
      <c r="G511" s="252" t="s">
        <v>4</v>
      </c>
      <c r="H511" s="253">
        <v>25065.30966342504</v>
      </c>
      <c r="I511" s="251"/>
      <c r="J511" s="252" t="str">
        <f t="shared" si="147"/>
        <v>End of Life</v>
      </c>
      <c r="K511" s="260">
        <f t="shared" si="152"/>
        <v>25065.30966342504</v>
      </c>
      <c r="L511" s="253">
        <f t="shared" si="139"/>
        <v>0</v>
      </c>
      <c r="M511" s="19" t="s">
        <v>4</v>
      </c>
      <c r="O511" s="32" t="str">
        <f t="shared" si="153"/>
        <v>Capi</v>
      </c>
      <c r="P511" s="318"/>
      <c r="T511" s="19" t="s">
        <v>4</v>
      </c>
    </row>
    <row r="512" spans="1:20" outlineLevel="2" x14ac:dyDescent="0.25">
      <c r="A512" s="23" t="s">
        <v>60</v>
      </c>
      <c r="B512" s="23" t="str">
        <f t="shared" si="151"/>
        <v>Capital Lease, Printer Great Am-12</v>
      </c>
      <c r="C512" s="23" t="s">
        <v>1567</v>
      </c>
      <c r="D512" s="23"/>
      <c r="E512" s="45">
        <v>43465</v>
      </c>
      <c r="F512" s="251">
        <v>93996.46</v>
      </c>
      <c r="G512" s="252" t="s">
        <v>4</v>
      </c>
      <c r="H512" s="253">
        <v>25065.320329918224</v>
      </c>
      <c r="I512" s="251"/>
      <c r="J512" s="252" t="str">
        <f t="shared" si="147"/>
        <v>End of Life</v>
      </c>
      <c r="K512" s="260">
        <f t="shared" si="152"/>
        <v>25065.320329918224</v>
      </c>
      <c r="L512" s="253">
        <f t="shared" si="139"/>
        <v>0</v>
      </c>
      <c r="M512" s="19" t="s">
        <v>4</v>
      </c>
      <c r="O512" s="32" t="str">
        <f t="shared" si="153"/>
        <v>Capi</v>
      </c>
      <c r="P512" s="318"/>
      <c r="T512" s="19" t="s">
        <v>4</v>
      </c>
    </row>
    <row r="513" spans="1:20" s="19" customFormat="1" ht="15.75" outlineLevel="1" thickBot="1" x14ac:dyDescent="0.3">
      <c r="A513" s="28" t="s">
        <v>663</v>
      </c>
      <c r="C513" s="20" t="s">
        <v>1227</v>
      </c>
      <c r="E513" s="104" t="s">
        <v>1266</v>
      </c>
      <c r="F513" s="29"/>
      <c r="G513" s="30"/>
      <c r="H513" s="42">
        <f>SUBTOTAL(9,H501:H512)</f>
        <v>300783.77996005956</v>
      </c>
      <c r="I513" s="29"/>
      <c r="J513" s="30">
        <f t="shared" si="147"/>
        <v>0</v>
      </c>
      <c r="K513" s="42">
        <f>SUBTOTAL(9,K501:K512)</f>
        <v>300783.77996005956</v>
      </c>
      <c r="L513" s="42">
        <f t="shared" si="139"/>
        <v>0</v>
      </c>
      <c r="O513" s="32" t="str">
        <f>LEFT(A513,5)</f>
        <v>Capit</v>
      </c>
      <c r="P513" s="318">
        <f>-L513/2</f>
        <v>0</v>
      </c>
    </row>
    <row r="514" spans="1:20" ht="15.75" outlineLevel="2" thickTop="1" x14ac:dyDescent="0.25">
      <c r="A514" s="23" t="s">
        <v>61</v>
      </c>
      <c r="B514" s="23" t="str">
        <f t="shared" ref="B514:B525" si="154">CONCATENATE(A514,"-",MONTH(E514))</f>
        <v>Capital Lease, Printer Great Am 2-1</v>
      </c>
      <c r="C514" s="23" t="s">
        <v>1567</v>
      </c>
      <c r="D514" s="23"/>
      <c r="E514" s="45">
        <v>43131</v>
      </c>
      <c r="F514" s="251">
        <v>776764.88</v>
      </c>
      <c r="G514" s="252" t="s">
        <v>4</v>
      </c>
      <c r="H514" s="253">
        <v>20208.183327888837</v>
      </c>
      <c r="I514" s="251"/>
      <c r="J514" s="252" t="str">
        <f t="shared" si="147"/>
        <v>End of Life</v>
      </c>
      <c r="K514" s="260">
        <f t="shared" ref="K514:K525" si="155">H514</f>
        <v>20208.183327888837</v>
      </c>
      <c r="L514" s="253">
        <f t="shared" si="139"/>
        <v>0</v>
      </c>
      <c r="M514" s="19" t="s">
        <v>4</v>
      </c>
      <c r="O514" s="32" t="str">
        <f t="shared" ref="O514:O525" si="156">LEFT(A514,4)</f>
        <v>Capi</v>
      </c>
      <c r="P514" s="318"/>
      <c r="T514" s="19" t="s">
        <v>4</v>
      </c>
    </row>
    <row r="515" spans="1:20" outlineLevel="2" x14ac:dyDescent="0.25">
      <c r="A515" s="23" t="s">
        <v>61</v>
      </c>
      <c r="B515" s="23" t="str">
        <f t="shared" si="154"/>
        <v>Capital Lease, Printer Great Am 2-2</v>
      </c>
      <c r="C515" s="23" t="s">
        <v>1567</v>
      </c>
      <c r="D515" s="23"/>
      <c r="E515" s="45">
        <v>43159</v>
      </c>
      <c r="F515" s="251">
        <v>757819.4</v>
      </c>
      <c r="G515" s="252" t="s">
        <v>4</v>
      </c>
      <c r="H515" s="253">
        <v>20208.193994382022</v>
      </c>
      <c r="I515" s="251"/>
      <c r="J515" s="252" t="str">
        <f t="shared" si="147"/>
        <v>End of Life</v>
      </c>
      <c r="K515" s="260">
        <f t="shared" si="155"/>
        <v>20208.193994382022</v>
      </c>
      <c r="L515" s="253">
        <f t="shared" si="139"/>
        <v>0</v>
      </c>
      <c r="M515" s="19" t="s">
        <v>4</v>
      </c>
      <c r="O515" s="32" t="str">
        <f t="shared" si="156"/>
        <v>Capi</v>
      </c>
      <c r="P515" s="318"/>
      <c r="T515" s="19" t="s">
        <v>4</v>
      </c>
    </row>
    <row r="516" spans="1:20" outlineLevel="2" x14ac:dyDescent="0.25">
      <c r="A516" s="23" t="s">
        <v>61</v>
      </c>
      <c r="B516" s="23" t="str">
        <f t="shared" si="154"/>
        <v>Capital Lease, Printer Great Am 2-3</v>
      </c>
      <c r="C516" s="23" t="s">
        <v>1567</v>
      </c>
      <c r="D516" s="23"/>
      <c r="E516" s="45">
        <v>43190</v>
      </c>
      <c r="F516" s="251">
        <v>738873.91</v>
      </c>
      <c r="G516" s="252" t="s">
        <v>4</v>
      </c>
      <c r="H516" s="253">
        <v>20208.183327888837</v>
      </c>
      <c r="I516" s="251"/>
      <c r="J516" s="252" t="str">
        <f t="shared" si="147"/>
        <v>End of Life</v>
      </c>
      <c r="K516" s="260">
        <f t="shared" si="155"/>
        <v>20208.183327888837</v>
      </c>
      <c r="L516" s="253">
        <f t="shared" si="139"/>
        <v>0</v>
      </c>
      <c r="M516" s="19" t="s">
        <v>4</v>
      </c>
      <c r="O516" s="32" t="str">
        <f t="shared" si="156"/>
        <v>Capi</v>
      </c>
      <c r="P516" s="318"/>
      <c r="T516" s="19" t="s">
        <v>4</v>
      </c>
    </row>
    <row r="517" spans="1:20" outlineLevel="2" x14ac:dyDescent="0.25">
      <c r="A517" s="23" t="s">
        <v>61</v>
      </c>
      <c r="B517" s="23" t="str">
        <f t="shared" si="154"/>
        <v>Capital Lease, Printer Great Am 2-4</v>
      </c>
      <c r="C517" s="23" t="s">
        <v>1567</v>
      </c>
      <c r="D517" s="23"/>
      <c r="E517" s="45">
        <v>43220</v>
      </c>
      <c r="F517" s="251">
        <v>719928.43</v>
      </c>
      <c r="G517" s="252" t="s">
        <v>4</v>
      </c>
      <c r="H517" s="253">
        <v>20208.193994382022</v>
      </c>
      <c r="I517" s="251"/>
      <c r="J517" s="252" t="str">
        <f t="shared" si="147"/>
        <v>End of Life</v>
      </c>
      <c r="K517" s="260">
        <f t="shared" si="155"/>
        <v>20208.193994382022</v>
      </c>
      <c r="L517" s="253">
        <f t="shared" si="139"/>
        <v>0</v>
      </c>
      <c r="M517" s="19" t="s">
        <v>4</v>
      </c>
      <c r="O517" s="32" t="str">
        <f t="shared" si="156"/>
        <v>Capi</v>
      </c>
      <c r="P517" s="318"/>
      <c r="T517" s="19" t="s">
        <v>4</v>
      </c>
    </row>
    <row r="518" spans="1:20" outlineLevel="2" x14ac:dyDescent="0.25">
      <c r="A518" s="23" t="s">
        <v>61</v>
      </c>
      <c r="B518" s="23" t="str">
        <f t="shared" si="154"/>
        <v>Capital Lease, Printer Great Am 2-5</v>
      </c>
      <c r="C518" s="23" t="s">
        <v>1567</v>
      </c>
      <c r="D518" s="23"/>
      <c r="E518" s="45">
        <v>43251</v>
      </c>
      <c r="F518" s="251">
        <v>700982.94</v>
      </c>
      <c r="G518" s="252" t="s">
        <v>4</v>
      </c>
      <c r="H518" s="253">
        <v>20208.183327888837</v>
      </c>
      <c r="I518" s="251"/>
      <c r="J518" s="252" t="str">
        <f t="shared" si="147"/>
        <v>End of Life</v>
      </c>
      <c r="K518" s="260">
        <f t="shared" si="155"/>
        <v>20208.183327888837</v>
      </c>
      <c r="L518" s="253">
        <f t="shared" si="139"/>
        <v>0</v>
      </c>
      <c r="M518" s="19" t="s">
        <v>4</v>
      </c>
      <c r="O518" s="32" t="str">
        <f t="shared" si="156"/>
        <v>Capi</v>
      </c>
      <c r="P518" s="318"/>
      <c r="T518" s="19" t="s">
        <v>4</v>
      </c>
    </row>
    <row r="519" spans="1:20" outlineLevel="2" x14ac:dyDescent="0.25">
      <c r="A519" s="23" t="s">
        <v>61</v>
      </c>
      <c r="B519" s="23" t="str">
        <f t="shared" si="154"/>
        <v>Capital Lease, Printer Great Am 2-6</v>
      </c>
      <c r="C519" s="23" t="s">
        <v>1567</v>
      </c>
      <c r="D519" s="23"/>
      <c r="E519" s="45">
        <v>43281</v>
      </c>
      <c r="F519" s="251">
        <v>682037.46</v>
      </c>
      <c r="G519" s="252" t="s">
        <v>4</v>
      </c>
      <c r="H519" s="253">
        <v>20208.193994382022</v>
      </c>
      <c r="I519" s="251"/>
      <c r="J519" s="252" t="str">
        <f t="shared" si="147"/>
        <v>End of Life</v>
      </c>
      <c r="K519" s="260">
        <f t="shared" si="155"/>
        <v>20208.193994382022</v>
      </c>
      <c r="L519" s="253">
        <f t="shared" ref="L519:L582" si="157">ROUND(K519-H519,2)</f>
        <v>0</v>
      </c>
      <c r="M519" s="19" t="s">
        <v>4</v>
      </c>
      <c r="O519" s="32" t="str">
        <f t="shared" si="156"/>
        <v>Capi</v>
      </c>
      <c r="P519" s="318"/>
      <c r="T519" s="19" t="s">
        <v>4</v>
      </c>
    </row>
    <row r="520" spans="1:20" outlineLevel="2" x14ac:dyDescent="0.25">
      <c r="A520" s="23" t="s">
        <v>61</v>
      </c>
      <c r="B520" s="23" t="str">
        <f t="shared" si="154"/>
        <v>Capital Lease, Printer Great Am 2-7</v>
      </c>
      <c r="C520" s="23" t="s">
        <v>1567</v>
      </c>
      <c r="D520" s="23"/>
      <c r="E520" s="45">
        <v>43312</v>
      </c>
      <c r="F520" s="251">
        <v>663091.97</v>
      </c>
      <c r="G520" s="252" t="s">
        <v>4</v>
      </c>
      <c r="H520" s="253">
        <v>20208.183327888837</v>
      </c>
      <c r="I520" s="251"/>
      <c r="J520" s="252" t="str">
        <f t="shared" si="147"/>
        <v>End of Life</v>
      </c>
      <c r="K520" s="260">
        <f t="shared" si="155"/>
        <v>20208.183327888837</v>
      </c>
      <c r="L520" s="253">
        <f t="shared" si="157"/>
        <v>0</v>
      </c>
      <c r="M520" s="19" t="s">
        <v>4</v>
      </c>
      <c r="O520" s="32" t="str">
        <f t="shared" si="156"/>
        <v>Capi</v>
      </c>
      <c r="P520" s="318"/>
      <c r="T520" s="19" t="s">
        <v>4</v>
      </c>
    </row>
    <row r="521" spans="1:20" outlineLevel="2" x14ac:dyDescent="0.25">
      <c r="A521" s="23" t="s">
        <v>61</v>
      </c>
      <c r="B521" s="23" t="str">
        <f t="shared" si="154"/>
        <v>Capital Lease, Printer Great Am 2-8</v>
      </c>
      <c r="C521" s="23" t="s">
        <v>1567</v>
      </c>
      <c r="D521" s="23"/>
      <c r="E521" s="45">
        <v>43343</v>
      </c>
      <c r="F521" s="251">
        <v>644146.49</v>
      </c>
      <c r="G521" s="252" t="s">
        <v>4</v>
      </c>
      <c r="H521" s="253">
        <v>20208.193994382022</v>
      </c>
      <c r="I521" s="251"/>
      <c r="J521" s="252" t="str">
        <f t="shared" si="147"/>
        <v>End of Life</v>
      </c>
      <c r="K521" s="260">
        <f t="shared" si="155"/>
        <v>20208.193994382022</v>
      </c>
      <c r="L521" s="253">
        <f t="shared" si="157"/>
        <v>0</v>
      </c>
      <c r="M521" s="19" t="s">
        <v>4</v>
      </c>
      <c r="O521" s="32" t="str">
        <f t="shared" si="156"/>
        <v>Capi</v>
      </c>
      <c r="P521" s="318"/>
      <c r="T521" s="19" t="s">
        <v>4</v>
      </c>
    </row>
    <row r="522" spans="1:20" outlineLevel="2" x14ac:dyDescent="0.25">
      <c r="A522" s="23" t="s">
        <v>61</v>
      </c>
      <c r="B522" s="23" t="str">
        <f t="shared" si="154"/>
        <v>Capital Lease, Printer Great Am 2-9</v>
      </c>
      <c r="C522" s="23" t="s">
        <v>1567</v>
      </c>
      <c r="D522" s="23"/>
      <c r="E522" s="45">
        <v>43373</v>
      </c>
      <c r="F522" s="251">
        <v>625201</v>
      </c>
      <c r="G522" s="252" t="s">
        <v>4</v>
      </c>
      <c r="H522" s="253">
        <v>20208.183327888837</v>
      </c>
      <c r="I522" s="251"/>
      <c r="J522" s="252" t="str">
        <f t="shared" si="147"/>
        <v>End of Life</v>
      </c>
      <c r="K522" s="260">
        <f t="shared" si="155"/>
        <v>20208.183327888837</v>
      </c>
      <c r="L522" s="253">
        <f t="shared" si="157"/>
        <v>0</v>
      </c>
      <c r="M522" s="19" t="s">
        <v>4</v>
      </c>
      <c r="O522" s="32" t="str">
        <f t="shared" si="156"/>
        <v>Capi</v>
      </c>
      <c r="P522" s="318"/>
      <c r="T522" s="19" t="s">
        <v>4</v>
      </c>
    </row>
    <row r="523" spans="1:20" outlineLevel="2" x14ac:dyDescent="0.25">
      <c r="A523" s="23" t="s">
        <v>61</v>
      </c>
      <c r="B523" s="23" t="str">
        <f t="shared" si="154"/>
        <v>Capital Lease, Printer Great Am 2-10</v>
      </c>
      <c r="C523" s="23" t="s">
        <v>1567</v>
      </c>
      <c r="D523" s="23"/>
      <c r="E523" s="45">
        <v>43404</v>
      </c>
      <c r="F523" s="251">
        <v>606255.52</v>
      </c>
      <c r="G523" s="252" t="s">
        <v>4</v>
      </c>
      <c r="H523" s="253">
        <v>20208.193994382022</v>
      </c>
      <c r="I523" s="251"/>
      <c r="J523" s="252" t="str">
        <f t="shared" si="147"/>
        <v>End of Life</v>
      </c>
      <c r="K523" s="260">
        <f t="shared" si="155"/>
        <v>20208.193994382022</v>
      </c>
      <c r="L523" s="253">
        <f t="shared" si="157"/>
        <v>0</v>
      </c>
      <c r="M523" s="19" t="s">
        <v>4</v>
      </c>
      <c r="O523" s="32" t="str">
        <f t="shared" si="156"/>
        <v>Capi</v>
      </c>
      <c r="P523" s="318"/>
      <c r="T523" s="19" t="s">
        <v>4</v>
      </c>
    </row>
    <row r="524" spans="1:20" outlineLevel="2" x14ac:dyDescent="0.25">
      <c r="A524" s="23" t="s">
        <v>61</v>
      </c>
      <c r="B524" s="23" t="str">
        <f t="shared" si="154"/>
        <v>Capital Lease, Printer Great Am 2-11</v>
      </c>
      <c r="C524" s="23" t="s">
        <v>1567</v>
      </c>
      <c r="D524" s="23"/>
      <c r="E524" s="45">
        <v>43434</v>
      </c>
      <c r="F524" s="251">
        <v>587310.03</v>
      </c>
      <c r="G524" s="252" t="s">
        <v>4</v>
      </c>
      <c r="H524" s="253">
        <v>20208.183327888837</v>
      </c>
      <c r="I524" s="251"/>
      <c r="J524" s="252" t="str">
        <f t="shared" si="147"/>
        <v>End of Life</v>
      </c>
      <c r="K524" s="260">
        <f t="shared" si="155"/>
        <v>20208.183327888837</v>
      </c>
      <c r="L524" s="253">
        <f t="shared" si="157"/>
        <v>0</v>
      </c>
      <c r="M524" s="19" t="s">
        <v>4</v>
      </c>
      <c r="O524" s="32" t="str">
        <f t="shared" si="156"/>
        <v>Capi</v>
      </c>
      <c r="P524" s="318"/>
      <c r="T524" s="19" t="s">
        <v>4</v>
      </c>
    </row>
    <row r="525" spans="1:20" outlineLevel="2" x14ac:dyDescent="0.25">
      <c r="A525" s="23" t="s">
        <v>61</v>
      </c>
      <c r="B525" s="23" t="str">
        <f t="shared" si="154"/>
        <v>Capital Lease, Printer Great Am 2-12</v>
      </c>
      <c r="C525" s="23" t="s">
        <v>1567</v>
      </c>
      <c r="D525" s="23"/>
      <c r="E525" s="45">
        <v>43465</v>
      </c>
      <c r="F525" s="251">
        <v>568364.55000000005</v>
      </c>
      <c r="G525" s="252" t="s">
        <v>4</v>
      </c>
      <c r="H525" s="253">
        <v>20208.193994382022</v>
      </c>
      <c r="I525" s="251"/>
      <c r="J525" s="252" t="str">
        <f t="shared" si="147"/>
        <v>End of Life</v>
      </c>
      <c r="K525" s="260">
        <f t="shared" si="155"/>
        <v>20208.193994382022</v>
      </c>
      <c r="L525" s="253">
        <f t="shared" si="157"/>
        <v>0</v>
      </c>
      <c r="M525" s="19" t="s">
        <v>4</v>
      </c>
      <c r="O525" s="32" t="str">
        <f t="shared" si="156"/>
        <v>Capi</v>
      </c>
      <c r="P525" s="318"/>
      <c r="T525" s="19" t="s">
        <v>4</v>
      </c>
    </row>
    <row r="526" spans="1:20" s="19" customFormat="1" ht="15.75" outlineLevel="1" thickBot="1" x14ac:dyDescent="0.3">
      <c r="A526" s="28" t="s">
        <v>664</v>
      </c>
      <c r="C526" s="20" t="s">
        <v>1227</v>
      </c>
      <c r="E526" s="104" t="s">
        <v>1266</v>
      </c>
      <c r="F526" s="29"/>
      <c r="G526" s="30"/>
      <c r="H526" s="42">
        <f>SUBTOTAL(9,H514:H525)</f>
        <v>242498.26393362513</v>
      </c>
      <c r="I526" s="29"/>
      <c r="J526" s="30">
        <f t="shared" si="147"/>
        <v>0</v>
      </c>
      <c r="K526" s="42">
        <f>SUBTOTAL(9,K514:K525)</f>
        <v>242498.26393362513</v>
      </c>
      <c r="L526" s="42">
        <f t="shared" si="157"/>
        <v>0</v>
      </c>
      <c r="O526" s="32" t="str">
        <f>LEFT(A526,5)</f>
        <v>Capit</v>
      </c>
      <c r="P526" s="318">
        <f>-L526/2</f>
        <v>0</v>
      </c>
    </row>
    <row r="527" spans="1:20" ht="15.75" outlineLevel="2" thickTop="1" x14ac:dyDescent="0.25">
      <c r="A527" s="23" t="s">
        <v>62</v>
      </c>
      <c r="B527" s="23" t="str">
        <f t="shared" ref="B527:B537" si="158">CONCATENATE(A527,"-",MONTH(E527))</f>
        <v>Capital Lease, Printer Great Am 3-2</v>
      </c>
      <c r="C527" s="23" t="s">
        <v>1567</v>
      </c>
      <c r="D527" s="23"/>
      <c r="E527" s="45">
        <v>43159</v>
      </c>
      <c r="F527" s="251">
        <v>0</v>
      </c>
      <c r="G527" s="252" t="s">
        <v>4</v>
      </c>
      <c r="H527" s="253">
        <v>0</v>
      </c>
      <c r="I527" s="251"/>
      <c r="J527" s="252" t="str">
        <f t="shared" si="147"/>
        <v>End of Life</v>
      </c>
      <c r="K527" s="260">
        <f t="shared" ref="K527:K537" si="159">H527</f>
        <v>0</v>
      </c>
      <c r="L527" s="253">
        <f t="shared" si="157"/>
        <v>0</v>
      </c>
      <c r="M527" s="19" t="s">
        <v>4</v>
      </c>
      <c r="O527" s="32" t="str">
        <f t="shared" ref="O527:O537" si="160">LEFT(A527,4)</f>
        <v>Capi</v>
      </c>
      <c r="P527" s="318"/>
      <c r="T527" s="19" t="s">
        <v>4</v>
      </c>
    </row>
    <row r="528" spans="1:20" outlineLevel="2" x14ac:dyDescent="0.25">
      <c r="A528" s="23" t="s">
        <v>62</v>
      </c>
      <c r="B528" s="23" t="str">
        <f t="shared" si="158"/>
        <v>Capital Lease, Printer Great Am 3-3</v>
      </c>
      <c r="C528" s="23" t="s">
        <v>1567</v>
      </c>
      <c r="D528" s="23"/>
      <c r="E528" s="45">
        <v>43190</v>
      </c>
      <c r="F528" s="251">
        <v>198852.62</v>
      </c>
      <c r="G528" s="252" t="s">
        <v>4</v>
      </c>
      <c r="H528" s="253">
        <v>13350.641527725224</v>
      </c>
      <c r="I528" s="251"/>
      <c r="J528" s="252" t="str">
        <f t="shared" si="147"/>
        <v>End of Life</v>
      </c>
      <c r="K528" s="260">
        <f t="shared" si="159"/>
        <v>13350.641527725224</v>
      </c>
      <c r="L528" s="253">
        <f t="shared" si="157"/>
        <v>0</v>
      </c>
      <c r="M528" s="19" t="s">
        <v>4</v>
      </c>
      <c r="O528" s="32" t="str">
        <f t="shared" si="160"/>
        <v>Capi</v>
      </c>
      <c r="P528" s="318"/>
      <c r="T528" s="19" t="s">
        <v>4</v>
      </c>
    </row>
    <row r="529" spans="1:20" outlineLevel="2" x14ac:dyDescent="0.25">
      <c r="A529" s="23" t="s">
        <v>62</v>
      </c>
      <c r="B529" s="23" t="str">
        <f t="shared" si="158"/>
        <v>Capital Lease, Printer Great Am 3-4</v>
      </c>
      <c r="C529" s="23" t="s">
        <v>1567</v>
      </c>
      <c r="D529" s="23"/>
      <c r="E529" s="45">
        <v>43220</v>
      </c>
      <c r="F529" s="251">
        <v>385188.8</v>
      </c>
      <c r="G529" s="252" t="s">
        <v>4</v>
      </c>
      <c r="H529" s="253">
        <v>8931.7693976211158</v>
      </c>
      <c r="I529" s="251"/>
      <c r="J529" s="252" t="str">
        <f t="shared" si="147"/>
        <v>End of Life</v>
      </c>
      <c r="K529" s="260">
        <f t="shared" si="159"/>
        <v>8931.7693976211158</v>
      </c>
      <c r="L529" s="253">
        <f t="shared" si="157"/>
        <v>0</v>
      </c>
      <c r="M529" s="19" t="s">
        <v>4</v>
      </c>
      <c r="O529" s="32" t="str">
        <f t="shared" si="160"/>
        <v>Capi</v>
      </c>
      <c r="P529" s="318"/>
      <c r="T529" s="19" t="s">
        <v>4</v>
      </c>
    </row>
    <row r="530" spans="1:20" outlineLevel="2" x14ac:dyDescent="0.25">
      <c r="A530" s="23" t="s">
        <v>62</v>
      </c>
      <c r="B530" s="23" t="str">
        <f t="shared" si="158"/>
        <v>Capital Lease, Printer Great Am 3-5</v>
      </c>
      <c r="C530" s="23" t="s">
        <v>1567</v>
      </c>
      <c r="D530" s="23"/>
      <c r="E530" s="45">
        <v>43251</v>
      </c>
      <c r="F530" s="251">
        <v>376815.13</v>
      </c>
      <c r="G530" s="252" t="s">
        <v>4</v>
      </c>
      <c r="H530" s="253">
        <v>8931.7693976211158</v>
      </c>
      <c r="I530" s="251"/>
      <c r="J530" s="252" t="str">
        <f t="shared" si="147"/>
        <v>End of Life</v>
      </c>
      <c r="K530" s="260">
        <f t="shared" si="159"/>
        <v>8931.7693976211158</v>
      </c>
      <c r="L530" s="253">
        <f t="shared" si="157"/>
        <v>0</v>
      </c>
      <c r="M530" s="19" t="s">
        <v>4</v>
      </c>
      <c r="O530" s="32" t="str">
        <f t="shared" si="160"/>
        <v>Capi</v>
      </c>
      <c r="P530" s="318"/>
      <c r="T530" s="19" t="s">
        <v>4</v>
      </c>
    </row>
    <row r="531" spans="1:20" outlineLevel="2" x14ac:dyDescent="0.25">
      <c r="A531" s="23" t="s">
        <v>62</v>
      </c>
      <c r="B531" s="23" t="str">
        <f t="shared" si="158"/>
        <v>Capital Lease, Printer Great Am 3-6</v>
      </c>
      <c r="C531" s="23" t="s">
        <v>1567</v>
      </c>
      <c r="D531" s="23"/>
      <c r="E531" s="45">
        <v>43281</v>
      </c>
      <c r="F531" s="251">
        <v>368441.46</v>
      </c>
      <c r="G531" s="252" t="s">
        <v>4</v>
      </c>
      <c r="H531" s="253">
        <v>8931.7693976211158</v>
      </c>
      <c r="I531" s="251"/>
      <c r="J531" s="252" t="str">
        <f t="shared" si="147"/>
        <v>End of Life</v>
      </c>
      <c r="K531" s="260">
        <f t="shared" si="159"/>
        <v>8931.7693976211158</v>
      </c>
      <c r="L531" s="253">
        <f t="shared" si="157"/>
        <v>0</v>
      </c>
      <c r="M531" s="19" t="s">
        <v>4</v>
      </c>
      <c r="O531" s="32" t="str">
        <f t="shared" si="160"/>
        <v>Capi</v>
      </c>
      <c r="P531" s="318"/>
      <c r="T531" s="19" t="s">
        <v>4</v>
      </c>
    </row>
    <row r="532" spans="1:20" outlineLevel="2" x14ac:dyDescent="0.25">
      <c r="A532" s="23" t="s">
        <v>62</v>
      </c>
      <c r="B532" s="23" t="str">
        <f t="shared" si="158"/>
        <v>Capital Lease, Printer Great Am 3-7</v>
      </c>
      <c r="C532" s="23" t="s">
        <v>1567</v>
      </c>
      <c r="D532" s="23"/>
      <c r="E532" s="45">
        <v>43312</v>
      </c>
      <c r="F532" s="251">
        <v>360067.79</v>
      </c>
      <c r="G532" s="252" t="s">
        <v>4</v>
      </c>
      <c r="H532" s="253">
        <v>8931.7693976211158</v>
      </c>
      <c r="I532" s="251"/>
      <c r="J532" s="252" t="str">
        <f t="shared" si="147"/>
        <v>End of Life</v>
      </c>
      <c r="K532" s="260">
        <f t="shared" si="159"/>
        <v>8931.7693976211158</v>
      </c>
      <c r="L532" s="253">
        <f t="shared" si="157"/>
        <v>0</v>
      </c>
      <c r="M532" s="19" t="s">
        <v>4</v>
      </c>
      <c r="O532" s="32" t="str">
        <f t="shared" si="160"/>
        <v>Capi</v>
      </c>
      <c r="P532" s="318"/>
      <c r="T532" s="19" t="s">
        <v>4</v>
      </c>
    </row>
    <row r="533" spans="1:20" outlineLevel="2" x14ac:dyDescent="0.25">
      <c r="A533" s="23" t="s">
        <v>62</v>
      </c>
      <c r="B533" s="23" t="str">
        <f t="shared" si="158"/>
        <v>Capital Lease, Printer Great Am 3-8</v>
      </c>
      <c r="C533" s="23" t="s">
        <v>1567</v>
      </c>
      <c r="D533" s="23"/>
      <c r="E533" s="45">
        <v>43343</v>
      </c>
      <c r="F533" s="251">
        <v>351694.12</v>
      </c>
      <c r="G533" s="252" t="s">
        <v>4</v>
      </c>
      <c r="H533" s="253">
        <v>8931.7693976211158</v>
      </c>
      <c r="I533" s="251"/>
      <c r="J533" s="252" t="str">
        <f t="shared" si="147"/>
        <v>End of Life</v>
      </c>
      <c r="K533" s="260">
        <f t="shared" si="159"/>
        <v>8931.7693976211158</v>
      </c>
      <c r="L533" s="253">
        <f t="shared" si="157"/>
        <v>0</v>
      </c>
      <c r="M533" s="19" t="s">
        <v>4</v>
      </c>
      <c r="O533" s="32" t="str">
        <f t="shared" si="160"/>
        <v>Capi</v>
      </c>
      <c r="P533" s="318"/>
      <c r="T533" s="19" t="s">
        <v>4</v>
      </c>
    </row>
    <row r="534" spans="1:20" outlineLevel="2" x14ac:dyDescent="0.25">
      <c r="A534" s="23" t="s">
        <v>62</v>
      </c>
      <c r="B534" s="23" t="str">
        <f t="shared" si="158"/>
        <v>Capital Lease, Printer Great Am 3-9</v>
      </c>
      <c r="C534" s="23" t="s">
        <v>1567</v>
      </c>
      <c r="D534" s="23"/>
      <c r="E534" s="45">
        <v>43373</v>
      </c>
      <c r="F534" s="251">
        <v>343320.45</v>
      </c>
      <c r="G534" s="252" t="s">
        <v>4</v>
      </c>
      <c r="H534" s="253">
        <v>8931.7693976211158</v>
      </c>
      <c r="I534" s="251"/>
      <c r="J534" s="252" t="str">
        <f t="shared" si="147"/>
        <v>End of Life</v>
      </c>
      <c r="K534" s="260">
        <f t="shared" si="159"/>
        <v>8931.7693976211158</v>
      </c>
      <c r="L534" s="253">
        <f t="shared" si="157"/>
        <v>0</v>
      </c>
      <c r="M534" s="19" t="s">
        <v>4</v>
      </c>
      <c r="O534" s="32" t="str">
        <f t="shared" si="160"/>
        <v>Capi</v>
      </c>
      <c r="P534" s="318"/>
      <c r="T534" s="19" t="s">
        <v>4</v>
      </c>
    </row>
    <row r="535" spans="1:20" outlineLevel="2" x14ac:dyDescent="0.25">
      <c r="A535" s="23" t="s">
        <v>62</v>
      </c>
      <c r="B535" s="23" t="str">
        <f t="shared" si="158"/>
        <v>Capital Lease, Printer Great Am 3-10</v>
      </c>
      <c r="C535" s="23" t="s">
        <v>1567</v>
      </c>
      <c r="D535" s="23"/>
      <c r="E535" s="45">
        <v>43404</v>
      </c>
      <c r="F535" s="251">
        <v>334946.78000000003</v>
      </c>
      <c r="G535" s="252" t="s">
        <v>4</v>
      </c>
      <c r="H535" s="253">
        <v>8931.7693976211158</v>
      </c>
      <c r="I535" s="251"/>
      <c r="J535" s="252" t="str">
        <f t="shared" si="147"/>
        <v>End of Life</v>
      </c>
      <c r="K535" s="260">
        <f t="shared" si="159"/>
        <v>8931.7693976211158</v>
      </c>
      <c r="L535" s="253">
        <f t="shared" si="157"/>
        <v>0</v>
      </c>
      <c r="M535" s="19" t="s">
        <v>4</v>
      </c>
      <c r="O535" s="32" t="str">
        <f t="shared" si="160"/>
        <v>Capi</v>
      </c>
      <c r="P535" s="318"/>
      <c r="T535" s="19" t="s">
        <v>4</v>
      </c>
    </row>
    <row r="536" spans="1:20" outlineLevel="2" x14ac:dyDescent="0.25">
      <c r="A536" s="23" t="s">
        <v>62</v>
      </c>
      <c r="B536" s="23" t="str">
        <f t="shared" si="158"/>
        <v>Capital Lease, Printer Great Am 3-11</v>
      </c>
      <c r="C536" s="23" t="s">
        <v>1567</v>
      </c>
      <c r="D536" s="23"/>
      <c r="E536" s="45">
        <v>43434</v>
      </c>
      <c r="F536" s="251">
        <v>326573.11</v>
      </c>
      <c r="G536" s="252" t="s">
        <v>4</v>
      </c>
      <c r="H536" s="253">
        <v>8931.7693976211158</v>
      </c>
      <c r="I536" s="251"/>
      <c r="J536" s="252" t="str">
        <f t="shared" si="147"/>
        <v>End of Life</v>
      </c>
      <c r="K536" s="260">
        <f t="shared" si="159"/>
        <v>8931.7693976211158</v>
      </c>
      <c r="L536" s="253">
        <f t="shared" si="157"/>
        <v>0</v>
      </c>
      <c r="M536" s="19" t="s">
        <v>4</v>
      </c>
      <c r="O536" s="32" t="str">
        <f t="shared" si="160"/>
        <v>Capi</v>
      </c>
      <c r="P536" s="318"/>
      <c r="T536" s="19" t="s">
        <v>4</v>
      </c>
    </row>
    <row r="537" spans="1:20" outlineLevel="2" x14ac:dyDescent="0.25">
      <c r="A537" s="23" t="s">
        <v>62</v>
      </c>
      <c r="B537" s="23" t="str">
        <f t="shared" si="158"/>
        <v>Capital Lease, Printer Great Am 3-12</v>
      </c>
      <c r="C537" s="23" t="s">
        <v>1567</v>
      </c>
      <c r="D537" s="23"/>
      <c r="E537" s="45">
        <v>43465</v>
      </c>
      <c r="F537" s="251">
        <v>318199.44</v>
      </c>
      <c r="G537" s="252" t="s">
        <v>4</v>
      </c>
      <c r="H537" s="253">
        <v>8931.7693976211158</v>
      </c>
      <c r="I537" s="251"/>
      <c r="J537" s="252" t="str">
        <f t="shared" si="147"/>
        <v>End of Life</v>
      </c>
      <c r="K537" s="260">
        <f t="shared" si="159"/>
        <v>8931.7693976211158</v>
      </c>
      <c r="L537" s="253">
        <f t="shared" si="157"/>
        <v>0</v>
      </c>
      <c r="M537" s="19" t="s">
        <v>4</v>
      </c>
      <c r="O537" s="32" t="str">
        <f t="shared" si="160"/>
        <v>Capi</v>
      </c>
      <c r="P537" s="318"/>
      <c r="T537" s="19" t="s">
        <v>4</v>
      </c>
    </row>
    <row r="538" spans="1:20" s="19" customFormat="1" ht="15.75" outlineLevel="1" thickBot="1" x14ac:dyDescent="0.3">
      <c r="A538" s="28" t="s">
        <v>665</v>
      </c>
      <c r="C538" s="20" t="s">
        <v>1227</v>
      </c>
      <c r="E538" s="104" t="s">
        <v>1266</v>
      </c>
      <c r="F538" s="29"/>
      <c r="G538" s="30"/>
      <c r="H538" s="42">
        <f>SUBTOTAL(9,H527:H537)</f>
        <v>93736.566106315266</v>
      </c>
      <c r="I538" s="29"/>
      <c r="J538" s="30">
        <f t="shared" si="147"/>
        <v>0</v>
      </c>
      <c r="K538" s="42">
        <f>SUBTOTAL(9,K527:K537)</f>
        <v>93736.566106315266</v>
      </c>
      <c r="L538" s="42">
        <f t="shared" si="157"/>
        <v>0</v>
      </c>
      <c r="N538" s="106">
        <v>92808422.420000002</v>
      </c>
      <c r="O538" s="32" t="str">
        <f>LEFT(A538,5)</f>
        <v>Capit</v>
      </c>
      <c r="P538" s="318">
        <f>-L538/2</f>
        <v>0</v>
      </c>
    </row>
    <row r="539" spans="1:20" ht="15.75" outlineLevel="2" thickTop="1" x14ac:dyDescent="0.25">
      <c r="A539" s="24" t="s">
        <v>63</v>
      </c>
      <c r="B539" s="24" t="str">
        <f t="shared" ref="B539:B550" si="161">CONCATENATE(A539,"-",MONTH(E539))</f>
        <v>E302 INT Franchises-1</v>
      </c>
      <c r="C539" s="24" t="s">
        <v>1569</v>
      </c>
      <c r="D539" s="24"/>
      <c r="E539" s="43">
        <v>43131</v>
      </c>
      <c r="F539" s="246">
        <v>1034045.27</v>
      </c>
      <c r="G539" s="247">
        <v>0</v>
      </c>
      <c r="H539" s="248">
        <v>54897.41</v>
      </c>
      <c r="I539" s="246"/>
      <c r="J539" s="247">
        <f t="shared" si="147"/>
        <v>0</v>
      </c>
      <c r="K539" s="258">
        <f t="shared" ref="K539:K550" si="162">VLOOKUP(CONCATENATE(A539,"-12"),B$7:H$7819,7,0)</f>
        <v>58308.46</v>
      </c>
      <c r="L539" s="248">
        <f t="shared" si="157"/>
        <v>3411.05</v>
      </c>
      <c r="M539" s="19" t="s">
        <v>0</v>
      </c>
      <c r="O539" s="32" t="str">
        <f t="shared" ref="O539:O550" si="163">LEFT(A539,4)</f>
        <v>E302</v>
      </c>
      <c r="P539" s="318"/>
      <c r="T539" s="19" t="s">
        <v>0</v>
      </c>
    </row>
    <row r="540" spans="1:20" outlineLevel="2" x14ac:dyDescent="0.25">
      <c r="A540" s="24" t="s">
        <v>63</v>
      </c>
      <c r="B540" s="24" t="str">
        <f t="shared" si="161"/>
        <v>E302 INT Franchises-2</v>
      </c>
      <c r="C540" s="24" t="s">
        <v>1569</v>
      </c>
      <c r="D540" s="24"/>
      <c r="E540" s="43">
        <v>43159</v>
      </c>
      <c r="F540" s="246">
        <v>951164.24</v>
      </c>
      <c r="G540" s="247">
        <v>0</v>
      </c>
      <c r="H540" s="248">
        <v>86034.12</v>
      </c>
      <c r="I540" s="246"/>
      <c r="J540" s="247">
        <f t="shared" si="147"/>
        <v>0</v>
      </c>
      <c r="K540" s="258">
        <f t="shared" si="162"/>
        <v>58308.46</v>
      </c>
      <c r="L540" s="248">
        <f t="shared" si="157"/>
        <v>-27725.66</v>
      </c>
      <c r="M540" s="19" t="s">
        <v>0</v>
      </c>
      <c r="O540" s="32" t="str">
        <f t="shared" si="163"/>
        <v>E302</v>
      </c>
      <c r="P540" s="318"/>
      <c r="T540" s="19" t="s">
        <v>0</v>
      </c>
    </row>
    <row r="541" spans="1:20" outlineLevel="2" x14ac:dyDescent="0.25">
      <c r="A541" s="24" t="s">
        <v>63</v>
      </c>
      <c r="B541" s="24" t="str">
        <f t="shared" si="161"/>
        <v>E302 INT Franchises-3</v>
      </c>
      <c r="C541" s="24" t="s">
        <v>1569</v>
      </c>
      <c r="D541" s="24"/>
      <c r="E541" s="43">
        <v>43190</v>
      </c>
      <c r="F541" s="246">
        <v>897939.87</v>
      </c>
      <c r="G541" s="247">
        <v>0</v>
      </c>
      <c r="H541" s="248">
        <v>55258.78</v>
      </c>
      <c r="I541" s="246"/>
      <c r="J541" s="247">
        <f t="shared" si="147"/>
        <v>0</v>
      </c>
      <c r="K541" s="258">
        <f t="shared" si="162"/>
        <v>58308.46</v>
      </c>
      <c r="L541" s="248">
        <f t="shared" si="157"/>
        <v>3049.68</v>
      </c>
      <c r="M541" s="19" t="s">
        <v>0</v>
      </c>
      <c r="O541" s="32" t="str">
        <f t="shared" si="163"/>
        <v>E302</v>
      </c>
      <c r="P541" s="318"/>
      <c r="T541" s="19" t="s">
        <v>0</v>
      </c>
    </row>
    <row r="542" spans="1:20" outlineLevel="2" x14ac:dyDescent="0.25">
      <c r="A542" s="24" t="s">
        <v>63</v>
      </c>
      <c r="B542" s="24" t="str">
        <f t="shared" si="161"/>
        <v>E302 INT Franchises-4</v>
      </c>
      <c r="C542" s="24" t="s">
        <v>1569</v>
      </c>
      <c r="D542" s="24"/>
      <c r="E542" s="43">
        <v>43220</v>
      </c>
      <c r="F542" s="246">
        <v>842998.29</v>
      </c>
      <c r="G542" s="247">
        <v>0</v>
      </c>
      <c r="H542" s="248">
        <v>55286.31</v>
      </c>
      <c r="I542" s="246"/>
      <c r="J542" s="247">
        <f t="shared" si="147"/>
        <v>0</v>
      </c>
      <c r="K542" s="258">
        <f t="shared" si="162"/>
        <v>58308.46</v>
      </c>
      <c r="L542" s="248">
        <f t="shared" si="157"/>
        <v>3022.15</v>
      </c>
      <c r="M542" s="19" t="s">
        <v>0</v>
      </c>
      <c r="O542" s="32" t="str">
        <f t="shared" si="163"/>
        <v>E302</v>
      </c>
      <c r="P542" s="318"/>
      <c r="T542" s="19" t="s">
        <v>0</v>
      </c>
    </row>
    <row r="543" spans="1:20" outlineLevel="2" x14ac:dyDescent="0.25">
      <c r="A543" s="24" t="s">
        <v>63</v>
      </c>
      <c r="B543" s="24" t="str">
        <f t="shared" si="161"/>
        <v>E302 INT Franchises-5</v>
      </c>
      <c r="C543" s="24" t="s">
        <v>1569</v>
      </c>
      <c r="D543" s="24"/>
      <c r="E543" s="43">
        <v>43251</v>
      </c>
      <c r="F543" s="246">
        <v>789466.91</v>
      </c>
      <c r="G543" s="247">
        <v>0</v>
      </c>
      <c r="H543" s="248">
        <v>55359.62</v>
      </c>
      <c r="I543" s="246"/>
      <c r="J543" s="247">
        <f t="shared" si="147"/>
        <v>0</v>
      </c>
      <c r="K543" s="258">
        <f t="shared" si="162"/>
        <v>58308.46</v>
      </c>
      <c r="L543" s="248">
        <f t="shared" si="157"/>
        <v>2948.84</v>
      </c>
      <c r="M543" s="19" t="s">
        <v>0</v>
      </c>
      <c r="O543" s="32" t="str">
        <f t="shared" si="163"/>
        <v>E302</v>
      </c>
      <c r="P543" s="318"/>
      <c r="T543" s="19" t="s">
        <v>0</v>
      </c>
    </row>
    <row r="544" spans="1:20" outlineLevel="2" x14ac:dyDescent="0.25">
      <c r="A544" s="24" t="s">
        <v>63</v>
      </c>
      <c r="B544" s="24" t="str">
        <f t="shared" si="161"/>
        <v>E302 INT Franchises-6</v>
      </c>
      <c r="C544" s="24" t="s">
        <v>1569</v>
      </c>
      <c r="D544" s="24"/>
      <c r="E544" s="43">
        <v>43281</v>
      </c>
      <c r="F544" s="246">
        <v>941383.4</v>
      </c>
      <c r="G544" s="247">
        <v>0</v>
      </c>
      <c r="H544" s="248">
        <v>57152.12</v>
      </c>
      <c r="I544" s="246"/>
      <c r="J544" s="247">
        <f t="shared" si="147"/>
        <v>0</v>
      </c>
      <c r="K544" s="258">
        <f t="shared" si="162"/>
        <v>58308.46</v>
      </c>
      <c r="L544" s="248">
        <f t="shared" si="157"/>
        <v>1156.3399999999999</v>
      </c>
      <c r="M544" s="19" t="s">
        <v>0</v>
      </c>
      <c r="O544" s="32" t="str">
        <f t="shared" si="163"/>
        <v>E302</v>
      </c>
      <c r="P544" s="318"/>
      <c r="T544" s="19" t="s">
        <v>0</v>
      </c>
    </row>
    <row r="545" spans="1:20" outlineLevel="2" x14ac:dyDescent="0.25">
      <c r="A545" s="24" t="s">
        <v>63</v>
      </c>
      <c r="B545" s="24" t="str">
        <f t="shared" si="161"/>
        <v>E302 INT Franchises-7</v>
      </c>
      <c r="C545" s="24" t="s">
        <v>1569</v>
      </c>
      <c r="D545" s="24"/>
      <c r="E545" s="43">
        <v>43312</v>
      </c>
      <c r="F545" s="246">
        <v>1091181.97</v>
      </c>
      <c r="G545" s="247">
        <v>0</v>
      </c>
      <c r="H545" s="248">
        <v>58696.34</v>
      </c>
      <c r="I545" s="246"/>
      <c r="J545" s="247">
        <f t="shared" ref="J545:J608" si="164">G545</f>
        <v>0</v>
      </c>
      <c r="K545" s="258">
        <f t="shared" si="162"/>
        <v>58308.46</v>
      </c>
      <c r="L545" s="248">
        <f t="shared" si="157"/>
        <v>-387.88</v>
      </c>
      <c r="M545" s="19" t="s">
        <v>0</v>
      </c>
      <c r="O545" s="32" t="str">
        <f t="shared" si="163"/>
        <v>E302</v>
      </c>
      <c r="P545" s="318"/>
      <c r="T545" s="19" t="s">
        <v>0</v>
      </c>
    </row>
    <row r="546" spans="1:20" outlineLevel="2" x14ac:dyDescent="0.25">
      <c r="A546" s="24" t="s">
        <v>63</v>
      </c>
      <c r="B546" s="24" t="str">
        <f t="shared" si="161"/>
        <v>E302 INT Franchises-8</v>
      </c>
      <c r="C546" s="24" t="s">
        <v>1569</v>
      </c>
      <c r="D546" s="24"/>
      <c r="E546" s="43">
        <v>43343</v>
      </c>
      <c r="F546" s="246">
        <v>1033915.13</v>
      </c>
      <c r="G546" s="247">
        <v>0</v>
      </c>
      <c r="H546" s="248">
        <v>58504.35</v>
      </c>
      <c r="I546" s="246"/>
      <c r="J546" s="247">
        <f t="shared" si="164"/>
        <v>0</v>
      </c>
      <c r="K546" s="258">
        <f t="shared" si="162"/>
        <v>58308.46</v>
      </c>
      <c r="L546" s="248">
        <f t="shared" si="157"/>
        <v>-195.89</v>
      </c>
      <c r="M546" s="19" t="s">
        <v>0</v>
      </c>
      <c r="O546" s="32" t="str">
        <f t="shared" si="163"/>
        <v>E302</v>
      </c>
      <c r="P546" s="318"/>
      <c r="T546" s="19" t="s">
        <v>0</v>
      </c>
    </row>
    <row r="547" spans="1:20" outlineLevel="2" x14ac:dyDescent="0.25">
      <c r="A547" s="24" t="s">
        <v>63</v>
      </c>
      <c r="B547" s="24" t="str">
        <f t="shared" si="161"/>
        <v>E302 INT Franchises-9</v>
      </c>
      <c r="C547" s="24" t="s">
        <v>1569</v>
      </c>
      <c r="D547" s="24"/>
      <c r="E547" s="43">
        <v>43373</v>
      </c>
      <c r="F547" s="246">
        <v>979138.55</v>
      </c>
      <c r="G547" s="247">
        <v>0</v>
      </c>
      <c r="H547" s="248">
        <v>58535.43</v>
      </c>
      <c r="I547" s="246"/>
      <c r="J547" s="247">
        <f t="shared" si="164"/>
        <v>0</v>
      </c>
      <c r="K547" s="258">
        <f t="shared" si="162"/>
        <v>58308.46</v>
      </c>
      <c r="L547" s="248">
        <f t="shared" si="157"/>
        <v>-226.97</v>
      </c>
      <c r="M547" s="19" t="s">
        <v>0</v>
      </c>
      <c r="O547" s="32" t="str">
        <f t="shared" si="163"/>
        <v>E302</v>
      </c>
      <c r="P547" s="318"/>
      <c r="T547" s="19" t="s">
        <v>0</v>
      </c>
    </row>
    <row r="548" spans="1:20" outlineLevel="2" x14ac:dyDescent="0.25">
      <c r="A548" s="24" t="s">
        <v>63</v>
      </c>
      <c r="B548" s="24" t="str">
        <f t="shared" si="161"/>
        <v>E302 INT Franchises-10</v>
      </c>
      <c r="C548" s="24" t="s">
        <v>1569</v>
      </c>
      <c r="D548" s="24"/>
      <c r="E548" s="43">
        <v>43404</v>
      </c>
      <c r="F548" s="246">
        <v>930362.38</v>
      </c>
      <c r="G548" s="247">
        <v>0</v>
      </c>
      <c r="H548" s="248">
        <v>58617.01</v>
      </c>
      <c r="I548" s="246"/>
      <c r="J548" s="247">
        <f t="shared" si="164"/>
        <v>0</v>
      </c>
      <c r="K548" s="258">
        <f t="shared" si="162"/>
        <v>58308.46</v>
      </c>
      <c r="L548" s="248">
        <f t="shared" si="157"/>
        <v>-308.55</v>
      </c>
      <c r="M548" s="19" t="s">
        <v>0</v>
      </c>
      <c r="O548" s="32" t="str">
        <f t="shared" si="163"/>
        <v>E302</v>
      </c>
      <c r="P548" s="318"/>
      <c r="T548" s="19" t="s">
        <v>0</v>
      </c>
    </row>
    <row r="549" spans="1:20" outlineLevel="2" x14ac:dyDescent="0.25">
      <c r="A549" s="24" t="s">
        <v>63</v>
      </c>
      <c r="B549" s="24" t="str">
        <f t="shared" si="161"/>
        <v>E302 INT Franchises-11</v>
      </c>
      <c r="C549" s="24" t="s">
        <v>1569</v>
      </c>
      <c r="D549" s="24"/>
      <c r="E549" s="43">
        <v>43434</v>
      </c>
      <c r="F549" s="246">
        <v>858402</v>
      </c>
      <c r="G549" s="247">
        <v>0</v>
      </c>
      <c r="H549" s="248">
        <v>58360.71</v>
      </c>
      <c r="I549" s="246"/>
      <c r="J549" s="247">
        <f t="shared" si="164"/>
        <v>0</v>
      </c>
      <c r="K549" s="258">
        <f t="shared" si="162"/>
        <v>58308.46</v>
      </c>
      <c r="L549" s="248">
        <f t="shared" si="157"/>
        <v>-52.25</v>
      </c>
      <c r="M549" s="19" t="s">
        <v>0</v>
      </c>
      <c r="O549" s="32" t="str">
        <f t="shared" si="163"/>
        <v>E302</v>
      </c>
      <c r="P549" s="318"/>
      <c r="T549" s="19" t="s">
        <v>0</v>
      </c>
    </row>
    <row r="550" spans="1:20" outlineLevel="2" x14ac:dyDescent="0.25">
      <c r="A550" s="24" t="s">
        <v>63</v>
      </c>
      <c r="B550" s="24" t="str">
        <f t="shared" si="161"/>
        <v>E302 INT Franchises-12</v>
      </c>
      <c r="C550" s="24" t="s">
        <v>1569</v>
      </c>
      <c r="D550" s="24"/>
      <c r="E550" s="43">
        <v>43465</v>
      </c>
      <c r="F550" s="246">
        <v>799897.63</v>
      </c>
      <c r="G550" s="247">
        <v>0</v>
      </c>
      <c r="H550" s="248">
        <v>58308.46</v>
      </c>
      <c r="I550" s="246"/>
      <c r="J550" s="247">
        <f t="shared" si="164"/>
        <v>0</v>
      </c>
      <c r="K550" s="258">
        <f t="shared" si="162"/>
        <v>58308.46</v>
      </c>
      <c r="L550" s="248">
        <f t="shared" si="157"/>
        <v>0</v>
      </c>
      <c r="M550" s="19" t="s">
        <v>0</v>
      </c>
      <c r="O550" s="32" t="str">
        <f t="shared" si="163"/>
        <v>E302</v>
      </c>
      <c r="P550" s="318"/>
      <c r="T550" s="19" t="s">
        <v>0</v>
      </c>
    </row>
    <row r="551" spans="1:20" s="19" customFormat="1" ht="15.75" outlineLevel="1" thickBot="1" x14ac:dyDescent="0.3">
      <c r="A551" s="28" t="s">
        <v>666</v>
      </c>
      <c r="C551" s="40" t="s">
        <v>1229</v>
      </c>
      <c r="E551" s="104" t="s">
        <v>1266</v>
      </c>
      <c r="F551" s="29"/>
      <c r="G551" s="30"/>
      <c r="H551" s="42">
        <f>SUBTOTAL(9,H539:H550)</f>
        <v>715010.65999999992</v>
      </c>
      <c r="I551" s="29"/>
      <c r="J551" s="30">
        <f t="shared" si="164"/>
        <v>0</v>
      </c>
      <c r="K551" s="42">
        <f>SUBTOTAL(9,K539:K550)</f>
        <v>699701.5199999999</v>
      </c>
      <c r="L551" s="42">
        <f t="shared" si="157"/>
        <v>-15309.14</v>
      </c>
      <c r="O551" s="32" t="str">
        <f>LEFT(A551,5)</f>
        <v xml:space="preserve">E302 </v>
      </c>
      <c r="P551" s="318">
        <f>-L551/2</f>
        <v>7654.57</v>
      </c>
    </row>
    <row r="552" spans="1:20" ht="15.75" outlineLevel="2" thickTop="1" x14ac:dyDescent="0.25">
      <c r="A552" s="24" t="s">
        <v>64</v>
      </c>
      <c r="B552" s="24" t="str">
        <f t="shared" ref="B552:B563" si="165">CONCATENATE(A552,"-",MONTH(E552))</f>
        <v>E302 INT Franchises, Baker Project-1</v>
      </c>
      <c r="C552" s="24" t="s">
        <v>1569</v>
      </c>
      <c r="D552" s="24"/>
      <c r="E552" s="43">
        <v>43131</v>
      </c>
      <c r="F552" s="246">
        <v>32784700.25</v>
      </c>
      <c r="G552" s="247">
        <v>0</v>
      </c>
      <c r="H552" s="248">
        <v>66838.63</v>
      </c>
      <c r="I552" s="246"/>
      <c r="J552" s="247">
        <f t="shared" si="164"/>
        <v>0</v>
      </c>
      <c r="K552" s="258">
        <f t="shared" ref="K552:K563" si="166">VLOOKUP(CONCATENATE(A552,"-12"),B$7:H$7819,7,0)</f>
        <v>66838.64</v>
      </c>
      <c r="L552" s="248">
        <f t="shared" si="157"/>
        <v>0.01</v>
      </c>
      <c r="M552" s="19" t="s">
        <v>0</v>
      </c>
      <c r="O552" s="32" t="str">
        <f t="shared" ref="O552:O563" si="167">LEFT(A552,4)</f>
        <v>E302</v>
      </c>
      <c r="P552" s="318"/>
      <c r="T552" s="19" t="s">
        <v>0</v>
      </c>
    </row>
    <row r="553" spans="1:20" outlineLevel="2" x14ac:dyDescent="0.25">
      <c r="A553" s="24" t="s">
        <v>64</v>
      </c>
      <c r="B553" s="24" t="str">
        <f t="shared" si="165"/>
        <v>E302 INT Franchises, Baker Project-2</v>
      </c>
      <c r="C553" s="24" t="s">
        <v>1569</v>
      </c>
      <c r="D553" s="24"/>
      <c r="E553" s="43">
        <v>43159</v>
      </c>
      <c r="F553" s="246">
        <v>32717861.620000001</v>
      </c>
      <c r="G553" s="247">
        <v>0</v>
      </c>
      <c r="H553" s="248">
        <v>66838.47</v>
      </c>
      <c r="I553" s="246"/>
      <c r="J553" s="247">
        <f t="shared" si="164"/>
        <v>0</v>
      </c>
      <c r="K553" s="258">
        <f t="shared" si="166"/>
        <v>66838.64</v>
      </c>
      <c r="L553" s="248">
        <f t="shared" si="157"/>
        <v>0.17</v>
      </c>
      <c r="M553" s="19" t="s">
        <v>0</v>
      </c>
      <c r="O553" s="32" t="str">
        <f t="shared" si="167"/>
        <v>E302</v>
      </c>
      <c r="P553" s="318"/>
      <c r="T553" s="19" t="s">
        <v>0</v>
      </c>
    </row>
    <row r="554" spans="1:20" outlineLevel="2" x14ac:dyDescent="0.25">
      <c r="A554" s="24" t="s">
        <v>64</v>
      </c>
      <c r="B554" s="24" t="str">
        <f t="shared" si="165"/>
        <v>E302 INT Franchises, Baker Project-3</v>
      </c>
      <c r="C554" s="24" t="s">
        <v>1569</v>
      </c>
      <c r="D554" s="24"/>
      <c r="E554" s="43">
        <v>43190</v>
      </c>
      <c r="F554" s="246">
        <v>32651023.149999999</v>
      </c>
      <c r="G554" s="247">
        <v>0</v>
      </c>
      <c r="H554" s="248">
        <v>66838.41</v>
      </c>
      <c r="I554" s="246"/>
      <c r="J554" s="247">
        <f t="shared" si="164"/>
        <v>0</v>
      </c>
      <c r="K554" s="258">
        <f t="shared" si="166"/>
        <v>66838.64</v>
      </c>
      <c r="L554" s="248">
        <f t="shared" si="157"/>
        <v>0.23</v>
      </c>
      <c r="M554" s="19" t="s">
        <v>0</v>
      </c>
      <c r="O554" s="32" t="str">
        <f t="shared" si="167"/>
        <v>E302</v>
      </c>
      <c r="P554" s="318"/>
      <c r="T554" s="19" t="s">
        <v>0</v>
      </c>
    </row>
    <row r="555" spans="1:20" outlineLevel="2" x14ac:dyDescent="0.25">
      <c r="A555" s="24" t="s">
        <v>64</v>
      </c>
      <c r="B555" s="24" t="str">
        <f t="shared" si="165"/>
        <v>E302 INT Franchises, Baker Project-4</v>
      </c>
      <c r="C555" s="24" t="s">
        <v>1569</v>
      </c>
      <c r="D555" s="24"/>
      <c r="E555" s="43">
        <v>43220</v>
      </c>
      <c r="F555" s="246">
        <v>32584184.739999998</v>
      </c>
      <c r="G555" s="247">
        <v>0</v>
      </c>
      <c r="H555" s="248">
        <v>66838.44</v>
      </c>
      <c r="I555" s="246"/>
      <c r="J555" s="247">
        <f t="shared" si="164"/>
        <v>0</v>
      </c>
      <c r="K555" s="258">
        <f t="shared" si="166"/>
        <v>66838.64</v>
      </c>
      <c r="L555" s="248">
        <f t="shared" si="157"/>
        <v>0.2</v>
      </c>
      <c r="M555" s="19" t="s">
        <v>0</v>
      </c>
      <c r="O555" s="32" t="str">
        <f t="shared" si="167"/>
        <v>E302</v>
      </c>
      <c r="P555" s="318"/>
      <c r="T555" s="19" t="s">
        <v>0</v>
      </c>
    </row>
    <row r="556" spans="1:20" outlineLevel="2" x14ac:dyDescent="0.25">
      <c r="A556" s="24" t="s">
        <v>64</v>
      </c>
      <c r="B556" s="24" t="str">
        <f t="shared" si="165"/>
        <v>E302 INT Franchises, Baker Project-5</v>
      </c>
      <c r="C556" s="24" t="s">
        <v>1569</v>
      </c>
      <c r="D556" s="24"/>
      <c r="E556" s="43">
        <v>43251</v>
      </c>
      <c r="F556" s="246">
        <v>32517346.300000001</v>
      </c>
      <c r="G556" s="247">
        <v>0</v>
      </c>
      <c r="H556" s="248">
        <v>66838.55</v>
      </c>
      <c r="I556" s="246"/>
      <c r="J556" s="247">
        <f t="shared" si="164"/>
        <v>0</v>
      </c>
      <c r="K556" s="258">
        <f t="shared" si="166"/>
        <v>66838.64</v>
      </c>
      <c r="L556" s="248">
        <f t="shared" si="157"/>
        <v>0.09</v>
      </c>
      <c r="M556" s="19" t="s">
        <v>0</v>
      </c>
      <c r="O556" s="32" t="str">
        <f t="shared" si="167"/>
        <v>E302</v>
      </c>
      <c r="P556" s="318"/>
      <c r="T556" s="19" t="s">
        <v>0</v>
      </c>
    </row>
    <row r="557" spans="1:20" outlineLevel="2" x14ac:dyDescent="0.25">
      <c r="A557" s="24" t="s">
        <v>64</v>
      </c>
      <c r="B557" s="24" t="str">
        <f t="shared" si="165"/>
        <v>E302 INT Franchises, Baker Project-6</v>
      </c>
      <c r="C557" s="24" t="s">
        <v>1569</v>
      </c>
      <c r="D557" s="24"/>
      <c r="E557" s="43">
        <v>43281</v>
      </c>
      <c r="F557" s="246">
        <v>32450507.75</v>
      </c>
      <c r="G557" s="247">
        <v>0</v>
      </c>
      <c r="H557" s="248">
        <v>66838.429999999993</v>
      </c>
      <c r="I557" s="246"/>
      <c r="J557" s="247">
        <f t="shared" si="164"/>
        <v>0</v>
      </c>
      <c r="K557" s="258">
        <f t="shared" si="166"/>
        <v>66838.64</v>
      </c>
      <c r="L557" s="248">
        <f t="shared" si="157"/>
        <v>0.21</v>
      </c>
      <c r="M557" s="19" t="s">
        <v>0</v>
      </c>
      <c r="O557" s="32" t="str">
        <f t="shared" si="167"/>
        <v>E302</v>
      </c>
      <c r="P557" s="318"/>
      <c r="T557" s="19" t="s">
        <v>0</v>
      </c>
    </row>
    <row r="558" spans="1:20" outlineLevel="2" x14ac:dyDescent="0.25">
      <c r="A558" s="24" t="s">
        <v>64</v>
      </c>
      <c r="B558" s="24" t="str">
        <f t="shared" si="165"/>
        <v>E302 INT Franchises, Baker Project-7</v>
      </c>
      <c r="C558" s="24" t="s">
        <v>1569</v>
      </c>
      <c r="D558" s="24"/>
      <c r="E558" s="43">
        <v>43312</v>
      </c>
      <c r="F558" s="246">
        <v>32383669.32</v>
      </c>
      <c r="G558" s="247">
        <v>0</v>
      </c>
      <c r="H558" s="248">
        <v>66838.39</v>
      </c>
      <c r="I558" s="246"/>
      <c r="J558" s="247">
        <f t="shared" si="164"/>
        <v>0</v>
      </c>
      <c r="K558" s="258">
        <f t="shared" si="166"/>
        <v>66838.64</v>
      </c>
      <c r="L558" s="248">
        <f t="shared" si="157"/>
        <v>0.25</v>
      </c>
      <c r="M558" s="19" t="s">
        <v>0</v>
      </c>
      <c r="O558" s="32" t="str">
        <f t="shared" si="167"/>
        <v>E302</v>
      </c>
      <c r="P558" s="318"/>
      <c r="T558" s="19" t="s">
        <v>0</v>
      </c>
    </row>
    <row r="559" spans="1:20" outlineLevel="2" x14ac:dyDescent="0.25">
      <c r="A559" s="24" t="s">
        <v>64</v>
      </c>
      <c r="B559" s="24" t="str">
        <f t="shared" si="165"/>
        <v>E302 INT Franchises, Baker Project-8</v>
      </c>
      <c r="C559" s="24" t="s">
        <v>1569</v>
      </c>
      <c r="D559" s="24"/>
      <c r="E559" s="43">
        <v>43343</v>
      </c>
      <c r="F559" s="246">
        <v>32316830.93</v>
      </c>
      <c r="G559" s="247">
        <v>0</v>
      </c>
      <c r="H559" s="248">
        <v>66838.429999999993</v>
      </c>
      <c r="I559" s="246"/>
      <c r="J559" s="247">
        <f t="shared" si="164"/>
        <v>0</v>
      </c>
      <c r="K559" s="258">
        <f t="shared" si="166"/>
        <v>66838.64</v>
      </c>
      <c r="L559" s="248">
        <f t="shared" si="157"/>
        <v>0.21</v>
      </c>
      <c r="M559" s="19" t="s">
        <v>0</v>
      </c>
      <c r="O559" s="32" t="str">
        <f t="shared" si="167"/>
        <v>E302</v>
      </c>
      <c r="P559" s="318"/>
      <c r="T559" s="19" t="s">
        <v>0</v>
      </c>
    </row>
    <row r="560" spans="1:20" outlineLevel="2" x14ac:dyDescent="0.25">
      <c r="A560" s="24" t="s">
        <v>64</v>
      </c>
      <c r="B560" s="24" t="str">
        <f t="shared" si="165"/>
        <v>E302 INT Franchises, Baker Project-9</v>
      </c>
      <c r="C560" s="24" t="s">
        <v>1569</v>
      </c>
      <c r="D560" s="24"/>
      <c r="E560" s="43">
        <v>43373</v>
      </c>
      <c r="F560" s="246">
        <v>32249992.5</v>
      </c>
      <c r="G560" s="247">
        <v>0</v>
      </c>
      <c r="H560" s="248">
        <v>66838.539999999994</v>
      </c>
      <c r="I560" s="246"/>
      <c r="J560" s="247">
        <f t="shared" si="164"/>
        <v>0</v>
      </c>
      <c r="K560" s="258">
        <f t="shared" si="166"/>
        <v>66838.64</v>
      </c>
      <c r="L560" s="248">
        <f t="shared" si="157"/>
        <v>0.1</v>
      </c>
      <c r="M560" s="19" t="s">
        <v>0</v>
      </c>
      <c r="O560" s="32" t="str">
        <f t="shared" si="167"/>
        <v>E302</v>
      </c>
      <c r="P560" s="318"/>
      <c r="T560" s="19" t="s">
        <v>0</v>
      </c>
    </row>
    <row r="561" spans="1:20" outlineLevel="2" x14ac:dyDescent="0.25">
      <c r="A561" s="24" t="s">
        <v>64</v>
      </c>
      <c r="B561" s="24" t="str">
        <f t="shared" si="165"/>
        <v>E302 INT Franchises, Baker Project-10</v>
      </c>
      <c r="C561" s="24" t="s">
        <v>1569</v>
      </c>
      <c r="D561" s="24"/>
      <c r="E561" s="43">
        <v>43404</v>
      </c>
      <c r="F561" s="246">
        <v>32183153.960000001</v>
      </c>
      <c r="G561" s="247">
        <v>0</v>
      </c>
      <c r="H561" s="248">
        <v>66838.399999999994</v>
      </c>
      <c r="I561" s="246"/>
      <c r="J561" s="247">
        <f t="shared" si="164"/>
        <v>0</v>
      </c>
      <c r="K561" s="258">
        <f t="shared" si="166"/>
        <v>66838.64</v>
      </c>
      <c r="L561" s="248">
        <f t="shared" si="157"/>
        <v>0.24</v>
      </c>
      <c r="M561" s="19" t="s">
        <v>0</v>
      </c>
      <c r="O561" s="32" t="str">
        <f t="shared" si="167"/>
        <v>E302</v>
      </c>
      <c r="P561" s="318"/>
      <c r="T561" s="19" t="s">
        <v>0</v>
      </c>
    </row>
    <row r="562" spans="1:20" outlineLevel="2" x14ac:dyDescent="0.25">
      <c r="A562" s="24" t="s">
        <v>64</v>
      </c>
      <c r="B562" s="24" t="str">
        <f t="shared" si="165"/>
        <v>E302 INT Franchises, Baker Project-11</v>
      </c>
      <c r="C562" s="24" t="s">
        <v>1569</v>
      </c>
      <c r="D562" s="24"/>
      <c r="E562" s="43">
        <v>43434</v>
      </c>
      <c r="F562" s="246">
        <v>32116315.559999999</v>
      </c>
      <c r="G562" s="247">
        <v>0</v>
      </c>
      <c r="H562" s="248">
        <v>66838.649999999994</v>
      </c>
      <c r="I562" s="246"/>
      <c r="J562" s="247">
        <f t="shared" si="164"/>
        <v>0</v>
      </c>
      <c r="K562" s="258">
        <f t="shared" si="166"/>
        <v>66838.64</v>
      </c>
      <c r="L562" s="248">
        <f t="shared" si="157"/>
        <v>-0.01</v>
      </c>
      <c r="M562" s="19" t="s">
        <v>0</v>
      </c>
      <c r="O562" s="32" t="str">
        <f t="shared" si="167"/>
        <v>E302</v>
      </c>
      <c r="P562" s="318"/>
      <c r="T562" s="19" t="s">
        <v>0</v>
      </c>
    </row>
    <row r="563" spans="1:20" outlineLevel="2" x14ac:dyDescent="0.25">
      <c r="A563" s="24" t="s">
        <v>64</v>
      </c>
      <c r="B563" s="24" t="str">
        <f t="shared" si="165"/>
        <v>E302 INT Franchises, Baker Project-12</v>
      </c>
      <c r="C563" s="24" t="s">
        <v>1569</v>
      </c>
      <c r="D563" s="24"/>
      <c r="E563" s="43">
        <v>43465</v>
      </c>
      <c r="F563" s="246">
        <v>32049476.91</v>
      </c>
      <c r="G563" s="247">
        <v>0</v>
      </c>
      <c r="H563" s="248">
        <v>66838.64</v>
      </c>
      <c r="I563" s="246"/>
      <c r="J563" s="247">
        <f t="shared" si="164"/>
        <v>0</v>
      </c>
      <c r="K563" s="258">
        <f t="shared" si="166"/>
        <v>66838.64</v>
      </c>
      <c r="L563" s="248">
        <f t="shared" si="157"/>
        <v>0</v>
      </c>
      <c r="M563" s="19" t="s">
        <v>0</v>
      </c>
      <c r="O563" s="32" t="str">
        <f t="shared" si="167"/>
        <v>E302</v>
      </c>
      <c r="P563" s="318"/>
      <c r="T563" s="19" t="s">
        <v>0</v>
      </c>
    </row>
    <row r="564" spans="1:20" s="19" customFormat="1" ht="15.75" outlineLevel="1" thickBot="1" x14ac:dyDescent="0.3">
      <c r="A564" s="28" t="s">
        <v>667</v>
      </c>
      <c r="C564" s="40" t="s">
        <v>1229</v>
      </c>
      <c r="E564" s="104" t="s">
        <v>1266</v>
      </c>
      <c r="F564" s="29"/>
      <c r="G564" s="30"/>
      <c r="H564" s="42">
        <f>SUBTOTAL(9,H552:H563)</f>
        <v>802061.9800000001</v>
      </c>
      <c r="I564" s="29"/>
      <c r="J564" s="30">
        <f t="shared" si="164"/>
        <v>0</v>
      </c>
      <c r="K564" s="42">
        <f>SUBTOTAL(9,K552:K563)</f>
        <v>802063.68</v>
      </c>
      <c r="L564" s="42">
        <f t="shared" si="157"/>
        <v>1.7</v>
      </c>
      <c r="O564" s="32" t="str">
        <f>LEFT(A564,5)</f>
        <v xml:space="preserve">E302 </v>
      </c>
      <c r="P564" s="318">
        <f>-L564/2</f>
        <v>-0.85</v>
      </c>
    </row>
    <row r="565" spans="1:20" ht="15.75" outlineLevel="2" thickTop="1" x14ac:dyDescent="0.25">
      <c r="A565" s="24" t="s">
        <v>65</v>
      </c>
      <c r="B565" s="24" t="str">
        <f t="shared" ref="B565:B576" si="168">CONCATENATE(A565,"-",MONTH(E565))</f>
        <v>E302 INT Franchises, Snoqualmie -1</v>
      </c>
      <c r="C565" s="24" t="s">
        <v>1569</v>
      </c>
      <c r="D565" s="24"/>
      <c r="E565" s="43">
        <v>43131</v>
      </c>
      <c r="F565" s="246">
        <v>10219248.59</v>
      </c>
      <c r="G565" s="247">
        <v>0</v>
      </c>
      <c r="H565" s="248">
        <v>31935.15</v>
      </c>
      <c r="I565" s="246"/>
      <c r="J565" s="247">
        <f t="shared" si="164"/>
        <v>0</v>
      </c>
      <c r="K565" s="258">
        <f t="shared" ref="K565:K576" si="169">VLOOKUP(CONCATENATE(A565,"-12"),B$7:H$7819,7,0)</f>
        <v>31935.19</v>
      </c>
      <c r="L565" s="248">
        <f t="shared" si="157"/>
        <v>0.04</v>
      </c>
      <c r="M565" s="19" t="s">
        <v>0</v>
      </c>
      <c r="O565" s="32" t="str">
        <f t="shared" ref="O565:O576" si="170">LEFT(A565,4)</f>
        <v>E302</v>
      </c>
      <c r="P565" s="318"/>
      <c r="T565" s="19" t="s">
        <v>0</v>
      </c>
    </row>
    <row r="566" spans="1:20" outlineLevel="2" x14ac:dyDescent="0.25">
      <c r="A566" s="24" t="s">
        <v>65</v>
      </c>
      <c r="B566" s="24" t="str">
        <f t="shared" si="168"/>
        <v>E302 INT Franchises, Snoqualmie -2</v>
      </c>
      <c r="C566" s="24" t="s">
        <v>1569</v>
      </c>
      <c r="D566" s="24"/>
      <c r="E566" s="43">
        <v>43159</v>
      </c>
      <c r="F566" s="246">
        <v>10187313.439999999</v>
      </c>
      <c r="G566" s="247">
        <v>0</v>
      </c>
      <c r="H566" s="248">
        <v>31935.19</v>
      </c>
      <c r="I566" s="246"/>
      <c r="J566" s="247">
        <f t="shared" si="164"/>
        <v>0</v>
      </c>
      <c r="K566" s="258">
        <f t="shared" si="169"/>
        <v>31935.19</v>
      </c>
      <c r="L566" s="248">
        <f t="shared" si="157"/>
        <v>0</v>
      </c>
      <c r="M566" s="19" t="s">
        <v>0</v>
      </c>
      <c r="O566" s="32" t="str">
        <f t="shared" si="170"/>
        <v>E302</v>
      </c>
      <c r="P566" s="318"/>
      <c r="T566" s="19" t="s">
        <v>0</v>
      </c>
    </row>
    <row r="567" spans="1:20" outlineLevel="2" x14ac:dyDescent="0.25">
      <c r="A567" s="24" t="s">
        <v>65</v>
      </c>
      <c r="B567" s="24" t="str">
        <f t="shared" si="168"/>
        <v>E302 INT Franchises, Snoqualmie -3</v>
      </c>
      <c r="C567" s="24" t="s">
        <v>1569</v>
      </c>
      <c r="D567" s="24"/>
      <c r="E567" s="43">
        <v>43190</v>
      </c>
      <c r="F567" s="246">
        <v>10155378.25</v>
      </c>
      <c r="G567" s="247">
        <v>0</v>
      </c>
      <c r="H567" s="248">
        <v>31935.1</v>
      </c>
      <c r="I567" s="246"/>
      <c r="J567" s="247">
        <f t="shared" si="164"/>
        <v>0</v>
      </c>
      <c r="K567" s="258">
        <f t="shared" si="169"/>
        <v>31935.19</v>
      </c>
      <c r="L567" s="248">
        <f t="shared" si="157"/>
        <v>0.09</v>
      </c>
      <c r="M567" s="19" t="s">
        <v>0</v>
      </c>
      <c r="O567" s="32" t="str">
        <f t="shared" si="170"/>
        <v>E302</v>
      </c>
      <c r="P567" s="318"/>
      <c r="T567" s="19" t="s">
        <v>0</v>
      </c>
    </row>
    <row r="568" spans="1:20" outlineLevel="2" x14ac:dyDescent="0.25">
      <c r="A568" s="24" t="s">
        <v>65</v>
      </c>
      <c r="B568" s="24" t="str">
        <f t="shared" si="168"/>
        <v>E302 INT Franchises, Snoqualmie -4</v>
      </c>
      <c r="C568" s="24" t="s">
        <v>1569</v>
      </c>
      <c r="D568" s="24"/>
      <c r="E568" s="43">
        <v>43220</v>
      </c>
      <c r="F568" s="246">
        <v>10123443.15</v>
      </c>
      <c r="G568" s="247">
        <v>0</v>
      </c>
      <c r="H568" s="248">
        <v>31935.1</v>
      </c>
      <c r="I568" s="246"/>
      <c r="J568" s="247">
        <f t="shared" si="164"/>
        <v>0</v>
      </c>
      <c r="K568" s="258">
        <f t="shared" si="169"/>
        <v>31935.19</v>
      </c>
      <c r="L568" s="248">
        <f t="shared" si="157"/>
        <v>0.09</v>
      </c>
      <c r="M568" s="19" t="s">
        <v>0</v>
      </c>
      <c r="O568" s="32" t="str">
        <f t="shared" si="170"/>
        <v>E302</v>
      </c>
      <c r="P568" s="318"/>
      <c r="T568" s="19" t="s">
        <v>0</v>
      </c>
    </row>
    <row r="569" spans="1:20" outlineLevel="2" x14ac:dyDescent="0.25">
      <c r="A569" s="24" t="s">
        <v>65</v>
      </c>
      <c r="B569" s="24" t="str">
        <f t="shared" si="168"/>
        <v>E302 INT Franchises, Snoqualmie -5</v>
      </c>
      <c r="C569" s="24" t="s">
        <v>1569</v>
      </c>
      <c r="D569" s="24"/>
      <c r="E569" s="43">
        <v>43251</v>
      </c>
      <c r="F569" s="246">
        <v>10091508.050000001</v>
      </c>
      <c r="G569" s="247">
        <v>0</v>
      </c>
      <c r="H569" s="248">
        <v>31935.18</v>
      </c>
      <c r="I569" s="246"/>
      <c r="J569" s="247">
        <f t="shared" si="164"/>
        <v>0</v>
      </c>
      <c r="K569" s="258">
        <f t="shared" si="169"/>
        <v>31935.19</v>
      </c>
      <c r="L569" s="248">
        <f t="shared" si="157"/>
        <v>0.01</v>
      </c>
      <c r="M569" s="19" t="s">
        <v>0</v>
      </c>
      <c r="O569" s="32" t="str">
        <f t="shared" si="170"/>
        <v>E302</v>
      </c>
      <c r="P569" s="318"/>
      <c r="T569" s="19" t="s">
        <v>0</v>
      </c>
    </row>
    <row r="570" spans="1:20" outlineLevel="2" x14ac:dyDescent="0.25">
      <c r="A570" s="24" t="s">
        <v>65</v>
      </c>
      <c r="B570" s="24" t="str">
        <f t="shared" si="168"/>
        <v>E302 INT Franchises, Snoqualmie -6</v>
      </c>
      <c r="C570" s="24" t="s">
        <v>1569</v>
      </c>
      <c r="D570" s="24"/>
      <c r="E570" s="43">
        <v>43281</v>
      </c>
      <c r="F570" s="246">
        <v>10059572.869999999</v>
      </c>
      <c r="G570" s="247">
        <v>0</v>
      </c>
      <c r="H570" s="248">
        <v>31935.119999999999</v>
      </c>
      <c r="I570" s="246"/>
      <c r="J570" s="247">
        <f t="shared" si="164"/>
        <v>0</v>
      </c>
      <c r="K570" s="258">
        <f t="shared" si="169"/>
        <v>31935.19</v>
      </c>
      <c r="L570" s="248">
        <f t="shared" si="157"/>
        <v>7.0000000000000007E-2</v>
      </c>
      <c r="M570" s="19" t="s">
        <v>0</v>
      </c>
      <c r="O570" s="32" t="str">
        <f t="shared" si="170"/>
        <v>E302</v>
      </c>
      <c r="P570" s="318"/>
      <c r="T570" s="19" t="s">
        <v>0</v>
      </c>
    </row>
    <row r="571" spans="1:20" outlineLevel="2" x14ac:dyDescent="0.25">
      <c r="A571" s="24" t="s">
        <v>65</v>
      </c>
      <c r="B571" s="24" t="str">
        <f t="shared" si="168"/>
        <v>E302 INT Franchises, Snoqualmie -7</v>
      </c>
      <c r="C571" s="24" t="s">
        <v>1569</v>
      </c>
      <c r="D571" s="24"/>
      <c r="E571" s="43">
        <v>43312</v>
      </c>
      <c r="F571" s="246">
        <v>10027637.75</v>
      </c>
      <c r="G571" s="247">
        <v>0</v>
      </c>
      <c r="H571" s="248">
        <v>31935.1</v>
      </c>
      <c r="I571" s="246"/>
      <c r="J571" s="247">
        <f t="shared" si="164"/>
        <v>0</v>
      </c>
      <c r="K571" s="258">
        <f t="shared" si="169"/>
        <v>31935.19</v>
      </c>
      <c r="L571" s="248">
        <f t="shared" si="157"/>
        <v>0.09</v>
      </c>
      <c r="M571" s="19" t="s">
        <v>0</v>
      </c>
      <c r="O571" s="32" t="str">
        <f t="shared" si="170"/>
        <v>E302</v>
      </c>
      <c r="P571" s="318"/>
      <c r="T571" s="19" t="s">
        <v>0</v>
      </c>
    </row>
    <row r="572" spans="1:20" outlineLevel="2" x14ac:dyDescent="0.25">
      <c r="A572" s="24" t="s">
        <v>65</v>
      </c>
      <c r="B572" s="24" t="str">
        <f t="shared" si="168"/>
        <v>E302 INT Franchises, Snoqualmie -8</v>
      </c>
      <c r="C572" s="24" t="s">
        <v>1569</v>
      </c>
      <c r="D572" s="24"/>
      <c r="E572" s="43">
        <v>43343</v>
      </c>
      <c r="F572" s="246">
        <v>9995702.6500000004</v>
      </c>
      <c r="G572" s="247">
        <v>0</v>
      </c>
      <c r="H572" s="248">
        <v>31935.17</v>
      </c>
      <c r="I572" s="246"/>
      <c r="J572" s="247">
        <f t="shared" si="164"/>
        <v>0</v>
      </c>
      <c r="K572" s="258">
        <f t="shared" si="169"/>
        <v>31935.19</v>
      </c>
      <c r="L572" s="248">
        <f t="shared" si="157"/>
        <v>0.02</v>
      </c>
      <c r="M572" s="19" t="s">
        <v>0</v>
      </c>
      <c r="O572" s="32" t="str">
        <f t="shared" si="170"/>
        <v>E302</v>
      </c>
      <c r="P572" s="318"/>
      <c r="T572" s="19" t="s">
        <v>0</v>
      </c>
    </row>
    <row r="573" spans="1:20" outlineLevel="2" x14ac:dyDescent="0.25">
      <c r="A573" s="24" t="s">
        <v>65</v>
      </c>
      <c r="B573" s="24" t="str">
        <f t="shared" si="168"/>
        <v>E302 INT Franchises, Snoqualmie -9</v>
      </c>
      <c r="C573" s="24" t="s">
        <v>1569</v>
      </c>
      <c r="D573" s="24"/>
      <c r="E573" s="43">
        <v>43373</v>
      </c>
      <c r="F573" s="246">
        <v>9963767.4800000004</v>
      </c>
      <c r="G573" s="247">
        <v>0</v>
      </c>
      <c r="H573" s="248">
        <v>31935.17</v>
      </c>
      <c r="I573" s="246"/>
      <c r="J573" s="247">
        <f t="shared" si="164"/>
        <v>0</v>
      </c>
      <c r="K573" s="258">
        <f t="shared" si="169"/>
        <v>31935.19</v>
      </c>
      <c r="L573" s="248">
        <f t="shared" si="157"/>
        <v>0.02</v>
      </c>
      <c r="M573" s="19" t="s">
        <v>0</v>
      </c>
      <c r="O573" s="32" t="str">
        <f t="shared" si="170"/>
        <v>E302</v>
      </c>
      <c r="P573" s="318"/>
      <c r="T573" s="19" t="s">
        <v>0</v>
      </c>
    </row>
    <row r="574" spans="1:20" outlineLevel="2" x14ac:dyDescent="0.25">
      <c r="A574" s="24" t="s">
        <v>65</v>
      </c>
      <c r="B574" s="24" t="str">
        <f t="shared" si="168"/>
        <v>E302 INT Franchises, Snoqualmie -10</v>
      </c>
      <c r="C574" s="24" t="s">
        <v>1569</v>
      </c>
      <c r="D574" s="24"/>
      <c r="E574" s="43">
        <v>43404</v>
      </c>
      <c r="F574" s="246">
        <v>9931832.3100000005</v>
      </c>
      <c r="G574" s="247">
        <v>0</v>
      </c>
      <c r="H574" s="248">
        <v>31935.1</v>
      </c>
      <c r="I574" s="246"/>
      <c r="J574" s="247">
        <f t="shared" si="164"/>
        <v>0</v>
      </c>
      <c r="K574" s="258">
        <f t="shared" si="169"/>
        <v>31935.19</v>
      </c>
      <c r="L574" s="248">
        <f t="shared" si="157"/>
        <v>0.09</v>
      </c>
      <c r="M574" s="19" t="s">
        <v>0</v>
      </c>
      <c r="O574" s="32" t="str">
        <f t="shared" si="170"/>
        <v>E302</v>
      </c>
      <c r="P574" s="318"/>
      <c r="T574" s="19" t="s">
        <v>0</v>
      </c>
    </row>
    <row r="575" spans="1:20" outlineLevel="2" x14ac:dyDescent="0.25">
      <c r="A575" s="24" t="s">
        <v>65</v>
      </c>
      <c r="B575" s="24" t="str">
        <f t="shared" si="168"/>
        <v>E302 INT Franchises, Snoqualmie -11</v>
      </c>
      <c r="C575" s="24" t="s">
        <v>1569</v>
      </c>
      <c r="D575" s="24"/>
      <c r="E575" s="43">
        <v>43434</v>
      </c>
      <c r="F575" s="246">
        <v>9899897.2100000009</v>
      </c>
      <c r="G575" s="247">
        <v>0</v>
      </c>
      <c r="H575" s="248">
        <v>31935.19</v>
      </c>
      <c r="I575" s="246"/>
      <c r="J575" s="247">
        <f t="shared" si="164"/>
        <v>0</v>
      </c>
      <c r="K575" s="258">
        <f t="shared" si="169"/>
        <v>31935.19</v>
      </c>
      <c r="L575" s="248">
        <f t="shared" si="157"/>
        <v>0</v>
      </c>
      <c r="M575" s="19" t="s">
        <v>0</v>
      </c>
      <c r="O575" s="32" t="str">
        <f t="shared" si="170"/>
        <v>E302</v>
      </c>
      <c r="P575" s="318"/>
      <c r="T575" s="19" t="s">
        <v>0</v>
      </c>
    </row>
    <row r="576" spans="1:20" outlineLevel="2" x14ac:dyDescent="0.25">
      <c r="A576" s="24" t="s">
        <v>65</v>
      </c>
      <c r="B576" s="24" t="str">
        <f t="shared" si="168"/>
        <v>E302 INT Franchises, Snoqualmie -12</v>
      </c>
      <c r="C576" s="24" t="s">
        <v>1569</v>
      </c>
      <c r="D576" s="24"/>
      <c r="E576" s="43">
        <v>43465</v>
      </c>
      <c r="F576" s="246">
        <v>9867962.0199999996</v>
      </c>
      <c r="G576" s="247">
        <v>0</v>
      </c>
      <c r="H576" s="248">
        <v>31935.19</v>
      </c>
      <c r="I576" s="246"/>
      <c r="J576" s="247">
        <f t="shared" si="164"/>
        <v>0</v>
      </c>
      <c r="K576" s="258">
        <f t="shared" si="169"/>
        <v>31935.19</v>
      </c>
      <c r="L576" s="248">
        <f t="shared" si="157"/>
        <v>0</v>
      </c>
      <c r="M576" s="19" t="s">
        <v>0</v>
      </c>
      <c r="O576" s="32" t="str">
        <f t="shared" si="170"/>
        <v>E302</v>
      </c>
      <c r="P576" s="318"/>
      <c r="T576" s="19" t="s">
        <v>0</v>
      </c>
    </row>
    <row r="577" spans="1:20" s="19" customFormat="1" ht="15.75" outlineLevel="1" thickBot="1" x14ac:dyDescent="0.3">
      <c r="A577" s="28" t="s">
        <v>668</v>
      </c>
      <c r="C577" s="40" t="s">
        <v>1229</v>
      </c>
      <c r="E577" s="104" t="s">
        <v>1266</v>
      </c>
      <c r="F577" s="29"/>
      <c r="G577" s="30"/>
      <c r="H577" s="42">
        <f>SUBTOTAL(9,H565:H576)</f>
        <v>383221.75999999995</v>
      </c>
      <c r="I577" s="29"/>
      <c r="J577" s="30">
        <f t="shared" si="164"/>
        <v>0</v>
      </c>
      <c r="K577" s="42">
        <f>SUBTOTAL(9,K565:K576)</f>
        <v>383222.27999999997</v>
      </c>
      <c r="L577" s="42">
        <f t="shared" si="157"/>
        <v>0.52</v>
      </c>
      <c r="O577" s="32" t="str">
        <f>LEFT(A577,5)</f>
        <v xml:space="preserve">E302 </v>
      </c>
      <c r="P577" s="318">
        <f>-L577/2</f>
        <v>-0.26</v>
      </c>
    </row>
    <row r="578" spans="1:20" ht="15.75" outlineLevel="2" thickTop="1" x14ac:dyDescent="0.25">
      <c r="A578" s="24" t="s">
        <v>66</v>
      </c>
      <c r="B578" s="24" t="str">
        <f t="shared" ref="B578:B589" si="171">CONCATENATE(A578,"-",MONTH(E578))</f>
        <v>E303 INT Misc Intangible Plant-1</v>
      </c>
      <c r="C578" s="24" t="s">
        <v>1569</v>
      </c>
      <c r="D578" s="24"/>
      <c r="E578" s="43">
        <v>43131</v>
      </c>
      <c r="F578" s="246">
        <v>44397851.18</v>
      </c>
      <c r="G578" s="247">
        <v>0</v>
      </c>
      <c r="H578" s="248">
        <v>1156406.6599999999</v>
      </c>
      <c r="I578" s="246"/>
      <c r="J578" s="247">
        <f t="shared" si="164"/>
        <v>0</v>
      </c>
      <c r="K578" s="258">
        <f t="shared" ref="K578:K589" si="172">VLOOKUP(CONCATENATE(A578,"-12"),B$7:H$7819,7,0)</f>
        <v>1149340.92</v>
      </c>
      <c r="L578" s="248">
        <f t="shared" si="157"/>
        <v>-7065.74</v>
      </c>
      <c r="M578" s="19" t="s">
        <v>0</v>
      </c>
      <c r="O578" s="32" t="str">
        <f t="shared" ref="O578:O589" si="173">LEFT(A578,4)</f>
        <v>E303</v>
      </c>
      <c r="P578" s="318"/>
      <c r="T578" s="19" t="s">
        <v>0</v>
      </c>
    </row>
    <row r="579" spans="1:20" outlineLevel="2" x14ac:dyDescent="0.25">
      <c r="A579" s="24" t="s">
        <v>66</v>
      </c>
      <c r="B579" s="24" t="str">
        <f t="shared" si="171"/>
        <v>E303 INT Misc Intangible Plant-2</v>
      </c>
      <c r="C579" s="24" t="s">
        <v>1569</v>
      </c>
      <c r="D579" s="24"/>
      <c r="E579" s="43">
        <v>43159</v>
      </c>
      <c r="F579" s="246">
        <v>43004621.090000004</v>
      </c>
      <c r="G579" s="247">
        <v>0</v>
      </c>
      <c r="H579" s="248">
        <v>1144157.03</v>
      </c>
      <c r="I579" s="246"/>
      <c r="J579" s="247">
        <f t="shared" si="164"/>
        <v>0</v>
      </c>
      <c r="K579" s="258">
        <f t="shared" si="172"/>
        <v>1149340.92</v>
      </c>
      <c r="L579" s="248">
        <f t="shared" si="157"/>
        <v>5183.8900000000003</v>
      </c>
      <c r="M579" s="19" t="s">
        <v>0</v>
      </c>
      <c r="O579" s="32" t="str">
        <f t="shared" si="173"/>
        <v>E303</v>
      </c>
      <c r="P579" s="318"/>
      <c r="T579" s="19" t="s">
        <v>0</v>
      </c>
    </row>
    <row r="580" spans="1:20" outlineLevel="2" x14ac:dyDescent="0.25">
      <c r="A580" s="24" t="s">
        <v>66</v>
      </c>
      <c r="B580" s="24" t="str">
        <f t="shared" si="171"/>
        <v>E303 INT Misc Intangible Plant-3</v>
      </c>
      <c r="C580" s="24" t="s">
        <v>1569</v>
      </c>
      <c r="D580" s="24"/>
      <c r="E580" s="43">
        <v>43190</v>
      </c>
      <c r="F580" s="246">
        <v>41837732.289999999</v>
      </c>
      <c r="G580" s="247">
        <v>0</v>
      </c>
      <c r="H580" s="248">
        <v>1150941.8799999999</v>
      </c>
      <c r="I580" s="246"/>
      <c r="J580" s="247">
        <f t="shared" si="164"/>
        <v>0</v>
      </c>
      <c r="K580" s="258">
        <f t="shared" si="172"/>
        <v>1149340.92</v>
      </c>
      <c r="L580" s="248">
        <f t="shared" si="157"/>
        <v>-1600.96</v>
      </c>
      <c r="M580" s="19" t="s">
        <v>0</v>
      </c>
      <c r="O580" s="32" t="str">
        <f t="shared" si="173"/>
        <v>E303</v>
      </c>
      <c r="P580" s="318"/>
      <c r="T580" s="19" t="s">
        <v>0</v>
      </c>
    </row>
    <row r="581" spans="1:20" outlineLevel="2" x14ac:dyDescent="0.25">
      <c r="A581" s="24" t="s">
        <v>66</v>
      </c>
      <c r="B581" s="24" t="str">
        <f t="shared" si="171"/>
        <v>E303 INT Misc Intangible Plant-4</v>
      </c>
      <c r="C581" s="24" t="s">
        <v>1569</v>
      </c>
      <c r="D581" s="24"/>
      <c r="E581" s="43">
        <v>43220</v>
      </c>
      <c r="F581" s="246">
        <v>40692302.299999997</v>
      </c>
      <c r="G581" s="247">
        <v>0</v>
      </c>
      <c r="H581" s="248">
        <v>1150964.69</v>
      </c>
      <c r="I581" s="246"/>
      <c r="J581" s="247">
        <f t="shared" si="164"/>
        <v>0</v>
      </c>
      <c r="K581" s="258">
        <f t="shared" si="172"/>
        <v>1149340.92</v>
      </c>
      <c r="L581" s="248">
        <f t="shared" si="157"/>
        <v>-1623.77</v>
      </c>
      <c r="M581" s="19" t="s">
        <v>0</v>
      </c>
      <c r="O581" s="32" t="str">
        <f t="shared" si="173"/>
        <v>E303</v>
      </c>
      <c r="P581" s="318"/>
      <c r="T581" s="19" t="s">
        <v>0</v>
      </c>
    </row>
    <row r="582" spans="1:20" outlineLevel="2" x14ac:dyDescent="0.25">
      <c r="A582" s="24" t="s">
        <v>66</v>
      </c>
      <c r="B582" s="24" t="str">
        <f t="shared" si="171"/>
        <v>E303 INT Misc Intangible Plant-5</v>
      </c>
      <c r="C582" s="24" t="s">
        <v>1569</v>
      </c>
      <c r="D582" s="24"/>
      <c r="E582" s="43">
        <v>43251</v>
      </c>
      <c r="F582" s="246">
        <v>39585510.159999996</v>
      </c>
      <c r="G582" s="247">
        <v>0</v>
      </c>
      <c r="H582" s="248">
        <v>1152252.29</v>
      </c>
      <c r="I582" s="246"/>
      <c r="J582" s="247">
        <f t="shared" si="164"/>
        <v>0</v>
      </c>
      <c r="K582" s="258">
        <f t="shared" si="172"/>
        <v>1149340.92</v>
      </c>
      <c r="L582" s="248">
        <f t="shared" si="157"/>
        <v>-2911.37</v>
      </c>
      <c r="M582" s="19" t="s">
        <v>0</v>
      </c>
      <c r="O582" s="32" t="str">
        <f t="shared" si="173"/>
        <v>E303</v>
      </c>
      <c r="P582" s="318"/>
      <c r="T582" s="19" t="s">
        <v>0</v>
      </c>
    </row>
    <row r="583" spans="1:20" outlineLevel="2" x14ac:dyDescent="0.25">
      <c r="A583" s="24" t="s">
        <v>66</v>
      </c>
      <c r="B583" s="24" t="str">
        <f t="shared" si="171"/>
        <v>E303 INT Misc Intangible Plant-6</v>
      </c>
      <c r="C583" s="24" t="s">
        <v>1569</v>
      </c>
      <c r="D583" s="24"/>
      <c r="E583" s="43">
        <v>43281</v>
      </c>
      <c r="F583" s="246">
        <v>38465240.18</v>
      </c>
      <c r="G583" s="247">
        <v>0</v>
      </c>
      <c r="H583" s="248">
        <v>1147442.06</v>
      </c>
      <c r="I583" s="246"/>
      <c r="J583" s="247">
        <f t="shared" si="164"/>
        <v>0</v>
      </c>
      <c r="K583" s="258">
        <f t="shared" si="172"/>
        <v>1149340.92</v>
      </c>
      <c r="L583" s="248">
        <f t="shared" ref="L583:L646" si="174">ROUND(K583-H583,2)</f>
        <v>1898.86</v>
      </c>
      <c r="M583" s="19" t="s">
        <v>0</v>
      </c>
      <c r="O583" s="32" t="str">
        <f t="shared" si="173"/>
        <v>E303</v>
      </c>
      <c r="P583" s="318"/>
      <c r="T583" s="19" t="s">
        <v>0</v>
      </c>
    </row>
    <row r="584" spans="1:20" outlineLevel="2" x14ac:dyDescent="0.25">
      <c r="A584" s="24" t="s">
        <v>66</v>
      </c>
      <c r="B584" s="24" t="str">
        <f t="shared" si="171"/>
        <v>E303 INT Misc Intangible Plant-7</v>
      </c>
      <c r="C584" s="24" t="s">
        <v>1569</v>
      </c>
      <c r="D584" s="24"/>
      <c r="E584" s="43">
        <v>43312</v>
      </c>
      <c r="F584" s="246">
        <v>37339706.390000001</v>
      </c>
      <c r="G584" s="247">
        <v>0</v>
      </c>
      <c r="H584" s="248">
        <v>1142337.3700000001</v>
      </c>
      <c r="I584" s="246"/>
      <c r="J584" s="247">
        <f t="shared" si="164"/>
        <v>0</v>
      </c>
      <c r="K584" s="258">
        <f t="shared" si="172"/>
        <v>1149340.92</v>
      </c>
      <c r="L584" s="248">
        <f t="shared" si="174"/>
        <v>7003.55</v>
      </c>
      <c r="M584" s="19" t="s">
        <v>0</v>
      </c>
      <c r="O584" s="32" t="str">
        <f t="shared" si="173"/>
        <v>E303</v>
      </c>
      <c r="P584" s="318"/>
      <c r="T584" s="19" t="s">
        <v>0</v>
      </c>
    </row>
    <row r="585" spans="1:20" outlineLevel="2" x14ac:dyDescent="0.25">
      <c r="A585" s="24" t="s">
        <v>66</v>
      </c>
      <c r="B585" s="24" t="str">
        <f t="shared" si="171"/>
        <v>E303 INT Misc Intangible Plant-8</v>
      </c>
      <c r="C585" s="24" t="s">
        <v>1569</v>
      </c>
      <c r="D585" s="24"/>
      <c r="E585" s="43">
        <v>43343</v>
      </c>
      <c r="F585" s="246">
        <v>36232112.299999997</v>
      </c>
      <c r="G585" s="247">
        <v>0</v>
      </c>
      <c r="H585" s="248">
        <v>1143302.55</v>
      </c>
      <c r="I585" s="246"/>
      <c r="J585" s="247">
        <f t="shared" si="164"/>
        <v>0</v>
      </c>
      <c r="K585" s="258">
        <f t="shared" si="172"/>
        <v>1149340.92</v>
      </c>
      <c r="L585" s="248">
        <f t="shared" si="174"/>
        <v>6038.37</v>
      </c>
      <c r="M585" s="19" t="s">
        <v>0</v>
      </c>
      <c r="O585" s="32" t="str">
        <f t="shared" si="173"/>
        <v>E303</v>
      </c>
      <c r="P585" s="318"/>
      <c r="T585" s="19" t="s">
        <v>0</v>
      </c>
    </row>
    <row r="586" spans="1:20" outlineLevel="2" x14ac:dyDescent="0.25">
      <c r="A586" s="24" t="s">
        <v>66</v>
      </c>
      <c r="B586" s="24" t="str">
        <f t="shared" si="171"/>
        <v>E303 INT Misc Intangible Plant-9</v>
      </c>
      <c r="C586" s="24" t="s">
        <v>1569</v>
      </c>
      <c r="D586" s="24"/>
      <c r="E586" s="43">
        <v>43373</v>
      </c>
      <c r="F586" s="246">
        <v>35112800.579999998</v>
      </c>
      <c r="G586" s="247">
        <v>0</v>
      </c>
      <c r="H586" s="248">
        <v>1138312.7</v>
      </c>
      <c r="I586" s="246"/>
      <c r="J586" s="247">
        <f t="shared" si="164"/>
        <v>0</v>
      </c>
      <c r="K586" s="258">
        <f t="shared" si="172"/>
        <v>1149340.92</v>
      </c>
      <c r="L586" s="248">
        <f t="shared" si="174"/>
        <v>11028.22</v>
      </c>
      <c r="M586" s="19" t="s">
        <v>0</v>
      </c>
      <c r="O586" s="32" t="str">
        <f t="shared" si="173"/>
        <v>E303</v>
      </c>
      <c r="P586" s="318"/>
      <c r="T586" s="19" t="s">
        <v>0</v>
      </c>
    </row>
    <row r="587" spans="1:20" outlineLevel="2" x14ac:dyDescent="0.25">
      <c r="A587" s="24" t="s">
        <v>66</v>
      </c>
      <c r="B587" s="24" t="str">
        <f t="shared" si="171"/>
        <v>E303 INT Misc Intangible Plant-10</v>
      </c>
      <c r="C587" s="24" t="s">
        <v>1569</v>
      </c>
      <c r="D587" s="24"/>
      <c r="E587" s="43">
        <v>43404</v>
      </c>
      <c r="F587" s="246">
        <v>34429752.829999998</v>
      </c>
      <c r="G587" s="247">
        <v>0</v>
      </c>
      <c r="H587" s="248">
        <v>1145302.48</v>
      </c>
      <c r="I587" s="246"/>
      <c r="J587" s="247">
        <f t="shared" si="164"/>
        <v>0</v>
      </c>
      <c r="K587" s="258">
        <f t="shared" si="172"/>
        <v>1149340.92</v>
      </c>
      <c r="L587" s="248">
        <f t="shared" si="174"/>
        <v>4038.44</v>
      </c>
      <c r="M587" s="19" t="s">
        <v>0</v>
      </c>
      <c r="O587" s="32" t="str">
        <f t="shared" si="173"/>
        <v>E303</v>
      </c>
      <c r="P587" s="318"/>
      <c r="T587" s="19" t="s">
        <v>0</v>
      </c>
    </row>
    <row r="588" spans="1:20" outlineLevel="2" x14ac:dyDescent="0.25">
      <c r="A588" s="24" t="s">
        <v>66</v>
      </c>
      <c r="B588" s="24" t="str">
        <f t="shared" si="171"/>
        <v>E303 INT Misc Intangible Plant-11</v>
      </c>
      <c r="C588" s="24" t="s">
        <v>1569</v>
      </c>
      <c r="D588" s="24"/>
      <c r="E588" s="43">
        <v>43434</v>
      </c>
      <c r="F588" s="246">
        <v>33811569.219999999</v>
      </c>
      <c r="G588" s="247">
        <v>0</v>
      </c>
      <c r="H588" s="248">
        <v>1159972.98</v>
      </c>
      <c r="I588" s="246"/>
      <c r="J588" s="247">
        <f t="shared" si="164"/>
        <v>0</v>
      </c>
      <c r="K588" s="258">
        <f t="shared" si="172"/>
        <v>1149340.92</v>
      </c>
      <c r="L588" s="248">
        <f t="shared" si="174"/>
        <v>-10632.06</v>
      </c>
      <c r="M588" s="19" t="s">
        <v>0</v>
      </c>
      <c r="O588" s="32" t="str">
        <f t="shared" si="173"/>
        <v>E303</v>
      </c>
      <c r="P588" s="318"/>
      <c r="T588" s="19" t="s">
        <v>0</v>
      </c>
    </row>
    <row r="589" spans="1:20" outlineLevel="2" x14ac:dyDescent="0.25">
      <c r="A589" s="24" t="s">
        <v>66</v>
      </c>
      <c r="B589" s="24" t="str">
        <f t="shared" si="171"/>
        <v>E303 INT Misc Intangible Plant-12</v>
      </c>
      <c r="C589" s="24" t="s">
        <v>1569</v>
      </c>
      <c r="D589" s="24"/>
      <c r="E589" s="43">
        <v>43465</v>
      </c>
      <c r="F589" s="246">
        <v>32837416.359999999</v>
      </c>
      <c r="G589" s="247">
        <v>0</v>
      </c>
      <c r="H589" s="248">
        <v>1149340.92</v>
      </c>
      <c r="I589" s="246"/>
      <c r="J589" s="247">
        <f t="shared" si="164"/>
        <v>0</v>
      </c>
      <c r="K589" s="258">
        <f t="shared" si="172"/>
        <v>1149340.92</v>
      </c>
      <c r="L589" s="248">
        <f t="shared" si="174"/>
        <v>0</v>
      </c>
      <c r="M589" s="19" t="s">
        <v>0</v>
      </c>
      <c r="O589" s="32" t="str">
        <f t="shared" si="173"/>
        <v>E303</v>
      </c>
      <c r="P589" s="318"/>
      <c r="T589" s="19" t="s">
        <v>0</v>
      </c>
    </row>
    <row r="590" spans="1:20" s="19" customFormat="1" ht="15.75" outlineLevel="1" thickBot="1" x14ac:dyDescent="0.3">
      <c r="A590" s="28" t="s">
        <v>669</v>
      </c>
      <c r="C590" s="40" t="s">
        <v>1229</v>
      </c>
      <c r="E590" s="104" t="s">
        <v>1266</v>
      </c>
      <c r="F590" s="29"/>
      <c r="G590" s="30"/>
      <c r="H590" s="42">
        <f>SUBTOTAL(9,H578:H589)</f>
        <v>13780733.609999999</v>
      </c>
      <c r="I590" s="29"/>
      <c r="J590" s="30">
        <f t="shared" si="164"/>
        <v>0</v>
      </c>
      <c r="K590" s="42">
        <f>SUBTOTAL(9,K578:K589)</f>
        <v>13792091.039999999</v>
      </c>
      <c r="L590" s="42">
        <f t="shared" si="174"/>
        <v>11357.43</v>
      </c>
      <c r="O590" s="32" t="str">
        <f>LEFT(A590,5)</f>
        <v xml:space="preserve">E303 </v>
      </c>
      <c r="P590" s="318">
        <f>-L590/2</f>
        <v>-5678.7150000000001</v>
      </c>
    </row>
    <row r="591" spans="1:20" ht="15.75" outlineLevel="2" thickTop="1" x14ac:dyDescent="0.25">
      <c r="A591" s="24" t="s">
        <v>67</v>
      </c>
      <c r="B591" s="24" t="str">
        <f t="shared" ref="B591:B602" si="175">CONCATENATE(A591,"-",MONTH(E591))</f>
        <v>E303 INT Whitehorn 2 &amp; 3 -1</v>
      </c>
      <c r="C591" s="24" t="s">
        <v>1569</v>
      </c>
      <c r="D591" s="24"/>
      <c r="E591" s="43">
        <v>43131</v>
      </c>
      <c r="F591" s="246">
        <v>38627.06</v>
      </c>
      <c r="G591" s="247">
        <v>0</v>
      </c>
      <c r="H591" s="248">
        <v>1643.7</v>
      </c>
      <c r="I591" s="246"/>
      <c r="J591" s="247">
        <f t="shared" si="164"/>
        <v>0</v>
      </c>
      <c r="K591" s="258">
        <f t="shared" ref="K591:K602" si="176">VLOOKUP(CONCATENATE(A591,"-12"),B$7:H$7819,7,0)</f>
        <v>1643.7</v>
      </c>
      <c r="L591" s="248">
        <f t="shared" si="174"/>
        <v>0</v>
      </c>
      <c r="M591" s="19" t="s">
        <v>0</v>
      </c>
      <c r="O591" s="32" t="str">
        <f t="shared" ref="O591:O602" si="177">LEFT(A591,4)</f>
        <v>E303</v>
      </c>
      <c r="P591" s="318"/>
      <c r="T591" s="19" t="s">
        <v>0</v>
      </c>
    </row>
    <row r="592" spans="1:20" outlineLevel="2" x14ac:dyDescent="0.25">
      <c r="A592" s="24" t="s">
        <v>67</v>
      </c>
      <c r="B592" s="24" t="str">
        <f t="shared" si="175"/>
        <v>E303 INT Whitehorn 2 &amp; 3 -2</v>
      </c>
      <c r="C592" s="24" t="s">
        <v>1569</v>
      </c>
      <c r="D592" s="24"/>
      <c r="E592" s="43">
        <v>43159</v>
      </c>
      <c r="F592" s="246">
        <v>36983.360000000001</v>
      </c>
      <c r="G592" s="247">
        <v>0</v>
      </c>
      <c r="H592" s="248">
        <v>1643.7</v>
      </c>
      <c r="I592" s="246"/>
      <c r="J592" s="247">
        <f t="shared" si="164"/>
        <v>0</v>
      </c>
      <c r="K592" s="258">
        <f t="shared" si="176"/>
        <v>1643.7</v>
      </c>
      <c r="L592" s="248">
        <f t="shared" si="174"/>
        <v>0</v>
      </c>
      <c r="M592" s="19" t="s">
        <v>0</v>
      </c>
      <c r="O592" s="32" t="str">
        <f t="shared" si="177"/>
        <v>E303</v>
      </c>
      <c r="P592" s="318"/>
      <c r="T592" s="19" t="s">
        <v>0</v>
      </c>
    </row>
    <row r="593" spans="1:20" outlineLevel="2" x14ac:dyDescent="0.25">
      <c r="A593" s="24" t="s">
        <v>67</v>
      </c>
      <c r="B593" s="24" t="str">
        <f t="shared" si="175"/>
        <v>E303 INT Whitehorn 2 &amp; 3 -3</v>
      </c>
      <c r="C593" s="24" t="s">
        <v>1569</v>
      </c>
      <c r="D593" s="24"/>
      <c r="E593" s="43">
        <v>43190</v>
      </c>
      <c r="F593" s="246">
        <v>35339.660000000003</v>
      </c>
      <c r="G593" s="247">
        <v>0</v>
      </c>
      <c r="H593" s="248">
        <v>1643.71</v>
      </c>
      <c r="I593" s="246"/>
      <c r="J593" s="247">
        <f t="shared" si="164"/>
        <v>0</v>
      </c>
      <c r="K593" s="258">
        <f t="shared" si="176"/>
        <v>1643.7</v>
      </c>
      <c r="L593" s="248">
        <f t="shared" si="174"/>
        <v>-0.01</v>
      </c>
      <c r="M593" s="19" t="s">
        <v>0</v>
      </c>
      <c r="O593" s="32" t="str">
        <f t="shared" si="177"/>
        <v>E303</v>
      </c>
      <c r="P593" s="318"/>
      <c r="T593" s="19" t="s">
        <v>0</v>
      </c>
    </row>
    <row r="594" spans="1:20" outlineLevel="2" x14ac:dyDescent="0.25">
      <c r="A594" s="24" t="s">
        <v>67</v>
      </c>
      <c r="B594" s="24" t="str">
        <f t="shared" si="175"/>
        <v>E303 INT Whitehorn 2 &amp; 3 -4</v>
      </c>
      <c r="C594" s="24" t="s">
        <v>1569</v>
      </c>
      <c r="D594" s="24"/>
      <c r="E594" s="43">
        <v>43220</v>
      </c>
      <c r="F594" s="246">
        <v>33695.949999999997</v>
      </c>
      <c r="G594" s="247">
        <v>0</v>
      </c>
      <c r="H594" s="248">
        <v>1643.7</v>
      </c>
      <c r="I594" s="246"/>
      <c r="J594" s="247">
        <f t="shared" si="164"/>
        <v>0</v>
      </c>
      <c r="K594" s="258">
        <f t="shared" si="176"/>
        <v>1643.7</v>
      </c>
      <c r="L594" s="248">
        <f t="shared" si="174"/>
        <v>0</v>
      </c>
      <c r="M594" s="19" t="s">
        <v>0</v>
      </c>
      <c r="O594" s="32" t="str">
        <f t="shared" si="177"/>
        <v>E303</v>
      </c>
      <c r="P594" s="318"/>
      <c r="T594" s="19" t="s">
        <v>0</v>
      </c>
    </row>
    <row r="595" spans="1:20" outlineLevel="2" x14ac:dyDescent="0.25">
      <c r="A595" s="24" t="s">
        <v>67</v>
      </c>
      <c r="B595" s="24" t="str">
        <f t="shared" si="175"/>
        <v>E303 INT Whitehorn 2 &amp; 3 -5</v>
      </c>
      <c r="C595" s="24" t="s">
        <v>1569</v>
      </c>
      <c r="D595" s="24"/>
      <c r="E595" s="43">
        <v>43251</v>
      </c>
      <c r="F595" s="246">
        <v>32052.25</v>
      </c>
      <c r="G595" s="247">
        <v>0</v>
      </c>
      <c r="H595" s="248">
        <v>1643.71</v>
      </c>
      <c r="I595" s="246"/>
      <c r="J595" s="247">
        <f t="shared" si="164"/>
        <v>0</v>
      </c>
      <c r="K595" s="258">
        <f t="shared" si="176"/>
        <v>1643.7</v>
      </c>
      <c r="L595" s="248">
        <f t="shared" si="174"/>
        <v>-0.01</v>
      </c>
      <c r="M595" s="19" t="s">
        <v>0</v>
      </c>
      <c r="O595" s="32" t="str">
        <f t="shared" si="177"/>
        <v>E303</v>
      </c>
      <c r="P595" s="318"/>
      <c r="T595" s="19" t="s">
        <v>0</v>
      </c>
    </row>
    <row r="596" spans="1:20" outlineLevel="2" x14ac:dyDescent="0.25">
      <c r="A596" s="24" t="s">
        <v>67</v>
      </c>
      <c r="B596" s="24" t="str">
        <f t="shared" si="175"/>
        <v>E303 INT Whitehorn 2 &amp; 3 -6</v>
      </c>
      <c r="C596" s="24" t="s">
        <v>1569</v>
      </c>
      <c r="D596" s="24"/>
      <c r="E596" s="43">
        <v>43281</v>
      </c>
      <c r="F596" s="246">
        <v>30408.54</v>
      </c>
      <c r="G596" s="247">
        <v>0</v>
      </c>
      <c r="H596" s="248">
        <v>1643.7</v>
      </c>
      <c r="I596" s="246"/>
      <c r="J596" s="247">
        <f t="shared" si="164"/>
        <v>0</v>
      </c>
      <c r="K596" s="258">
        <f t="shared" si="176"/>
        <v>1643.7</v>
      </c>
      <c r="L596" s="248">
        <f t="shared" si="174"/>
        <v>0</v>
      </c>
      <c r="M596" s="19" t="s">
        <v>0</v>
      </c>
      <c r="O596" s="32" t="str">
        <f t="shared" si="177"/>
        <v>E303</v>
      </c>
      <c r="P596" s="318"/>
      <c r="T596" s="19" t="s">
        <v>0</v>
      </c>
    </row>
    <row r="597" spans="1:20" outlineLevel="2" x14ac:dyDescent="0.25">
      <c r="A597" s="24" t="s">
        <v>67</v>
      </c>
      <c r="B597" s="24" t="str">
        <f t="shared" si="175"/>
        <v>E303 INT Whitehorn 2 &amp; 3 -7</v>
      </c>
      <c r="C597" s="24" t="s">
        <v>1569</v>
      </c>
      <c r="D597" s="24"/>
      <c r="E597" s="43">
        <v>43312</v>
      </c>
      <c r="F597" s="246">
        <v>28764.84</v>
      </c>
      <c r="G597" s="247">
        <v>0</v>
      </c>
      <c r="H597" s="248">
        <v>1643.71</v>
      </c>
      <c r="I597" s="246"/>
      <c r="J597" s="247">
        <f t="shared" si="164"/>
        <v>0</v>
      </c>
      <c r="K597" s="258">
        <f t="shared" si="176"/>
        <v>1643.7</v>
      </c>
      <c r="L597" s="248">
        <f t="shared" si="174"/>
        <v>-0.01</v>
      </c>
      <c r="M597" s="19" t="s">
        <v>0</v>
      </c>
      <c r="O597" s="32" t="str">
        <f t="shared" si="177"/>
        <v>E303</v>
      </c>
      <c r="P597" s="318"/>
      <c r="T597" s="19" t="s">
        <v>0</v>
      </c>
    </row>
    <row r="598" spans="1:20" outlineLevel="2" x14ac:dyDescent="0.25">
      <c r="A598" s="24" t="s">
        <v>67</v>
      </c>
      <c r="B598" s="24" t="str">
        <f t="shared" si="175"/>
        <v>E303 INT Whitehorn 2 &amp; 3 -8</v>
      </c>
      <c r="C598" s="24" t="s">
        <v>1569</v>
      </c>
      <c r="D598" s="24"/>
      <c r="E598" s="43">
        <v>43343</v>
      </c>
      <c r="F598" s="246">
        <v>27121.13</v>
      </c>
      <c r="G598" s="247">
        <v>0</v>
      </c>
      <c r="H598" s="248">
        <v>1643.7</v>
      </c>
      <c r="I598" s="246"/>
      <c r="J598" s="247">
        <f t="shared" si="164"/>
        <v>0</v>
      </c>
      <c r="K598" s="258">
        <f t="shared" si="176"/>
        <v>1643.7</v>
      </c>
      <c r="L598" s="248">
        <f t="shared" si="174"/>
        <v>0</v>
      </c>
      <c r="M598" s="19" t="s">
        <v>0</v>
      </c>
      <c r="O598" s="32" t="str">
        <f t="shared" si="177"/>
        <v>E303</v>
      </c>
      <c r="P598" s="318"/>
      <c r="T598" s="19" t="s">
        <v>0</v>
      </c>
    </row>
    <row r="599" spans="1:20" outlineLevel="2" x14ac:dyDescent="0.25">
      <c r="A599" s="24" t="s">
        <v>67</v>
      </c>
      <c r="B599" s="24" t="str">
        <f t="shared" si="175"/>
        <v>E303 INT Whitehorn 2 &amp; 3 -9</v>
      </c>
      <c r="C599" s="24" t="s">
        <v>1569</v>
      </c>
      <c r="D599" s="24"/>
      <c r="E599" s="43">
        <v>43373</v>
      </c>
      <c r="F599" s="246">
        <v>25477.43</v>
      </c>
      <c r="G599" s="247">
        <v>0</v>
      </c>
      <c r="H599" s="248">
        <v>1643.71</v>
      </c>
      <c r="I599" s="246"/>
      <c r="J599" s="247">
        <f t="shared" si="164"/>
        <v>0</v>
      </c>
      <c r="K599" s="258">
        <f t="shared" si="176"/>
        <v>1643.7</v>
      </c>
      <c r="L599" s="248">
        <f t="shared" si="174"/>
        <v>-0.01</v>
      </c>
      <c r="M599" s="19" t="s">
        <v>0</v>
      </c>
      <c r="O599" s="32" t="str">
        <f t="shared" si="177"/>
        <v>E303</v>
      </c>
      <c r="P599" s="318"/>
      <c r="T599" s="19" t="s">
        <v>0</v>
      </c>
    </row>
    <row r="600" spans="1:20" outlineLevel="2" x14ac:dyDescent="0.25">
      <c r="A600" s="24" t="s">
        <v>67</v>
      </c>
      <c r="B600" s="24" t="str">
        <f t="shared" si="175"/>
        <v>E303 INT Whitehorn 2 &amp; 3 -10</v>
      </c>
      <c r="C600" s="24" t="s">
        <v>1569</v>
      </c>
      <c r="D600" s="24"/>
      <c r="E600" s="43">
        <v>43404</v>
      </c>
      <c r="F600" s="246">
        <v>23833.72</v>
      </c>
      <c r="G600" s="247">
        <v>0</v>
      </c>
      <c r="H600" s="248">
        <v>1643.7</v>
      </c>
      <c r="I600" s="246"/>
      <c r="J600" s="247">
        <f t="shared" si="164"/>
        <v>0</v>
      </c>
      <c r="K600" s="258">
        <f t="shared" si="176"/>
        <v>1643.7</v>
      </c>
      <c r="L600" s="248">
        <f t="shared" si="174"/>
        <v>0</v>
      </c>
      <c r="M600" s="19" t="s">
        <v>0</v>
      </c>
      <c r="O600" s="32" t="str">
        <f t="shared" si="177"/>
        <v>E303</v>
      </c>
      <c r="P600" s="318"/>
      <c r="T600" s="19" t="s">
        <v>0</v>
      </c>
    </row>
    <row r="601" spans="1:20" outlineLevel="2" x14ac:dyDescent="0.25">
      <c r="A601" s="24" t="s">
        <v>67</v>
      </c>
      <c r="B601" s="24" t="str">
        <f t="shared" si="175"/>
        <v>E303 INT Whitehorn 2 &amp; 3 -11</v>
      </c>
      <c r="C601" s="24" t="s">
        <v>1569</v>
      </c>
      <c r="D601" s="24"/>
      <c r="E601" s="43">
        <v>43434</v>
      </c>
      <c r="F601" s="246">
        <v>22190.02</v>
      </c>
      <c r="G601" s="247">
        <v>0</v>
      </c>
      <c r="H601" s="248">
        <v>1643.71</v>
      </c>
      <c r="I601" s="246"/>
      <c r="J601" s="247">
        <f t="shared" si="164"/>
        <v>0</v>
      </c>
      <c r="K601" s="258">
        <f t="shared" si="176"/>
        <v>1643.7</v>
      </c>
      <c r="L601" s="248">
        <f t="shared" si="174"/>
        <v>-0.01</v>
      </c>
      <c r="M601" s="19" t="s">
        <v>0</v>
      </c>
      <c r="O601" s="32" t="str">
        <f t="shared" si="177"/>
        <v>E303</v>
      </c>
      <c r="P601" s="318"/>
      <c r="T601" s="19" t="s">
        <v>0</v>
      </c>
    </row>
    <row r="602" spans="1:20" outlineLevel="2" x14ac:dyDescent="0.25">
      <c r="A602" s="24" t="s">
        <v>67</v>
      </c>
      <c r="B602" s="24" t="str">
        <f t="shared" si="175"/>
        <v>E303 INT Whitehorn 2 &amp; 3 -12</v>
      </c>
      <c r="C602" s="24" t="s">
        <v>1569</v>
      </c>
      <c r="D602" s="24"/>
      <c r="E602" s="43">
        <v>43465</v>
      </c>
      <c r="F602" s="246">
        <v>20546.310000000001</v>
      </c>
      <c r="G602" s="247">
        <v>0</v>
      </c>
      <c r="H602" s="248">
        <v>1643.7</v>
      </c>
      <c r="I602" s="246"/>
      <c r="J602" s="247">
        <f t="shared" si="164"/>
        <v>0</v>
      </c>
      <c r="K602" s="258">
        <f t="shared" si="176"/>
        <v>1643.7</v>
      </c>
      <c r="L602" s="248">
        <f t="shared" si="174"/>
        <v>0</v>
      </c>
      <c r="M602" s="19" t="s">
        <v>0</v>
      </c>
      <c r="O602" s="32" t="str">
        <f t="shared" si="177"/>
        <v>E303</v>
      </c>
      <c r="P602" s="318"/>
      <c r="T602" s="19" t="s">
        <v>0</v>
      </c>
    </row>
    <row r="603" spans="1:20" s="19" customFormat="1" ht="15.75" outlineLevel="1" thickBot="1" x14ac:dyDescent="0.3">
      <c r="A603" s="28" t="s">
        <v>670</v>
      </c>
      <c r="C603" s="40" t="s">
        <v>1229</v>
      </c>
      <c r="E603" s="104" t="s">
        <v>1266</v>
      </c>
      <c r="F603" s="29"/>
      <c r="G603" s="30"/>
      <c r="H603" s="270">
        <f>SUBTOTAL(9,H591:H602)</f>
        <v>19724.45</v>
      </c>
      <c r="I603" s="29"/>
      <c r="J603" s="30">
        <f t="shared" si="164"/>
        <v>0</v>
      </c>
      <c r="K603" s="270">
        <f>SUBTOTAL(9,K591:K602)</f>
        <v>19724.400000000005</v>
      </c>
      <c r="L603" s="270">
        <f t="shared" si="174"/>
        <v>-0.05</v>
      </c>
      <c r="O603" s="32" t="str">
        <f>LEFT(A603,5)</f>
        <v xml:space="preserve">E303 </v>
      </c>
      <c r="P603" s="318">
        <f>-L603/2</f>
        <v>2.5000000000000001E-2</v>
      </c>
    </row>
    <row r="604" spans="1:20" outlineLevel="2" x14ac:dyDescent="0.25">
      <c r="A604" t="s">
        <v>68</v>
      </c>
      <c r="B604" t="str">
        <f t="shared" ref="B604:B615" si="178">CONCATENATE(A604,"-",MONTH(E604))</f>
        <v>E311 STM Str/Imprv, Mint Farm-1</v>
      </c>
      <c r="C604" s="19" t="s">
        <v>1230</v>
      </c>
      <c r="E604" s="27">
        <v>43131</v>
      </c>
      <c r="F604" s="280">
        <v>0</v>
      </c>
      <c r="G604" s="281">
        <v>2.6699999999999998E-2</v>
      </c>
      <c r="H604" s="282">
        <v>0</v>
      </c>
      <c r="I604" s="280">
        <f t="shared" ref="I604:I615" si="179">VLOOKUP(CONCATENATE(A604,"-12"),$B$6:$F$7816,5,FALSE)</f>
        <v>95029.34</v>
      </c>
      <c r="J604" s="281">
        <f t="shared" si="164"/>
        <v>2.6699999999999998E-2</v>
      </c>
      <c r="K604" s="300">
        <f t="shared" ref="K604:K615" si="180">I604*J604/12</f>
        <v>211.44028149999997</v>
      </c>
      <c r="L604" s="282">
        <f t="shared" si="174"/>
        <v>211.44</v>
      </c>
      <c r="M604" s="19" t="s">
        <v>1260</v>
      </c>
      <c r="O604" s="32" t="str">
        <f t="shared" ref="O604:O615" si="181">LEFT(A604,4)</f>
        <v>E311</v>
      </c>
      <c r="P604" s="318"/>
      <c r="T604" s="19" t="s">
        <v>1260</v>
      </c>
    </row>
    <row r="605" spans="1:20" outlineLevel="2" x14ac:dyDescent="0.25">
      <c r="A605" t="s">
        <v>68</v>
      </c>
      <c r="B605" t="str">
        <f t="shared" si="178"/>
        <v>E311 STM Str/Imprv, Mint Farm-2</v>
      </c>
      <c r="C605" s="19" t="s">
        <v>1230</v>
      </c>
      <c r="E605" s="27">
        <v>43159</v>
      </c>
      <c r="F605" s="283">
        <v>0</v>
      </c>
      <c r="G605" s="67">
        <v>2.6699999999999998E-2</v>
      </c>
      <c r="H605" s="284">
        <v>0</v>
      </c>
      <c r="I605" s="283">
        <f t="shared" si="179"/>
        <v>95029.34</v>
      </c>
      <c r="J605" s="67">
        <f t="shared" si="164"/>
        <v>2.6699999999999998E-2</v>
      </c>
      <c r="K605" s="259">
        <f t="shared" si="180"/>
        <v>211.44028149999997</v>
      </c>
      <c r="L605" s="284">
        <f t="shared" si="174"/>
        <v>211.44</v>
      </c>
      <c r="M605" s="19" t="s">
        <v>1260</v>
      </c>
      <c r="O605" s="32" t="str">
        <f t="shared" si="181"/>
        <v>E311</v>
      </c>
      <c r="P605" s="318"/>
      <c r="T605" s="19" t="s">
        <v>1260</v>
      </c>
    </row>
    <row r="606" spans="1:20" outlineLevel="2" x14ac:dyDescent="0.25">
      <c r="A606" t="s">
        <v>68</v>
      </c>
      <c r="B606" t="str">
        <f t="shared" si="178"/>
        <v>E311 STM Str/Imprv, Mint Farm-3</v>
      </c>
      <c r="C606" s="19" t="s">
        <v>1230</v>
      </c>
      <c r="E606" s="27">
        <v>43190</v>
      </c>
      <c r="F606" s="283">
        <v>0</v>
      </c>
      <c r="G606" s="67">
        <v>2.6699999999999998E-2</v>
      </c>
      <c r="H606" s="284">
        <v>0</v>
      </c>
      <c r="I606" s="283">
        <f t="shared" si="179"/>
        <v>95029.34</v>
      </c>
      <c r="J606" s="67">
        <f t="shared" si="164"/>
        <v>2.6699999999999998E-2</v>
      </c>
      <c r="K606" s="259">
        <f t="shared" si="180"/>
        <v>211.44028149999997</v>
      </c>
      <c r="L606" s="284">
        <f t="shared" si="174"/>
        <v>211.44</v>
      </c>
      <c r="M606" s="19" t="s">
        <v>1260</v>
      </c>
      <c r="O606" s="32" t="str">
        <f t="shared" si="181"/>
        <v>E311</v>
      </c>
      <c r="P606" s="318"/>
      <c r="T606" s="19" t="s">
        <v>1260</v>
      </c>
    </row>
    <row r="607" spans="1:20" outlineLevel="2" x14ac:dyDescent="0.25">
      <c r="A607" t="s">
        <v>68</v>
      </c>
      <c r="B607" t="str">
        <f t="shared" si="178"/>
        <v>E311 STM Str/Imprv, Mint Farm-4</v>
      </c>
      <c r="C607" s="19" t="s">
        <v>1230</v>
      </c>
      <c r="E607" s="27">
        <v>43220</v>
      </c>
      <c r="F607" s="283">
        <v>0</v>
      </c>
      <c r="G607" s="67">
        <v>2.6699999999999998E-2</v>
      </c>
      <c r="H607" s="284">
        <v>0</v>
      </c>
      <c r="I607" s="283">
        <f t="shared" si="179"/>
        <v>95029.34</v>
      </c>
      <c r="J607" s="67">
        <f t="shared" si="164"/>
        <v>2.6699999999999998E-2</v>
      </c>
      <c r="K607" s="259">
        <f t="shared" si="180"/>
        <v>211.44028149999997</v>
      </c>
      <c r="L607" s="284">
        <f t="shared" si="174"/>
        <v>211.44</v>
      </c>
      <c r="M607" s="19" t="s">
        <v>1260</v>
      </c>
      <c r="O607" s="32" t="str">
        <f t="shared" si="181"/>
        <v>E311</v>
      </c>
      <c r="P607" s="318"/>
      <c r="T607" s="19" t="s">
        <v>1260</v>
      </c>
    </row>
    <row r="608" spans="1:20" outlineLevel="2" x14ac:dyDescent="0.25">
      <c r="A608" t="s">
        <v>68</v>
      </c>
      <c r="B608" t="str">
        <f t="shared" si="178"/>
        <v>E311 STM Str/Imprv, Mint Farm-5</v>
      </c>
      <c r="C608" s="19" t="s">
        <v>1230</v>
      </c>
      <c r="E608" s="27">
        <v>43251</v>
      </c>
      <c r="F608" s="283">
        <v>0</v>
      </c>
      <c r="G608" s="67">
        <v>2.6699999999999998E-2</v>
      </c>
      <c r="H608" s="284">
        <v>0</v>
      </c>
      <c r="I608" s="283">
        <f t="shared" si="179"/>
        <v>95029.34</v>
      </c>
      <c r="J608" s="67">
        <f t="shared" si="164"/>
        <v>2.6699999999999998E-2</v>
      </c>
      <c r="K608" s="259">
        <f t="shared" si="180"/>
        <v>211.44028149999997</v>
      </c>
      <c r="L608" s="284">
        <f t="shared" si="174"/>
        <v>211.44</v>
      </c>
      <c r="M608" s="19" t="s">
        <v>1260</v>
      </c>
      <c r="O608" s="32" t="str">
        <f t="shared" si="181"/>
        <v>E311</v>
      </c>
      <c r="P608" s="318"/>
      <c r="T608" s="19" t="s">
        <v>1260</v>
      </c>
    </row>
    <row r="609" spans="1:20" outlineLevel="2" x14ac:dyDescent="0.25">
      <c r="A609" t="s">
        <v>68</v>
      </c>
      <c r="B609" t="str">
        <f t="shared" si="178"/>
        <v>E311 STM Str/Imprv, Mint Farm-6</v>
      </c>
      <c r="C609" s="19" t="s">
        <v>1230</v>
      </c>
      <c r="E609" s="27">
        <v>43281</v>
      </c>
      <c r="F609" s="283">
        <v>0</v>
      </c>
      <c r="G609" s="67">
        <v>2.6699999999999998E-2</v>
      </c>
      <c r="H609" s="284">
        <v>0</v>
      </c>
      <c r="I609" s="283">
        <f t="shared" si="179"/>
        <v>95029.34</v>
      </c>
      <c r="J609" s="67">
        <f t="shared" ref="J609:J672" si="182">G609</f>
        <v>2.6699999999999998E-2</v>
      </c>
      <c r="K609" s="259">
        <f t="shared" si="180"/>
        <v>211.44028149999997</v>
      </c>
      <c r="L609" s="284">
        <f t="shared" si="174"/>
        <v>211.44</v>
      </c>
      <c r="M609" s="19" t="s">
        <v>1260</v>
      </c>
      <c r="O609" s="32" t="str">
        <f t="shared" si="181"/>
        <v>E311</v>
      </c>
      <c r="P609" s="318"/>
      <c r="T609" s="19" t="s">
        <v>1260</v>
      </c>
    </row>
    <row r="610" spans="1:20" outlineLevel="2" x14ac:dyDescent="0.25">
      <c r="A610" t="s">
        <v>68</v>
      </c>
      <c r="B610" t="str">
        <f t="shared" si="178"/>
        <v>E311 STM Str/Imprv, Mint Farm-7</v>
      </c>
      <c r="C610" s="19" t="s">
        <v>1230</v>
      </c>
      <c r="E610" s="27">
        <v>43312</v>
      </c>
      <c r="F610" s="283">
        <v>0</v>
      </c>
      <c r="G610" s="67">
        <v>2.6699999999999998E-2</v>
      </c>
      <c r="H610" s="284">
        <v>0</v>
      </c>
      <c r="I610" s="283">
        <f t="shared" si="179"/>
        <v>95029.34</v>
      </c>
      <c r="J610" s="67">
        <f t="shared" si="182"/>
        <v>2.6699999999999998E-2</v>
      </c>
      <c r="K610" s="259">
        <f t="shared" si="180"/>
        <v>211.44028149999997</v>
      </c>
      <c r="L610" s="284">
        <f t="shared" si="174"/>
        <v>211.44</v>
      </c>
      <c r="M610" s="19" t="s">
        <v>1260</v>
      </c>
      <c r="O610" s="32" t="str">
        <f t="shared" si="181"/>
        <v>E311</v>
      </c>
      <c r="P610" s="318"/>
      <c r="T610" s="19" t="s">
        <v>1260</v>
      </c>
    </row>
    <row r="611" spans="1:20" outlineLevel="2" x14ac:dyDescent="0.25">
      <c r="A611" t="s">
        <v>68</v>
      </c>
      <c r="B611" t="str">
        <f t="shared" si="178"/>
        <v>E311 STM Str/Imprv, Mint Farm-8</v>
      </c>
      <c r="C611" s="19" t="s">
        <v>1230</v>
      </c>
      <c r="E611" s="27">
        <v>43343</v>
      </c>
      <c r="F611" s="283">
        <v>0</v>
      </c>
      <c r="G611" s="67">
        <v>2.6699999999999998E-2</v>
      </c>
      <c r="H611" s="284">
        <v>0</v>
      </c>
      <c r="I611" s="283">
        <f t="shared" si="179"/>
        <v>95029.34</v>
      </c>
      <c r="J611" s="67">
        <f t="shared" si="182"/>
        <v>2.6699999999999998E-2</v>
      </c>
      <c r="K611" s="259">
        <f t="shared" si="180"/>
        <v>211.44028149999997</v>
      </c>
      <c r="L611" s="284">
        <f t="shared" si="174"/>
        <v>211.44</v>
      </c>
      <c r="M611" s="19" t="s">
        <v>1260</v>
      </c>
      <c r="O611" s="32" t="str">
        <f t="shared" si="181"/>
        <v>E311</v>
      </c>
      <c r="P611" s="318"/>
      <c r="T611" s="19" t="s">
        <v>1260</v>
      </c>
    </row>
    <row r="612" spans="1:20" outlineLevel="2" x14ac:dyDescent="0.25">
      <c r="A612" t="s">
        <v>68</v>
      </c>
      <c r="B612" t="str">
        <f t="shared" si="178"/>
        <v>E311 STM Str/Imprv, Mint Farm-9</v>
      </c>
      <c r="C612" s="19" t="s">
        <v>1230</v>
      </c>
      <c r="E612" s="27">
        <v>43373</v>
      </c>
      <c r="F612" s="283">
        <v>47514.67</v>
      </c>
      <c r="G612" s="67">
        <v>2.6699999999999998E-2</v>
      </c>
      <c r="H612" s="284">
        <v>105.72</v>
      </c>
      <c r="I612" s="283">
        <f t="shared" si="179"/>
        <v>95029.34</v>
      </c>
      <c r="J612" s="67">
        <f t="shared" si="182"/>
        <v>2.6699999999999998E-2</v>
      </c>
      <c r="K612" s="259">
        <f t="shared" si="180"/>
        <v>211.44028149999997</v>
      </c>
      <c r="L612" s="284">
        <f t="shared" si="174"/>
        <v>105.72</v>
      </c>
      <c r="M612" s="19" t="s">
        <v>1260</v>
      </c>
      <c r="O612" s="32" t="str">
        <f t="shared" si="181"/>
        <v>E311</v>
      </c>
      <c r="P612" s="318"/>
      <c r="T612" s="19" t="s">
        <v>1260</v>
      </c>
    </row>
    <row r="613" spans="1:20" outlineLevel="2" x14ac:dyDescent="0.25">
      <c r="A613" t="s">
        <v>68</v>
      </c>
      <c r="B613" t="str">
        <f t="shared" si="178"/>
        <v>E311 STM Str/Imprv, Mint Farm-10</v>
      </c>
      <c r="C613" s="19" t="s">
        <v>1230</v>
      </c>
      <c r="E613" s="27">
        <v>43404</v>
      </c>
      <c r="F613" s="283">
        <v>95029.34</v>
      </c>
      <c r="G613" s="67">
        <v>2.6699999999999998E-2</v>
      </c>
      <c r="H613" s="284">
        <v>211.44</v>
      </c>
      <c r="I613" s="283">
        <f t="shared" si="179"/>
        <v>95029.34</v>
      </c>
      <c r="J613" s="67">
        <f t="shared" si="182"/>
        <v>2.6699999999999998E-2</v>
      </c>
      <c r="K613" s="259">
        <f t="shared" si="180"/>
        <v>211.44028149999997</v>
      </c>
      <c r="L613" s="284">
        <f t="shared" si="174"/>
        <v>0</v>
      </c>
      <c r="M613" s="19" t="s">
        <v>1260</v>
      </c>
      <c r="O613" s="32" t="str">
        <f t="shared" si="181"/>
        <v>E311</v>
      </c>
      <c r="P613" s="318"/>
      <c r="T613" s="19" t="s">
        <v>1260</v>
      </c>
    </row>
    <row r="614" spans="1:20" outlineLevel="2" x14ac:dyDescent="0.25">
      <c r="A614" t="s">
        <v>68</v>
      </c>
      <c r="B614" t="str">
        <f t="shared" si="178"/>
        <v>E311 STM Str/Imprv, Mint Farm-11</v>
      </c>
      <c r="C614" s="19" t="s">
        <v>1230</v>
      </c>
      <c r="E614" s="27">
        <v>43434</v>
      </c>
      <c r="F614" s="283">
        <v>95029.34</v>
      </c>
      <c r="G614" s="67">
        <v>2.6699999999999998E-2</v>
      </c>
      <c r="H614" s="284">
        <v>211.44</v>
      </c>
      <c r="I614" s="283">
        <f t="shared" si="179"/>
        <v>95029.34</v>
      </c>
      <c r="J614" s="67">
        <f t="shared" si="182"/>
        <v>2.6699999999999998E-2</v>
      </c>
      <c r="K614" s="259">
        <f t="shared" si="180"/>
        <v>211.44028149999997</v>
      </c>
      <c r="L614" s="284">
        <f t="shared" si="174"/>
        <v>0</v>
      </c>
      <c r="M614" s="19" t="s">
        <v>1260</v>
      </c>
      <c r="O614" s="32" t="str">
        <f t="shared" si="181"/>
        <v>E311</v>
      </c>
      <c r="P614" s="318"/>
      <c r="T614" s="19" t="s">
        <v>1260</v>
      </c>
    </row>
    <row r="615" spans="1:20" outlineLevel="2" x14ac:dyDescent="0.25">
      <c r="A615" t="s">
        <v>68</v>
      </c>
      <c r="B615" t="str">
        <f t="shared" si="178"/>
        <v>E311 STM Str/Imprv, Mint Farm-12</v>
      </c>
      <c r="C615" s="19" t="s">
        <v>1230</v>
      </c>
      <c r="E615" s="27">
        <v>43465</v>
      </c>
      <c r="F615" s="283">
        <v>95029.34</v>
      </c>
      <c r="G615" s="67">
        <v>2.6699999999999998E-2</v>
      </c>
      <c r="H615" s="284">
        <v>211.44</v>
      </c>
      <c r="I615" s="283">
        <f t="shared" si="179"/>
        <v>95029.34</v>
      </c>
      <c r="J615" s="67">
        <f t="shared" si="182"/>
        <v>2.6699999999999998E-2</v>
      </c>
      <c r="K615" s="259">
        <f t="shared" si="180"/>
        <v>211.44028149999997</v>
      </c>
      <c r="L615" s="284">
        <f t="shared" si="174"/>
        <v>0</v>
      </c>
      <c r="M615" s="19" t="s">
        <v>1260</v>
      </c>
      <c r="O615" s="32" t="str">
        <f t="shared" si="181"/>
        <v>E311</v>
      </c>
      <c r="P615" s="318"/>
      <c r="T615" s="19" t="s">
        <v>1260</v>
      </c>
    </row>
    <row r="616" spans="1:20" s="19" customFormat="1" ht="15.75" outlineLevel="1" thickBot="1" x14ac:dyDescent="0.3">
      <c r="A616" s="28" t="s">
        <v>671</v>
      </c>
      <c r="C616" s="20" t="s">
        <v>1234</v>
      </c>
      <c r="E616" s="104" t="s">
        <v>1266</v>
      </c>
      <c r="F616" s="283"/>
      <c r="G616" s="67"/>
      <c r="H616" s="285">
        <f>SUBTOTAL(9,H604:H615)</f>
        <v>740.04</v>
      </c>
      <c r="I616" s="283"/>
      <c r="J616" s="67">
        <f t="shared" si="182"/>
        <v>0</v>
      </c>
      <c r="K616" s="301">
        <f>SUBTOTAL(9,K604:K615)</f>
        <v>2537.2833779999987</v>
      </c>
      <c r="L616" s="285">
        <f t="shared" si="174"/>
        <v>1797.24</v>
      </c>
      <c r="O616" s="32" t="str">
        <f>LEFT(A616,5)</f>
        <v xml:space="preserve">E311 </v>
      </c>
      <c r="P616" s="318">
        <f>-L616/2</f>
        <v>-898.62</v>
      </c>
    </row>
    <row r="617" spans="1:20" ht="15.75" outlineLevel="2" thickTop="1" x14ac:dyDescent="0.25">
      <c r="A617" t="s">
        <v>69</v>
      </c>
      <c r="B617" s="19" t="str">
        <f t="shared" ref="B617:B628" si="183">CONCATENATE(A617,"-",MONTH(E617))</f>
        <v>E311 STM Str/Imprv, Mint Farm OP-1</v>
      </c>
      <c r="C617" s="19" t="s">
        <v>1230</v>
      </c>
      <c r="E617" s="27">
        <v>43131</v>
      </c>
      <c r="F617" s="283">
        <v>458042</v>
      </c>
      <c r="G617" s="67">
        <v>2.6699999999999998E-2</v>
      </c>
      <c r="H617" s="284">
        <v>1019.14</v>
      </c>
      <c r="I617" s="283">
        <f t="shared" ref="I617:I628" si="184">VLOOKUP(CONCATENATE(A617,"-12"),$B$6:$F$7816,5,FALSE)</f>
        <v>458042</v>
      </c>
      <c r="J617" s="67">
        <f t="shared" si="182"/>
        <v>2.6699999999999998E-2</v>
      </c>
      <c r="K617" s="259">
        <f t="shared" ref="K617:K628" si="185">I617*J617/12</f>
        <v>1019.1434499999999</v>
      </c>
      <c r="L617" s="284">
        <f t="shared" si="174"/>
        <v>0</v>
      </c>
      <c r="M617" s="19" t="s">
        <v>1260</v>
      </c>
      <c r="O617" s="32" t="str">
        <f t="shared" ref="O617:O628" si="186">LEFT(A617,4)</f>
        <v>E311</v>
      </c>
      <c r="P617" s="318"/>
      <c r="T617" s="19" t="s">
        <v>1260</v>
      </c>
    </row>
    <row r="618" spans="1:20" outlineLevel="2" x14ac:dyDescent="0.25">
      <c r="A618" t="s">
        <v>69</v>
      </c>
      <c r="B618" s="19" t="str">
        <f t="shared" si="183"/>
        <v>E311 STM Str/Imprv, Mint Farm OP-2</v>
      </c>
      <c r="C618" s="19" t="s">
        <v>1230</v>
      </c>
      <c r="E618" s="27">
        <v>43159</v>
      </c>
      <c r="F618" s="283">
        <v>458042</v>
      </c>
      <c r="G618" s="67">
        <v>2.6699999999999998E-2</v>
      </c>
      <c r="H618" s="284">
        <v>1019.14</v>
      </c>
      <c r="I618" s="283">
        <f t="shared" si="184"/>
        <v>458042</v>
      </c>
      <c r="J618" s="67">
        <f t="shared" si="182"/>
        <v>2.6699999999999998E-2</v>
      </c>
      <c r="K618" s="259">
        <f t="shared" si="185"/>
        <v>1019.1434499999999</v>
      </c>
      <c r="L618" s="284">
        <f t="shared" si="174"/>
        <v>0</v>
      </c>
      <c r="M618" s="19" t="s">
        <v>1260</v>
      </c>
      <c r="O618" s="32" t="str">
        <f t="shared" si="186"/>
        <v>E311</v>
      </c>
      <c r="P618" s="318"/>
      <c r="T618" s="19" t="s">
        <v>1260</v>
      </c>
    </row>
    <row r="619" spans="1:20" outlineLevel="2" x14ac:dyDescent="0.25">
      <c r="A619" t="s">
        <v>69</v>
      </c>
      <c r="B619" s="19" t="str">
        <f t="shared" si="183"/>
        <v>E311 STM Str/Imprv, Mint Farm OP-3</v>
      </c>
      <c r="C619" s="19" t="s">
        <v>1230</v>
      </c>
      <c r="E619" s="27">
        <v>43190</v>
      </c>
      <c r="F619" s="283">
        <v>458042</v>
      </c>
      <c r="G619" s="67">
        <v>2.6699999999999998E-2</v>
      </c>
      <c r="H619" s="284">
        <v>1019.14</v>
      </c>
      <c r="I619" s="283">
        <f t="shared" si="184"/>
        <v>458042</v>
      </c>
      <c r="J619" s="67">
        <f t="shared" si="182"/>
        <v>2.6699999999999998E-2</v>
      </c>
      <c r="K619" s="259">
        <f t="shared" si="185"/>
        <v>1019.1434499999999</v>
      </c>
      <c r="L619" s="284">
        <f t="shared" si="174"/>
        <v>0</v>
      </c>
      <c r="M619" s="19" t="s">
        <v>1260</v>
      </c>
      <c r="O619" s="32" t="str">
        <f t="shared" si="186"/>
        <v>E311</v>
      </c>
      <c r="P619" s="318"/>
      <c r="T619" s="19" t="s">
        <v>1260</v>
      </c>
    </row>
    <row r="620" spans="1:20" outlineLevel="2" x14ac:dyDescent="0.25">
      <c r="A620" t="s">
        <v>69</v>
      </c>
      <c r="B620" s="19" t="str">
        <f t="shared" si="183"/>
        <v>E311 STM Str/Imprv, Mint Farm OP-4</v>
      </c>
      <c r="C620" s="19" t="s">
        <v>1230</v>
      </c>
      <c r="E620" s="27">
        <v>43220</v>
      </c>
      <c r="F620" s="283">
        <v>458042</v>
      </c>
      <c r="G620" s="67">
        <v>2.6699999999999998E-2</v>
      </c>
      <c r="H620" s="284">
        <v>1019.14</v>
      </c>
      <c r="I620" s="283">
        <f t="shared" si="184"/>
        <v>458042</v>
      </c>
      <c r="J620" s="67">
        <f t="shared" si="182"/>
        <v>2.6699999999999998E-2</v>
      </c>
      <c r="K620" s="259">
        <f t="shared" si="185"/>
        <v>1019.1434499999999</v>
      </c>
      <c r="L620" s="284">
        <f t="shared" si="174"/>
        <v>0</v>
      </c>
      <c r="M620" s="19" t="s">
        <v>1260</v>
      </c>
      <c r="O620" s="32" t="str">
        <f t="shared" si="186"/>
        <v>E311</v>
      </c>
      <c r="P620" s="318"/>
      <c r="T620" s="19" t="s">
        <v>1260</v>
      </c>
    </row>
    <row r="621" spans="1:20" outlineLevel="2" x14ac:dyDescent="0.25">
      <c r="A621" t="s">
        <v>69</v>
      </c>
      <c r="B621" s="19" t="str">
        <f t="shared" si="183"/>
        <v>E311 STM Str/Imprv, Mint Farm OP-5</v>
      </c>
      <c r="C621" s="19" t="s">
        <v>1230</v>
      </c>
      <c r="E621" s="27">
        <v>43251</v>
      </c>
      <c r="F621" s="283">
        <v>458042</v>
      </c>
      <c r="G621" s="67">
        <v>2.6699999999999998E-2</v>
      </c>
      <c r="H621" s="284">
        <v>1019.14</v>
      </c>
      <c r="I621" s="283">
        <f t="shared" si="184"/>
        <v>458042</v>
      </c>
      <c r="J621" s="67">
        <f t="shared" si="182"/>
        <v>2.6699999999999998E-2</v>
      </c>
      <c r="K621" s="259">
        <f t="shared" si="185"/>
        <v>1019.1434499999999</v>
      </c>
      <c r="L621" s="284">
        <f t="shared" si="174"/>
        <v>0</v>
      </c>
      <c r="M621" s="19" t="s">
        <v>1260</v>
      </c>
      <c r="O621" s="32" t="str">
        <f t="shared" si="186"/>
        <v>E311</v>
      </c>
      <c r="P621" s="318"/>
      <c r="T621" s="19" t="s">
        <v>1260</v>
      </c>
    </row>
    <row r="622" spans="1:20" outlineLevel="2" x14ac:dyDescent="0.25">
      <c r="A622" t="s">
        <v>69</v>
      </c>
      <c r="B622" s="19" t="str">
        <f t="shared" si="183"/>
        <v>E311 STM Str/Imprv, Mint Farm OP-6</v>
      </c>
      <c r="C622" s="19" t="s">
        <v>1230</v>
      </c>
      <c r="E622" s="27">
        <v>43281</v>
      </c>
      <c r="F622" s="283">
        <v>458042</v>
      </c>
      <c r="G622" s="67">
        <v>2.6699999999999998E-2</v>
      </c>
      <c r="H622" s="284">
        <v>1019.14</v>
      </c>
      <c r="I622" s="283">
        <f t="shared" si="184"/>
        <v>458042</v>
      </c>
      <c r="J622" s="67">
        <f t="shared" si="182"/>
        <v>2.6699999999999998E-2</v>
      </c>
      <c r="K622" s="259">
        <f t="shared" si="185"/>
        <v>1019.1434499999999</v>
      </c>
      <c r="L622" s="284">
        <f t="shared" si="174"/>
        <v>0</v>
      </c>
      <c r="M622" s="19" t="s">
        <v>1260</v>
      </c>
      <c r="O622" s="32" t="str">
        <f t="shared" si="186"/>
        <v>E311</v>
      </c>
      <c r="P622" s="318"/>
      <c r="T622" s="19" t="s">
        <v>1260</v>
      </c>
    </row>
    <row r="623" spans="1:20" outlineLevel="2" x14ac:dyDescent="0.25">
      <c r="A623" t="s">
        <v>69</v>
      </c>
      <c r="B623" s="19" t="str">
        <f t="shared" si="183"/>
        <v>E311 STM Str/Imprv, Mint Farm OP-7</v>
      </c>
      <c r="C623" s="19" t="s">
        <v>1230</v>
      </c>
      <c r="E623" s="27">
        <v>43312</v>
      </c>
      <c r="F623" s="283">
        <v>458042</v>
      </c>
      <c r="G623" s="67">
        <v>2.6699999999999998E-2</v>
      </c>
      <c r="H623" s="284">
        <v>1019.14</v>
      </c>
      <c r="I623" s="283">
        <f t="shared" si="184"/>
        <v>458042</v>
      </c>
      <c r="J623" s="67">
        <f t="shared" si="182"/>
        <v>2.6699999999999998E-2</v>
      </c>
      <c r="K623" s="259">
        <f t="shared" si="185"/>
        <v>1019.1434499999999</v>
      </c>
      <c r="L623" s="284">
        <f t="shared" si="174"/>
        <v>0</v>
      </c>
      <c r="M623" s="19" t="s">
        <v>1260</v>
      </c>
      <c r="O623" s="32" t="str">
        <f t="shared" si="186"/>
        <v>E311</v>
      </c>
      <c r="P623" s="318"/>
      <c r="T623" s="19" t="s">
        <v>1260</v>
      </c>
    </row>
    <row r="624" spans="1:20" outlineLevel="2" x14ac:dyDescent="0.25">
      <c r="A624" t="s">
        <v>69</v>
      </c>
      <c r="B624" s="19" t="str">
        <f t="shared" si="183"/>
        <v>E311 STM Str/Imprv, Mint Farm OP-8</v>
      </c>
      <c r="C624" s="19" t="s">
        <v>1230</v>
      </c>
      <c r="E624" s="27">
        <v>43343</v>
      </c>
      <c r="F624" s="283">
        <v>458042</v>
      </c>
      <c r="G624" s="67">
        <v>2.6699999999999998E-2</v>
      </c>
      <c r="H624" s="284">
        <v>1019.14</v>
      </c>
      <c r="I624" s="283">
        <f t="shared" si="184"/>
        <v>458042</v>
      </c>
      <c r="J624" s="67">
        <f t="shared" si="182"/>
        <v>2.6699999999999998E-2</v>
      </c>
      <c r="K624" s="259">
        <f t="shared" si="185"/>
        <v>1019.1434499999999</v>
      </c>
      <c r="L624" s="284">
        <f t="shared" si="174"/>
        <v>0</v>
      </c>
      <c r="M624" s="19" t="s">
        <v>1260</v>
      </c>
      <c r="O624" s="32" t="str">
        <f t="shared" si="186"/>
        <v>E311</v>
      </c>
      <c r="P624" s="318"/>
      <c r="T624" s="19" t="s">
        <v>1260</v>
      </c>
    </row>
    <row r="625" spans="1:20" outlineLevel="2" x14ac:dyDescent="0.25">
      <c r="A625" t="s">
        <v>69</v>
      </c>
      <c r="B625" s="19" t="str">
        <f t="shared" si="183"/>
        <v>E311 STM Str/Imprv, Mint Farm OP-9</v>
      </c>
      <c r="C625" s="19" t="s">
        <v>1230</v>
      </c>
      <c r="E625" s="27">
        <v>43373</v>
      </c>
      <c r="F625" s="283">
        <v>458042</v>
      </c>
      <c r="G625" s="67">
        <v>2.6699999999999998E-2</v>
      </c>
      <c r="H625" s="284">
        <v>1019.14</v>
      </c>
      <c r="I625" s="283">
        <f t="shared" si="184"/>
        <v>458042</v>
      </c>
      <c r="J625" s="67">
        <f t="shared" si="182"/>
        <v>2.6699999999999998E-2</v>
      </c>
      <c r="K625" s="259">
        <f t="shared" si="185"/>
        <v>1019.1434499999999</v>
      </c>
      <c r="L625" s="284">
        <f t="shared" si="174"/>
        <v>0</v>
      </c>
      <c r="M625" s="19" t="s">
        <v>1260</v>
      </c>
      <c r="O625" s="32" t="str">
        <f t="shared" si="186"/>
        <v>E311</v>
      </c>
      <c r="P625" s="318"/>
      <c r="T625" s="19" t="s">
        <v>1260</v>
      </c>
    </row>
    <row r="626" spans="1:20" outlineLevel="2" x14ac:dyDescent="0.25">
      <c r="A626" t="s">
        <v>69</v>
      </c>
      <c r="B626" s="19" t="str">
        <f t="shared" si="183"/>
        <v>E311 STM Str/Imprv, Mint Farm OP-10</v>
      </c>
      <c r="C626" s="19" t="s">
        <v>1230</v>
      </c>
      <c r="E626" s="27">
        <v>43404</v>
      </c>
      <c r="F626" s="283">
        <v>458042</v>
      </c>
      <c r="G626" s="67">
        <v>2.6699999999999998E-2</v>
      </c>
      <c r="H626" s="284">
        <v>1019.14</v>
      </c>
      <c r="I626" s="283">
        <f t="shared" si="184"/>
        <v>458042</v>
      </c>
      <c r="J626" s="67">
        <f t="shared" si="182"/>
        <v>2.6699999999999998E-2</v>
      </c>
      <c r="K626" s="259">
        <f t="shared" si="185"/>
        <v>1019.1434499999999</v>
      </c>
      <c r="L626" s="284">
        <f t="shared" si="174"/>
        <v>0</v>
      </c>
      <c r="M626" s="19" t="s">
        <v>1260</v>
      </c>
      <c r="O626" s="32" t="str">
        <f t="shared" si="186"/>
        <v>E311</v>
      </c>
      <c r="P626" s="318"/>
      <c r="T626" s="19" t="s">
        <v>1260</v>
      </c>
    </row>
    <row r="627" spans="1:20" outlineLevel="2" x14ac:dyDescent="0.25">
      <c r="A627" t="s">
        <v>69</v>
      </c>
      <c r="B627" s="19" t="str">
        <f t="shared" si="183"/>
        <v>E311 STM Str/Imprv, Mint Farm OP-11</v>
      </c>
      <c r="C627" s="19" t="s">
        <v>1230</v>
      </c>
      <c r="E627" s="27">
        <v>43434</v>
      </c>
      <c r="F627" s="283">
        <v>458042</v>
      </c>
      <c r="G627" s="67">
        <v>2.6699999999999998E-2</v>
      </c>
      <c r="H627" s="284">
        <v>1019.14</v>
      </c>
      <c r="I627" s="283">
        <f t="shared" si="184"/>
        <v>458042</v>
      </c>
      <c r="J627" s="67">
        <f t="shared" si="182"/>
        <v>2.6699999999999998E-2</v>
      </c>
      <c r="K627" s="259">
        <f t="shared" si="185"/>
        <v>1019.1434499999999</v>
      </c>
      <c r="L627" s="284">
        <f t="shared" si="174"/>
        <v>0</v>
      </c>
      <c r="M627" s="19" t="s">
        <v>1260</v>
      </c>
      <c r="O627" s="32" t="str">
        <f t="shared" si="186"/>
        <v>E311</v>
      </c>
      <c r="P627" s="318"/>
      <c r="T627" s="19" t="s">
        <v>1260</v>
      </c>
    </row>
    <row r="628" spans="1:20" outlineLevel="2" x14ac:dyDescent="0.25">
      <c r="A628" t="s">
        <v>69</v>
      </c>
      <c r="B628" s="19" t="str">
        <f t="shared" si="183"/>
        <v>E311 STM Str/Imprv, Mint Farm OP-12</v>
      </c>
      <c r="C628" s="19" t="s">
        <v>1230</v>
      </c>
      <c r="E628" s="27">
        <v>43465</v>
      </c>
      <c r="F628" s="283">
        <v>458042</v>
      </c>
      <c r="G628" s="67">
        <v>2.6699999999999998E-2</v>
      </c>
      <c r="H628" s="284">
        <v>1019.14</v>
      </c>
      <c r="I628" s="283">
        <f t="shared" si="184"/>
        <v>458042</v>
      </c>
      <c r="J628" s="67">
        <f t="shared" si="182"/>
        <v>2.6699999999999998E-2</v>
      </c>
      <c r="K628" s="259">
        <f t="shared" si="185"/>
        <v>1019.1434499999999</v>
      </c>
      <c r="L628" s="284">
        <f t="shared" si="174"/>
        <v>0</v>
      </c>
      <c r="M628" s="19" t="s">
        <v>1260</v>
      </c>
      <c r="O628" s="32" t="str">
        <f t="shared" si="186"/>
        <v>E311</v>
      </c>
      <c r="P628" s="318"/>
      <c r="T628" s="19" t="s">
        <v>1260</v>
      </c>
    </row>
    <row r="629" spans="1:20" s="19" customFormat="1" ht="15.75" outlineLevel="1" thickBot="1" x14ac:dyDescent="0.3">
      <c r="A629" s="28" t="s">
        <v>672</v>
      </c>
      <c r="C629" s="20" t="s">
        <v>1234</v>
      </c>
      <c r="E629" s="104" t="s">
        <v>1266</v>
      </c>
      <c r="F629" s="283"/>
      <c r="G629" s="67"/>
      <c r="H629" s="285">
        <f>SUBTOTAL(9,H617:H628)</f>
        <v>12229.679999999998</v>
      </c>
      <c r="I629" s="283"/>
      <c r="J629" s="67">
        <f t="shared" si="182"/>
        <v>0</v>
      </c>
      <c r="K629" s="301">
        <f>SUBTOTAL(9,K617:K628)</f>
        <v>12229.721399999997</v>
      </c>
      <c r="L629" s="285">
        <f t="shared" si="174"/>
        <v>0.04</v>
      </c>
      <c r="O629" s="32" t="str">
        <f>LEFT(A629,5)</f>
        <v xml:space="preserve">E311 </v>
      </c>
      <c r="P629" s="318">
        <f>-L629/2</f>
        <v>-0.02</v>
      </c>
    </row>
    <row r="630" spans="1:20" ht="15.75" outlineLevel="2" thickTop="1" x14ac:dyDescent="0.25">
      <c r="A630" t="s">
        <v>70</v>
      </c>
      <c r="B630" s="19" t="str">
        <f t="shared" ref="B630:B641" si="187">CONCATENATE(A630,"-",MONTH(E630))</f>
        <v>E311 STM Str/Imprv, Sumas -1</v>
      </c>
      <c r="C630" s="19" t="s">
        <v>1230</v>
      </c>
      <c r="E630" s="27">
        <v>43131</v>
      </c>
      <c r="F630" s="283">
        <v>167398.26</v>
      </c>
      <c r="G630" s="67">
        <v>1.4999999999999999E-2</v>
      </c>
      <c r="H630" s="284">
        <v>209.23999999999998</v>
      </c>
      <c r="I630" s="283">
        <f t="shared" ref="I630:I641" si="188">VLOOKUP(CONCATENATE(A630,"-12"),$B$6:$F$7816,5,FALSE)</f>
        <v>407442.66</v>
      </c>
      <c r="J630" s="67">
        <f t="shared" si="182"/>
        <v>1.4999999999999999E-2</v>
      </c>
      <c r="K630" s="259">
        <f t="shared" ref="K630:K641" si="189">I630*J630/12</f>
        <v>509.30332499999992</v>
      </c>
      <c r="L630" s="284">
        <f t="shared" si="174"/>
        <v>300.06</v>
      </c>
      <c r="M630" s="19" t="s">
        <v>1260</v>
      </c>
      <c r="O630" s="32" t="str">
        <f t="shared" ref="O630:O641" si="190">LEFT(A630,4)</f>
        <v>E311</v>
      </c>
      <c r="P630" s="318"/>
      <c r="T630" s="19" t="s">
        <v>1260</v>
      </c>
    </row>
    <row r="631" spans="1:20" outlineLevel="2" x14ac:dyDescent="0.25">
      <c r="A631" t="s">
        <v>70</v>
      </c>
      <c r="B631" s="19" t="str">
        <f t="shared" si="187"/>
        <v>E311 STM Str/Imprv, Sumas -2</v>
      </c>
      <c r="C631" s="19" t="s">
        <v>1230</v>
      </c>
      <c r="E631" s="27">
        <v>43159</v>
      </c>
      <c r="F631" s="283">
        <v>167398.26</v>
      </c>
      <c r="G631" s="67">
        <v>1.4999999999999999E-2</v>
      </c>
      <c r="H631" s="284">
        <v>209.23999999999998</v>
      </c>
      <c r="I631" s="283">
        <f t="shared" si="188"/>
        <v>407442.66</v>
      </c>
      <c r="J631" s="67">
        <f t="shared" si="182"/>
        <v>1.4999999999999999E-2</v>
      </c>
      <c r="K631" s="259">
        <f t="shared" si="189"/>
        <v>509.30332499999992</v>
      </c>
      <c r="L631" s="284">
        <f t="shared" si="174"/>
        <v>300.06</v>
      </c>
      <c r="M631" s="19" t="s">
        <v>1260</v>
      </c>
      <c r="O631" s="32" t="str">
        <f t="shared" si="190"/>
        <v>E311</v>
      </c>
      <c r="P631" s="318"/>
      <c r="T631" s="19" t="s">
        <v>1260</v>
      </c>
    </row>
    <row r="632" spans="1:20" outlineLevel="2" x14ac:dyDescent="0.25">
      <c r="A632" t="s">
        <v>70</v>
      </c>
      <c r="B632" s="19" t="str">
        <f t="shared" si="187"/>
        <v>E311 STM Str/Imprv, Sumas -3</v>
      </c>
      <c r="C632" s="19" t="s">
        <v>1230</v>
      </c>
      <c r="E632" s="27">
        <v>43190</v>
      </c>
      <c r="F632" s="283">
        <v>167398.26</v>
      </c>
      <c r="G632" s="67">
        <v>1.4999999999999999E-2</v>
      </c>
      <c r="H632" s="284">
        <v>209.23999999999998</v>
      </c>
      <c r="I632" s="283">
        <f t="shared" si="188"/>
        <v>407442.66</v>
      </c>
      <c r="J632" s="67">
        <f t="shared" si="182"/>
        <v>1.4999999999999999E-2</v>
      </c>
      <c r="K632" s="259">
        <f t="shared" si="189"/>
        <v>509.30332499999992</v>
      </c>
      <c r="L632" s="284">
        <f t="shared" si="174"/>
        <v>300.06</v>
      </c>
      <c r="M632" s="19" t="s">
        <v>1260</v>
      </c>
      <c r="O632" s="32" t="str">
        <f t="shared" si="190"/>
        <v>E311</v>
      </c>
      <c r="P632" s="318"/>
      <c r="T632" s="19" t="s">
        <v>1260</v>
      </c>
    </row>
    <row r="633" spans="1:20" outlineLevel="2" x14ac:dyDescent="0.25">
      <c r="A633" t="s">
        <v>70</v>
      </c>
      <c r="B633" s="19" t="str">
        <f t="shared" si="187"/>
        <v>E311 STM Str/Imprv, Sumas -4</v>
      </c>
      <c r="C633" s="19" t="s">
        <v>1230</v>
      </c>
      <c r="E633" s="27">
        <v>43220</v>
      </c>
      <c r="F633" s="283">
        <v>167398.26</v>
      </c>
      <c r="G633" s="67">
        <v>1.4999999999999999E-2</v>
      </c>
      <c r="H633" s="284">
        <v>209.23999999999998</v>
      </c>
      <c r="I633" s="283">
        <f t="shared" si="188"/>
        <v>407442.66</v>
      </c>
      <c r="J633" s="67">
        <f t="shared" si="182"/>
        <v>1.4999999999999999E-2</v>
      </c>
      <c r="K633" s="259">
        <f t="shared" si="189"/>
        <v>509.30332499999992</v>
      </c>
      <c r="L633" s="284">
        <f t="shared" si="174"/>
        <v>300.06</v>
      </c>
      <c r="M633" s="19" t="s">
        <v>1260</v>
      </c>
      <c r="O633" s="32" t="str">
        <f t="shared" si="190"/>
        <v>E311</v>
      </c>
      <c r="P633" s="318"/>
      <c r="T633" s="19" t="s">
        <v>1260</v>
      </c>
    </row>
    <row r="634" spans="1:20" outlineLevel="2" x14ac:dyDescent="0.25">
      <c r="A634" t="s">
        <v>70</v>
      </c>
      <c r="B634" s="19" t="str">
        <f t="shared" si="187"/>
        <v>E311 STM Str/Imprv, Sumas -5</v>
      </c>
      <c r="C634" s="19" t="s">
        <v>1230</v>
      </c>
      <c r="E634" s="27">
        <v>43251</v>
      </c>
      <c r="F634" s="283">
        <v>167398.26</v>
      </c>
      <c r="G634" s="67">
        <v>1.4999999999999999E-2</v>
      </c>
      <c r="H634" s="284">
        <v>209.23999999999998</v>
      </c>
      <c r="I634" s="283">
        <f t="shared" si="188"/>
        <v>407442.66</v>
      </c>
      <c r="J634" s="67">
        <f t="shared" si="182"/>
        <v>1.4999999999999999E-2</v>
      </c>
      <c r="K634" s="259">
        <f t="shared" si="189"/>
        <v>509.30332499999992</v>
      </c>
      <c r="L634" s="284">
        <f t="shared" si="174"/>
        <v>300.06</v>
      </c>
      <c r="M634" s="19" t="s">
        <v>1260</v>
      </c>
      <c r="O634" s="32" t="str">
        <f t="shared" si="190"/>
        <v>E311</v>
      </c>
      <c r="P634" s="318"/>
      <c r="T634" s="19" t="s">
        <v>1260</v>
      </c>
    </row>
    <row r="635" spans="1:20" outlineLevel="2" x14ac:dyDescent="0.25">
      <c r="A635" t="s">
        <v>70</v>
      </c>
      <c r="B635" s="19" t="str">
        <f t="shared" si="187"/>
        <v>E311 STM Str/Imprv, Sumas -6</v>
      </c>
      <c r="C635" s="19" t="s">
        <v>1230</v>
      </c>
      <c r="E635" s="27">
        <v>43281</v>
      </c>
      <c r="F635" s="283">
        <v>167398.26</v>
      </c>
      <c r="G635" s="67">
        <v>1.4999999999999999E-2</v>
      </c>
      <c r="H635" s="284">
        <v>209.23999999999998</v>
      </c>
      <c r="I635" s="283">
        <f t="shared" si="188"/>
        <v>407442.66</v>
      </c>
      <c r="J635" s="67">
        <f t="shared" si="182"/>
        <v>1.4999999999999999E-2</v>
      </c>
      <c r="K635" s="259">
        <f t="shared" si="189"/>
        <v>509.30332499999992</v>
      </c>
      <c r="L635" s="284">
        <f t="shared" si="174"/>
        <v>300.06</v>
      </c>
      <c r="M635" s="19" t="s">
        <v>1260</v>
      </c>
      <c r="O635" s="32" t="str">
        <f t="shared" si="190"/>
        <v>E311</v>
      </c>
      <c r="P635" s="318"/>
      <c r="T635" s="19" t="s">
        <v>1260</v>
      </c>
    </row>
    <row r="636" spans="1:20" outlineLevel="2" x14ac:dyDescent="0.25">
      <c r="A636" t="s">
        <v>70</v>
      </c>
      <c r="B636" s="19" t="str">
        <f t="shared" si="187"/>
        <v>E311 STM Str/Imprv, Sumas -7</v>
      </c>
      <c r="C636" s="19" t="s">
        <v>1230</v>
      </c>
      <c r="E636" s="27">
        <v>43312</v>
      </c>
      <c r="F636" s="283">
        <v>167398.26</v>
      </c>
      <c r="G636" s="67">
        <v>1.4999999999999999E-2</v>
      </c>
      <c r="H636" s="284">
        <v>209.23999999999998</v>
      </c>
      <c r="I636" s="283">
        <f t="shared" si="188"/>
        <v>407442.66</v>
      </c>
      <c r="J636" s="67">
        <f t="shared" si="182"/>
        <v>1.4999999999999999E-2</v>
      </c>
      <c r="K636" s="259">
        <f t="shared" si="189"/>
        <v>509.30332499999992</v>
      </c>
      <c r="L636" s="284">
        <f t="shared" si="174"/>
        <v>300.06</v>
      </c>
      <c r="M636" s="19" t="s">
        <v>1260</v>
      </c>
      <c r="O636" s="32" t="str">
        <f t="shared" si="190"/>
        <v>E311</v>
      </c>
      <c r="P636" s="318"/>
      <c r="T636" s="19" t="s">
        <v>1260</v>
      </c>
    </row>
    <row r="637" spans="1:20" outlineLevel="2" x14ac:dyDescent="0.25">
      <c r="A637" t="s">
        <v>70</v>
      </c>
      <c r="B637" s="19" t="str">
        <f t="shared" si="187"/>
        <v>E311 STM Str/Imprv, Sumas -8</v>
      </c>
      <c r="C637" s="19" t="s">
        <v>1230</v>
      </c>
      <c r="E637" s="27">
        <v>43343</v>
      </c>
      <c r="F637" s="283">
        <v>167398.26</v>
      </c>
      <c r="G637" s="67">
        <v>1.4999999999999999E-2</v>
      </c>
      <c r="H637" s="284">
        <v>209.23999999999998</v>
      </c>
      <c r="I637" s="283">
        <f t="shared" si="188"/>
        <v>407442.66</v>
      </c>
      <c r="J637" s="67">
        <f t="shared" si="182"/>
        <v>1.4999999999999999E-2</v>
      </c>
      <c r="K637" s="259">
        <f t="shared" si="189"/>
        <v>509.30332499999992</v>
      </c>
      <c r="L637" s="284">
        <f t="shared" si="174"/>
        <v>300.06</v>
      </c>
      <c r="M637" s="19" t="s">
        <v>1260</v>
      </c>
      <c r="O637" s="32" t="str">
        <f t="shared" si="190"/>
        <v>E311</v>
      </c>
      <c r="P637" s="318"/>
      <c r="T637" s="19" t="s">
        <v>1260</v>
      </c>
    </row>
    <row r="638" spans="1:20" outlineLevel="2" x14ac:dyDescent="0.25">
      <c r="A638" t="s">
        <v>70</v>
      </c>
      <c r="B638" s="19" t="str">
        <f t="shared" si="187"/>
        <v>E311 STM Str/Imprv, Sumas -9</v>
      </c>
      <c r="C638" s="19" t="s">
        <v>1230</v>
      </c>
      <c r="E638" s="27">
        <v>43373</v>
      </c>
      <c r="F638" s="283">
        <v>167398.26</v>
      </c>
      <c r="G638" s="67">
        <v>1.4999999999999999E-2</v>
      </c>
      <c r="H638" s="284">
        <v>209.23999999999998</v>
      </c>
      <c r="I638" s="283">
        <f t="shared" si="188"/>
        <v>407442.66</v>
      </c>
      <c r="J638" s="67">
        <f t="shared" si="182"/>
        <v>1.4999999999999999E-2</v>
      </c>
      <c r="K638" s="259">
        <f t="shared" si="189"/>
        <v>509.30332499999992</v>
      </c>
      <c r="L638" s="284">
        <f t="shared" si="174"/>
        <v>300.06</v>
      </c>
      <c r="M638" s="19" t="s">
        <v>1260</v>
      </c>
      <c r="O638" s="32" t="str">
        <f t="shared" si="190"/>
        <v>E311</v>
      </c>
      <c r="P638" s="318"/>
      <c r="T638" s="19" t="s">
        <v>1260</v>
      </c>
    </row>
    <row r="639" spans="1:20" outlineLevel="2" x14ac:dyDescent="0.25">
      <c r="A639" t="s">
        <v>70</v>
      </c>
      <c r="B639" s="19" t="str">
        <f t="shared" si="187"/>
        <v>E311 STM Str/Imprv, Sumas -10</v>
      </c>
      <c r="C639" s="19" t="s">
        <v>1230</v>
      </c>
      <c r="E639" s="27">
        <v>43404</v>
      </c>
      <c r="F639" s="283">
        <v>167398.26</v>
      </c>
      <c r="G639" s="67">
        <v>1.4999999999999999E-2</v>
      </c>
      <c r="H639" s="284">
        <v>209.23999999999998</v>
      </c>
      <c r="I639" s="283">
        <f t="shared" si="188"/>
        <v>407442.66</v>
      </c>
      <c r="J639" s="67">
        <f t="shared" si="182"/>
        <v>1.4999999999999999E-2</v>
      </c>
      <c r="K639" s="259">
        <f t="shared" si="189"/>
        <v>509.30332499999992</v>
      </c>
      <c r="L639" s="284">
        <f t="shared" si="174"/>
        <v>300.06</v>
      </c>
      <c r="M639" s="19" t="s">
        <v>1260</v>
      </c>
      <c r="O639" s="32" t="str">
        <f t="shared" si="190"/>
        <v>E311</v>
      </c>
      <c r="P639" s="318"/>
      <c r="T639" s="19" t="s">
        <v>1260</v>
      </c>
    </row>
    <row r="640" spans="1:20" outlineLevel="2" x14ac:dyDescent="0.25">
      <c r="A640" t="s">
        <v>70</v>
      </c>
      <c r="B640" s="19" t="str">
        <f t="shared" si="187"/>
        <v>E311 STM Str/Imprv, Sumas -11</v>
      </c>
      <c r="C640" s="19" t="s">
        <v>1230</v>
      </c>
      <c r="E640" s="27">
        <v>43434</v>
      </c>
      <c r="F640" s="283">
        <v>167398.26</v>
      </c>
      <c r="G640" s="67">
        <v>1.4999999999999999E-2</v>
      </c>
      <c r="H640" s="284">
        <v>209.23999999999998</v>
      </c>
      <c r="I640" s="283">
        <f t="shared" si="188"/>
        <v>407442.66</v>
      </c>
      <c r="J640" s="67">
        <f t="shared" si="182"/>
        <v>1.4999999999999999E-2</v>
      </c>
      <c r="K640" s="259">
        <f t="shared" si="189"/>
        <v>509.30332499999992</v>
      </c>
      <c r="L640" s="284">
        <f t="shared" si="174"/>
        <v>300.06</v>
      </c>
      <c r="M640" s="19" t="s">
        <v>1260</v>
      </c>
      <c r="O640" s="32" t="str">
        <f t="shared" si="190"/>
        <v>E311</v>
      </c>
      <c r="P640" s="318"/>
      <c r="T640" s="19" t="s">
        <v>1260</v>
      </c>
    </row>
    <row r="641" spans="1:20" outlineLevel="2" x14ac:dyDescent="0.25">
      <c r="A641" t="s">
        <v>70</v>
      </c>
      <c r="B641" s="19" t="str">
        <f t="shared" si="187"/>
        <v>E311 STM Str/Imprv, Sumas -12</v>
      </c>
      <c r="C641" s="19" t="s">
        <v>1230</v>
      </c>
      <c r="E641" s="27">
        <v>43465</v>
      </c>
      <c r="F641" s="283">
        <v>407442.66</v>
      </c>
      <c r="G641" s="67">
        <v>1.4999999999999999E-2</v>
      </c>
      <c r="H641" s="284">
        <v>509.31</v>
      </c>
      <c r="I641" s="283">
        <f t="shared" si="188"/>
        <v>407442.66</v>
      </c>
      <c r="J641" s="67">
        <f t="shared" si="182"/>
        <v>1.4999999999999999E-2</v>
      </c>
      <c r="K641" s="259">
        <f t="shared" si="189"/>
        <v>509.30332499999992</v>
      </c>
      <c r="L641" s="284">
        <f t="shared" si="174"/>
        <v>-0.01</v>
      </c>
      <c r="M641" s="19" t="s">
        <v>1260</v>
      </c>
      <c r="O641" s="32" t="str">
        <f t="shared" si="190"/>
        <v>E311</v>
      </c>
      <c r="P641" s="318"/>
      <c r="T641" s="19" t="s">
        <v>1260</v>
      </c>
    </row>
    <row r="642" spans="1:20" s="19" customFormat="1" ht="15.75" outlineLevel="1" thickBot="1" x14ac:dyDescent="0.3">
      <c r="A642" s="28" t="s">
        <v>673</v>
      </c>
      <c r="C642" s="20" t="s">
        <v>1234</v>
      </c>
      <c r="E642" s="104" t="s">
        <v>1266</v>
      </c>
      <c r="F642" s="283"/>
      <c r="G642" s="67"/>
      <c r="H642" s="285">
        <f>SUBTOTAL(9,H630:H641)</f>
        <v>2810.9499999999994</v>
      </c>
      <c r="I642" s="283"/>
      <c r="J642" s="67">
        <f t="shared" si="182"/>
        <v>0</v>
      </c>
      <c r="K642" s="301">
        <f>SUBTOTAL(9,K630:K641)</f>
        <v>6111.6398999999992</v>
      </c>
      <c r="L642" s="285">
        <f t="shared" si="174"/>
        <v>3300.69</v>
      </c>
      <c r="O642" s="32" t="str">
        <f>LEFT(A642,5)</f>
        <v xml:space="preserve">E311 </v>
      </c>
      <c r="P642" s="318">
        <f>-L642/2</f>
        <v>-1650.345</v>
      </c>
    </row>
    <row r="643" spans="1:20" ht="15.75" outlineLevel="2" thickTop="1" x14ac:dyDescent="0.25">
      <c r="A643" t="s">
        <v>71</v>
      </c>
      <c r="B643" s="19" t="str">
        <f t="shared" ref="B643:B654" si="191">CONCATENATE(A643,"-",MONTH(E643))</f>
        <v>E311 STM Str/Imprv, Sumas OP-1</v>
      </c>
      <c r="C643" s="19" t="s">
        <v>1230</v>
      </c>
      <c r="E643" s="27">
        <v>43131</v>
      </c>
      <c r="F643" s="283">
        <v>1325313.43</v>
      </c>
      <c r="G643" s="67">
        <v>1.4999999999999999E-2</v>
      </c>
      <c r="H643" s="284">
        <v>1656.6399999999999</v>
      </c>
      <c r="I643" s="283">
        <f t="shared" ref="I643:I654" si="192">VLOOKUP(CONCATENATE(A643,"-12"),$B$6:$F$7816,5,FALSE)</f>
        <v>1325313.43</v>
      </c>
      <c r="J643" s="67">
        <f t="shared" si="182"/>
        <v>1.4999999999999999E-2</v>
      </c>
      <c r="K643" s="259">
        <f t="shared" ref="K643:K654" si="193">I643*J643/12</f>
        <v>1656.6417874999997</v>
      </c>
      <c r="L643" s="284">
        <f t="shared" si="174"/>
        <v>0</v>
      </c>
      <c r="M643" s="19" t="s">
        <v>1260</v>
      </c>
      <c r="O643" s="32" t="str">
        <f t="shared" ref="O643:O654" si="194">LEFT(A643,4)</f>
        <v>E311</v>
      </c>
      <c r="P643" s="318"/>
      <c r="T643" s="19" t="s">
        <v>1260</v>
      </c>
    </row>
    <row r="644" spans="1:20" outlineLevel="2" x14ac:dyDescent="0.25">
      <c r="A644" t="s">
        <v>71</v>
      </c>
      <c r="B644" s="19" t="str">
        <f t="shared" si="191"/>
        <v>E311 STM Str/Imprv, Sumas OP-2</v>
      </c>
      <c r="C644" s="19" t="s">
        <v>1230</v>
      </c>
      <c r="E644" s="27">
        <v>43159</v>
      </c>
      <c r="F644" s="283">
        <v>1325313.43</v>
      </c>
      <c r="G644" s="67">
        <v>1.4999999999999999E-2</v>
      </c>
      <c r="H644" s="284">
        <v>1656.6399999999999</v>
      </c>
      <c r="I644" s="283">
        <f t="shared" si="192"/>
        <v>1325313.43</v>
      </c>
      <c r="J644" s="67">
        <f t="shared" si="182"/>
        <v>1.4999999999999999E-2</v>
      </c>
      <c r="K644" s="259">
        <f t="shared" si="193"/>
        <v>1656.6417874999997</v>
      </c>
      <c r="L644" s="284">
        <f t="shared" si="174"/>
        <v>0</v>
      </c>
      <c r="M644" s="19" t="s">
        <v>1260</v>
      </c>
      <c r="O644" s="32" t="str">
        <f t="shared" si="194"/>
        <v>E311</v>
      </c>
      <c r="P644" s="318"/>
      <c r="T644" s="19" t="s">
        <v>1260</v>
      </c>
    </row>
    <row r="645" spans="1:20" outlineLevel="2" x14ac:dyDescent="0.25">
      <c r="A645" t="s">
        <v>71</v>
      </c>
      <c r="B645" s="19" t="str">
        <f t="shared" si="191"/>
        <v>E311 STM Str/Imprv, Sumas OP-3</v>
      </c>
      <c r="C645" s="19" t="s">
        <v>1230</v>
      </c>
      <c r="E645" s="27">
        <v>43190</v>
      </c>
      <c r="F645" s="283">
        <v>1325313.43</v>
      </c>
      <c r="G645" s="67">
        <v>1.4999999999999999E-2</v>
      </c>
      <c r="H645" s="284">
        <v>1656.6399999999999</v>
      </c>
      <c r="I645" s="283">
        <f t="shared" si="192"/>
        <v>1325313.43</v>
      </c>
      <c r="J645" s="67">
        <f t="shared" si="182"/>
        <v>1.4999999999999999E-2</v>
      </c>
      <c r="K645" s="259">
        <f t="shared" si="193"/>
        <v>1656.6417874999997</v>
      </c>
      <c r="L645" s="284">
        <f t="shared" si="174"/>
        <v>0</v>
      </c>
      <c r="M645" s="19" t="s">
        <v>1260</v>
      </c>
      <c r="O645" s="32" t="str">
        <f t="shared" si="194"/>
        <v>E311</v>
      </c>
      <c r="P645" s="318"/>
      <c r="T645" s="19" t="s">
        <v>1260</v>
      </c>
    </row>
    <row r="646" spans="1:20" outlineLevel="2" x14ac:dyDescent="0.25">
      <c r="A646" t="s">
        <v>71</v>
      </c>
      <c r="B646" s="19" t="str">
        <f t="shared" si="191"/>
        <v>E311 STM Str/Imprv, Sumas OP-4</v>
      </c>
      <c r="C646" s="19" t="s">
        <v>1230</v>
      </c>
      <c r="E646" s="27">
        <v>43220</v>
      </c>
      <c r="F646" s="283">
        <v>1325313.43</v>
      </c>
      <c r="G646" s="67">
        <v>1.4999999999999999E-2</v>
      </c>
      <c r="H646" s="284">
        <v>1656.6399999999999</v>
      </c>
      <c r="I646" s="283">
        <f t="shared" si="192"/>
        <v>1325313.43</v>
      </c>
      <c r="J646" s="67">
        <f t="shared" si="182"/>
        <v>1.4999999999999999E-2</v>
      </c>
      <c r="K646" s="259">
        <f t="shared" si="193"/>
        <v>1656.6417874999997</v>
      </c>
      <c r="L646" s="284">
        <f t="shared" si="174"/>
        <v>0</v>
      </c>
      <c r="M646" s="19" t="s">
        <v>1260</v>
      </c>
      <c r="O646" s="32" t="str">
        <f t="shared" si="194"/>
        <v>E311</v>
      </c>
      <c r="P646" s="318"/>
      <c r="T646" s="19" t="s">
        <v>1260</v>
      </c>
    </row>
    <row r="647" spans="1:20" outlineLevel="2" x14ac:dyDescent="0.25">
      <c r="A647" t="s">
        <v>71</v>
      </c>
      <c r="B647" s="19" t="str">
        <f t="shared" si="191"/>
        <v>E311 STM Str/Imprv, Sumas OP-5</v>
      </c>
      <c r="C647" s="19" t="s">
        <v>1230</v>
      </c>
      <c r="E647" s="27">
        <v>43251</v>
      </c>
      <c r="F647" s="283">
        <v>1325313.43</v>
      </c>
      <c r="G647" s="67">
        <v>1.4999999999999999E-2</v>
      </c>
      <c r="H647" s="284">
        <v>1656.6399999999999</v>
      </c>
      <c r="I647" s="283">
        <f t="shared" si="192"/>
        <v>1325313.43</v>
      </c>
      <c r="J647" s="67">
        <f t="shared" si="182"/>
        <v>1.4999999999999999E-2</v>
      </c>
      <c r="K647" s="259">
        <f t="shared" si="193"/>
        <v>1656.6417874999997</v>
      </c>
      <c r="L647" s="284">
        <f t="shared" ref="L647:L710" si="195">ROUND(K647-H647,2)</f>
        <v>0</v>
      </c>
      <c r="M647" s="19" t="s">
        <v>1260</v>
      </c>
      <c r="O647" s="32" t="str">
        <f t="shared" si="194"/>
        <v>E311</v>
      </c>
      <c r="P647" s="318"/>
      <c r="T647" s="19" t="s">
        <v>1260</v>
      </c>
    </row>
    <row r="648" spans="1:20" outlineLevel="2" x14ac:dyDescent="0.25">
      <c r="A648" t="s">
        <v>71</v>
      </c>
      <c r="B648" s="19" t="str">
        <f t="shared" si="191"/>
        <v>E311 STM Str/Imprv, Sumas OP-6</v>
      </c>
      <c r="C648" s="19" t="s">
        <v>1230</v>
      </c>
      <c r="E648" s="27">
        <v>43281</v>
      </c>
      <c r="F648" s="283">
        <v>1325313.43</v>
      </c>
      <c r="G648" s="67">
        <v>1.4999999999999999E-2</v>
      </c>
      <c r="H648" s="284">
        <v>1656.6399999999999</v>
      </c>
      <c r="I648" s="283">
        <f t="shared" si="192"/>
        <v>1325313.43</v>
      </c>
      <c r="J648" s="67">
        <f t="shared" si="182"/>
        <v>1.4999999999999999E-2</v>
      </c>
      <c r="K648" s="259">
        <f t="shared" si="193"/>
        <v>1656.6417874999997</v>
      </c>
      <c r="L648" s="284">
        <f t="shared" si="195"/>
        <v>0</v>
      </c>
      <c r="M648" s="19" t="s">
        <v>1260</v>
      </c>
      <c r="O648" s="32" t="str">
        <f t="shared" si="194"/>
        <v>E311</v>
      </c>
      <c r="P648" s="318"/>
      <c r="T648" s="19" t="s">
        <v>1260</v>
      </c>
    </row>
    <row r="649" spans="1:20" outlineLevel="2" x14ac:dyDescent="0.25">
      <c r="A649" t="s">
        <v>71</v>
      </c>
      <c r="B649" s="19" t="str">
        <f t="shared" si="191"/>
        <v>E311 STM Str/Imprv, Sumas OP-7</v>
      </c>
      <c r="C649" s="19" t="s">
        <v>1230</v>
      </c>
      <c r="E649" s="27">
        <v>43312</v>
      </c>
      <c r="F649" s="283">
        <v>1325313.43</v>
      </c>
      <c r="G649" s="67">
        <v>1.4999999999999999E-2</v>
      </c>
      <c r="H649" s="284">
        <v>1656.6399999999999</v>
      </c>
      <c r="I649" s="283">
        <f t="shared" si="192"/>
        <v>1325313.43</v>
      </c>
      <c r="J649" s="67">
        <f t="shared" si="182"/>
        <v>1.4999999999999999E-2</v>
      </c>
      <c r="K649" s="259">
        <f t="shared" si="193"/>
        <v>1656.6417874999997</v>
      </c>
      <c r="L649" s="284">
        <f t="shared" si="195"/>
        <v>0</v>
      </c>
      <c r="M649" s="19" t="s">
        <v>1260</v>
      </c>
      <c r="O649" s="32" t="str">
        <f t="shared" si="194"/>
        <v>E311</v>
      </c>
      <c r="P649" s="318"/>
      <c r="T649" s="19" t="s">
        <v>1260</v>
      </c>
    </row>
    <row r="650" spans="1:20" outlineLevel="2" x14ac:dyDescent="0.25">
      <c r="A650" t="s">
        <v>71</v>
      </c>
      <c r="B650" s="19" t="str">
        <f t="shared" si="191"/>
        <v>E311 STM Str/Imprv, Sumas OP-8</v>
      </c>
      <c r="C650" s="19" t="s">
        <v>1230</v>
      </c>
      <c r="E650" s="27">
        <v>43343</v>
      </c>
      <c r="F650" s="283">
        <v>1325313.43</v>
      </c>
      <c r="G650" s="67">
        <v>1.4999999999999999E-2</v>
      </c>
      <c r="H650" s="284">
        <v>1656.6399999999999</v>
      </c>
      <c r="I650" s="283">
        <f t="shared" si="192"/>
        <v>1325313.43</v>
      </c>
      <c r="J650" s="67">
        <f t="shared" si="182"/>
        <v>1.4999999999999999E-2</v>
      </c>
      <c r="K650" s="259">
        <f t="shared" si="193"/>
        <v>1656.6417874999997</v>
      </c>
      <c r="L650" s="284">
        <f t="shared" si="195"/>
        <v>0</v>
      </c>
      <c r="M650" s="19" t="s">
        <v>1260</v>
      </c>
      <c r="O650" s="32" t="str">
        <f t="shared" si="194"/>
        <v>E311</v>
      </c>
      <c r="P650" s="318"/>
      <c r="T650" s="19" t="s">
        <v>1260</v>
      </c>
    </row>
    <row r="651" spans="1:20" outlineLevel="2" x14ac:dyDescent="0.25">
      <c r="A651" t="s">
        <v>71</v>
      </c>
      <c r="B651" s="19" t="str">
        <f t="shared" si="191"/>
        <v>E311 STM Str/Imprv, Sumas OP-9</v>
      </c>
      <c r="C651" s="19" t="s">
        <v>1230</v>
      </c>
      <c r="E651" s="27">
        <v>43373</v>
      </c>
      <c r="F651" s="283">
        <v>1325313.43</v>
      </c>
      <c r="G651" s="67">
        <v>1.4999999999999999E-2</v>
      </c>
      <c r="H651" s="284">
        <v>1656.6399999999999</v>
      </c>
      <c r="I651" s="283">
        <f t="shared" si="192"/>
        <v>1325313.43</v>
      </c>
      <c r="J651" s="67">
        <f t="shared" si="182"/>
        <v>1.4999999999999999E-2</v>
      </c>
      <c r="K651" s="259">
        <f t="shared" si="193"/>
        <v>1656.6417874999997</v>
      </c>
      <c r="L651" s="284">
        <f t="shared" si="195"/>
        <v>0</v>
      </c>
      <c r="M651" s="19" t="s">
        <v>1260</v>
      </c>
      <c r="O651" s="32" t="str">
        <f t="shared" si="194"/>
        <v>E311</v>
      </c>
      <c r="P651" s="318"/>
      <c r="T651" s="19" t="s">
        <v>1260</v>
      </c>
    </row>
    <row r="652" spans="1:20" outlineLevel="2" x14ac:dyDescent="0.25">
      <c r="A652" t="s">
        <v>71</v>
      </c>
      <c r="B652" s="19" t="str">
        <f t="shared" si="191"/>
        <v>E311 STM Str/Imprv, Sumas OP-10</v>
      </c>
      <c r="C652" s="19" t="s">
        <v>1230</v>
      </c>
      <c r="E652" s="27">
        <v>43404</v>
      </c>
      <c r="F652" s="283">
        <v>1325313.43</v>
      </c>
      <c r="G652" s="67">
        <v>1.4999999999999999E-2</v>
      </c>
      <c r="H652" s="284">
        <v>1656.6399999999999</v>
      </c>
      <c r="I652" s="283">
        <f t="shared" si="192"/>
        <v>1325313.43</v>
      </c>
      <c r="J652" s="67">
        <f t="shared" si="182"/>
        <v>1.4999999999999999E-2</v>
      </c>
      <c r="K652" s="259">
        <f t="shared" si="193"/>
        <v>1656.6417874999997</v>
      </c>
      <c r="L652" s="284">
        <f t="shared" si="195"/>
        <v>0</v>
      </c>
      <c r="M652" s="19" t="s">
        <v>1260</v>
      </c>
      <c r="O652" s="32" t="str">
        <f t="shared" si="194"/>
        <v>E311</v>
      </c>
      <c r="P652" s="318"/>
      <c r="T652" s="19" t="s">
        <v>1260</v>
      </c>
    </row>
    <row r="653" spans="1:20" outlineLevel="2" x14ac:dyDescent="0.25">
      <c r="A653" t="s">
        <v>71</v>
      </c>
      <c r="B653" s="19" t="str">
        <f t="shared" si="191"/>
        <v>E311 STM Str/Imprv, Sumas OP-11</v>
      </c>
      <c r="C653" s="19" t="s">
        <v>1230</v>
      </c>
      <c r="E653" s="27">
        <v>43434</v>
      </c>
      <c r="F653" s="283">
        <v>1325313.43</v>
      </c>
      <c r="G653" s="67">
        <v>1.4999999999999999E-2</v>
      </c>
      <c r="H653" s="284">
        <v>1656.6399999999999</v>
      </c>
      <c r="I653" s="283">
        <f t="shared" si="192"/>
        <v>1325313.43</v>
      </c>
      <c r="J653" s="67">
        <f t="shared" si="182"/>
        <v>1.4999999999999999E-2</v>
      </c>
      <c r="K653" s="259">
        <f t="shared" si="193"/>
        <v>1656.6417874999997</v>
      </c>
      <c r="L653" s="284">
        <f t="shared" si="195"/>
        <v>0</v>
      </c>
      <c r="M653" s="19" t="s">
        <v>1260</v>
      </c>
      <c r="O653" s="32" t="str">
        <f t="shared" si="194"/>
        <v>E311</v>
      </c>
      <c r="P653" s="318"/>
      <c r="T653" s="19" t="s">
        <v>1260</v>
      </c>
    </row>
    <row r="654" spans="1:20" outlineLevel="2" x14ac:dyDescent="0.25">
      <c r="A654" t="s">
        <v>71</v>
      </c>
      <c r="B654" s="19" t="str">
        <f t="shared" si="191"/>
        <v>E311 STM Str/Imprv, Sumas OP-12</v>
      </c>
      <c r="C654" s="19" t="s">
        <v>1230</v>
      </c>
      <c r="E654" s="27">
        <v>43465</v>
      </c>
      <c r="F654" s="283">
        <v>1325313.43</v>
      </c>
      <c r="G654" s="67">
        <v>1.4999999999999999E-2</v>
      </c>
      <c r="H654" s="284">
        <v>1656.6399999999999</v>
      </c>
      <c r="I654" s="283">
        <f t="shared" si="192"/>
        <v>1325313.43</v>
      </c>
      <c r="J654" s="67">
        <f t="shared" si="182"/>
        <v>1.4999999999999999E-2</v>
      </c>
      <c r="K654" s="259">
        <f t="shared" si="193"/>
        <v>1656.6417874999997</v>
      </c>
      <c r="L654" s="284">
        <f t="shared" si="195"/>
        <v>0</v>
      </c>
      <c r="M654" s="19" t="s">
        <v>1260</v>
      </c>
      <c r="O654" s="32" t="str">
        <f t="shared" si="194"/>
        <v>E311</v>
      </c>
      <c r="P654" s="318"/>
      <c r="T654" s="19" t="s">
        <v>1260</v>
      </c>
    </row>
    <row r="655" spans="1:20" s="19" customFormat="1" ht="15.75" outlineLevel="1" thickBot="1" x14ac:dyDescent="0.3">
      <c r="A655" s="28" t="s">
        <v>674</v>
      </c>
      <c r="C655" s="20" t="s">
        <v>1234</v>
      </c>
      <c r="E655" s="104" t="s">
        <v>1266</v>
      </c>
      <c r="F655" s="283"/>
      <c r="G655" s="67"/>
      <c r="H655" s="285">
        <f>SUBTOTAL(9,H643:H654)</f>
        <v>19879.679999999997</v>
      </c>
      <c r="I655" s="283"/>
      <c r="J655" s="67">
        <f t="shared" si="182"/>
        <v>0</v>
      </c>
      <c r="K655" s="301">
        <f>SUBTOTAL(9,K643:K654)</f>
        <v>19879.701450000004</v>
      </c>
      <c r="L655" s="285">
        <f t="shared" si="195"/>
        <v>0.02</v>
      </c>
      <c r="O655" s="32" t="str">
        <f>LEFT(A655,5)</f>
        <v xml:space="preserve">E311 </v>
      </c>
      <c r="P655" s="318">
        <f>-L655/2</f>
        <v>-0.01</v>
      </c>
    </row>
    <row r="656" spans="1:20" ht="15.75" outlineLevel="2" thickTop="1" x14ac:dyDescent="0.25">
      <c r="A656" t="s">
        <v>72</v>
      </c>
      <c r="B656" s="19" t="str">
        <f t="shared" ref="B656:B667" si="196">CONCATENATE(A656,"-",MONTH(E656))</f>
        <v>E311 STM Str/Impv, Colstrip 1-1</v>
      </c>
      <c r="C656" s="19" t="s">
        <v>1230</v>
      </c>
      <c r="E656" s="27">
        <v>43131</v>
      </c>
      <c r="F656" s="283">
        <v>9365068.2599999998</v>
      </c>
      <c r="G656" s="67">
        <v>4.8599999999999997E-2</v>
      </c>
      <c r="H656" s="284">
        <v>37928.53</v>
      </c>
      <c r="I656" s="283">
        <f t="shared" ref="I656:I667" si="197">VLOOKUP(CONCATENATE(A656,"-12"),$B$6:$F$7816,5,FALSE)</f>
        <v>9358904.8300000001</v>
      </c>
      <c r="J656" s="67">
        <f t="shared" si="182"/>
        <v>4.8599999999999997E-2</v>
      </c>
      <c r="K656" s="259">
        <f t="shared" ref="K656:K667" si="198">I656*J656/12</f>
        <v>37903.564561500003</v>
      </c>
      <c r="L656" s="284">
        <f t="shared" si="195"/>
        <v>-24.97</v>
      </c>
      <c r="M656" s="19" t="s">
        <v>1260</v>
      </c>
      <c r="O656" s="32" t="str">
        <f t="shared" ref="O656:O667" si="199">LEFT(A656,4)</f>
        <v>E311</v>
      </c>
      <c r="P656" s="318"/>
      <c r="T656" s="19" t="s">
        <v>1260</v>
      </c>
    </row>
    <row r="657" spans="1:20" outlineLevel="2" x14ac:dyDescent="0.25">
      <c r="A657" t="s">
        <v>72</v>
      </c>
      <c r="B657" s="19" t="str">
        <f t="shared" si="196"/>
        <v>E311 STM Str/Impv, Colstrip 1-2</v>
      </c>
      <c r="C657" s="19" t="s">
        <v>1230</v>
      </c>
      <c r="E657" s="27">
        <v>43159</v>
      </c>
      <c r="F657" s="283">
        <v>9304853.3200000003</v>
      </c>
      <c r="G657" s="67">
        <v>4.8599999999999997E-2</v>
      </c>
      <c r="H657" s="284">
        <v>37684.660000000003</v>
      </c>
      <c r="I657" s="283">
        <f t="shared" si="197"/>
        <v>9358904.8300000001</v>
      </c>
      <c r="J657" s="67">
        <f t="shared" si="182"/>
        <v>4.8599999999999997E-2</v>
      </c>
      <c r="K657" s="259">
        <f t="shared" si="198"/>
        <v>37903.564561500003</v>
      </c>
      <c r="L657" s="284">
        <f t="shared" si="195"/>
        <v>218.9</v>
      </c>
      <c r="M657" s="19" t="s">
        <v>1260</v>
      </c>
      <c r="O657" s="32" t="str">
        <f t="shared" si="199"/>
        <v>E311</v>
      </c>
      <c r="P657" s="318"/>
      <c r="T657" s="19" t="s">
        <v>1260</v>
      </c>
    </row>
    <row r="658" spans="1:20" outlineLevel="2" x14ac:dyDescent="0.25">
      <c r="A658" t="s">
        <v>72</v>
      </c>
      <c r="B658" s="19" t="str">
        <f t="shared" si="196"/>
        <v>E311 STM Str/Impv, Colstrip 1-3</v>
      </c>
      <c r="C658" s="19" t="s">
        <v>1230</v>
      </c>
      <c r="E658" s="27">
        <v>43190</v>
      </c>
      <c r="F658" s="283">
        <v>9304858.0500000007</v>
      </c>
      <c r="G658" s="67">
        <v>4.8599999999999997E-2</v>
      </c>
      <c r="H658" s="284">
        <v>37684.68</v>
      </c>
      <c r="I658" s="283">
        <f t="shared" si="197"/>
        <v>9358904.8300000001</v>
      </c>
      <c r="J658" s="67">
        <f t="shared" si="182"/>
        <v>4.8599999999999997E-2</v>
      </c>
      <c r="K658" s="259">
        <f t="shared" si="198"/>
        <v>37903.564561500003</v>
      </c>
      <c r="L658" s="284">
        <f t="shared" si="195"/>
        <v>218.88</v>
      </c>
      <c r="M658" s="19" t="s">
        <v>1260</v>
      </c>
      <c r="O658" s="32" t="str">
        <f t="shared" si="199"/>
        <v>E311</v>
      </c>
      <c r="P658" s="318"/>
      <c r="T658" s="19" t="s">
        <v>1260</v>
      </c>
    </row>
    <row r="659" spans="1:20" outlineLevel="2" x14ac:dyDescent="0.25">
      <c r="A659" t="s">
        <v>72</v>
      </c>
      <c r="B659" s="19" t="str">
        <f t="shared" si="196"/>
        <v>E311 STM Str/Impv, Colstrip 1-4</v>
      </c>
      <c r="C659" s="19" t="s">
        <v>1230</v>
      </c>
      <c r="E659" s="27">
        <v>43220</v>
      </c>
      <c r="F659" s="283">
        <v>9304864.9900000002</v>
      </c>
      <c r="G659" s="67">
        <v>4.8599999999999997E-2</v>
      </c>
      <c r="H659" s="284">
        <v>37684.699999999997</v>
      </c>
      <c r="I659" s="283">
        <f t="shared" si="197"/>
        <v>9358904.8300000001</v>
      </c>
      <c r="J659" s="67">
        <f t="shared" si="182"/>
        <v>4.8599999999999997E-2</v>
      </c>
      <c r="K659" s="259">
        <f t="shared" si="198"/>
        <v>37903.564561500003</v>
      </c>
      <c r="L659" s="284">
        <f t="shared" si="195"/>
        <v>218.86</v>
      </c>
      <c r="M659" s="19" t="s">
        <v>1260</v>
      </c>
      <c r="O659" s="32" t="str">
        <f t="shared" si="199"/>
        <v>E311</v>
      </c>
      <c r="P659" s="318"/>
      <c r="T659" s="19" t="s">
        <v>1260</v>
      </c>
    </row>
    <row r="660" spans="1:20" outlineLevel="2" x14ac:dyDescent="0.25">
      <c r="A660" t="s">
        <v>72</v>
      </c>
      <c r="B660" s="19" t="str">
        <f t="shared" si="196"/>
        <v>E311 STM Str/Impv, Colstrip 1-5</v>
      </c>
      <c r="C660" s="19" t="s">
        <v>1230</v>
      </c>
      <c r="E660" s="27">
        <v>43251</v>
      </c>
      <c r="F660" s="283">
        <v>9317947.0199999996</v>
      </c>
      <c r="G660" s="67">
        <v>4.8599999999999997E-2</v>
      </c>
      <c r="H660" s="284">
        <v>37737.69</v>
      </c>
      <c r="I660" s="283">
        <f t="shared" si="197"/>
        <v>9358904.8300000001</v>
      </c>
      <c r="J660" s="67">
        <f t="shared" si="182"/>
        <v>4.8599999999999997E-2</v>
      </c>
      <c r="K660" s="259">
        <f t="shared" si="198"/>
        <v>37903.564561500003</v>
      </c>
      <c r="L660" s="284">
        <f t="shared" si="195"/>
        <v>165.87</v>
      </c>
      <c r="M660" s="19" t="s">
        <v>1260</v>
      </c>
      <c r="O660" s="32" t="str">
        <f t="shared" si="199"/>
        <v>E311</v>
      </c>
      <c r="P660" s="318"/>
      <c r="T660" s="19" t="s">
        <v>1260</v>
      </c>
    </row>
    <row r="661" spans="1:20" outlineLevel="2" x14ac:dyDescent="0.25">
      <c r="A661" t="s">
        <v>72</v>
      </c>
      <c r="B661" s="19" t="str">
        <f t="shared" si="196"/>
        <v>E311 STM Str/Impv, Colstrip 1-6</v>
      </c>
      <c r="C661" s="19" t="s">
        <v>1230</v>
      </c>
      <c r="E661" s="27">
        <v>43281</v>
      </c>
      <c r="F661" s="283">
        <v>9331210.6799999997</v>
      </c>
      <c r="G661" s="67">
        <v>4.8599999999999997E-2</v>
      </c>
      <c r="H661" s="284">
        <v>37791.4</v>
      </c>
      <c r="I661" s="283">
        <f t="shared" si="197"/>
        <v>9358904.8300000001</v>
      </c>
      <c r="J661" s="67">
        <f t="shared" si="182"/>
        <v>4.8599999999999997E-2</v>
      </c>
      <c r="K661" s="259">
        <f t="shared" si="198"/>
        <v>37903.564561500003</v>
      </c>
      <c r="L661" s="284">
        <f t="shared" si="195"/>
        <v>112.16</v>
      </c>
      <c r="M661" s="19" t="s">
        <v>1260</v>
      </c>
      <c r="O661" s="32" t="str">
        <f t="shared" si="199"/>
        <v>E311</v>
      </c>
      <c r="P661" s="318"/>
      <c r="T661" s="19" t="s">
        <v>1260</v>
      </c>
    </row>
    <row r="662" spans="1:20" outlineLevel="2" x14ac:dyDescent="0.25">
      <c r="A662" t="s">
        <v>72</v>
      </c>
      <c r="B662" s="19" t="str">
        <f t="shared" si="196"/>
        <v>E311 STM Str/Impv, Colstrip 1-7</v>
      </c>
      <c r="C662" s="19" t="s">
        <v>1230</v>
      </c>
      <c r="E662" s="27">
        <v>43312</v>
      </c>
      <c r="F662" s="283">
        <v>9334996.0800000001</v>
      </c>
      <c r="G662" s="67">
        <v>4.8599999999999997E-2</v>
      </c>
      <c r="H662" s="284">
        <v>37806.730000000003</v>
      </c>
      <c r="I662" s="283">
        <f t="shared" si="197"/>
        <v>9358904.8300000001</v>
      </c>
      <c r="J662" s="67">
        <f t="shared" si="182"/>
        <v>4.8599999999999997E-2</v>
      </c>
      <c r="K662" s="259">
        <f t="shared" si="198"/>
        <v>37903.564561500003</v>
      </c>
      <c r="L662" s="284">
        <f t="shared" si="195"/>
        <v>96.83</v>
      </c>
      <c r="M662" s="19" t="s">
        <v>1260</v>
      </c>
      <c r="O662" s="32" t="str">
        <f t="shared" si="199"/>
        <v>E311</v>
      </c>
      <c r="P662" s="318"/>
      <c r="T662" s="19" t="s">
        <v>1260</v>
      </c>
    </row>
    <row r="663" spans="1:20" outlineLevel="2" x14ac:dyDescent="0.25">
      <c r="A663" t="s">
        <v>72</v>
      </c>
      <c r="B663" s="19" t="str">
        <f t="shared" si="196"/>
        <v>E311 STM Str/Impv, Colstrip 1-8</v>
      </c>
      <c r="C663" s="19" t="s">
        <v>1230</v>
      </c>
      <c r="E663" s="27">
        <v>43343</v>
      </c>
      <c r="F663" s="283">
        <v>9338592.9100000001</v>
      </c>
      <c r="G663" s="67">
        <v>4.8599999999999997E-2</v>
      </c>
      <c r="H663" s="284">
        <v>37821.300000000003</v>
      </c>
      <c r="I663" s="283">
        <f t="shared" si="197"/>
        <v>9358904.8300000001</v>
      </c>
      <c r="J663" s="67">
        <f t="shared" si="182"/>
        <v>4.8599999999999997E-2</v>
      </c>
      <c r="K663" s="259">
        <f t="shared" si="198"/>
        <v>37903.564561500003</v>
      </c>
      <c r="L663" s="284">
        <f t="shared" si="195"/>
        <v>82.26</v>
      </c>
      <c r="M663" s="19" t="s">
        <v>1260</v>
      </c>
      <c r="O663" s="32" t="str">
        <f t="shared" si="199"/>
        <v>E311</v>
      </c>
      <c r="P663" s="318"/>
      <c r="T663" s="19" t="s">
        <v>1260</v>
      </c>
    </row>
    <row r="664" spans="1:20" outlineLevel="2" x14ac:dyDescent="0.25">
      <c r="A664" t="s">
        <v>72</v>
      </c>
      <c r="B664" s="19" t="str">
        <f t="shared" si="196"/>
        <v>E311 STM Str/Impv, Colstrip 1-9</v>
      </c>
      <c r="C664" s="19" t="s">
        <v>1230</v>
      </c>
      <c r="E664" s="27">
        <v>43373</v>
      </c>
      <c r="F664" s="283">
        <v>9341549.7699999996</v>
      </c>
      <c r="G664" s="67">
        <v>4.8599999999999997E-2</v>
      </c>
      <c r="H664" s="284">
        <v>37833.279999999999</v>
      </c>
      <c r="I664" s="283">
        <f t="shared" si="197"/>
        <v>9358904.8300000001</v>
      </c>
      <c r="J664" s="67">
        <f t="shared" si="182"/>
        <v>4.8599999999999997E-2</v>
      </c>
      <c r="K664" s="259">
        <f t="shared" si="198"/>
        <v>37903.564561500003</v>
      </c>
      <c r="L664" s="284">
        <f t="shared" si="195"/>
        <v>70.28</v>
      </c>
      <c r="M664" s="19" t="s">
        <v>1260</v>
      </c>
      <c r="O664" s="32" t="str">
        <f t="shared" si="199"/>
        <v>E311</v>
      </c>
      <c r="P664" s="318"/>
      <c r="T664" s="19" t="s">
        <v>1260</v>
      </c>
    </row>
    <row r="665" spans="1:20" outlineLevel="2" x14ac:dyDescent="0.25">
      <c r="A665" t="s">
        <v>72</v>
      </c>
      <c r="B665" s="19" t="str">
        <f t="shared" si="196"/>
        <v>E311 STM Str/Impv, Colstrip 1-10</v>
      </c>
      <c r="C665" s="19" t="s">
        <v>1230</v>
      </c>
      <c r="E665" s="27">
        <v>43404</v>
      </c>
      <c r="F665" s="283">
        <v>9346404.0800000001</v>
      </c>
      <c r="G665" s="67">
        <v>4.8599999999999997E-2</v>
      </c>
      <c r="H665" s="284">
        <v>37852.94</v>
      </c>
      <c r="I665" s="283">
        <f t="shared" si="197"/>
        <v>9358904.8300000001</v>
      </c>
      <c r="J665" s="67">
        <f t="shared" si="182"/>
        <v>4.8599999999999997E-2</v>
      </c>
      <c r="K665" s="259">
        <f t="shared" si="198"/>
        <v>37903.564561500003</v>
      </c>
      <c r="L665" s="284">
        <f t="shared" si="195"/>
        <v>50.62</v>
      </c>
      <c r="M665" s="19" t="s">
        <v>1260</v>
      </c>
      <c r="O665" s="32" t="str">
        <f t="shared" si="199"/>
        <v>E311</v>
      </c>
      <c r="P665" s="318"/>
      <c r="T665" s="19" t="s">
        <v>1260</v>
      </c>
    </row>
    <row r="666" spans="1:20" outlineLevel="2" x14ac:dyDescent="0.25">
      <c r="A666" t="s">
        <v>72</v>
      </c>
      <c r="B666" s="19" t="str">
        <f t="shared" si="196"/>
        <v>E311 STM Str/Impv, Colstrip 1-11</v>
      </c>
      <c r="C666" s="19" t="s">
        <v>1230</v>
      </c>
      <c r="E666" s="27">
        <v>43434</v>
      </c>
      <c r="F666" s="283">
        <v>9356099.0600000005</v>
      </c>
      <c r="G666" s="67">
        <v>4.8599999999999997E-2</v>
      </c>
      <c r="H666" s="284">
        <v>37892.199999999997</v>
      </c>
      <c r="I666" s="283">
        <f t="shared" si="197"/>
        <v>9358904.8300000001</v>
      </c>
      <c r="J666" s="67">
        <f t="shared" si="182"/>
        <v>4.8599999999999997E-2</v>
      </c>
      <c r="K666" s="259">
        <f t="shared" si="198"/>
        <v>37903.564561500003</v>
      </c>
      <c r="L666" s="284">
        <f t="shared" si="195"/>
        <v>11.36</v>
      </c>
      <c r="M666" s="19" t="s">
        <v>1260</v>
      </c>
      <c r="O666" s="32" t="str">
        <f t="shared" si="199"/>
        <v>E311</v>
      </c>
      <c r="P666" s="318"/>
      <c r="T666" s="19" t="s">
        <v>1260</v>
      </c>
    </row>
    <row r="667" spans="1:20" outlineLevel="2" x14ac:dyDescent="0.25">
      <c r="A667" t="s">
        <v>72</v>
      </c>
      <c r="B667" s="19" t="str">
        <f t="shared" si="196"/>
        <v>E311 STM Str/Impv, Colstrip 1-12</v>
      </c>
      <c r="C667" s="19" t="s">
        <v>1230</v>
      </c>
      <c r="E667" s="27">
        <v>43465</v>
      </c>
      <c r="F667" s="283">
        <v>9358904.8300000001</v>
      </c>
      <c r="G667" s="67">
        <v>4.8599999999999997E-2</v>
      </c>
      <c r="H667" s="284">
        <v>37903.56</v>
      </c>
      <c r="I667" s="283">
        <f t="shared" si="197"/>
        <v>9358904.8300000001</v>
      </c>
      <c r="J667" s="67">
        <f t="shared" si="182"/>
        <v>4.8599999999999997E-2</v>
      </c>
      <c r="K667" s="259">
        <f t="shared" si="198"/>
        <v>37903.564561500003</v>
      </c>
      <c r="L667" s="284">
        <f t="shared" si="195"/>
        <v>0</v>
      </c>
      <c r="M667" s="19" t="s">
        <v>1260</v>
      </c>
      <c r="O667" s="32" t="str">
        <f t="shared" si="199"/>
        <v>E311</v>
      </c>
      <c r="P667" s="318"/>
      <c r="T667" s="19" t="s">
        <v>1260</v>
      </c>
    </row>
    <row r="668" spans="1:20" s="19" customFormat="1" ht="15.75" outlineLevel="1" thickBot="1" x14ac:dyDescent="0.3">
      <c r="A668" s="28" t="s">
        <v>675</v>
      </c>
      <c r="C668" s="20" t="s">
        <v>1234</v>
      </c>
      <c r="E668" s="104" t="s">
        <v>1266</v>
      </c>
      <c r="F668" s="283"/>
      <c r="G668" s="67"/>
      <c r="H668" s="285">
        <f>SUBTOTAL(9,H656:H667)</f>
        <v>453621.67</v>
      </c>
      <c r="I668" s="283"/>
      <c r="J668" s="67">
        <f t="shared" si="182"/>
        <v>0</v>
      </c>
      <c r="K668" s="301">
        <f>SUBTOTAL(9,K656:K667)</f>
        <v>454842.77473799995</v>
      </c>
      <c r="L668" s="285">
        <f t="shared" si="195"/>
        <v>1221.0999999999999</v>
      </c>
      <c r="O668" s="32" t="str">
        <f>LEFT(A668,5)</f>
        <v xml:space="preserve">E311 </v>
      </c>
      <c r="P668" s="318">
        <f>-L668/2</f>
        <v>-610.54999999999995</v>
      </c>
    </row>
    <row r="669" spans="1:20" ht="15.75" outlineLevel="2" thickTop="1" x14ac:dyDescent="0.25">
      <c r="A669" s="263" t="s">
        <v>73</v>
      </c>
      <c r="B669" s="263" t="str">
        <f t="shared" ref="B669:B680" si="200">CONCATENATE(A669,"-",MONTH(E669))</f>
        <v>E311 STM Str/Impv, Colstrip 1-2 Com-1</v>
      </c>
      <c r="C669" s="263" t="s">
        <v>1230</v>
      </c>
      <c r="D669" s="263"/>
      <c r="E669" s="264">
        <v>43131</v>
      </c>
      <c r="F669" s="286">
        <v>30924398.899999999</v>
      </c>
      <c r="G669" s="266">
        <v>2.6100000000000002E-2</v>
      </c>
      <c r="H669" s="287">
        <v>67260.570000000007</v>
      </c>
      <c r="I669" s="286">
        <f t="shared" ref="I669:I693" si="201">VLOOKUP(CONCATENATE(A669,"-12"),$B$6:$F$7816,5,FALSE)</f>
        <v>30924398.899999999</v>
      </c>
      <c r="J669" s="266">
        <f t="shared" si="182"/>
        <v>2.6100000000000002E-2</v>
      </c>
      <c r="K669" s="268">
        <f t="shared" ref="K669:K679" si="202">K670</f>
        <v>67260.570000000007</v>
      </c>
      <c r="L669" s="287">
        <f t="shared" si="195"/>
        <v>0</v>
      </c>
      <c r="M669" s="19" t="s">
        <v>1260</v>
      </c>
      <c r="N669" s="19" t="s">
        <v>1260</v>
      </c>
      <c r="O669" s="32" t="str">
        <f t="shared" ref="O669:O680" si="203">LEFT(A669,4)</f>
        <v>E311</v>
      </c>
      <c r="P669" s="318"/>
      <c r="T669" s="19" t="s">
        <v>1260</v>
      </c>
    </row>
    <row r="670" spans="1:20" outlineLevel="2" x14ac:dyDescent="0.25">
      <c r="A670" s="263" t="s">
        <v>73</v>
      </c>
      <c r="B670" s="263" t="str">
        <f t="shared" si="200"/>
        <v>E311 STM Str/Impv, Colstrip 1-2 Com-2</v>
      </c>
      <c r="C670" s="263" t="s">
        <v>1230</v>
      </c>
      <c r="D670" s="263"/>
      <c r="E670" s="264">
        <v>43159</v>
      </c>
      <c r="F670" s="286">
        <v>30924398.899999999</v>
      </c>
      <c r="G670" s="266">
        <v>2.6100000000000002E-2</v>
      </c>
      <c r="H670" s="287">
        <v>67260.570000000007</v>
      </c>
      <c r="I670" s="286">
        <f t="shared" si="201"/>
        <v>30924398.899999999</v>
      </c>
      <c r="J670" s="266">
        <f t="shared" si="182"/>
        <v>2.6100000000000002E-2</v>
      </c>
      <c r="K670" s="268">
        <f t="shared" si="202"/>
        <v>67260.570000000007</v>
      </c>
      <c r="L670" s="287">
        <f t="shared" si="195"/>
        <v>0</v>
      </c>
      <c r="M670" s="19" t="s">
        <v>1260</v>
      </c>
      <c r="N670" s="19" t="s">
        <v>1260</v>
      </c>
      <c r="O670" s="32" t="str">
        <f t="shared" si="203"/>
        <v>E311</v>
      </c>
      <c r="P670" s="318"/>
      <c r="T670" s="19" t="s">
        <v>1260</v>
      </c>
    </row>
    <row r="671" spans="1:20" outlineLevel="2" x14ac:dyDescent="0.25">
      <c r="A671" s="263" t="s">
        <v>73</v>
      </c>
      <c r="B671" s="263" t="str">
        <f t="shared" si="200"/>
        <v>E311 STM Str/Impv, Colstrip 1-2 Com-3</v>
      </c>
      <c r="C671" s="263" t="s">
        <v>1230</v>
      </c>
      <c r="D671" s="263"/>
      <c r="E671" s="264">
        <v>43190</v>
      </c>
      <c r="F671" s="286">
        <v>30924398.899999999</v>
      </c>
      <c r="G671" s="266">
        <v>2.6100000000000002E-2</v>
      </c>
      <c r="H671" s="287">
        <v>67260.570000000007</v>
      </c>
      <c r="I671" s="286">
        <f t="shared" si="201"/>
        <v>30924398.899999999</v>
      </c>
      <c r="J671" s="266">
        <f t="shared" si="182"/>
        <v>2.6100000000000002E-2</v>
      </c>
      <c r="K671" s="268">
        <f t="shared" si="202"/>
        <v>67260.570000000007</v>
      </c>
      <c r="L671" s="287">
        <f t="shared" si="195"/>
        <v>0</v>
      </c>
      <c r="M671" s="19" t="s">
        <v>1260</v>
      </c>
      <c r="N671" s="19" t="s">
        <v>1260</v>
      </c>
      <c r="O671" s="32" t="str">
        <f t="shared" si="203"/>
        <v>E311</v>
      </c>
      <c r="P671" s="318"/>
      <c r="T671" s="19" t="s">
        <v>1260</v>
      </c>
    </row>
    <row r="672" spans="1:20" outlineLevel="2" x14ac:dyDescent="0.25">
      <c r="A672" s="263" t="s">
        <v>73</v>
      </c>
      <c r="B672" s="263" t="str">
        <f t="shared" si="200"/>
        <v>E311 STM Str/Impv, Colstrip 1-2 Com-4</v>
      </c>
      <c r="C672" s="263" t="s">
        <v>1230</v>
      </c>
      <c r="D672" s="263"/>
      <c r="E672" s="264">
        <v>43220</v>
      </c>
      <c r="F672" s="286">
        <v>30924398.899999999</v>
      </c>
      <c r="G672" s="266">
        <v>2.6100000000000002E-2</v>
      </c>
      <c r="H672" s="287">
        <v>67260.570000000007</v>
      </c>
      <c r="I672" s="286">
        <f t="shared" si="201"/>
        <v>30924398.899999999</v>
      </c>
      <c r="J672" s="266">
        <f t="shared" si="182"/>
        <v>2.6100000000000002E-2</v>
      </c>
      <c r="K672" s="268">
        <f t="shared" si="202"/>
        <v>67260.570000000007</v>
      </c>
      <c r="L672" s="287">
        <f t="shared" si="195"/>
        <v>0</v>
      </c>
      <c r="M672" s="19" t="s">
        <v>1260</v>
      </c>
      <c r="N672" s="19" t="s">
        <v>1260</v>
      </c>
      <c r="O672" s="32" t="str">
        <f t="shared" si="203"/>
        <v>E311</v>
      </c>
      <c r="P672" s="318"/>
      <c r="T672" s="19" t="s">
        <v>1260</v>
      </c>
    </row>
    <row r="673" spans="1:20" outlineLevel="2" x14ac:dyDescent="0.25">
      <c r="A673" s="263" t="s">
        <v>73</v>
      </c>
      <c r="B673" s="263" t="str">
        <f t="shared" si="200"/>
        <v>E311 STM Str/Impv, Colstrip 1-2 Com-5</v>
      </c>
      <c r="C673" s="263" t="s">
        <v>1230</v>
      </c>
      <c r="D673" s="263"/>
      <c r="E673" s="264">
        <v>43251</v>
      </c>
      <c r="F673" s="286">
        <v>30924398.899999999</v>
      </c>
      <c r="G673" s="266">
        <v>2.6100000000000002E-2</v>
      </c>
      <c r="H673" s="287">
        <v>67260.570000000007</v>
      </c>
      <c r="I673" s="286">
        <f t="shared" si="201"/>
        <v>30924398.899999999</v>
      </c>
      <c r="J673" s="266">
        <f t="shared" ref="J673:J749" si="204">G673</f>
        <v>2.6100000000000002E-2</v>
      </c>
      <c r="K673" s="268">
        <f t="shared" si="202"/>
        <v>67260.570000000007</v>
      </c>
      <c r="L673" s="287">
        <f t="shared" si="195"/>
        <v>0</v>
      </c>
      <c r="M673" s="19" t="s">
        <v>1260</v>
      </c>
      <c r="N673" s="19" t="s">
        <v>1260</v>
      </c>
      <c r="O673" s="32" t="str">
        <f t="shared" si="203"/>
        <v>E311</v>
      </c>
      <c r="P673" s="318"/>
      <c r="T673" s="19" t="s">
        <v>1260</v>
      </c>
    </row>
    <row r="674" spans="1:20" outlineLevel="2" x14ac:dyDescent="0.25">
      <c r="A674" s="263" t="s">
        <v>73</v>
      </c>
      <c r="B674" s="263" t="str">
        <f t="shared" si="200"/>
        <v>E311 STM Str/Impv, Colstrip 1-2 Com-6</v>
      </c>
      <c r="C674" s="263" t="s">
        <v>1230</v>
      </c>
      <c r="D674" s="263"/>
      <c r="E674" s="264">
        <v>43281</v>
      </c>
      <c r="F674" s="286">
        <v>30924398.899999999</v>
      </c>
      <c r="G674" s="266">
        <v>2.6100000000000002E-2</v>
      </c>
      <c r="H674" s="287">
        <v>67260.570000000007</v>
      </c>
      <c r="I674" s="286">
        <f t="shared" si="201"/>
        <v>30924398.899999999</v>
      </c>
      <c r="J674" s="266">
        <f t="shared" si="204"/>
        <v>2.6100000000000002E-2</v>
      </c>
      <c r="K674" s="268">
        <f t="shared" si="202"/>
        <v>67260.570000000007</v>
      </c>
      <c r="L674" s="287">
        <f t="shared" si="195"/>
        <v>0</v>
      </c>
      <c r="M674" s="19" t="s">
        <v>1260</v>
      </c>
      <c r="N674" s="19" t="s">
        <v>1260</v>
      </c>
      <c r="O674" s="32" t="str">
        <f t="shared" si="203"/>
        <v>E311</v>
      </c>
      <c r="P674" s="318"/>
      <c r="T674" s="19" t="s">
        <v>1260</v>
      </c>
    </row>
    <row r="675" spans="1:20" outlineLevel="2" x14ac:dyDescent="0.25">
      <c r="A675" s="263" t="s">
        <v>73</v>
      </c>
      <c r="B675" s="263" t="str">
        <f t="shared" si="200"/>
        <v>E311 STM Str/Impv, Colstrip 1-2 Com-7</v>
      </c>
      <c r="C675" s="263" t="s">
        <v>1230</v>
      </c>
      <c r="D675" s="263"/>
      <c r="E675" s="264">
        <v>43312</v>
      </c>
      <c r="F675" s="286">
        <v>30924398.899999999</v>
      </c>
      <c r="G675" s="266">
        <v>2.6100000000000002E-2</v>
      </c>
      <c r="H675" s="287">
        <v>67260.570000000007</v>
      </c>
      <c r="I675" s="286">
        <f t="shared" si="201"/>
        <v>30924398.899999999</v>
      </c>
      <c r="J675" s="266">
        <f t="shared" si="204"/>
        <v>2.6100000000000002E-2</v>
      </c>
      <c r="K675" s="268">
        <f t="shared" si="202"/>
        <v>67260.570000000007</v>
      </c>
      <c r="L675" s="287">
        <f t="shared" si="195"/>
        <v>0</v>
      </c>
      <c r="M675" s="19" t="s">
        <v>1260</v>
      </c>
      <c r="N675" s="19" t="s">
        <v>1260</v>
      </c>
      <c r="O675" s="32" t="str">
        <f t="shared" si="203"/>
        <v>E311</v>
      </c>
      <c r="P675" s="318"/>
      <c r="T675" s="19" t="s">
        <v>1260</v>
      </c>
    </row>
    <row r="676" spans="1:20" outlineLevel="2" x14ac:dyDescent="0.25">
      <c r="A676" s="263" t="s">
        <v>73</v>
      </c>
      <c r="B676" s="263" t="str">
        <f t="shared" si="200"/>
        <v>E311 STM Str/Impv, Colstrip 1-2 Com-8</v>
      </c>
      <c r="C676" s="263" t="s">
        <v>1230</v>
      </c>
      <c r="D676" s="263"/>
      <c r="E676" s="264">
        <v>43343</v>
      </c>
      <c r="F676" s="286">
        <v>30924398.899999999</v>
      </c>
      <c r="G676" s="266">
        <v>2.6100000000000002E-2</v>
      </c>
      <c r="H676" s="287">
        <v>67260.570000000007</v>
      </c>
      <c r="I676" s="286">
        <f t="shared" si="201"/>
        <v>30924398.899999999</v>
      </c>
      <c r="J676" s="266">
        <f t="shared" si="204"/>
        <v>2.6100000000000002E-2</v>
      </c>
      <c r="K676" s="268">
        <f t="shared" si="202"/>
        <v>67260.570000000007</v>
      </c>
      <c r="L676" s="287">
        <f t="shared" si="195"/>
        <v>0</v>
      </c>
      <c r="M676" s="19" t="s">
        <v>1260</v>
      </c>
      <c r="N676" s="19" t="s">
        <v>1260</v>
      </c>
      <c r="O676" s="32" t="str">
        <f t="shared" si="203"/>
        <v>E311</v>
      </c>
      <c r="P676" s="318"/>
      <c r="T676" s="19" t="s">
        <v>1260</v>
      </c>
    </row>
    <row r="677" spans="1:20" outlineLevel="2" x14ac:dyDescent="0.25">
      <c r="A677" s="263" t="s">
        <v>73</v>
      </c>
      <c r="B677" s="263" t="str">
        <f t="shared" si="200"/>
        <v>E311 STM Str/Impv, Colstrip 1-2 Com-9</v>
      </c>
      <c r="C677" s="263" t="s">
        <v>1230</v>
      </c>
      <c r="D677" s="263"/>
      <c r="E677" s="264">
        <v>43373</v>
      </c>
      <c r="F677" s="286">
        <v>30924398.899999999</v>
      </c>
      <c r="G677" s="266">
        <v>2.6100000000000002E-2</v>
      </c>
      <c r="H677" s="287">
        <v>67260.570000000007</v>
      </c>
      <c r="I677" s="286">
        <f t="shared" si="201"/>
        <v>30924398.899999999</v>
      </c>
      <c r="J677" s="266">
        <f t="shared" si="204"/>
        <v>2.6100000000000002E-2</v>
      </c>
      <c r="K677" s="268">
        <f t="shared" si="202"/>
        <v>67260.570000000007</v>
      </c>
      <c r="L677" s="287">
        <f t="shared" si="195"/>
        <v>0</v>
      </c>
      <c r="M677" s="19" t="s">
        <v>1260</v>
      </c>
      <c r="N677" s="19" t="s">
        <v>1260</v>
      </c>
      <c r="O677" s="32" t="str">
        <f t="shared" si="203"/>
        <v>E311</v>
      </c>
      <c r="P677" s="318"/>
      <c r="T677" s="19" t="s">
        <v>1260</v>
      </c>
    </row>
    <row r="678" spans="1:20" outlineLevel="2" x14ac:dyDescent="0.25">
      <c r="A678" s="263" t="s">
        <v>73</v>
      </c>
      <c r="B678" s="263" t="str">
        <f t="shared" si="200"/>
        <v>E311 STM Str/Impv, Colstrip 1-2 Com-10</v>
      </c>
      <c r="C678" s="263" t="s">
        <v>1230</v>
      </c>
      <c r="D678" s="263"/>
      <c r="E678" s="264">
        <v>43404</v>
      </c>
      <c r="F678" s="286">
        <v>30924398.899999999</v>
      </c>
      <c r="G678" s="266">
        <v>2.6100000000000002E-2</v>
      </c>
      <c r="H678" s="287">
        <v>67260.570000000007</v>
      </c>
      <c r="I678" s="286">
        <f t="shared" si="201"/>
        <v>30924398.899999999</v>
      </c>
      <c r="J678" s="266">
        <f t="shared" si="204"/>
        <v>2.6100000000000002E-2</v>
      </c>
      <c r="K678" s="268">
        <f t="shared" si="202"/>
        <v>67260.570000000007</v>
      </c>
      <c r="L678" s="287">
        <f t="shared" si="195"/>
        <v>0</v>
      </c>
      <c r="M678" s="19" t="s">
        <v>1260</v>
      </c>
      <c r="N678" s="19" t="s">
        <v>1260</v>
      </c>
      <c r="O678" s="32" t="str">
        <f t="shared" si="203"/>
        <v>E311</v>
      </c>
      <c r="P678" s="318"/>
      <c r="T678" s="19" t="s">
        <v>1260</v>
      </c>
    </row>
    <row r="679" spans="1:20" outlineLevel="2" x14ac:dyDescent="0.25">
      <c r="A679" s="263" t="s">
        <v>73</v>
      </c>
      <c r="B679" s="263" t="str">
        <f t="shared" si="200"/>
        <v>E311 STM Str/Impv, Colstrip 1-2 Com-11</v>
      </c>
      <c r="C679" s="263" t="s">
        <v>1230</v>
      </c>
      <c r="D679" s="263"/>
      <c r="E679" s="264">
        <v>43434</v>
      </c>
      <c r="F679" s="286">
        <v>30924398.899999999</v>
      </c>
      <c r="G679" s="266">
        <v>2.6100000000000002E-2</v>
      </c>
      <c r="H679" s="287">
        <v>67260.570000000007</v>
      </c>
      <c r="I679" s="286">
        <f t="shared" si="201"/>
        <v>30924398.899999999</v>
      </c>
      <c r="J679" s="266">
        <f t="shared" si="204"/>
        <v>2.6100000000000002E-2</v>
      </c>
      <c r="K679" s="268">
        <f t="shared" si="202"/>
        <v>67260.570000000007</v>
      </c>
      <c r="L679" s="287">
        <f t="shared" si="195"/>
        <v>0</v>
      </c>
      <c r="M679" s="19" t="s">
        <v>1260</v>
      </c>
      <c r="N679" s="19" t="s">
        <v>1260</v>
      </c>
      <c r="O679" s="32" t="str">
        <f t="shared" si="203"/>
        <v>E311</v>
      </c>
      <c r="P679" s="318"/>
      <c r="T679" s="19" t="s">
        <v>1260</v>
      </c>
    </row>
    <row r="680" spans="1:20" s="19" customFormat="1" outlineLevel="2" x14ac:dyDescent="0.25">
      <c r="A680" s="263" t="s">
        <v>73</v>
      </c>
      <c r="B680" s="263" t="str">
        <f t="shared" si="200"/>
        <v>E311 STM Str/Impv, Colstrip 1-2 Com-12</v>
      </c>
      <c r="C680" s="263" t="s">
        <v>1230</v>
      </c>
      <c r="D680" s="263"/>
      <c r="E680" s="264">
        <v>43465</v>
      </c>
      <c r="F680" s="286">
        <v>30924398.899999999</v>
      </c>
      <c r="G680" s="266">
        <v>2.6100000000000002E-2</v>
      </c>
      <c r="H680" s="287">
        <v>67260.570000000007</v>
      </c>
      <c r="I680" s="286">
        <f t="shared" si="201"/>
        <v>30924398.899999999</v>
      </c>
      <c r="J680" s="266">
        <f t="shared" si="204"/>
        <v>2.6100000000000002E-2</v>
      </c>
      <c r="K680" s="268">
        <f>H680</f>
        <v>67260.570000000007</v>
      </c>
      <c r="L680" s="287">
        <f t="shared" si="195"/>
        <v>0</v>
      </c>
      <c r="M680" s="19" t="s">
        <v>1260</v>
      </c>
      <c r="N680" s="19" t="s">
        <v>1260</v>
      </c>
      <c r="O680" s="32" t="str">
        <f t="shared" si="203"/>
        <v>E311</v>
      </c>
      <c r="P680" s="318"/>
      <c r="T680" s="19" t="s">
        <v>1260</v>
      </c>
    </row>
    <row r="681" spans="1:20" s="19" customFormat="1" ht="15.75" outlineLevel="1" thickBot="1" x14ac:dyDescent="0.3">
      <c r="A681" s="28" t="s">
        <v>676</v>
      </c>
      <c r="C681" s="20" t="s">
        <v>1234</v>
      </c>
      <c r="E681" s="104" t="s">
        <v>1266</v>
      </c>
      <c r="F681" s="283"/>
      <c r="G681" s="67"/>
      <c r="H681" s="285">
        <f>SUBTOTAL(9,H669:H680)</f>
        <v>807126.84000000032</v>
      </c>
      <c r="I681" s="283" t="e">
        <f t="shared" si="201"/>
        <v>#N/A</v>
      </c>
      <c r="J681" s="67">
        <f t="shared" si="204"/>
        <v>0</v>
      </c>
      <c r="K681" s="301">
        <f>SUBTOTAL(9,K669:K680)</f>
        <v>807126.84000000032</v>
      </c>
      <c r="L681" s="285">
        <f t="shared" si="195"/>
        <v>0</v>
      </c>
      <c r="O681" s="32" t="str">
        <f>LEFT(A681,5)</f>
        <v xml:space="preserve">E311 </v>
      </c>
      <c r="P681" s="318">
        <f>-L681/2</f>
        <v>0</v>
      </c>
    </row>
    <row r="682" spans="1:20" ht="15.75" outlineLevel="2" thickTop="1" x14ac:dyDescent="0.25">
      <c r="A682" t="s">
        <v>74</v>
      </c>
      <c r="B682" s="19" t="str">
        <f t="shared" ref="B682:B693" si="205">CONCATENATE(A682,"-",MONTH(E682))</f>
        <v>E311 STM Str/Impv, Colstrip 2-1</v>
      </c>
      <c r="C682" s="19" t="s">
        <v>1230</v>
      </c>
      <c r="E682" s="27">
        <v>43131</v>
      </c>
      <c r="F682" s="283">
        <v>4511430.51</v>
      </c>
      <c r="G682" s="67">
        <v>7.4200000000000002E-2</v>
      </c>
      <c r="H682" s="284">
        <v>27895.68</v>
      </c>
      <c r="I682" s="283">
        <f t="shared" si="201"/>
        <v>4525462.8</v>
      </c>
      <c r="J682" s="67">
        <f t="shared" si="204"/>
        <v>7.4200000000000002E-2</v>
      </c>
      <c r="K682" s="259">
        <f t="shared" ref="K682:K693" si="206">I682*J682/12</f>
        <v>27982.44498</v>
      </c>
      <c r="L682" s="284">
        <f t="shared" si="195"/>
        <v>86.76</v>
      </c>
      <c r="M682" s="19" t="s">
        <v>1260</v>
      </c>
      <c r="O682" s="32" t="str">
        <f t="shared" ref="O682:O693" si="207">LEFT(A682,4)</f>
        <v>E311</v>
      </c>
      <c r="P682" s="318"/>
      <c r="T682" s="19" t="s">
        <v>1260</v>
      </c>
    </row>
    <row r="683" spans="1:20" outlineLevel="2" x14ac:dyDescent="0.25">
      <c r="A683" t="s">
        <v>74</v>
      </c>
      <c r="B683" s="19" t="str">
        <f t="shared" si="205"/>
        <v>E311 STM Str/Impv, Colstrip 2-2</v>
      </c>
      <c r="C683" s="19" t="s">
        <v>1230</v>
      </c>
      <c r="E683" s="27">
        <v>43159</v>
      </c>
      <c r="F683" s="283">
        <v>4471411.29</v>
      </c>
      <c r="G683" s="67">
        <v>7.4200000000000002E-2</v>
      </c>
      <c r="H683" s="284">
        <v>27648.23</v>
      </c>
      <c r="I683" s="283">
        <f t="shared" si="201"/>
        <v>4525462.8</v>
      </c>
      <c r="J683" s="67">
        <f t="shared" si="204"/>
        <v>7.4200000000000002E-2</v>
      </c>
      <c r="K683" s="259">
        <f t="shared" si="206"/>
        <v>27982.44498</v>
      </c>
      <c r="L683" s="284">
        <f t="shared" si="195"/>
        <v>334.21</v>
      </c>
      <c r="M683" s="19" t="s">
        <v>1260</v>
      </c>
      <c r="O683" s="32" t="str">
        <f t="shared" si="207"/>
        <v>E311</v>
      </c>
      <c r="P683" s="318"/>
      <c r="T683" s="19" t="s">
        <v>1260</v>
      </c>
    </row>
    <row r="684" spans="1:20" outlineLevel="2" x14ac:dyDescent="0.25">
      <c r="A684" t="s">
        <v>74</v>
      </c>
      <c r="B684" s="19" t="str">
        <f t="shared" si="205"/>
        <v>E311 STM Str/Impv, Colstrip 2-3</v>
      </c>
      <c r="C684" s="19" t="s">
        <v>1230</v>
      </c>
      <c r="E684" s="27">
        <v>43190</v>
      </c>
      <c r="F684" s="283">
        <v>4471416.0199999996</v>
      </c>
      <c r="G684" s="67">
        <v>7.4200000000000002E-2</v>
      </c>
      <c r="H684" s="284">
        <v>27648.26</v>
      </c>
      <c r="I684" s="283">
        <f t="shared" si="201"/>
        <v>4525462.8</v>
      </c>
      <c r="J684" s="67">
        <f t="shared" si="204"/>
        <v>7.4200000000000002E-2</v>
      </c>
      <c r="K684" s="259">
        <f t="shared" si="206"/>
        <v>27982.44498</v>
      </c>
      <c r="L684" s="284">
        <f t="shared" si="195"/>
        <v>334.18</v>
      </c>
      <c r="M684" s="19" t="s">
        <v>1260</v>
      </c>
      <c r="O684" s="32" t="str">
        <f t="shared" si="207"/>
        <v>E311</v>
      </c>
      <c r="P684" s="318"/>
      <c r="T684" s="19" t="s">
        <v>1260</v>
      </c>
    </row>
    <row r="685" spans="1:20" outlineLevel="2" x14ac:dyDescent="0.25">
      <c r="A685" t="s">
        <v>74</v>
      </c>
      <c r="B685" s="19" t="str">
        <f t="shared" si="205"/>
        <v>E311 STM Str/Impv, Colstrip 2-4</v>
      </c>
      <c r="C685" s="19" t="s">
        <v>1230</v>
      </c>
      <c r="E685" s="27">
        <v>43220</v>
      </c>
      <c r="F685" s="283">
        <v>4471422.96</v>
      </c>
      <c r="G685" s="67">
        <v>7.4200000000000002E-2</v>
      </c>
      <c r="H685" s="284">
        <v>27648.3</v>
      </c>
      <c r="I685" s="283">
        <f t="shared" si="201"/>
        <v>4525462.8</v>
      </c>
      <c r="J685" s="67">
        <f t="shared" si="204"/>
        <v>7.4200000000000002E-2</v>
      </c>
      <c r="K685" s="259">
        <f t="shared" si="206"/>
        <v>27982.44498</v>
      </c>
      <c r="L685" s="284">
        <f t="shared" si="195"/>
        <v>334.14</v>
      </c>
      <c r="M685" s="19" t="s">
        <v>1260</v>
      </c>
      <c r="O685" s="32" t="str">
        <f t="shared" si="207"/>
        <v>E311</v>
      </c>
      <c r="P685" s="318"/>
      <c r="T685" s="19" t="s">
        <v>1260</v>
      </c>
    </row>
    <row r="686" spans="1:20" outlineLevel="2" x14ac:dyDescent="0.25">
      <c r="A686" t="s">
        <v>74</v>
      </c>
      <c r="B686" s="19" t="str">
        <f t="shared" si="205"/>
        <v>E311 STM Str/Impv, Colstrip 2-5</v>
      </c>
      <c r="C686" s="19" t="s">
        <v>1230</v>
      </c>
      <c r="E686" s="27">
        <v>43251</v>
      </c>
      <c r="F686" s="283">
        <v>4484504.99</v>
      </c>
      <c r="G686" s="67">
        <v>7.4200000000000002E-2</v>
      </c>
      <c r="H686" s="284">
        <v>27729.19</v>
      </c>
      <c r="I686" s="283">
        <f t="shared" si="201"/>
        <v>4525462.8</v>
      </c>
      <c r="J686" s="67">
        <f t="shared" si="204"/>
        <v>7.4200000000000002E-2</v>
      </c>
      <c r="K686" s="259">
        <f t="shared" si="206"/>
        <v>27982.44498</v>
      </c>
      <c r="L686" s="284">
        <f t="shared" si="195"/>
        <v>253.25</v>
      </c>
      <c r="M686" s="19" t="s">
        <v>1260</v>
      </c>
      <c r="O686" s="32" t="str">
        <f t="shared" si="207"/>
        <v>E311</v>
      </c>
      <c r="P686" s="318"/>
      <c r="T686" s="19" t="s">
        <v>1260</v>
      </c>
    </row>
    <row r="687" spans="1:20" outlineLevel="2" x14ac:dyDescent="0.25">
      <c r="A687" t="s">
        <v>74</v>
      </c>
      <c r="B687" s="19" t="str">
        <f t="shared" si="205"/>
        <v>E311 STM Str/Impv, Colstrip 2-6</v>
      </c>
      <c r="C687" s="19" t="s">
        <v>1230</v>
      </c>
      <c r="E687" s="27">
        <v>43281</v>
      </c>
      <c r="F687" s="283">
        <v>4497768.6500000004</v>
      </c>
      <c r="G687" s="67">
        <v>7.4200000000000002E-2</v>
      </c>
      <c r="H687" s="284">
        <v>27811.200000000001</v>
      </c>
      <c r="I687" s="283">
        <f t="shared" si="201"/>
        <v>4525462.8</v>
      </c>
      <c r="J687" s="67">
        <f t="shared" si="204"/>
        <v>7.4200000000000002E-2</v>
      </c>
      <c r="K687" s="259">
        <f t="shared" si="206"/>
        <v>27982.44498</v>
      </c>
      <c r="L687" s="284">
        <f t="shared" si="195"/>
        <v>171.24</v>
      </c>
      <c r="M687" s="19" t="s">
        <v>1260</v>
      </c>
      <c r="O687" s="32" t="str">
        <f t="shared" si="207"/>
        <v>E311</v>
      </c>
      <c r="P687" s="318"/>
      <c r="T687" s="19" t="s">
        <v>1260</v>
      </c>
    </row>
    <row r="688" spans="1:20" outlineLevel="2" x14ac:dyDescent="0.25">
      <c r="A688" t="s">
        <v>74</v>
      </c>
      <c r="B688" s="19" t="str">
        <f t="shared" si="205"/>
        <v>E311 STM Str/Impv, Colstrip 2-7</v>
      </c>
      <c r="C688" s="19" t="s">
        <v>1230</v>
      </c>
      <c r="E688" s="27">
        <v>43312</v>
      </c>
      <c r="F688" s="283">
        <v>4501554.05</v>
      </c>
      <c r="G688" s="67">
        <v>7.4200000000000002E-2</v>
      </c>
      <c r="H688" s="284">
        <v>27834.61</v>
      </c>
      <c r="I688" s="283">
        <f t="shared" si="201"/>
        <v>4525462.8</v>
      </c>
      <c r="J688" s="67">
        <f t="shared" si="204"/>
        <v>7.4200000000000002E-2</v>
      </c>
      <c r="K688" s="259">
        <f t="shared" si="206"/>
        <v>27982.44498</v>
      </c>
      <c r="L688" s="284">
        <f t="shared" si="195"/>
        <v>147.83000000000001</v>
      </c>
      <c r="M688" s="19" t="s">
        <v>1260</v>
      </c>
      <c r="O688" s="32" t="str">
        <f t="shared" si="207"/>
        <v>E311</v>
      </c>
      <c r="P688" s="318"/>
      <c r="T688" s="19" t="s">
        <v>1260</v>
      </c>
    </row>
    <row r="689" spans="1:20" outlineLevel="2" x14ac:dyDescent="0.25">
      <c r="A689" t="s">
        <v>74</v>
      </c>
      <c r="B689" s="19" t="str">
        <f t="shared" si="205"/>
        <v>E311 STM Str/Impv, Colstrip 2-8</v>
      </c>
      <c r="C689" s="19" t="s">
        <v>1230</v>
      </c>
      <c r="E689" s="27">
        <v>43343</v>
      </c>
      <c r="F689" s="283">
        <v>4505150.88</v>
      </c>
      <c r="G689" s="67">
        <v>7.4200000000000002E-2</v>
      </c>
      <c r="H689" s="284">
        <v>27856.85</v>
      </c>
      <c r="I689" s="283">
        <f t="shared" si="201"/>
        <v>4525462.8</v>
      </c>
      <c r="J689" s="67">
        <f t="shared" si="204"/>
        <v>7.4200000000000002E-2</v>
      </c>
      <c r="K689" s="259">
        <f t="shared" si="206"/>
        <v>27982.44498</v>
      </c>
      <c r="L689" s="284">
        <f t="shared" si="195"/>
        <v>125.59</v>
      </c>
      <c r="M689" s="19" t="s">
        <v>1260</v>
      </c>
      <c r="O689" s="32" t="str">
        <f t="shared" si="207"/>
        <v>E311</v>
      </c>
      <c r="P689" s="318"/>
      <c r="T689" s="19" t="s">
        <v>1260</v>
      </c>
    </row>
    <row r="690" spans="1:20" outlineLevel="2" x14ac:dyDescent="0.25">
      <c r="A690" t="s">
        <v>74</v>
      </c>
      <c r="B690" s="19" t="str">
        <f t="shared" si="205"/>
        <v>E311 STM Str/Impv, Colstrip 2-9</v>
      </c>
      <c r="C690" s="19" t="s">
        <v>1230</v>
      </c>
      <c r="E690" s="27">
        <v>43373</v>
      </c>
      <c r="F690" s="283">
        <v>4508107.75</v>
      </c>
      <c r="G690" s="67">
        <v>7.4200000000000002E-2</v>
      </c>
      <c r="H690" s="284">
        <v>27875.13</v>
      </c>
      <c r="I690" s="283">
        <f t="shared" si="201"/>
        <v>4525462.8</v>
      </c>
      <c r="J690" s="67">
        <f t="shared" si="204"/>
        <v>7.4200000000000002E-2</v>
      </c>
      <c r="K690" s="259">
        <f t="shared" si="206"/>
        <v>27982.44498</v>
      </c>
      <c r="L690" s="284">
        <f t="shared" si="195"/>
        <v>107.31</v>
      </c>
      <c r="M690" s="19" t="s">
        <v>1260</v>
      </c>
      <c r="O690" s="32" t="str">
        <f t="shared" si="207"/>
        <v>E311</v>
      </c>
      <c r="P690" s="318"/>
      <c r="T690" s="19" t="s">
        <v>1260</v>
      </c>
    </row>
    <row r="691" spans="1:20" outlineLevel="2" x14ac:dyDescent="0.25">
      <c r="A691" t="s">
        <v>74</v>
      </c>
      <c r="B691" s="19" t="str">
        <f t="shared" si="205"/>
        <v>E311 STM Str/Impv, Colstrip 2-10</v>
      </c>
      <c r="C691" s="19" t="s">
        <v>1230</v>
      </c>
      <c r="E691" s="27">
        <v>43404</v>
      </c>
      <c r="F691" s="283">
        <v>4512962.0599999996</v>
      </c>
      <c r="G691" s="67">
        <v>7.4200000000000002E-2</v>
      </c>
      <c r="H691" s="284">
        <v>27905.15</v>
      </c>
      <c r="I691" s="283">
        <f t="shared" si="201"/>
        <v>4525462.8</v>
      </c>
      <c r="J691" s="67">
        <f t="shared" si="204"/>
        <v>7.4200000000000002E-2</v>
      </c>
      <c r="K691" s="259">
        <f t="shared" si="206"/>
        <v>27982.44498</v>
      </c>
      <c r="L691" s="284">
        <f t="shared" si="195"/>
        <v>77.290000000000006</v>
      </c>
      <c r="M691" s="19" t="s">
        <v>1260</v>
      </c>
      <c r="O691" s="32" t="str">
        <f t="shared" si="207"/>
        <v>E311</v>
      </c>
      <c r="P691" s="318"/>
      <c r="T691" s="19" t="s">
        <v>1260</v>
      </c>
    </row>
    <row r="692" spans="1:20" outlineLevel="2" x14ac:dyDescent="0.25">
      <c r="A692" t="s">
        <v>74</v>
      </c>
      <c r="B692" s="19" t="str">
        <f t="shared" si="205"/>
        <v>E311 STM Str/Impv, Colstrip 2-11</v>
      </c>
      <c r="C692" s="19" t="s">
        <v>1230</v>
      </c>
      <c r="E692" s="27">
        <v>43434</v>
      </c>
      <c r="F692" s="283">
        <v>4522657.03</v>
      </c>
      <c r="G692" s="67">
        <v>7.4200000000000002E-2</v>
      </c>
      <c r="H692" s="284">
        <v>27965.1</v>
      </c>
      <c r="I692" s="283">
        <f t="shared" si="201"/>
        <v>4525462.8</v>
      </c>
      <c r="J692" s="67">
        <f t="shared" si="204"/>
        <v>7.4200000000000002E-2</v>
      </c>
      <c r="K692" s="259">
        <f t="shared" si="206"/>
        <v>27982.44498</v>
      </c>
      <c r="L692" s="284">
        <f t="shared" si="195"/>
        <v>17.34</v>
      </c>
      <c r="M692" s="19" t="s">
        <v>1260</v>
      </c>
      <c r="O692" s="32" t="str">
        <f t="shared" si="207"/>
        <v>E311</v>
      </c>
      <c r="P692" s="318"/>
      <c r="T692" s="19" t="s">
        <v>1260</v>
      </c>
    </row>
    <row r="693" spans="1:20" outlineLevel="2" x14ac:dyDescent="0.25">
      <c r="A693" t="s">
        <v>74</v>
      </c>
      <c r="B693" s="19" t="str">
        <f t="shared" si="205"/>
        <v>E311 STM Str/Impv, Colstrip 2-12</v>
      </c>
      <c r="C693" s="19" t="s">
        <v>1230</v>
      </c>
      <c r="E693" s="27">
        <v>43465</v>
      </c>
      <c r="F693" s="283">
        <v>4525462.8</v>
      </c>
      <c r="G693" s="67">
        <v>7.4200000000000002E-2</v>
      </c>
      <c r="H693" s="284">
        <v>27982.44</v>
      </c>
      <c r="I693" s="283">
        <f t="shared" si="201"/>
        <v>4525462.8</v>
      </c>
      <c r="J693" s="67">
        <f t="shared" si="204"/>
        <v>7.4200000000000002E-2</v>
      </c>
      <c r="K693" s="259">
        <f t="shared" si="206"/>
        <v>27982.44498</v>
      </c>
      <c r="L693" s="284">
        <f t="shared" si="195"/>
        <v>0</v>
      </c>
      <c r="M693" s="19" t="s">
        <v>1260</v>
      </c>
      <c r="O693" s="32" t="str">
        <f t="shared" si="207"/>
        <v>E311</v>
      </c>
      <c r="P693" s="318"/>
      <c r="T693" s="19" t="s">
        <v>1260</v>
      </c>
    </row>
    <row r="694" spans="1:20" s="19" customFormat="1" ht="15.75" outlineLevel="1" thickBot="1" x14ac:dyDescent="0.3">
      <c r="A694" s="28" t="s">
        <v>677</v>
      </c>
      <c r="C694" s="20" t="s">
        <v>1234</v>
      </c>
      <c r="E694" s="104" t="s">
        <v>1266</v>
      </c>
      <c r="F694" s="283"/>
      <c r="G694" s="67"/>
      <c r="H694" s="285">
        <f>SUBTOTAL(9,H682:H693)</f>
        <v>333800.14</v>
      </c>
      <c r="I694" s="283"/>
      <c r="J694" s="67">
        <f t="shared" si="204"/>
        <v>0</v>
      </c>
      <c r="K694" s="301">
        <f>SUBTOTAL(9,K682:K693)</f>
        <v>335789.33976</v>
      </c>
      <c r="L694" s="285">
        <f t="shared" si="195"/>
        <v>1989.2</v>
      </c>
      <c r="O694" s="32" t="str">
        <f>LEFT(A694,5)</f>
        <v xml:space="preserve">E311 </v>
      </c>
      <c r="P694" s="318">
        <f>-L694/2</f>
        <v>-994.6</v>
      </c>
    </row>
    <row r="695" spans="1:20" ht="15.75" outlineLevel="2" thickTop="1" x14ac:dyDescent="0.25">
      <c r="A695" t="s">
        <v>75</v>
      </c>
      <c r="B695" s="19" t="str">
        <f t="shared" ref="B695:B706" si="208">CONCATENATE(A695,"-",MONTH(E695))</f>
        <v>E311 STM Str/Impv, Colstrip 3-1</v>
      </c>
      <c r="C695" s="19" t="s">
        <v>1230</v>
      </c>
      <c r="E695" s="27">
        <v>43131</v>
      </c>
      <c r="F695" s="283">
        <v>29131107.57</v>
      </c>
      <c r="G695" s="67">
        <v>3.4099999999999998E-2</v>
      </c>
      <c r="H695" s="284">
        <v>82780.899999999994</v>
      </c>
      <c r="I695" s="283">
        <f t="shared" ref="I695:I706" si="209">VLOOKUP(CONCATENATE(A695,"-12"),$B$6:$F$7816,5,FALSE)</f>
        <v>30119954.219999999</v>
      </c>
      <c r="J695" s="67">
        <f t="shared" si="204"/>
        <v>3.4099999999999998E-2</v>
      </c>
      <c r="K695" s="259">
        <f t="shared" ref="K695:K706" si="210">I695*J695/12</f>
        <v>85590.869908499997</v>
      </c>
      <c r="L695" s="284">
        <f t="shared" si="195"/>
        <v>2809.97</v>
      </c>
      <c r="M695" s="19" t="s">
        <v>1260</v>
      </c>
      <c r="O695" s="32" t="str">
        <f t="shared" ref="O695:O706" si="211">LEFT(A695,4)</f>
        <v>E311</v>
      </c>
      <c r="P695" s="318"/>
      <c r="T695" s="19" t="s">
        <v>1260</v>
      </c>
    </row>
    <row r="696" spans="1:20" outlineLevel="2" x14ac:dyDescent="0.25">
      <c r="A696" t="s">
        <v>75</v>
      </c>
      <c r="B696" s="19" t="str">
        <f t="shared" si="208"/>
        <v>E311 STM Str/Impv, Colstrip 3-2</v>
      </c>
      <c r="C696" s="19" t="s">
        <v>1230</v>
      </c>
      <c r="E696" s="27">
        <v>43159</v>
      </c>
      <c r="F696" s="283">
        <v>29125873.43</v>
      </c>
      <c r="G696" s="67">
        <v>3.4099999999999998E-2</v>
      </c>
      <c r="H696" s="284">
        <v>82766.01999999999</v>
      </c>
      <c r="I696" s="283">
        <f t="shared" si="209"/>
        <v>30119954.219999999</v>
      </c>
      <c r="J696" s="67">
        <f t="shared" si="204"/>
        <v>3.4099999999999998E-2</v>
      </c>
      <c r="K696" s="259">
        <f t="shared" si="210"/>
        <v>85590.869908499997</v>
      </c>
      <c r="L696" s="284">
        <f t="shared" si="195"/>
        <v>2824.85</v>
      </c>
      <c r="M696" s="19" t="s">
        <v>1260</v>
      </c>
      <c r="O696" s="32" t="str">
        <f t="shared" si="211"/>
        <v>E311</v>
      </c>
      <c r="P696" s="318"/>
      <c r="T696" s="19" t="s">
        <v>1260</v>
      </c>
    </row>
    <row r="697" spans="1:20" outlineLevel="2" x14ac:dyDescent="0.25">
      <c r="A697" t="s">
        <v>75</v>
      </c>
      <c r="B697" s="19" t="str">
        <f t="shared" si="208"/>
        <v>E311 STM Str/Impv, Colstrip 3-3</v>
      </c>
      <c r="C697" s="19" t="s">
        <v>1230</v>
      </c>
      <c r="E697" s="27">
        <v>43190</v>
      </c>
      <c r="F697" s="283">
        <v>29134762.27</v>
      </c>
      <c r="G697" s="67">
        <v>3.4099999999999998E-2</v>
      </c>
      <c r="H697" s="284">
        <v>82791.28</v>
      </c>
      <c r="I697" s="283">
        <f t="shared" si="209"/>
        <v>30119954.219999999</v>
      </c>
      <c r="J697" s="67">
        <f t="shared" si="204"/>
        <v>3.4099999999999998E-2</v>
      </c>
      <c r="K697" s="259">
        <f t="shared" si="210"/>
        <v>85590.869908499997</v>
      </c>
      <c r="L697" s="284">
        <f t="shared" si="195"/>
        <v>2799.59</v>
      </c>
      <c r="M697" s="19" t="s">
        <v>1260</v>
      </c>
      <c r="O697" s="32" t="str">
        <f t="shared" si="211"/>
        <v>E311</v>
      </c>
      <c r="P697" s="318"/>
      <c r="T697" s="19" t="s">
        <v>1260</v>
      </c>
    </row>
    <row r="698" spans="1:20" outlineLevel="2" x14ac:dyDescent="0.25">
      <c r="A698" t="s">
        <v>75</v>
      </c>
      <c r="B698" s="19" t="str">
        <f t="shared" si="208"/>
        <v>E311 STM Str/Impv, Colstrip 3-4</v>
      </c>
      <c r="C698" s="19" t="s">
        <v>1230</v>
      </c>
      <c r="E698" s="27">
        <v>43220</v>
      </c>
      <c r="F698" s="283">
        <v>29142946.719999999</v>
      </c>
      <c r="G698" s="67">
        <v>3.4099999999999998E-2</v>
      </c>
      <c r="H698" s="284">
        <v>82814.539999999994</v>
      </c>
      <c r="I698" s="283">
        <f t="shared" si="209"/>
        <v>30119954.219999999</v>
      </c>
      <c r="J698" s="67">
        <f t="shared" si="204"/>
        <v>3.4099999999999998E-2</v>
      </c>
      <c r="K698" s="259">
        <f t="shared" si="210"/>
        <v>85590.869908499997</v>
      </c>
      <c r="L698" s="284">
        <f t="shared" si="195"/>
        <v>2776.33</v>
      </c>
      <c r="M698" s="19" t="s">
        <v>1260</v>
      </c>
      <c r="O698" s="32" t="str">
        <f t="shared" si="211"/>
        <v>E311</v>
      </c>
      <c r="P698" s="318"/>
      <c r="T698" s="19" t="s">
        <v>1260</v>
      </c>
    </row>
    <row r="699" spans="1:20" outlineLevel="2" x14ac:dyDescent="0.25">
      <c r="A699" t="s">
        <v>75</v>
      </c>
      <c r="B699" s="19" t="str">
        <f t="shared" si="208"/>
        <v>E311 STM Str/Impv, Colstrip 3-5</v>
      </c>
      <c r="C699" s="19" t="s">
        <v>1230</v>
      </c>
      <c r="E699" s="27">
        <v>43251</v>
      </c>
      <c r="F699" s="283">
        <v>29159257.059999999</v>
      </c>
      <c r="G699" s="67">
        <v>3.4099999999999998E-2</v>
      </c>
      <c r="H699" s="284">
        <v>82860.89</v>
      </c>
      <c r="I699" s="283">
        <f t="shared" si="209"/>
        <v>30119954.219999999</v>
      </c>
      <c r="J699" s="67">
        <f t="shared" si="204"/>
        <v>3.4099999999999998E-2</v>
      </c>
      <c r="K699" s="259">
        <f t="shared" si="210"/>
        <v>85590.869908499997</v>
      </c>
      <c r="L699" s="284">
        <f t="shared" si="195"/>
        <v>2729.98</v>
      </c>
      <c r="M699" s="19" t="s">
        <v>1260</v>
      </c>
      <c r="O699" s="32" t="str">
        <f t="shared" si="211"/>
        <v>E311</v>
      </c>
      <c r="P699" s="318"/>
      <c r="T699" s="19" t="s">
        <v>1260</v>
      </c>
    </row>
    <row r="700" spans="1:20" outlineLevel="2" x14ac:dyDescent="0.25">
      <c r="A700" t="s">
        <v>75</v>
      </c>
      <c r="B700" s="19" t="str">
        <f t="shared" si="208"/>
        <v>E311 STM Str/Impv, Colstrip 3-6</v>
      </c>
      <c r="C700" s="19" t="s">
        <v>1230</v>
      </c>
      <c r="E700" s="27">
        <v>43281</v>
      </c>
      <c r="F700" s="283">
        <v>29171856.699999999</v>
      </c>
      <c r="G700" s="67">
        <v>3.4099999999999998E-2</v>
      </c>
      <c r="H700" s="284">
        <v>82896.69</v>
      </c>
      <c r="I700" s="283">
        <f t="shared" si="209"/>
        <v>30119954.219999999</v>
      </c>
      <c r="J700" s="67">
        <f t="shared" si="204"/>
        <v>3.4099999999999998E-2</v>
      </c>
      <c r="K700" s="259">
        <f t="shared" si="210"/>
        <v>85590.869908499997</v>
      </c>
      <c r="L700" s="284">
        <f t="shared" si="195"/>
        <v>2694.18</v>
      </c>
      <c r="M700" s="19" t="s">
        <v>1260</v>
      </c>
      <c r="O700" s="32" t="str">
        <f t="shared" si="211"/>
        <v>E311</v>
      </c>
      <c r="P700" s="318"/>
      <c r="T700" s="19" t="s">
        <v>1260</v>
      </c>
    </row>
    <row r="701" spans="1:20" outlineLevel="2" x14ac:dyDescent="0.25">
      <c r="A701" t="s">
        <v>75</v>
      </c>
      <c r="B701" s="19" t="str">
        <f t="shared" si="208"/>
        <v>E311 STM Str/Impv, Colstrip 3-7</v>
      </c>
      <c r="C701" s="19" t="s">
        <v>1230</v>
      </c>
      <c r="E701" s="27">
        <v>43312</v>
      </c>
      <c r="F701" s="283">
        <v>30230669.809999999</v>
      </c>
      <c r="G701" s="67">
        <v>3.4099999999999998E-2</v>
      </c>
      <c r="H701" s="284">
        <v>85905.489999999991</v>
      </c>
      <c r="I701" s="283">
        <f t="shared" si="209"/>
        <v>30119954.219999999</v>
      </c>
      <c r="J701" s="67">
        <f t="shared" si="204"/>
        <v>3.4099999999999998E-2</v>
      </c>
      <c r="K701" s="259">
        <f t="shared" si="210"/>
        <v>85590.869908499997</v>
      </c>
      <c r="L701" s="284">
        <f t="shared" si="195"/>
        <v>-314.62</v>
      </c>
      <c r="M701" s="19" t="s">
        <v>1260</v>
      </c>
      <c r="O701" s="32" t="str">
        <f t="shared" si="211"/>
        <v>E311</v>
      </c>
      <c r="P701" s="318"/>
      <c r="T701" s="19" t="s">
        <v>1260</v>
      </c>
    </row>
    <row r="702" spans="1:20" outlineLevel="2" x14ac:dyDescent="0.25">
      <c r="A702" t="s">
        <v>75</v>
      </c>
      <c r="B702" s="19" t="str">
        <f t="shared" si="208"/>
        <v>E311 STM Str/Impv, Colstrip 3-8</v>
      </c>
      <c r="C702" s="19" t="s">
        <v>1230</v>
      </c>
      <c r="E702" s="27">
        <v>43343</v>
      </c>
      <c r="F702" s="283">
        <v>30231902.420000002</v>
      </c>
      <c r="G702" s="67">
        <v>3.4099999999999998E-2</v>
      </c>
      <c r="H702" s="284">
        <v>85908.99</v>
      </c>
      <c r="I702" s="283">
        <f t="shared" si="209"/>
        <v>30119954.219999999</v>
      </c>
      <c r="J702" s="67">
        <f t="shared" si="204"/>
        <v>3.4099999999999998E-2</v>
      </c>
      <c r="K702" s="259">
        <f t="shared" si="210"/>
        <v>85590.869908499997</v>
      </c>
      <c r="L702" s="284">
        <f t="shared" si="195"/>
        <v>-318.12</v>
      </c>
      <c r="M702" s="19" t="s">
        <v>1260</v>
      </c>
      <c r="O702" s="32" t="str">
        <f t="shared" si="211"/>
        <v>E311</v>
      </c>
      <c r="P702" s="318"/>
      <c r="T702" s="19" t="s">
        <v>1260</v>
      </c>
    </row>
    <row r="703" spans="1:20" outlineLevel="2" x14ac:dyDescent="0.25">
      <c r="A703" t="s">
        <v>75</v>
      </c>
      <c r="B703" s="19" t="str">
        <f t="shared" si="208"/>
        <v>E311 STM Str/Impv, Colstrip 3-9</v>
      </c>
      <c r="C703" s="19" t="s">
        <v>1230</v>
      </c>
      <c r="E703" s="27">
        <v>43373</v>
      </c>
      <c r="F703" s="283">
        <v>30235991.5</v>
      </c>
      <c r="G703" s="67">
        <v>3.4099999999999998E-2</v>
      </c>
      <c r="H703" s="284">
        <v>85920.6</v>
      </c>
      <c r="I703" s="283">
        <f t="shared" si="209"/>
        <v>30119954.219999999</v>
      </c>
      <c r="J703" s="67">
        <f t="shared" si="204"/>
        <v>3.4099999999999998E-2</v>
      </c>
      <c r="K703" s="259">
        <f t="shared" si="210"/>
        <v>85590.869908499997</v>
      </c>
      <c r="L703" s="284">
        <f t="shared" si="195"/>
        <v>-329.73</v>
      </c>
      <c r="M703" s="19" t="s">
        <v>1260</v>
      </c>
      <c r="O703" s="32" t="str">
        <f t="shared" si="211"/>
        <v>E311</v>
      </c>
      <c r="P703" s="318"/>
      <c r="T703" s="19" t="s">
        <v>1260</v>
      </c>
    </row>
    <row r="704" spans="1:20" outlineLevel="2" x14ac:dyDescent="0.25">
      <c r="A704" t="s">
        <v>75</v>
      </c>
      <c r="B704" s="19" t="str">
        <f t="shared" si="208"/>
        <v>E311 STM Str/Impv, Colstrip 3-10</v>
      </c>
      <c r="C704" s="19" t="s">
        <v>1230</v>
      </c>
      <c r="E704" s="27">
        <v>43404</v>
      </c>
      <c r="F704" s="283">
        <v>30246323.850000001</v>
      </c>
      <c r="G704" s="67">
        <v>3.4099999999999998E-2</v>
      </c>
      <c r="H704" s="284">
        <v>85949.97</v>
      </c>
      <c r="I704" s="283">
        <f t="shared" si="209"/>
        <v>30119954.219999999</v>
      </c>
      <c r="J704" s="67">
        <f t="shared" si="204"/>
        <v>3.4099999999999998E-2</v>
      </c>
      <c r="K704" s="259">
        <f t="shared" si="210"/>
        <v>85590.869908499997</v>
      </c>
      <c r="L704" s="284">
        <f t="shared" si="195"/>
        <v>-359.1</v>
      </c>
      <c r="M704" s="19" t="s">
        <v>1260</v>
      </c>
      <c r="O704" s="32" t="str">
        <f t="shared" si="211"/>
        <v>E311</v>
      </c>
      <c r="P704" s="318"/>
      <c r="T704" s="19" t="s">
        <v>1260</v>
      </c>
    </row>
    <row r="705" spans="1:20" outlineLevel="2" x14ac:dyDescent="0.25">
      <c r="A705" t="s">
        <v>75</v>
      </c>
      <c r="B705" s="19" t="str">
        <f t="shared" si="208"/>
        <v>E311 STM Str/Impv, Colstrip 3-11</v>
      </c>
      <c r="C705" s="19" t="s">
        <v>1230</v>
      </c>
      <c r="E705" s="27">
        <v>43434</v>
      </c>
      <c r="F705" s="283">
        <v>30252736.48</v>
      </c>
      <c r="G705" s="67">
        <v>3.4099999999999998E-2</v>
      </c>
      <c r="H705" s="284">
        <v>85968.189999999988</v>
      </c>
      <c r="I705" s="283">
        <f t="shared" si="209"/>
        <v>30119954.219999999</v>
      </c>
      <c r="J705" s="67">
        <f t="shared" si="204"/>
        <v>3.4099999999999998E-2</v>
      </c>
      <c r="K705" s="259">
        <f t="shared" si="210"/>
        <v>85590.869908499997</v>
      </c>
      <c r="L705" s="284">
        <f t="shared" si="195"/>
        <v>-377.32</v>
      </c>
      <c r="M705" s="19" t="s">
        <v>1260</v>
      </c>
      <c r="O705" s="32" t="str">
        <f t="shared" si="211"/>
        <v>E311</v>
      </c>
      <c r="P705" s="318"/>
      <c r="T705" s="19" t="s">
        <v>1260</v>
      </c>
    </row>
    <row r="706" spans="1:20" outlineLevel="2" x14ac:dyDescent="0.25">
      <c r="A706" t="s">
        <v>75</v>
      </c>
      <c r="B706" s="19" t="str">
        <f t="shared" si="208"/>
        <v>E311 STM Str/Impv, Colstrip 3-12</v>
      </c>
      <c r="C706" s="19" t="s">
        <v>1230</v>
      </c>
      <c r="E706" s="27">
        <v>43465</v>
      </c>
      <c r="F706" s="283">
        <v>30119954.219999999</v>
      </c>
      <c r="G706" s="67">
        <v>3.4099999999999998E-2</v>
      </c>
      <c r="H706" s="284">
        <v>85590.87000000001</v>
      </c>
      <c r="I706" s="283">
        <f t="shared" si="209"/>
        <v>30119954.219999999</v>
      </c>
      <c r="J706" s="67">
        <f t="shared" si="204"/>
        <v>3.4099999999999998E-2</v>
      </c>
      <c r="K706" s="259">
        <f t="shared" si="210"/>
        <v>85590.869908499997</v>
      </c>
      <c r="L706" s="284">
        <f t="shared" si="195"/>
        <v>0</v>
      </c>
      <c r="M706" s="19" t="s">
        <v>1260</v>
      </c>
      <c r="O706" s="32" t="str">
        <f t="shared" si="211"/>
        <v>E311</v>
      </c>
      <c r="P706" s="318"/>
      <c r="T706" s="19" t="s">
        <v>1260</v>
      </c>
    </row>
    <row r="707" spans="1:20" s="19" customFormat="1" ht="15.75" outlineLevel="1" thickBot="1" x14ac:dyDescent="0.3">
      <c r="A707" s="28" t="s">
        <v>678</v>
      </c>
      <c r="C707" s="20" t="s">
        <v>1234</v>
      </c>
      <c r="E707" s="104" t="s">
        <v>1266</v>
      </c>
      <c r="F707" s="283"/>
      <c r="G707" s="67"/>
      <c r="H707" s="285">
        <f>SUBTOTAL(9,H695:H706)</f>
        <v>1012154.4299999999</v>
      </c>
      <c r="I707" s="283"/>
      <c r="J707" s="67">
        <f t="shared" si="204"/>
        <v>0</v>
      </c>
      <c r="K707" s="301">
        <f>SUBTOTAL(9,K695:K706)</f>
        <v>1027090.438902</v>
      </c>
      <c r="L707" s="285">
        <f t="shared" si="195"/>
        <v>14936.01</v>
      </c>
      <c r="O707" s="32" t="str">
        <f>LEFT(A707,5)</f>
        <v xml:space="preserve">E311 </v>
      </c>
      <c r="P707" s="318">
        <f>-L707/2</f>
        <v>-7468.0050000000001</v>
      </c>
    </row>
    <row r="708" spans="1:20" s="32" customFormat="1" ht="15.75" outlineLevel="2" thickTop="1" x14ac:dyDescent="0.25">
      <c r="A708" s="263" t="s">
        <v>76</v>
      </c>
      <c r="B708" s="263" t="str">
        <f t="shared" ref="B708:B732" si="212">CONCATENATE(A708,"-",MONTH(E708))</f>
        <v>E311 STM Str/Impv, Colstrip 3-4 Com-1</v>
      </c>
      <c r="C708" s="263" t="s">
        <v>1230</v>
      </c>
      <c r="D708" s="263"/>
      <c r="E708" s="264">
        <v>43131</v>
      </c>
      <c r="F708" s="286">
        <v>70041117.890000001</v>
      </c>
      <c r="G708" s="266">
        <v>3.1699999999999999E-2</v>
      </c>
      <c r="H708" s="287">
        <v>150601.79673451092</v>
      </c>
      <c r="I708" s="286">
        <f t="shared" ref="I708:I719" si="213">VLOOKUP(CONCATENATE(A708,"-12"),$B$6:$F$7816,5,FALSE)</f>
        <v>70041117.890000001</v>
      </c>
      <c r="J708" s="266">
        <f t="shared" si="204"/>
        <v>3.1699999999999999E-2</v>
      </c>
      <c r="K708" s="268">
        <f t="shared" ref="K708:K718" si="214">K709</f>
        <v>150679.52267862315</v>
      </c>
      <c r="L708" s="287">
        <f t="shared" si="195"/>
        <v>77.73</v>
      </c>
      <c r="M708" s="32" t="s">
        <v>1359</v>
      </c>
      <c r="N708" s="19" t="s">
        <v>1260</v>
      </c>
      <c r="O708" s="32" t="str">
        <f t="shared" ref="O708:O719" si="215">LEFT(A708,4)</f>
        <v>E311</v>
      </c>
      <c r="P708" s="318"/>
      <c r="T708" s="32" t="s">
        <v>1260</v>
      </c>
    </row>
    <row r="709" spans="1:20" s="32" customFormat="1" outlineLevel="2" x14ac:dyDescent="0.25">
      <c r="A709" s="263" t="s">
        <v>76</v>
      </c>
      <c r="B709" s="263" t="str">
        <f t="shared" si="212"/>
        <v>E311 STM Str/Impv, Colstrip 3-4 Com-2</v>
      </c>
      <c r="C709" s="263" t="s">
        <v>1230</v>
      </c>
      <c r="D709" s="263"/>
      <c r="E709" s="264">
        <v>43159</v>
      </c>
      <c r="F709" s="286">
        <v>70041117.890000001</v>
      </c>
      <c r="G709" s="266">
        <v>3.1699999999999999E-2</v>
      </c>
      <c r="H709" s="287">
        <v>150817.93000807188</v>
      </c>
      <c r="I709" s="286">
        <f t="shared" si="213"/>
        <v>70041117.890000001</v>
      </c>
      <c r="J709" s="266">
        <f t="shared" si="204"/>
        <v>3.1699999999999999E-2</v>
      </c>
      <c r="K709" s="268">
        <f t="shared" si="214"/>
        <v>150679.52267862315</v>
      </c>
      <c r="L709" s="287">
        <f t="shared" si="195"/>
        <v>-138.41</v>
      </c>
      <c r="M709" s="32" t="s">
        <v>1359</v>
      </c>
      <c r="N709" s="19" t="s">
        <v>1260</v>
      </c>
      <c r="O709" s="32" t="str">
        <f t="shared" si="215"/>
        <v>E311</v>
      </c>
      <c r="P709" s="318"/>
      <c r="T709" s="32" t="s">
        <v>1260</v>
      </c>
    </row>
    <row r="710" spans="1:20" s="32" customFormat="1" outlineLevel="2" x14ac:dyDescent="0.25">
      <c r="A710" s="263" t="s">
        <v>76</v>
      </c>
      <c r="B710" s="263" t="str">
        <f t="shared" si="212"/>
        <v>E311 STM Str/Impv, Colstrip 3-4 Com-3</v>
      </c>
      <c r="C710" s="263" t="s">
        <v>1230</v>
      </c>
      <c r="D710" s="263"/>
      <c r="E710" s="264">
        <v>43190</v>
      </c>
      <c r="F710" s="286">
        <v>70041117.890000001</v>
      </c>
      <c r="G710" s="266">
        <v>3.1699999999999999E-2</v>
      </c>
      <c r="H710" s="287">
        <v>150777.37892756698</v>
      </c>
      <c r="I710" s="286">
        <f t="shared" si="213"/>
        <v>70041117.890000001</v>
      </c>
      <c r="J710" s="266">
        <f t="shared" si="204"/>
        <v>3.1699999999999999E-2</v>
      </c>
      <c r="K710" s="268">
        <f t="shared" si="214"/>
        <v>150679.52267862315</v>
      </c>
      <c r="L710" s="287">
        <f t="shared" si="195"/>
        <v>-97.86</v>
      </c>
      <c r="M710" s="32" t="s">
        <v>1359</v>
      </c>
      <c r="N710" s="19" t="s">
        <v>1260</v>
      </c>
      <c r="O710" s="32" t="str">
        <f t="shared" si="215"/>
        <v>E311</v>
      </c>
      <c r="P710" s="318"/>
      <c r="T710" s="32" t="s">
        <v>1260</v>
      </c>
    </row>
    <row r="711" spans="1:20" s="32" customFormat="1" outlineLevel="2" x14ac:dyDescent="0.25">
      <c r="A711" s="263" t="s">
        <v>76</v>
      </c>
      <c r="B711" s="263" t="str">
        <f t="shared" si="212"/>
        <v>E311 STM Str/Impv, Colstrip 3-4 Com-4</v>
      </c>
      <c r="C711" s="263" t="s">
        <v>1230</v>
      </c>
      <c r="D711" s="263"/>
      <c r="E711" s="264">
        <v>43220</v>
      </c>
      <c r="F711" s="286">
        <v>70041117.890000001</v>
      </c>
      <c r="G711" s="266">
        <v>3.1699999999999999E-2</v>
      </c>
      <c r="H711" s="287">
        <v>151119.93321752519</v>
      </c>
      <c r="I711" s="286">
        <f t="shared" si="213"/>
        <v>70041117.890000001</v>
      </c>
      <c r="J711" s="266">
        <f t="shared" si="204"/>
        <v>3.1699999999999999E-2</v>
      </c>
      <c r="K711" s="268">
        <f t="shared" si="214"/>
        <v>150679.52267862315</v>
      </c>
      <c r="L711" s="287">
        <f t="shared" ref="L711:L787" si="216">ROUND(K711-H711,2)</f>
        <v>-440.41</v>
      </c>
      <c r="M711" s="32" t="s">
        <v>1359</v>
      </c>
      <c r="N711" s="19" t="s">
        <v>1260</v>
      </c>
      <c r="O711" s="32" t="str">
        <f t="shared" si="215"/>
        <v>E311</v>
      </c>
      <c r="P711" s="318"/>
      <c r="T711" s="32" t="s">
        <v>1260</v>
      </c>
    </row>
    <row r="712" spans="1:20" s="32" customFormat="1" outlineLevel="2" x14ac:dyDescent="0.25">
      <c r="A712" s="263" t="s">
        <v>76</v>
      </c>
      <c r="B712" s="263" t="str">
        <f t="shared" si="212"/>
        <v>E311 STM Str/Impv, Colstrip 3-4 Com-5</v>
      </c>
      <c r="C712" s="263" t="s">
        <v>1230</v>
      </c>
      <c r="D712" s="263"/>
      <c r="E712" s="264">
        <v>43251</v>
      </c>
      <c r="F712" s="286">
        <v>70041117.890000001</v>
      </c>
      <c r="G712" s="266">
        <v>3.1699999999999999E-2</v>
      </c>
      <c r="H712" s="287">
        <v>151080.22112489282</v>
      </c>
      <c r="I712" s="286">
        <f t="shared" si="213"/>
        <v>70041117.890000001</v>
      </c>
      <c r="J712" s="266">
        <f t="shared" si="204"/>
        <v>3.1699999999999999E-2</v>
      </c>
      <c r="K712" s="268">
        <f t="shared" si="214"/>
        <v>150679.52267862315</v>
      </c>
      <c r="L712" s="287">
        <f t="shared" si="216"/>
        <v>-400.7</v>
      </c>
      <c r="M712" s="32" t="s">
        <v>1359</v>
      </c>
      <c r="N712" s="19" t="s">
        <v>1260</v>
      </c>
      <c r="O712" s="32" t="str">
        <f t="shared" si="215"/>
        <v>E311</v>
      </c>
      <c r="P712" s="318"/>
      <c r="T712" s="32" t="s">
        <v>1260</v>
      </c>
    </row>
    <row r="713" spans="1:20" s="32" customFormat="1" outlineLevel="2" x14ac:dyDescent="0.25">
      <c r="A713" s="263" t="s">
        <v>76</v>
      </c>
      <c r="B713" s="263" t="str">
        <f t="shared" si="212"/>
        <v>E311 STM Str/Impv, Colstrip 3-4 Com-6</v>
      </c>
      <c r="C713" s="263" t="s">
        <v>1230</v>
      </c>
      <c r="D713" s="263"/>
      <c r="E713" s="264">
        <v>43281</v>
      </c>
      <c r="F713" s="286">
        <v>70041117.890000001</v>
      </c>
      <c r="G713" s="266">
        <v>3.1699999999999999E-2</v>
      </c>
      <c r="H713" s="287">
        <v>151040.40905624989</v>
      </c>
      <c r="I713" s="286">
        <f t="shared" si="213"/>
        <v>70041117.890000001</v>
      </c>
      <c r="J713" s="266">
        <f t="shared" si="204"/>
        <v>3.1699999999999999E-2</v>
      </c>
      <c r="K713" s="268">
        <f t="shared" si="214"/>
        <v>150679.52267862315</v>
      </c>
      <c r="L713" s="287">
        <f t="shared" si="216"/>
        <v>-360.89</v>
      </c>
      <c r="M713" s="32" t="s">
        <v>1359</v>
      </c>
      <c r="N713" s="19" t="s">
        <v>1260</v>
      </c>
      <c r="O713" s="32" t="str">
        <f t="shared" si="215"/>
        <v>E311</v>
      </c>
      <c r="P713" s="318"/>
      <c r="T713" s="32" t="s">
        <v>1260</v>
      </c>
    </row>
    <row r="714" spans="1:20" s="32" customFormat="1" outlineLevel="2" x14ac:dyDescent="0.25">
      <c r="A714" s="263" t="s">
        <v>76</v>
      </c>
      <c r="B714" s="263" t="str">
        <f t="shared" si="212"/>
        <v>E311 STM Str/Impv, Colstrip 3-4 Com-7</v>
      </c>
      <c r="C714" s="263" t="s">
        <v>1230</v>
      </c>
      <c r="D714" s="263"/>
      <c r="E714" s="264">
        <v>43312</v>
      </c>
      <c r="F714" s="286">
        <v>70041117.890000001</v>
      </c>
      <c r="G714" s="266">
        <v>3.1699999999999999E-2</v>
      </c>
      <c r="H714" s="287">
        <v>151136.77106914384</v>
      </c>
      <c r="I714" s="286">
        <f t="shared" si="213"/>
        <v>70041117.890000001</v>
      </c>
      <c r="J714" s="266">
        <f t="shared" si="204"/>
        <v>3.1699999999999999E-2</v>
      </c>
      <c r="K714" s="268">
        <f t="shared" si="214"/>
        <v>150679.52267862315</v>
      </c>
      <c r="L714" s="287">
        <f t="shared" si="216"/>
        <v>-457.25</v>
      </c>
      <c r="M714" s="32" t="s">
        <v>1359</v>
      </c>
      <c r="N714" s="19" t="s">
        <v>1260</v>
      </c>
      <c r="O714" s="32" t="str">
        <f t="shared" si="215"/>
        <v>E311</v>
      </c>
      <c r="P714" s="318"/>
      <c r="T714" s="32" t="s">
        <v>1260</v>
      </c>
    </row>
    <row r="715" spans="1:20" s="32" customFormat="1" outlineLevel="2" x14ac:dyDescent="0.25">
      <c r="A715" s="263" t="s">
        <v>76</v>
      </c>
      <c r="B715" s="263" t="str">
        <f t="shared" si="212"/>
        <v>E311 STM Str/Impv, Colstrip 3-4 Com-8</v>
      </c>
      <c r="C715" s="263" t="s">
        <v>1230</v>
      </c>
      <c r="D715" s="263"/>
      <c r="E715" s="264">
        <v>43343</v>
      </c>
      <c r="F715" s="286">
        <v>70041117.890000001</v>
      </c>
      <c r="G715" s="266">
        <v>3.1699999999999999E-2</v>
      </c>
      <c r="H715" s="287">
        <v>151169.50645747082</v>
      </c>
      <c r="I715" s="286">
        <f t="shared" si="213"/>
        <v>70041117.890000001</v>
      </c>
      <c r="J715" s="266">
        <f t="shared" si="204"/>
        <v>3.1699999999999999E-2</v>
      </c>
      <c r="K715" s="268">
        <f t="shared" si="214"/>
        <v>150679.52267862315</v>
      </c>
      <c r="L715" s="287">
        <f t="shared" si="216"/>
        <v>-489.98</v>
      </c>
      <c r="M715" s="32" t="s">
        <v>1359</v>
      </c>
      <c r="N715" s="19" t="s">
        <v>1260</v>
      </c>
      <c r="O715" s="32" t="str">
        <f t="shared" si="215"/>
        <v>E311</v>
      </c>
      <c r="P715" s="318"/>
      <c r="T715" s="32" t="s">
        <v>1260</v>
      </c>
    </row>
    <row r="716" spans="1:20" s="32" customFormat="1" outlineLevel="2" x14ac:dyDescent="0.25">
      <c r="A716" s="263" t="s">
        <v>76</v>
      </c>
      <c r="B716" s="263" t="str">
        <f t="shared" si="212"/>
        <v>E311 STM Str/Impv, Colstrip 3-4 Com-9</v>
      </c>
      <c r="C716" s="263" t="s">
        <v>1230</v>
      </c>
      <c r="D716" s="263"/>
      <c r="E716" s="264">
        <v>43373</v>
      </c>
      <c r="F716" s="286">
        <v>70041117.890000001</v>
      </c>
      <c r="G716" s="266">
        <v>3.1699999999999999E-2</v>
      </c>
      <c r="H716" s="287">
        <v>151375.96097238647</v>
      </c>
      <c r="I716" s="286">
        <f t="shared" si="213"/>
        <v>70041117.890000001</v>
      </c>
      <c r="J716" s="266">
        <f t="shared" si="204"/>
        <v>3.1699999999999999E-2</v>
      </c>
      <c r="K716" s="268">
        <f t="shared" si="214"/>
        <v>150679.52267862315</v>
      </c>
      <c r="L716" s="287">
        <f t="shared" si="216"/>
        <v>-696.44</v>
      </c>
      <c r="M716" s="32" t="s">
        <v>1359</v>
      </c>
      <c r="N716" s="19" t="s">
        <v>1260</v>
      </c>
      <c r="O716" s="32" t="str">
        <f t="shared" si="215"/>
        <v>E311</v>
      </c>
      <c r="P716" s="318"/>
      <c r="T716" s="32" t="s">
        <v>1260</v>
      </c>
    </row>
    <row r="717" spans="1:20" s="32" customFormat="1" outlineLevel="2" x14ac:dyDescent="0.25">
      <c r="A717" s="263" t="s">
        <v>76</v>
      </c>
      <c r="B717" s="263" t="str">
        <f t="shared" si="212"/>
        <v>E311 STM Str/Impv, Colstrip 3-4 Com-10</v>
      </c>
      <c r="C717" s="263" t="s">
        <v>1230</v>
      </c>
      <c r="D717" s="263"/>
      <c r="E717" s="264">
        <v>43404</v>
      </c>
      <c r="F717" s="286">
        <v>70041117.890000001</v>
      </c>
      <c r="G717" s="266">
        <v>3.1699999999999999E-2</v>
      </c>
      <c r="H717" s="287">
        <v>151501.5200334494</v>
      </c>
      <c r="I717" s="286">
        <f t="shared" si="213"/>
        <v>70041117.890000001</v>
      </c>
      <c r="J717" s="266">
        <f t="shared" si="204"/>
        <v>3.1699999999999999E-2</v>
      </c>
      <c r="K717" s="268">
        <f t="shared" si="214"/>
        <v>150679.52267862315</v>
      </c>
      <c r="L717" s="287">
        <f t="shared" si="216"/>
        <v>-822</v>
      </c>
      <c r="M717" s="32" t="s">
        <v>1359</v>
      </c>
      <c r="N717" s="19" t="s">
        <v>1260</v>
      </c>
      <c r="O717" s="32" t="str">
        <f t="shared" si="215"/>
        <v>E311</v>
      </c>
      <c r="P717" s="318"/>
      <c r="T717" s="32" t="s">
        <v>1260</v>
      </c>
    </row>
    <row r="718" spans="1:20" s="32" customFormat="1" outlineLevel="2" x14ac:dyDescent="0.25">
      <c r="A718" s="263" t="s">
        <v>76</v>
      </c>
      <c r="B718" s="263" t="str">
        <f t="shared" si="212"/>
        <v>E311 STM Str/Impv, Colstrip 3-4 Com-11</v>
      </c>
      <c r="C718" s="263" t="s">
        <v>1230</v>
      </c>
      <c r="D718" s="263"/>
      <c r="E718" s="264">
        <v>43434</v>
      </c>
      <c r="F718" s="286">
        <v>70041117.890000001</v>
      </c>
      <c r="G718" s="266">
        <v>3.1699999999999999E-2</v>
      </c>
      <c r="H718" s="287">
        <v>151572.6597201082</v>
      </c>
      <c r="I718" s="286">
        <f t="shared" si="213"/>
        <v>70041117.890000001</v>
      </c>
      <c r="J718" s="266">
        <f t="shared" si="204"/>
        <v>3.1699999999999999E-2</v>
      </c>
      <c r="K718" s="268">
        <f t="shared" si="214"/>
        <v>150679.52267862315</v>
      </c>
      <c r="L718" s="287">
        <f t="shared" si="216"/>
        <v>-893.14</v>
      </c>
      <c r="M718" s="32" t="s">
        <v>1359</v>
      </c>
      <c r="N718" s="19" t="s">
        <v>1260</v>
      </c>
      <c r="O718" s="32" t="str">
        <f t="shared" si="215"/>
        <v>E311</v>
      </c>
      <c r="P718" s="318"/>
      <c r="T718" s="32" t="s">
        <v>1260</v>
      </c>
    </row>
    <row r="719" spans="1:20" s="32" customFormat="1" outlineLevel="2" x14ac:dyDescent="0.25">
      <c r="A719" s="263" t="s">
        <v>76</v>
      </c>
      <c r="B719" s="263" t="str">
        <f t="shared" si="212"/>
        <v>E311 STM Str/Impv, Colstrip 3-4 Com-12</v>
      </c>
      <c r="C719" s="263" t="s">
        <v>1230</v>
      </c>
      <c r="D719" s="263"/>
      <c r="E719" s="264">
        <v>43465</v>
      </c>
      <c r="F719" s="286">
        <v>70041117.890000001</v>
      </c>
      <c r="G719" s="266">
        <v>3.1699999999999999E-2</v>
      </c>
      <c r="H719" s="287">
        <v>150679.52267862315</v>
      </c>
      <c r="I719" s="286">
        <f t="shared" si="213"/>
        <v>70041117.890000001</v>
      </c>
      <c r="J719" s="266">
        <f t="shared" si="204"/>
        <v>3.1699999999999999E-2</v>
      </c>
      <c r="K719" s="268">
        <f>H719</f>
        <v>150679.52267862315</v>
      </c>
      <c r="L719" s="287">
        <f t="shared" si="216"/>
        <v>0</v>
      </c>
      <c r="M719" s="32" t="s">
        <v>1359</v>
      </c>
      <c r="N719" s="19" t="s">
        <v>1260</v>
      </c>
      <c r="O719" s="32" t="str">
        <f t="shared" si="215"/>
        <v>E311</v>
      </c>
      <c r="P719" s="318"/>
      <c r="T719" s="32" t="s">
        <v>1260</v>
      </c>
    </row>
    <row r="720" spans="1:20" s="32" customFormat="1" ht="15.75" outlineLevel="1" thickBot="1" x14ac:dyDescent="0.3">
      <c r="A720" s="44" t="s">
        <v>679</v>
      </c>
      <c r="C720" s="40" t="s">
        <v>1234</v>
      </c>
      <c r="E720" s="238" t="s">
        <v>1266</v>
      </c>
      <c r="F720" s="288"/>
      <c r="G720" s="255"/>
      <c r="H720" s="289">
        <f>SUBTOTAL(9,H708:H719)</f>
        <v>1812873.6099999994</v>
      </c>
      <c r="I720" s="288"/>
      <c r="J720" s="255">
        <f t="shared" si="204"/>
        <v>0</v>
      </c>
      <c r="K720" s="302">
        <f>SUBTOTAL(9,K708:K719)</f>
        <v>1808154.2721434783</v>
      </c>
      <c r="L720" s="289">
        <f t="shared" si="216"/>
        <v>-4719.34</v>
      </c>
      <c r="O720" s="32" t="str">
        <f>LEFT(A720,5)</f>
        <v xml:space="preserve">E311 </v>
      </c>
      <c r="P720" s="318">
        <f>-L720/2</f>
        <v>2359.67</v>
      </c>
    </row>
    <row r="721" spans="1:20" s="32" customFormat="1" ht="15.75" outlineLevel="2" thickTop="1" x14ac:dyDescent="0.25">
      <c r="A721" s="263" t="s">
        <v>1743</v>
      </c>
      <c r="B721" s="263" t="str">
        <f t="shared" si="212"/>
        <v>E311 STM Str/Impv, Colstrip 3-4 Com Reclass-1</v>
      </c>
      <c r="C721" s="263" t="s">
        <v>1230</v>
      </c>
      <c r="D721" s="263"/>
      <c r="E721" s="264">
        <v>43131</v>
      </c>
      <c r="F721" s="286">
        <v>0</v>
      </c>
      <c r="G721" s="266"/>
      <c r="H721" s="287">
        <v>-439820.17999999993</v>
      </c>
      <c r="I721" s="286">
        <f t="shared" ref="I721:I732" si="217">VLOOKUP(CONCATENATE(A721,"-12"),$B$6:$F$7816,5,FALSE)</f>
        <v>0</v>
      </c>
      <c r="J721" s="266">
        <f t="shared" si="204"/>
        <v>0</v>
      </c>
      <c r="K721" s="268">
        <f t="shared" ref="K721:K731" si="218">K722</f>
        <v>-439244.87</v>
      </c>
      <c r="L721" s="287">
        <f t="shared" si="216"/>
        <v>575.30999999999995</v>
      </c>
      <c r="M721" s="32" t="s">
        <v>1359</v>
      </c>
      <c r="N721" s="333"/>
      <c r="P721" s="318"/>
    </row>
    <row r="722" spans="1:20" s="32" customFormat="1" outlineLevel="2" x14ac:dyDescent="0.25">
      <c r="A722" s="263" t="s">
        <v>1743</v>
      </c>
      <c r="B722" s="263" t="str">
        <f t="shared" si="212"/>
        <v>E311 STM Str/Impv, Colstrip 3-4 Com Reclass-2</v>
      </c>
      <c r="C722" s="263" t="s">
        <v>1230</v>
      </c>
      <c r="D722" s="263"/>
      <c r="E722" s="264">
        <v>43159</v>
      </c>
      <c r="F722" s="286">
        <v>0</v>
      </c>
      <c r="G722" s="266"/>
      <c r="H722" s="287">
        <v>-438220.40999999992</v>
      </c>
      <c r="I722" s="286">
        <f t="shared" si="217"/>
        <v>0</v>
      </c>
      <c r="J722" s="266">
        <f t="shared" si="204"/>
        <v>0</v>
      </c>
      <c r="K722" s="268">
        <f t="shared" si="218"/>
        <v>-439244.87</v>
      </c>
      <c r="L722" s="287">
        <f t="shared" si="216"/>
        <v>-1024.46</v>
      </c>
      <c r="M722" s="32" t="s">
        <v>1359</v>
      </c>
      <c r="N722" s="333"/>
      <c r="P722" s="318"/>
    </row>
    <row r="723" spans="1:20" s="32" customFormat="1" outlineLevel="2" x14ac:dyDescent="0.25">
      <c r="A723" s="263" t="s">
        <v>1743</v>
      </c>
      <c r="B723" s="263" t="str">
        <f t="shared" si="212"/>
        <v>E311 STM Str/Impv, Colstrip 3-4 Com Reclass-3</v>
      </c>
      <c r="C723" s="263" t="s">
        <v>1230</v>
      </c>
      <c r="D723" s="263"/>
      <c r="E723" s="264">
        <v>43190</v>
      </c>
      <c r="F723" s="286">
        <v>0</v>
      </c>
      <c r="G723" s="266"/>
      <c r="H723" s="287">
        <v>-438520.55999999994</v>
      </c>
      <c r="I723" s="286">
        <f t="shared" si="217"/>
        <v>0</v>
      </c>
      <c r="J723" s="266">
        <f t="shared" si="204"/>
        <v>0</v>
      </c>
      <c r="K723" s="268">
        <f t="shared" si="218"/>
        <v>-439244.87</v>
      </c>
      <c r="L723" s="287">
        <f t="shared" si="216"/>
        <v>-724.31</v>
      </c>
      <c r="M723" s="32" t="s">
        <v>1359</v>
      </c>
      <c r="N723" s="333"/>
      <c r="P723" s="318"/>
    </row>
    <row r="724" spans="1:20" s="32" customFormat="1" outlineLevel="2" x14ac:dyDescent="0.25">
      <c r="A724" s="263" t="s">
        <v>1743</v>
      </c>
      <c r="B724" s="263" t="str">
        <f t="shared" si="212"/>
        <v>E311 STM Str/Impv, Colstrip 3-4 Com Reclass-4</v>
      </c>
      <c r="C724" s="263" t="s">
        <v>1230</v>
      </c>
      <c r="D724" s="263"/>
      <c r="E724" s="264">
        <v>43220</v>
      </c>
      <c r="F724" s="286">
        <v>0</v>
      </c>
      <c r="G724" s="266"/>
      <c r="H724" s="287">
        <v>-435985.04999999993</v>
      </c>
      <c r="I724" s="286">
        <f t="shared" si="217"/>
        <v>0</v>
      </c>
      <c r="J724" s="266">
        <f t="shared" si="204"/>
        <v>0</v>
      </c>
      <c r="K724" s="268">
        <f t="shared" si="218"/>
        <v>-439244.87</v>
      </c>
      <c r="L724" s="287">
        <f t="shared" ref="L724:L732" si="219">ROUND(K724-H724,2)</f>
        <v>-3259.82</v>
      </c>
      <c r="M724" s="32" t="s">
        <v>1359</v>
      </c>
      <c r="N724" s="333"/>
      <c r="P724" s="318"/>
    </row>
    <row r="725" spans="1:20" s="32" customFormat="1" outlineLevel="2" x14ac:dyDescent="0.25">
      <c r="A725" s="263" t="s">
        <v>1743</v>
      </c>
      <c r="B725" s="263" t="str">
        <f t="shared" si="212"/>
        <v>E311 STM Str/Impv, Colstrip 3-4 Com Reclass-5</v>
      </c>
      <c r="C725" s="263" t="s">
        <v>1230</v>
      </c>
      <c r="D725" s="263"/>
      <c r="E725" s="264">
        <v>43251</v>
      </c>
      <c r="F725" s="286">
        <v>0</v>
      </c>
      <c r="G725" s="266"/>
      <c r="H725" s="287">
        <v>-436278.99</v>
      </c>
      <c r="I725" s="286">
        <f t="shared" si="217"/>
        <v>0</v>
      </c>
      <c r="J725" s="266">
        <f t="shared" si="204"/>
        <v>0</v>
      </c>
      <c r="K725" s="268">
        <f t="shared" si="218"/>
        <v>-439244.87</v>
      </c>
      <c r="L725" s="287">
        <f t="shared" si="219"/>
        <v>-2965.88</v>
      </c>
      <c r="M725" s="32" t="s">
        <v>1359</v>
      </c>
      <c r="N725" s="333"/>
      <c r="P725" s="318"/>
    </row>
    <row r="726" spans="1:20" s="32" customFormat="1" outlineLevel="2" x14ac:dyDescent="0.25">
      <c r="A726" s="263" t="s">
        <v>1743</v>
      </c>
      <c r="B726" s="263" t="str">
        <f t="shared" si="212"/>
        <v>E311 STM Str/Impv, Colstrip 3-4 Com Reclass-6</v>
      </c>
      <c r="C726" s="263" t="s">
        <v>1230</v>
      </c>
      <c r="D726" s="263"/>
      <c r="E726" s="264">
        <v>43281</v>
      </c>
      <c r="F726" s="286">
        <v>0</v>
      </c>
      <c r="G726" s="266"/>
      <c r="H726" s="287">
        <v>-436573.67</v>
      </c>
      <c r="I726" s="286">
        <f t="shared" si="217"/>
        <v>0</v>
      </c>
      <c r="J726" s="266">
        <f t="shared" si="204"/>
        <v>0</v>
      </c>
      <c r="K726" s="268">
        <f t="shared" si="218"/>
        <v>-439244.87</v>
      </c>
      <c r="L726" s="287">
        <f t="shared" si="219"/>
        <v>-2671.2</v>
      </c>
      <c r="M726" s="32" t="s">
        <v>1359</v>
      </c>
      <c r="N726" s="333"/>
      <c r="P726" s="318"/>
    </row>
    <row r="727" spans="1:20" s="32" customFormat="1" outlineLevel="2" x14ac:dyDescent="0.25">
      <c r="A727" s="263" t="s">
        <v>1743</v>
      </c>
      <c r="B727" s="263" t="str">
        <f t="shared" si="212"/>
        <v>E311 STM Str/Impv, Colstrip 3-4 Com Reclass-7</v>
      </c>
      <c r="C727" s="263" t="s">
        <v>1230</v>
      </c>
      <c r="D727" s="263"/>
      <c r="E727" s="264">
        <v>43312</v>
      </c>
      <c r="F727" s="286">
        <v>0</v>
      </c>
      <c r="G727" s="266"/>
      <c r="H727" s="287">
        <v>-435860.42</v>
      </c>
      <c r="I727" s="286">
        <f t="shared" si="217"/>
        <v>0</v>
      </c>
      <c r="J727" s="266">
        <f t="shared" si="204"/>
        <v>0</v>
      </c>
      <c r="K727" s="268">
        <f t="shared" si="218"/>
        <v>-439244.87</v>
      </c>
      <c r="L727" s="287">
        <f t="shared" si="219"/>
        <v>-3384.45</v>
      </c>
      <c r="M727" s="32" t="s">
        <v>1359</v>
      </c>
      <c r="N727" s="333"/>
      <c r="P727" s="318"/>
    </row>
    <row r="728" spans="1:20" s="32" customFormat="1" outlineLevel="2" x14ac:dyDescent="0.25">
      <c r="A728" s="263" t="s">
        <v>1743</v>
      </c>
      <c r="B728" s="263" t="str">
        <f t="shared" si="212"/>
        <v>E311 STM Str/Impv, Colstrip 3-4 Com Reclass-8</v>
      </c>
      <c r="C728" s="263" t="s">
        <v>1230</v>
      </c>
      <c r="D728" s="263"/>
      <c r="E728" s="264">
        <v>43343</v>
      </c>
      <c r="F728" s="286">
        <v>0</v>
      </c>
      <c r="G728" s="266"/>
      <c r="H728" s="287">
        <v>-435618.12</v>
      </c>
      <c r="I728" s="286">
        <f t="shared" si="217"/>
        <v>0</v>
      </c>
      <c r="J728" s="266">
        <f t="shared" si="204"/>
        <v>0</v>
      </c>
      <c r="K728" s="268">
        <f t="shared" si="218"/>
        <v>-439244.87</v>
      </c>
      <c r="L728" s="287">
        <f t="shared" si="219"/>
        <v>-3626.75</v>
      </c>
      <c r="M728" s="32" t="s">
        <v>1359</v>
      </c>
      <c r="N728" s="333"/>
      <c r="P728" s="318"/>
    </row>
    <row r="729" spans="1:20" s="32" customFormat="1" outlineLevel="2" x14ac:dyDescent="0.25">
      <c r="A729" s="263" t="s">
        <v>1743</v>
      </c>
      <c r="B729" s="263" t="str">
        <f t="shared" si="212"/>
        <v>E311 STM Str/Impv, Colstrip 3-4 Com Reclass-9</v>
      </c>
      <c r="C729" s="263" t="s">
        <v>1230</v>
      </c>
      <c r="D729" s="263"/>
      <c r="E729" s="264">
        <v>43373</v>
      </c>
      <c r="F729" s="286">
        <v>0</v>
      </c>
      <c r="G729" s="266"/>
      <c r="H729" s="287">
        <v>-434089.99</v>
      </c>
      <c r="I729" s="286">
        <f t="shared" si="217"/>
        <v>0</v>
      </c>
      <c r="J729" s="266">
        <f t="shared" si="204"/>
        <v>0</v>
      </c>
      <c r="K729" s="268">
        <f t="shared" si="218"/>
        <v>-439244.87</v>
      </c>
      <c r="L729" s="287">
        <f t="shared" si="219"/>
        <v>-5154.88</v>
      </c>
      <c r="M729" s="32" t="s">
        <v>1359</v>
      </c>
      <c r="N729" s="333"/>
      <c r="P729" s="318"/>
    </row>
    <row r="730" spans="1:20" s="32" customFormat="1" outlineLevel="2" x14ac:dyDescent="0.25">
      <c r="A730" s="263" t="s">
        <v>1743</v>
      </c>
      <c r="B730" s="263" t="str">
        <f t="shared" si="212"/>
        <v>E311 STM Str/Impv, Colstrip 3-4 Com Reclass-10</v>
      </c>
      <c r="C730" s="263" t="s">
        <v>1230</v>
      </c>
      <c r="D730" s="263"/>
      <c r="E730" s="264">
        <v>43404</v>
      </c>
      <c r="F730" s="286">
        <v>0</v>
      </c>
      <c r="G730" s="266"/>
      <c r="H730" s="287">
        <v>-433160.63</v>
      </c>
      <c r="I730" s="286">
        <f t="shared" si="217"/>
        <v>0</v>
      </c>
      <c r="J730" s="266">
        <f t="shared" si="204"/>
        <v>0</v>
      </c>
      <c r="K730" s="268">
        <f t="shared" si="218"/>
        <v>-439244.87</v>
      </c>
      <c r="L730" s="287">
        <f t="shared" si="219"/>
        <v>-6084.24</v>
      </c>
      <c r="M730" s="32" t="s">
        <v>1359</v>
      </c>
      <c r="N730" s="333"/>
      <c r="P730" s="318"/>
    </row>
    <row r="731" spans="1:20" s="32" customFormat="1" outlineLevel="2" x14ac:dyDescent="0.25">
      <c r="A731" s="263" t="s">
        <v>1743</v>
      </c>
      <c r="B731" s="263" t="str">
        <f t="shared" si="212"/>
        <v>E311 STM Str/Impv, Colstrip 3-4 Com Reclass-11</v>
      </c>
      <c r="C731" s="263" t="s">
        <v>1230</v>
      </c>
      <c r="D731" s="263"/>
      <c r="E731" s="264">
        <v>43434</v>
      </c>
      <c r="F731" s="286">
        <v>0</v>
      </c>
      <c r="G731" s="266"/>
      <c r="H731" s="287">
        <v>-432634.06999999995</v>
      </c>
      <c r="I731" s="286">
        <f t="shared" si="217"/>
        <v>0</v>
      </c>
      <c r="J731" s="266">
        <f t="shared" si="204"/>
        <v>0</v>
      </c>
      <c r="K731" s="268">
        <f t="shared" si="218"/>
        <v>-439244.87</v>
      </c>
      <c r="L731" s="287">
        <f t="shared" si="219"/>
        <v>-6610.8</v>
      </c>
      <c r="M731" s="32" t="s">
        <v>1359</v>
      </c>
      <c r="N731" s="333"/>
      <c r="P731" s="318"/>
    </row>
    <row r="732" spans="1:20" s="32" customFormat="1" outlineLevel="2" x14ac:dyDescent="0.25">
      <c r="A732" s="263" t="s">
        <v>1743</v>
      </c>
      <c r="B732" s="263" t="str">
        <f t="shared" si="212"/>
        <v>E311 STM Str/Impv, Colstrip 3-4 Com Reclass-12</v>
      </c>
      <c r="C732" s="263" t="s">
        <v>1230</v>
      </c>
      <c r="D732" s="263"/>
      <c r="E732" s="264">
        <v>43465</v>
      </c>
      <c r="F732" s="286">
        <v>0</v>
      </c>
      <c r="G732" s="266"/>
      <c r="H732" s="287">
        <v>-439244.87</v>
      </c>
      <c r="I732" s="286">
        <f t="shared" si="217"/>
        <v>0</v>
      </c>
      <c r="J732" s="266">
        <f t="shared" si="204"/>
        <v>0</v>
      </c>
      <c r="K732" s="268">
        <f>H732</f>
        <v>-439244.87</v>
      </c>
      <c r="L732" s="287">
        <f t="shared" si="219"/>
        <v>0</v>
      </c>
      <c r="M732" s="32" t="s">
        <v>1359</v>
      </c>
      <c r="N732" s="333"/>
      <c r="P732" s="318"/>
    </row>
    <row r="733" spans="1:20" s="32" customFormat="1" ht="15.75" outlineLevel="1" thickBot="1" x14ac:dyDescent="0.3">
      <c r="A733" s="44" t="s">
        <v>679</v>
      </c>
      <c r="C733" s="40" t="s">
        <v>1234</v>
      </c>
      <c r="E733" s="238" t="s">
        <v>1266</v>
      </c>
      <c r="F733" s="288"/>
      <c r="G733" s="255"/>
      <c r="H733" s="289">
        <f>SUBTOTAL(9,H721:H732)</f>
        <v>-5236006.96</v>
      </c>
      <c r="I733" s="288"/>
      <c r="J733" s="255">
        <f t="shared" ref="J733" si="220">G733</f>
        <v>0</v>
      </c>
      <c r="K733" s="302">
        <f>SUBTOTAL(9,K721:K732)</f>
        <v>-5270938.4400000004</v>
      </c>
      <c r="L733" s="289">
        <f t="shared" ref="L733" si="221">ROUND(K733-H733,2)</f>
        <v>-34931.480000000003</v>
      </c>
      <c r="P733" s="318"/>
    </row>
    <row r="734" spans="1:20" ht="15.75" outlineLevel="2" thickTop="1" x14ac:dyDescent="0.25">
      <c r="A734" t="s">
        <v>77</v>
      </c>
      <c r="B734" s="19" t="str">
        <f t="shared" ref="B734:B745" si="222">CONCATENATE(A734,"-",MONTH(E734))</f>
        <v>E311 STM Str/Impv, Colstrip 4-1</v>
      </c>
      <c r="C734" s="19" t="s">
        <v>1230</v>
      </c>
      <c r="E734" s="27">
        <v>43131</v>
      </c>
      <c r="F734" s="283">
        <v>27955008.539999999</v>
      </c>
      <c r="G734" s="67">
        <v>3.6799999999999999E-2</v>
      </c>
      <c r="H734" s="284">
        <v>85728.700000000012</v>
      </c>
      <c r="I734" s="283">
        <f t="shared" ref="I734:I745" si="223">VLOOKUP(CONCATENATE(A734,"-12"),$B$6:$F$7816,5,FALSE)</f>
        <v>28076044.260000002</v>
      </c>
      <c r="J734" s="67">
        <f t="shared" si="204"/>
        <v>3.6799999999999999E-2</v>
      </c>
      <c r="K734" s="259">
        <f t="shared" ref="K734:K745" si="224">I734*J734/12</f>
        <v>86099.869064000013</v>
      </c>
      <c r="L734" s="284">
        <f t="shared" si="216"/>
        <v>371.17</v>
      </c>
      <c r="M734" s="19" t="s">
        <v>1260</v>
      </c>
      <c r="O734" s="32" t="str">
        <f t="shared" ref="O734:O745" si="225">LEFT(A734,4)</f>
        <v>E311</v>
      </c>
      <c r="P734" s="318"/>
      <c r="T734" s="19" t="s">
        <v>1260</v>
      </c>
    </row>
    <row r="735" spans="1:20" outlineLevel="2" x14ac:dyDescent="0.25">
      <c r="A735" t="s">
        <v>77</v>
      </c>
      <c r="B735" s="19" t="str">
        <f t="shared" si="222"/>
        <v>E311 STM Str/Impv, Colstrip 4-2</v>
      </c>
      <c r="C735" s="19" t="s">
        <v>1230</v>
      </c>
      <c r="E735" s="27">
        <v>43159</v>
      </c>
      <c r="F735" s="283">
        <v>27909740.960000001</v>
      </c>
      <c r="G735" s="67">
        <v>3.6799999999999999E-2</v>
      </c>
      <c r="H735" s="284">
        <v>85589.87</v>
      </c>
      <c r="I735" s="283">
        <f t="shared" si="223"/>
        <v>28076044.260000002</v>
      </c>
      <c r="J735" s="67">
        <f t="shared" si="204"/>
        <v>3.6799999999999999E-2</v>
      </c>
      <c r="K735" s="259">
        <f t="shared" si="224"/>
        <v>86099.869064000013</v>
      </c>
      <c r="L735" s="284">
        <f t="shared" si="216"/>
        <v>510</v>
      </c>
      <c r="M735" s="19" t="s">
        <v>1260</v>
      </c>
      <c r="O735" s="32" t="str">
        <f t="shared" si="225"/>
        <v>E311</v>
      </c>
      <c r="P735" s="318"/>
      <c r="T735" s="19" t="s">
        <v>1260</v>
      </c>
    </row>
    <row r="736" spans="1:20" outlineLevel="2" x14ac:dyDescent="0.25">
      <c r="A736" t="s">
        <v>77</v>
      </c>
      <c r="B736" s="19" t="str">
        <f t="shared" si="222"/>
        <v>E311 STM Str/Impv, Colstrip 4-3</v>
      </c>
      <c r="C736" s="19" t="s">
        <v>1230</v>
      </c>
      <c r="E736" s="27">
        <v>43190</v>
      </c>
      <c r="F736" s="283">
        <v>27918639.960000001</v>
      </c>
      <c r="G736" s="67">
        <v>3.6799999999999999E-2</v>
      </c>
      <c r="H736" s="284">
        <v>85617.17</v>
      </c>
      <c r="I736" s="283">
        <f t="shared" si="223"/>
        <v>28076044.260000002</v>
      </c>
      <c r="J736" s="67">
        <f t="shared" si="204"/>
        <v>3.6799999999999999E-2</v>
      </c>
      <c r="K736" s="259">
        <f t="shared" si="224"/>
        <v>86099.869064000013</v>
      </c>
      <c r="L736" s="284">
        <f t="shared" si="216"/>
        <v>482.7</v>
      </c>
      <c r="M736" s="19" t="s">
        <v>1260</v>
      </c>
      <c r="O736" s="32" t="str">
        <f t="shared" si="225"/>
        <v>E311</v>
      </c>
      <c r="P736" s="318"/>
      <c r="T736" s="19" t="s">
        <v>1260</v>
      </c>
    </row>
    <row r="737" spans="1:20" outlineLevel="2" x14ac:dyDescent="0.25">
      <c r="A737" t="s">
        <v>77</v>
      </c>
      <c r="B737" s="19" t="str">
        <f t="shared" si="222"/>
        <v>E311 STM Str/Impv, Colstrip 4-4</v>
      </c>
      <c r="C737" s="19" t="s">
        <v>1230</v>
      </c>
      <c r="E737" s="27">
        <v>43220</v>
      </c>
      <c r="F737" s="283">
        <v>27926996.800000001</v>
      </c>
      <c r="G737" s="67">
        <v>3.6799999999999999E-2</v>
      </c>
      <c r="H737" s="284">
        <v>85642.79</v>
      </c>
      <c r="I737" s="283">
        <f t="shared" si="223"/>
        <v>28076044.260000002</v>
      </c>
      <c r="J737" s="67">
        <f t="shared" si="204"/>
        <v>3.6799999999999999E-2</v>
      </c>
      <c r="K737" s="259">
        <f t="shared" si="224"/>
        <v>86099.869064000013</v>
      </c>
      <c r="L737" s="284">
        <f t="shared" si="216"/>
        <v>457.08</v>
      </c>
      <c r="M737" s="19" t="s">
        <v>1260</v>
      </c>
      <c r="O737" s="32" t="str">
        <f t="shared" si="225"/>
        <v>E311</v>
      </c>
      <c r="P737" s="318"/>
      <c r="T737" s="19" t="s">
        <v>1260</v>
      </c>
    </row>
    <row r="738" spans="1:20" outlineLevel="2" x14ac:dyDescent="0.25">
      <c r="A738" t="s">
        <v>77</v>
      </c>
      <c r="B738" s="19" t="str">
        <f t="shared" si="222"/>
        <v>E311 STM Str/Impv, Colstrip 4-5</v>
      </c>
      <c r="C738" s="19" t="s">
        <v>1230</v>
      </c>
      <c r="E738" s="27">
        <v>43251</v>
      </c>
      <c r="F738" s="283">
        <v>27963130.739999998</v>
      </c>
      <c r="G738" s="67">
        <v>3.6799999999999999E-2</v>
      </c>
      <c r="H738" s="284">
        <v>85753.600000000006</v>
      </c>
      <c r="I738" s="283">
        <f t="shared" si="223"/>
        <v>28076044.260000002</v>
      </c>
      <c r="J738" s="67">
        <f t="shared" si="204"/>
        <v>3.6799999999999999E-2</v>
      </c>
      <c r="K738" s="259">
        <f t="shared" si="224"/>
        <v>86099.869064000013</v>
      </c>
      <c r="L738" s="284">
        <f t="shared" si="216"/>
        <v>346.27</v>
      </c>
      <c r="M738" s="19" t="s">
        <v>1260</v>
      </c>
      <c r="O738" s="32" t="str">
        <f t="shared" si="225"/>
        <v>E311</v>
      </c>
      <c r="P738" s="318"/>
      <c r="T738" s="19" t="s">
        <v>1260</v>
      </c>
    </row>
    <row r="739" spans="1:20" outlineLevel="2" x14ac:dyDescent="0.25">
      <c r="A739" t="s">
        <v>77</v>
      </c>
      <c r="B739" s="19" t="str">
        <f t="shared" si="222"/>
        <v>E311 STM Str/Impv, Colstrip 4-6</v>
      </c>
      <c r="C739" s="19" t="s">
        <v>1230</v>
      </c>
      <c r="E739" s="27">
        <v>43281</v>
      </c>
      <c r="F739" s="283">
        <v>27995381.579999998</v>
      </c>
      <c r="G739" s="67">
        <v>3.6799999999999999E-2</v>
      </c>
      <c r="H739" s="284">
        <v>85852.5</v>
      </c>
      <c r="I739" s="283">
        <f t="shared" si="223"/>
        <v>28076044.260000002</v>
      </c>
      <c r="J739" s="67">
        <f t="shared" si="204"/>
        <v>3.6799999999999999E-2</v>
      </c>
      <c r="K739" s="259">
        <f t="shared" si="224"/>
        <v>86099.869064000013</v>
      </c>
      <c r="L739" s="284">
        <f t="shared" si="216"/>
        <v>247.37</v>
      </c>
      <c r="M739" s="19" t="s">
        <v>1260</v>
      </c>
      <c r="O739" s="32" t="str">
        <f t="shared" si="225"/>
        <v>E311</v>
      </c>
      <c r="P739" s="318"/>
      <c r="T739" s="19" t="s">
        <v>1260</v>
      </c>
    </row>
    <row r="740" spans="1:20" outlineLevel="2" x14ac:dyDescent="0.25">
      <c r="A740" t="s">
        <v>77</v>
      </c>
      <c r="B740" s="19" t="str">
        <f t="shared" si="222"/>
        <v>E311 STM Str/Impv, Colstrip 4-7</v>
      </c>
      <c r="C740" s="19" t="s">
        <v>1230</v>
      </c>
      <c r="E740" s="27">
        <v>43312</v>
      </c>
      <c r="F740" s="283">
        <v>28001194.23</v>
      </c>
      <c r="G740" s="67">
        <v>3.6799999999999999E-2</v>
      </c>
      <c r="H740" s="284">
        <v>85870.33</v>
      </c>
      <c r="I740" s="283">
        <f t="shared" si="223"/>
        <v>28076044.260000002</v>
      </c>
      <c r="J740" s="67">
        <f t="shared" si="204"/>
        <v>3.6799999999999999E-2</v>
      </c>
      <c r="K740" s="259">
        <f t="shared" si="224"/>
        <v>86099.869064000013</v>
      </c>
      <c r="L740" s="284">
        <f t="shared" si="216"/>
        <v>229.54</v>
      </c>
      <c r="M740" s="19" t="s">
        <v>1260</v>
      </c>
      <c r="O740" s="32" t="str">
        <f t="shared" si="225"/>
        <v>E311</v>
      </c>
      <c r="P740" s="318"/>
      <c r="T740" s="19" t="s">
        <v>1260</v>
      </c>
    </row>
    <row r="741" spans="1:20" outlineLevel="2" x14ac:dyDescent="0.25">
      <c r="A741" t="s">
        <v>77</v>
      </c>
      <c r="B741" s="19" t="str">
        <f t="shared" si="222"/>
        <v>E311 STM Str/Impv, Colstrip 4-8</v>
      </c>
      <c r="C741" s="19" t="s">
        <v>1230</v>
      </c>
      <c r="E741" s="27">
        <v>43343</v>
      </c>
      <c r="F741" s="283">
        <v>28006937.82</v>
      </c>
      <c r="G741" s="67">
        <v>3.6799999999999999E-2</v>
      </c>
      <c r="H741" s="284">
        <v>85887.94</v>
      </c>
      <c r="I741" s="283">
        <f t="shared" si="223"/>
        <v>28076044.260000002</v>
      </c>
      <c r="J741" s="67">
        <f t="shared" si="204"/>
        <v>3.6799999999999999E-2</v>
      </c>
      <c r="K741" s="259">
        <f t="shared" si="224"/>
        <v>86099.869064000013</v>
      </c>
      <c r="L741" s="284">
        <f t="shared" si="216"/>
        <v>211.93</v>
      </c>
      <c r="M741" s="19" t="s">
        <v>1260</v>
      </c>
      <c r="O741" s="32" t="str">
        <f t="shared" si="225"/>
        <v>E311</v>
      </c>
      <c r="P741" s="318"/>
      <c r="T741" s="19" t="s">
        <v>1260</v>
      </c>
    </row>
    <row r="742" spans="1:20" outlineLevel="2" x14ac:dyDescent="0.25">
      <c r="A742" t="s">
        <v>77</v>
      </c>
      <c r="B742" s="19" t="str">
        <f t="shared" si="222"/>
        <v>E311 STM Str/Impv, Colstrip 4-9</v>
      </c>
      <c r="C742" s="19" t="s">
        <v>1230</v>
      </c>
      <c r="E742" s="27">
        <v>43373</v>
      </c>
      <c r="F742" s="283">
        <v>28011026.899999999</v>
      </c>
      <c r="G742" s="67">
        <v>3.6799999999999999E-2</v>
      </c>
      <c r="H742" s="284">
        <v>85900.479999999996</v>
      </c>
      <c r="I742" s="283">
        <f t="shared" si="223"/>
        <v>28076044.260000002</v>
      </c>
      <c r="J742" s="67">
        <f t="shared" si="204"/>
        <v>3.6799999999999999E-2</v>
      </c>
      <c r="K742" s="259">
        <f t="shared" si="224"/>
        <v>86099.869064000013</v>
      </c>
      <c r="L742" s="284">
        <f t="shared" si="216"/>
        <v>199.39</v>
      </c>
      <c r="M742" s="19" t="s">
        <v>1260</v>
      </c>
      <c r="O742" s="32" t="str">
        <f t="shared" si="225"/>
        <v>E311</v>
      </c>
      <c r="P742" s="318"/>
      <c r="T742" s="19" t="s">
        <v>1260</v>
      </c>
    </row>
    <row r="743" spans="1:20" outlineLevel="2" x14ac:dyDescent="0.25">
      <c r="A743" t="s">
        <v>77</v>
      </c>
      <c r="B743" s="19" t="str">
        <f t="shared" si="222"/>
        <v>E311 STM Str/Impv, Colstrip 4-10</v>
      </c>
      <c r="C743" s="19" t="s">
        <v>1230</v>
      </c>
      <c r="E743" s="27">
        <v>43404</v>
      </c>
      <c r="F743" s="283">
        <v>28021359.260000002</v>
      </c>
      <c r="G743" s="67">
        <v>3.6799999999999999E-2</v>
      </c>
      <c r="H743" s="284">
        <v>85932.159999999989</v>
      </c>
      <c r="I743" s="283">
        <f t="shared" si="223"/>
        <v>28076044.260000002</v>
      </c>
      <c r="J743" s="67">
        <f t="shared" si="204"/>
        <v>3.6799999999999999E-2</v>
      </c>
      <c r="K743" s="259">
        <f t="shared" si="224"/>
        <v>86099.869064000013</v>
      </c>
      <c r="L743" s="284">
        <f t="shared" si="216"/>
        <v>167.71</v>
      </c>
      <c r="M743" s="19" t="s">
        <v>1260</v>
      </c>
      <c r="O743" s="32" t="str">
        <f t="shared" si="225"/>
        <v>E311</v>
      </c>
      <c r="P743" s="318"/>
      <c r="T743" s="19" t="s">
        <v>1260</v>
      </c>
    </row>
    <row r="744" spans="1:20" outlineLevel="2" x14ac:dyDescent="0.25">
      <c r="A744" t="s">
        <v>77</v>
      </c>
      <c r="B744" s="19" t="str">
        <f t="shared" si="222"/>
        <v>E311 STM Str/Impv, Colstrip 4-11</v>
      </c>
      <c r="C744" s="19" t="s">
        <v>1230</v>
      </c>
      <c r="E744" s="27">
        <v>43434</v>
      </c>
      <c r="F744" s="283">
        <v>28027771.879999999</v>
      </c>
      <c r="G744" s="67">
        <v>3.6799999999999999E-2</v>
      </c>
      <c r="H744" s="284">
        <v>85951.84</v>
      </c>
      <c r="I744" s="283">
        <f t="shared" si="223"/>
        <v>28076044.260000002</v>
      </c>
      <c r="J744" s="67">
        <f t="shared" si="204"/>
        <v>3.6799999999999999E-2</v>
      </c>
      <c r="K744" s="259">
        <f t="shared" si="224"/>
        <v>86099.869064000013</v>
      </c>
      <c r="L744" s="284">
        <f t="shared" si="216"/>
        <v>148.03</v>
      </c>
      <c r="M744" s="19" t="s">
        <v>1260</v>
      </c>
      <c r="O744" s="32" t="str">
        <f t="shared" si="225"/>
        <v>E311</v>
      </c>
      <c r="P744" s="318"/>
      <c r="T744" s="19" t="s">
        <v>1260</v>
      </c>
    </row>
    <row r="745" spans="1:20" outlineLevel="2" x14ac:dyDescent="0.25">
      <c r="A745" t="s">
        <v>77</v>
      </c>
      <c r="B745" s="19" t="str">
        <f t="shared" si="222"/>
        <v>E311 STM Str/Impv, Colstrip 4-12</v>
      </c>
      <c r="C745" s="19" t="s">
        <v>1230</v>
      </c>
      <c r="E745" s="27">
        <v>43465</v>
      </c>
      <c r="F745" s="283">
        <v>28076044.260000002</v>
      </c>
      <c r="G745" s="67">
        <v>3.6799999999999999E-2</v>
      </c>
      <c r="H745" s="284">
        <v>86099.87000000001</v>
      </c>
      <c r="I745" s="283">
        <f t="shared" si="223"/>
        <v>28076044.260000002</v>
      </c>
      <c r="J745" s="67">
        <f t="shared" si="204"/>
        <v>3.6799999999999999E-2</v>
      </c>
      <c r="K745" s="259">
        <f t="shared" si="224"/>
        <v>86099.869064000013</v>
      </c>
      <c r="L745" s="284">
        <f t="shared" si="216"/>
        <v>0</v>
      </c>
      <c r="M745" s="19" t="s">
        <v>1260</v>
      </c>
      <c r="O745" s="32" t="str">
        <f t="shared" si="225"/>
        <v>E311</v>
      </c>
      <c r="P745" s="318"/>
      <c r="T745" s="19" t="s">
        <v>1260</v>
      </c>
    </row>
    <row r="746" spans="1:20" s="19" customFormat="1" ht="15.75" outlineLevel="1" thickBot="1" x14ac:dyDescent="0.3">
      <c r="A746" s="28" t="s">
        <v>680</v>
      </c>
      <c r="C746" s="20" t="s">
        <v>1234</v>
      </c>
      <c r="E746" s="104" t="s">
        <v>1266</v>
      </c>
      <c r="F746" s="283"/>
      <c r="G746" s="67"/>
      <c r="H746" s="285">
        <f>SUBTOTAL(9,H734:H745)</f>
        <v>1029827.2499999999</v>
      </c>
      <c r="I746" s="283"/>
      <c r="J746" s="67">
        <f t="shared" si="204"/>
        <v>0</v>
      </c>
      <c r="K746" s="301">
        <f>SUBTOTAL(9,K734:K745)</f>
        <v>1033198.428768</v>
      </c>
      <c r="L746" s="285">
        <f t="shared" si="216"/>
        <v>3371.18</v>
      </c>
      <c r="O746" s="32" t="str">
        <f>LEFT(A746,5)</f>
        <v xml:space="preserve">E311 </v>
      </c>
      <c r="P746" s="318">
        <f>-L746/2</f>
        <v>-1685.59</v>
      </c>
    </row>
    <row r="747" spans="1:20" ht="15.75" outlineLevel="2" thickTop="1" x14ac:dyDescent="0.25">
      <c r="A747" t="s">
        <v>78</v>
      </c>
      <c r="B747" s="19" t="str">
        <f t="shared" ref="B747:B758" si="226">CONCATENATE(A747,"-",MONTH(E747))</f>
        <v>E311 STM Str/Impv, Ferndale-1</v>
      </c>
      <c r="C747" s="19" t="s">
        <v>1230</v>
      </c>
      <c r="E747" s="27">
        <v>43131</v>
      </c>
      <c r="F747" s="283">
        <v>608933.94999999995</v>
      </c>
      <c r="G747" s="67">
        <v>2.3300000000000001E-2</v>
      </c>
      <c r="H747" s="284">
        <v>1182.3499999999999</v>
      </c>
      <c r="I747" s="283">
        <f t="shared" ref="I747:I758" si="227">VLOOKUP(CONCATENATE(A747,"-12"),$B$6:$F$7816,5,FALSE)</f>
        <v>608933.94999999995</v>
      </c>
      <c r="J747" s="67">
        <f t="shared" si="204"/>
        <v>2.3300000000000001E-2</v>
      </c>
      <c r="K747" s="259">
        <f t="shared" ref="K747:K758" si="228">I747*J747/12</f>
        <v>1182.3467529166667</v>
      </c>
      <c r="L747" s="284">
        <f t="shared" si="216"/>
        <v>0</v>
      </c>
      <c r="M747" s="19" t="s">
        <v>1260</v>
      </c>
      <c r="O747" s="32" t="str">
        <f t="shared" ref="O747:O758" si="229">LEFT(A747,4)</f>
        <v>E311</v>
      </c>
      <c r="P747" s="318"/>
      <c r="T747" s="19" t="s">
        <v>1260</v>
      </c>
    </row>
    <row r="748" spans="1:20" outlineLevel="2" x14ac:dyDescent="0.25">
      <c r="A748" t="s">
        <v>78</v>
      </c>
      <c r="B748" s="19" t="str">
        <f t="shared" si="226"/>
        <v>E311 STM Str/Impv, Ferndale-2</v>
      </c>
      <c r="C748" s="19" t="s">
        <v>1230</v>
      </c>
      <c r="E748" s="27">
        <v>43159</v>
      </c>
      <c r="F748" s="283">
        <v>608933.94999999995</v>
      </c>
      <c r="G748" s="67">
        <v>2.3300000000000001E-2</v>
      </c>
      <c r="H748" s="284">
        <v>1182.3499999999999</v>
      </c>
      <c r="I748" s="283">
        <f t="shared" si="227"/>
        <v>608933.94999999995</v>
      </c>
      <c r="J748" s="67">
        <f t="shared" si="204"/>
        <v>2.3300000000000001E-2</v>
      </c>
      <c r="K748" s="259">
        <f t="shared" si="228"/>
        <v>1182.3467529166667</v>
      </c>
      <c r="L748" s="284">
        <f t="shared" si="216"/>
        <v>0</v>
      </c>
      <c r="M748" s="19" t="s">
        <v>1260</v>
      </c>
      <c r="O748" s="32" t="str">
        <f t="shared" si="229"/>
        <v>E311</v>
      </c>
      <c r="P748" s="318"/>
      <c r="T748" s="19" t="s">
        <v>1260</v>
      </c>
    </row>
    <row r="749" spans="1:20" outlineLevel="2" x14ac:dyDescent="0.25">
      <c r="A749" t="s">
        <v>78</v>
      </c>
      <c r="B749" s="19" t="str">
        <f t="shared" si="226"/>
        <v>E311 STM Str/Impv, Ferndale-3</v>
      </c>
      <c r="C749" s="19" t="s">
        <v>1230</v>
      </c>
      <c r="E749" s="27">
        <v>43190</v>
      </c>
      <c r="F749" s="283">
        <v>608933.94999999995</v>
      </c>
      <c r="G749" s="67">
        <v>2.3300000000000001E-2</v>
      </c>
      <c r="H749" s="284">
        <v>1182.3499999999999</v>
      </c>
      <c r="I749" s="283">
        <f t="shared" si="227"/>
        <v>608933.94999999995</v>
      </c>
      <c r="J749" s="67">
        <f t="shared" si="204"/>
        <v>2.3300000000000001E-2</v>
      </c>
      <c r="K749" s="259">
        <f t="shared" si="228"/>
        <v>1182.3467529166667</v>
      </c>
      <c r="L749" s="284">
        <f t="shared" si="216"/>
        <v>0</v>
      </c>
      <c r="M749" s="19" t="s">
        <v>1260</v>
      </c>
      <c r="O749" s="32" t="str">
        <f t="shared" si="229"/>
        <v>E311</v>
      </c>
      <c r="P749" s="318"/>
      <c r="T749" s="19" t="s">
        <v>1260</v>
      </c>
    </row>
    <row r="750" spans="1:20" outlineLevel="2" x14ac:dyDescent="0.25">
      <c r="A750" t="s">
        <v>78</v>
      </c>
      <c r="B750" s="19" t="str">
        <f t="shared" si="226"/>
        <v>E311 STM Str/Impv, Ferndale-4</v>
      </c>
      <c r="C750" s="19" t="s">
        <v>1230</v>
      </c>
      <c r="E750" s="27">
        <v>43220</v>
      </c>
      <c r="F750" s="283">
        <v>608933.94999999995</v>
      </c>
      <c r="G750" s="67">
        <v>2.3300000000000001E-2</v>
      </c>
      <c r="H750" s="284">
        <v>1182.3499999999999</v>
      </c>
      <c r="I750" s="283">
        <f t="shared" si="227"/>
        <v>608933.94999999995</v>
      </c>
      <c r="J750" s="67">
        <f t="shared" ref="J750:J813" si="230">G750</f>
        <v>2.3300000000000001E-2</v>
      </c>
      <c r="K750" s="259">
        <f t="shared" si="228"/>
        <v>1182.3467529166667</v>
      </c>
      <c r="L750" s="284">
        <f t="shared" si="216"/>
        <v>0</v>
      </c>
      <c r="M750" s="19" t="s">
        <v>1260</v>
      </c>
      <c r="O750" s="32" t="str">
        <f t="shared" si="229"/>
        <v>E311</v>
      </c>
      <c r="P750" s="318"/>
      <c r="T750" s="19" t="s">
        <v>1260</v>
      </c>
    </row>
    <row r="751" spans="1:20" outlineLevel="2" x14ac:dyDescent="0.25">
      <c r="A751" t="s">
        <v>78</v>
      </c>
      <c r="B751" s="19" t="str">
        <f t="shared" si="226"/>
        <v>E311 STM Str/Impv, Ferndale-5</v>
      </c>
      <c r="C751" s="19" t="s">
        <v>1230</v>
      </c>
      <c r="E751" s="27">
        <v>43251</v>
      </c>
      <c r="F751" s="283">
        <v>608933.94999999995</v>
      </c>
      <c r="G751" s="67">
        <v>2.3300000000000001E-2</v>
      </c>
      <c r="H751" s="284">
        <v>1182.3499999999999</v>
      </c>
      <c r="I751" s="283">
        <f t="shared" si="227"/>
        <v>608933.94999999995</v>
      </c>
      <c r="J751" s="67">
        <f t="shared" si="230"/>
        <v>2.3300000000000001E-2</v>
      </c>
      <c r="K751" s="259">
        <f t="shared" si="228"/>
        <v>1182.3467529166667</v>
      </c>
      <c r="L751" s="284">
        <f t="shared" si="216"/>
        <v>0</v>
      </c>
      <c r="M751" s="19" t="s">
        <v>1260</v>
      </c>
      <c r="O751" s="32" t="str">
        <f t="shared" si="229"/>
        <v>E311</v>
      </c>
      <c r="P751" s="318"/>
      <c r="T751" s="19" t="s">
        <v>1260</v>
      </c>
    </row>
    <row r="752" spans="1:20" outlineLevel="2" x14ac:dyDescent="0.25">
      <c r="A752" t="s">
        <v>78</v>
      </c>
      <c r="B752" s="19" t="str">
        <f t="shared" si="226"/>
        <v>E311 STM Str/Impv, Ferndale-6</v>
      </c>
      <c r="C752" s="19" t="s">
        <v>1230</v>
      </c>
      <c r="E752" s="27">
        <v>43281</v>
      </c>
      <c r="F752" s="283">
        <v>608933.94999999995</v>
      </c>
      <c r="G752" s="67">
        <v>2.3300000000000001E-2</v>
      </c>
      <c r="H752" s="284">
        <v>1182.3499999999999</v>
      </c>
      <c r="I752" s="283">
        <f t="shared" si="227"/>
        <v>608933.94999999995</v>
      </c>
      <c r="J752" s="67">
        <f t="shared" si="230"/>
        <v>2.3300000000000001E-2</v>
      </c>
      <c r="K752" s="259">
        <f t="shared" si="228"/>
        <v>1182.3467529166667</v>
      </c>
      <c r="L752" s="284">
        <f t="shared" si="216"/>
        <v>0</v>
      </c>
      <c r="M752" s="19" t="s">
        <v>1260</v>
      </c>
      <c r="O752" s="32" t="str">
        <f t="shared" si="229"/>
        <v>E311</v>
      </c>
      <c r="P752" s="318"/>
      <c r="T752" s="19" t="s">
        <v>1260</v>
      </c>
    </row>
    <row r="753" spans="1:20" outlineLevel="2" x14ac:dyDescent="0.25">
      <c r="A753" t="s">
        <v>78</v>
      </c>
      <c r="B753" s="19" t="str">
        <f t="shared" si="226"/>
        <v>E311 STM Str/Impv, Ferndale-7</v>
      </c>
      <c r="C753" s="19" t="s">
        <v>1230</v>
      </c>
      <c r="E753" s="27">
        <v>43312</v>
      </c>
      <c r="F753" s="283">
        <v>608933.94999999995</v>
      </c>
      <c r="G753" s="67">
        <v>2.3300000000000001E-2</v>
      </c>
      <c r="H753" s="284">
        <v>1182.3499999999999</v>
      </c>
      <c r="I753" s="283">
        <f t="shared" si="227"/>
        <v>608933.94999999995</v>
      </c>
      <c r="J753" s="67">
        <f t="shared" si="230"/>
        <v>2.3300000000000001E-2</v>
      </c>
      <c r="K753" s="259">
        <f t="shared" si="228"/>
        <v>1182.3467529166667</v>
      </c>
      <c r="L753" s="284">
        <f t="shared" si="216"/>
        <v>0</v>
      </c>
      <c r="M753" s="19" t="s">
        <v>1260</v>
      </c>
      <c r="O753" s="32" t="str">
        <f t="shared" si="229"/>
        <v>E311</v>
      </c>
      <c r="P753" s="318"/>
      <c r="T753" s="19" t="s">
        <v>1260</v>
      </c>
    </row>
    <row r="754" spans="1:20" outlineLevel="2" x14ac:dyDescent="0.25">
      <c r="A754" t="s">
        <v>78</v>
      </c>
      <c r="B754" s="19" t="str">
        <f t="shared" si="226"/>
        <v>E311 STM Str/Impv, Ferndale-8</v>
      </c>
      <c r="C754" s="19" t="s">
        <v>1230</v>
      </c>
      <c r="E754" s="27">
        <v>43343</v>
      </c>
      <c r="F754" s="283">
        <v>608933.94999999995</v>
      </c>
      <c r="G754" s="67">
        <v>2.3300000000000001E-2</v>
      </c>
      <c r="H754" s="284">
        <v>1182.3499999999999</v>
      </c>
      <c r="I754" s="283">
        <f t="shared" si="227"/>
        <v>608933.94999999995</v>
      </c>
      <c r="J754" s="67">
        <f t="shared" si="230"/>
        <v>2.3300000000000001E-2</v>
      </c>
      <c r="K754" s="259">
        <f t="shared" si="228"/>
        <v>1182.3467529166667</v>
      </c>
      <c r="L754" s="284">
        <f t="shared" si="216"/>
        <v>0</v>
      </c>
      <c r="M754" s="19" t="s">
        <v>1260</v>
      </c>
      <c r="O754" s="32" t="str">
        <f t="shared" si="229"/>
        <v>E311</v>
      </c>
      <c r="P754" s="318"/>
      <c r="T754" s="19" t="s">
        <v>1260</v>
      </c>
    </row>
    <row r="755" spans="1:20" outlineLevel="2" x14ac:dyDescent="0.25">
      <c r="A755" t="s">
        <v>78</v>
      </c>
      <c r="B755" s="19" t="str">
        <f t="shared" si="226"/>
        <v>E311 STM Str/Impv, Ferndale-9</v>
      </c>
      <c r="C755" s="19" t="s">
        <v>1230</v>
      </c>
      <c r="E755" s="27">
        <v>43373</v>
      </c>
      <c r="F755" s="283">
        <v>608933.94999999995</v>
      </c>
      <c r="G755" s="67">
        <v>2.3300000000000001E-2</v>
      </c>
      <c r="H755" s="284">
        <v>1182.3499999999999</v>
      </c>
      <c r="I755" s="283">
        <f t="shared" si="227"/>
        <v>608933.94999999995</v>
      </c>
      <c r="J755" s="67">
        <f t="shared" si="230"/>
        <v>2.3300000000000001E-2</v>
      </c>
      <c r="K755" s="259">
        <f t="shared" si="228"/>
        <v>1182.3467529166667</v>
      </c>
      <c r="L755" s="284">
        <f t="shared" si="216"/>
        <v>0</v>
      </c>
      <c r="M755" s="19" t="s">
        <v>1260</v>
      </c>
      <c r="O755" s="32" t="str">
        <f t="shared" si="229"/>
        <v>E311</v>
      </c>
      <c r="P755" s="318"/>
      <c r="T755" s="19" t="s">
        <v>1260</v>
      </c>
    </row>
    <row r="756" spans="1:20" outlineLevel="2" x14ac:dyDescent="0.25">
      <c r="A756" t="s">
        <v>78</v>
      </c>
      <c r="B756" s="19" t="str">
        <f t="shared" si="226"/>
        <v>E311 STM Str/Impv, Ferndale-10</v>
      </c>
      <c r="C756" s="19" t="s">
        <v>1230</v>
      </c>
      <c r="E756" s="27">
        <v>43404</v>
      </c>
      <c r="F756" s="283">
        <v>608933.94999999995</v>
      </c>
      <c r="G756" s="67">
        <v>2.3300000000000001E-2</v>
      </c>
      <c r="H756" s="284">
        <v>1182.3499999999999</v>
      </c>
      <c r="I756" s="283">
        <f t="shared" si="227"/>
        <v>608933.94999999995</v>
      </c>
      <c r="J756" s="67">
        <f t="shared" si="230"/>
        <v>2.3300000000000001E-2</v>
      </c>
      <c r="K756" s="259">
        <f t="shared" si="228"/>
        <v>1182.3467529166667</v>
      </c>
      <c r="L756" s="284">
        <f t="shared" si="216"/>
        <v>0</v>
      </c>
      <c r="M756" s="19" t="s">
        <v>1260</v>
      </c>
      <c r="O756" s="32" t="str">
        <f t="shared" si="229"/>
        <v>E311</v>
      </c>
      <c r="P756" s="318"/>
      <c r="T756" s="19" t="s">
        <v>1260</v>
      </c>
    </row>
    <row r="757" spans="1:20" outlineLevel="2" x14ac:dyDescent="0.25">
      <c r="A757" t="s">
        <v>78</v>
      </c>
      <c r="B757" s="19" t="str">
        <f t="shared" si="226"/>
        <v>E311 STM Str/Impv, Ferndale-11</v>
      </c>
      <c r="C757" s="19" t="s">
        <v>1230</v>
      </c>
      <c r="E757" s="27">
        <v>43434</v>
      </c>
      <c r="F757" s="283">
        <v>608933.94999999995</v>
      </c>
      <c r="G757" s="67">
        <v>2.3300000000000001E-2</v>
      </c>
      <c r="H757" s="284">
        <v>1182.3499999999999</v>
      </c>
      <c r="I757" s="283">
        <f t="shared" si="227"/>
        <v>608933.94999999995</v>
      </c>
      <c r="J757" s="67">
        <f t="shared" si="230"/>
        <v>2.3300000000000001E-2</v>
      </c>
      <c r="K757" s="259">
        <f t="shared" si="228"/>
        <v>1182.3467529166667</v>
      </c>
      <c r="L757" s="284">
        <f t="shared" si="216"/>
        <v>0</v>
      </c>
      <c r="M757" s="19" t="s">
        <v>1260</v>
      </c>
      <c r="O757" s="32" t="str">
        <f t="shared" si="229"/>
        <v>E311</v>
      </c>
      <c r="P757" s="318"/>
      <c r="T757" s="19" t="s">
        <v>1260</v>
      </c>
    </row>
    <row r="758" spans="1:20" outlineLevel="2" x14ac:dyDescent="0.25">
      <c r="A758" t="s">
        <v>78</v>
      </c>
      <c r="B758" s="19" t="str">
        <f t="shared" si="226"/>
        <v>E311 STM Str/Impv, Ferndale-12</v>
      </c>
      <c r="C758" s="19" t="s">
        <v>1230</v>
      </c>
      <c r="E758" s="27">
        <v>43465</v>
      </c>
      <c r="F758" s="283">
        <v>608933.94999999995</v>
      </c>
      <c r="G758" s="67">
        <v>2.3300000000000001E-2</v>
      </c>
      <c r="H758" s="284">
        <v>1182.3499999999999</v>
      </c>
      <c r="I758" s="283">
        <f t="shared" si="227"/>
        <v>608933.94999999995</v>
      </c>
      <c r="J758" s="67">
        <f t="shared" si="230"/>
        <v>2.3300000000000001E-2</v>
      </c>
      <c r="K758" s="259">
        <f t="shared" si="228"/>
        <v>1182.3467529166667</v>
      </c>
      <c r="L758" s="284">
        <f t="shared" si="216"/>
        <v>0</v>
      </c>
      <c r="M758" s="19" t="s">
        <v>1260</v>
      </c>
      <c r="O758" s="32" t="str">
        <f t="shared" si="229"/>
        <v>E311</v>
      </c>
      <c r="P758" s="318"/>
      <c r="T758" s="19" t="s">
        <v>1260</v>
      </c>
    </row>
    <row r="759" spans="1:20" s="19" customFormat="1" ht="15.75" outlineLevel="1" thickBot="1" x14ac:dyDescent="0.3">
      <c r="A759" s="28" t="s">
        <v>681</v>
      </c>
      <c r="C759" s="20" t="s">
        <v>1234</v>
      </c>
      <c r="E759" s="104" t="s">
        <v>1266</v>
      </c>
      <c r="F759" s="283"/>
      <c r="G759" s="67"/>
      <c r="H759" s="285">
        <f>SUBTOTAL(9,H747:H758)</f>
        <v>14188.200000000003</v>
      </c>
      <c r="I759" s="283"/>
      <c r="J759" s="67">
        <f t="shared" si="230"/>
        <v>0</v>
      </c>
      <c r="K759" s="301">
        <f>SUBTOTAL(9,K747:K758)</f>
        <v>14188.161034999999</v>
      </c>
      <c r="L759" s="285">
        <f t="shared" si="216"/>
        <v>-0.04</v>
      </c>
      <c r="O759" s="32" t="str">
        <f>LEFT(A759,5)</f>
        <v xml:space="preserve">E311 </v>
      </c>
      <c r="P759" s="318">
        <f>-L759/2</f>
        <v>0.02</v>
      </c>
    </row>
    <row r="760" spans="1:20" ht="15.75" outlineLevel="2" thickTop="1" x14ac:dyDescent="0.25">
      <c r="A760" t="s">
        <v>79</v>
      </c>
      <c r="B760" s="19" t="str">
        <f t="shared" ref="B760:B771" si="231">CONCATENATE(A760,"-",MONTH(E760))</f>
        <v>E311 STM Str/Impv, Fred 1/APC-1</v>
      </c>
      <c r="C760" s="19" t="s">
        <v>1230</v>
      </c>
      <c r="E760" s="27">
        <v>43131</v>
      </c>
      <c r="F760" s="283">
        <v>403636</v>
      </c>
      <c r="G760" s="67">
        <v>4.1100000000000005E-2</v>
      </c>
      <c r="H760" s="284">
        <v>1382.45</v>
      </c>
      <c r="I760" s="283">
        <f t="shared" ref="I760:I771" si="232">VLOOKUP(CONCATENATE(A760,"-12"),$B$6:$F$7816,5,FALSE)</f>
        <v>403636</v>
      </c>
      <c r="J760" s="67">
        <f t="shared" si="230"/>
        <v>4.1100000000000005E-2</v>
      </c>
      <c r="K760" s="259">
        <f t="shared" ref="K760:K771" si="233">I760*J760/12</f>
        <v>1382.4533000000001</v>
      </c>
      <c r="L760" s="284">
        <f t="shared" si="216"/>
        <v>0</v>
      </c>
      <c r="M760" s="19" t="s">
        <v>1260</v>
      </c>
      <c r="O760" s="32" t="str">
        <f t="shared" ref="O760:O771" si="234">LEFT(A760,4)</f>
        <v>E311</v>
      </c>
      <c r="P760" s="318"/>
      <c r="T760" s="19" t="s">
        <v>1260</v>
      </c>
    </row>
    <row r="761" spans="1:20" outlineLevel="2" x14ac:dyDescent="0.25">
      <c r="A761" t="s">
        <v>79</v>
      </c>
      <c r="B761" s="19" t="str">
        <f t="shared" si="231"/>
        <v>E311 STM Str/Impv, Fred 1/APC-2</v>
      </c>
      <c r="C761" s="19" t="s">
        <v>1230</v>
      </c>
      <c r="E761" s="27">
        <v>43159</v>
      </c>
      <c r="F761" s="283">
        <v>403636</v>
      </c>
      <c r="G761" s="67">
        <v>4.1100000000000005E-2</v>
      </c>
      <c r="H761" s="284">
        <v>1382.45</v>
      </c>
      <c r="I761" s="283">
        <f t="shared" si="232"/>
        <v>403636</v>
      </c>
      <c r="J761" s="67">
        <f t="shared" si="230"/>
        <v>4.1100000000000005E-2</v>
      </c>
      <c r="K761" s="259">
        <f t="shared" si="233"/>
        <v>1382.4533000000001</v>
      </c>
      <c r="L761" s="284">
        <f t="shared" si="216"/>
        <v>0</v>
      </c>
      <c r="M761" s="19" t="s">
        <v>1260</v>
      </c>
      <c r="O761" s="32" t="str">
        <f t="shared" si="234"/>
        <v>E311</v>
      </c>
      <c r="P761" s="318"/>
      <c r="T761" s="19" t="s">
        <v>1260</v>
      </c>
    </row>
    <row r="762" spans="1:20" outlineLevel="2" x14ac:dyDescent="0.25">
      <c r="A762" t="s">
        <v>79</v>
      </c>
      <c r="B762" s="19" t="str">
        <f t="shared" si="231"/>
        <v>E311 STM Str/Impv, Fred 1/APC-3</v>
      </c>
      <c r="C762" s="19" t="s">
        <v>1230</v>
      </c>
      <c r="E762" s="27">
        <v>43190</v>
      </c>
      <c r="F762" s="283">
        <v>403636</v>
      </c>
      <c r="G762" s="67">
        <v>4.1100000000000005E-2</v>
      </c>
      <c r="H762" s="284">
        <v>1382.45</v>
      </c>
      <c r="I762" s="283">
        <f t="shared" si="232"/>
        <v>403636</v>
      </c>
      <c r="J762" s="67">
        <f t="shared" si="230"/>
        <v>4.1100000000000005E-2</v>
      </c>
      <c r="K762" s="259">
        <f t="shared" si="233"/>
        <v>1382.4533000000001</v>
      </c>
      <c r="L762" s="284">
        <f t="shared" si="216"/>
        <v>0</v>
      </c>
      <c r="M762" s="19" t="s">
        <v>1260</v>
      </c>
      <c r="O762" s="32" t="str">
        <f t="shared" si="234"/>
        <v>E311</v>
      </c>
      <c r="P762" s="318"/>
      <c r="T762" s="19" t="s">
        <v>1260</v>
      </c>
    </row>
    <row r="763" spans="1:20" outlineLevel="2" x14ac:dyDescent="0.25">
      <c r="A763" t="s">
        <v>79</v>
      </c>
      <c r="B763" s="19" t="str">
        <f t="shared" si="231"/>
        <v>E311 STM Str/Impv, Fred 1/APC-4</v>
      </c>
      <c r="C763" s="19" t="s">
        <v>1230</v>
      </c>
      <c r="E763" s="27">
        <v>43220</v>
      </c>
      <c r="F763" s="283">
        <v>403636</v>
      </c>
      <c r="G763" s="67">
        <v>4.1100000000000005E-2</v>
      </c>
      <c r="H763" s="284">
        <v>1382.45</v>
      </c>
      <c r="I763" s="283">
        <f t="shared" si="232"/>
        <v>403636</v>
      </c>
      <c r="J763" s="67">
        <f t="shared" si="230"/>
        <v>4.1100000000000005E-2</v>
      </c>
      <c r="K763" s="259">
        <f t="shared" si="233"/>
        <v>1382.4533000000001</v>
      </c>
      <c r="L763" s="284">
        <f t="shared" si="216"/>
        <v>0</v>
      </c>
      <c r="M763" s="19" t="s">
        <v>1260</v>
      </c>
      <c r="O763" s="32" t="str">
        <f t="shared" si="234"/>
        <v>E311</v>
      </c>
      <c r="P763" s="318"/>
      <c r="T763" s="19" t="s">
        <v>1260</v>
      </c>
    </row>
    <row r="764" spans="1:20" outlineLevel="2" x14ac:dyDescent="0.25">
      <c r="A764" t="s">
        <v>79</v>
      </c>
      <c r="B764" s="19" t="str">
        <f t="shared" si="231"/>
        <v>E311 STM Str/Impv, Fred 1/APC-5</v>
      </c>
      <c r="C764" s="19" t="s">
        <v>1230</v>
      </c>
      <c r="E764" s="27">
        <v>43251</v>
      </c>
      <c r="F764" s="283">
        <v>403636</v>
      </c>
      <c r="G764" s="67">
        <v>4.1100000000000005E-2</v>
      </c>
      <c r="H764" s="284">
        <v>1382.45</v>
      </c>
      <c r="I764" s="283">
        <f t="shared" si="232"/>
        <v>403636</v>
      </c>
      <c r="J764" s="67">
        <f t="shared" si="230"/>
        <v>4.1100000000000005E-2</v>
      </c>
      <c r="K764" s="259">
        <f t="shared" si="233"/>
        <v>1382.4533000000001</v>
      </c>
      <c r="L764" s="284">
        <f t="shared" si="216"/>
        <v>0</v>
      </c>
      <c r="M764" s="19" t="s">
        <v>1260</v>
      </c>
      <c r="O764" s="32" t="str">
        <f t="shared" si="234"/>
        <v>E311</v>
      </c>
      <c r="P764" s="318"/>
      <c r="T764" s="19" t="s">
        <v>1260</v>
      </c>
    </row>
    <row r="765" spans="1:20" outlineLevel="2" x14ac:dyDescent="0.25">
      <c r="A765" t="s">
        <v>79</v>
      </c>
      <c r="B765" s="19" t="str">
        <f t="shared" si="231"/>
        <v>E311 STM Str/Impv, Fred 1/APC-6</v>
      </c>
      <c r="C765" s="19" t="s">
        <v>1230</v>
      </c>
      <c r="E765" s="27">
        <v>43281</v>
      </c>
      <c r="F765" s="283">
        <v>403636</v>
      </c>
      <c r="G765" s="67">
        <v>4.1100000000000005E-2</v>
      </c>
      <c r="H765" s="284">
        <v>1382.45</v>
      </c>
      <c r="I765" s="283">
        <f t="shared" si="232"/>
        <v>403636</v>
      </c>
      <c r="J765" s="67">
        <f t="shared" si="230"/>
        <v>4.1100000000000005E-2</v>
      </c>
      <c r="K765" s="259">
        <f t="shared" si="233"/>
        <v>1382.4533000000001</v>
      </c>
      <c r="L765" s="284">
        <f t="shared" si="216"/>
        <v>0</v>
      </c>
      <c r="M765" s="19" t="s">
        <v>1260</v>
      </c>
      <c r="O765" s="32" t="str">
        <f t="shared" si="234"/>
        <v>E311</v>
      </c>
      <c r="P765" s="318"/>
      <c r="T765" s="19" t="s">
        <v>1260</v>
      </c>
    </row>
    <row r="766" spans="1:20" outlineLevel="2" x14ac:dyDescent="0.25">
      <c r="A766" t="s">
        <v>79</v>
      </c>
      <c r="B766" s="19" t="str">
        <f t="shared" si="231"/>
        <v>E311 STM Str/Impv, Fred 1/APC-7</v>
      </c>
      <c r="C766" s="19" t="s">
        <v>1230</v>
      </c>
      <c r="E766" s="27">
        <v>43312</v>
      </c>
      <c r="F766" s="283">
        <v>403636</v>
      </c>
      <c r="G766" s="67">
        <v>4.1100000000000005E-2</v>
      </c>
      <c r="H766" s="284">
        <v>1382.45</v>
      </c>
      <c r="I766" s="283">
        <f t="shared" si="232"/>
        <v>403636</v>
      </c>
      <c r="J766" s="67">
        <f t="shared" si="230"/>
        <v>4.1100000000000005E-2</v>
      </c>
      <c r="K766" s="259">
        <f t="shared" si="233"/>
        <v>1382.4533000000001</v>
      </c>
      <c r="L766" s="284">
        <f t="shared" si="216"/>
        <v>0</v>
      </c>
      <c r="M766" s="19" t="s">
        <v>1260</v>
      </c>
      <c r="O766" s="32" t="str">
        <f t="shared" si="234"/>
        <v>E311</v>
      </c>
      <c r="P766" s="318"/>
      <c r="T766" s="19" t="s">
        <v>1260</v>
      </c>
    </row>
    <row r="767" spans="1:20" outlineLevel="2" x14ac:dyDescent="0.25">
      <c r="A767" t="s">
        <v>79</v>
      </c>
      <c r="B767" s="19" t="str">
        <f t="shared" si="231"/>
        <v>E311 STM Str/Impv, Fred 1/APC-8</v>
      </c>
      <c r="C767" s="19" t="s">
        <v>1230</v>
      </c>
      <c r="E767" s="27">
        <v>43343</v>
      </c>
      <c r="F767" s="283">
        <v>403636</v>
      </c>
      <c r="G767" s="67">
        <v>4.1100000000000005E-2</v>
      </c>
      <c r="H767" s="284">
        <v>1382.45</v>
      </c>
      <c r="I767" s="283">
        <f t="shared" si="232"/>
        <v>403636</v>
      </c>
      <c r="J767" s="67">
        <f t="shared" si="230"/>
        <v>4.1100000000000005E-2</v>
      </c>
      <c r="K767" s="259">
        <f t="shared" si="233"/>
        <v>1382.4533000000001</v>
      </c>
      <c r="L767" s="284">
        <f t="shared" si="216"/>
        <v>0</v>
      </c>
      <c r="M767" s="19" t="s">
        <v>1260</v>
      </c>
      <c r="O767" s="32" t="str">
        <f t="shared" si="234"/>
        <v>E311</v>
      </c>
      <c r="P767" s="318"/>
      <c r="T767" s="19" t="s">
        <v>1260</v>
      </c>
    </row>
    <row r="768" spans="1:20" outlineLevel="2" x14ac:dyDescent="0.25">
      <c r="A768" t="s">
        <v>79</v>
      </c>
      <c r="B768" s="19" t="str">
        <f t="shared" si="231"/>
        <v>E311 STM Str/Impv, Fred 1/APC-9</v>
      </c>
      <c r="C768" s="19" t="s">
        <v>1230</v>
      </c>
      <c r="E768" s="27">
        <v>43373</v>
      </c>
      <c r="F768" s="283">
        <v>403636</v>
      </c>
      <c r="G768" s="67">
        <v>4.1100000000000005E-2</v>
      </c>
      <c r="H768" s="284">
        <v>1382.45</v>
      </c>
      <c r="I768" s="283">
        <f t="shared" si="232"/>
        <v>403636</v>
      </c>
      <c r="J768" s="67">
        <f t="shared" si="230"/>
        <v>4.1100000000000005E-2</v>
      </c>
      <c r="K768" s="259">
        <f t="shared" si="233"/>
        <v>1382.4533000000001</v>
      </c>
      <c r="L768" s="284">
        <f t="shared" si="216"/>
        <v>0</v>
      </c>
      <c r="M768" s="19" t="s">
        <v>1260</v>
      </c>
      <c r="O768" s="32" t="str">
        <f t="shared" si="234"/>
        <v>E311</v>
      </c>
      <c r="P768" s="318"/>
      <c r="T768" s="19" t="s">
        <v>1260</v>
      </c>
    </row>
    <row r="769" spans="1:20" outlineLevel="2" x14ac:dyDescent="0.25">
      <c r="A769" t="s">
        <v>79</v>
      </c>
      <c r="B769" s="19" t="str">
        <f t="shared" si="231"/>
        <v>E311 STM Str/Impv, Fred 1/APC-10</v>
      </c>
      <c r="C769" s="19" t="s">
        <v>1230</v>
      </c>
      <c r="E769" s="27">
        <v>43404</v>
      </c>
      <c r="F769" s="283">
        <v>403636</v>
      </c>
      <c r="G769" s="67">
        <v>4.1100000000000005E-2</v>
      </c>
      <c r="H769" s="284">
        <v>1382.45</v>
      </c>
      <c r="I769" s="283">
        <f t="shared" si="232"/>
        <v>403636</v>
      </c>
      <c r="J769" s="67">
        <f t="shared" si="230"/>
        <v>4.1100000000000005E-2</v>
      </c>
      <c r="K769" s="259">
        <f t="shared" si="233"/>
        <v>1382.4533000000001</v>
      </c>
      <c r="L769" s="284">
        <f t="shared" si="216"/>
        <v>0</v>
      </c>
      <c r="M769" s="19" t="s">
        <v>1260</v>
      </c>
      <c r="O769" s="32" t="str">
        <f t="shared" si="234"/>
        <v>E311</v>
      </c>
      <c r="P769" s="318"/>
      <c r="T769" s="19" t="s">
        <v>1260</v>
      </c>
    </row>
    <row r="770" spans="1:20" outlineLevel="2" x14ac:dyDescent="0.25">
      <c r="A770" t="s">
        <v>79</v>
      </c>
      <c r="B770" s="19" t="str">
        <f t="shared" si="231"/>
        <v>E311 STM Str/Impv, Fred 1/APC-11</v>
      </c>
      <c r="C770" s="19" t="s">
        <v>1230</v>
      </c>
      <c r="E770" s="27">
        <v>43434</v>
      </c>
      <c r="F770" s="283">
        <v>403636</v>
      </c>
      <c r="G770" s="67">
        <v>4.1100000000000005E-2</v>
      </c>
      <c r="H770" s="284">
        <v>1382.45</v>
      </c>
      <c r="I770" s="283">
        <f t="shared" si="232"/>
        <v>403636</v>
      </c>
      <c r="J770" s="67">
        <f t="shared" si="230"/>
        <v>4.1100000000000005E-2</v>
      </c>
      <c r="K770" s="259">
        <f t="shared" si="233"/>
        <v>1382.4533000000001</v>
      </c>
      <c r="L770" s="284">
        <f t="shared" si="216"/>
        <v>0</v>
      </c>
      <c r="M770" s="19" t="s">
        <v>1260</v>
      </c>
      <c r="O770" s="32" t="str">
        <f t="shared" si="234"/>
        <v>E311</v>
      </c>
      <c r="P770" s="318"/>
      <c r="T770" s="19" t="s">
        <v>1260</v>
      </c>
    </row>
    <row r="771" spans="1:20" outlineLevel="2" x14ac:dyDescent="0.25">
      <c r="A771" t="s">
        <v>79</v>
      </c>
      <c r="B771" s="19" t="str">
        <f t="shared" si="231"/>
        <v>E311 STM Str/Impv, Fred 1/APC-12</v>
      </c>
      <c r="C771" s="19" t="s">
        <v>1230</v>
      </c>
      <c r="E771" s="27">
        <v>43465</v>
      </c>
      <c r="F771" s="283">
        <v>403636</v>
      </c>
      <c r="G771" s="67">
        <v>4.1100000000000005E-2</v>
      </c>
      <c r="H771" s="284">
        <v>1382.45</v>
      </c>
      <c r="I771" s="283">
        <f t="shared" si="232"/>
        <v>403636</v>
      </c>
      <c r="J771" s="67">
        <f t="shared" si="230"/>
        <v>4.1100000000000005E-2</v>
      </c>
      <c r="K771" s="259">
        <f t="shared" si="233"/>
        <v>1382.4533000000001</v>
      </c>
      <c r="L771" s="284">
        <f t="shared" si="216"/>
        <v>0</v>
      </c>
      <c r="M771" s="19" t="s">
        <v>1260</v>
      </c>
      <c r="O771" s="32" t="str">
        <f t="shared" si="234"/>
        <v>E311</v>
      </c>
      <c r="P771" s="318"/>
      <c r="T771" s="19" t="s">
        <v>1260</v>
      </c>
    </row>
    <row r="772" spans="1:20" s="19" customFormat="1" ht="15.75" outlineLevel="1" thickBot="1" x14ac:dyDescent="0.3">
      <c r="A772" s="28" t="s">
        <v>682</v>
      </c>
      <c r="C772" s="20" t="s">
        <v>1234</v>
      </c>
      <c r="E772" s="104" t="s">
        <v>1266</v>
      </c>
      <c r="F772" s="283"/>
      <c r="G772" s="67"/>
      <c r="H772" s="285">
        <f>SUBTOTAL(9,H760:H771)</f>
        <v>16589.400000000005</v>
      </c>
      <c r="I772" s="283"/>
      <c r="J772" s="67">
        <f t="shared" si="230"/>
        <v>0</v>
      </c>
      <c r="K772" s="301">
        <f>SUBTOTAL(9,K760:K771)</f>
        <v>16589.439600000005</v>
      </c>
      <c r="L772" s="285">
        <f t="shared" si="216"/>
        <v>0.04</v>
      </c>
      <c r="O772" s="32" t="str">
        <f>LEFT(A772,5)</f>
        <v xml:space="preserve">E311 </v>
      </c>
      <c r="P772" s="318">
        <f>-L772/2</f>
        <v>-0.02</v>
      </c>
    </row>
    <row r="773" spans="1:20" ht="15.75" outlineLevel="2" thickTop="1" x14ac:dyDescent="0.25">
      <c r="A773" t="s">
        <v>80</v>
      </c>
      <c r="B773" s="19" t="str">
        <f t="shared" ref="B773:B784" si="235">CONCATENATE(A773,"-",MONTH(E773))</f>
        <v>E311 STM Str/Impv, Goldendale-1</v>
      </c>
      <c r="C773" s="19" t="s">
        <v>1230</v>
      </c>
      <c r="E773" s="27">
        <v>43131</v>
      </c>
      <c r="F773" s="283">
        <v>345525.11</v>
      </c>
      <c r="G773" s="67">
        <v>1.3299999999999999E-2</v>
      </c>
      <c r="H773" s="284">
        <v>382.96000000000004</v>
      </c>
      <c r="I773" s="283">
        <f t="shared" ref="I773:I784" si="236">VLOOKUP(CONCATENATE(A773,"-12"),$B$6:$F$7816,5,FALSE)</f>
        <v>460485.93</v>
      </c>
      <c r="J773" s="67">
        <f t="shared" si="230"/>
        <v>1.3299999999999999E-2</v>
      </c>
      <c r="K773" s="259">
        <f t="shared" ref="K773:K784" si="237">I773*J773/12</f>
        <v>510.37190575</v>
      </c>
      <c r="L773" s="284">
        <f t="shared" si="216"/>
        <v>127.41</v>
      </c>
      <c r="M773" s="19" t="s">
        <v>1260</v>
      </c>
      <c r="O773" s="32" t="str">
        <f t="shared" ref="O773:O784" si="238">LEFT(A773,4)</f>
        <v>E311</v>
      </c>
      <c r="P773" s="318"/>
      <c r="Q773" s="31">
        <f>F773*G773/12-H773</f>
        <v>-3.0030833333967166E-3</v>
      </c>
      <c r="T773" s="19" t="s">
        <v>1260</v>
      </c>
    </row>
    <row r="774" spans="1:20" outlineLevel="2" x14ac:dyDescent="0.25">
      <c r="A774" t="s">
        <v>80</v>
      </c>
      <c r="B774" s="19" t="str">
        <f t="shared" si="235"/>
        <v>E311 STM Str/Impv, Goldendale-2</v>
      </c>
      <c r="C774" s="19" t="s">
        <v>1230</v>
      </c>
      <c r="E774" s="27">
        <v>43159</v>
      </c>
      <c r="F774" s="283">
        <v>403476.71</v>
      </c>
      <c r="G774" s="67">
        <v>1.3299999999999999E-2</v>
      </c>
      <c r="H774" s="284">
        <v>447.18</v>
      </c>
      <c r="I774" s="283">
        <f t="shared" si="236"/>
        <v>460485.93</v>
      </c>
      <c r="J774" s="67">
        <f t="shared" si="230"/>
        <v>1.3299999999999999E-2</v>
      </c>
      <c r="K774" s="259">
        <f t="shared" si="237"/>
        <v>510.37190575</v>
      </c>
      <c r="L774" s="284">
        <f t="shared" si="216"/>
        <v>63.19</v>
      </c>
      <c r="M774" s="19" t="s">
        <v>1260</v>
      </c>
      <c r="O774" s="32" t="str">
        <f t="shared" si="238"/>
        <v>E311</v>
      </c>
      <c r="P774" s="318"/>
      <c r="Q774" s="31">
        <f t="shared" ref="Q774:Q784" si="239">F774*G774/12-H774</f>
        <v>6.6869166666947422E-3</v>
      </c>
      <c r="T774" s="19" t="s">
        <v>1260</v>
      </c>
    </row>
    <row r="775" spans="1:20" outlineLevel="2" x14ac:dyDescent="0.25">
      <c r="A775" t="s">
        <v>80</v>
      </c>
      <c r="B775" s="19" t="str">
        <f t="shared" si="235"/>
        <v>E311 STM Str/Impv, Goldendale-3</v>
      </c>
      <c r="C775" s="19" t="s">
        <v>1230</v>
      </c>
      <c r="E775" s="27">
        <v>43190</v>
      </c>
      <c r="F775" s="283">
        <v>416150.33</v>
      </c>
      <c r="G775" s="67">
        <v>1.3299999999999999E-2</v>
      </c>
      <c r="H775" s="284">
        <v>461.24</v>
      </c>
      <c r="I775" s="283">
        <f t="shared" si="236"/>
        <v>460485.93</v>
      </c>
      <c r="J775" s="67">
        <f t="shared" si="230"/>
        <v>1.3299999999999999E-2</v>
      </c>
      <c r="K775" s="259">
        <f t="shared" si="237"/>
        <v>510.37190575</v>
      </c>
      <c r="L775" s="284">
        <f t="shared" si="216"/>
        <v>49.13</v>
      </c>
      <c r="M775" s="19" t="s">
        <v>1260</v>
      </c>
      <c r="O775" s="32" t="str">
        <f t="shared" si="238"/>
        <v>E311</v>
      </c>
      <c r="P775" s="318"/>
      <c r="Q775" s="31">
        <f t="shared" si="239"/>
        <v>-6.7175833333408264E-3</v>
      </c>
      <c r="T775" s="19" t="s">
        <v>1260</v>
      </c>
    </row>
    <row r="776" spans="1:20" outlineLevel="2" x14ac:dyDescent="0.25">
      <c r="A776" t="s">
        <v>80</v>
      </c>
      <c r="B776" s="19" t="str">
        <f t="shared" si="235"/>
        <v>E311 STM Str/Impv, Goldendale-4</v>
      </c>
      <c r="C776" s="19" t="s">
        <v>1230</v>
      </c>
      <c r="E776" s="27">
        <v>43220</v>
      </c>
      <c r="F776" s="283">
        <v>428859.48</v>
      </c>
      <c r="G776" s="67">
        <v>1.3299999999999999E-2</v>
      </c>
      <c r="H776" s="284">
        <v>475.32</v>
      </c>
      <c r="I776" s="283">
        <f t="shared" si="236"/>
        <v>460485.93</v>
      </c>
      <c r="J776" s="67">
        <f t="shared" si="230"/>
        <v>1.3299999999999999E-2</v>
      </c>
      <c r="K776" s="259">
        <f t="shared" si="237"/>
        <v>510.37190575</v>
      </c>
      <c r="L776" s="284">
        <f t="shared" si="216"/>
        <v>35.049999999999997</v>
      </c>
      <c r="M776" s="19" t="s">
        <v>1260</v>
      </c>
      <c r="O776" s="32" t="str">
        <f t="shared" si="238"/>
        <v>E311</v>
      </c>
      <c r="P776" s="318"/>
      <c r="Q776" s="31">
        <f t="shared" si="239"/>
        <v>-7.4300000005678157E-4</v>
      </c>
      <c r="T776" s="19" t="s">
        <v>1260</v>
      </c>
    </row>
    <row r="777" spans="1:20" outlineLevel="2" x14ac:dyDescent="0.25">
      <c r="A777" t="s">
        <v>80</v>
      </c>
      <c r="B777" s="19" t="str">
        <f t="shared" si="235"/>
        <v>E311 STM Str/Impv, Goldendale-5</v>
      </c>
      <c r="C777" s="19" t="s">
        <v>1230</v>
      </c>
      <c r="E777" s="27">
        <v>43251</v>
      </c>
      <c r="F777" s="283">
        <v>428859.48</v>
      </c>
      <c r="G777" s="67">
        <v>1.3299999999999999E-2</v>
      </c>
      <c r="H777" s="284">
        <v>475.32</v>
      </c>
      <c r="I777" s="283">
        <f t="shared" si="236"/>
        <v>460485.93</v>
      </c>
      <c r="J777" s="67">
        <f t="shared" si="230"/>
        <v>1.3299999999999999E-2</v>
      </c>
      <c r="K777" s="259">
        <f t="shared" si="237"/>
        <v>510.37190575</v>
      </c>
      <c r="L777" s="284">
        <f t="shared" si="216"/>
        <v>35.049999999999997</v>
      </c>
      <c r="M777" s="19" t="s">
        <v>1260</v>
      </c>
      <c r="O777" s="32" t="str">
        <f t="shared" si="238"/>
        <v>E311</v>
      </c>
      <c r="P777" s="318"/>
      <c r="Q777" s="31">
        <f t="shared" si="239"/>
        <v>-7.4300000005678157E-4</v>
      </c>
      <c r="T777" s="19" t="s">
        <v>1260</v>
      </c>
    </row>
    <row r="778" spans="1:20" outlineLevel="2" x14ac:dyDescent="0.25">
      <c r="A778" t="s">
        <v>80</v>
      </c>
      <c r="B778" s="19" t="str">
        <f t="shared" si="235"/>
        <v>E311 STM Str/Impv, Goldendale-6</v>
      </c>
      <c r="C778" s="19" t="s">
        <v>1230</v>
      </c>
      <c r="E778" s="27">
        <v>43281</v>
      </c>
      <c r="F778" s="283">
        <v>444475.09</v>
      </c>
      <c r="G778" s="67">
        <v>1.3299999999999999E-2</v>
      </c>
      <c r="H778" s="284">
        <v>492.62</v>
      </c>
      <c r="I778" s="283">
        <f t="shared" si="236"/>
        <v>460485.93</v>
      </c>
      <c r="J778" s="67">
        <f t="shared" si="230"/>
        <v>1.3299999999999999E-2</v>
      </c>
      <c r="K778" s="259">
        <f t="shared" si="237"/>
        <v>510.37190575</v>
      </c>
      <c r="L778" s="284">
        <f t="shared" si="216"/>
        <v>17.75</v>
      </c>
      <c r="M778" s="19" t="s">
        <v>1260</v>
      </c>
      <c r="O778" s="32" t="str">
        <f t="shared" si="238"/>
        <v>E311</v>
      </c>
      <c r="P778" s="318"/>
      <c r="Q778" s="31">
        <f t="shared" si="239"/>
        <v>6.5580833333456212E-3</v>
      </c>
      <c r="T778" s="19" t="s">
        <v>1260</v>
      </c>
    </row>
    <row r="779" spans="1:20" outlineLevel="2" x14ac:dyDescent="0.25">
      <c r="A779" t="s">
        <v>80</v>
      </c>
      <c r="B779" s="19" t="str">
        <f t="shared" si="235"/>
        <v>E311 STM Str/Impv, Goldendale-7</v>
      </c>
      <c r="C779" s="19" t="s">
        <v>1230</v>
      </c>
      <c r="E779" s="27">
        <v>43312</v>
      </c>
      <c r="F779" s="283">
        <v>460090.7</v>
      </c>
      <c r="G779" s="67">
        <v>1.3299999999999999E-2</v>
      </c>
      <c r="H779" s="284">
        <v>509.93</v>
      </c>
      <c r="I779" s="283">
        <f t="shared" si="236"/>
        <v>460485.93</v>
      </c>
      <c r="J779" s="67">
        <f t="shared" si="230"/>
        <v>1.3299999999999999E-2</v>
      </c>
      <c r="K779" s="259">
        <f t="shared" si="237"/>
        <v>510.37190575</v>
      </c>
      <c r="L779" s="284">
        <f t="shared" si="216"/>
        <v>0.44</v>
      </c>
      <c r="M779" s="19" t="s">
        <v>1260</v>
      </c>
      <c r="O779" s="32" t="str">
        <f t="shared" si="238"/>
        <v>E311</v>
      </c>
      <c r="P779" s="318"/>
      <c r="Q779" s="31">
        <f t="shared" si="239"/>
        <v>3.8591666666434321E-3</v>
      </c>
      <c r="T779" s="19" t="s">
        <v>1260</v>
      </c>
    </row>
    <row r="780" spans="1:20" outlineLevel="2" x14ac:dyDescent="0.25">
      <c r="A780" t="s">
        <v>80</v>
      </c>
      <c r="B780" s="19" t="str">
        <f t="shared" si="235"/>
        <v>E311 STM Str/Impv, Goldendale-8</v>
      </c>
      <c r="C780" s="19" t="s">
        <v>1230</v>
      </c>
      <c r="E780" s="27">
        <v>43343</v>
      </c>
      <c r="F780" s="283">
        <v>460090.7</v>
      </c>
      <c r="G780" s="67">
        <v>1.3299999999999999E-2</v>
      </c>
      <c r="H780" s="284">
        <v>509.93</v>
      </c>
      <c r="I780" s="283">
        <f t="shared" si="236"/>
        <v>460485.93</v>
      </c>
      <c r="J780" s="67">
        <f t="shared" si="230"/>
        <v>1.3299999999999999E-2</v>
      </c>
      <c r="K780" s="259">
        <f t="shared" si="237"/>
        <v>510.37190575</v>
      </c>
      <c r="L780" s="284">
        <f t="shared" si="216"/>
        <v>0.44</v>
      </c>
      <c r="M780" s="19" t="s">
        <v>1260</v>
      </c>
      <c r="O780" s="32" t="str">
        <f t="shared" si="238"/>
        <v>E311</v>
      </c>
      <c r="P780" s="318"/>
      <c r="Q780" s="31">
        <f t="shared" si="239"/>
        <v>3.8591666666434321E-3</v>
      </c>
      <c r="T780" s="19" t="s">
        <v>1260</v>
      </c>
    </row>
    <row r="781" spans="1:20" outlineLevel="2" x14ac:dyDescent="0.25">
      <c r="A781" t="s">
        <v>80</v>
      </c>
      <c r="B781" s="19" t="str">
        <f t="shared" si="235"/>
        <v>E311 STM Str/Impv, Goldendale-9</v>
      </c>
      <c r="C781" s="19" t="s">
        <v>1230</v>
      </c>
      <c r="E781" s="27">
        <v>43373</v>
      </c>
      <c r="F781" s="283">
        <v>460288.32</v>
      </c>
      <c r="G781" s="67">
        <v>1.3299999999999999E-2</v>
      </c>
      <c r="H781" s="284">
        <v>510.15</v>
      </c>
      <c r="I781" s="283">
        <f t="shared" si="236"/>
        <v>460485.93</v>
      </c>
      <c r="J781" s="67">
        <f t="shared" si="230"/>
        <v>1.3299999999999999E-2</v>
      </c>
      <c r="K781" s="259">
        <f t="shared" si="237"/>
        <v>510.37190575</v>
      </c>
      <c r="L781" s="284">
        <f t="shared" si="216"/>
        <v>0.22</v>
      </c>
      <c r="M781" s="19" t="s">
        <v>1260</v>
      </c>
      <c r="O781" s="32" t="str">
        <f t="shared" si="238"/>
        <v>E311</v>
      </c>
      <c r="P781" s="318"/>
      <c r="Q781" s="31">
        <f t="shared" si="239"/>
        <v>2.888000000041302E-3</v>
      </c>
      <c r="T781" s="19" t="s">
        <v>1260</v>
      </c>
    </row>
    <row r="782" spans="1:20" outlineLevel="2" x14ac:dyDescent="0.25">
      <c r="A782" t="s">
        <v>80</v>
      </c>
      <c r="B782" s="19" t="str">
        <f t="shared" si="235"/>
        <v>E311 STM Str/Impv, Goldendale-10</v>
      </c>
      <c r="C782" s="19" t="s">
        <v>1230</v>
      </c>
      <c r="E782" s="27">
        <v>43404</v>
      </c>
      <c r="F782" s="283">
        <v>460485.93</v>
      </c>
      <c r="G782" s="67">
        <v>1.3299999999999999E-2</v>
      </c>
      <c r="H782" s="284">
        <v>510.37</v>
      </c>
      <c r="I782" s="283">
        <f t="shared" si="236"/>
        <v>460485.93</v>
      </c>
      <c r="J782" s="67">
        <f t="shared" si="230"/>
        <v>1.3299999999999999E-2</v>
      </c>
      <c r="K782" s="259">
        <f t="shared" si="237"/>
        <v>510.37190575</v>
      </c>
      <c r="L782" s="284">
        <f t="shared" si="216"/>
        <v>0</v>
      </c>
      <c r="M782" s="19" t="s">
        <v>1260</v>
      </c>
      <c r="O782" s="32" t="str">
        <f t="shared" si="238"/>
        <v>E311</v>
      </c>
      <c r="P782" s="318"/>
      <c r="Q782" s="31">
        <f t="shared" si="239"/>
        <v>1.9057499999917127E-3</v>
      </c>
      <c r="T782" s="19" t="s">
        <v>1260</v>
      </c>
    </row>
    <row r="783" spans="1:20" outlineLevel="2" x14ac:dyDescent="0.25">
      <c r="A783" t="s">
        <v>80</v>
      </c>
      <c r="B783" s="19" t="str">
        <f t="shared" si="235"/>
        <v>E311 STM Str/Impv, Goldendale-11</v>
      </c>
      <c r="C783" s="19" t="s">
        <v>1230</v>
      </c>
      <c r="E783" s="27">
        <v>43434</v>
      </c>
      <c r="F783" s="283">
        <v>460485.93</v>
      </c>
      <c r="G783" s="67">
        <v>1.3299999999999999E-2</v>
      </c>
      <c r="H783" s="284">
        <v>510.37</v>
      </c>
      <c r="I783" s="283">
        <f t="shared" si="236"/>
        <v>460485.93</v>
      </c>
      <c r="J783" s="67">
        <f t="shared" si="230"/>
        <v>1.3299999999999999E-2</v>
      </c>
      <c r="K783" s="259">
        <f t="shared" si="237"/>
        <v>510.37190575</v>
      </c>
      <c r="L783" s="284">
        <f t="shared" si="216"/>
        <v>0</v>
      </c>
      <c r="M783" s="19" t="s">
        <v>1260</v>
      </c>
      <c r="O783" s="32" t="str">
        <f t="shared" si="238"/>
        <v>E311</v>
      </c>
      <c r="P783" s="318"/>
      <c r="Q783" s="31">
        <f t="shared" si="239"/>
        <v>1.9057499999917127E-3</v>
      </c>
      <c r="T783" s="19" t="s">
        <v>1260</v>
      </c>
    </row>
    <row r="784" spans="1:20" outlineLevel="2" x14ac:dyDescent="0.25">
      <c r="A784" t="s">
        <v>80</v>
      </c>
      <c r="B784" s="19" t="str">
        <f t="shared" si="235"/>
        <v>E311 STM Str/Impv, Goldendale-12</v>
      </c>
      <c r="C784" s="19" t="s">
        <v>1230</v>
      </c>
      <c r="E784" s="27">
        <v>43465</v>
      </c>
      <c r="F784" s="283">
        <v>460485.93</v>
      </c>
      <c r="G784" s="67">
        <v>1.3299999999999999E-2</v>
      </c>
      <c r="H784" s="284">
        <v>510.37</v>
      </c>
      <c r="I784" s="283">
        <f t="shared" si="236"/>
        <v>460485.93</v>
      </c>
      <c r="J784" s="67">
        <f t="shared" si="230"/>
        <v>1.3299999999999999E-2</v>
      </c>
      <c r="K784" s="259">
        <f t="shared" si="237"/>
        <v>510.37190575</v>
      </c>
      <c r="L784" s="284">
        <f t="shared" si="216"/>
        <v>0</v>
      </c>
      <c r="M784" s="19" t="s">
        <v>1260</v>
      </c>
      <c r="O784" s="32" t="str">
        <f t="shared" si="238"/>
        <v>E311</v>
      </c>
      <c r="P784" s="318"/>
      <c r="Q784" s="31">
        <f t="shared" si="239"/>
        <v>1.9057499999917127E-3</v>
      </c>
      <c r="T784" s="19" t="s">
        <v>1260</v>
      </c>
    </row>
    <row r="785" spans="1:20" s="19" customFormat="1" ht="15.75" outlineLevel="1" thickBot="1" x14ac:dyDescent="0.3">
      <c r="A785" s="28" t="s">
        <v>683</v>
      </c>
      <c r="C785" s="20" t="s">
        <v>1234</v>
      </c>
      <c r="E785" s="104" t="s">
        <v>1266</v>
      </c>
      <c r="F785" s="283"/>
      <c r="G785" s="67"/>
      <c r="H785" s="285">
        <f>SUBTOTAL(9,H773:H784)</f>
        <v>5795.7599999999993</v>
      </c>
      <c r="I785" s="283"/>
      <c r="J785" s="67">
        <f t="shared" si="230"/>
        <v>0</v>
      </c>
      <c r="K785" s="301">
        <f>SUBTOTAL(9,K773:K784)</f>
        <v>6124.4628690000018</v>
      </c>
      <c r="L785" s="285">
        <f t="shared" si="216"/>
        <v>328.7</v>
      </c>
      <c r="O785" s="32" t="str">
        <f>LEFT(A785,5)</f>
        <v xml:space="preserve">E311 </v>
      </c>
      <c r="P785" s="318">
        <f>-L785/2</f>
        <v>-164.35</v>
      </c>
      <c r="Q785" s="31"/>
    </row>
    <row r="786" spans="1:20" ht="15.75" outlineLevel="2" thickTop="1" x14ac:dyDescent="0.25">
      <c r="A786" t="s">
        <v>81</v>
      </c>
      <c r="B786" s="19" t="str">
        <f t="shared" ref="B786:B797" si="240">CONCATENATE(A786,"-",MONTH(E786))</f>
        <v>E311 STM Str/Impv, Goldendale OP-1</v>
      </c>
      <c r="C786" s="19" t="s">
        <v>1230</v>
      </c>
      <c r="E786" s="27">
        <v>43131</v>
      </c>
      <c r="F786" s="283">
        <v>1843914</v>
      </c>
      <c r="G786" s="67">
        <v>1.3299999999999999E-2</v>
      </c>
      <c r="H786" s="284">
        <v>2043.68</v>
      </c>
      <c r="I786" s="283">
        <f t="shared" ref="I786:I797" si="241">VLOOKUP(CONCATENATE(A786,"-12"),$B$6:$F$7816,5,FALSE)</f>
        <v>1843914</v>
      </c>
      <c r="J786" s="67">
        <f t="shared" si="230"/>
        <v>1.3299999999999999E-2</v>
      </c>
      <c r="K786" s="259">
        <f t="shared" ref="K786:K797" si="242">I786*J786/12</f>
        <v>2043.6713499999998</v>
      </c>
      <c r="L786" s="284">
        <f t="shared" si="216"/>
        <v>-0.01</v>
      </c>
      <c r="M786" s="19" t="s">
        <v>1260</v>
      </c>
      <c r="O786" s="32" t="str">
        <f t="shared" ref="O786:O797" si="243">LEFT(A786,4)</f>
        <v>E311</v>
      </c>
      <c r="P786" s="318"/>
      <c r="Q786" s="31">
        <f t="shared" ref="Q786:Q797" si="244">F786*G786/12-H786</f>
        <v>-8.6500000002160959E-3</v>
      </c>
      <c r="T786" s="19" t="s">
        <v>1260</v>
      </c>
    </row>
    <row r="787" spans="1:20" outlineLevel="2" x14ac:dyDescent="0.25">
      <c r="A787" t="s">
        <v>81</v>
      </c>
      <c r="B787" s="19" t="str">
        <f t="shared" si="240"/>
        <v>E311 STM Str/Impv, Goldendale OP-2</v>
      </c>
      <c r="C787" s="19" t="s">
        <v>1230</v>
      </c>
      <c r="E787" s="27">
        <v>43159</v>
      </c>
      <c r="F787" s="283">
        <v>1843914</v>
      </c>
      <c r="G787" s="67">
        <v>1.3299999999999999E-2</v>
      </c>
      <c r="H787" s="284">
        <v>2043.68</v>
      </c>
      <c r="I787" s="283">
        <f t="shared" si="241"/>
        <v>1843914</v>
      </c>
      <c r="J787" s="67">
        <f t="shared" si="230"/>
        <v>1.3299999999999999E-2</v>
      </c>
      <c r="K787" s="259">
        <f t="shared" si="242"/>
        <v>2043.6713499999998</v>
      </c>
      <c r="L787" s="284">
        <f t="shared" si="216"/>
        <v>-0.01</v>
      </c>
      <c r="M787" s="19" t="s">
        <v>1260</v>
      </c>
      <c r="O787" s="32" t="str">
        <f t="shared" si="243"/>
        <v>E311</v>
      </c>
      <c r="P787" s="318"/>
      <c r="Q787" s="31">
        <f t="shared" si="244"/>
        <v>-8.6500000002160959E-3</v>
      </c>
      <c r="T787" s="19" t="s">
        <v>1260</v>
      </c>
    </row>
    <row r="788" spans="1:20" outlineLevel="2" x14ac:dyDescent="0.25">
      <c r="A788" t="s">
        <v>81</v>
      </c>
      <c r="B788" s="19" t="str">
        <f t="shared" si="240"/>
        <v>E311 STM Str/Impv, Goldendale OP-3</v>
      </c>
      <c r="C788" s="19" t="s">
        <v>1230</v>
      </c>
      <c r="E788" s="27">
        <v>43190</v>
      </c>
      <c r="F788" s="283">
        <v>1843914</v>
      </c>
      <c r="G788" s="67">
        <v>1.3299999999999999E-2</v>
      </c>
      <c r="H788" s="284">
        <v>2043.68</v>
      </c>
      <c r="I788" s="283">
        <f t="shared" si="241"/>
        <v>1843914</v>
      </c>
      <c r="J788" s="67">
        <f t="shared" si="230"/>
        <v>1.3299999999999999E-2</v>
      </c>
      <c r="K788" s="259">
        <f t="shared" si="242"/>
        <v>2043.6713499999998</v>
      </c>
      <c r="L788" s="284">
        <f t="shared" ref="L788:L851" si="245">ROUND(K788-H788,2)</f>
        <v>-0.01</v>
      </c>
      <c r="M788" s="19" t="s">
        <v>1260</v>
      </c>
      <c r="O788" s="32" t="str">
        <f t="shared" si="243"/>
        <v>E311</v>
      </c>
      <c r="P788" s="318"/>
      <c r="Q788" s="31">
        <f t="shared" si="244"/>
        <v>-8.6500000002160959E-3</v>
      </c>
      <c r="T788" s="19" t="s">
        <v>1260</v>
      </c>
    </row>
    <row r="789" spans="1:20" outlineLevel="2" x14ac:dyDescent="0.25">
      <c r="A789" t="s">
        <v>81</v>
      </c>
      <c r="B789" s="19" t="str">
        <f t="shared" si="240"/>
        <v>E311 STM Str/Impv, Goldendale OP-4</v>
      </c>
      <c r="C789" s="19" t="s">
        <v>1230</v>
      </c>
      <c r="E789" s="27">
        <v>43220</v>
      </c>
      <c r="F789" s="283">
        <v>1843914</v>
      </c>
      <c r="G789" s="67">
        <v>1.3299999999999999E-2</v>
      </c>
      <c r="H789" s="284">
        <v>2043.68</v>
      </c>
      <c r="I789" s="283">
        <f t="shared" si="241"/>
        <v>1843914</v>
      </c>
      <c r="J789" s="67">
        <f t="shared" si="230"/>
        <v>1.3299999999999999E-2</v>
      </c>
      <c r="K789" s="259">
        <f t="shared" si="242"/>
        <v>2043.6713499999998</v>
      </c>
      <c r="L789" s="284">
        <f t="shared" si="245"/>
        <v>-0.01</v>
      </c>
      <c r="M789" s="19" t="s">
        <v>1260</v>
      </c>
      <c r="O789" s="32" t="str">
        <f t="shared" si="243"/>
        <v>E311</v>
      </c>
      <c r="P789" s="318"/>
      <c r="Q789" s="31">
        <f t="shared" si="244"/>
        <v>-8.6500000002160959E-3</v>
      </c>
      <c r="T789" s="19" t="s">
        <v>1260</v>
      </c>
    </row>
    <row r="790" spans="1:20" outlineLevel="2" x14ac:dyDescent="0.25">
      <c r="A790" t="s">
        <v>81</v>
      </c>
      <c r="B790" s="19" t="str">
        <f t="shared" si="240"/>
        <v>E311 STM Str/Impv, Goldendale OP-5</v>
      </c>
      <c r="C790" s="19" t="s">
        <v>1230</v>
      </c>
      <c r="E790" s="27">
        <v>43251</v>
      </c>
      <c r="F790" s="283">
        <v>1843914</v>
      </c>
      <c r="G790" s="67">
        <v>1.3299999999999999E-2</v>
      </c>
      <c r="H790" s="284">
        <v>2043.68</v>
      </c>
      <c r="I790" s="283">
        <f t="shared" si="241"/>
        <v>1843914</v>
      </c>
      <c r="J790" s="67">
        <f t="shared" si="230"/>
        <v>1.3299999999999999E-2</v>
      </c>
      <c r="K790" s="259">
        <f t="shared" si="242"/>
        <v>2043.6713499999998</v>
      </c>
      <c r="L790" s="284">
        <f t="shared" si="245"/>
        <v>-0.01</v>
      </c>
      <c r="M790" s="19" t="s">
        <v>1260</v>
      </c>
      <c r="O790" s="32" t="str">
        <f t="shared" si="243"/>
        <v>E311</v>
      </c>
      <c r="P790" s="318"/>
      <c r="Q790" s="31">
        <f t="shared" si="244"/>
        <v>-8.6500000002160959E-3</v>
      </c>
      <c r="T790" s="19" t="s">
        <v>1260</v>
      </c>
    </row>
    <row r="791" spans="1:20" outlineLevel="2" x14ac:dyDescent="0.25">
      <c r="A791" t="s">
        <v>81</v>
      </c>
      <c r="B791" s="19" t="str">
        <f t="shared" si="240"/>
        <v>E311 STM Str/Impv, Goldendale OP-6</v>
      </c>
      <c r="C791" s="19" t="s">
        <v>1230</v>
      </c>
      <c r="E791" s="27">
        <v>43281</v>
      </c>
      <c r="F791" s="283">
        <v>1843914</v>
      </c>
      <c r="G791" s="67">
        <v>1.3299999999999999E-2</v>
      </c>
      <c r="H791" s="284">
        <v>2043.68</v>
      </c>
      <c r="I791" s="283">
        <f t="shared" si="241"/>
        <v>1843914</v>
      </c>
      <c r="J791" s="67">
        <f t="shared" si="230"/>
        <v>1.3299999999999999E-2</v>
      </c>
      <c r="K791" s="259">
        <f t="shared" si="242"/>
        <v>2043.6713499999998</v>
      </c>
      <c r="L791" s="284">
        <f t="shared" si="245"/>
        <v>-0.01</v>
      </c>
      <c r="M791" s="19" t="s">
        <v>1260</v>
      </c>
      <c r="O791" s="32" t="str">
        <f t="shared" si="243"/>
        <v>E311</v>
      </c>
      <c r="P791" s="318"/>
      <c r="Q791" s="31">
        <f t="shared" si="244"/>
        <v>-8.6500000002160959E-3</v>
      </c>
      <c r="T791" s="19" t="s">
        <v>1260</v>
      </c>
    </row>
    <row r="792" spans="1:20" outlineLevel="2" x14ac:dyDescent="0.25">
      <c r="A792" t="s">
        <v>81</v>
      </c>
      <c r="B792" s="19" t="str">
        <f t="shared" si="240"/>
        <v>E311 STM Str/Impv, Goldendale OP-7</v>
      </c>
      <c r="C792" s="19" t="s">
        <v>1230</v>
      </c>
      <c r="E792" s="27">
        <v>43312</v>
      </c>
      <c r="F792" s="283">
        <v>1843914</v>
      </c>
      <c r="G792" s="67">
        <v>1.3299999999999999E-2</v>
      </c>
      <c r="H792" s="284">
        <v>2043.68</v>
      </c>
      <c r="I792" s="283">
        <f t="shared" si="241"/>
        <v>1843914</v>
      </c>
      <c r="J792" s="67">
        <f t="shared" si="230"/>
        <v>1.3299999999999999E-2</v>
      </c>
      <c r="K792" s="259">
        <f t="shared" si="242"/>
        <v>2043.6713499999998</v>
      </c>
      <c r="L792" s="284">
        <f t="shared" si="245"/>
        <v>-0.01</v>
      </c>
      <c r="M792" s="19" t="s">
        <v>1260</v>
      </c>
      <c r="O792" s="32" t="str">
        <f t="shared" si="243"/>
        <v>E311</v>
      </c>
      <c r="P792" s="318"/>
      <c r="Q792" s="31">
        <f t="shared" si="244"/>
        <v>-8.6500000002160959E-3</v>
      </c>
      <c r="T792" s="19" t="s">
        <v>1260</v>
      </c>
    </row>
    <row r="793" spans="1:20" outlineLevel="2" x14ac:dyDescent="0.25">
      <c r="A793" t="s">
        <v>81</v>
      </c>
      <c r="B793" s="19" t="str">
        <f t="shared" si="240"/>
        <v>E311 STM Str/Impv, Goldendale OP-8</v>
      </c>
      <c r="C793" s="19" t="s">
        <v>1230</v>
      </c>
      <c r="E793" s="27">
        <v>43343</v>
      </c>
      <c r="F793" s="283">
        <v>1843914</v>
      </c>
      <c r="G793" s="67">
        <v>1.3299999999999999E-2</v>
      </c>
      <c r="H793" s="284">
        <v>2043.68</v>
      </c>
      <c r="I793" s="283">
        <f t="shared" si="241"/>
        <v>1843914</v>
      </c>
      <c r="J793" s="67">
        <f t="shared" si="230"/>
        <v>1.3299999999999999E-2</v>
      </c>
      <c r="K793" s="259">
        <f t="shared" si="242"/>
        <v>2043.6713499999998</v>
      </c>
      <c r="L793" s="284">
        <f t="shared" si="245"/>
        <v>-0.01</v>
      </c>
      <c r="M793" s="19" t="s">
        <v>1260</v>
      </c>
      <c r="O793" s="32" t="str">
        <f t="shared" si="243"/>
        <v>E311</v>
      </c>
      <c r="P793" s="318"/>
      <c r="Q793" s="31">
        <f t="shared" si="244"/>
        <v>-8.6500000002160959E-3</v>
      </c>
      <c r="T793" s="19" t="s">
        <v>1260</v>
      </c>
    </row>
    <row r="794" spans="1:20" outlineLevel="2" x14ac:dyDescent="0.25">
      <c r="A794" t="s">
        <v>81</v>
      </c>
      <c r="B794" s="19" t="str">
        <f t="shared" si="240"/>
        <v>E311 STM Str/Impv, Goldendale OP-9</v>
      </c>
      <c r="C794" s="19" t="s">
        <v>1230</v>
      </c>
      <c r="E794" s="27">
        <v>43373</v>
      </c>
      <c r="F794" s="283">
        <v>1843914</v>
      </c>
      <c r="G794" s="67">
        <v>1.3299999999999999E-2</v>
      </c>
      <c r="H794" s="284">
        <v>2043.68</v>
      </c>
      <c r="I794" s="283">
        <f t="shared" si="241"/>
        <v>1843914</v>
      </c>
      <c r="J794" s="67">
        <f t="shared" si="230"/>
        <v>1.3299999999999999E-2</v>
      </c>
      <c r="K794" s="259">
        <f t="shared" si="242"/>
        <v>2043.6713499999998</v>
      </c>
      <c r="L794" s="284">
        <f t="shared" si="245"/>
        <v>-0.01</v>
      </c>
      <c r="M794" s="19" t="s">
        <v>1260</v>
      </c>
      <c r="O794" s="32" t="str">
        <f t="shared" si="243"/>
        <v>E311</v>
      </c>
      <c r="P794" s="318"/>
      <c r="Q794" s="31">
        <f t="shared" si="244"/>
        <v>-8.6500000002160959E-3</v>
      </c>
      <c r="T794" s="19" t="s">
        <v>1260</v>
      </c>
    </row>
    <row r="795" spans="1:20" outlineLevel="2" x14ac:dyDescent="0.25">
      <c r="A795" t="s">
        <v>81</v>
      </c>
      <c r="B795" s="19" t="str">
        <f t="shared" si="240"/>
        <v>E311 STM Str/Impv, Goldendale OP-10</v>
      </c>
      <c r="C795" s="19" t="s">
        <v>1230</v>
      </c>
      <c r="E795" s="27">
        <v>43404</v>
      </c>
      <c r="F795" s="283">
        <v>1843914</v>
      </c>
      <c r="G795" s="67">
        <v>1.3299999999999999E-2</v>
      </c>
      <c r="H795" s="284">
        <v>2043.68</v>
      </c>
      <c r="I795" s="283">
        <f t="shared" si="241"/>
        <v>1843914</v>
      </c>
      <c r="J795" s="67">
        <f t="shared" si="230"/>
        <v>1.3299999999999999E-2</v>
      </c>
      <c r="K795" s="259">
        <f t="shared" si="242"/>
        <v>2043.6713499999998</v>
      </c>
      <c r="L795" s="284">
        <f t="shared" si="245"/>
        <v>-0.01</v>
      </c>
      <c r="M795" s="19" t="s">
        <v>1260</v>
      </c>
      <c r="O795" s="32" t="str">
        <f t="shared" si="243"/>
        <v>E311</v>
      </c>
      <c r="P795" s="318"/>
      <c r="Q795" s="31">
        <f t="shared" si="244"/>
        <v>-8.6500000002160959E-3</v>
      </c>
      <c r="T795" s="19" t="s">
        <v>1260</v>
      </c>
    </row>
    <row r="796" spans="1:20" outlineLevel="2" x14ac:dyDescent="0.25">
      <c r="A796" t="s">
        <v>81</v>
      </c>
      <c r="B796" s="19" t="str">
        <f t="shared" si="240"/>
        <v>E311 STM Str/Impv, Goldendale OP-11</v>
      </c>
      <c r="C796" s="19" t="s">
        <v>1230</v>
      </c>
      <c r="E796" s="27">
        <v>43434</v>
      </c>
      <c r="F796" s="283">
        <v>1843914</v>
      </c>
      <c r="G796" s="67">
        <v>1.3299999999999999E-2</v>
      </c>
      <c r="H796" s="284">
        <v>2043.68</v>
      </c>
      <c r="I796" s="283">
        <f t="shared" si="241"/>
        <v>1843914</v>
      </c>
      <c r="J796" s="67">
        <f t="shared" si="230"/>
        <v>1.3299999999999999E-2</v>
      </c>
      <c r="K796" s="259">
        <f t="shared" si="242"/>
        <v>2043.6713499999998</v>
      </c>
      <c r="L796" s="284">
        <f t="shared" si="245"/>
        <v>-0.01</v>
      </c>
      <c r="M796" s="19" t="s">
        <v>1260</v>
      </c>
      <c r="O796" s="32" t="str">
        <f t="shared" si="243"/>
        <v>E311</v>
      </c>
      <c r="P796" s="318"/>
      <c r="Q796" s="31">
        <f t="shared" si="244"/>
        <v>-8.6500000002160959E-3</v>
      </c>
      <c r="T796" s="19" t="s">
        <v>1260</v>
      </c>
    </row>
    <row r="797" spans="1:20" outlineLevel="2" x14ac:dyDescent="0.25">
      <c r="A797" t="s">
        <v>81</v>
      </c>
      <c r="B797" s="19" t="str">
        <f t="shared" si="240"/>
        <v>E311 STM Str/Impv, Goldendale OP-12</v>
      </c>
      <c r="C797" s="19" t="s">
        <v>1230</v>
      </c>
      <c r="E797" s="27">
        <v>43465</v>
      </c>
      <c r="F797" s="283">
        <v>1843914</v>
      </c>
      <c r="G797" s="67">
        <v>1.3299999999999999E-2</v>
      </c>
      <c r="H797" s="284">
        <v>2043.68</v>
      </c>
      <c r="I797" s="283">
        <f t="shared" si="241"/>
        <v>1843914</v>
      </c>
      <c r="J797" s="67">
        <f t="shared" si="230"/>
        <v>1.3299999999999999E-2</v>
      </c>
      <c r="K797" s="259">
        <f t="shared" si="242"/>
        <v>2043.6713499999998</v>
      </c>
      <c r="L797" s="284">
        <f t="shared" si="245"/>
        <v>-0.01</v>
      </c>
      <c r="M797" s="19" t="s">
        <v>1260</v>
      </c>
      <c r="O797" s="32" t="str">
        <f t="shared" si="243"/>
        <v>E311</v>
      </c>
      <c r="P797" s="318"/>
      <c r="Q797" s="31">
        <f t="shared" si="244"/>
        <v>-8.6500000002160959E-3</v>
      </c>
      <c r="T797" s="19" t="s">
        <v>1260</v>
      </c>
    </row>
    <row r="798" spans="1:20" s="19" customFormat="1" ht="15.75" outlineLevel="1" thickBot="1" x14ac:dyDescent="0.3">
      <c r="A798" s="28" t="s">
        <v>684</v>
      </c>
      <c r="C798" s="20" t="s">
        <v>1234</v>
      </c>
      <c r="E798" s="104" t="s">
        <v>1266</v>
      </c>
      <c r="F798" s="290"/>
      <c r="G798" s="291"/>
      <c r="H798" s="292">
        <f>SUBTOTAL(9,H786:H797)</f>
        <v>24524.16</v>
      </c>
      <c r="I798" s="290"/>
      <c r="J798" s="291">
        <f t="shared" si="230"/>
        <v>0</v>
      </c>
      <c r="K798" s="303">
        <f>SUBTOTAL(9,K786:K797)</f>
        <v>24524.056200000003</v>
      </c>
      <c r="L798" s="292">
        <f t="shared" si="245"/>
        <v>-0.1</v>
      </c>
      <c r="O798" s="32" t="str">
        <f>LEFT(A798,5)</f>
        <v xml:space="preserve">E311 </v>
      </c>
      <c r="P798" s="318">
        <f>-L798/2</f>
        <v>0.05</v>
      </c>
    </row>
    <row r="799" spans="1:20" outlineLevel="2" x14ac:dyDescent="0.25">
      <c r="A799" t="s">
        <v>82</v>
      </c>
      <c r="B799" s="19" t="str">
        <f t="shared" ref="B799:B810" si="246">CONCATENATE(A799,"-",MONTH(E799))</f>
        <v>E312 STM Boiler, Colstrip 1-1</v>
      </c>
      <c r="C799" s="19" t="s">
        <v>1230</v>
      </c>
      <c r="E799" s="27">
        <v>43131</v>
      </c>
      <c r="F799" s="249">
        <v>90911623.950000003</v>
      </c>
      <c r="G799" s="67">
        <v>6.1800000000000001E-2</v>
      </c>
      <c r="H799" s="250">
        <v>468194.86</v>
      </c>
      <c r="I799" s="249">
        <f t="shared" ref="I799:I810" si="247">VLOOKUP(CONCATENATE(A799,"-12"),$B$6:$F$7816,5,FALSE)</f>
        <v>90558361.25</v>
      </c>
      <c r="J799" s="67">
        <f t="shared" si="230"/>
        <v>6.1800000000000001E-2</v>
      </c>
      <c r="K799" s="259">
        <f t="shared" ref="K799:K810" si="248">I799*J799/12</f>
        <v>466375.56043750001</v>
      </c>
      <c r="L799" s="250">
        <f t="shared" si="245"/>
        <v>-1819.3</v>
      </c>
      <c r="M799" s="19" t="s">
        <v>1260</v>
      </c>
      <c r="O799" s="32" t="str">
        <f t="shared" ref="O799:O810" si="249">LEFT(A799,4)</f>
        <v>E312</v>
      </c>
      <c r="P799" s="318"/>
      <c r="T799" s="19" t="s">
        <v>1260</v>
      </c>
    </row>
    <row r="800" spans="1:20" outlineLevel="2" x14ac:dyDescent="0.25">
      <c r="A800" t="s">
        <v>82</v>
      </c>
      <c r="B800" s="19" t="str">
        <f t="shared" si="246"/>
        <v>E312 STM Boiler, Colstrip 1-2</v>
      </c>
      <c r="C800" s="19" t="s">
        <v>1230</v>
      </c>
      <c r="E800" s="27">
        <v>43159</v>
      </c>
      <c r="F800" s="249">
        <v>90521523.170000002</v>
      </c>
      <c r="G800" s="67">
        <v>6.1800000000000001E-2</v>
      </c>
      <c r="H800" s="250">
        <v>466185.84</v>
      </c>
      <c r="I800" s="249">
        <f t="shared" si="247"/>
        <v>90558361.25</v>
      </c>
      <c r="J800" s="67">
        <f t="shared" si="230"/>
        <v>6.1800000000000001E-2</v>
      </c>
      <c r="K800" s="259">
        <f t="shared" si="248"/>
        <v>466375.56043750001</v>
      </c>
      <c r="L800" s="250">
        <f t="shared" si="245"/>
        <v>189.72</v>
      </c>
      <c r="M800" s="19" t="s">
        <v>1260</v>
      </c>
      <c r="O800" s="32" t="str">
        <f t="shared" si="249"/>
        <v>E312</v>
      </c>
      <c r="P800" s="318"/>
      <c r="T800" s="19" t="s">
        <v>1260</v>
      </c>
    </row>
    <row r="801" spans="1:20" outlineLevel="2" x14ac:dyDescent="0.25">
      <c r="A801" t="s">
        <v>82</v>
      </c>
      <c r="B801" s="19" t="str">
        <f t="shared" si="246"/>
        <v>E312 STM Boiler, Colstrip 1-3</v>
      </c>
      <c r="C801" s="19" t="s">
        <v>1230</v>
      </c>
      <c r="E801" s="27">
        <v>43190</v>
      </c>
      <c r="F801" s="249">
        <v>90522626.120000005</v>
      </c>
      <c r="G801" s="67">
        <v>6.1800000000000001E-2</v>
      </c>
      <c r="H801" s="250">
        <v>466191.52</v>
      </c>
      <c r="I801" s="249">
        <f t="shared" si="247"/>
        <v>90558361.25</v>
      </c>
      <c r="J801" s="67">
        <f t="shared" si="230"/>
        <v>6.1800000000000001E-2</v>
      </c>
      <c r="K801" s="259">
        <f t="shared" si="248"/>
        <v>466375.56043750001</v>
      </c>
      <c r="L801" s="250">
        <f t="shared" si="245"/>
        <v>184.04</v>
      </c>
      <c r="M801" s="19" t="s">
        <v>1260</v>
      </c>
      <c r="O801" s="32" t="str">
        <f t="shared" si="249"/>
        <v>E312</v>
      </c>
      <c r="P801" s="318"/>
      <c r="T801" s="19" t="s">
        <v>1260</v>
      </c>
    </row>
    <row r="802" spans="1:20" outlineLevel="2" x14ac:dyDescent="0.25">
      <c r="A802" t="s">
        <v>82</v>
      </c>
      <c r="B802" s="19" t="str">
        <f t="shared" si="246"/>
        <v>E312 STM Boiler, Colstrip 1-4</v>
      </c>
      <c r="C802" s="19" t="s">
        <v>1230</v>
      </c>
      <c r="E802" s="27">
        <v>43220</v>
      </c>
      <c r="F802" s="249">
        <v>90524411.760000005</v>
      </c>
      <c r="G802" s="67">
        <v>6.1800000000000001E-2</v>
      </c>
      <c r="H802" s="250">
        <v>466200.72</v>
      </c>
      <c r="I802" s="249">
        <f t="shared" si="247"/>
        <v>90558361.25</v>
      </c>
      <c r="J802" s="67">
        <f t="shared" si="230"/>
        <v>6.1800000000000001E-2</v>
      </c>
      <c r="K802" s="259">
        <f t="shared" si="248"/>
        <v>466375.56043750001</v>
      </c>
      <c r="L802" s="250">
        <f t="shared" si="245"/>
        <v>174.84</v>
      </c>
      <c r="M802" s="19" t="s">
        <v>1260</v>
      </c>
      <c r="O802" s="32" t="str">
        <f t="shared" si="249"/>
        <v>E312</v>
      </c>
      <c r="P802" s="318"/>
      <c r="T802" s="19" t="s">
        <v>1260</v>
      </c>
    </row>
    <row r="803" spans="1:20" outlineLevel="2" x14ac:dyDescent="0.25">
      <c r="A803" t="s">
        <v>82</v>
      </c>
      <c r="B803" s="19" t="str">
        <f t="shared" si="246"/>
        <v>E312 STM Boiler, Colstrip 1-5</v>
      </c>
      <c r="C803" s="19" t="s">
        <v>1230</v>
      </c>
      <c r="E803" s="27">
        <v>43251</v>
      </c>
      <c r="F803" s="249">
        <v>90555105.569999993</v>
      </c>
      <c r="G803" s="67">
        <v>6.1800000000000001E-2</v>
      </c>
      <c r="H803" s="250">
        <v>466358.79</v>
      </c>
      <c r="I803" s="249">
        <f t="shared" si="247"/>
        <v>90558361.25</v>
      </c>
      <c r="J803" s="67">
        <f t="shared" si="230"/>
        <v>6.1800000000000001E-2</v>
      </c>
      <c r="K803" s="259">
        <f t="shared" si="248"/>
        <v>466375.56043750001</v>
      </c>
      <c r="L803" s="250">
        <f t="shared" si="245"/>
        <v>16.77</v>
      </c>
      <c r="M803" s="19" t="s">
        <v>1260</v>
      </c>
      <c r="O803" s="32" t="str">
        <f t="shared" si="249"/>
        <v>E312</v>
      </c>
      <c r="P803" s="318"/>
      <c r="T803" s="19" t="s">
        <v>1260</v>
      </c>
    </row>
    <row r="804" spans="1:20" outlineLevel="2" x14ac:dyDescent="0.25">
      <c r="A804" t="s">
        <v>82</v>
      </c>
      <c r="B804" s="19" t="str">
        <f t="shared" si="246"/>
        <v>E312 STM Boiler, Colstrip 1-6</v>
      </c>
      <c r="C804" s="19" t="s">
        <v>1230</v>
      </c>
      <c r="E804" s="27">
        <v>43281</v>
      </c>
      <c r="F804" s="249">
        <v>90597513.090000004</v>
      </c>
      <c r="G804" s="67">
        <v>6.1800000000000001E-2</v>
      </c>
      <c r="H804" s="250">
        <v>466577.19</v>
      </c>
      <c r="I804" s="249">
        <f t="shared" si="247"/>
        <v>90558361.25</v>
      </c>
      <c r="J804" s="67">
        <f t="shared" si="230"/>
        <v>6.1800000000000001E-2</v>
      </c>
      <c r="K804" s="259">
        <f t="shared" si="248"/>
        <v>466375.56043750001</v>
      </c>
      <c r="L804" s="250">
        <f t="shared" si="245"/>
        <v>-201.63</v>
      </c>
      <c r="M804" s="19" t="s">
        <v>1260</v>
      </c>
      <c r="O804" s="32" t="str">
        <f t="shared" si="249"/>
        <v>E312</v>
      </c>
      <c r="P804" s="318"/>
      <c r="T804" s="19" t="s">
        <v>1260</v>
      </c>
    </row>
    <row r="805" spans="1:20" outlineLevel="2" x14ac:dyDescent="0.25">
      <c r="A805" t="s">
        <v>82</v>
      </c>
      <c r="B805" s="19" t="str">
        <f t="shared" si="246"/>
        <v>E312 STM Boiler, Colstrip 1-7</v>
      </c>
      <c r="C805" s="19" t="s">
        <v>1230</v>
      </c>
      <c r="E805" s="27">
        <v>43312</v>
      </c>
      <c r="F805" s="249">
        <v>90612596.760000005</v>
      </c>
      <c r="G805" s="67">
        <v>6.1800000000000001E-2</v>
      </c>
      <c r="H805" s="250">
        <v>466654.87</v>
      </c>
      <c r="I805" s="249">
        <f t="shared" si="247"/>
        <v>90558361.25</v>
      </c>
      <c r="J805" s="67">
        <f t="shared" si="230"/>
        <v>6.1800000000000001E-2</v>
      </c>
      <c r="K805" s="259">
        <f t="shared" si="248"/>
        <v>466375.56043750001</v>
      </c>
      <c r="L805" s="250">
        <f t="shared" si="245"/>
        <v>-279.31</v>
      </c>
      <c r="M805" s="19" t="s">
        <v>1260</v>
      </c>
      <c r="O805" s="32" t="str">
        <f t="shared" si="249"/>
        <v>E312</v>
      </c>
      <c r="P805" s="318"/>
      <c r="T805" s="19" t="s">
        <v>1260</v>
      </c>
    </row>
    <row r="806" spans="1:20" outlineLevel="2" x14ac:dyDescent="0.25">
      <c r="A806" t="s">
        <v>82</v>
      </c>
      <c r="B806" s="19" t="str">
        <f t="shared" si="246"/>
        <v>E312 STM Boiler, Colstrip 1-8</v>
      </c>
      <c r="C806" s="19" t="s">
        <v>1230</v>
      </c>
      <c r="E806" s="27">
        <v>43343</v>
      </c>
      <c r="F806" s="249">
        <v>90615284.030000001</v>
      </c>
      <c r="G806" s="67">
        <v>6.1800000000000001E-2</v>
      </c>
      <c r="H806" s="250">
        <v>466668.71</v>
      </c>
      <c r="I806" s="249">
        <f t="shared" si="247"/>
        <v>90558361.25</v>
      </c>
      <c r="J806" s="67">
        <f t="shared" si="230"/>
        <v>6.1800000000000001E-2</v>
      </c>
      <c r="K806" s="259">
        <f t="shared" si="248"/>
        <v>466375.56043750001</v>
      </c>
      <c r="L806" s="250">
        <f t="shared" si="245"/>
        <v>-293.14999999999998</v>
      </c>
      <c r="M806" s="19" t="s">
        <v>1260</v>
      </c>
      <c r="O806" s="32" t="str">
        <f t="shared" si="249"/>
        <v>E312</v>
      </c>
      <c r="P806" s="318"/>
      <c r="T806" s="19" t="s">
        <v>1260</v>
      </c>
    </row>
    <row r="807" spans="1:20" outlineLevel="2" x14ac:dyDescent="0.25">
      <c r="A807" t="s">
        <v>82</v>
      </c>
      <c r="B807" s="19" t="str">
        <f t="shared" si="246"/>
        <v>E312 STM Boiler, Colstrip 1-9</v>
      </c>
      <c r="C807" s="19" t="s">
        <v>1230</v>
      </c>
      <c r="E807" s="27">
        <v>43373</v>
      </c>
      <c r="F807" s="249">
        <v>90634452.129999995</v>
      </c>
      <c r="G807" s="67">
        <v>6.1800000000000001E-2</v>
      </c>
      <c r="H807" s="250">
        <v>466767.43</v>
      </c>
      <c r="I807" s="249">
        <f t="shared" si="247"/>
        <v>90558361.25</v>
      </c>
      <c r="J807" s="67">
        <f t="shared" si="230"/>
        <v>6.1800000000000001E-2</v>
      </c>
      <c r="K807" s="259">
        <f t="shared" si="248"/>
        <v>466375.56043750001</v>
      </c>
      <c r="L807" s="250">
        <f t="shared" si="245"/>
        <v>-391.87</v>
      </c>
      <c r="M807" s="19" t="s">
        <v>1260</v>
      </c>
      <c r="O807" s="32" t="str">
        <f t="shared" si="249"/>
        <v>E312</v>
      </c>
      <c r="P807" s="318"/>
      <c r="T807" s="19" t="s">
        <v>1260</v>
      </c>
    </row>
    <row r="808" spans="1:20" outlineLevel="2" x14ac:dyDescent="0.25">
      <c r="A808" t="s">
        <v>82</v>
      </c>
      <c r="B808" s="19" t="str">
        <f t="shared" si="246"/>
        <v>E312 STM Boiler, Colstrip 1-10</v>
      </c>
      <c r="C808" s="19" t="s">
        <v>1230</v>
      </c>
      <c r="E808" s="27">
        <v>43404</v>
      </c>
      <c r="F808" s="249">
        <v>90664121.090000004</v>
      </c>
      <c r="G808" s="67">
        <v>6.1800000000000001E-2</v>
      </c>
      <c r="H808" s="250">
        <v>466920.22</v>
      </c>
      <c r="I808" s="249">
        <f t="shared" si="247"/>
        <v>90558361.25</v>
      </c>
      <c r="J808" s="67">
        <f t="shared" si="230"/>
        <v>6.1800000000000001E-2</v>
      </c>
      <c r="K808" s="259">
        <f t="shared" si="248"/>
        <v>466375.56043750001</v>
      </c>
      <c r="L808" s="250">
        <f t="shared" si="245"/>
        <v>-544.66</v>
      </c>
      <c r="M808" s="19" t="s">
        <v>1260</v>
      </c>
      <c r="O808" s="32" t="str">
        <f t="shared" si="249"/>
        <v>E312</v>
      </c>
      <c r="P808" s="318"/>
      <c r="T808" s="19" t="s">
        <v>1260</v>
      </c>
    </row>
    <row r="809" spans="1:20" outlineLevel="2" x14ac:dyDescent="0.25">
      <c r="A809" t="s">
        <v>82</v>
      </c>
      <c r="B809" s="19" t="str">
        <f t="shared" si="246"/>
        <v>E312 STM Boiler, Colstrip 1-11</v>
      </c>
      <c r="C809" s="19" t="s">
        <v>1230</v>
      </c>
      <c r="E809" s="27">
        <v>43434</v>
      </c>
      <c r="F809" s="249">
        <v>90683986.930000007</v>
      </c>
      <c r="G809" s="67">
        <v>6.1800000000000001E-2</v>
      </c>
      <c r="H809" s="250">
        <v>467022.53</v>
      </c>
      <c r="I809" s="249">
        <f t="shared" si="247"/>
        <v>90558361.25</v>
      </c>
      <c r="J809" s="67">
        <f t="shared" si="230"/>
        <v>6.1800000000000001E-2</v>
      </c>
      <c r="K809" s="259">
        <f t="shared" si="248"/>
        <v>466375.56043750001</v>
      </c>
      <c r="L809" s="250">
        <f t="shared" si="245"/>
        <v>-646.97</v>
      </c>
      <c r="M809" s="19" t="s">
        <v>1260</v>
      </c>
      <c r="O809" s="32" t="str">
        <f t="shared" si="249"/>
        <v>E312</v>
      </c>
      <c r="P809" s="318"/>
      <c r="T809" s="19" t="s">
        <v>1260</v>
      </c>
    </row>
    <row r="810" spans="1:20" outlineLevel="2" x14ac:dyDescent="0.25">
      <c r="A810" t="s">
        <v>82</v>
      </c>
      <c r="B810" s="19" t="str">
        <f t="shared" si="246"/>
        <v>E312 STM Boiler, Colstrip 1-12</v>
      </c>
      <c r="C810" s="19" t="s">
        <v>1230</v>
      </c>
      <c r="E810" s="27">
        <v>43465</v>
      </c>
      <c r="F810" s="249">
        <v>90558361.25</v>
      </c>
      <c r="G810" s="67">
        <v>6.1800000000000001E-2</v>
      </c>
      <c r="H810" s="250">
        <v>466375.56</v>
      </c>
      <c r="I810" s="249">
        <f t="shared" si="247"/>
        <v>90558361.25</v>
      </c>
      <c r="J810" s="67">
        <f t="shared" si="230"/>
        <v>6.1800000000000001E-2</v>
      </c>
      <c r="K810" s="259">
        <f t="shared" si="248"/>
        <v>466375.56043750001</v>
      </c>
      <c r="L810" s="250">
        <f t="shared" si="245"/>
        <v>0</v>
      </c>
      <c r="M810" s="19" t="s">
        <v>1260</v>
      </c>
      <c r="O810" s="32" t="str">
        <f t="shared" si="249"/>
        <v>E312</v>
      </c>
      <c r="P810" s="318"/>
      <c r="T810" s="19" t="s">
        <v>1260</v>
      </c>
    </row>
    <row r="811" spans="1:20" s="19" customFormat="1" ht="15.75" outlineLevel="1" thickBot="1" x14ac:dyDescent="0.3">
      <c r="A811" s="28" t="s">
        <v>685</v>
      </c>
      <c r="C811" s="20" t="s">
        <v>1234</v>
      </c>
      <c r="E811" s="104" t="s">
        <v>1266</v>
      </c>
      <c r="F811" s="29"/>
      <c r="G811" s="30"/>
      <c r="H811" s="42">
        <f>SUBTOTAL(9,H799:H810)</f>
        <v>5600118.2399999993</v>
      </c>
      <c r="I811" s="29"/>
      <c r="J811" s="30">
        <f t="shared" si="230"/>
        <v>0</v>
      </c>
      <c r="K811" s="42">
        <f>SUBTOTAL(9,K799:K810)</f>
        <v>5596506.725250002</v>
      </c>
      <c r="L811" s="42">
        <f t="shared" si="245"/>
        <v>-3611.51</v>
      </c>
      <c r="O811" s="32" t="str">
        <f>LEFT(A811,5)</f>
        <v xml:space="preserve">E312 </v>
      </c>
      <c r="P811" s="318">
        <f>-L811/2</f>
        <v>1805.7550000000001</v>
      </c>
    </row>
    <row r="812" spans="1:20" ht="15.75" outlineLevel="2" thickTop="1" x14ac:dyDescent="0.25">
      <c r="A812" t="s">
        <v>83</v>
      </c>
      <c r="B812" s="19" t="str">
        <f t="shared" ref="B812:B823" si="250">CONCATENATE(A812,"-",MONTH(E812))</f>
        <v>E312 STM Boiler, Colstrip 1-2 Com-1</v>
      </c>
      <c r="C812" s="19" t="s">
        <v>1230</v>
      </c>
      <c r="E812" s="27">
        <v>43131</v>
      </c>
      <c r="F812" s="249">
        <v>6036236.2699999996</v>
      </c>
      <c r="G812" s="67">
        <v>2.5100000000000001E-2</v>
      </c>
      <c r="H812" s="250">
        <v>12625.79</v>
      </c>
      <c r="I812" s="249">
        <f t="shared" ref="I812:I823" si="251">VLOOKUP(CONCATENATE(A812,"-12"),$B$6:$F$7816,5,FALSE)</f>
        <v>6036236.2699999996</v>
      </c>
      <c r="J812" s="67">
        <f t="shared" si="230"/>
        <v>2.5100000000000001E-2</v>
      </c>
      <c r="K812" s="259">
        <f t="shared" ref="K812:K823" si="252">I812*J812/12</f>
        <v>12625.794198083333</v>
      </c>
      <c r="L812" s="250">
        <f t="shared" si="245"/>
        <v>0</v>
      </c>
      <c r="M812" s="19" t="s">
        <v>1260</v>
      </c>
      <c r="O812" s="32" t="str">
        <f t="shared" ref="O812:O823" si="253">LEFT(A812,4)</f>
        <v>E312</v>
      </c>
      <c r="P812" s="318"/>
      <c r="T812" s="19" t="s">
        <v>1260</v>
      </c>
    </row>
    <row r="813" spans="1:20" outlineLevel="2" x14ac:dyDescent="0.25">
      <c r="A813" t="s">
        <v>83</v>
      </c>
      <c r="B813" s="19" t="str">
        <f t="shared" si="250"/>
        <v>E312 STM Boiler, Colstrip 1-2 Com-2</v>
      </c>
      <c r="C813" s="19" t="s">
        <v>1230</v>
      </c>
      <c r="E813" s="27">
        <v>43159</v>
      </c>
      <c r="F813" s="249">
        <v>6036236.2699999996</v>
      </c>
      <c r="G813" s="67">
        <v>2.5100000000000001E-2</v>
      </c>
      <c r="H813" s="250">
        <v>12625.79</v>
      </c>
      <c r="I813" s="249">
        <f t="shared" si="251"/>
        <v>6036236.2699999996</v>
      </c>
      <c r="J813" s="67">
        <f t="shared" si="230"/>
        <v>2.5100000000000001E-2</v>
      </c>
      <c r="K813" s="259">
        <f t="shared" si="252"/>
        <v>12625.794198083333</v>
      </c>
      <c r="L813" s="250">
        <f t="shared" si="245"/>
        <v>0</v>
      </c>
      <c r="M813" s="19" t="s">
        <v>1260</v>
      </c>
      <c r="O813" s="32" t="str">
        <f t="shared" si="253"/>
        <v>E312</v>
      </c>
      <c r="P813" s="318"/>
      <c r="T813" s="19" t="s">
        <v>1260</v>
      </c>
    </row>
    <row r="814" spans="1:20" outlineLevel="2" x14ac:dyDescent="0.25">
      <c r="A814" t="s">
        <v>83</v>
      </c>
      <c r="B814" s="19" t="str">
        <f t="shared" si="250"/>
        <v>E312 STM Boiler, Colstrip 1-2 Com-3</v>
      </c>
      <c r="C814" s="19" t="s">
        <v>1230</v>
      </c>
      <c r="E814" s="27">
        <v>43190</v>
      </c>
      <c r="F814" s="249">
        <v>6036236.2699999996</v>
      </c>
      <c r="G814" s="67">
        <v>2.5100000000000001E-2</v>
      </c>
      <c r="H814" s="250">
        <v>12625.79</v>
      </c>
      <c r="I814" s="249">
        <f t="shared" si="251"/>
        <v>6036236.2699999996</v>
      </c>
      <c r="J814" s="67">
        <f t="shared" ref="J814:J877" si="254">G814</f>
        <v>2.5100000000000001E-2</v>
      </c>
      <c r="K814" s="259">
        <f t="shared" si="252"/>
        <v>12625.794198083333</v>
      </c>
      <c r="L814" s="250">
        <f t="shared" si="245"/>
        <v>0</v>
      </c>
      <c r="M814" s="19" t="s">
        <v>1260</v>
      </c>
      <c r="O814" s="32" t="str">
        <f t="shared" si="253"/>
        <v>E312</v>
      </c>
      <c r="P814" s="318"/>
      <c r="T814" s="19" t="s">
        <v>1260</v>
      </c>
    </row>
    <row r="815" spans="1:20" outlineLevel="2" x14ac:dyDescent="0.25">
      <c r="A815" t="s">
        <v>83</v>
      </c>
      <c r="B815" s="19" t="str">
        <f t="shared" si="250"/>
        <v>E312 STM Boiler, Colstrip 1-2 Com-4</v>
      </c>
      <c r="C815" s="19" t="s">
        <v>1230</v>
      </c>
      <c r="E815" s="27">
        <v>43220</v>
      </c>
      <c r="F815" s="249">
        <v>6036236.2699999996</v>
      </c>
      <c r="G815" s="67">
        <v>2.5100000000000001E-2</v>
      </c>
      <c r="H815" s="250">
        <v>12625.79</v>
      </c>
      <c r="I815" s="249">
        <f t="shared" si="251"/>
        <v>6036236.2699999996</v>
      </c>
      <c r="J815" s="67">
        <f t="shared" si="254"/>
        <v>2.5100000000000001E-2</v>
      </c>
      <c r="K815" s="259">
        <f t="shared" si="252"/>
        <v>12625.794198083333</v>
      </c>
      <c r="L815" s="250">
        <f t="shared" si="245"/>
        <v>0</v>
      </c>
      <c r="M815" s="19" t="s">
        <v>1260</v>
      </c>
      <c r="O815" s="32" t="str">
        <f t="shared" si="253"/>
        <v>E312</v>
      </c>
      <c r="P815" s="318"/>
      <c r="T815" s="19" t="s">
        <v>1260</v>
      </c>
    </row>
    <row r="816" spans="1:20" outlineLevel="2" x14ac:dyDescent="0.25">
      <c r="A816" t="s">
        <v>83</v>
      </c>
      <c r="B816" s="19" t="str">
        <f t="shared" si="250"/>
        <v>E312 STM Boiler, Colstrip 1-2 Com-5</v>
      </c>
      <c r="C816" s="19" t="s">
        <v>1230</v>
      </c>
      <c r="E816" s="27">
        <v>43251</v>
      </c>
      <c r="F816" s="249">
        <v>6036236.2699999996</v>
      </c>
      <c r="G816" s="67">
        <v>2.5100000000000001E-2</v>
      </c>
      <c r="H816" s="250">
        <v>12625.79</v>
      </c>
      <c r="I816" s="249">
        <f t="shared" si="251"/>
        <v>6036236.2699999996</v>
      </c>
      <c r="J816" s="67">
        <f t="shared" si="254"/>
        <v>2.5100000000000001E-2</v>
      </c>
      <c r="K816" s="259">
        <f t="shared" si="252"/>
        <v>12625.794198083333</v>
      </c>
      <c r="L816" s="250">
        <f t="shared" si="245"/>
        <v>0</v>
      </c>
      <c r="M816" s="19" t="s">
        <v>1260</v>
      </c>
      <c r="O816" s="32" t="str">
        <f t="shared" si="253"/>
        <v>E312</v>
      </c>
      <c r="P816" s="318"/>
      <c r="T816" s="19" t="s">
        <v>1260</v>
      </c>
    </row>
    <row r="817" spans="1:20" outlineLevel="2" x14ac:dyDescent="0.25">
      <c r="A817" t="s">
        <v>83</v>
      </c>
      <c r="B817" s="19" t="str">
        <f t="shared" si="250"/>
        <v>E312 STM Boiler, Colstrip 1-2 Com-6</v>
      </c>
      <c r="C817" s="19" t="s">
        <v>1230</v>
      </c>
      <c r="E817" s="27">
        <v>43281</v>
      </c>
      <c r="F817" s="249">
        <v>6036236.2699999996</v>
      </c>
      <c r="G817" s="67">
        <v>2.5100000000000001E-2</v>
      </c>
      <c r="H817" s="250">
        <v>12625.79</v>
      </c>
      <c r="I817" s="249">
        <f t="shared" si="251"/>
        <v>6036236.2699999996</v>
      </c>
      <c r="J817" s="67">
        <f t="shared" si="254"/>
        <v>2.5100000000000001E-2</v>
      </c>
      <c r="K817" s="259">
        <f t="shared" si="252"/>
        <v>12625.794198083333</v>
      </c>
      <c r="L817" s="250">
        <f t="shared" si="245"/>
        <v>0</v>
      </c>
      <c r="M817" s="19" t="s">
        <v>1260</v>
      </c>
      <c r="O817" s="32" t="str">
        <f t="shared" si="253"/>
        <v>E312</v>
      </c>
      <c r="P817" s="318"/>
      <c r="T817" s="19" t="s">
        <v>1260</v>
      </c>
    </row>
    <row r="818" spans="1:20" outlineLevel="2" x14ac:dyDescent="0.25">
      <c r="A818" t="s">
        <v>83</v>
      </c>
      <c r="B818" s="19" t="str">
        <f t="shared" si="250"/>
        <v>E312 STM Boiler, Colstrip 1-2 Com-7</v>
      </c>
      <c r="C818" s="19" t="s">
        <v>1230</v>
      </c>
      <c r="E818" s="27">
        <v>43312</v>
      </c>
      <c r="F818" s="249">
        <v>6036236.2699999996</v>
      </c>
      <c r="G818" s="67">
        <v>2.5100000000000001E-2</v>
      </c>
      <c r="H818" s="250">
        <v>12625.79</v>
      </c>
      <c r="I818" s="249">
        <f t="shared" si="251"/>
        <v>6036236.2699999996</v>
      </c>
      <c r="J818" s="67">
        <f t="shared" si="254"/>
        <v>2.5100000000000001E-2</v>
      </c>
      <c r="K818" s="259">
        <f t="shared" si="252"/>
        <v>12625.794198083333</v>
      </c>
      <c r="L818" s="250">
        <f t="shared" si="245"/>
        <v>0</v>
      </c>
      <c r="M818" s="19" t="s">
        <v>1260</v>
      </c>
      <c r="O818" s="32" t="str">
        <f t="shared" si="253"/>
        <v>E312</v>
      </c>
      <c r="P818" s="318"/>
      <c r="T818" s="19" t="s">
        <v>1260</v>
      </c>
    </row>
    <row r="819" spans="1:20" outlineLevel="2" x14ac:dyDescent="0.25">
      <c r="A819" t="s">
        <v>83</v>
      </c>
      <c r="B819" s="19" t="str">
        <f t="shared" si="250"/>
        <v>E312 STM Boiler, Colstrip 1-2 Com-8</v>
      </c>
      <c r="C819" s="19" t="s">
        <v>1230</v>
      </c>
      <c r="E819" s="27">
        <v>43343</v>
      </c>
      <c r="F819" s="249">
        <v>6036236.2699999996</v>
      </c>
      <c r="G819" s="67">
        <v>2.5100000000000001E-2</v>
      </c>
      <c r="H819" s="250">
        <v>12625.79</v>
      </c>
      <c r="I819" s="249">
        <f t="shared" si="251"/>
        <v>6036236.2699999996</v>
      </c>
      <c r="J819" s="67">
        <f t="shared" si="254"/>
        <v>2.5100000000000001E-2</v>
      </c>
      <c r="K819" s="259">
        <f t="shared" si="252"/>
        <v>12625.794198083333</v>
      </c>
      <c r="L819" s="250">
        <f t="shared" si="245"/>
        <v>0</v>
      </c>
      <c r="M819" s="19" t="s">
        <v>1260</v>
      </c>
      <c r="O819" s="32" t="str">
        <f t="shared" si="253"/>
        <v>E312</v>
      </c>
      <c r="P819" s="318"/>
      <c r="T819" s="19" t="s">
        <v>1260</v>
      </c>
    </row>
    <row r="820" spans="1:20" outlineLevel="2" x14ac:dyDescent="0.25">
      <c r="A820" t="s">
        <v>83</v>
      </c>
      <c r="B820" s="19" t="str">
        <f t="shared" si="250"/>
        <v>E312 STM Boiler, Colstrip 1-2 Com-9</v>
      </c>
      <c r="C820" s="19" t="s">
        <v>1230</v>
      </c>
      <c r="E820" s="27">
        <v>43373</v>
      </c>
      <c r="F820" s="249">
        <v>6036236.2699999996</v>
      </c>
      <c r="G820" s="67">
        <v>2.5100000000000001E-2</v>
      </c>
      <c r="H820" s="250">
        <v>12625.79</v>
      </c>
      <c r="I820" s="249">
        <f t="shared" si="251"/>
        <v>6036236.2699999996</v>
      </c>
      <c r="J820" s="67">
        <f t="shared" si="254"/>
        <v>2.5100000000000001E-2</v>
      </c>
      <c r="K820" s="259">
        <f t="shared" si="252"/>
        <v>12625.794198083333</v>
      </c>
      <c r="L820" s="250">
        <f t="shared" si="245"/>
        <v>0</v>
      </c>
      <c r="M820" s="19" t="s">
        <v>1260</v>
      </c>
      <c r="O820" s="32" t="str">
        <f t="shared" si="253"/>
        <v>E312</v>
      </c>
      <c r="P820" s="318"/>
      <c r="T820" s="19" t="s">
        <v>1260</v>
      </c>
    </row>
    <row r="821" spans="1:20" outlineLevel="2" x14ac:dyDescent="0.25">
      <c r="A821" t="s">
        <v>83</v>
      </c>
      <c r="B821" s="19" t="str">
        <f t="shared" si="250"/>
        <v>E312 STM Boiler, Colstrip 1-2 Com-10</v>
      </c>
      <c r="C821" s="19" t="s">
        <v>1230</v>
      </c>
      <c r="E821" s="27">
        <v>43404</v>
      </c>
      <c r="F821" s="249">
        <v>6036236.2699999996</v>
      </c>
      <c r="G821" s="67">
        <v>2.5100000000000001E-2</v>
      </c>
      <c r="H821" s="250">
        <v>12625.79</v>
      </c>
      <c r="I821" s="249">
        <f t="shared" si="251"/>
        <v>6036236.2699999996</v>
      </c>
      <c r="J821" s="67">
        <f t="shared" si="254"/>
        <v>2.5100000000000001E-2</v>
      </c>
      <c r="K821" s="259">
        <f t="shared" si="252"/>
        <v>12625.794198083333</v>
      </c>
      <c r="L821" s="250">
        <f t="shared" si="245"/>
        <v>0</v>
      </c>
      <c r="M821" s="19" t="s">
        <v>1260</v>
      </c>
      <c r="O821" s="32" t="str">
        <f t="shared" si="253"/>
        <v>E312</v>
      </c>
      <c r="P821" s="318"/>
      <c r="T821" s="19" t="s">
        <v>1260</v>
      </c>
    </row>
    <row r="822" spans="1:20" outlineLevel="2" x14ac:dyDescent="0.25">
      <c r="A822" t="s">
        <v>83</v>
      </c>
      <c r="B822" s="19" t="str">
        <f t="shared" si="250"/>
        <v>E312 STM Boiler, Colstrip 1-2 Com-11</v>
      </c>
      <c r="C822" s="19" t="s">
        <v>1230</v>
      </c>
      <c r="E822" s="27">
        <v>43434</v>
      </c>
      <c r="F822" s="249">
        <v>6036236.2699999996</v>
      </c>
      <c r="G822" s="67">
        <v>2.5100000000000001E-2</v>
      </c>
      <c r="H822" s="250">
        <v>12625.79</v>
      </c>
      <c r="I822" s="249">
        <f t="shared" si="251"/>
        <v>6036236.2699999996</v>
      </c>
      <c r="J822" s="67">
        <f t="shared" si="254"/>
        <v>2.5100000000000001E-2</v>
      </c>
      <c r="K822" s="259">
        <f t="shared" si="252"/>
        <v>12625.794198083333</v>
      </c>
      <c r="L822" s="250">
        <f t="shared" si="245"/>
        <v>0</v>
      </c>
      <c r="M822" s="19" t="s">
        <v>1260</v>
      </c>
      <c r="O822" s="32" t="str">
        <f t="shared" si="253"/>
        <v>E312</v>
      </c>
      <c r="P822" s="318"/>
      <c r="T822" s="19" t="s">
        <v>1260</v>
      </c>
    </row>
    <row r="823" spans="1:20" outlineLevel="2" x14ac:dyDescent="0.25">
      <c r="A823" t="s">
        <v>83</v>
      </c>
      <c r="B823" s="19" t="str">
        <f t="shared" si="250"/>
        <v>E312 STM Boiler, Colstrip 1-2 Com-12</v>
      </c>
      <c r="C823" s="19" t="s">
        <v>1230</v>
      </c>
      <c r="E823" s="27">
        <v>43465</v>
      </c>
      <c r="F823" s="249">
        <v>6036236.2699999996</v>
      </c>
      <c r="G823" s="67">
        <v>2.5100000000000001E-2</v>
      </c>
      <c r="H823" s="250">
        <v>12625.79</v>
      </c>
      <c r="I823" s="249">
        <f t="shared" si="251"/>
        <v>6036236.2699999996</v>
      </c>
      <c r="J823" s="67">
        <f t="shared" si="254"/>
        <v>2.5100000000000001E-2</v>
      </c>
      <c r="K823" s="259">
        <f t="shared" si="252"/>
        <v>12625.794198083333</v>
      </c>
      <c r="L823" s="250">
        <f t="shared" si="245"/>
        <v>0</v>
      </c>
      <c r="M823" s="19" t="s">
        <v>1260</v>
      </c>
      <c r="O823" s="32" t="str">
        <f t="shared" si="253"/>
        <v>E312</v>
      </c>
      <c r="P823" s="318"/>
      <c r="T823" s="19" t="s">
        <v>1260</v>
      </c>
    </row>
    <row r="824" spans="1:20" s="19" customFormat="1" ht="15.75" outlineLevel="1" thickBot="1" x14ac:dyDescent="0.3">
      <c r="A824" s="28" t="s">
        <v>686</v>
      </c>
      <c r="C824" s="20" t="s">
        <v>1234</v>
      </c>
      <c r="E824" s="104" t="s">
        <v>1266</v>
      </c>
      <c r="F824" s="29"/>
      <c r="G824" s="30"/>
      <c r="H824" s="42">
        <f>SUBTOTAL(9,H812:H823)</f>
        <v>151509.48000000004</v>
      </c>
      <c r="I824" s="29"/>
      <c r="J824" s="30">
        <f t="shared" si="254"/>
        <v>0</v>
      </c>
      <c r="K824" s="42">
        <f>SUBTOTAL(9,K812:K823)</f>
        <v>151509.53037699999</v>
      </c>
      <c r="L824" s="42">
        <f t="shared" si="245"/>
        <v>0.05</v>
      </c>
      <c r="O824" s="32" t="str">
        <f>LEFT(A824,5)</f>
        <v xml:space="preserve">E312 </v>
      </c>
      <c r="P824" s="318">
        <f>-L824/2</f>
        <v>-2.5000000000000001E-2</v>
      </c>
    </row>
    <row r="825" spans="1:20" ht="15.75" outlineLevel="2" thickTop="1" x14ac:dyDescent="0.25">
      <c r="A825" t="s">
        <v>84</v>
      </c>
      <c r="B825" s="19" t="str">
        <f t="shared" ref="B825:B836" si="255">CONCATENATE(A825,"-",MONTH(E825))</f>
        <v>E312 STM Boiler, Colstrip 2-1</v>
      </c>
      <c r="C825" s="19" t="s">
        <v>1230</v>
      </c>
      <c r="E825" s="27">
        <v>43131</v>
      </c>
      <c r="F825" s="249">
        <v>89359616.920000002</v>
      </c>
      <c r="G825" s="67">
        <v>6.6900000000000001E-2</v>
      </c>
      <c r="H825" s="250">
        <v>498179.86</v>
      </c>
      <c r="I825" s="249">
        <f t="shared" ref="I825:I836" si="256">VLOOKUP(CONCATENATE(A825,"-12"),$B$6:$F$7816,5,FALSE)</f>
        <v>90464552.840000004</v>
      </c>
      <c r="J825" s="67">
        <f t="shared" si="254"/>
        <v>6.6900000000000001E-2</v>
      </c>
      <c r="K825" s="259">
        <f t="shared" ref="K825:K836" si="257">I825*J825/12</f>
        <v>504339.88208299997</v>
      </c>
      <c r="L825" s="250">
        <f t="shared" si="245"/>
        <v>6160.02</v>
      </c>
      <c r="M825" s="19" t="s">
        <v>1260</v>
      </c>
      <c r="O825" s="32" t="str">
        <f t="shared" ref="O825:O836" si="258">LEFT(A825,4)</f>
        <v>E312</v>
      </c>
      <c r="P825" s="318"/>
      <c r="T825" s="19" t="s">
        <v>1260</v>
      </c>
    </row>
    <row r="826" spans="1:20" outlineLevel="2" x14ac:dyDescent="0.25">
      <c r="A826" t="s">
        <v>84</v>
      </c>
      <c r="B826" s="19" t="str">
        <f t="shared" si="255"/>
        <v>E312 STM Boiler, Colstrip 2-2</v>
      </c>
      <c r="C826" s="19" t="s">
        <v>1230</v>
      </c>
      <c r="E826" s="27">
        <v>43159</v>
      </c>
      <c r="F826" s="249">
        <v>89142890.870000005</v>
      </c>
      <c r="G826" s="67">
        <v>6.6900000000000001E-2</v>
      </c>
      <c r="H826" s="250">
        <v>496971.62</v>
      </c>
      <c r="I826" s="249">
        <f t="shared" si="256"/>
        <v>90464552.840000004</v>
      </c>
      <c r="J826" s="67">
        <f t="shared" si="254"/>
        <v>6.6900000000000001E-2</v>
      </c>
      <c r="K826" s="259">
        <f t="shared" si="257"/>
        <v>504339.88208299997</v>
      </c>
      <c r="L826" s="250">
        <f t="shared" si="245"/>
        <v>7368.26</v>
      </c>
      <c r="M826" s="19" t="s">
        <v>1260</v>
      </c>
      <c r="O826" s="32" t="str">
        <f t="shared" si="258"/>
        <v>E312</v>
      </c>
      <c r="P826" s="318"/>
      <c r="T826" s="19" t="s">
        <v>1260</v>
      </c>
    </row>
    <row r="827" spans="1:20" outlineLevel="2" x14ac:dyDescent="0.25">
      <c r="A827" t="s">
        <v>84</v>
      </c>
      <c r="B827" s="19" t="str">
        <f t="shared" si="255"/>
        <v>E312 STM Boiler, Colstrip 2-3</v>
      </c>
      <c r="C827" s="19" t="s">
        <v>1230</v>
      </c>
      <c r="E827" s="27">
        <v>43190</v>
      </c>
      <c r="F827" s="249">
        <v>89189832.069999993</v>
      </c>
      <c r="G827" s="67">
        <v>6.6900000000000001E-2</v>
      </c>
      <c r="H827" s="250">
        <v>497233.31</v>
      </c>
      <c r="I827" s="249">
        <f t="shared" si="256"/>
        <v>90464552.840000004</v>
      </c>
      <c r="J827" s="67">
        <f t="shared" si="254"/>
        <v>6.6900000000000001E-2</v>
      </c>
      <c r="K827" s="259">
        <f t="shared" si="257"/>
        <v>504339.88208299997</v>
      </c>
      <c r="L827" s="250">
        <f t="shared" si="245"/>
        <v>7106.57</v>
      </c>
      <c r="M827" s="19" t="s">
        <v>1260</v>
      </c>
      <c r="O827" s="32" t="str">
        <f t="shared" si="258"/>
        <v>E312</v>
      </c>
      <c r="P827" s="318"/>
      <c r="T827" s="19" t="s">
        <v>1260</v>
      </c>
    </row>
    <row r="828" spans="1:20" outlineLevel="2" x14ac:dyDescent="0.25">
      <c r="A828" t="s">
        <v>84</v>
      </c>
      <c r="B828" s="19" t="str">
        <f t="shared" si="255"/>
        <v>E312 STM Boiler, Colstrip 2-4</v>
      </c>
      <c r="C828" s="19" t="s">
        <v>1230</v>
      </c>
      <c r="E828" s="27">
        <v>43220</v>
      </c>
      <c r="F828" s="249">
        <v>89269761.129999995</v>
      </c>
      <c r="G828" s="67">
        <v>6.6900000000000001E-2</v>
      </c>
      <c r="H828" s="250">
        <v>497678.92</v>
      </c>
      <c r="I828" s="249">
        <f t="shared" si="256"/>
        <v>90464552.840000004</v>
      </c>
      <c r="J828" s="67">
        <f t="shared" si="254"/>
        <v>6.6900000000000001E-2</v>
      </c>
      <c r="K828" s="259">
        <f t="shared" si="257"/>
        <v>504339.88208299997</v>
      </c>
      <c r="L828" s="250">
        <f t="shared" si="245"/>
        <v>6660.96</v>
      </c>
      <c r="M828" s="19" t="s">
        <v>1260</v>
      </c>
      <c r="O828" s="32" t="str">
        <f t="shared" si="258"/>
        <v>E312</v>
      </c>
      <c r="P828" s="318"/>
      <c r="T828" s="19" t="s">
        <v>1260</v>
      </c>
    </row>
    <row r="829" spans="1:20" outlineLevel="2" x14ac:dyDescent="0.25">
      <c r="A829" t="s">
        <v>84</v>
      </c>
      <c r="B829" s="19" t="str">
        <f t="shared" si="255"/>
        <v>E312 STM Boiler, Colstrip 2-5</v>
      </c>
      <c r="C829" s="19" t="s">
        <v>1230</v>
      </c>
      <c r="E829" s="27">
        <v>43251</v>
      </c>
      <c r="F829" s="249">
        <v>89426847.620000005</v>
      </c>
      <c r="G829" s="67">
        <v>6.6900000000000001E-2</v>
      </c>
      <c r="H829" s="250">
        <v>498554.68</v>
      </c>
      <c r="I829" s="249">
        <f t="shared" si="256"/>
        <v>90464552.840000004</v>
      </c>
      <c r="J829" s="67">
        <f t="shared" si="254"/>
        <v>6.6900000000000001E-2</v>
      </c>
      <c r="K829" s="259">
        <f t="shared" si="257"/>
        <v>504339.88208299997</v>
      </c>
      <c r="L829" s="250">
        <f t="shared" si="245"/>
        <v>5785.2</v>
      </c>
      <c r="M829" s="19" t="s">
        <v>1260</v>
      </c>
      <c r="O829" s="32" t="str">
        <f t="shared" si="258"/>
        <v>E312</v>
      </c>
      <c r="P829" s="318"/>
      <c r="T829" s="19" t="s">
        <v>1260</v>
      </c>
    </row>
    <row r="830" spans="1:20" outlineLevel="2" x14ac:dyDescent="0.25">
      <c r="A830" t="s">
        <v>84</v>
      </c>
      <c r="B830" s="19" t="str">
        <f t="shared" si="255"/>
        <v>E312 STM Boiler, Colstrip 2-6</v>
      </c>
      <c r="C830" s="19" t="s">
        <v>1230</v>
      </c>
      <c r="E830" s="27">
        <v>43281</v>
      </c>
      <c r="F830" s="249">
        <v>90024176.090000004</v>
      </c>
      <c r="G830" s="67">
        <v>6.6900000000000001E-2</v>
      </c>
      <c r="H830" s="250">
        <v>501884.78</v>
      </c>
      <c r="I830" s="249">
        <f t="shared" si="256"/>
        <v>90464552.840000004</v>
      </c>
      <c r="J830" s="67">
        <f t="shared" si="254"/>
        <v>6.6900000000000001E-2</v>
      </c>
      <c r="K830" s="259">
        <f t="shared" si="257"/>
        <v>504339.88208299997</v>
      </c>
      <c r="L830" s="250">
        <f t="shared" si="245"/>
        <v>2455.1</v>
      </c>
      <c r="M830" s="19" t="s">
        <v>1260</v>
      </c>
      <c r="O830" s="32" t="str">
        <f t="shared" si="258"/>
        <v>E312</v>
      </c>
      <c r="P830" s="318"/>
      <c r="T830" s="19" t="s">
        <v>1260</v>
      </c>
    </row>
    <row r="831" spans="1:20" outlineLevel="2" x14ac:dyDescent="0.25">
      <c r="A831" t="s">
        <v>84</v>
      </c>
      <c r="B831" s="19" t="str">
        <f t="shared" si="255"/>
        <v>E312 STM Boiler, Colstrip 2-7</v>
      </c>
      <c r="C831" s="19" t="s">
        <v>1230</v>
      </c>
      <c r="E831" s="27">
        <v>43312</v>
      </c>
      <c r="F831" s="249">
        <v>90872110.230000004</v>
      </c>
      <c r="G831" s="67">
        <v>6.6900000000000001E-2</v>
      </c>
      <c r="H831" s="250">
        <v>506612.01</v>
      </c>
      <c r="I831" s="249">
        <f t="shared" si="256"/>
        <v>90464552.840000004</v>
      </c>
      <c r="J831" s="67">
        <f t="shared" si="254"/>
        <v>6.6900000000000001E-2</v>
      </c>
      <c r="K831" s="259">
        <f t="shared" si="257"/>
        <v>504339.88208299997</v>
      </c>
      <c r="L831" s="250">
        <f t="shared" si="245"/>
        <v>-2272.13</v>
      </c>
      <c r="M831" s="19" t="s">
        <v>1260</v>
      </c>
      <c r="O831" s="32" t="str">
        <f t="shared" si="258"/>
        <v>E312</v>
      </c>
      <c r="P831" s="318"/>
      <c r="T831" s="19" t="s">
        <v>1260</v>
      </c>
    </row>
    <row r="832" spans="1:20" outlineLevel="2" x14ac:dyDescent="0.25">
      <c r="A832" t="s">
        <v>84</v>
      </c>
      <c r="B832" s="19" t="str">
        <f t="shared" si="255"/>
        <v>E312 STM Boiler, Colstrip 2-8</v>
      </c>
      <c r="C832" s="19" t="s">
        <v>1230</v>
      </c>
      <c r="E832" s="27">
        <v>43343</v>
      </c>
      <c r="F832" s="249">
        <v>91246814.519999996</v>
      </c>
      <c r="G832" s="67">
        <v>6.6900000000000001E-2</v>
      </c>
      <c r="H832" s="250">
        <v>508700.99</v>
      </c>
      <c r="I832" s="249">
        <f t="shared" si="256"/>
        <v>90464552.840000004</v>
      </c>
      <c r="J832" s="67">
        <f t="shared" si="254"/>
        <v>6.6900000000000001E-2</v>
      </c>
      <c r="K832" s="259">
        <f t="shared" si="257"/>
        <v>504339.88208299997</v>
      </c>
      <c r="L832" s="250">
        <f t="shared" si="245"/>
        <v>-4361.1099999999997</v>
      </c>
      <c r="M832" s="19" t="s">
        <v>1260</v>
      </c>
      <c r="O832" s="32" t="str">
        <f t="shared" si="258"/>
        <v>E312</v>
      </c>
      <c r="P832" s="318"/>
      <c r="T832" s="19" t="s">
        <v>1260</v>
      </c>
    </row>
    <row r="833" spans="1:20" outlineLevel="2" x14ac:dyDescent="0.25">
      <c r="A833" t="s">
        <v>84</v>
      </c>
      <c r="B833" s="19" t="str">
        <f t="shared" si="255"/>
        <v>E312 STM Boiler, Colstrip 2-9</v>
      </c>
      <c r="C833" s="19" t="s">
        <v>1230</v>
      </c>
      <c r="E833" s="27">
        <v>43373</v>
      </c>
      <c r="F833" s="249">
        <v>91252601.340000004</v>
      </c>
      <c r="G833" s="67">
        <v>6.6900000000000001E-2</v>
      </c>
      <c r="H833" s="250">
        <v>508733.25</v>
      </c>
      <c r="I833" s="249">
        <f t="shared" si="256"/>
        <v>90464552.840000004</v>
      </c>
      <c r="J833" s="67">
        <f t="shared" si="254"/>
        <v>6.6900000000000001E-2</v>
      </c>
      <c r="K833" s="259">
        <f t="shared" si="257"/>
        <v>504339.88208299997</v>
      </c>
      <c r="L833" s="250">
        <f t="shared" si="245"/>
        <v>-4393.37</v>
      </c>
      <c r="M833" s="19" t="s">
        <v>1260</v>
      </c>
      <c r="O833" s="32" t="str">
        <f t="shared" si="258"/>
        <v>E312</v>
      </c>
      <c r="P833" s="318"/>
      <c r="T833" s="19" t="s">
        <v>1260</v>
      </c>
    </row>
    <row r="834" spans="1:20" outlineLevel="2" x14ac:dyDescent="0.25">
      <c r="A834" t="s">
        <v>84</v>
      </c>
      <c r="B834" s="19" t="str">
        <f t="shared" si="255"/>
        <v>E312 STM Boiler, Colstrip 2-10</v>
      </c>
      <c r="C834" s="19" t="s">
        <v>1230</v>
      </c>
      <c r="E834" s="27">
        <v>43404</v>
      </c>
      <c r="F834" s="249">
        <v>91268980.269999996</v>
      </c>
      <c r="G834" s="67">
        <v>6.6900000000000001E-2</v>
      </c>
      <c r="H834" s="250">
        <v>508824.57</v>
      </c>
      <c r="I834" s="249">
        <f t="shared" si="256"/>
        <v>90464552.840000004</v>
      </c>
      <c r="J834" s="67">
        <f t="shared" si="254"/>
        <v>6.6900000000000001E-2</v>
      </c>
      <c r="K834" s="259">
        <f t="shared" si="257"/>
        <v>504339.88208299997</v>
      </c>
      <c r="L834" s="250">
        <f t="shared" si="245"/>
        <v>-4484.6899999999996</v>
      </c>
      <c r="M834" s="19" t="s">
        <v>1260</v>
      </c>
      <c r="O834" s="32" t="str">
        <f t="shared" si="258"/>
        <v>E312</v>
      </c>
      <c r="P834" s="318"/>
      <c r="T834" s="19" t="s">
        <v>1260</v>
      </c>
    </row>
    <row r="835" spans="1:20" outlineLevel="2" x14ac:dyDescent="0.25">
      <c r="A835" t="s">
        <v>84</v>
      </c>
      <c r="B835" s="19" t="str">
        <f t="shared" si="255"/>
        <v>E312 STM Boiler, Colstrip 2-11</v>
      </c>
      <c r="C835" s="19" t="s">
        <v>1230</v>
      </c>
      <c r="E835" s="27">
        <v>43434</v>
      </c>
      <c r="F835" s="249">
        <v>91288937.359999999</v>
      </c>
      <c r="G835" s="67">
        <v>6.6900000000000001E-2</v>
      </c>
      <c r="H835" s="250">
        <v>508935.83</v>
      </c>
      <c r="I835" s="249">
        <f t="shared" si="256"/>
        <v>90464552.840000004</v>
      </c>
      <c r="J835" s="67">
        <f t="shared" si="254"/>
        <v>6.6900000000000001E-2</v>
      </c>
      <c r="K835" s="259">
        <f t="shared" si="257"/>
        <v>504339.88208299997</v>
      </c>
      <c r="L835" s="250">
        <f t="shared" si="245"/>
        <v>-4595.95</v>
      </c>
      <c r="M835" s="19" t="s">
        <v>1260</v>
      </c>
      <c r="O835" s="32" t="str">
        <f t="shared" si="258"/>
        <v>E312</v>
      </c>
      <c r="P835" s="318"/>
      <c r="T835" s="19" t="s">
        <v>1260</v>
      </c>
    </row>
    <row r="836" spans="1:20" outlineLevel="2" x14ac:dyDescent="0.25">
      <c r="A836" t="s">
        <v>84</v>
      </c>
      <c r="B836" s="19" t="str">
        <f t="shared" si="255"/>
        <v>E312 STM Boiler, Colstrip 2-12</v>
      </c>
      <c r="C836" s="19" t="s">
        <v>1230</v>
      </c>
      <c r="E836" s="27">
        <v>43465</v>
      </c>
      <c r="F836" s="249">
        <v>90464552.840000004</v>
      </c>
      <c r="G836" s="67">
        <v>6.6900000000000001E-2</v>
      </c>
      <c r="H836" s="250">
        <v>504339.88</v>
      </c>
      <c r="I836" s="249">
        <f t="shared" si="256"/>
        <v>90464552.840000004</v>
      </c>
      <c r="J836" s="67">
        <f t="shared" si="254"/>
        <v>6.6900000000000001E-2</v>
      </c>
      <c r="K836" s="259">
        <f t="shared" si="257"/>
        <v>504339.88208299997</v>
      </c>
      <c r="L836" s="250">
        <f t="shared" si="245"/>
        <v>0</v>
      </c>
      <c r="M836" s="19" t="s">
        <v>1260</v>
      </c>
      <c r="O836" s="32" t="str">
        <f t="shared" si="258"/>
        <v>E312</v>
      </c>
      <c r="P836" s="318"/>
      <c r="T836" s="19" t="s">
        <v>1260</v>
      </c>
    </row>
    <row r="837" spans="1:20" s="19" customFormat="1" ht="15.75" outlineLevel="1" thickBot="1" x14ac:dyDescent="0.3">
      <c r="A837" s="28" t="s">
        <v>687</v>
      </c>
      <c r="C837" s="20" t="s">
        <v>1234</v>
      </c>
      <c r="E837" s="104" t="s">
        <v>1266</v>
      </c>
      <c r="F837" s="29"/>
      <c r="G837" s="30"/>
      <c r="H837" s="42">
        <f>SUBTOTAL(9,H825:H836)</f>
        <v>6036649.7000000002</v>
      </c>
      <c r="I837" s="29"/>
      <c r="J837" s="30">
        <f t="shared" si="254"/>
        <v>0</v>
      </c>
      <c r="K837" s="42">
        <f>SUBTOTAL(9,K825:K836)</f>
        <v>6052078.584995999</v>
      </c>
      <c r="L837" s="42">
        <f t="shared" si="245"/>
        <v>15428.88</v>
      </c>
      <c r="O837" s="32" t="str">
        <f>LEFT(A837,5)</f>
        <v xml:space="preserve">E312 </v>
      </c>
      <c r="P837" s="318">
        <f>-L837/2</f>
        <v>-7714.44</v>
      </c>
    </row>
    <row r="838" spans="1:20" ht="15.75" outlineLevel="2" thickTop="1" x14ac:dyDescent="0.25">
      <c r="A838" t="s">
        <v>85</v>
      </c>
      <c r="B838" s="19" t="str">
        <f t="shared" ref="B838:B849" si="259">CONCATENATE(A838,"-",MONTH(E838))</f>
        <v>E312 STM Boiler, Colstrip 3-1</v>
      </c>
      <c r="C838" s="19" t="s">
        <v>1230</v>
      </c>
      <c r="E838" s="27">
        <v>43131</v>
      </c>
      <c r="F838" s="249">
        <v>147624546.87</v>
      </c>
      <c r="G838" s="67">
        <v>4.1999999999999996E-2</v>
      </c>
      <c r="H838" s="250">
        <v>516685.91000000003</v>
      </c>
      <c r="I838" s="249">
        <f t="shared" ref="I838:I849" si="260">VLOOKUP(CONCATENATE(A838,"-12"),$B$6:$F$7816,5,FALSE)</f>
        <v>147143422.55000001</v>
      </c>
      <c r="J838" s="67">
        <f t="shared" si="254"/>
        <v>4.1999999999999996E-2</v>
      </c>
      <c r="K838" s="259">
        <f t="shared" ref="K838:K849" si="261">I838*J838/12</f>
        <v>515001.978925</v>
      </c>
      <c r="L838" s="250">
        <f t="shared" si="245"/>
        <v>-1683.93</v>
      </c>
      <c r="M838" s="19" t="s">
        <v>1260</v>
      </c>
      <c r="O838" s="32" t="str">
        <f t="shared" ref="O838:O849" si="262">LEFT(A838,4)</f>
        <v>E312</v>
      </c>
      <c r="P838" s="318"/>
      <c r="T838" s="19" t="s">
        <v>1260</v>
      </c>
    </row>
    <row r="839" spans="1:20" outlineLevel="2" x14ac:dyDescent="0.25">
      <c r="A839" t="s">
        <v>85</v>
      </c>
      <c r="B839" s="19" t="str">
        <f t="shared" si="259"/>
        <v>E312 STM Boiler, Colstrip 3-2</v>
      </c>
      <c r="C839" s="19" t="s">
        <v>1230</v>
      </c>
      <c r="E839" s="27">
        <v>43159</v>
      </c>
      <c r="F839" s="249">
        <v>146800953.93000001</v>
      </c>
      <c r="G839" s="67">
        <v>4.1999999999999996E-2</v>
      </c>
      <c r="H839" s="250">
        <v>513803.33999999997</v>
      </c>
      <c r="I839" s="249">
        <f t="shared" si="260"/>
        <v>147143422.55000001</v>
      </c>
      <c r="J839" s="67">
        <f t="shared" si="254"/>
        <v>4.1999999999999996E-2</v>
      </c>
      <c r="K839" s="259">
        <f t="shared" si="261"/>
        <v>515001.978925</v>
      </c>
      <c r="L839" s="250">
        <f t="shared" si="245"/>
        <v>1198.6400000000001</v>
      </c>
      <c r="M839" s="19" t="s">
        <v>1260</v>
      </c>
      <c r="O839" s="32" t="str">
        <f t="shared" si="262"/>
        <v>E312</v>
      </c>
      <c r="P839" s="318"/>
      <c r="T839" s="19" t="s">
        <v>1260</v>
      </c>
    </row>
    <row r="840" spans="1:20" outlineLevel="2" x14ac:dyDescent="0.25">
      <c r="A840" t="s">
        <v>85</v>
      </c>
      <c r="B840" s="19" t="str">
        <f t="shared" si="259"/>
        <v>E312 STM Boiler, Colstrip 3-3</v>
      </c>
      <c r="C840" s="19" t="s">
        <v>1230</v>
      </c>
      <c r="E840" s="27">
        <v>43190</v>
      </c>
      <c r="F840" s="249">
        <v>146834402.99000001</v>
      </c>
      <c r="G840" s="67">
        <v>4.1999999999999996E-2</v>
      </c>
      <c r="H840" s="250">
        <v>513920.41</v>
      </c>
      <c r="I840" s="249">
        <f t="shared" si="260"/>
        <v>147143422.55000001</v>
      </c>
      <c r="J840" s="67">
        <f t="shared" si="254"/>
        <v>4.1999999999999996E-2</v>
      </c>
      <c r="K840" s="259">
        <f t="shared" si="261"/>
        <v>515001.978925</v>
      </c>
      <c r="L840" s="250">
        <f t="shared" si="245"/>
        <v>1081.57</v>
      </c>
      <c r="M840" s="19" t="s">
        <v>1260</v>
      </c>
      <c r="O840" s="32" t="str">
        <f t="shared" si="262"/>
        <v>E312</v>
      </c>
      <c r="P840" s="318"/>
      <c r="T840" s="19" t="s">
        <v>1260</v>
      </c>
    </row>
    <row r="841" spans="1:20" outlineLevel="2" x14ac:dyDescent="0.25">
      <c r="A841" t="s">
        <v>85</v>
      </c>
      <c r="B841" s="19" t="str">
        <f t="shared" si="259"/>
        <v>E312 STM Boiler, Colstrip 3-4</v>
      </c>
      <c r="C841" s="19" t="s">
        <v>1230</v>
      </c>
      <c r="E841" s="27">
        <v>43220</v>
      </c>
      <c r="F841" s="249">
        <v>146869522.49000001</v>
      </c>
      <c r="G841" s="67">
        <v>4.1999999999999996E-2</v>
      </c>
      <c r="H841" s="250">
        <v>514043.33</v>
      </c>
      <c r="I841" s="249">
        <f t="shared" si="260"/>
        <v>147143422.55000001</v>
      </c>
      <c r="J841" s="67">
        <f t="shared" si="254"/>
        <v>4.1999999999999996E-2</v>
      </c>
      <c r="K841" s="259">
        <f t="shared" si="261"/>
        <v>515001.978925</v>
      </c>
      <c r="L841" s="250">
        <f t="shared" si="245"/>
        <v>958.65</v>
      </c>
      <c r="M841" s="19" t="s">
        <v>1260</v>
      </c>
      <c r="O841" s="32" t="str">
        <f t="shared" si="262"/>
        <v>E312</v>
      </c>
      <c r="P841" s="318"/>
      <c r="T841" s="19" t="s">
        <v>1260</v>
      </c>
    </row>
    <row r="842" spans="1:20" outlineLevel="2" x14ac:dyDescent="0.25">
      <c r="A842" t="s">
        <v>85</v>
      </c>
      <c r="B842" s="19" t="str">
        <f t="shared" si="259"/>
        <v>E312 STM Boiler, Colstrip 3-5</v>
      </c>
      <c r="C842" s="19" t="s">
        <v>1230</v>
      </c>
      <c r="E842" s="27">
        <v>43251</v>
      </c>
      <c r="F842" s="249">
        <v>146905803.24000001</v>
      </c>
      <c r="G842" s="67">
        <v>4.1999999999999996E-2</v>
      </c>
      <c r="H842" s="250">
        <v>514170.31</v>
      </c>
      <c r="I842" s="249">
        <f t="shared" si="260"/>
        <v>147143422.55000001</v>
      </c>
      <c r="J842" s="67">
        <f t="shared" si="254"/>
        <v>4.1999999999999996E-2</v>
      </c>
      <c r="K842" s="259">
        <f t="shared" si="261"/>
        <v>515001.978925</v>
      </c>
      <c r="L842" s="250">
        <f t="shared" si="245"/>
        <v>831.67</v>
      </c>
      <c r="M842" s="19" t="s">
        <v>1260</v>
      </c>
      <c r="O842" s="32" t="str">
        <f t="shared" si="262"/>
        <v>E312</v>
      </c>
      <c r="P842" s="318"/>
      <c r="T842" s="19" t="s">
        <v>1260</v>
      </c>
    </row>
    <row r="843" spans="1:20" outlineLevel="2" x14ac:dyDescent="0.25">
      <c r="A843" t="s">
        <v>85</v>
      </c>
      <c r="B843" s="19" t="str">
        <f t="shared" si="259"/>
        <v>E312 STM Boiler, Colstrip 3-6</v>
      </c>
      <c r="C843" s="19" t="s">
        <v>1230</v>
      </c>
      <c r="E843" s="27">
        <v>43281</v>
      </c>
      <c r="F843" s="249">
        <v>146940523.72</v>
      </c>
      <c r="G843" s="67">
        <v>4.1999999999999996E-2</v>
      </c>
      <c r="H843" s="250">
        <v>514291.83999999997</v>
      </c>
      <c r="I843" s="249">
        <f t="shared" si="260"/>
        <v>147143422.55000001</v>
      </c>
      <c r="J843" s="67">
        <f t="shared" si="254"/>
        <v>4.1999999999999996E-2</v>
      </c>
      <c r="K843" s="259">
        <f t="shared" si="261"/>
        <v>515001.978925</v>
      </c>
      <c r="L843" s="250">
        <f t="shared" si="245"/>
        <v>710.14</v>
      </c>
      <c r="M843" s="19" t="s">
        <v>1260</v>
      </c>
      <c r="O843" s="32" t="str">
        <f t="shared" si="262"/>
        <v>E312</v>
      </c>
      <c r="P843" s="318"/>
      <c r="T843" s="19" t="s">
        <v>1260</v>
      </c>
    </row>
    <row r="844" spans="1:20" outlineLevel="2" x14ac:dyDescent="0.25">
      <c r="A844" t="s">
        <v>85</v>
      </c>
      <c r="B844" s="19" t="str">
        <f t="shared" si="259"/>
        <v>E312 STM Boiler, Colstrip 3-7</v>
      </c>
      <c r="C844" s="19" t="s">
        <v>1230</v>
      </c>
      <c r="E844" s="27">
        <v>43312</v>
      </c>
      <c r="F844" s="249">
        <v>146606638.30000001</v>
      </c>
      <c r="G844" s="67">
        <v>4.1999999999999996E-2</v>
      </c>
      <c r="H844" s="250">
        <v>513123.24</v>
      </c>
      <c r="I844" s="249">
        <f t="shared" si="260"/>
        <v>147143422.55000001</v>
      </c>
      <c r="J844" s="67">
        <f t="shared" si="254"/>
        <v>4.1999999999999996E-2</v>
      </c>
      <c r="K844" s="259">
        <f t="shared" si="261"/>
        <v>515001.978925</v>
      </c>
      <c r="L844" s="250">
        <f t="shared" si="245"/>
        <v>1878.74</v>
      </c>
      <c r="M844" s="19" t="s">
        <v>1260</v>
      </c>
      <c r="O844" s="32" t="str">
        <f t="shared" si="262"/>
        <v>E312</v>
      </c>
      <c r="P844" s="318"/>
      <c r="T844" s="19" t="s">
        <v>1260</v>
      </c>
    </row>
    <row r="845" spans="1:20" outlineLevel="2" x14ac:dyDescent="0.25">
      <c r="A845" t="s">
        <v>85</v>
      </c>
      <c r="B845" s="19" t="str">
        <f t="shared" si="259"/>
        <v>E312 STM Boiler, Colstrip 3-8</v>
      </c>
      <c r="C845" s="19" t="s">
        <v>1230</v>
      </c>
      <c r="E845" s="27">
        <v>43343</v>
      </c>
      <c r="F845" s="249">
        <v>146810219.47999999</v>
      </c>
      <c r="G845" s="67">
        <v>4.1999999999999996E-2</v>
      </c>
      <c r="H845" s="250">
        <v>513835.77</v>
      </c>
      <c r="I845" s="249">
        <f t="shared" si="260"/>
        <v>147143422.55000001</v>
      </c>
      <c r="J845" s="67">
        <f t="shared" si="254"/>
        <v>4.1999999999999996E-2</v>
      </c>
      <c r="K845" s="259">
        <f t="shared" si="261"/>
        <v>515001.978925</v>
      </c>
      <c r="L845" s="250">
        <f t="shared" si="245"/>
        <v>1166.21</v>
      </c>
      <c r="M845" s="19" t="s">
        <v>1260</v>
      </c>
      <c r="O845" s="32" t="str">
        <f t="shared" si="262"/>
        <v>E312</v>
      </c>
      <c r="P845" s="318"/>
      <c r="T845" s="19" t="s">
        <v>1260</v>
      </c>
    </row>
    <row r="846" spans="1:20" outlineLevel="2" x14ac:dyDescent="0.25">
      <c r="A846" t="s">
        <v>85</v>
      </c>
      <c r="B846" s="19" t="str">
        <f t="shared" si="259"/>
        <v>E312 STM Boiler, Colstrip 3-9</v>
      </c>
      <c r="C846" s="19" t="s">
        <v>1230</v>
      </c>
      <c r="E846" s="27">
        <v>43373</v>
      </c>
      <c r="F846" s="249">
        <v>146932693.13</v>
      </c>
      <c r="G846" s="67">
        <v>4.1999999999999996E-2</v>
      </c>
      <c r="H846" s="250">
        <v>514264.43</v>
      </c>
      <c r="I846" s="249">
        <f t="shared" si="260"/>
        <v>147143422.55000001</v>
      </c>
      <c r="J846" s="67">
        <f t="shared" si="254"/>
        <v>4.1999999999999996E-2</v>
      </c>
      <c r="K846" s="259">
        <f t="shared" si="261"/>
        <v>515001.978925</v>
      </c>
      <c r="L846" s="250">
        <f t="shared" si="245"/>
        <v>737.55</v>
      </c>
      <c r="M846" s="19" t="s">
        <v>1260</v>
      </c>
      <c r="O846" s="32" t="str">
        <f t="shared" si="262"/>
        <v>E312</v>
      </c>
      <c r="P846" s="318"/>
      <c r="T846" s="19" t="s">
        <v>1260</v>
      </c>
    </row>
    <row r="847" spans="1:20" outlineLevel="2" x14ac:dyDescent="0.25">
      <c r="A847" t="s">
        <v>85</v>
      </c>
      <c r="B847" s="19" t="str">
        <f t="shared" si="259"/>
        <v>E312 STM Boiler, Colstrip 3-10</v>
      </c>
      <c r="C847" s="19" t="s">
        <v>1230</v>
      </c>
      <c r="E847" s="27">
        <v>43404</v>
      </c>
      <c r="F847" s="249">
        <v>147094761.87</v>
      </c>
      <c r="G847" s="67">
        <v>4.1999999999999996E-2</v>
      </c>
      <c r="H847" s="250">
        <v>514831.67</v>
      </c>
      <c r="I847" s="249">
        <f t="shared" si="260"/>
        <v>147143422.55000001</v>
      </c>
      <c r="J847" s="67">
        <f t="shared" si="254"/>
        <v>4.1999999999999996E-2</v>
      </c>
      <c r="K847" s="259">
        <f t="shared" si="261"/>
        <v>515001.978925</v>
      </c>
      <c r="L847" s="250">
        <f t="shared" si="245"/>
        <v>170.31</v>
      </c>
      <c r="M847" s="19" t="s">
        <v>1260</v>
      </c>
      <c r="O847" s="32" t="str">
        <f t="shared" si="262"/>
        <v>E312</v>
      </c>
      <c r="P847" s="318"/>
      <c r="T847" s="19" t="s">
        <v>1260</v>
      </c>
    </row>
    <row r="848" spans="1:20" outlineLevel="2" x14ac:dyDescent="0.25">
      <c r="A848" t="s">
        <v>85</v>
      </c>
      <c r="B848" s="19" t="str">
        <f t="shared" si="259"/>
        <v>E312 STM Boiler, Colstrip 3-11</v>
      </c>
      <c r="C848" s="19" t="s">
        <v>1230</v>
      </c>
      <c r="E848" s="27">
        <v>43434</v>
      </c>
      <c r="F848" s="249">
        <v>147178619.38</v>
      </c>
      <c r="G848" s="67">
        <v>4.1999999999999996E-2</v>
      </c>
      <c r="H848" s="250">
        <v>515125.17</v>
      </c>
      <c r="I848" s="249">
        <f t="shared" si="260"/>
        <v>147143422.55000001</v>
      </c>
      <c r="J848" s="67">
        <f t="shared" si="254"/>
        <v>4.1999999999999996E-2</v>
      </c>
      <c r="K848" s="259">
        <f t="shared" si="261"/>
        <v>515001.978925</v>
      </c>
      <c r="L848" s="250">
        <f t="shared" si="245"/>
        <v>-123.19</v>
      </c>
      <c r="M848" s="19" t="s">
        <v>1260</v>
      </c>
      <c r="O848" s="32" t="str">
        <f t="shared" si="262"/>
        <v>E312</v>
      </c>
      <c r="P848" s="318"/>
      <c r="T848" s="19" t="s">
        <v>1260</v>
      </c>
    </row>
    <row r="849" spans="1:20" outlineLevel="2" x14ac:dyDescent="0.25">
      <c r="A849" t="s">
        <v>85</v>
      </c>
      <c r="B849" s="19" t="str">
        <f t="shared" si="259"/>
        <v>E312 STM Boiler, Colstrip 3-12</v>
      </c>
      <c r="C849" s="19" t="s">
        <v>1230</v>
      </c>
      <c r="E849" s="27">
        <v>43465</v>
      </c>
      <c r="F849" s="249">
        <v>147143422.55000001</v>
      </c>
      <c r="G849" s="67">
        <v>4.1999999999999996E-2</v>
      </c>
      <c r="H849" s="250">
        <v>515001.98</v>
      </c>
      <c r="I849" s="249">
        <f t="shared" si="260"/>
        <v>147143422.55000001</v>
      </c>
      <c r="J849" s="67">
        <f t="shared" si="254"/>
        <v>4.1999999999999996E-2</v>
      </c>
      <c r="K849" s="259">
        <f t="shared" si="261"/>
        <v>515001.978925</v>
      </c>
      <c r="L849" s="250">
        <f t="shared" si="245"/>
        <v>0</v>
      </c>
      <c r="M849" s="19" t="s">
        <v>1260</v>
      </c>
      <c r="O849" s="32" t="str">
        <f t="shared" si="262"/>
        <v>E312</v>
      </c>
      <c r="P849" s="318"/>
      <c r="T849" s="19" t="s">
        <v>1260</v>
      </c>
    </row>
    <row r="850" spans="1:20" s="19" customFormat="1" ht="15.75" outlineLevel="1" thickBot="1" x14ac:dyDescent="0.3">
      <c r="A850" s="28" t="s">
        <v>688</v>
      </c>
      <c r="C850" s="20" t="s">
        <v>1234</v>
      </c>
      <c r="E850" s="104" t="s">
        <v>1266</v>
      </c>
      <c r="F850" s="29"/>
      <c r="G850" s="30"/>
      <c r="H850" s="42">
        <f>SUBTOTAL(9,H838:H849)</f>
        <v>6173097.4000000004</v>
      </c>
      <c r="I850" s="29"/>
      <c r="J850" s="30">
        <f t="shared" si="254"/>
        <v>0</v>
      </c>
      <c r="K850" s="42">
        <f>SUBTOTAL(9,K838:K849)</f>
        <v>6180023.7471000003</v>
      </c>
      <c r="L850" s="42">
        <f t="shared" si="245"/>
        <v>6926.35</v>
      </c>
      <c r="O850" s="32" t="str">
        <f>LEFT(A850,5)</f>
        <v xml:space="preserve">E312 </v>
      </c>
      <c r="P850" s="318">
        <f>-L850/2</f>
        <v>-3463.1750000000002</v>
      </c>
    </row>
    <row r="851" spans="1:20" ht="15.75" outlineLevel="2" thickTop="1" x14ac:dyDescent="0.25">
      <c r="A851" t="s">
        <v>86</v>
      </c>
      <c r="B851" s="19" t="str">
        <f t="shared" ref="B851:B862" si="263">CONCATENATE(A851,"-",MONTH(E851))</f>
        <v>E312 STM Boiler, Colstrip 3-4 Com-1</v>
      </c>
      <c r="C851" s="19" t="s">
        <v>1230</v>
      </c>
      <c r="E851" s="27">
        <v>43131</v>
      </c>
      <c r="F851" s="249">
        <v>15171818.779999999</v>
      </c>
      <c r="G851" s="67">
        <v>4.0800000000000003E-2</v>
      </c>
      <c r="H851" s="250">
        <v>51584.19</v>
      </c>
      <c r="I851" s="249">
        <f t="shared" ref="I851:I862" si="264">VLOOKUP(CONCATENATE(A851,"-12"),$B$6:$F$7816,5,FALSE)</f>
        <v>15171818.779999999</v>
      </c>
      <c r="J851" s="67">
        <f t="shared" si="254"/>
        <v>4.0800000000000003E-2</v>
      </c>
      <c r="K851" s="259">
        <f t="shared" ref="K851:K862" si="265">I851*J851/12</f>
        <v>51584.183851999995</v>
      </c>
      <c r="L851" s="250">
        <f t="shared" si="245"/>
        <v>-0.01</v>
      </c>
      <c r="M851" s="19" t="s">
        <v>1260</v>
      </c>
      <c r="O851" s="32" t="str">
        <f t="shared" ref="O851:O862" si="266">LEFT(A851,4)</f>
        <v>E312</v>
      </c>
      <c r="P851" s="318"/>
      <c r="T851" s="19" t="s">
        <v>1260</v>
      </c>
    </row>
    <row r="852" spans="1:20" outlineLevel="2" x14ac:dyDescent="0.25">
      <c r="A852" t="s">
        <v>86</v>
      </c>
      <c r="B852" s="19" t="str">
        <f t="shared" si="263"/>
        <v>E312 STM Boiler, Colstrip 3-4 Com-2</v>
      </c>
      <c r="C852" s="19" t="s">
        <v>1230</v>
      </c>
      <c r="E852" s="27">
        <v>43159</v>
      </c>
      <c r="F852" s="249">
        <v>15171818.779999999</v>
      </c>
      <c r="G852" s="67">
        <v>4.0800000000000003E-2</v>
      </c>
      <c r="H852" s="250">
        <v>51584.19</v>
      </c>
      <c r="I852" s="249">
        <f t="shared" si="264"/>
        <v>15171818.779999999</v>
      </c>
      <c r="J852" s="67">
        <f t="shared" si="254"/>
        <v>4.0800000000000003E-2</v>
      </c>
      <c r="K852" s="259">
        <f t="shared" si="265"/>
        <v>51584.183851999995</v>
      </c>
      <c r="L852" s="250">
        <f t="shared" ref="L852:L915" si="267">ROUND(K852-H852,2)</f>
        <v>-0.01</v>
      </c>
      <c r="M852" s="19" t="s">
        <v>1260</v>
      </c>
      <c r="O852" s="32" t="str">
        <f t="shared" si="266"/>
        <v>E312</v>
      </c>
      <c r="P852" s="318"/>
      <c r="T852" s="19" t="s">
        <v>1260</v>
      </c>
    </row>
    <row r="853" spans="1:20" outlineLevel="2" x14ac:dyDescent="0.25">
      <c r="A853" t="s">
        <v>86</v>
      </c>
      <c r="B853" s="19" t="str">
        <f t="shared" si="263"/>
        <v>E312 STM Boiler, Colstrip 3-4 Com-3</v>
      </c>
      <c r="C853" s="19" t="s">
        <v>1230</v>
      </c>
      <c r="E853" s="27">
        <v>43190</v>
      </c>
      <c r="F853" s="249">
        <v>15171818.779999999</v>
      </c>
      <c r="G853" s="67">
        <v>4.0800000000000003E-2</v>
      </c>
      <c r="H853" s="250">
        <v>51584.19</v>
      </c>
      <c r="I853" s="249">
        <f t="shared" si="264"/>
        <v>15171818.779999999</v>
      </c>
      <c r="J853" s="67">
        <f t="shared" si="254"/>
        <v>4.0800000000000003E-2</v>
      </c>
      <c r="K853" s="259">
        <f t="shared" si="265"/>
        <v>51584.183851999995</v>
      </c>
      <c r="L853" s="250">
        <f t="shared" si="267"/>
        <v>-0.01</v>
      </c>
      <c r="M853" s="19" t="s">
        <v>1260</v>
      </c>
      <c r="O853" s="32" t="str">
        <f t="shared" si="266"/>
        <v>E312</v>
      </c>
      <c r="P853" s="318"/>
      <c r="T853" s="19" t="s">
        <v>1260</v>
      </c>
    </row>
    <row r="854" spans="1:20" outlineLevel="2" x14ac:dyDescent="0.25">
      <c r="A854" t="s">
        <v>86</v>
      </c>
      <c r="B854" s="19" t="str">
        <f t="shared" si="263"/>
        <v>E312 STM Boiler, Colstrip 3-4 Com-4</v>
      </c>
      <c r="C854" s="19" t="s">
        <v>1230</v>
      </c>
      <c r="E854" s="27">
        <v>43220</v>
      </c>
      <c r="F854" s="249">
        <v>15171818.779999999</v>
      </c>
      <c r="G854" s="67">
        <v>4.0800000000000003E-2</v>
      </c>
      <c r="H854" s="250">
        <v>51584.19</v>
      </c>
      <c r="I854" s="249">
        <f t="shared" si="264"/>
        <v>15171818.779999999</v>
      </c>
      <c r="J854" s="67">
        <f t="shared" si="254"/>
        <v>4.0800000000000003E-2</v>
      </c>
      <c r="K854" s="259">
        <f t="shared" si="265"/>
        <v>51584.183851999995</v>
      </c>
      <c r="L854" s="250">
        <f t="shared" si="267"/>
        <v>-0.01</v>
      </c>
      <c r="M854" s="19" t="s">
        <v>1260</v>
      </c>
      <c r="O854" s="32" t="str">
        <f t="shared" si="266"/>
        <v>E312</v>
      </c>
      <c r="P854" s="318"/>
      <c r="T854" s="19" t="s">
        <v>1260</v>
      </c>
    </row>
    <row r="855" spans="1:20" outlineLevel="2" x14ac:dyDescent="0.25">
      <c r="A855" t="s">
        <v>86</v>
      </c>
      <c r="B855" s="19" t="str">
        <f t="shared" si="263"/>
        <v>E312 STM Boiler, Colstrip 3-4 Com-5</v>
      </c>
      <c r="C855" s="19" t="s">
        <v>1230</v>
      </c>
      <c r="E855" s="27">
        <v>43251</v>
      </c>
      <c r="F855" s="249">
        <v>15171818.779999999</v>
      </c>
      <c r="G855" s="67">
        <v>4.0800000000000003E-2</v>
      </c>
      <c r="H855" s="250">
        <v>51584.19</v>
      </c>
      <c r="I855" s="249">
        <f t="shared" si="264"/>
        <v>15171818.779999999</v>
      </c>
      <c r="J855" s="67">
        <f t="shared" si="254"/>
        <v>4.0800000000000003E-2</v>
      </c>
      <c r="K855" s="259">
        <f t="shared" si="265"/>
        <v>51584.183851999995</v>
      </c>
      <c r="L855" s="250">
        <f t="shared" si="267"/>
        <v>-0.01</v>
      </c>
      <c r="M855" s="19" t="s">
        <v>1260</v>
      </c>
      <c r="O855" s="32" t="str">
        <f t="shared" si="266"/>
        <v>E312</v>
      </c>
      <c r="P855" s="318"/>
      <c r="T855" s="19" t="s">
        <v>1260</v>
      </c>
    </row>
    <row r="856" spans="1:20" outlineLevel="2" x14ac:dyDescent="0.25">
      <c r="A856" t="s">
        <v>86</v>
      </c>
      <c r="B856" s="19" t="str">
        <f t="shared" si="263"/>
        <v>E312 STM Boiler, Colstrip 3-4 Com-6</v>
      </c>
      <c r="C856" s="19" t="s">
        <v>1230</v>
      </c>
      <c r="E856" s="27">
        <v>43281</v>
      </c>
      <c r="F856" s="249">
        <v>15171818.779999999</v>
      </c>
      <c r="G856" s="67">
        <v>4.0800000000000003E-2</v>
      </c>
      <c r="H856" s="250">
        <v>51584.19</v>
      </c>
      <c r="I856" s="249">
        <f t="shared" si="264"/>
        <v>15171818.779999999</v>
      </c>
      <c r="J856" s="67">
        <f t="shared" si="254"/>
        <v>4.0800000000000003E-2</v>
      </c>
      <c r="K856" s="259">
        <f t="shared" si="265"/>
        <v>51584.183851999995</v>
      </c>
      <c r="L856" s="250">
        <f t="shared" si="267"/>
        <v>-0.01</v>
      </c>
      <c r="M856" s="19" t="s">
        <v>1260</v>
      </c>
      <c r="O856" s="32" t="str">
        <f t="shared" si="266"/>
        <v>E312</v>
      </c>
      <c r="P856" s="318"/>
      <c r="T856" s="19" t="s">
        <v>1260</v>
      </c>
    </row>
    <row r="857" spans="1:20" outlineLevel="2" x14ac:dyDescent="0.25">
      <c r="A857" t="s">
        <v>86</v>
      </c>
      <c r="B857" s="19" t="str">
        <f t="shared" si="263"/>
        <v>E312 STM Boiler, Colstrip 3-4 Com-7</v>
      </c>
      <c r="C857" s="19" t="s">
        <v>1230</v>
      </c>
      <c r="E857" s="27">
        <v>43312</v>
      </c>
      <c r="F857" s="249">
        <v>15171818.779999999</v>
      </c>
      <c r="G857" s="67">
        <v>4.0800000000000003E-2</v>
      </c>
      <c r="H857" s="250">
        <v>51584.19</v>
      </c>
      <c r="I857" s="249">
        <f t="shared" si="264"/>
        <v>15171818.779999999</v>
      </c>
      <c r="J857" s="67">
        <f t="shared" si="254"/>
        <v>4.0800000000000003E-2</v>
      </c>
      <c r="K857" s="259">
        <f t="shared" si="265"/>
        <v>51584.183851999995</v>
      </c>
      <c r="L857" s="250">
        <f t="shared" si="267"/>
        <v>-0.01</v>
      </c>
      <c r="M857" s="19" t="s">
        <v>1260</v>
      </c>
      <c r="O857" s="32" t="str">
        <f t="shared" si="266"/>
        <v>E312</v>
      </c>
      <c r="P857" s="318"/>
      <c r="T857" s="19" t="s">
        <v>1260</v>
      </c>
    </row>
    <row r="858" spans="1:20" outlineLevel="2" x14ac:dyDescent="0.25">
      <c r="A858" t="s">
        <v>86</v>
      </c>
      <c r="B858" s="19" t="str">
        <f t="shared" si="263"/>
        <v>E312 STM Boiler, Colstrip 3-4 Com-8</v>
      </c>
      <c r="C858" s="19" t="s">
        <v>1230</v>
      </c>
      <c r="E858" s="27">
        <v>43343</v>
      </c>
      <c r="F858" s="249">
        <v>15171818.779999999</v>
      </c>
      <c r="G858" s="67">
        <v>4.0800000000000003E-2</v>
      </c>
      <c r="H858" s="250">
        <v>51584.19</v>
      </c>
      <c r="I858" s="249">
        <f t="shared" si="264"/>
        <v>15171818.779999999</v>
      </c>
      <c r="J858" s="67">
        <f t="shared" si="254"/>
        <v>4.0800000000000003E-2</v>
      </c>
      <c r="K858" s="259">
        <f t="shared" si="265"/>
        <v>51584.183851999995</v>
      </c>
      <c r="L858" s="250">
        <f t="shared" si="267"/>
        <v>-0.01</v>
      </c>
      <c r="M858" s="19" t="s">
        <v>1260</v>
      </c>
      <c r="O858" s="32" t="str">
        <f t="shared" si="266"/>
        <v>E312</v>
      </c>
      <c r="P858" s="318"/>
      <c r="T858" s="19" t="s">
        <v>1260</v>
      </c>
    </row>
    <row r="859" spans="1:20" outlineLevel="2" x14ac:dyDescent="0.25">
      <c r="A859" t="s">
        <v>86</v>
      </c>
      <c r="B859" s="19" t="str">
        <f t="shared" si="263"/>
        <v>E312 STM Boiler, Colstrip 3-4 Com-9</v>
      </c>
      <c r="C859" s="19" t="s">
        <v>1230</v>
      </c>
      <c r="E859" s="27">
        <v>43373</v>
      </c>
      <c r="F859" s="249">
        <v>15171818.779999999</v>
      </c>
      <c r="G859" s="67">
        <v>4.0800000000000003E-2</v>
      </c>
      <c r="H859" s="250">
        <v>51584.19</v>
      </c>
      <c r="I859" s="249">
        <f t="shared" si="264"/>
        <v>15171818.779999999</v>
      </c>
      <c r="J859" s="67">
        <f t="shared" si="254"/>
        <v>4.0800000000000003E-2</v>
      </c>
      <c r="K859" s="259">
        <f t="shared" si="265"/>
        <v>51584.183851999995</v>
      </c>
      <c r="L859" s="250">
        <f t="shared" si="267"/>
        <v>-0.01</v>
      </c>
      <c r="M859" s="19" t="s">
        <v>1260</v>
      </c>
      <c r="O859" s="32" t="str">
        <f t="shared" si="266"/>
        <v>E312</v>
      </c>
      <c r="P859" s="318"/>
      <c r="T859" s="19" t="s">
        <v>1260</v>
      </c>
    </row>
    <row r="860" spans="1:20" outlineLevel="2" x14ac:dyDescent="0.25">
      <c r="A860" t="s">
        <v>86</v>
      </c>
      <c r="B860" s="19" t="str">
        <f t="shared" si="263"/>
        <v>E312 STM Boiler, Colstrip 3-4 Com-10</v>
      </c>
      <c r="C860" s="19" t="s">
        <v>1230</v>
      </c>
      <c r="E860" s="27">
        <v>43404</v>
      </c>
      <c r="F860" s="249">
        <v>15171818.779999999</v>
      </c>
      <c r="G860" s="67">
        <v>4.0800000000000003E-2</v>
      </c>
      <c r="H860" s="250">
        <v>51584.19</v>
      </c>
      <c r="I860" s="249">
        <f t="shared" si="264"/>
        <v>15171818.779999999</v>
      </c>
      <c r="J860" s="67">
        <f t="shared" si="254"/>
        <v>4.0800000000000003E-2</v>
      </c>
      <c r="K860" s="259">
        <f t="shared" si="265"/>
        <v>51584.183851999995</v>
      </c>
      <c r="L860" s="250">
        <f t="shared" si="267"/>
        <v>-0.01</v>
      </c>
      <c r="M860" s="19" t="s">
        <v>1260</v>
      </c>
      <c r="O860" s="32" t="str">
        <f t="shared" si="266"/>
        <v>E312</v>
      </c>
      <c r="P860" s="318"/>
      <c r="T860" s="19" t="s">
        <v>1260</v>
      </c>
    </row>
    <row r="861" spans="1:20" outlineLevel="2" x14ac:dyDescent="0.25">
      <c r="A861" t="s">
        <v>86</v>
      </c>
      <c r="B861" s="19" t="str">
        <f t="shared" si="263"/>
        <v>E312 STM Boiler, Colstrip 3-4 Com-11</v>
      </c>
      <c r="C861" s="19" t="s">
        <v>1230</v>
      </c>
      <c r="E861" s="27">
        <v>43434</v>
      </c>
      <c r="F861" s="249">
        <v>15171818.779999999</v>
      </c>
      <c r="G861" s="67">
        <v>4.0800000000000003E-2</v>
      </c>
      <c r="H861" s="250">
        <v>51584.19</v>
      </c>
      <c r="I861" s="249">
        <f t="shared" si="264"/>
        <v>15171818.779999999</v>
      </c>
      <c r="J861" s="67">
        <f t="shared" si="254"/>
        <v>4.0800000000000003E-2</v>
      </c>
      <c r="K861" s="259">
        <f t="shared" si="265"/>
        <v>51584.183851999995</v>
      </c>
      <c r="L861" s="250">
        <f t="shared" si="267"/>
        <v>-0.01</v>
      </c>
      <c r="M861" s="19" t="s">
        <v>1260</v>
      </c>
      <c r="O861" s="32" t="str">
        <f t="shared" si="266"/>
        <v>E312</v>
      </c>
      <c r="P861" s="318"/>
      <c r="T861" s="19" t="s">
        <v>1260</v>
      </c>
    </row>
    <row r="862" spans="1:20" outlineLevel="2" x14ac:dyDescent="0.25">
      <c r="A862" t="s">
        <v>86</v>
      </c>
      <c r="B862" s="19" t="str">
        <f t="shared" si="263"/>
        <v>E312 STM Boiler, Colstrip 3-4 Com-12</v>
      </c>
      <c r="C862" s="19" t="s">
        <v>1230</v>
      </c>
      <c r="E862" s="27">
        <v>43465</v>
      </c>
      <c r="F862" s="249">
        <v>15171818.779999999</v>
      </c>
      <c r="G862" s="67">
        <v>4.0800000000000003E-2</v>
      </c>
      <c r="H862" s="250">
        <v>51584.19</v>
      </c>
      <c r="I862" s="249">
        <f t="shared" si="264"/>
        <v>15171818.779999999</v>
      </c>
      <c r="J862" s="67">
        <f t="shared" si="254"/>
        <v>4.0800000000000003E-2</v>
      </c>
      <c r="K862" s="259">
        <f t="shared" si="265"/>
        <v>51584.183851999995</v>
      </c>
      <c r="L862" s="250">
        <f t="shared" si="267"/>
        <v>-0.01</v>
      </c>
      <c r="M862" s="19" t="s">
        <v>1260</v>
      </c>
      <c r="O862" s="32" t="str">
        <f t="shared" si="266"/>
        <v>E312</v>
      </c>
      <c r="P862" s="318"/>
      <c r="T862" s="19" t="s">
        <v>1260</v>
      </c>
    </row>
    <row r="863" spans="1:20" s="19" customFormat="1" ht="15.75" outlineLevel="1" thickBot="1" x14ac:dyDescent="0.3">
      <c r="A863" s="28" t="s">
        <v>689</v>
      </c>
      <c r="C863" s="20" t="s">
        <v>1234</v>
      </c>
      <c r="E863" s="104" t="s">
        <v>1266</v>
      </c>
      <c r="F863" s="29"/>
      <c r="G863" s="30"/>
      <c r="H863" s="42">
        <f>SUBTOTAL(9,H851:H862)</f>
        <v>619010.28</v>
      </c>
      <c r="I863" s="29"/>
      <c r="J863" s="30">
        <f t="shared" si="254"/>
        <v>0</v>
      </c>
      <c r="K863" s="42">
        <f>SUBTOTAL(9,K851:K862)</f>
        <v>619010.20622399997</v>
      </c>
      <c r="L863" s="42">
        <f t="shared" si="267"/>
        <v>-7.0000000000000007E-2</v>
      </c>
      <c r="O863" s="32" t="str">
        <f>LEFT(A863,5)</f>
        <v xml:space="preserve">E312 </v>
      </c>
      <c r="P863" s="318">
        <f>-L863/2</f>
        <v>3.5000000000000003E-2</v>
      </c>
    </row>
    <row r="864" spans="1:20" ht="15.75" outlineLevel="2" thickTop="1" x14ac:dyDescent="0.25">
      <c r="A864" t="s">
        <v>87</v>
      </c>
      <c r="B864" s="19" t="str">
        <f t="shared" ref="B864:B875" si="268">CONCATENATE(A864,"-",MONTH(E864))</f>
        <v>E312 STM Boiler, Colstrip 4-1</v>
      </c>
      <c r="C864" s="19" t="s">
        <v>1230</v>
      </c>
      <c r="E864" s="27">
        <v>43131</v>
      </c>
      <c r="F864" s="249">
        <v>129411675.13</v>
      </c>
      <c r="G864" s="67">
        <v>4.7E-2</v>
      </c>
      <c r="H864" s="250">
        <v>506862.4</v>
      </c>
      <c r="I864" s="249">
        <f t="shared" ref="I864:I875" si="269">VLOOKUP(CONCATENATE(A864,"-12"),$B$6:$F$7816,5,FALSE)</f>
        <v>129771959.77</v>
      </c>
      <c r="J864" s="67">
        <f t="shared" si="254"/>
        <v>4.7E-2</v>
      </c>
      <c r="K864" s="259">
        <f t="shared" ref="K864:K875" si="270">I864*J864/12</f>
        <v>508273.50909916667</v>
      </c>
      <c r="L864" s="250">
        <f t="shared" si="267"/>
        <v>1411.11</v>
      </c>
      <c r="M864" s="19" t="s">
        <v>1260</v>
      </c>
      <c r="O864" s="32" t="str">
        <f t="shared" ref="O864:O875" si="271">LEFT(A864,4)</f>
        <v>E312</v>
      </c>
      <c r="P864" s="318"/>
      <c r="T864" s="19" t="s">
        <v>1260</v>
      </c>
    </row>
    <row r="865" spans="1:20" outlineLevel="2" x14ac:dyDescent="0.25">
      <c r="A865" t="s">
        <v>87</v>
      </c>
      <c r="B865" s="19" t="str">
        <f t="shared" si="268"/>
        <v>E312 STM Boiler, Colstrip 4-2</v>
      </c>
      <c r="C865" s="19" t="s">
        <v>1230</v>
      </c>
      <c r="E865" s="27">
        <v>43159</v>
      </c>
      <c r="F865" s="249">
        <v>129487835.69</v>
      </c>
      <c r="G865" s="67">
        <v>4.7E-2</v>
      </c>
      <c r="H865" s="250">
        <v>507160.69</v>
      </c>
      <c r="I865" s="249">
        <f t="shared" si="269"/>
        <v>129771959.77</v>
      </c>
      <c r="J865" s="67">
        <f t="shared" si="254"/>
        <v>4.7E-2</v>
      </c>
      <c r="K865" s="259">
        <f t="shared" si="270"/>
        <v>508273.50909916667</v>
      </c>
      <c r="L865" s="250">
        <f t="shared" si="267"/>
        <v>1112.82</v>
      </c>
      <c r="M865" s="19" t="s">
        <v>1260</v>
      </c>
      <c r="O865" s="32" t="str">
        <f t="shared" si="271"/>
        <v>E312</v>
      </c>
      <c r="P865" s="318"/>
      <c r="T865" s="19" t="s">
        <v>1260</v>
      </c>
    </row>
    <row r="866" spans="1:20" outlineLevel="2" x14ac:dyDescent="0.25">
      <c r="A866" t="s">
        <v>87</v>
      </c>
      <c r="B866" s="19" t="str">
        <f t="shared" si="268"/>
        <v>E312 STM Boiler, Colstrip 4-3</v>
      </c>
      <c r="C866" s="19" t="s">
        <v>1230</v>
      </c>
      <c r="E866" s="27">
        <v>43190</v>
      </c>
      <c r="F866" s="249">
        <v>129521436.65000001</v>
      </c>
      <c r="G866" s="67">
        <v>4.7E-2</v>
      </c>
      <c r="H866" s="250">
        <v>507292.3</v>
      </c>
      <c r="I866" s="249">
        <f t="shared" si="269"/>
        <v>129771959.77</v>
      </c>
      <c r="J866" s="67">
        <f t="shared" si="254"/>
        <v>4.7E-2</v>
      </c>
      <c r="K866" s="259">
        <f t="shared" si="270"/>
        <v>508273.50909916667</v>
      </c>
      <c r="L866" s="250">
        <f t="shared" si="267"/>
        <v>981.21</v>
      </c>
      <c r="M866" s="19" t="s">
        <v>1260</v>
      </c>
      <c r="O866" s="32" t="str">
        <f t="shared" si="271"/>
        <v>E312</v>
      </c>
      <c r="P866" s="318"/>
      <c r="T866" s="19" t="s">
        <v>1260</v>
      </c>
    </row>
    <row r="867" spans="1:20" outlineLevel="2" x14ac:dyDescent="0.25">
      <c r="A867" t="s">
        <v>87</v>
      </c>
      <c r="B867" s="19" t="str">
        <f t="shared" si="268"/>
        <v>E312 STM Boiler, Colstrip 4-4</v>
      </c>
      <c r="C867" s="19" t="s">
        <v>1230</v>
      </c>
      <c r="E867" s="27">
        <v>43220</v>
      </c>
      <c r="F867" s="249">
        <v>129560463.01000001</v>
      </c>
      <c r="G867" s="67">
        <v>4.7E-2</v>
      </c>
      <c r="H867" s="250">
        <v>507445.14</v>
      </c>
      <c r="I867" s="249">
        <f t="shared" si="269"/>
        <v>129771959.77</v>
      </c>
      <c r="J867" s="67">
        <f t="shared" si="254"/>
        <v>4.7E-2</v>
      </c>
      <c r="K867" s="259">
        <f t="shared" si="270"/>
        <v>508273.50909916667</v>
      </c>
      <c r="L867" s="250">
        <f t="shared" si="267"/>
        <v>828.37</v>
      </c>
      <c r="M867" s="19" t="s">
        <v>1260</v>
      </c>
      <c r="O867" s="32" t="str">
        <f t="shared" si="271"/>
        <v>E312</v>
      </c>
      <c r="P867" s="318"/>
      <c r="T867" s="19" t="s">
        <v>1260</v>
      </c>
    </row>
    <row r="868" spans="1:20" outlineLevel="2" x14ac:dyDescent="0.25">
      <c r="A868" t="s">
        <v>87</v>
      </c>
      <c r="B868" s="19" t="str">
        <f t="shared" si="268"/>
        <v>E312 STM Boiler, Colstrip 4-5</v>
      </c>
      <c r="C868" s="19" t="s">
        <v>1230</v>
      </c>
      <c r="E868" s="27">
        <v>43251</v>
      </c>
      <c r="F868" s="249">
        <v>129598629.16</v>
      </c>
      <c r="G868" s="67">
        <v>4.7E-2</v>
      </c>
      <c r="H868" s="250">
        <v>507594.63</v>
      </c>
      <c r="I868" s="249">
        <f t="shared" si="269"/>
        <v>129771959.77</v>
      </c>
      <c r="J868" s="67">
        <f t="shared" si="254"/>
        <v>4.7E-2</v>
      </c>
      <c r="K868" s="259">
        <f t="shared" si="270"/>
        <v>508273.50909916667</v>
      </c>
      <c r="L868" s="250">
        <f t="shared" si="267"/>
        <v>678.88</v>
      </c>
      <c r="M868" s="19" t="s">
        <v>1260</v>
      </c>
      <c r="O868" s="32" t="str">
        <f t="shared" si="271"/>
        <v>E312</v>
      </c>
      <c r="P868" s="318"/>
      <c r="T868" s="19" t="s">
        <v>1260</v>
      </c>
    </row>
    <row r="869" spans="1:20" outlineLevel="2" x14ac:dyDescent="0.25">
      <c r="A869" t="s">
        <v>87</v>
      </c>
      <c r="B869" s="19" t="str">
        <f t="shared" si="268"/>
        <v>E312 STM Boiler, Colstrip 4-6</v>
      </c>
      <c r="C869" s="19" t="s">
        <v>1230</v>
      </c>
      <c r="E869" s="27">
        <v>43281</v>
      </c>
      <c r="F869" s="249">
        <v>129635623.93000001</v>
      </c>
      <c r="G869" s="67">
        <v>4.7E-2</v>
      </c>
      <c r="H869" s="250">
        <v>507739.53</v>
      </c>
      <c r="I869" s="249">
        <f t="shared" si="269"/>
        <v>129771959.77</v>
      </c>
      <c r="J869" s="67">
        <f t="shared" si="254"/>
        <v>4.7E-2</v>
      </c>
      <c r="K869" s="259">
        <f t="shared" si="270"/>
        <v>508273.50909916667</v>
      </c>
      <c r="L869" s="250">
        <f t="shared" si="267"/>
        <v>533.98</v>
      </c>
      <c r="M869" s="19" t="s">
        <v>1260</v>
      </c>
      <c r="O869" s="32" t="str">
        <f t="shared" si="271"/>
        <v>E312</v>
      </c>
      <c r="P869" s="318"/>
      <c r="T869" s="19" t="s">
        <v>1260</v>
      </c>
    </row>
    <row r="870" spans="1:20" outlineLevel="2" x14ac:dyDescent="0.25">
      <c r="A870" t="s">
        <v>87</v>
      </c>
      <c r="B870" s="19" t="str">
        <f t="shared" si="268"/>
        <v>E312 STM Boiler, Colstrip 4-7</v>
      </c>
      <c r="C870" s="19" t="s">
        <v>1230</v>
      </c>
      <c r="E870" s="27">
        <v>43312</v>
      </c>
      <c r="F870" s="249">
        <v>129287806.8</v>
      </c>
      <c r="G870" s="67">
        <v>4.7E-2</v>
      </c>
      <c r="H870" s="250">
        <v>506377.24</v>
      </c>
      <c r="I870" s="249">
        <f t="shared" si="269"/>
        <v>129771959.77</v>
      </c>
      <c r="J870" s="67">
        <f t="shared" si="254"/>
        <v>4.7E-2</v>
      </c>
      <c r="K870" s="259">
        <f t="shared" si="270"/>
        <v>508273.50909916667</v>
      </c>
      <c r="L870" s="250">
        <f t="shared" si="267"/>
        <v>1896.27</v>
      </c>
      <c r="M870" s="19" t="s">
        <v>1260</v>
      </c>
      <c r="O870" s="32" t="str">
        <f t="shared" si="271"/>
        <v>E312</v>
      </c>
      <c r="P870" s="318"/>
      <c r="T870" s="19" t="s">
        <v>1260</v>
      </c>
    </row>
    <row r="871" spans="1:20" outlineLevel="2" x14ac:dyDescent="0.25">
      <c r="A871" t="s">
        <v>87</v>
      </c>
      <c r="B871" s="19" t="str">
        <f t="shared" si="268"/>
        <v>E312 STM Boiler, Colstrip 4-8</v>
      </c>
      <c r="C871" s="19" t="s">
        <v>1230</v>
      </c>
      <c r="E871" s="27">
        <v>43343</v>
      </c>
      <c r="F871" s="249">
        <v>129475692.88</v>
      </c>
      <c r="G871" s="67">
        <v>4.7E-2</v>
      </c>
      <c r="H871" s="250">
        <v>507113.13</v>
      </c>
      <c r="I871" s="249">
        <f t="shared" si="269"/>
        <v>129771959.77</v>
      </c>
      <c r="J871" s="67">
        <f t="shared" si="254"/>
        <v>4.7E-2</v>
      </c>
      <c r="K871" s="259">
        <f t="shared" si="270"/>
        <v>508273.50909916667</v>
      </c>
      <c r="L871" s="250">
        <f t="shared" si="267"/>
        <v>1160.3800000000001</v>
      </c>
      <c r="M871" s="19" t="s">
        <v>1260</v>
      </c>
      <c r="O871" s="32" t="str">
        <f t="shared" si="271"/>
        <v>E312</v>
      </c>
      <c r="P871" s="318"/>
      <c r="T871" s="19" t="s">
        <v>1260</v>
      </c>
    </row>
    <row r="872" spans="1:20" outlineLevel="2" x14ac:dyDescent="0.25">
      <c r="A872" t="s">
        <v>87</v>
      </c>
      <c r="B872" s="19" t="str">
        <f t="shared" si="268"/>
        <v>E312 STM Boiler, Colstrip 4-9</v>
      </c>
      <c r="C872" s="19" t="s">
        <v>1230</v>
      </c>
      <c r="E872" s="27">
        <v>43373</v>
      </c>
      <c r="F872" s="249">
        <v>129581061.65000001</v>
      </c>
      <c r="G872" s="67">
        <v>4.7E-2</v>
      </c>
      <c r="H872" s="250">
        <v>507525.82</v>
      </c>
      <c r="I872" s="249">
        <f t="shared" si="269"/>
        <v>129771959.77</v>
      </c>
      <c r="J872" s="67">
        <f t="shared" si="254"/>
        <v>4.7E-2</v>
      </c>
      <c r="K872" s="259">
        <f t="shared" si="270"/>
        <v>508273.50909916667</v>
      </c>
      <c r="L872" s="250">
        <f t="shared" si="267"/>
        <v>747.69</v>
      </c>
      <c r="M872" s="19" t="s">
        <v>1260</v>
      </c>
      <c r="O872" s="32" t="str">
        <f t="shared" si="271"/>
        <v>E312</v>
      </c>
      <c r="P872" s="318"/>
      <c r="T872" s="19" t="s">
        <v>1260</v>
      </c>
    </row>
    <row r="873" spans="1:20" outlineLevel="2" x14ac:dyDescent="0.25">
      <c r="A873" t="s">
        <v>87</v>
      </c>
      <c r="B873" s="19" t="str">
        <f t="shared" si="268"/>
        <v>E312 STM Boiler, Colstrip 4-10</v>
      </c>
      <c r="C873" s="19" t="s">
        <v>1230</v>
      </c>
      <c r="E873" s="27">
        <v>43404</v>
      </c>
      <c r="F873" s="249">
        <v>129726234.86</v>
      </c>
      <c r="G873" s="67">
        <v>4.7E-2</v>
      </c>
      <c r="H873" s="250">
        <v>508094.42</v>
      </c>
      <c r="I873" s="249">
        <f t="shared" si="269"/>
        <v>129771959.77</v>
      </c>
      <c r="J873" s="67">
        <f t="shared" si="254"/>
        <v>4.7E-2</v>
      </c>
      <c r="K873" s="259">
        <f t="shared" si="270"/>
        <v>508273.50909916667</v>
      </c>
      <c r="L873" s="250">
        <f t="shared" si="267"/>
        <v>179.09</v>
      </c>
      <c r="M873" s="19" t="s">
        <v>1260</v>
      </c>
      <c r="O873" s="32" t="str">
        <f t="shared" si="271"/>
        <v>E312</v>
      </c>
      <c r="P873" s="318"/>
      <c r="T873" s="19" t="s">
        <v>1260</v>
      </c>
    </row>
    <row r="874" spans="1:20" outlineLevel="2" x14ac:dyDescent="0.25">
      <c r="A874" t="s">
        <v>87</v>
      </c>
      <c r="B874" s="19" t="str">
        <f t="shared" si="268"/>
        <v>E312 STM Boiler, Colstrip 4-11</v>
      </c>
      <c r="C874" s="19" t="s">
        <v>1230</v>
      </c>
      <c r="E874" s="27">
        <v>43434</v>
      </c>
      <c r="F874" s="249">
        <v>129810441.94</v>
      </c>
      <c r="G874" s="67">
        <v>4.7E-2</v>
      </c>
      <c r="H874" s="250">
        <v>508424.23</v>
      </c>
      <c r="I874" s="249">
        <f t="shared" si="269"/>
        <v>129771959.77</v>
      </c>
      <c r="J874" s="67">
        <f t="shared" si="254"/>
        <v>4.7E-2</v>
      </c>
      <c r="K874" s="259">
        <f t="shared" si="270"/>
        <v>508273.50909916667</v>
      </c>
      <c r="L874" s="250">
        <f t="shared" si="267"/>
        <v>-150.72</v>
      </c>
      <c r="M874" s="19" t="s">
        <v>1260</v>
      </c>
      <c r="O874" s="32" t="str">
        <f t="shared" si="271"/>
        <v>E312</v>
      </c>
      <c r="P874" s="318"/>
      <c r="T874" s="19" t="s">
        <v>1260</v>
      </c>
    </row>
    <row r="875" spans="1:20" outlineLevel="2" x14ac:dyDescent="0.25">
      <c r="A875" t="s">
        <v>87</v>
      </c>
      <c r="B875" s="19" t="str">
        <f t="shared" si="268"/>
        <v>E312 STM Boiler, Colstrip 4-12</v>
      </c>
      <c r="C875" s="19" t="s">
        <v>1230</v>
      </c>
      <c r="E875" s="27">
        <v>43465</v>
      </c>
      <c r="F875" s="249">
        <v>129771959.77</v>
      </c>
      <c r="G875" s="67">
        <v>4.7E-2</v>
      </c>
      <c r="H875" s="250">
        <v>508273.51</v>
      </c>
      <c r="I875" s="249">
        <f t="shared" si="269"/>
        <v>129771959.77</v>
      </c>
      <c r="J875" s="67">
        <f t="shared" si="254"/>
        <v>4.7E-2</v>
      </c>
      <c r="K875" s="259">
        <f t="shared" si="270"/>
        <v>508273.50909916667</v>
      </c>
      <c r="L875" s="250">
        <f t="shared" si="267"/>
        <v>0</v>
      </c>
      <c r="M875" s="19" t="s">
        <v>1260</v>
      </c>
      <c r="O875" s="32" t="str">
        <f t="shared" si="271"/>
        <v>E312</v>
      </c>
      <c r="P875" s="318"/>
      <c r="T875" s="19" t="s">
        <v>1260</v>
      </c>
    </row>
    <row r="876" spans="1:20" s="19" customFormat="1" ht="15.75" outlineLevel="1" thickBot="1" x14ac:dyDescent="0.3">
      <c r="A876" s="28" t="s">
        <v>690</v>
      </c>
      <c r="C876" s="20" t="s">
        <v>1234</v>
      </c>
      <c r="E876" s="104" t="s">
        <v>1266</v>
      </c>
      <c r="F876" s="29"/>
      <c r="G876" s="30"/>
      <c r="H876" s="42">
        <f>SUBTOTAL(9,H864:H875)</f>
        <v>6089903.040000001</v>
      </c>
      <c r="I876" s="29"/>
      <c r="J876" s="30">
        <f t="shared" si="254"/>
        <v>0</v>
      </c>
      <c r="K876" s="42">
        <f>SUBTOTAL(9,K864:K875)</f>
        <v>6099282.1091900012</v>
      </c>
      <c r="L876" s="42">
        <f t="shared" si="267"/>
        <v>9379.07</v>
      </c>
      <c r="O876" s="32" t="str">
        <f>LEFT(A876,5)</f>
        <v xml:space="preserve">E312 </v>
      </c>
      <c r="P876" s="318">
        <f>-L876/2</f>
        <v>-4689.5349999999999</v>
      </c>
    </row>
    <row r="877" spans="1:20" ht="15.75" outlineLevel="2" thickTop="1" x14ac:dyDescent="0.25">
      <c r="A877" t="s">
        <v>88</v>
      </c>
      <c r="B877" s="19" t="str">
        <f t="shared" ref="B877:B888" si="272">CONCATENATE(A877,"-",MONTH(E877))</f>
        <v>E312 STM Boiler, Encogen-1</v>
      </c>
      <c r="C877" s="19" t="s">
        <v>1230</v>
      </c>
      <c r="E877" s="27">
        <v>43131</v>
      </c>
      <c r="F877" s="249">
        <v>43075517.219999999</v>
      </c>
      <c r="G877" s="67">
        <v>1.61E-2</v>
      </c>
      <c r="H877" s="250">
        <v>57792.979999999996</v>
      </c>
      <c r="I877" s="249">
        <f t="shared" ref="I877:I888" si="273">VLOOKUP(CONCATENATE(A877,"-12"),$B$6:$F$7816,5,FALSE)</f>
        <v>42151922.530000001</v>
      </c>
      <c r="J877" s="67">
        <f t="shared" si="254"/>
        <v>1.61E-2</v>
      </c>
      <c r="K877" s="259">
        <f t="shared" ref="K877:K888" si="274">I877*J877/12</f>
        <v>56553.829394416673</v>
      </c>
      <c r="L877" s="250">
        <f t="shared" si="267"/>
        <v>-1239.1500000000001</v>
      </c>
      <c r="M877" s="19" t="s">
        <v>1260</v>
      </c>
      <c r="O877" s="32" t="str">
        <f t="shared" ref="O877:O888" si="275">LEFT(A877,4)</f>
        <v>E312</v>
      </c>
      <c r="P877" s="318"/>
      <c r="T877" s="19" t="s">
        <v>1260</v>
      </c>
    </row>
    <row r="878" spans="1:20" outlineLevel="2" x14ac:dyDescent="0.25">
      <c r="A878" t="s">
        <v>88</v>
      </c>
      <c r="B878" s="19" t="str">
        <f t="shared" si="272"/>
        <v>E312 STM Boiler, Encogen-2</v>
      </c>
      <c r="C878" s="19" t="s">
        <v>1230</v>
      </c>
      <c r="E878" s="27">
        <v>43159</v>
      </c>
      <c r="F878" s="249">
        <v>43075517.219999999</v>
      </c>
      <c r="G878" s="67">
        <v>1.61E-2</v>
      </c>
      <c r="H878" s="250">
        <v>57792.979999999996</v>
      </c>
      <c r="I878" s="249">
        <f t="shared" si="273"/>
        <v>42151922.530000001</v>
      </c>
      <c r="J878" s="67">
        <f t="shared" ref="J878:J941" si="276">G878</f>
        <v>1.61E-2</v>
      </c>
      <c r="K878" s="259">
        <f t="shared" si="274"/>
        <v>56553.829394416673</v>
      </c>
      <c r="L878" s="250">
        <f t="shared" si="267"/>
        <v>-1239.1500000000001</v>
      </c>
      <c r="M878" s="19" t="s">
        <v>1260</v>
      </c>
      <c r="O878" s="32" t="str">
        <f t="shared" si="275"/>
        <v>E312</v>
      </c>
      <c r="P878" s="318"/>
      <c r="T878" s="19" t="s">
        <v>1260</v>
      </c>
    </row>
    <row r="879" spans="1:20" outlineLevel="2" x14ac:dyDescent="0.25">
      <c r="A879" t="s">
        <v>88</v>
      </c>
      <c r="B879" s="19" t="str">
        <f t="shared" si="272"/>
        <v>E312 STM Boiler, Encogen-3</v>
      </c>
      <c r="C879" s="19" t="s">
        <v>1230</v>
      </c>
      <c r="E879" s="27">
        <v>43190</v>
      </c>
      <c r="F879" s="249">
        <v>43075517.219999999</v>
      </c>
      <c r="G879" s="67">
        <v>1.61E-2</v>
      </c>
      <c r="H879" s="250">
        <v>57792.979999999996</v>
      </c>
      <c r="I879" s="249">
        <f t="shared" si="273"/>
        <v>42151922.530000001</v>
      </c>
      <c r="J879" s="67">
        <f t="shared" si="276"/>
        <v>1.61E-2</v>
      </c>
      <c r="K879" s="259">
        <f t="shared" si="274"/>
        <v>56553.829394416673</v>
      </c>
      <c r="L879" s="250">
        <f t="shared" si="267"/>
        <v>-1239.1500000000001</v>
      </c>
      <c r="M879" s="19" t="s">
        <v>1260</v>
      </c>
      <c r="O879" s="32" t="str">
        <f t="shared" si="275"/>
        <v>E312</v>
      </c>
      <c r="P879" s="318"/>
      <c r="T879" s="19" t="s">
        <v>1260</v>
      </c>
    </row>
    <row r="880" spans="1:20" outlineLevel="2" x14ac:dyDescent="0.25">
      <c r="A880" t="s">
        <v>88</v>
      </c>
      <c r="B880" s="19" t="str">
        <f t="shared" si="272"/>
        <v>E312 STM Boiler, Encogen-4</v>
      </c>
      <c r="C880" s="19" t="s">
        <v>1230</v>
      </c>
      <c r="E880" s="27">
        <v>43220</v>
      </c>
      <c r="F880" s="249">
        <v>43075517.219999999</v>
      </c>
      <c r="G880" s="67">
        <v>1.61E-2</v>
      </c>
      <c r="H880" s="250">
        <v>57792.979999999996</v>
      </c>
      <c r="I880" s="249">
        <f t="shared" si="273"/>
        <v>42151922.530000001</v>
      </c>
      <c r="J880" s="67">
        <f t="shared" si="276"/>
        <v>1.61E-2</v>
      </c>
      <c r="K880" s="259">
        <f t="shared" si="274"/>
        <v>56553.829394416673</v>
      </c>
      <c r="L880" s="250">
        <f t="shared" si="267"/>
        <v>-1239.1500000000001</v>
      </c>
      <c r="M880" s="19" t="s">
        <v>1260</v>
      </c>
      <c r="O880" s="32" t="str">
        <f t="shared" si="275"/>
        <v>E312</v>
      </c>
      <c r="P880" s="318"/>
      <c r="T880" s="19" t="s">
        <v>1260</v>
      </c>
    </row>
    <row r="881" spans="1:20" outlineLevel="2" x14ac:dyDescent="0.25">
      <c r="A881" t="s">
        <v>88</v>
      </c>
      <c r="B881" s="19" t="str">
        <f t="shared" si="272"/>
        <v>E312 STM Boiler, Encogen-5</v>
      </c>
      <c r="C881" s="19" t="s">
        <v>1230</v>
      </c>
      <c r="E881" s="27">
        <v>43251</v>
      </c>
      <c r="F881" s="249">
        <v>43075517.219999999</v>
      </c>
      <c r="G881" s="67">
        <v>1.61E-2</v>
      </c>
      <c r="H881" s="250">
        <v>57792.979999999996</v>
      </c>
      <c r="I881" s="249">
        <f t="shared" si="273"/>
        <v>42151922.530000001</v>
      </c>
      <c r="J881" s="67">
        <f t="shared" si="276"/>
        <v>1.61E-2</v>
      </c>
      <c r="K881" s="259">
        <f t="shared" si="274"/>
        <v>56553.829394416673</v>
      </c>
      <c r="L881" s="250">
        <f t="shared" si="267"/>
        <v>-1239.1500000000001</v>
      </c>
      <c r="M881" s="19" t="s">
        <v>1260</v>
      </c>
      <c r="O881" s="32" t="str">
        <f t="shared" si="275"/>
        <v>E312</v>
      </c>
      <c r="P881" s="318"/>
      <c r="T881" s="19" t="s">
        <v>1260</v>
      </c>
    </row>
    <row r="882" spans="1:20" outlineLevel="2" x14ac:dyDescent="0.25">
      <c r="A882" t="s">
        <v>88</v>
      </c>
      <c r="B882" s="19" t="str">
        <f t="shared" si="272"/>
        <v>E312 STM Boiler, Encogen-6</v>
      </c>
      <c r="C882" s="19" t="s">
        <v>1230</v>
      </c>
      <c r="E882" s="27">
        <v>43281</v>
      </c>
      <c r="F882" s="249">
        <v>43075517.219999999</v>
      </c>
      <c r="G882" s="67">
        <v>1.61E-2</v>
      </c>
      <c r="H882" s="250">
        <v>57792.979999999996</v>
      </c>
      <c r="I882" s="249">
        <f t="shared" si="273"/>
        <v>42151922.530000001</v>
      </c>
      <c r="J882" s="67">
        <f t="shared" si="276"/>
        <v>1.61E-2</v>
      </c>
      <c r="K882" s="259">
        <f t="shared" si="274"/>
        <v>56553.829394416673</v>
      </c>
      <c r="L882" s="250">
        <f t="shared" si="267"/>
        <v>-1239.1500000000001</v>
      </c>
      <c r="M882" s="19" t="s">
        <v>1260</v>
      </c>
      <c r="O882" s="32" t="str">
        <f t="shared" si="275"/>
        <v>E312</v>
      </c>
      <c r="P882" s="318"/>
      <c r="T882" s="19" t="s">
        <v>1260</v>
      </c>
    </row>
    <row r="883" spans="1:20" outlineLevel="2" x14ac:dyDescent="0.25">
      <c r="A883" t="s">
        <v>88</v>
      </c>
      <c r="B883" s="19" t="str">
        <f t="shared" si="272"/>
        <v>E312 STM Boiler, Encogen-7</v>
      </c>
      <c r="C883" s="19" t="s">
        <v>1230</v>
      </c>
      <c r="E883" s="27">
        <v>43312</v>
      </c>
      <c r="F883" s="249">
        <v>42542622.670000002</v>
      </c>
      <c r="G883" s="67">
        <v>1.61E-2</v>
      </c>
      <c r="H883" s="250">
        <v>57078.009999999995</v>
      </c>
      <c r="I883" s="249">
        <f t="shared" si="273"/>
        <v>42151922.530000001</v>
      </c>
      <c r="J883" s="67">
        <f t="shared" si="276"/>
        <v>1.61E-2</v>
      </c>
      <c r="K883" s="259">
        <f t="shared" si="274"/>
        <v>56553.829394416673</v>
      </c>
      <c r="L883" s="250">
        <f t="shared" si="267"/>
        <v>-524.17999999999995</v>
      </c>
      <c r="M883" s="19" t="s">
        <v>1260</v>
      </c>
      <c r="O883" s="32" t="str">
        <f t="shared" si="275"/>
        <v>E312</v>
      </c>
      <c r="P883" s="318"/>
      <c r="T883" s="19" t="s">
        <v>1260</v>
      </c>
    </row>
    <row r="884" spans="1:20" outlineLevel="2" x14ac:dyDescent="0.25">
      <c r="A884" t="s">
        <v>88</v>
      </c>
      <c r="B884" s="19" t="str">
        <f t="shared" si="272"/>
        <v>E312 STM Boiler, Encogen-8</v>
      </c>
      <c r="C884" s="19" t="s">
        <v>1230</v>
      </c>
      <c r="E884" s="27">
        <v>43343</v>
      </c>
      <c r="F884" s="249">
        <v>42009728.119999997</v>
      </c>
      <c r="G884" s="67">
        <v>1.61E-2</v>
      </c>
      <c r="H884" s="250">
        <v>56363.05</v>
      </c>
      <c r="I884" s="249">
        <f t="shared" si="273"/>
        <v>42151922.530000001</v>
      </c>
      <c r="J884" s="67">
        <f t="shared" si="276"/>
        <v>1.61E-2</v>
      </c>
      <c r="K884" s="259">
        <f t="shared" si="274"/>
        <v>56553.829394416673</v>
      </c>
      <c r="L884" s="250">
        <f t="shared" si="267"/>
        <v>190.78</v>
      </c>
      <c r="M884" s="19" t="s">
        <v>1260</v>
      </c>
      <c r="O884" s="32" t="str">
        <f t="shared" si="275"/>
        <v>E312</v>
      </c>
      <c r="P884" s="318"/>
      <c r="T884" s="19" t="s">
        <v>1260</v>
      </c>
    </row>
    <row r="885" spans="1:20" outlineLevel="2" x14ac:dyDescent="0.25">
      <c r="A885" t="s">
        <v>88</v>
      </c>
      <c r="B885" s="19" t="str">
        <f t="shared" si="272"/>
        <v>E312 STM Boiler, Encogen-9</v>
      </c>
      <c r="C885" s="19" t="s">
        <v>1230</v>
      </c>
      <c r="E885" s="27">
        <v>43373</v>
      </c>
      <c r="F885" s="249">
        <v>42009728.119999997</v>
      </c>
      <c r="G885" s="67">
        <v>1.61E-2</v>
      </c>
      <c r="H885" s="250">
        <v>56363.05</v>
      </c>
      <c r="I885" s="249">
        <f t="shared" si="273"/>
        <v>42151922.530000001</v>
      </c>
      <c r="J885" s="67">
        <f t="shared" si="276"/>
        <v>1.61E-2</v>
      </c>
      <c r="K885" s="259">
        <f t="shared" si="274"/>
        <v>56553.829394416673</v>
      </c>
      <c r="L885" s="250">
        <f t="shared" si="267"/>
        <v>190.78</v>
      </c>
      <c r="M885" s="19" t="s">
        <v>1260</v>
      </c>
      <c r="O885" s="32" t="str">
        <f t="shared" si="275"/>
        <v>E312</v>
      </c>
      <c r="P885" s="318"/>
      <c r="T885" s="19" t="s">
        <v>1260</v>
      </c>
    </row>
    <row r="886" spans="1:20" outlineLevel="2" x14ac:dyDescent="0.25">
      <c r="A886" t="s">
        <v>88</v>
      </c>
      <c r="B886" s="19" t="str">
        <f t="shared" si="272"/>
        <v>E312 STM Boiler, Encogen-10</v>
      </c>
      <c r="C886" s="19" t="s">
        <v>1230</v>
      </c>
      <c r="E886" s="27">
        <v>43404</v>
      </c>
      <c r="F886" s="249">
        <v>42009728.119999997</v>
      </c>
      <c r="G886" s="67">
        <v>1.61E-2</v>
      </c>
      <c r="H886" s="250">
        <v>56363.05</v>
      </c>
      <c r="I886" s="249">
        <f t="shared" si="273"/>
        <v>42151922.530000001</v>
      </c>
      <c r="J886" s="67">
        <f t="shared" si="276"/>
        <v>1.61E-2</v>
      </c>
      <c r="K886" s="259">
        <f t="shared" si="274"/>
        <v>56553.829394416673</v>
      </c>
      <c r="L886" s="250">
        <f t="shared" si="267"/>
        <v>190.78</v>
      </c>
      <c r="M886" s="19" t="s">
        <v>1260</v>
      </c>
      <c r="O886" s="32" t="str">
        <f t="shared" si="275"/>
        <v>E312</v>
      </c>
      <c r="P886" s="318"/>
      <c r="T886" s="19" t="s">
        <v>1260</v>
      </c>
    </row>
    <row r="887" spans="1:20" outlineLevel="2" x14ac:dyDescent="0.25">
      <c r="A887" t="s">
        <v>88</v>
      </c>
      <c r="B887" s="19" t="str">
        <f t="shared" si="272"/>
        <v>E312 STM Boiler, Encogen-11</v>
      </c>
      <c r="C887" s="19" t="s">
        <v>1230</v>
      </c>
      <c r="E887" s="27">
        <v>43434</v>
      </c>
      <c r="F887" s="249">
        <v>42009728.119999997</v>
      </c>
      <c r="G887" s="67">
        <v>1.61E-2</v>
      </c>
      <c r="H887" s="250">
        <v>56363.05</v>
      </c>
      <c r="I887" s="249">
        <f t="shared" si="273"/>
        <v>42151922.530000001</v>
      </c>
      <c r="J887" s="67">
        <f t="shared" si="276"/>
        <v>1.61E-2</v>
      </c>
      <c r="K887" s="259">
        <f t="shared" si="274"/>
        <v>56553.829394416673</v>
      </c>
      <c r="L887" s="250">
        <f t="shared" si="267"/>
        <v>190.78</v>
      </c>
      <c r="M887" s="19" t="s">
        <v>1260</v>
      </c>
      <c r="O887" s="32" t="str">
        <f t="shared" si="275"/>
        <v>E312</v>
      </c>
      <c r="P887" s="318"/>
      <c r="T887" s="19" t="s">
        <v>1260</v>
      </c>
    </row>
    <row r="888" spans="1:20" outlineLevel="2" x14ac:dyDescent="0.25">
      <c r="A888" t="s">
        <v>88</v>
      </c>
      <c r="B888" s="19" t="str">
        <f t="shared" si="272"/>
        <v>E312 STM Boiler, Encogen-12</v>
      </c>
      <c r="C888" s="19" t="s">
        <v>1230</v>
      </c>
      <c r="E888" s="27">
        <v>43465</v>
      </c>
      <c r="F888" s="249">
        <v>42151922.530000001</v>
      </c>
      <c r="G888" s="67">
        <v>1.61E-2</v>
      </c>
      <c r="H888" s="250">
        <v>56553.829999999994</v>
      </c>
      <c r="I888" s="249">
        <f t="shared" si="273"/>
        <v>42151922.530000001</v>
      </c>
      <c r="J888" s="67">
        <f t="shared" si="276"/>
        <v>1.61E-2</v>
      </c>
      <c r="K888" s="259">
        <f t="shared" si="274"/>
        <v>56553.829394416673</v>
      </c>
      <c r="L888" s="250">
        <f t="shared" si="267"/>
        <v>0</v>
      </c>
      <c r="M888" s="19" t="s">
        <v>1260</v>
      </c>
      <c r="O888" s="32" t="str">
        <f t="shared" si="275"/>
        <v>E312</v>
      </c>
      <c r="P888" s="318"/>
      <c r="T888" s="19" t="s">
        <v>1260</v>
      </c>
    </row>
    <row r="889" spans="1:20" s="19" customFormat="1" ht="15.75" outlineLevel="1" thickBot="1" x14ac:dyDescent="0.3">
      <c r="A889" s="28" t="s">
        <v>691</v>
      </c>
      <c r="C889" s="20" t="s">
        <v>1234</v>
      </c>
      <c r="E889" s="104" t="s">
        <v>1266</v>
      </c>
      <c r="F889" s="29"/>
      <c r="G889" s="30"/>
      <c r="H889" s="42">
        <f>SUBTOTAL(9,H877:H888)</f>
        <v>685841.91999999993</v>
      </c>
      <c r="I889" s="29"/>
      <c r="J889" s="30">
        <f t="shared" si="276"/>
        <v>0</v>
      </c>
      <c r="K889" s="42">
        <f>SUBTOTAL(9,K877:K888)</f>
        <v>678645.95273299993</v>
      </c>
      <c r="L889" s="42">
        <f t="shared" si="267"/>
        <v>-7195.97</v>
      </c>
      <c r="O889" s="32" t="str">
        <f>LEFT(A889,5)</f>
        <v xml:space="preserve">E312 </v>
      </c>
      <c r="P889" s="318">
        <f>-L889/2</f>
        <v>3597.9850000000001</v>
      </c>
    </row>
    <row r="890" spans="1:20" ht="15.75" outlineLevel="2" thickTop="1" x14ac:dyDescent="0.25">
      <c r="A890" t="s">
        <v>89</v>
      </c>
      <c r="B890" s="19" t="str">
        <f t="shared" ref="B890:B901" si="277">CONCATENATE(A890,"-",MONTH(E890))</f>
        <v>E312 STM Boiler, Ferndale-1</v>
      </c>
      <c r="C890" s="19" t="s">
        <v>1230</v>
      </c>
      <c r="E890" s="27">
        <v>43131</v>
      </c>
      <c r="F890" s="249">
        <v>44686467.799999997</v>
      </c>
      <c r="G890" s="67">
        <v>2.12E-2</v>
      </c>
      <c r="H890" s="250">
        <v>78946.09</v>
      </c>
      <c r="I890" s="249">
        <f t="shared" ref="I890:I901" si="278">VLOOKUP(CONCATENATE(A890,"-12"),$B$6:$F$7816,5,FALSE)</f>
        <v>44686467.799999997</v>
      </c>
      <c r="J890" s="67">
        <f t="shared" si="276"/>
        <v>2.12E-2</v>
      </c>
      <c r="K890" s="259">
        <f t="shared" ref="K890:K901" si="279">I890*J890/12</f>
        <v>78946.093113333322</v>
      </c>
      <c r="L890" s="250">
        <f t="shared" si="267"/>
        <v>0</v>
      </c>
      <c r="M890" s="19" t="s">
        <v>1260</v>
      </c>
      <c r="O890" s="32" t="str">
        <f t="shared" ref="O890:O901" si="280">LEFT(A890,4)</f>
        <v>E312</v>
      </c>
      <c r="P890" s="318"/>
      <c r="T890" s="19" t="s">
        <v>1260</v>
      </c>
    </row>
    <row r="891" spans="1:20" outlineLevel="2" x14ac:dyDescent="0.25">
      <c r="A891" t="s">
        <v>89</v>
      </c>
      <c r="B891" s="19" t="str">
        <f t="shared" si="277"/>
        <v>E312 STM Boiler, Ferndale-2</v>
      </c>
      <c r="C891" s="19" t="s">
        <v>1230</v>
      </c>
      <c r="E891" s="27">
        <v>43159</v>
      </c>
      <c r="F891" s="249">
        <v>44686467.799999997</v>
      </c>
      <c r="G891" s="67">
        <v>2.12E-2</v>
      </c>
      <c r="H891" s="250">
        <v>78946.09</v>
      </c>
      <c r="I891" s="249">
        <f t="shared" si="278"/>
        <v>44686467.799999997</v>
      </c>
      <c r="J891" s="67">
        <f t="shared" si="276"/>
        <v>2.12E-2</v>
      </c>
      <c r="K891" s="259">
        <f t="shared" si="279"/>
        <v>78946.093113333322</v>
      </c>
      <c r="L891" s="250">
        <f t="shared" si="267"/>
        <v>0</v>
      </c>
      <c r="M891" s="19" t="s">
        <v>1260</v>
      </c>
      <c r="O891" s="32" t="str">
        <f t="shared" si="280"/>
        <v>E312</v>
      </c>
      <c r="P891" s="318"/>
      <c r="T891" s="19" t="s">
        <v>1260</v>
      </c>
    </row>
    <row r="892" spans="1:20" outlineLevel="2" x14ac:dyDescent="0.25">
      <c r="A892" t="s">
        <v>89</v>
      </c>
      <c r="B892" s="19" t="str">
        <f t="shared" si="277"/>
        <v>E312 STM Boiler, Ferndale-3</v>
      </c>
      <c r="C892" s="19" t="s">
        <v>1230</v>
      </c>
      <c r="E892" s="27">
        <v>43190</v>
      </c>
      <c r="F892" s="249">
        <v>44686467.799999997</v>
      </c>
      <c r="G892" s="67">
        <v>2.12E-2</v>
      </c>
      <c r="H892" s="250">
        <v>78946.09</v>
      </c>
      <c r="I892" s="249">
        <f t="shared" si="278"/>
        <v>44686467.799999997</v>
      </c>
      <c r="J892" s="67">
        <f t="shared" si="276"/>
        <v>2.12E-2</v>
      </c>
      <c r="K892" s="259">
        <f t="shared" si="279"/>
        <v>78946.093113333322</v>
      </c>
      <c r="L892" s="250">
        <f t="shared" si="267"/>
        <v>0</v>
      </c>
      <c r="M892" s="19" t="s">
        <v>1260</v>
      </c>
      <c r="O892" s="32" t="str">
        <f t="shared" si="280"/>
        <v>E312</v>
      </c>
      <c r="P892" s="318"/>
      <c r="T892" s="19" t="s">
        <v>1260</v>
      </c>
    </row>
    <row r="893" spans="1:20" outlineLevel="2" x14ac:dyDescent="0.25">
      <c r="A893" t="s">
        <v>89</v>
      </c>
      <c r="B893" s="19" t="str">
        <f t="shared" si="277"/>
        <v>E312 STM Boiler, Ferndale-4</v>
      </c>
      <c r="C893" s="19" t="s">
        <v>1230</v>
      </c>
      <c r="E893" s="27">
        <v>43220</v>
      </c>
      <c r="F893" s="249">
        <v>44686467.799999997</v>
      </c>
      <c r="G893" s="67">
        <v>2.12E-2</v>
      </c>
      <c r="H893" s="250">
        <v>78946.09</v>
      </c>
      <c r="I893" s="249">
        <f t="shared" si="278"/>
        <v>44686467.799999997</v>
      </c>
      <c r="J893" s="67">
        <f t="shared" si="276"/>
        <v>2.12E-2</v>
      </c>
      <c r="K893" s="259">
        <f t="shared" si="279"/>
        <v>78946.093113333322</v>
      </c>
      <c r="L893" s="250">
        <f t="shared" si="267"/>
        <v>0</v>
      </c>
      <c r="M893" s="19" t="s">
        <v>1260</v>
      </c>
      <c r="O893" s="32" t="str">
        <f t="shared" si="280"/>
        <v>E312</v>
      </c>
      <c r="P893" s="318"/>
      <c r="T893" s="19" t="s">
        <v>1260</v>
      </c>
    </row>
    <row r="894" spans="1:20" outlineLevel="2" x14ac:dyDescent="0.25">
      <c r="A894" t="s">
        <v>89</v>
      </c>
      <c r="B894" s="19" t="str">
        <f t="shared" si="277"/>
        <v>E312 STM Boiler, Ferndale-5</v>
      </c>
      <c r="C894" s="19" t="s">
        <v>1230</v>
      </c>
      <c r="E894" s="27">
        <v>43251</v>
      </c>
      <c r="F894" s="249">
        <v>44686467.799999997</v>
      </c>
      <c r="G894" s="67">
        <v>2.12E-2</v>
      </c>
      <c r="H894" s="250">
        <v>78946.09</v>
      </c>
      <c r="I894" s="249">
        <f t="shared" si="278"/>
        <v>44686467.799999997</v>
      </c>
      <c r="J894" s="67">
        <f t="shared" si="276"/>
        <v>2.12E-2</v>
      </c>
      <c r="K894" s="259">
        <f t="shared" si="279"/>
        <v>78946.093113333322</v>
      </c>
      <c r="L894" s="250">
        <f t="shared" si="267"/>
        <v>0</v>
      </c>
      <c r="M894" s="19" t="s">
        <v>1260</v>
      </c>
      <c r="O894" s="32" t="str">
        <f t="shared" si="280"/>
        <v>E312</v>
      </c>
      <c r="P894" s="318"/>
      <c r="T894" s="19" t="s">
        <v>1260</v>
      </c>
    </row>
    <row r="895" spans="1:20" outlineLevel="2" x14ac:dyDescent="0.25">
      <c r="A895" t="s">
        <v>89</v>
      </c>
      <c r="B895" s="19" t="str">
        <f t="shared" si="277"/>
        <v>E312 STM Boiler, Ferndale-6</v>
      </c>
      <c r="C895" s="19" t="s">
        <v>1230</v>
      </c>
      <c r="E895" s="27">
        <v>43281</v>
      </c>
      <c r="F895" s="249">
        <v>44686467.799999997</v>
      </c>
      <c r="G895" s="67">
        <v>2.12E-2</v>
      </c>
      <c r="H895" s="250">
        <v>78946.09</v>
      </c>
      <c r="I895" s="249">
        <f t="shared" si="278"/>
        <v>44686467.799999997</v>
      </c>
      <c r="J895" s="67">
        <f t="shared" si="276"/>
        <v>2.12E-2</v>
      </c>
      <c r="K895" s="259">
        <f t="shared" si="279"/>
        <v>78946.093113333322</v>
      </c>
      <c r="L895" s="250">
        <f t="shared" si="267"/>
        <v>0</v>
      </c>
      <c r="M895" s="19" t="s">
        <v>1260</v>
      </c>
      <c r="O895" s="32" t="str">
        <f t="shared" si="280"/>
        <v>E312</v>
      </c>
      <c r="P895" s="318"/>
      <c r="T895" s="19" t="s">
        <v>1260</v>
      </c>
    </row>
    <row r="896" spans="1:20" outlineLevel="2" x14ac:dyDescent="0.25">
      <c r="A896" t="s">
        <v>89</v>
      </c>
      <c r="B896" s="19" t="str">
        <f t="shared" si="277"/>
        <v>E312 STM Boiler, Ferndale-7</v>
      </c>
      <c r="C896" s="19" t="s">
        <v>1230</v>
      </c>
      <c r="E896" s="27">
        <v>43312</v>
      </c>
      <c r="F896" s="249">
        <v>44686467.799999997</v>
      </c>
      <c r="G896" s="67">
        <v>2.12E-2</v>
      </c>
      <c r="H896" s="250">
        <v>78946.09</v>
      </c>
      <c r="I896" s="249">
        <f t="shared" si="278"/>
        <v>44686467.799999997</v>
      </c>
      <c r="J896" s="67">
        <f t="shared" si="276"/>
        <v>2.12E-2</v>
      </c>
      <c r="K896" s="259">
        <f t="shared" si="279"/>
        <v>78946.093113333322</v>
      </c>
      <c r="L896" s="250">
        <f t="shared" si="267"/>
        <v>0</v>
      </c>
      <c r="M896" s="19" t="s">
        <v>1260</v>
      </c>
      <c r="O896" s="32" t="str">
        <f t="shared" si="280"/>
        <v>E312</v>
      </c>
      <c r="P896" s="318"/>
      <c r="T896" s="19" t="s">
        <v>1260</v>
      </c>
    </row>
    <row r="897" spans="1:20" outlineLevel="2" x14ac:dyDescent="0.25">
      <c r="A897" t="s">
        <v>89</v>
      </c>
      <c r="B897" s="19" t="str">
        <f t="shared" si="277"/>
        <v>E312 STM Boiler, Ferndale-8</v>
      </c>
      <c r="C897" s="19" t="s">
        <v>1230</v>
      </c>
      <c r="E897" s="27">
        <v>43343</v>
      </c>
      <c r="F897" s="249">
        <v>44686467.799999997</v>
      </c>
      <c r="G897" s="67">
        <v>2.12E-2</v>
      </c>
      <c r="H897" s="250">
        <v>78946.09</v>
      </c>
      <c r="I897" s="249">
        <f t="shared" si="278"/>
        <v>44686467.799999997</v>
      </c>
      <c r="J897" s="67">
        <f t="shared" si="276"/>
        <v>2.12E-2</v>
      </c>
      <c r="K897" s="259">
        <f t="shared" si="279"/>
        <v>78946.093113333322</v>
      </c>
      <c r="L897" s="250">
        <f t="shared" si="267"/>
        <v>0</v>
      </c>
      <c r="M897" s="19" t="s">
        <v>1260</v>
      </c>
      <c r="O897" s="32" t="str">
        <f t="shared" si="280"/>
        <v>E312</v>
      </c>
      <c r="P897" s="318"/>
      <c r="T897" s="19" t="s">
        <v>1260</v>
      </c>
    </row>
    <row r="898" spans="1:20" outlineLevel="2" x14ac:dyDescent="0.25">
      <c r="A898" t="s">
        <v>89</v>
      </c>
      <c r="B898" s="19" t="str">
        <f t="shared" si="277"/>
        <v>E312 STM Boiler, Ferndale-9</v>
      </c>
      <c r="C898" s="19" t="s">
        <v>1230</v>
      </c>
      <c r="E898" s="27">
        <v>43373</v>
      </c>
      <c r="F898" s="249">
        <v>44686467.799999997</v>
      </c>
      <c r="G898" s="67">
        <v>2.12E-2</v>
      </c>
      <c r="H898" s="250">
        <v>78946.09</v>
      </c>
      <c r="I898" s="249">
        <f t="shared" si="278"/>
        <v>44686467.799999997</v>
      </c>
      <c r="J898" s="67">
        <f t="shared" si="276"/>
        <v>2.12E-2</v>
      </c>
      <c r="K898" s="259">
        <f t="shared" si="279"/>
        <v>78946.093113333322</v>
      </c>
      <c r="L898" s="250">
        <f t="shared" si="267"/>
        <v>0</v>
      </c>
      <c r="M898" s="19" t="s">
        <v>1260</v>
      </c>
      <c r="O898" s="32" t="str">
        <f t="shared" si="280"/>
        <v>E312</v>
      </c>
      <c r="P898" s="318"/>
      <c r="T898" s="19" t="s">
        <v>1260</v>
      </c>
    </row>
    <row r="899" spans="1:20" outlineLevel="2" x14ac:dyDescent="0.25">
      <c r="A899" t="s">
        <v>89</v>
      </c>
      <c r="B899" s="19" t="str">
        <f t="shared" si="277"/>
        <v>E312 STM Boiler, Ferndale-10</v>
      </c>
      <c r="C899" s="19" t="s">
        <v>1230</v>
      </c>
      <c r="E899" s="27">
        <v>43404</v>
      </c>
      <c r="F899" s="249">
        <v>44686467.799999997</v>
      </c>
      <c r="G899" s="67">
        <v>2.12E-2</v>
      </c>
      <c r="H899" s="250">
        <v>78946.09</v>
      </c>
      <c r="I899" s="249">
        <f t="shared" si="278"/>
        <v>44686467.799999997</v>
      </c>
      <c r="J899" s="67">
        <f t="shared" si="276"/>
        <v>2.12E-2</v>
      </c>
      <c r="K899" s="259">
        <f t="shared" si="279"/>
        <v>78946.093113333322</v>
      </c>
      <c r="L899" s="250">
        <f t="shared" si="267"/>
        <v>0</v>
      </c>
      <c r="M899" s="19" t="s">
        <v>1260</v>
      </c>
      <c r="O899" s="32" t="str">
        <f t="shared" si="280"/>
        <v>E312</v>
      </c>
      <c r="P899" s="318"/>
      <c r="T899" s="19" t="s">
        <v>1260</v>
      </c>
    </row>
    <row r="900" spans="1:20" outlineLevel="2" x14ac:dyDescent="0.25">
      <c r="A900" t="s">
        <v>89</v>
      </c>
      <c r="B900" s="19" t="str">
        <f t="shared" si="277"/>
        <v>E312 STM Boiler, Ferndale-11</v>
      </c>
      <c r="C900" s="19" t="s">
        <v>1230</v>
      </c>
      <c r="E900" s="27">
        <v>43434</v>
      </c>
      <c r="F900" s="249">
        <v>44686467.799999997</v>
      </c>
      <c r="G900" s="67">
        <v>2.12E-2</v>
      </c>
      <c r="H900" s="250">
        <v>78946.09</v>
      </c>
      <c r="I900" s="249">
        <f t="shared" si="278"/>
        <v>44686467.799999997</v>
      </c>
      <c r="J900" s="67">
        <f t="shared" si="276"/>
        <v>2.12E-2</v>
      </c>
      <c r="K900" s="259">
        <f t="shared" si="279"/>
        <v>78946.093113333322</v>
      </c>
      <c r="L900" s="250">
        <f t="shared" si="267"/>
        <v>0</v>
      </c>
      <c r="M900" s="19" t="s">
        <v>1260</v>
      </c>
      <c r="O900" s="32" t="str">
        <f t="shared" si="280"/>
        <v>E312</v>
      </c>
      <c r="P900" s="318"/>
      <c r="T900" s="19" t="s">
        <v>1260</v>
      </c>
    </row>
    <row r="901" spans="1:20" outlineLevel="2" x14ac:dyDescent="0.25">
      <c r="A901" t="s">
        <v>89</v>
      </c>
      <c r="B901" s="19" t="str">
        <f t="shared" si="277"/>
        <v>E312 STM Boiler, Ferndale-12</v>
      </c>
      <c r="C901" s="19" t="s">
        <v>1230</v>
      </c>
      <c r="E901" s="27">
        <v>43465</v>
      </c>
      <c r="F901" s="249">
        <v>44686467.799999997</v>
      </c>
      <c r="G901" s="67">
        <v>2.12E-2</v>
      </c>
      <c r="H901" s="250">
        <v>78946.09</v>
      </c>
      <c r="I901" s="249">
        <f t="shared" si="278"/>
        <v>44686467.799999997</v>
      </c>
      <c r="J901" s="67">
        <f t="shared" si="276"/>
        <v>2.12E-2</v>
      </c>
      <c r="K901" s="259">
        <f t="shared" si="279"/>
        <v>78946.093113333322</v>
      </c>
      <c r="L901" s="250">
        <f t="shared" si="267"/>
        <v>0</v>
      </c>
      <c r="M901" s="19" t="s">
        <v>1260</v>
      </c>
      <c r="O901" s="32" t="str">
        <f t="shared" si="280"/>
        <v>E312</v>
      </c>
      <c r="P901" s="318"/>
      <c r="T901" s="19" t="s">
        <v>1260</v>
      </c>
    </row>
    <row r="902" spans="1:20" s="19" customFormat="1" ht="15.75" outlineLevel="1" thickBot="1" x14ac:dyDescent="0.3">
      <c r="A902" s="28" t="s">
        <v>692</v>
      </c>
      <c r="C902" s="20" t="s">
        <v>1234</v>
      </c>
      <c r="E902" s="104" t="s">
        <v>1266</v>
      </c>
      <c r="F902" s="29"/>
      <c r="G902" s="30"/>
      <c r="H902" s="42">
        <f>SUBTOTAL(9,H890:H901)</f>
        <v>947353.07999999973</v>
      </c>
      <c r="I902" s="29"/>
      <c r="J902" s="30">
        <f t="shared" si="276"/>
        <v>0</v>
      </c>
      <c r="K902" s="42">
        <f>SUBTOTAL(9,K890:K901)</f>
        <v>947353.11735999992</v>
      </c>
      <c r="L902" s="42">
        <f t="shared" si="267"/>
        <v>0.04</v>
      </c>
      <c r="O902" s="32" t="str">
        <f>LEFT(A902,5)</f>
        <v xml:space="preserve">E312 </v>
      </c>
      <c r="P902" s="318">
        <f>-L902/2</f>
        <v>-0.02</v>
      </c>
    </row>
    <row r="903" spans="1:20" ht="15.75" outlineLevel="2" thickTop="1" x14ac:dyDescent="0.25">
      <c r="A903" s="263" t="s">
        <v>90</v>
      </c>
      <c r="B903" s="263" t="str">
        <f t="shared" ref="B903:B914" si="281">CONCATENATE(A903,"-",MONTH(E903))</f>
        <v>E312 STM Boiler, Fred 1/APC-1</v>
      </c>
      <c r="C903" s="263" t="s">
        <v>1230</v>
      </c>
      <c r="D903" s="263"/>
      <c r="E903" s="264">
        <v>43131</v>
      </c>
      <c r="F903" s="265">
        <v>18138531.280000001</v>
      </c>
      <c r="G903" s="266">
        <v>2.7E-2</v>
      </c>
      <c r="H903" s="267">
        <v>37465.120000000003</v>
      </c>
      <c r="I903" s="265">
        <f t="shared" ref="I903:I914" si="282">VLOOKUP(CONCATENATE(A903,"-12"),$B$6:$F$7816,5,FALSE)</f>
        <v>18138531.280000001</v>
      </c>
      <c r="J903" s="266">
        <f t="shared" si="276"/>
        <v>2.7E-2</v>
      </c>
      <c r="K903" s="268">
        <f t="shared" ref="K903:K913" si="283">K904</f>
        <v>37297.21</v>
      </c>
      <c r="L903" s="267">
        <f t="shared" si="267"/>
        <v>-167.91</v>
      </c>
      <c r="M903" s="19" t="s">
        <v>1260</v>
      </c>
      <c r="N903" s="19" t="s">
        <v>1260</v>
      </c>
      <c r="O903" s="32" t="str">
        <f t="shared" ref="O903:O914" si="284">LEFT(A903,4)</f>
        <v>E312</v>
      </c>
      <c r="P903" s="318"/>
      <c r="T903" s="19" t="s">
        <v>1260</v>
      </c>
    </row>
    <row r="904" spans="1:20" outlineLevel="2" x14ac:dyDescent="0.25">
      <c r="A904" s="263" t="s">
        <v>90</v>
      </c>
      <c r="B904" s="263" t="str">
        <f t="shared" si="281"/>
        <v>E312 STM Boiler, Fred 1/APC-2</v>
      </c>
      <c r="C904" s="263" t="s">
        <v>1230</v>
      </c>
      <c r="D904" s="263"/>
      <c r="E904" s="264">
        <v>43159</v>
      </c>
      <c r="F904" s="265">
        <v>18138531.280000001</v>
      </c>
      <c r="G904" s="266">
        <v>2.7E-2</v>
      </c>
      <c r="H904" s="267">
        <v>37450.240000000005</v>
      </c>
      <c r="I904" s="265">
        <f t="shared" si="282"/>
        <v>18138531.280000001</v>
      </c>
      <c r="J904" s="266">
        <f t="shared" si="276"/>
        <v>2.7E-2</v>
      </c>
      <c r="K904" s="268">
        <f t="shared" si="283"/>
        <v>37297.21</v>
      </c>
      <c r="L904" s="267">
        <f t="shared" si="267"/>
        <v>-153.03</v>
      </c>
      <c r="M904" s="19" t="s">
        <v>1260</v>
      </c>
      <c r="N904" s="19" t="s">
        <v>1260</v>
      </c>
      <c r="O904" s="32" t="str">
        <f t="shared" si="284"/>
        <v>E312</v>
      </c>
      <c r="P904" s="318"/>
      <c r="T904" s="19" t="s">
        <v>1260</v>
      </c>
    </row>
    <row r="905" spans="1:20" outlineLevel="2" x14ac:dyDescent="0.25">
      <c r="A905" s="263" t="s">
        <v>90</v>
      </c>
      <c r="B905" s="263" t="str">
        <f t="shared" si="281"/>
        <v>E312 STM Boiler, Fred 1/APC-3</v>
      </c>
      <c r="C905" s="263" t="s">
        <v>1230</v>
      </c>
      <c r="D905" s="263"/>
      <c r="E905" s="264">
        <v>43190</v>
      </c>
      <c r="F905" s="265">
        <v>18138531.280000001</v>
      </c>
      <c r="G905" s="266">
        <v>2.7E-2</v>
      </c>
      <c r="H905" s="267">
        <v>37435.280000000006</v>
      </c>
      <c r="I905" s="265">
        <f t="shared" si="282"/>
        <v>18138531.280000001</v>
      </c>
      <c r="J905" s="266">
        <f t="shared" si="276"/>
        <v>2.7E-2</v>
      </c>
      <c r="K905" s="268">
        <f t="shared" si="283"/>
        <v>37297.21</v>
      </c>
      <c r="L905" s="267">
        <f t="shared" si="267"/>
        <v>-138.07</v>
      </c>
      <c r="M905" s="19" t="s">
        <v>1260</v>
      </c>
      <c r="N905" s="19" t="s">
        <v>1260</v>
      </c>
      <c r="O905" s="32" t="str">
        <f t="shared" si="284"/>
        <v>E312</v>
      </c>
      <c r="P905" s="318"/>
      <c r="T905" s="19" t="s">
        <v>1260</v>
      </c>
    </row>
    <row r="906" spans="1:20" outlineLevel="2" x14ac:dyDescent="0.25">
      <c r="A906" s="263" t="s">
        <v>90</v>
      </c>
      <c r="B906" s="263" t="str">
        <f t="shared" si="281"/>
        <v>E312 STM Boiler, Fred 1/APC-4</v>
      </c>
      <c r="C906" s="263" t="s">
        <v>1230</v>
      </c>
      <c r="D906" s="263"/>
      <c r="E906" s="264">
        <v>43220</v>
      </c>
      <c r="F906" s="265">
        <v>18138531.280000001</v>
      </c>
      <c r="G906" s="266">
        <v>2.7E-2</v>
      </c>
      <c r="H906" s="267">
        <v>37420.250000000007</v>
      </c>
      <c r="I906" s="265">
        <f t="shared" si="282"/>
        <v>18138531.280000001</v>
      </c>
      <c r="J906" s="266">
        <f t="shared" si="276"/>
        <v>2.7E-2</v>
      </c>
      <c r="K906" s="268">
        <f t="shared" si="283"/>
        <v>37297.21</v>
      </c>
      <c r="L906" s="267">
        <f t="shared" si="267"/>
        <v>-123.04</v>
      </c>
      <c r="M906" s="19" t="s">
        <v>1260</v>
      </c>
      <c r="N906" s="19" t="s">
        <v>1260</v>
      </c>
      <c r="O906" s="32" t="str">
        <f t="shared" si="284"/>
        <v>E312</v>
      </c>
      <c r="P906" s="318"/>
      <c r="T906" s="19" t="s">
        <v>1260</v>
      </c>
    </row>
    <row r="907" spans="1:20" outlineLevel="2" x14ac:dyDescent="0.25">
      <c r="A907" s="263" t="s">
        <v>90</v>
      </c>
      <c r="B907" s="263" t="str">
        <f t="shared" si="281"/>
        <v>E312 STM Boiler, Fred 1/APC-5</v>
      </c>
      <c r="C907" s="263" t="s">
        <v>1230</v>
      </c>
      <c r="D907" s="263"/>
      <c r="E907" s="264">
        <v>43251</v>
      </c>
      <c r="F907" s="265">
        <v>18138531.280000001</v>
      </c>
      <c r="G907" s="266">
        <v>2.7E-2</v>
      </c>
      <c r="H907" s="267">
        <v>37405.15</v>
      </c>
      <c r="I907" s="265">
        <f t="shared" si="282"/>
        <v>18138531.280000001</v>
      </c>
      <c r="J907" s="266">
        <f t="shared" si="276"/>
        <v>2.7E-2</v>
      </c>
      <c r="K907" s="268">
        <f t="shared" si="283"/>
        <v>37297.21</v>
      </c>
      <c r="L907" s="267">
        <f t="shared" si="267"/>
        <v>-107.94</v>
      </c>
      <c r="M907" s="19" t="s">
        <v>1260</v>
      </c>
      <c r="N907" s="19" t="s">
        <v>1260</v>
      </c>
      <c r="O907" s="32" t="str">
        <f t="shared" si="284"/>
        <v>E312</v>
      </c>
      <c r="P907" s="318"/>
      <c r="T907" s="19" t="s">
        <v>1260</v>
      </c>
    </row>
    <row r="908" spans="1:20" outlineLevel="2" x14ac:dyDescent="0.25">
      <c r="A908" s="263" t="s">
        <v>90</v>
      </c>
      <c r="B908" s="263" t="str">
        <f t="shared" si="281"/>
        <v>E312 STM Boiler, Fred 1/APC-6</v>
      </c>
      <c r="C908" s="263" t="s">
        <v>1230</v>
      </c>
      <c r="D908" s="263"/>
      <c r="E908" s="264">
        <v>43281</v>
      </c>
      <c r="F908" s="265">
        <v>18138531.280000001</v>
      </c>
      <c r="G908" s="266">
        <v>2.7E-2</v>
      </c>
      <c r="H908" s="267">
        <v>37389.96</v>
      </c>
      <c r="I908" s="265">
        <f t="shared" si="282"/>
        <v>18138531.280000001</v>
      </c>
      <c r="J908" s="266">
        <f t="shared" si="276"/>
        <v>2.7E-2</v>
      </c>
      <c r="K908" s="268">
        <f t="shared" si="283"/>
        <v>37297.21</v>
      </c>
      <c r="L908" s="267">
        <f t="shared" si="267"/>
        <v>-92.75</v>
      </c>
      <c r="M908" s="19" t="s">
        <v>1260</v>
      </c>
      <c r="N908" s="19" t="s">
        <v>1260</v>
      </c>
      <c r="O908" s="32" t="str">
        <f t="shared" si="284"/>
        <v>E312</v>
      </c>
      <c r="P908" s="318"/>
      <c r="T908" s="19" t="s">
        <v>1260</v>
      </c>
    </row>
    <row r="909" spans="1:20" outlineLevel="2" x14ac:dyDescent="0.25">
      <c r="A909" s="263" t="s">
        <v>90</v>
      </c>
      <c r="B909" s="263" t="str">
        <f t="shared" si="281"/>
        <v>E312 STM Boiler, Fred 1/APC-7</v>
      </c>
      <c r="C909" s="263" t="s">
        <v>1230</v>
      </c>
      <c r="D909" s="263"/>
      <c r="E909" s="264">
        <v>43312</v>
      </c>
      <c r="F909" s="265">
        <v>18138531.280000001</v>
      </c>
      <c r="G909" s="266">
        <v>2.7E-2</v>
      </c>
      <c r="H909" s="267">
        <v>37374.69</v>
      </c>
      <c r="I909" s="265">
        <f t="shared" si="282"/>
        <v>18138531.280000001</v>
      </c>
      <c r="J909" s="266">
        <f t="shared" si="276"/>
        <v>2.7E-2</v>
      </c>
      <c r="K909" s="268">
        <f t="shared" si="283"/>
        <v>37297.21</v>
      </c>
      <c r="L909" s="267">
        <f t="shared" si="267"/>
        <v>-77.48</v>
      </c>
      <c r="M909" s="19" t="s">
        <v>1260</v>
      </c>
      <c r="N909" s="19" t="s">
        <v>1260</v>
      </c>
      <c r="O909" s="32" t="str">
        <f t="shared" si="284"/>
        <v>E312</v>
      </c>
      <c r="P909" s="318"/>
      <c r="T909" s="19" t="s">
        <v>1260</v>
      </c>
    </row>
    <row r="910" spans="1:20" outlineLevel="2" x14ac:dyDescent="0.25">
      <c r="A910" s="263" t="s">
        <v>90</v>
      </c>
      <c r="B910" s="263" t="str">
        <f t="shared" si="281"/>
        <v>E312 STM Boiler, Fred 1/APC-8</v>
      </c>
      <c r="C910" s="263" t="s">
        <v>1230</v>
      </c>
      <c r="D910" s="263"/>
      <c r="E910" s="264">
        <v>43343</v>
      </c>
      <c r="F910" s="265">
        <v>18138531.280000001</v>
      </c>
      <c r="G910" s="266">
        <v>2.7E-2</v>
      </c>
      <c r="H910" s="267">
        <v>37359.340000000004</v>
      </c>
      <c r="I910" s="265">
        <f t="shared" si="282"/>
        <v>18138531.280000001</v>
      </c>
      <c r="J910" s="266">
        <f t="shared" si="276"/>
        <v>2.7E-2</v>
      </c>
      <c r="K910" s="268">
        <f t="shared" si="283"/>
        <v>37297.21</v>
      </c>
      <c r="L910" s="267">
        <f t="shared" si="267"/>
        <v>-62.13</v>
      </c>
      <c r="M910" s="19" t="s">
        <v>1260</v>
      </c>
      <c r="N910" s="19" t="s">
        <v>1260</v>
      </c>
      <c r="O910" s="32" t="str">
        <f t="shared" si="284"/>
        <v>E312</v>
      </c>
      <c r="P910" s="318"/>
      <c r="T910" s="19" t="s">
        <v>1260</v>
      </c>
    </row>
    <row r="911" spans="1:20" outlineLevel="2" x14ac:dyDescent="0.25">
      <c r="A911" s="263" t="s">
        <v>90</v>
      </c>
      <c r="B911" s="263" t="str">
        <f t="shared" si="281"/>
        <v>E312 STM Boiler, Fred 1/APC-9</v>
      </c>
      <c r="C911" s="263" t="s">
        <v>1230</v>
      </c>
      <c r="D911" s="263"/>
      <c r="E911" s="264">
        <v>43373</v>
      </c>
      <c r="F911" s="265">
        <v>18138531.280000001</v>
      </c>
      <c r="G911" s="266">
        <v>2.7E-2</v>
      </c>
      <c r="H911" s="267">
        <v>37343.94</v>
      </c>
      <c r="I911" s="265">
        <f t="shared" si="282"/>
        <v>18138531.280000001</v>
      </c>
      <c r="J911" s="266">
        <f t="shared" si="276"/>
        <v>2.7E-2</v>
      </c>
      <c r="K911" s="268">
        <f t="shared" si="283"/>
        <v>37297.21</v>
      </c>
      <c r="L911" s="267">
        <f t="shared" si="267"/>
        <v>-46.73</v>
      </c>
      <c r="M911" s="19" t="s">
        <v>1260</v>
      </c>
      <c r="N911" s="19" t="s">
        <v>1260</v>
      </c>
      <c r="O911" s="32" t="str">
        <f t="shared" si="284"/>
        <v>E312</v>
      </c>
      <c r="P911" s="318"/>
      <c r="T911" s="19" t="s">
        <v>1260</v>
      </c>
    </row>
    <row r="912" spans="1:20" outlineLevel="2" x14ac:dyDescent="0.25">
      <c r="A912" s="263" t="s">
        <v>90</v>
      </c>
      <c r="B912" s="263" t="str">
        <f t="shared" si="281"/>
        <v>E312 STM Boiler, Fred 1/APC-10</v>
      </c>
      <c r="C912" s="263" t="s">
        <v>1230</v>
      </c>
      <c r="D912" s="263"/>
      <c r="E912" s="264">
        <v>43404</v>
      </c>
      <c r="F912" s="265">
        <v>18138531.280000001</v>
      </c>
      <c r="G912" s="266">
        <v>2.7E-2</v>
      </c>
      <c r="H912" s="267">
        <v>37328.43</v>
      </c>
      <c r="I912" s="265">
        <f t="shared" si="282"/>
        <v>18138531.280000001</v>
      </c>
      <c r="J912" s="266">
        <f t="shared" si="276"/>
        <v>2.7E-2</v>
      </c>
      <c r="K912" s="268">
        <f t="shared" si="283"/>
        <v>37297.21</v>
      </c>
      <c r="L912" s="267">
        <f t="shared" si="267"/>
        <v>-31.22</v>
      </c>
      <c r="M912" s="19" t="s">
        <v>1260</v>
      </c>
      <c r="N912" s="19" t="s">
        <v>1260</v>
      </c>
      <c r="O912" s="32" t="str">
        <f t="shared" si="284"/>
        <v>E312</v>
      </c>
      <c r="P912" s="318"/>
      <c r="T912" s="19" t="s">
        <v>1260</v>
      </c>
    </row>
    <row r="913" spans="1:20" outlineLevel="2" x14ac:dyDescent="0.25">
      <c r="A913" s="263" t="s">
        <v>90</v>
      </c>
      <c r="B913" s="263" t="str">
        <f t="shared" si="281"/>
        <v>E312 STM Boiler, Fred 1/APC-11</v>
      </c>
      <c r="C913" s="263" t="s">
        <v>1230</v>
      </c>
      <c r="D913" s="263"/>
      <c r="E913" s="264">
        <v>43434</v>
      </c>
      <c r="F913" s="265">
        <v>18138531.280000001</v>
      </c>
      <c r="G913" s="266">
        <v>2.7E-2</v>
      </c>
      <c r="H913" s="267">
        <v>37312.850000000006</v>
      </c>
      <c r="I913" s="265">
        <f t="shared" si="282"/>
        <v>18138531.280000001</v>
      </c>
      <c r="J913" s="266">
        <f t="shared" si="276"/>
        <v>2.7E-2</v>
      </c>
      <c r="K913" s="268">
        <f t="shared" si="283"/>
        <v>37297.21</v>
      </c>
      <c r="L913" s="267">
        <f t="shared" si="267"/>
        <v>-15.64</v>
      </c>
      <c r="M913" s="19" t="s">
        <v>1260</v>
      </c>
      <c r="N913" s="19" t="s">
        <v>1260</v>
      </c>
      <c r="O913" s="32" t="str">
        <f t="shared" si="284"/>
        <v>E312</v>
      </c>
      <c r="P913" s="318"/>
      <c r="T913" s="19" t="s">
        <v>1260</v>
      </c>
    </row>
    <row r="914" spans="1:20" outlineLevel="2" x14ac:dyDescent="0.25">
      <c r="A914" s="263" t="s">
        <v>90</v>
      </c>
      <c r="B914" s="263" t="str">
        <f t="shared" si="281"/>
        <v>E312 STM Boiler, Fred 1/APC-12</v>
      </c>
      <c r="C914" s="263" t="s">
        <v>1230</v>
      </c>
      <c r="D914" s="263"/>
      <c r="E914" s="264">
        <v>43465</v>
      </c>
      <c r="F914" s="265">
        <v>18138531.280000001</v>
      </c>
      <c r="G914" s="266">
        <v>2.7E-2</v>
      </c>
      <c r="H914" s="267">
        <v>37297.21</v>
      </c>
      <c r="I914" s="265">
        <f t="shared" si="282"/>
        <v>18138531.280000001</v>
      </c>
      <c r="J914" s="266">
        <f t="shared" si="276"/>
        <v>2.7E-2</v>
      </c>
      <c r="K914" s="268">
        <f>H914</f>
        <v>37297.21</v>
      </c>
      <c r="L914" s="267">
        <f t="shared" si="267"/>
        <v>0</v>
      </c>
      <c r="M914" s="19" t="s">
        <v>1260</v>
      </c>
      <c r="N914" s="19" t="s">
        <v>1260</v>
      </c>
      <c r="O914" s="32" t="str">
        <f t="shared" si="284"/>
        <v>E312</v>
      </c>
      <c r="P914" s="318"/>
      <c r="T914" s="19" t="s">
        <v>1260</v>
      </c>
    </row>
    <row r="915" spans="1:20" s="19" customFormat="1" ht="15.75" outlineLevel="1" thickBot="1" x14ac:dyDescent="0.3">
      <c r="A915" s="28" t="s">
        <v>693</v>
      </c>
      <c r="C915" s="20" t="s">
        <v>1234</v>
      </c>
      <c r="E915" s="104" t="s">
        <v>1266</v>
      </c>
      <c r="F915" s="29"/>
      <c r="G915" s="30"/>
      <c r="H915" s="42">
        <f>SUBTOTAL(9,H903:H914)</f>
        <v>448582.46</v>
      </c>
      <c r="I915" s="29"/>
      <c r="J915" s="30">
        <f t="shared" si="276"/>
        <v>0</v>
      </c>
      <c r="K915" s="42">
        <f>SUBTOTAL(9,K903:K914)</f>
        <v>447566.52000000008</v>
      </c>
      <c r="L915" s="42">
        <f t="shared" si="267"/>
        <v>-1015.94</v>
      </c>
      <c r="O915" s="32" t="str">
        <f>LEFT(A915,5)</f>
        <v xml:space="preserve">E312 </v>
      </c>
      <c r="P915" s="318">
        <f>-L915/2</f>
        <v>507.97</v>
      </c>
    </row>
    <row r="916" spans="1:20" ht="15.75" outlineLevel="2" thickTop="1" x14ac:dyDescent="0.25">
      <c r="A916" t="s">
        <v>91</v>
      </c>
      <c r="B916" s="19" t="str">
        <f t="shared" ref="B916:B927" si="285">CONCATENATE(A916,"-",MONTH(E916))</f>
        <v>E312 STM Boiler, Goldendale-1</v>
      </c>
      <c r="C916" s="19" t="s">
        <v>1230</v>
      </c>
      <c r="E916" s="27">
        <v>43131</v>
      </c>
      <c r="F916" s="249">
        <v>881824.9</v>
      </c>
      <c r="G916" s="67">
        <v>1.06E-2</v>
      </c>
      <c r="H916" s="250">
        <v>778.94</v>
      </c>
      <c r="I916" s="249">
        <f t="shared" ref="I916:I927" si="286">VLOOKUP(CONCATENATE(A916,"-12"),$B$6:$F$7816,5,FALSE)</f>
        <v>1304891.8999999999</v>
      </c>
      <c r="J916" s="67">
        <f t="shared" si="276"/>
        <v>1.06E-2</v>
      </c>
      <c r="K916" s="259">
        <f t="shared" ref="K916:K927" si="287">I916*J916/12</f>
        <v>1152.6545116666666</v>
      </c>
      <c r="L916" s="250">
        <f t="shared" ref="L916:L979" si="288">ROUND(K916-H916,2)</f>
        <v>373.71</v>
      </c>
      <c r="M916" s="19" t="s">
        <v>1260</v>
      </c>
      <c r="O916" s="32" t="str">
        <f t="shared" ref="O916:O927" si="289">LEFT(A916,4)</f>
        <v>E312</v>
      </c>
      <c r="P916" s="318"/>
      <c r="Q916" s="31">
        <f t="shared" ref="Q916:Q927" si="290">F916*G916/12-H916</f>
        <v>5.3283333332956317E-3</v>
      </c>
      <c r="T916" s="19" t="s">
        <v>1260</v>
      </c>
    </row>
    <row r="917" spans="1:20" outlineLevel="2" x14ac:dyDescent="0.25">
      <c r="A917" t="s">
        <v>91</v>
      </c>
      <c r="B917" s="19" t="str">
        <f t="shared" si="285"/>
        <v>E312 STM Boiler, Goldendale-2</v>
      </c>
      <c r="C917" s="19" t="s">
        <v>1230</v>
      </c>
      <c r="E917" s="27">
        <v>43159</v>
      </c>
      <c r="F917" s="249">
        <v>881824.9</v>
      </c>
      <c r="G917" s="67">
        <v>1.06E-2</v>
      </c>
      <c r="H917" s="250">
        <v>778.94</v>
      </c>
      <c r="I917" s="249">
        <f t="shared" si="286"/>
        <v>1304891.8999999999</v>
      </c>
      <c r="J917" s="67">
        <f t="shared" si="276"/>
        <v>1.06E-2</v>
      </c>
      <c r="K917" s="259">
        <f t="shared" si="287"/>
        <v>1152.6545116666666</v>
      </c>
      <c r="L917" s="250">
        <f t="shared" si="288"/>
        <v>373.71</v>
      </c>
      <c r="M917" s="19" t="s">
        <v>1260</v>
      </c>
      <c r="O917" s="32" t="str">
        <f t="shared" si="289"/>
        <v>E312</v>
      </c>
      <c r="P917" s="318"/>
      <c r="Q917" s="31">
        <f t="shared" si="290"/>
        <v>5.3283333332956317E-3</v>
      </c>
      <c r="T917" s="19" t="s">
        <v>1260</v>
      </c>
    </row>
    <row r="918" spans="1:20" outlineLevel="2" x14ac:dyDescent="0.25">
      <c r="A918" t="s">
        <v>91</v>
      </c>
      <c r="B918" s="19" t="str">
        <f t="shared" si="285"/>
        <v>E312 STM Boiler, Goldendale-3</v>
      </c>
      <c r="C918" s="19" t="s">
        <v>1230</v>
      </c>
      <c r="E918" s="27">
        <v>43190</v>
      </c>
      <c r="F918" s="249">
        <v>881824.9</v>
      </c>
      <c r="G918" s="67">
        <v>1.06E-2</v>
      </c>
      <c r="H918" s="250">
        <v>778.94</v>
      </c>
      <c r="I918" s="249">
        <f t="shared" si="286"/>
        <v>1304891.8999999999</v>
      </c>
      <c r="J918" s="67">
        <f t="shared" si="276"/>
        <v>1.06E-2</v>
      </c>
      <c r="K918" s="259">
        <f t="shared" si="287"/>
        <v>1152.6545116666666</v>
      </c>
      <c r="L918" s="250">
        <f t="shared" si="288"/>
        <v>373.71</v>
      </c>
      <c r="M918" s="19" t="s">
        <v>1260</v>
      </c>
      <c r="O918" s="32" t="str">
        <f t="shared" si="289"/>
        <v>E312</v>
      </c>
      <c r="P918" s="318"/>
      <c r="Q918" s="31">
        <f t="shared" si="290"/>
        <v>5.3283333332956317E-3</v>
      </c>
      <c r="T918" s="19" t="s">
        <v>1260</v>
      </c>
    </row>
    <row r="919" spans="1:20" outlineLevel="2" x14ac:dyDescent="0.25">
      <c r="A919" t="s">
        <v>91</v>
      </c>
      <c r="B919" s="19" t="str">
        <f t="shared" si="285"/>
        <v>E312 STM Boiler, Goldendale-4</v>
      </c>
      <c r="C919" s="19" t="s">
        <v>1230</v>
      </c>
      <c r="E919" s="27">
        <v>43220</v>
      </c>
      <c r="F919" s="249">
        <v>881824.9</v>
      </c>
      <c r="G919" s="67">
        <v>1.06E-2</v>
      </c>
      <c r="H919" s="250">
        <v>778.94</v>
      </c>
      <c r="I919" s="249">
        <f t="shared" si="286"/>
        <v>1304891.8999999999</v>
      </c>
      <c r="J919" s="67">
        <f t="shared" si="276"/>
        <v>1.06E-2</v>
      </c>
      <c r="K919" s="259">
        <f t="shared" si="287"/>
        <v>1152.6545116666666</v>
      </c>
      <c r="L919" s="250">
        <f t="shared" si="288"/>
        <v>373.71</v>
      </c>
      <c r="M919" s="19" t="s">
        <v>1260</v>
      </c>
      <c r="O919" s="32" t="str">
        <f t="shared" si="289"/>
        <v>E312</v>
      </c>
      <c r="P919" s="318"/>
      <c r="Q919" s="31">
        <f t="shared" si="290"/>
        <v>5.3283333332956317E-3</v>
      </c>
      <c r="T919" s="19" t="s">
        <v>1260</v>
      </c>
    </row>
    <row r="920" spans="1:20" outlineLevel="2" x14ac:dyDescent="0.25">
      <c r="A920" t="s">
        <v>91</v>
      </c>
      <c r="B920" s="19" t="str">
        <f t="shared" si="285"/>
        <v>E312 STM Boiler, Goldendale-5</v>
      </c>
      <c r="C920" s="19" t="s">
        <v>1230</v>
      </c>
      <c r="E920" s="27">
        <v>43251</v>
      </c>
      <c r="F920" s="249">
        <v>881824.9</v>
      </c>
      <c r="G920" s="67">
        <v>1.06E-2</v>
      </c>
      <c r="H920" s="250">
        <v>778.94</v>
      </c>
      <c r="I920" s="249">
        <f t="shared" si="286"/>
        <v>1304891.8999999999</v>
      </c>
      <c r="J920" s="67">
        <f t="shared" si="276"/>
        <v>1.06E-2</v>
      </c>
      <c r="K920" s="259">
        <f t="shared" si="287"/>
        <v>1152.6545116666666</v>
      </c>
      <c r="L920" s="250">
        <f t="shared" si="288"/>
        <v>373.71</v>
      </c>
      <c r="M920" s="19" t="s">
        <v>1260</v>
      </c>
      <c r="O920" s="32" t="str">
        <f t="shared" si="289"/>
        <v>E312</v>
      </c>
      <c r="P920" s="318"/>
      <c r="Q920" s="31">
        <f t="shared" si="290"/>
        <v>5.3283333332956317E-3</v>
      </c>
      <c r="T920" s="19" t="s">
        <v>1260</v>
      </c>
    </row>
    <row r="921" spans="1:20" outlineLevel="2" x14ac:dyDescent="0.25">
      <c r="A921" t="s">
        <v>91</v>
      </c>
      <c r="B921" s="19" t="str">
        <f t="shared" si="285"/>
        <v>E312 STM Boiler, Goldendale-6</v>
      </c>
      <c r="C921" s="19" t="s">
        <v>1230</v>
      </c>
      <c r="E921" s="27">
        <v>43281</v>
      </c>
      <c r="F921" s="249">
        <v>881824.9</v>
      </c>
      <c r="G921" s="67">
        <v>1.06E-2</v>
      </c>
      <c r="H921" s="250">
        <v>778.94</v>
      </c>
      <c r="I921" s="249">
        <f t="shared" si="286"/>
        <v>1304891.8999999999</v>
      </c>
      <c r="J921" s="67">
        <f t="shared" si="276"/>
        <v>1.06E-2</v>
      </c>
      <c r="K921" s="259">
        <f t="shared" si="287"/>
        <v>1152.6545116666666</v>
      </c>
      <c r="L921" s="250">
        <f t="shared" si="288"/>
        <v>373.71</v>
      </c>
      <c r="M921" s="19" t="s">
        <v>1260</v>
      </c>
      <c r="O921" s="32" t="str">
        <f t="shared" si="289"/>
        <v>E312</v>
      </c>
      <c r="P921" s="318"/>
      <c r="Q921" s="31">
        <f t="shared" si="290"/>
        <v>5.3283333332956317E-3</v>
      </c>
      <c r="T921" s="19" t="s">
        <v>1260</v>
      </c>
    </row>
    <row r="922" spans="1:20" outlineLevel="2" x14ac:dyDescent="0.25">
      <c r="A922" t="s">
        <v>91</v>
      </c>
      <c r="B922" s="19" t="str">
        <f t="shared" si="285"/>
        <v>E312 STM Boiler, Goldendale-7</v>
      </c>
      <c r="C922" s="19" t="s">
        <v>1230</v>
      </c>
      <c r="E922" s="27">
        <v>43312</v>
      </c>
      <c r="F922" s="249">
        <v>881824.9</v>
      </c>
      <c r="G922" s="67">
        <v>1.06E-2</v>
      </c>
      <c r="H922" s="250">
        <v>778.94</v>
      </c>
      <c r="I922" s="249">
        <f t="shared" si="286"/>
        <v>1304891.8999999999</v>
      </c>
      <c r="J922" s="67">
        <f t="shared" si="276"/>
        <v>1.06E-2</v>
      </c>
      <c r="K922" s="259">
        <f t="shared" si="287"/>
        <v>1152.6545116666666</v>
      </c>
      <c r="L922" s="250">
        <f t="shared" si="288"/>
        <v>373.71</v>
      </c>
      <c r="M922" s="19" t="s">
        <v>1260</v>
      </c>
      <c r="O922" s="32" t="str">
        <f t="shared" si="289"/>
        <v>E312</v>
      </c>
      <c r="P922" s="318"/>
      <c r="Q922" s="31">
        <f t="shared" si="290"/>
        <v>5.3283333332956317E-3</v>
      </c>
      <c r="T922" s="19" t="s">
        <v>1260</v>
      </c>
    </row>
    <row r="923" spans="1:20" outlineLevel="2" x14ac:dyDescent="0.25">
      <c r="A923" t="s">
        <v>91</v>
      </c>
      <c r="B923" s="19" t="str">
        <f t="shared" si="285"/>
        <v>E312 STM Boiler, Goldendale-8</v>
      </c>
      <c r="C923" s="19" t="s">
        <v>1230</v>
      </c>
      <c r="E923" s="27">
        <v>43343</v>
      </c>
      <c r="F923" s="249">
        <v>1087845.1100000001</v>
      </c>
      <c r="G923" s="67">
        <v>1.06E-2</v>
      </c>
      <c r="H923" s="250">
        <v>960.93000000000006</v>
      </c>
      <c r="I923" s="249">
        <f t="shared" si="286"/>
        <v>1304891.8999999999</v>
      </c>
      <c r="J923" s="67">
        <f t="shared" si="276"/>
        <v>1.06E-2</v>
      </c>
      <c r="K923" s="259">
        <f t="shared" si="287"/>
        <v>1152.6545116666666</v>
      </c>
      <c r="L923" s="250">
        <f t="shared" si="288"/>
        <v>191.72</v>
      </c>
      <c r="M923" s="19" t="s">
        <v>1260</v>
      </c>
      <c r="O923" s="32" t="str">
        <f t="shared" si="289"/>
        <v>E312</v>
      </c>
      <c r="P923" s="318"/>
      <c r="Q923" s="31">
        <f t="shared" si="290"/>
        <v>-1.5283333334537019E-4</v>
      </c>
      <c r="T923" s="19" t="s">
        <v>1260</v>
      </c>
    </row>
    <row r="924" spans="1:20" outlineLevel="2" x14ac:dyDescent="0.25">
      <c r="A924" t="s">
        <v>91</v>
      </c>
      <c r="B924" s="19" t="str">
        <f t="shared" si="285"/>
        <v>E312 STM Boiler, Goldendale-9</v>
      </c>
      <c r="C924" s="19" t="s">
        <v>1230</v>
      </c>
      <c r="E924" s="27">
        <v>43373</v>
      </c>
      <c r="F924" s="249">
        <v>1294522.18</v>
      </c>
      <c r="G924" s="67">
        <v>1.06E-2</v>
      </c>
      <c r="H924" s="250">
        <v>1143.5</v>
      </c>
      <c r="I924" s="249">
        <f t="shared" si="286"/>
        <v>1304891.8999999999</v>
      </c>
      <c r="J924" s="67">
        <f t="shared" si="276"/>
        <v>1.06E-2</v>
      </c>
      <c r="K924" s="259">
        <f t="shared" si="287"/>
        <v>1152.6545116666666</v>
      </c>
      <c r="L924" s="250">
        <f t="shared" si="288"/>
        <v>9.15</v>
      </c>
      <c r="M924" s="19" t="s">
        <v>1260</v>
      </c>
      <c r="O924" s="32" t="str">
        <f t="shared" si="289"/>
        <v>E312</v>
      </c>
      <c r="P924" s="318"/>
      <c r="Q924" s="31">
        <f t="shared" si="290"/>
        <v>-5.4076666667697282E-3</v>
      </c>
      <c r="T924" s="19" t="s">
        <v>1260</v>
      </c>
    </row>
    <row r="925" spans="1:20" outlineLevel="2" x14ac:dyDescent="0.25">
      <c r="A925" t="s">
        <v>91</v>
      </c>
      <c r="B925" s="19" t="str">
        <f t="shared" si="285"/>
        <v>E312 STM Boiler, Goldendale-10</v>
      </c>
      <c r="C925" s="19" t="s">
        <v>1230</v>
      </c>
      <c r="E925" s="27">
        <v>43404</v>
      </c>
      <c r="F925" s="249">
        <v>1300035.47</v>
      </c>
      <c r="G925" s="67">
        <v>1.06E-2</v>
      </c>
      <c r="H925" s="250">
        <v>1148.3700000000001</v>
      </c>
      <c r="I925" s="249">
        <f t="shared" si="286"/>
        <v>1304891.8999999999</v>
      </c>
      <c r="J925" s="67">
        <f t="shared" si="276"/>
        <v>1.06E-2</v>
      </c>
      <c r="K925" s="259">
        <f t="shared" si="287"/>
        <v>1152.6545116666666</v>
      </c>
      <c r="L925" s="250">
        <f t="shared" si="288"/>
        <v>4.28</v>
      </c>
      <c r="M925" s="19" t="s">
        <v>1260</v>
      </c>
      <c r="O925" s="32" t="str">
        <f t="shared" si="289"/>
        <v>E312</v>
      </c>
      <c r="P925" s="318"/>
      <c r="Q925" s="31">
        <f t="shared" si="290"/>
        <v>-5.3348333335634379E-3</v>
      </c>
      <c r="T925" s="19" t="s">
        <v>1260</v>
      </c>
    </row>
    <row r="926" spans="1:20" outlineLevel="2" x14ac:dyDescent="0.25">
      <c r="A926" t="s">
        <v>91</v>
      </c>
      <c r="B926" s="19" t="str">
        <f t="shared" si="285"/>
        <v>E312 STM Boiler, Goldendale-11</v>
      </c>
      <c r="C926" s="19" t="s">
        <v>1230</v>
      </c>
      <c r="E926" s="27">
        <v>43434</v>
      </c>
      <c r="F926" s="249">
        <v>1304891.8999999999</v>
      </c>
      <c r="G926" s="67">
        <v>1.06E-2</v>
      </c>
      <c r="H926" s="250">
        <v>1152.6499999999999</v>
      </c>
      <c r="I926" s="249">
        <f t="shared" si="286"/>
        <v>1304891.8999999999</v>
      </c>
      <c r="J926" s="67">
        <f t="shared" si="276"/>
        <v>1.06E-2</v>
      </c>
      <c r="K926" s="259">
        <f t="shared" si="287"/>
        <v>1152.6545116666666</v>
      </c>
      <c r="L926" s="250">
        <f t="shared" si="288"/>
        <v>0</v>
      </c>
      <c r="M926" s="19" t="s">
        <v>1260</v>
      </c>
      <c r="O926" s="32" t="str">
        <f t="shared" si="289"/>
        <v>E312</v>
      </c>
      <c r="P926" s="318"/>
      <c r="Q926" s="31">
        <f t="shared" si="290"/>
        <v>4.511666666758174E-3</v>
      </c>
      <c r="T926" s="19" t="s">
        <v>1260</v>
      </c>
    </row>
    <row r="927" spans="1:20" outlineLevel="2" x14ac:dyDescent="0.25">
      <c r="A927" t="s">
        <v>91</v>
      </c>
      <c r="B927" s="19" t="str">
        <f t="shared" si="285"/>
        <v>E312 STM Boiler, Goldendale-12</v>
      </c>
      <c r="C927" s="19" t="s">
        <v>1230</v>
      </c>
      <c r="E927" s="27">
        <v>43465</v>
      </c>
      <c r="F927" s="249">
        <v>1304891.8999999999</v>
      </c>
      <c r="G927" s="67">
        <v>1.06E-2</v>
      </c>
      <c r="H927" s="250">
        <v>1152.6499999999999</v>
      </c>
      <c r="I927" s="249">
        <f t="shared" si="286"/>
        <v>1304891.8999999999</v>
      </c>
      <c r="J927" s="67">
        <f t="shared" si="276"/>
        <v>1.06E-2</v>
      </c>
      <c r="K927" s="259">
        <f t="shared" si="287"/>
        <v>1152.6545116666666</v>
      </c>
      <c r="L927" s="250">
        <f t="shared" si="288"/>
        <v>0</v>
      </c>
      <c r="M927" s="19" t="s">
        <v>1260</v>
      </c>
      <c r="O927" s="32" t="str">
        <f t="shared" si="289"/>
        <v>E312</v>
      </c>
      <c r="P927" s="318"/>
      <c r="Q927" s="31">
        <f t="shared" si="290"/>
        <v>4.511666666758174E-3</v>
      </c>
      <c r="T927" s="19" t="s">
        <v>1260</v>
      </c>
    </row>
    <row r="928" spans="1:20" s="19" customFormat="1" ht="15.75" outlineLevel="1" thickBot="1" x14ac:dyDescent="0.3">
      <c r="A928" s="28" t="s">
        <v>694</v>
      </c>
      <c r="C928" s="20" t="s">
        <v>1234</v>
      </c>
      <c r="E928" s="104" t="s">
        <v>1266</v>
      </c>
      <c r="F928" s="29"/>
      <c r="G928" s="30"/>
      <c r="H928" s="42">
        <f>SUBTOTAL(9,H916:H927)</f>
        <v>11010.68</v>
      </c>
      <c r="I928" s="29"/>
      <c r="J928" s="30">
        <f t="shared" si="276"/>
        <v>0</v>
      </c>
      <c r="K928" s="42">
        <f>SUBTOTAL(9,K916:K927)</f>
        <v>13831.854140000003</v>
      </c>
      <c r="L928" s="42">
        <f t="shared" si="288"/>
        <v>2821.17</v>
      </c>
      <c r="O928" s="32" t="str">
        <f>LEFT(A928,5)</f>
        <v xml:space="preserve">E312 </v>
      </c>
      <c r="P928" s="318">
        <f>-L928/2</f>
        <v>-1410.585</v>
      </c>
    </row>
    <row r="929" spans="1:20" ht="15.75" outlineLevel="2" thickTop="1" x14ac:dyDescent="0.25">
      <c r="A929" t="s">
        <v>92</v>
      </c>
      <c r="B929" s="19" t="str">
        <f t="shared" ref="B929:B940" si="291">CONCATENATE(A929,"-",MONTH(E929))</f>
        <v>E312 STM Boiler, Goldendale OP-1</v>
      </c>
      <c r="C929" s="19" t="s">
        <v>1230</v>
      </c>
      <c r="E929" s="27">
        <v>43131</v>
      </c>
      <c r="F929" s="249">
        <v>85493258.430000007</v>
      </c>
      <c r="G929" s="67">
        <v>1.06E-2</v>
      </c>
      <c r="H929" s="250">
        <v>75519.05</v>
      </c>
      <c r="I929" s="249">
        <f t="shared" ref="I929:I940" si="292">VLOOKUP(CONCATENATE(A929,"-12"),$B$6:$F$7816,5,FALSE)</f>
        <v>85188020.430000007</v>
      </c>
      <c r="J929" s="67">
        <f t="shared" si="276"/>
        <v>1.06E-2</v>
      </c>
      <c r="K929" s="259">
        <f t="shared" ref="K929:K940" si="293">I929*J929/12</f>
        <v>75249.41804650001</v>
      </c>
      <c r="L929" s="250">
        <f t="shared" si="288"/>
        <v>-269.63</v>
      </c>
      <c r="M929" s="19" t="s">
        <v>1260</v>
      </c>
      <c r="O929" s="32" t="str">
        <f t="shared" ref="O929:O940" si="294">LEFT(A929,4)</f>
        <v>E312</v>
      </c>
      <c r="P929" s="318"/>
      <c r="Q929" s="31">
        <f t="shared" ref="Q929:Q940" si="295">F929*G929/12-H929</f>
        <v>-5.0535000045783818E-3</v>
      </c>
      <c r="T929" s="19" t="s">
        <v>1260</v>
      </c>
    </row>
    <row r="930" spans="1:20" outlineLevel="2" x14ac:dyDescent="0.25">
      <c r="A930" t="s">
        <v>92</v>
      </c>
      <c r="B930" s="19" t="str">
        <f t="shared" si="291"/>
        <v>E312 STM Boiler, Goldendale OP-2</v>
      </c>
      <c r="C930" s="19" t="s">
        <v>1230</v>
      </c>
      <c r="E930" s="27">
        <v>43159</v>
      </c>
      <c r="F930" s="249">
        <v>85493258.430000007</v>
      </c>
      <c r="G930" s="67">
        <v>1.06E-2</v>
      </c>
      <c r="H930" s="250">
        <v>75519.05</v>
      </c>
      <c r="I930" s="249">
        <f t="shared" si="292"/>
        <v>85188020.430000007</v>
      </c>
      <c r="J930" s="67">
        <f t="shared" si="276"/>
        <v>1.06E-2</v>
      </c>
      <c r="K930" s="259">
        <f t="shared" si="293"/>
        <v>75249.41804650001</v>
      </c>
      <c r="L930" s="250">
        <f t="shared" si="288"/>
        <v>-269.63</v>
      </c>
      <c r="M930" s="19" t="s">
        <v>1260</v>
      </c>
      <c r="O930" s="32" t="str">
        <f t="shared" si="294"/>
        <v>E312</v>
      </c>
      <c r="P930" s="318"/>
      <c r="Q930" s="31">
        <f t="shared" si="295"/>
        <v>-5.0535000045783818E-3</v>
      </c>
      <c r="T930" s="19" t="s">
        <v>1260</v>
      </c>
    </row>
    <row r="931" spans="1:20" outlineLevel="2" x14ac:dyDescent="0.25">
      <c r="A931" t="s">
        <v>92</v>
      </c>
      <c r="B931" s="19" t="str">
        <f t="shared" si="291"/>
        <v>E312 STM Boiler, Goldendale OP-3</v>
      </c>
      <c r="C931" s="19" t="s">
        <v>1230</v>
      </c>
      <c r="E931" s="27">
        <v>43190</v>
      </c>
      <c r="F931" s="249">
        <v>85493258.430000007</v>
      </c>
      <c r="G931" s="67">
        <v>1.06E-2</v>
      </c>
      <c r="H931" s="250">
        <v>75519.05</v>
      </c>
      <c r="I931" s="249">
        <f t="shared" si="292"/>
        <v>85188020.430000007</v>
      </c>
      <c r="J931" s="67">
        <f t="shared" si="276"/>
        <v>1.06E-2</v>
      </c>
      <c r="K931" s="259">
        <f t="shared" si="293"/>
        <v>75249.41804650001</v>
      </c>
      <c r="L931" s="250">
        <f t="shared" si="288"/>
        <v>-269.63</v>
      </c>
      <c r="M931" s="19" t="s">
        <v>1260</v>
      </c>
      <c r="O931" s="32" t="str">
        <f t="shared" si="294"/>
        <v>E312</v>
      </c>
      <c r="P931" s="318"/>
      <c r="Q931" s="31">
        <f t="shared" si="295"/>
        <v>-5.0535000045783818E-3</v>
      </c>
      <c r="T931" s="19" t="s">
        <v>1260</v>
      </c>
    </row>
    <row r="932" spans="1:20" outlineLevel="2" x14ac:dyDescent="0.25">
      <c r="A932" t="s">
        <v>92</v>
      </c>
      <c r="B932" s="19" t="str">
        <f t="shared" si="291"/>
        <v>E312 STM Boiler, Goldendale OP-4</v>
      </c>
      <c r="C932" s="19" t="s">
        <v>1230</v>
      </c>
      <c r="E932" s="27">
        <v>43220</v>
      </c>
      <c r="F932" s="249">
        <v>85493258.430000007</v>
      </c>
      <c r="G932" s="67">
        <v>1.06E-2</v>
      </c>
      <c r="H932" s="250">
        <v>75519.05</v>
      </c>
      <c r="I932" s="249">
        <f t="shared" si="292"/>
        <v>85188020.430000007</v>
      </c>
      <c r="J932" s="67">
        <f t="shared" si="276"/>
        <v>1.06E-2</v>
      </c>
      <c r="K932" s="259">
        <f t="shared" si="293"/>
        <v>75249.41804650001</v>
      </c>
      <c r="L932" s="250">
        <f t="shared" si="288"/>
        <v>-269.63</v>
      </c>
      <c r="M932" s="19" t="s">
        <v>1260</v>
      </c>
      <c r="O932" s="32" t="str">
        <f t="shared" si="294"/>
        <v>E312</v>
      </c>
      <c r="P932" s="318"/>
      <c r="Q932" s="31">
        <f t="shared" si="295"/>
        <v>-5.0535000045783818E-3</v>
      </c>
      <c r="T932" s="19" t="s">
        <v>1260</v>
      </c>
    </row>
    <row r="933" spans="1:20" outlineLevel="2" x14ac:dyDescent="0.25">
      <c r="A933" t="s">
        <v>92</v>
      </c>
      <c r="B933" s="19" t="str">
        <f t="shared" si="291"/>
        <v>E312 STM Boiler, Goldendale OP-5</v>
      </c>
      <c r="C933" s="19" t="s">
        <v>1230</v>
      </c>
      <c r="E933" s="27">
        <v>43251</v>
      </c>
      <c r="F933" s="249">
        <v>85493258.430000007</v>
      </c>
      <c r="G933" s="67">
        <v>1.06E-2</v>
      </c>
      <c r="H933" s="250">
        <v>75519.05</v>
      </c>
      <c r="I933" s="249">
        <f t="shared" si="292"/>
        <v>85188020.430000007</v>
      </c>
      <c r="J933" s="67">
        <f t="shared" si="276"/>
        <v>1.06E-2</v>
      </c>
      <c r="K933" s="259">
        <f t="shared" si="293"/>
        <v>75249.41804650001</v>
      </c>
      <c r="L933" s="250">
        <f t="shared" si="288"/>
        <v>-269.63</v>
      </c>
      <c r="M933" s="19" t="s">
        <v>1260</v>
      </c>
      <c r="O933" s="32" t="str">
        <f t="shared" si="294"/>
        <v>E312</v>
      </c>
      <c r="P933" s="318"/>
      <c r="Q933" s="31">
        <f t="shared" si="295"/>
        <v>-5.0535000045783818E-3</v>
      </c>
      <c r="T933" s="19" t="s">
        <v>1260</v>
      </c>
    </row>
    <row r="934" spans="1:20" outlineLevel="2" x14ac:dyDescent="0.25">
      <c r="A934" t="s">
        <v>92</v>
      </c>
      <c r="B934" s="19" t="str">
        <f t="shared" si="291"/>
        <v>E312 STM Boiler, Goldendale OP-6</v>
      </c>
      <c r="C934" s="19" t="s">
        <v>1230</v>
      </c>
      <c r="E934" s="27">
        <v>43281</v>
      </c>
      <c r="F934" s="249">
        <v>85493258.430000007</v>
      </c>
      <c r="G934" s="67">
        <v>1.06E-2</v>
      </c>
      <c r="H934" s="250">
        <v>75519.05</v>
      </c>
      <c r="I934" s="249">
        <f t="shared" si="292"/>
        <v>85188020.430000007</v>
      </c>
      <c r="J934" s="67">
        <f t="shared" si="276"/>
        <v>1.06E-2</v>
      </c>
      <c r="K934" s="259">
        <f t="shared" si="293"/>
        <v>75249.41804650001</v>
      </c>
      <c r="L934" s="250">
        <f t="shared" si="288"/>
        <v>-269.63</v>
      </c>
      <c r="M934" s="19" t="s">
        <v>1260</v>
      </c>
      <c r="O934" s="32" t="str">
        <f t="shared" si="294"/>
        <v>E312</v>
      </c>
      <c r="P934" s="318"/>
      <c r="Q934" s="31">
        <f t="shared" si="295"/>
        <v>-5.0535000045783818E-3</v>
      </c>
      <c r="T934" s="19" t="s">
        <v>1260</v>
      </c>
    </row>
    <row r="935" spans="1:20" outlineLevel="2" x14ac:dyDescent="0.25">
      <c r="A935" t="s">
        <v>92</v>
      </c>
      <c r="B935" s="19" t="str">
        <f t="shared" si="291"/>
        <v>E312 STM Boiler, Goldendale OP-7</v>
      </c>
      <c r="C935" s="19" t="s">
        <v>1230</v>
      </c>
      <c r="E935" s="27">
        <v>43312</v>
      </c>
      <c r="F935" s="249">
        <v>85493258.430000007</v>
      </c>
      <c r="G935" s="67">
        <v>1.06E-2</v>
      </c>
      <c r="H935" s="250">
        <v>75519.05</v>
      </c>
      <c r="I935" s="249">
        <f t="shared" si="292"/>
        <v>85188020.430000007</v>
      </c>
      <c r="J935" s="67">
        <f t="shared" si="276"/>
        <v>1.06E-2</v>
      </c>
      <c r="K935" s="259">
        <f t="shared" si="293"/>
        <v>75249.41804650001</v>
      </c>
      <c r="L935" s="250">
        <f t="shared" si="288"/>
        <v>-269.63</v>
      </c>
      <c r="M935" s="19" t="s">
        <v>1260</v>
      </c>
      <c r="O935" s="32" t="str">
        <f t="shared" si="294"/>
        <v>E312</v>
      </c>
      <c r="P935" s="318"/>
      <c r="Q935" s="31">
        <f t="shared" si="295"/>
        <v>-5.0535000045783818E-3</v>
      </c>
      <c r="T935" s="19" t="s">
        <v>1260</v>
      </c>
    </row>
    <row r="936" spans="1:20" outlineLevel="2" x14ac:dyDescent="0.25">
      <c r="A936" t="s">
        <v>92</v>
      </c>
      <c r="B936" s="19" t="str">
        <f t="shared" si="291"/>
        <v>E312 STM Boiler, Goldendale OP-8</v>
      </c>
      <c r="C936" s="19" t="s">
        <v>1230</v>
      </c>
      <c r="E936" s="27">
        <v>43343</v>
      </c>
      <c r="F936" s="249">
        <v>85340639.430000007</v>
      </c>
      <c r="G936" s="67">
        <v>1.06E-2</v>
      </c>
      <c r="H936" s="250">
        <v>75384.23</v>
      </c>
      <c r="I936" s="249">
        <f t="shared" si="292"/>
        <v>85188020.430000007</v>
      </c>
      <c r="J936" s="67">
        <f t="shared" si="276"/>
        <v>1.06E-2</v>
      </c>
      <c r="K936" s="259">
        <f t="shared" si="293"/>
        <v>75249.41804650001</v>
      </c>
      <c r="L936" s="250">
        <f t="shared" si="288"/>
        <v>-134.81</v>
      </c>
      <c r="M936" s="19" t="s">
        <v>1260</v>
      </c>
      <c r="O936" s="32" t="str">
        <f t="shared" si="294"/>
        <v>E312</v>
      </c>
      <c r="P936" s="318"/>
      <c r="Q936" s="31">
        <f t="shared" si="295"/>
        <v>1.4965000154916197E-3</v>
      </c>
      <c r="T936" s="19" t="s">
        <v>1260</v>
      </c>
    </row>
    <row r="937" spans="1:20" outlineLevel="2" x14ac:dyDescent="0.25">
      <c r="A937" t="s">
        <v>92</v>
      </c>
      <c r="B937" s="19" t="str">
        <f t="shared" si="291"/>
        <v>E312 STM Boiler, Goldendale OP-9</v>
      </c>
      <c r="C937" s="19" t="s">
        <v>1230</v>
      </c>
      <c r="E937" s="27">
        <v>43373</v>
      </c>
      <c r="F937" s="249">
        <v>85188020.430000007</v>
      </c>
      <c r="G937" s="67">
        <v>1.06E-2</v>
      </c>
      <c r="H937" s="250">
        <v>75249.42</v>
      </c>
      <c r="I937" s="249">
        <f t="shared" si="292"/>
        <v>85188020.430000007</v>
      </c>
      <c r="J937" s="67">
        <f t="shared" si="276"/>
        <v>1.06E-2</v>
      </c>
      <c r="K937" s="259">
        <f t="shared" si="293"/>
        <v>75249.41804650001</v>
      </c>
      <c r="L937" s="250">
        <f t="shared" si="288"/>
        <v>0</v>
      </c>
      <c r="M937" s="19" t="s">
        <v>1260</v>
      </c>
      <c r="O937" s="32" t="str">
        <f t="shared" si="294"/>
        <v>E312</v>
      </c>
      <c r="P937" s="318"/>
      <c r="Q937" s="31">
        <f t="shared" si="295"/>
        <v>-1.9534999883035198E-3</v>
      </c>
      <c r="T937" s="19" t="s">
        <v>1260</v>
      </c>
    </row>
    <row r="938" spans="1:20" outlineLevel="2" x14ac:dyDescent="0.25">
      <c r="A938" t="s">
        <v>92</v>
      </c>
      <c r="B938" s="19" t="str">
        <f t="shared" si="291"/>
        <v>E312 STM Boiler, Goldendale OP-10</v>
      </c>
      <c r="C938" s="19" t="s">
        <v>1230</v>
      </c>
      <c r="E938" s="27">
        <v>43404</v>
      </c>
      <c r="F938" s="249">
        <v>85188020.430000007</v>
      </c>
      <c r="G938" s="67">
        <v>1.06E-2</v>
      </c>
      <c r="H938" s="250">
        <v>75249.42</v>
      </c>
      <c r="I938" s="249">
        <f t="shared" si="292"/>
        <v>85188020.430000007</v>
      </c>
      <c r="J938" s="67">
        <f t="shared" si="276"/>
        <v>1.06E-2</v>
      </c>
      <c r="K938" s="259">
        <f t="shared" si="293"/>
        <v>75249.41804650001</v>
      </c>
      <c r="L938" s="250">
        <f t="shared" si="288"/>
        <v>0</v>
      </c>
      <c r="M938" s="19" t="s">
        <v>1260</v>
      </c>
      <c r="O938" s="32" t="str">
        <f t="shared" si="294"/>
        <v>E312</v>
      </c>
      <c r="P938" s="318"/>
      <c r="Q938" s="31">
        <f t="shared" si="295"/>
        <v>-1.9534999883035198E-3</v>
      </c>
      <c r="T938" s="19" t="s">
        <v>1260</v>
      </c>
    </row>
    <row r="939" spans="1:20" outlineLevel="2" x14ac:dyDescent="0.25">
      <c r="A939" t="s">
        <v>92</v>
      </c>
      <c r="B939" s="19" t="str">
        <f t="shared" si="291"/>
        <v>E312 STM Boiler, Goldendale OP-11</v>
      </c>
      <c r="C939" s="19" t="s">
        <v>1230</v>
      </c>
      <c r="E939" s="27">
        <v>43434</v>
      </c>
      <c r="F939" s="249">
        <v>85188020.430000007</v>
      </c>
      <c r="G939" s="67">
        <v>1.06E-2</v>
      </c>
      <c r="H939" s="250">
        <v>75249.42</v>
      </c>
      <c r="I939" s="249">
        <f t="shared" si="292"/>
        <v>85188020.430000007</v>
      </c>
      <c r="J939" s="67">
        <f t="shared" si="276"/>
        <v>1.06E-2</v>
      </c>
      <c r="K939" s="259">
        <f t="shared" si="293"/>
        <v>75249.41804650001</v>
      </c>
      <c r="L939" s="250">
        <f t="shared" si="288"/>
        <v>0</v>
      </c>
      <c r="M939" s="19" t="s">
        <v>1260</v>
      </c>
      <c r="O939" s="32" t="str">
        <f t="shared" si="294"/>
        <v>E312</v>
      </c>
      <c r="P939" s="318"/>
      <c r="Q939" s="31">
        <f t="shared" si="295"/>
        <v>-1.9534999883035198E-3</v>
      </c>
      <c r="T939" s="19" t="s">
        <v>1260</v>
      </c>
    </row>
    <row r="940" spans="1:20" outlineLevel="2" x14ac:dyDescent="0.25">
      <c r="A940" t="s">
        <v>92</v>
      </c>
      <c r="B940" s="19" t="str">
        <f t="shared" si="291"/>
        <v>E312 STM Boiler, Goldendale OP-12</v>
      </c>
      <c r="C940" s="19" t="s">
        <v>1230</v>
      </c>
      <c r="E940" s="27">
        <v>43465</v>
      </c>
      <c r="F940" s="249">
        <v>85188020.430000007</v>
      </c>
      <c r="G940" s="67">
        <v>1.06E-2</v>
      </c>
      <c r="H940" s="250">
        <v>75249.42</v>
      </c>
      <c r="I940" s="249">
        <f t="shared" si="292"/>
        <v>85188020.430000007</v>
      </c>
      <c r="J940" s="67">
        <f t="shared" si="276"/>
        <v>1.06E-2</v>
      </c>
      <c r="K940" s="259">
        <f t="shared" si="293"/>
        <v>75249.41804650001</v>
      </c>
      <c r="L940" s="250">
        <f t="shared" si="288"/>
        <v>0</v>
      </c>
      <c r="M940" s="19" t="s">
        <v>1260</v>
      </c>
      <c r="O940" s="32" t="str">
        <f t="shared" si="294"/>
        <v>E312</v>
      </c>
      <c r="P940" s="318"/>
      <c r="Q940" s="31">
        <f t="shared" si="295"/>
        <v>-1.9534999883035198E-3</v>
      </c>
      <c r="T940" s="19" t="s">
        <v>1260</v>
      </c>
    </row>
    <row r="941" spans="1:20" s="19" customFormat="1" ht="15.75" outlineLevel="1" thickBot="1" x14ac:dyDescent="0.3">
      <c r="A941" s="28" t="s">
        <v>695</v>
      </c>
      <c r="C941" s="20" t="s">
        <v>1234</v>
      </c>
      <c r="E941" s="104" t="s">
        <v>1266</v>
      </c>
      <c r="F941" s="29"/>
      <c r="G941" s="30"/>
      <c r="H941" s="42">
        <f>SUBTOTAL(9,H929:H940)</f>
        <v>905015.26000000013</v>
      </c>
      <c r="I941" s="29"/>
      <c r="J941" s="30">
        <f t="shared" si="276"/>
        <v>0</v>
      </c>
      <c r="K941" s="42">
        <f>SUBTOTAL(9,K929:K940)</f>
        <v>902993.01655800035</v>
      </c>
      <c r="L941" s="42">
        <f t="shared" si="288"/>
        <v>-2022.24</v>
      </c>
      <c r="O941" s="32" t="str">
        <f>LEFT(A941,5)</f>
        <v xml:space="preserve">E312 </v>
      </c>
      <c r="P941" s="318">
        <f>-L941/2</f>
        <v>1011.12</v>
      </c>
    </row>
    <row r="942" spans="1:20" ht="15.75" outlineLevel="2" thickTop="1" x14ac:dyDescent="0.25">
      <c r="A942" t="s">
        <v>93</v>
      </c>
      <c r="B942" s="19" t="str">
        <f t="shared" ref="B942:B953" si="296">CONCATENATE(A942,"-",MONTH(E942))</f>
        <v>E312 STM Boiler, Mint Farm -1</v>
      </c>
      <c r="C942" s="19" t="s">
        <v>1230</v>
      </c>
      <c r="E942" s="27">
        <v>43131</v>
      </c>
      <c r="F942" s="249">
        <v>4039578.7</v>
      </c>
      <c r="G942" s="67">
        <v>3.27E-2</v>
      </c>
      <c r="H942" s="250">
        <v>11007.85</v>
      </c>
      <c r="I942" s="249">
        <f t="shared" ref="I942:I953" si="297">VLOOKUP(CONCATENATE(A942,"-12"),$B$6:$F$7816,5,FALSE)</f>
        <v>4269761.42</v>
      </c>
      <c r="J942" s="67">
        <f t="shared" ref="J942:J1005" si="298">G942</f>
        <v>3.27E-2</v>
      </c>
      <c r="K942" s="259">
        <f t="shared" ref="K942:K953" si="299">I942*J942/12</f>
        <v>11635.0998695</v>
      </c>
      <c r="L942" s="250">
        <f t="shared" si="288"/>
        <v>627.25</v>
      </c>
      <c r="M942" s="19" t="s">
        <v>1260</v>
      </c>
      <c r="O942" s="32" t="str">
        <f t="shared" ref="O942:O953" si="300">LEFT(A942,4)</f>
        <v>E312</v>
      </c>
      <c r="P942" s="318"/>
      <c r="T942" s="19" t="s">
        <v>1260</v>
      </c>
    </row>
    <row r="943" spans="1:20" outlineLevel="2" x14ac:dyDescent="0.25">
      <c r="A943" t="s">
        <v>93</v>
      </c>
      <c r="B943" s="19" t="str">
        <f t="shared" si="296"/>
        <v>E312 STM Boiler, Mint Farm -2</v>
      </c>
      <c r="C943" s="19" t="s">
        <v>1230</v>
      </c>
      <c r="E943" s="27">
        <v>43159</v>
      </c>
      <c r="F943" s="249">
        <v>4039578.7</v>
      </c>
      <c r="G943" s="67">
        <v>3.27E-2</v>
      </c>
      <c r="H943" s="250">
        <v>11007.85</v>
      </c>
      <c r="I943" s="249">
        <f t="shared" si="297"/>
        <v>4269761.42</v>
      </c>
      <c r="J943" s="67">
        <f t="shared" si="298"/>
        <v>3.27E-2</v>
      </c>
      <c r="K943" s="259">
        <f t="shared" si="299"/>
        <v>11635.0998695</v>
      </c>
      <c r="L943" s="250">
        <f t="shared" si="288"/>
        <v>627.25</v>
      </c>
      <c r="M943" s="19" t="s">
        <v>1260</v>
      </c>
      <c r="O943" s="32" t="str">
        <f t="shared" si="300"/>
        <v>E312</v>
      </c>
      <c r="P943" s="318"/>
      <c r="T943" s="19" t="s">
        <v>1260</v>
      </c>
    </row>
    <row r="944" spans="1:20" outlineLevel="2" x14ac:dyDescent="0.25">
      <c r="A944" t="s">
        <v>93</v>
      </c>
      <c r="B944" s="19" t="str">
        <f t="shared" si="296"/>
        <v>E312 STM Boiler, Mint Farm -3</v>
      </c>
      <c r="C944" s="19" t="s">
        <v>1230</v>
      </c>
      <c r="E944" s="27">
        <v>43190</v>
      </c>
      <c r="F944" s="249">
        <v>4039578.7</v>
      </c>
      <c r="G944" s="67">
        <v>3.27E-2</v>
      </c>
      <c r="H944" s="250">
        <v>11007.85</v>
      </c>
      <c r="I944" s="249">
        <f t="shared" si="297"/>
        <v>4269761.42</v>
      </c>
      <c r="J944" s="67">
        <f t="shared" si="298"/>
        <v>3.27E-2</v>
      </c>
      <c r="K944" s="259">
        <f t="shared" si="299"/>
        <v>11635.0998695</v>
      </c>
      <c r="L944" s="250">
        <f t="shared" si="288"/>
        <v>627.25</v>
      </c>
      <c r="M944" s="19" t="s">
        <v>1260</v>
      </c>
      <c r="O944" s="32" t="str">
        <f t="shared" si="300"/>
        <v>E312</v>
      </c>
      <c r="P944" s="318"/>
      <c r="T944" s="19" t="s">
        <v>1260</v>
      </c>
    </row>
    <row r="945" spans="1:20" outlineLevel="2" x14ac:dyDescent="0.25">
      <c r="A945" t="s">
        <v>93</v>
      </c>
      <c r="B945" s="19" t="str">
        <f t="shared" si="296"/>
        <v>E312 STM Boiler, Mint Farm -4</v>
      </c>
      <c r="C945" s="19" t="s">
        <v>1230</v>
      </c>
      <c r="E945" s="27">
        <v>43220</v>
      </c>
      <c r="F945" s="249">
        <v>4039578.7</v>
      </c>
      <c r="G945" s="67">
        <v>3.27E-2</v>
      </c>
      <c r="H945" s="250">
        <v>11007.85</v>
      </c>
      <c r="I945" s="249">
        <f t="shared" si="297"/>
        <v>4269761.42</v>
      </c>
      <c r="J945" s="67">
        <f t="shared" si="298"/>
        <v>3.27E-2</v>
      </c>
      <c r="K945" s="259">
        <f t="shared" si="299"/>
        <v>11635.0998695</v>
      </c>
      <c r="L945" s="250">
        <f t="shared" si="288"/>
        <v>627.25</v>
      </c>
      <c r="M945" s="19" t="s">
        <v>1260</v>
      </c>
      <c r="O945" s="32" t="str">
        <f t="shared" si="300"/>
        <v>E312</v>
      </c>
      <c r="P945" s="318"/>
      <c r="T945" s="19" t="s">
        <v>1260</v>
      </c>
    </row>
    <row r="946" spans="1:20" outlineLevel="2" x14ac:dyDescent="0.25">
      <c r="A946" t="s">
        <v>93</v>
      </c>
      <c r="B946" s="19" t="str">
        <f t="shared" si="296"/>
        <v>E312 STM Boiler, Mint Farm -5</v>
      </c>
      <c r="C946" s="19" t="s">
        <v>1230</v>
      </c>
      <c r="E946" s="27">
        <v>43251</v>
      </c>
      <c r="F946" s="249">
        <v>4160016.37</v>
      </c>
      <c r="G946" s="67">
        <v>3.27E-2</v>
      </c>
      <c r="H946" s="250">
        <v>11336.05</v>
      </c>
      <c r="I946" s="249">
        <f t="shared" si="297"/>
        <v>4269761.42</v>
      </c>
      <c r="J946" s="67">
        <f t="shared" si="298"/>
        <v>3.27E-2</v>
      </c>
      <c r="K946" s="259">
        <f t="shared" si="299"/>
        <v>11635.0998695</v>
      </c>
      <c r="L946" s="250">
        <f t="shared" si="288"/>
        <v>299.05</v>
      </c>
      <c r="M946" s="19" t="s">
        <v>1260</v>
      </c>
      <c r="O946" s="32" t="str">
        <f t="shared" si="300"/>
        <v>E312</v>
      </c>
      <c r="P946" s="318"/>
      <c r="T946" s="19" t="s">
        <v>1260</v>
      </c>
    </row>
    <row r="947" spans="1:20" outlineLevel="2" x14ac:dyDescent="0.25">
      <c r="A947" t="s">
        <v>93</v>
      </c>
      <c r="B947" s="19" t="str">
        <f t="shared" si="296"/>
        <v>E312 STM Boiler, Mint Farm -6</v>
      </c>
      <c r="C947" s="19" t="s">
        <v>1230</v>
      </c>
      <c r="E947" s="27">
        <v>43281</v>
      </c>
      <c r="F947" s="249">
        <v>4275028.6900000004</v>
      </c>
      <c r="G947" s="67">
        <v>3.27E-2</v>
      </c>
      <c r="H947" s="250">
        <v>11649.45</v>
      </c>
      <c r="I947" s="249">
        <f t="shared" si="297"/>
        <v>4269761.42</v>
      </c>
      <c r="J947" s="67">
        <f t="shared" si="298"/>
        <v>3.27E-2</v>
      </c>
      <c r="K947" s="259">
        <f t="shared" si="299"/>
        <v>11635.0998695</v>
      </c>
      <c r="L947" s="250">
        <f t="shared" si="288"/>
        <v>-14.35</v>
      </c>
      <c r="M947" s="19" t="s">
        <v>1260</v>
      </c>
      <c r="O947" s="32" t="str">
        <f t="shared" si="300"/>
        <v>E312</v>
      </c>
      <c r="P947" s="318"/>
      <c r="T947" s="19" t="s">
        <v>1260</v>
      </c>
    </row>
    <row r="948" spans="1:20" outlineLevel="2" x14ac:dyDescent="0.25">
      <c r="A948" t="s">
        <v>93</v>
      </c>
      <c r="B948" s="19" t="str">
        <f t="shared" si="296"/>
        <v>E312 STM Boiler, Mint Farm -7</v>
      </c>
      <c r="C948" s="19" t="s">
        <v>1230</v>
      </c>
      <c r="E948" s="27">
        <v>43312</v>
      </c>
      <c r="F948" s="249">
        <v>4269682.38</v>
      </c>
      <c r="G948" s="67">
        <v>3.27E-2</v>
      </c>
      <c r="H948" s="250">
        <v>11634.880000000001</v>
      </c>
      <c r="I948" s="249">
        <f t="shared" si="297"/>
        <v>4269761.42</v>
      </c>
      <c r="J948" s="67">
        <f t="shared" si="298"/>
        <v>3.27E-2</v>
      </c>
      <c r="K948" s="259">
        <f t="shared" si="299"/>
        <v>11635.0998695</v>
      </c>
      <c r="L948" s="250">
        <f t="shared" si="288"/>
        <v>0.22</v>
      </c>
      <c r="M948" s="19" t="s">
        <v>1260</v>
      </c>
      <c r="O948" s="32" t="str">
        <f t="shared" si="300"/>
        <v>E312</v>
      </c>
      <c r="P948" s="318"/>
      <c r="T948" s="19" t="s">
        <v>1260</v>
      </c>
    </row>
    <row r="949" spans="1:20" outlineLevel="2" x14ac:dyDescent="0.25">
      <c r="A949" t="s">
        <v>93</v>
      </c>
      <c r="B949" s="19" t="str">
        <f t="shared" si="296"/>
        <v>E312 STM Boiler, Mint Farm -8</v>
      </c>
      <c r="C949" s="19" t="s">
        <v>1230</v>
      </c>
      <c r="E949" s="27">
        <v>43343</v>
      </c>
      <c r="F949" s="249">
        <v>4269761.42</v>
      </c>
      <c r="G949" s="67">
        <v>3.27E-2</v>
      </c>
      <c r="H949" s="250">
        <v>11635.099999999999</v>
      </c>
      <c r="I949" s="249">
        <f t="shared" si="297"/>
        <v>4269761.42</v>
      </c>
      <c r="J949" s="67">
        <f t="shared" si="298"/>
        <v>3.27E-2</v>
      </c>
      <c r="K949" s="259">
        <f t="shared" si="299"/>
        <v>11635.0998695</v>
      </c>
      <c r="L949" s="250">
        <f t="shared" si="288"/>
        <v>0</v>
      </c>
      <c r="M949" s="19" t="s">
        <v>1260</v>
      </c>
      <c r="O949" s="32" t="str">
        <f t="shared" si="300"/>
        <v>E312</v>
      </c>
      <c r="P949" s="318"/>
      <c r="T949" s="19" t="s">
        <v>1260</v>
      </c>
    </row>
    <row r="950" spans="1:20" outlineLevel="2" x14ac:dyDescent="0.25">
      <c r="A950" t="s">
        <v>93</v>
      </c>
      <c r="B950" s="19" t="str">
        <f t="shared" si="296"/>
        <v>E312 STM Boiler, Mint Farm -9</v>
      </c>
      <c r="C950" s="19" t="s">
        <v>1230</v>
      </c>
      <c r="E950" s="27">
        <v>43373</v>
      </c>
      <c r="F950" s="249">
        <v>4269761.42</v>
      </c>
      <c r="G950" s="67">
        <v>3.27E-2</v>
      </c>
      <c r="H950" s="250">
        <v>11635.099999999999</v>
      </c>
      <c r="I950" s="249">
        <f t="shared" si="297"/>
        <v>4269761.42</v>
      </c>
      <c r="J950" s="67">
        <f t="shared" si="298"/>
        <v>3.27E-2</v>
      </c>
      <c r="K950" s="259">
        <f t="shared" si="299"/>
        <v>11635.0998695</v>
      </c>
      <c r="L950" s="250">
        <f t="shared" si="288"/>
        <v>0</v>
      </c>
      <c r="M950" s="19" t="s">
        <v>1260</v>
      </c>
      <c r="O950" s="32" t="str">
        <f t="shared" si="300"/>
        <v>E312</v>
      </c>
      <c r="P950" s="318"/>
      <c r="T950" s="19" t="s">
        <v>1260</v>
      </c>
    </row>
    <row r="951" spans="1:20" outlineLevel="2" x14ac:dyDescent="0.25">
      <c r="A951" t="s">
        <v>93</v>
      </c>
      <c r="B951" s="19" t="str">
        <f t="shared" si="296"/>
        <v>E312 STM Boiler, Mint Farm -10</v>
      </c>
      <c r="C951" s="19" t="s">
        <v>1230</v>
      </c>
      <c r="E951" s="27">
        <v>43404</v>
      </c>
      <c r="F951" s="249">
        <v>4269761.42</v>
      </c>
      <c r="G951" s="67">
        <v>3.27E-2</v>
      </c>
      <c r="H951" s="250">
        <v>11635.099999999999</v>
      </c>
      <c r="I951" s="249">
        <f t="shared" si="297"/>
        <v>4269761.42</v>
      </c>
      <c r="J951" s="67">
        <f t="shared" si="298"/>
        <v>3.27E-2</v>
      </c>
      <c r="K951" s="259">
        <f t="shared" si="299"/>
        <v>11635.0998695</v>
      </c>
      <c r="L951" s="250">
        <f t="shared" si="288"/>
        <v>0</v>
      </c>
      <c r="M951" s="19" t="s">
        <v>1260</v>
      </c>
      <c r="O951" s="32" t="str">
        <f t="shared" si="300"/>
        <v>E312</v>
      </c>
      <c r="P951" s="318"/>
      <c r="T951" s="19" t="s">
        <v>1260</v>
      </c>
    </row>
    <row r="952" spans="1:20" outlineLevel="2" x14ac:dyDescent="0.25">
      <c r="A952" t="s">
        <v>93</v>
      </c>
      <c r="B952" s="19" t="str">
        <f t="shared" si="296"/>
        <v>E312 STM Boiler, Mint Farm -11</v>
      </c>
      <c r="C952" s="19" t="s">
        <v>1230</v>
      </c>
      <c r="E952" s="27">
        <v>43434</v>
      </c>
      <c r="F952" s="249">
        <v>4269761.42</v>
      </c>
      <c r="G952" s="67">
        <v>3.27E-2</v>
      </c>
      <c r="H952" s="250">
        <v>11635.099999999999</v>
      </c>
      <c r="I952" s="249">
        <f t="shared" si="297"/>
        <v>4269761.42</v>
      </c>
      <c r="J952" s="67">
        <f t="shared" si="298"/>
        <v>3.27E-2</v>
      </c>
      <c r="K952" s="259">
        <f t="shared" si="299"/>
        <v>11635.0998695</v>
      </c>
      <c r="L952" s="250">
        <f t="shared" si="288"/>
        <v>0</v>
      </c>
      <c r="M952" s="19" t="s">
        <v>1260</v>
      </c>
      <c r="O952" s="32" t="str">
        <f t="shared" si="300"/>
        <v>E312</v>
      </c>
      <c r="P952" s="318"/>
      <c r="T952" s="19" t="s">
        <v>1260</v>
      </c>
    </row>
    <row r="953" spans="1:20" outlineLevel="2" x14ac:dyDescent="0.25">
      <c r="A953" t="s">
        <v>93</v>
      </c>
      <c r="B953" s="19" t="str">
        <f t="shared" si="296"/>
        <v>E312 STM Boiler, Mint Farm -12</v>
      </c>
      <c r="C953" s="19" t="s">
        <v>1230</v>
      </c>
      <c r="E953" s="27">
        <v>43465</v>
      </c>
      <c r="F953" s="249">
        <v>4269761.42</v>
      </c>
      <c r="G953" s="67">
        <v>3.27E-2</v>
      </c>
      <c r="H953" s="250">
        <v>11635.099999999999</v>
      </c>
      <c r="I953" s="249">
        <f t="shared" si="297"/>
        <v>4269761.42</v>
      </c>
      <c r="J953" s="67">
        <f t="shared" si="298"/>
        <v>3.27E-2</v>
      </c>
      <c r="K953" s="259">
        <f t="shared" si="299"/>
        <v>11635.0998695</v>
      </c>
      <c r="L953" s="250">
        <f t="shared" si="288"/>
        <v>0</v>
      </c>
      <c r="M953" s="19" t="s">
        <v>1260</v>
      </c>
      <c r="O953" s="32" t="str">
        <f t="shared" si="300"/>
        <v>E312</v>
      </c>
      <c r="P953" s="318"/>
      <c r="T953" s="19" t="s">
        <v>1260</v>
      </c>
    </row>
    <row r="954" spans="1:20" s="19" customFormat="1" ht="15.75" outlineLevel="1" thickBot="1" x14ac:dyDescent="0.3">
      <c r="A954" s="28" t="s">
        <v>696</v>
      </c>
      <c r="C954" s="20" t="s">
        <v>1234</v>
      </c>
      <c r="E954" s="104" t="s">
        <v>1266</v>
      </c>
      <c r="F954" s="29"/>
      <c r="G954" s="30"/>
      <c r="H954" s="42">
        <f>SUBTOTAL(9,H942:H953)</f>
        <v>136827.28000000003</v>
      </c>
      <c r="I954" s="29"/>
      <c r="J954" s="30">
        <f t="shared" si="298"/>
        <v>0</v>
      </c>
      <c r="K954" s="42">
        <f>SUBTOTAL(9,K942:K953)</f>
        <v>139621.19843399999</v>
      </c>
      <c r="L954" s="42">
        <f t="shared" si="288"/>
        <v>2793.92</v>
      </c>
      <c r="O954" s="32" t="str">
        <f>LEFT(A954,5)</f>
        <v xml:space="preserve">E312 </v>
      </c>
      <c r="P954" s="318">
        <f>-L954/2</f>
        <v>-1396.96</v>
      </c>
    </row>
    <row r="955" spans="1:20" ht="15.75" outlineLevel="2" thickTop="1" x14ac:dyDescent="0.25">
      <c r="A955" t="s">
        <v>94</v>
      </c>
      <c r="B955" s="19" t="str">
        <f t="shared" ref="B955:B966" si="301">CONCATENATE(A955,"-",MONTH(E955))</f>
        <v>E312 STM Boiler, Mint Farm OP-1</v>
      </c>
      <c r="C955" s="19" t="s">
        <v>1230</v>
      </c>
      <c r="E955" s="27">
        <v>43131</v>
      </c>
      <c r="F955" s="249">
        <v>22269601</v>
      </c>
      <c r="G955" s="67">
        <v>3.27E-2</v>
      </c>
      <c r="H955" s="250">
        <v>60684.659999999996</v>
      </c>
      <c r="I955" s="249">
        <f t="shared" ref="I955:I966" si="302">VLOOKUP(CONCATENATE(A955,"-12"),$B$6:$F$7816,5,FALSE)</f>
        <v>22428253.34</v>
      </c>
      <c r="J955" s="67">
        <f t="shared" si="298"/>
        <v>3.27E-2</v>
      </c>
      <c r="K955" s="259">
        <f t="shared" ref="K955:K966" si="303">I955*J955/12</f>
        <v>61116.990351499997</v>
      </c>
      <c r="L955" s="250">
        <f t="shared" si="288"/>
        <v>432.33</v>
      </c>
      <c r="M955" s="19" t="s">
        <v>1260</v>
      </c>
      <c r="O955" s="32" t="str">
        <f t="shared" ref="O955:O966" si="304">LEFT(A955,4)</f>
        <v>E312</v>
      </c>
      <c r="P955" s="318"/>
      <c r="T955" s="19" t="s">
        <v>1260</v>
      </c>
    </row>
    <row r="956" spans="1:20" outlineLevel="2" x14ac:dyDescent="0.25">
      <c r="A956" t="s">
        <v>94</v>
      </c>
      <c r="B956" s="19" t="str">
        <f t="shared" si="301"/>
        <v>E312 STM Boiler, Mint Farm OP-2</v>
      </c>
      <c r="C956" s="19" t="s">
        <v>1230</v>
      </c>
      <c r="E956" s="27">
        <v>43159</v>
      </c>
      <c r="F956" s="249">
        <v>22269601</v>
      </c>
      <c r="G956" s="67">
        <v>3.27E-2</v>
      </c>
      <c r="H956" s="250">
        <v>60684.659999999996</v>
      </c>
      <c r="I956" s="249">
        <f t="shared" si="302"/>
        <v>22428253.34</v>
      </c>
      <c r="J956" s="67">
        <f t="shared" si="298"/>
        <v>3.27E-2</v>
      </c>
      <c r="K956" s="259">
        <f t="shared" si="303"/>
        <v>61116.990351499997</v>
      </c>
      <c r="L956" s="250">
        <f t="shared" si="288"/>
        <v>432.33</v>
      </c>
      <c r="M956" s="19" t="s">
        <v>1260</v>
      </c>
      <c r="O956" s="32" t="str">
        <f t="shared" si="304"/>
        <v>E312</v>
      </c>
      <c r="P956" s="318"/>
      <c r="T956" s="19" t="s">
        <v>1260</v>
      </c>
    </row>
    <row r="957" spans="1:20" outlineLevel="2" x14ac:dyDescent="0.25">
      <c r="A957" t="s">
        <v>94</v>
      </c>
      <c r="B957" s="19" t="str">
        <f t="shared" si="301"/>
        <v>E312 STM Boiler, Mint Farm OP-3</v>
      </c>
      <c r="C957" s="19" t="s">
        <v>1230</v>
      </c>
      <c r="E957" s="27">
        <v>43190</v>
      </c>
      <c r="F957" s="249">
        <v>22305624.390000001</v>
      </c>
      <c r="G957" s="67">
        <v>3.27E-2</v>
      </c>
      <c r="H957" s="250">
        <v>60782.82</v>
      </c>
      <c r="I957" s="249">
        <f t="shared" si="302"/>
        <v>22428253.34</v>
      </c>
      <c r="J957" s="67">
        <f t="shared" si="298"/>
        <v>3.27E-2</v>
      </c>
      <c r="K957" s="259">
        <f t="shared" si="303"/>
        <v>61116.990351499997</v>
      </c>
      <c r="L957" s="250">
        <f t="shared" si="288"/>
        <v>334.17</v>
      </c>
      <c r="M957" s="19" t="s">
        <v>1260</v>
      </c>
      <c r="O957" s="32" t="str">
        <f t="shared" si="304"/>
        <v>E312</v>
      </c>
      <c r="P957" s="318"/>
      <c r="T957" s="19" t="s">
        <v>1260</v>
      </c>
    </row>
    <row r="958" spans="1:20" outlineLevel="2" x14ac:dyDescent="0.25">
      <c r="A958" t="s">
        <v>94</v>
      </c>
      <c r="B958" s="19" t="str">
        <f t="shared" si="301"/>
        <v>E312 STM Boiler, Mint Farm OP-4</v>
      </c>
      <c r="C958" s="19" t="s">
        <v>1230</v>
      </c>
      <c r="E958" s="27">
        <v>43220</v>
      </c>
      <c r="F958" s="249">
        <v>22341647.780000001</v>
      </c>
      <c r="G958" s="67">
        <v>3.27E-2</v>
      </c>
      <c r="H958" s="250">
        <v>60880.99</v>
      </c>
      <c r="I958" s="249">
        <f t="shared" si="302"/>
        <v>22428253.34</v>
      </c>
      <c r="J958" s="67">
        <f t="shared" si="298"/>
        <v>3.27E-2</v>
      </c>
      <c r="K958" s="259">
        <f t="shared" si="303"/>
        <v>61116.990351499997</v>
      </c>
      <c r="L958" s="250">
        <f t="shared" si="288"/>
        <v>236</v>
      </c>
      <c r="M958" s="19" t="s">
        <v>1260</v>
      </c>
      <c r="O958" s="32" t="str">
        <f t="shared" si="304"/>
        <v>E312</v>
      </c>
      <c r="P958" s="318"/>
      <c r="T958" s="19" t="s">
        <v>1260</v>
      </c>
    </row>
    <row r="959" spans="1:20" outlineLevel="2" x14ac:dyDescent="0.25">
      <c r="A959" t="s">
        <v>94</v>
      </c>
      <c r="B959" s="19" t="str">
        <f t="shared" si="301"/>
        <v>E312 STM Boiler, Mint Farm OP-5</v>
      </c>
      <c r="C959" s="19" t="s">
        <v>1230</v>
      </c>
      <c r="E959" s="27">
        <v>43251</v>
      </c>
      <c r="F959" s="249">
        <v>22341647.780000001</v>
      </c>
      <c r="G959" s="67">
        <v>3.27E-2</v>
      </c>
      <c r="H959" s="250">
        <v>60880.99</v>
      </c>
      <c r="I959" s="249">
        <f t="shared" si="302"/>
        <v>22428253.34</v>
      </c>
      <c r="J959" s="67">
        <f t="shared" si="298"/>
        <v>3.27E-2</v>
      </c>
      <c r="K959" s="259">
        <f t="shared" si="303"/>
        <v>61116.990351499997</v>
      </c>
      <c r="L959" s="250">
        <f t="shared" si="288"/>
        <v>236</v>
      </c>
      <c r="M959" s="19" t="s">
        <v>1260</v>
      </c>
      <c r="O959" s="32" t="str">
        <f t="shared" si="304"/>
        <v>E312</v>
      </c>
      <c r="P959" s="318"/>
      <c r="T959" s="19" t="s">
        <v>1260</v>
      </c>
    </row>
    <row r="960" spans="1:20" outlineLevel="2" x14ac:dyDescent="0.25">
      <c r="A960" t="s">
        <v>94</v>
      </c>
      <c r="B960" s="19" t="str">
        <f t="shared" si="301"/>
        <v>E312 STM Boiler, Mint Farm OP-6</v>
      </c>
      <c r="C960" s="19" t="s">
        <v>1230</v>
      </c>
      <c r="E960" s="27">
        <v>43281</v>
      </c>
      <c r="F960" s="249">
        <v>22341647.780000001</v>
      </c>
      <c r="G960" s="67">
        <v>3.27E-2</v>
      </c>
      <c r="H960" s="250">
        <v>60880.99</v>
      </c>
      <c r="I960" s="249">
        <f t="shared" si="302"/>
        <v>22428253.34</v>
      </c>
      <c r="J960" s="67">
        <f t="shared" si="298"/>
        <v>3.27E-2</v>
      </c>
      <c r="K960" s="259">
        <f t="shared" si="303"/>
        <v>61116.990351499997</v>
      </c>
      <c r="L960" s="250">
        <f t="shared" si="288"/>
        <v>236</v>
      </c>
      <c r="M960" s="19" t="s">
        <v>1260</v>
      </c>
      <c r="O960" s="32" t="str">
        <f t="shared" si="304"/>
        <v>E312</v>
      </c>
      <c r="P960" s="318"/>
      <c r="T960" s="19" t="s">
        <v>1260</v>
      </c>
    </row>
    <row r="961" spans="1:20" outlineLevel="2" x14ac:dyDescent="0.25">
      <c r="A961" t="s">
        <v>94</v>
      </c>
      <c r="B961" s="19" t="str">
        <f t="shared" si="301"/>
        <v>E312 STM Boiler, Mint Farm OP-7</v>
      </c>
      <c r="C961" s="19" t="s">
        <v>1230</v>
      </c>
      <c r="E961" s="27">
        <v>43312</v>
      </c>
      <c r="F961" s="249">
        <v>22341647.780000001</v>
      </c>
      <c r="G961" s="67">
        <v>3.27E-2</v>
      </c>
      <c r="H961" s="250">
        <v>60880.99</v>
      </c>
      <c r="I961" s="249">
        <f t="shared" si="302"/>
        <v>22428253.34</v>
      </c>
      <c r="J961" s="67">
        <f t="shared" si="298"/>
        <v>3.27E-2</v>
      </c>
      <c r="K961" s="259">
        <f t="shared" si="303"/>
        <v>61116.990351499997</v>
      </c>
      <c r="L961" s="250">
        <f t="shared" si="288"/>
        <v>236</v>
      </c>
      <c r="M961" s="19" t="s">
        <v>1260</v>
      </c>
      <c r="O961" s="32" t="str">
        <f t="shared" si="304"/>
        <v>E312</v>
      </c>
      <c r="P961" s="318"/>
      <c r="T961" s="19" t="s">
        <v>1260</v>
      </c>
    </row>
    <row r="962" spans="1:20" outlineLevel="2" x14ac:dyDescent="0.25">
      <c r="A962" t="s">
        <v>94</v>
      </c>
      <c r="B962" s="19" t="str">
        <f t="shared" si="301"/>
        <v>E312 STM Boiler, Mint Farm OP-8</v>
      </c>
      <c r="C962" s="19" t="s">
        <v>1230</v>
      </c>
      <c r="E962" s="27">
        <v>43343</v>
      </c>
      <c r="F962" s="249">
        <v>22384950.559999999</v>
      </c>
      <c r="G962" s="67">
        <v>3.27E-2</v>
      </c>
      <c r="H962" s="250">
        <v>60998.990000000005</v>
      </c>
      <c r="I962" s="249">
        <f t="shared" si="302"/>
        <v>22428253.34</v>
      </c>
      <c r="J962" s="67">
        <f t="shared" si="298"/>
        <v>3.27E-2</v>
      </c>
      <c r="K962" s="259">
        <f t="shared" si="303"/>
        <v>61116.990351499997</v>
      </c>
      <c r="L962" s="250">
        <f t="shared" si="288"/>
        <v>118</v>
      </c>
      <c r="M962" s="19" t="s">
        <v>1260</v>
      </c>
      <c r="O962" s="32" t="str">
        <f t="shared" si="304"/>
        <v>E312</v>
      </c>
      <c r="P962" s="318"/>
      <c r="T962" s="19" t="s">
        <v>1260</v>
      </c>
    </row>
    <row r="963" spans="1:20" outlineLevel="2" x14ac:dyDescent="0.25">
      <c r="A963" t="s">
        <v>94</v>
      </c>
      <c r="B963" s="19" t="str">
        <f t="shared" si="301"/>
        <v>E312 STM Boiler, Mint Farm OP-9</v>
      </c>
      <c r="C963" s="19" t="s">
        <v>1230</v>
      </c>
      <c r="E963" s="27">
        <v>43373</v>
      </c>
      <c r="F963" s="249">
        <v>22428253.34</v>
      </c>
      <c r="G963" s="67">
        <v>3.27E-2</v>
      </c>
      <c r="H963" s="250">
        <v>61116.99</v>
      </c>
      <c r="I963" s="249">
        <f t="shared" si="302"/>
        <v>22428253.34</v>
      </c>
      <c r="J963" s="67">
        <f t="shared" si="298"/>
        <v>3.27E-2</v>
      </c>
      <c r="K963" s="259">
        <f t="shared" si="303"/>
        <v>61116.990351499997</v>
      </c>
      <c r="L963" s="250">
        <f t="shared" si="288"/>
        <v>0</v>
      </c>
      <c r="M963" s="19" t="s">
        <v>1260</v>
      </c>
      <c r="O963" s="32" t="str">
        <f t="shared" si="304"/>
        <v>E312</v>
      </c>
      <c r="P963" s="318"/>
      <c r="T963" s="19" t="s">
        <v>1260</v>
      </c>
    </row>
    <row r="964" spans="1:20" outlineLevel="2" x14ac:dyDescent="0.25">
      <c r="A964" t="s">
        <v>94</v>
      </c>
      <c r="B964" s="19" t="str">
        <f t="shared" si="301"/>
        <v>E312 STM Boiler, Mint Farm OP-10</v>
      </c>
      <c r="C964" s="19" t="s">
        <v>1230</v>
      </c>
      <c r="E964" s="27">
        <v>43404</v>
      </c>
      <c r="F964" s="249">
        <v>22428253.34</v>
      </c>
      <c r="G964" s="67">
        <v>3.27E-2</v>
      </c>
      <c r="H964" s="250">
        <v>61116.99</v>
      </c>
      <c r="I964" s="249">
        <f t="shared" si="302"/>
        <v>22428253.34</v>
      </c>
      <c r="J964" s="67">
        <f t="shared" si="298"/>
        <v>3.27E-2</v>
      </c>
      <c r="K964" s="259">
        <f t="shared" si="303"/>
        <v>61116.990351499997</v>
      </c>
      <c r="L964" s="250">
        <f t="shared" si="288"/>
        <v>0</v>
      </c>
      <c r="M964" s="19" t="s">
        <v>1260</v>
      </c>
      <c r="O964" s="32" t="str">
        <f t="shared" si="304"/>
        <v>E312</v>
      </c>
      <c r="P964" s="318"/>
      <c r="T964" s="19" t="s">
        <v>1260</v>
      </c>
    </row>
    <row r="965" spans="1:20" outlineLevel="2" x14ac:dyDescent="0.25">
      <c r="A965" t="s">
        <v>94</v>
      </c>
      <c r="B965" s="19" t="str">
        <f t="shared" si="301"/>
        <v>E312 STM Boiler, Mint Farm OP-11</v>
      </c>
      <c r="C965" s="19" t="s">
        <v>1230</v>
      </c>
      <c r="E965" s="27">
        <v>43434</v>
      </c>
      <c r="F965" s="249">
        <v>22428253.34</v>
      </c>
      <c r="G965" s="67">
        <v>3.27E-2</v>
      </c>
      <c r="H965" s="250">
        <v>61116.99</v>
      </c>
      <c r="I965" s="249">
        <f t="shared" si="302"/>
        <v>22428253.34</v>
      </c>
      <c r="J965" s="67">
        <f t="shared" si="298"/>
        <v>3.27E-2</v>
      </c>
      <c r="K965" s="259">
        <f t="shared" si="303"/>
        <v>61116.990351499997</v>
      </c>
      <c r="L965" s="250">
        <f t="shared" si="288"/>
        <v>0</v>
      </c>
      <c r="M965" s="19" t="s">
        <v>1260</v>
      </c>
      <c r="O965" s="32" t="str">
        <f t="shared" si="304"/>
        <v>E312</v>
      </c>
      <c r="P965" s="318"/>
      <c r="T965" s="19" t="s">
        <v>1260</v>
      </c>
    </row>
    <row r="966" spans="1:20" outlineLevel="2" x14ac:dyDescent="0.25">
      <c r="A966" t="s">
        <v>94</v>
      </c>
      <c r="B966" s="19" t="str">
        <f t="shared" si="301"/>
        <v>E312 STM Boiler, Mint Farm OP-12</v>
      </c>
      <c r="C966" s="19" t="s">
        <v>1230</v>
      </c>
      <c r="E966" s="27">
        <v>43465</v>
      </c>
      <c r="F966" s="249">
        <v>22428253.34</v>
      </c>
      <c r="G966" s="67">
        <v>3.27E-2</v>
      </c>
      <c r="H966" s="250">
        <v>61116.99</v>
      </c>
      <c r="I966" s="249">
        <f t="shared" si="302"/>
        <v>22428253.34</v>
      </c>
      <c r="J966" s="67">
        <f t="shared" si="298"/>
        <v>3.27E-2</v>
      </c>
      <c r="K966" s="259">
        <f t="shared" si="303"/>
        <v>61116.990351499997</v>
      </c>
      <c r="L966" s="250">
        <f t="shared" si="288"/>
        <v>0</v>
      </c>
      <c r="M966" s="19" t="s">
        <v>1260</v>
      </c>
      <c r="O966" s="32" t="str">
        <f t="shared" si="304"/>
        <v>E312</v>
      </c>
      <c r="P966" s="318"/>
      <c r="T966" s="19" t="s">
        <v>1260</v>
      </c>
    </row>
    <row r="967" spans="1:20" s="19" customFormat="1" ht="15.75" outlineLevel="1" thickBot="1" x14ac:dyDescent="0.3">
      <c r="A967" s="28" t="s">
        <v>697</v>
      </c>
      <c r="C967" s="20" t="s">
        <v>1234</v>
      </c>
      <c r="E967" s="104" t="s">
        <v>1266</v>
      </c>
      <c r="F967" s="29"/>
      <c r="G967" s="30"/>
      <c r="H967" s="42">
        <f>SUBTOTAL(9,H955:H966)</f>
        <v>731143.04999999993</v>
      </c>
      <c r="I967" s="29"/>
      <c r="J967" s="30">
        <f t="shared" si="298"/>
        <v>0</v>
      </c>
      <c r="K967" s="42">
        <f>SUBTOTAL(9,K955:K966)</f>
        <v>733403.88421799999</v>
      </c>
      <c r="L967" s="42">
        <f t="shared" si="288"/>
        <v>2260.83</v>
      </c>
      <c r="O967" s="32" t="str">
        <f>LEFT(A967,5)</f>
        <v xml:space="preserve">E312 </v>
      </c>
      <c r="P967" s="318">
        <f>-L967/2</f>
        <v>-1130.415</v>
      </c>
    </row>
    <row r="968" spans="1:20" ht="15.75" outlineLevel="2" thickTop="1" x14ac:dyDescent="0.25">
      <c r="A968" s="32" t="s">
        <v>95</v>
      </c>
      <c r="B968" s="32" t="str">
        <f t="shared" ref="B968:B979" si="305">CONCATENATE(A968,"-",MONTH(E968))</f>
        <v>E312 STM Boiler, Sumas -1</v>
      </c>
      <c r="C968" s="19" t="s">
        <v>1230</v>
      </c>
      <c r="D968" s="32"/>
      <c r="E968" s="33">
        <v>43131</v>
      </c>
      <c r="F968" s="254">
        <v>0</v>
      </c>
      <c r="G968" s="255">
        <v>0.01</v>
      </c>
      <c r="H968" s="250">
        <v>0</v>
      </c>
      <c r="I968" s="249">
        <f t="shared" ref="I968:I979" si="306">VLOOKUP(CONCATENATE(A968,"-12"),$B$6:$F$7816,5,FALSE)</f>
        <v>200142.15</v>
      </c>
      <c r="J968" s="255">
        <f t="shared" si="298"/>
        <v>0.01</v>
      </c>
      <c r="K968" s="259">
        <f t="shared" ref="K968:K979" si="307">I968*J968/12</f>
        <v>166.78512499999999</v>
      </c>
      <c r="L968" s="250">
        <f t="shared" si="288"/>
        <v>166.79</v>
      </c>
      <c r="M968" s="19" t="s">
        <v>1260</v>
      </c>
      <c r="O968" s="32" t="str">
        <f t="shared" ref="O968:O979" si="308">LEFT(A968,4)</f>
        <v>E312</v>
      </c>
      <c r="P968" s="318"/>
      <c r="T968" s="19" t="s">
        <v>1260</v>
      </c>
    </row>
    <row r="969" spans="1:20" outlineLevel="2" x14ac:dyDescent="0.25">
      <c r="A969" s="32" t="s">
        <v>95</v>
      </c>
      <c r="B969" s="32" t="str">
        <f t="shared" si="305"/>
        <v>E312 STM Boiler, Sumas -2</v>
      </c>
      <c r="C969" s="19" t="s">
        <v>1230</v>
      </c>
      <c r="D969" s="32"/>
      <c r="E969" s="33">
        <v>43159</v>
      </c>
      <c r="F969" s="254">
        <v>0</v>
      </c>
      <c r="G969" s="255">
        <v>0.01</v>
      </c>
      <c r="H969" s="250">
        <v>0</v>
      </c>
      <c r="I969" s="249">
        <f t="shared" si="306"/>
        <v>200142.15</v>
      </c>
      <c r="J969" s="255">
        <f t="shared" si="298"/>
        <v>0.01</v>
      </c>
      <c r="K969" s="259">
        <f t="shared" si="307"/>
        <v>166.78512499999999</v>
      </c>
      <c r="L969" s="250">
        <f t="shared" si="288"/>
        <v>166.79</v>
      </c>
      <c r="M969" s="19" t="s">
        <v>1260</v>
      </c>
      <c r="O969" s="32" t="str">
        <f t="shared" si="308"/>
        <v>E312</v>
      </c>
      <c r="P969" s="318"/>
      <c r="T969" s="19" t="s">
        <v>1260</v>
      </c>
    </row>
    <row r="970" spans="1:20" outlineLevel="2" x14ac:dyDescent="0.25">
      <c r="A970" s="32" t="s">
        <v>95</v>
      </c>
      <c r="B970" s="32" t="str">
        <f t="shared" si="305"/>
        <v>E312 STM Boiler, Sumas -3</v>
      </c>
      <c r="C970" s="19" t="s">
        <v>1230</v>
      </c>
      <c r="D970" s="32"/>
      <c r="E970" s="33">
        <v>43190</v>
      </c>
      <c r="F970" s="254">
        <v>0</v>
      </c>
      <c r="G970" s="255">
        <v>0.01</v>
      </c>
      <c r="H970" s="250">
        <v>0</v>
      </c>
      <c r="I970" s="249">
        <f t="shared" si="306"/>
        <v>200142.15</v>
      </c>
      <c r="J970" s="255">
        <f t="shared" si="298"/>
        <v>0.01</v>
      </c>
      <c r="K970" s="259">
        <f t="shared" si="307"/>
        <v>166.78512499999999</v>
      </c>
      <c r="L970" s="250">
        <f t="shared" si="288"/>
        <v>166.79</v>
      </c>
      <c r="M970" s="19" t="s">
        <v>1260</v>
      </c>
      <c r="O970" s="32" t="str">
        <f t="shared" si="308"/>
        <v>E312</v>
      </c>
      <c r="P970" s="318"/>
      <c r="T970" s="19" t="s">
        <v>1260</v>
      </c>
    </row>
    <row r="971" spans="1:20" outlineLevel="2" x14ac:dyDescent="0.25">
      <c r="A971" s="32" t="s">
        <v>95</v>
      </c>
      <c r="B971" s="32" t="str">
        <f t="shared" si="305"/>
        <v>E312 STM Boiler, Sumas -4</v>
      </c>
      <c r="C971" s="19" t="s">
        <v>1230</v>
      </c>
      <c r="D971" s="32"/>
      <c r="E971" s="33">
        <v>43220</v>
      </c>
      <c r="F971" s="254">
        <v>0</v>
      </c>
      <c r="G971" s="255">
        <v>0.01</v>
      </c>
      <c r="H971" s="250">
        <v>0</v>
      </c>
      <c r="I971" s="249">
        <f t="shared" si="306"/>
        <v>200142.15</v>
      </c>
      <c r="J971" s="255">
        <f t="shared" si="298"/>
        <v>0.01</v>
      </c>
      <c r="K971" s="259">
        <f t="shared" si="307"/>
        <v>166.78512499999999</v>
      </c>
      <c r="L971" s="250">
        <f t="shared" si="288"/>
        <v>166.79</v>
      </c>
      <c r="M971" s="19" t="s">
        <v>1260</v>
      </c>
      <c r="O971" s="32" t="str">
        <f t="shared" si="308"/>
        <v>E312</v>
      </c>
      <c r="P971" s="318"/>
      <c r="T971" s="19" t="s">
        <v>1260</v>
      </c>
    </row>
    <row r="972" spans="1:20" outlineLevel="2" x14ac:dyDescent="0.25">
      <c r="A972" s="32" t="s">
        <v>95</v>
      </c>
      <c r="B972" s="32" t="str">
        <f t="shared" si="305"/>
        <v>E312 STM Boiler, Sumas -5</v>
      </c>
      <c r="C972" s="19" t="s">
        <v>1230</v>
      </c>
      <c r="D972" s="32"/>
      <c r="E972" s="33">
        <v>43251</v>
      </c>
      <c r="F972" s="254">
        <v>0</v>
      </c>
      <c r="G972" s="255">
        <v>0.01</v>
      </c>
      <c r="H972" s="250">
        <v>0</v>
      </c>
      <c r="I972" s="249">
        <f t="shared" si="306"/>
        <v>200142.15</v>
      </c>
      <c r="J972" s="255">
        <f t="shared" si="298"/>
        <v>0.01</v>
      </c>
      <c r="K972" s="259">
        <f t="shared" si="307"/>
        <v>166.78512499999999</v>
      </c>
      <c r="L972" s="250">
        <f t="shared" si="288"/>
        <v>166.79</v>
      </c>
      <c r="M972" s="19" t="s">
        <v>1260</v>
      </c>
      <c r="O972" s="32" t="str">
        <f t="shared" si="308"/>
        <v>E312</v>
      </c>
      <c r="P972" s="318"/>
      <c r="T972" s="19" t="s">
        <v>1260</v>
      </c>
    </row>
    <row r="973" spans="1:20" outlineLevel="2" x14ac:dyDescent="0.25">
      <c r="A973" s="32" t="s">
        <v>95</v>
      </c>
      <c r="B973" s="32" t="str">
        <f t="shared" si="305"/>
        <v>E312 STM Boiler, Sumas -6</v>
      </c>
      <c r="C973" s="19" t="s">
        <v>1230</v>
      </c>
      <c r="D973" s="32"/>
      <c r="E973" s="33">
        <v>43281</v>
      </c>
      <c r="F973" s="254">
        <v>0</v>
      </c>
      <c r="G973" s="255">
        <v>0.01</v>
      </c>
      <c r="H973" s="250">
        <v>0</v>
      </c>
      <c r="I973" s="249">
        <f t="shared" si="306"/>
        <v>200142.15</v>
      </c>
      <c r="J973" s="255">
        <f t="shared" si="298"/>
        <v>0.01</v>
      </c>
      <c r="K973" s="259">
        <f t="shared" si="307"/>
        <v>166.78512499999999</v>
      </c>
      <c r="L973" s="250">
        <f t="shared" si="288"/>
        <v>166.79</v>
      </c>
      <c r="M973" s="19" t="s">
        <v>1260</v>
      </c>
      <c r="O973" s="32" t="str">
        <f t="shared" si="308"/>
        <v>E312</v>
      </c>
      <c r="P973" s="318"/>
      <c r="T973" s="19" t="s">
        <v>1260</v>
      </c>
    </row>
    <row r="974" spans="1:20" outlineLevel="2" x14ac:dyDescent="0.25">
      <c r="A974" s="32" t="s">
        <v>95</v>
      </c>
      <c r="B974" s="32" t="str">
        <f t="shared" si="305"/>
        <v>E312 STM Boiler, Sumas -7</v>
      </c>
      <c r="C974" s="19" t="s">
        <v>1230</v>
      </c>
      <c r="D974" s="32"/>
      <c r="E974" s="33">
        <v>43312</v>
      </c>
      <c r="F974" s="254">
        <v>0</v>
      </c>
      <c r="G974" s="255">
        <v>0.01</v>
      </c>
      <c r="H974" s="250">
        <v>0</v>
      </c>
      <c r="I974" s="249">
        <f t="shared" si="306"/>
        <v>200142.15</v>
      </c>
      <c r="J974" s="255">
        <f t="shared" si="298"/>
        <v>0.01</v>
      </c>
      <c r="K974" s="259">
        <f t="shared" si="307"/>
        <v>166.78512499999999</v>
      </c>
      <c r="L974" s="250">
        <f t="shared" si="288"/>
        <v>166.79</v>
      </c>
      <c r="M974" s="19" t="s">
        <v>1260</v>
      </c>
      <c r="O974" s="32" t="str">
        <f t="shared" si="308"/>
        <v>E312</v>
      </c>
      <c r="P974" s="318"/>
      <c r="T974" s="19" t="s">
        <v>1260</v>
      </c>
    </row>
    <row r="975" spans="1:20" outlineLevel="2" x14ac:dyDescent="0.25">
      <c r="A975" s="32" t="s">
        <v>95</v>
      </c>
      <c r="B975" s="32" t="str">
        <f t="shared" si="305"/>
        <v>E312 STM Boiler, Sumas -8</v>
      </c>
      <c r="C975" s="19" t="s">
        <v>1230</v>
      </c>
      <c r="D975" s="32"/>
      <c r="E975" s="33">
        <v>43343</v>
      </c>
      <c r="F975" s="254">
        <v>0</v>
      </c>
      <c r="G975" s="255">
        <v>0.01</v>
      </c>
      <c r="H975" s="250">
        <v>0</v>
      </c>
      <c r="I975" s="249">
        <f t="shared" si="306"/>
        <v>200142.15</v>
      </c>
      <c r="J975" s="255">
        <f t="shared" si="298"/>
        <v>0.01</v>
      </c>
      <c r="K975" s="259">
        <f t="shared" si="307"/>
        <v>166.78512499999999</v>
      </c>
      <c r="L975" s="250">
        <f t="shared" si="288"/>
        <v>166.79</v>
      </c>
      <c r="M975" s="19" t="s">
        <v>1260</v>
      </c>
      <c r="O975" s="32" t="str">
        <f t="shared" si="308"/>
        <v>E312</v>
      </c>
      <c r="P975" s="318"/>
      <c r="T975" s="19" t="s">
        <v>1260</v>
      </c>
    </row>
    <row r="976" spans="1:20" outlineLevel="2" x14ac:dyDescent="0.25">
      <c r="A976" s="32" t="s">
        <v>95</v>
      </c>
      <c r="B976" s="32" t="str">
        <f t="shared" si="305"/>
        <v>E312 STM Boiler, Sumas -9</v>
      </c>
      <c r="C976" s="19" t="s">
        <v>1230</v>
      </c>
      <c r="D976" s="32"/>
      <c r="E976" s="33">
        <v>43373</v>
      </c>
      <c r="F976" s="254">
        <v>0</v>
      </c>
      <c r="G976" s="255">
        <v>0.01</v>
      </c>
      <c r="H976" s="250">
        <v>0</v>
      </c>
      <c r="I976" s="249">
        <f t="shared" si="306"/>
        <v>200142.15</v>
      </c>
      <c r="J976" s="255">
        <f t="shared" si="298"/>
        <v>0.01</v>
      </c>
      <c r="K976" s="259">
        <f t="shared" si="307"/>
        <v>166.78512499999999</v>
      </c>
      <c r="L976" s="250">
        <f t="shared" si="288"/>
        <v>166.79</v>
      </c>
      <c r="M976" s="19" t="s">
        <v>1260</v>
      </c>
      <c r="O976" s="32" t="str">
        <f t="shared" si="308"/>
        <v>E312</v>
      </c>
      <c r="P976" s="318"/>
      <c r="T976" s="19" t="s">
        <v>1260</v>
      </c>
    </row>
    <row r="977" spans="1:20" outlineLevel="2" x14ac:dyDescent="0.25">
      <c r="A977" s="32" t="s">
        <v>95</v>
      </c>
      <c r="B977" s="32" t="str">
        <f t="shared" si="305"/>
        <v>E312 STM Boiler, Sumas -10</v>
      </c>
      <c r="C977" s="19" t="s">
        <v>1230</v>
      </c>
      <c r="D977" s="32"/>
      <c r="E977" s="33">
        <v>43404</v>
      </c>
      <c r="F977" s="254">
        <v>0</v>
      </c>
      <c r="G977" s="255">
        <v>0.01</v>
      </c>
      <c r="H977" s="250">
        <v>0</v>
      </c>
      <c r="I977" s="249">
        <f t="shared" si="306"/>
        <v>200142.15</v>
      </c>
      <c r="J977" s="255">
        <f t="shared" si="298"/>
        <v>0.01</v>
      </c>
      <c r="K977" s="259">
        <f t="shared" si="307"/>
        <v>166.78512499999999</v>
      </c>
      <c r="L977" s="250">
        <f t="shared" si="288"/>
        <v>166.79</v>
      </c>
      <c r="M977" s="19" t="s">
        <v>1260</v>
      </c>
      <c r="O977" s="32" t="str">
        <f t="shared" si="308"/>
        <v>E312</v>
      </c>
      <c r="P977" s="318"/>
      <c r="T977" s="19" t="s">
        <v>1260</v>
      </c>
    </row>
    <row r="978" spans="1:20" outlineLevel="2" x14ac:dyDescent="0.25">
      <c r="A978" s="32" t="s">
        <v>95</v>
      </c>
      <c r="B978" s="32" t="str">
        <f t="shared" si="305"/>
        <v>E312 STM Boiler, Sumas -11</v>
      </c>
      <c r="C978" s="19" t="s">
        <v>1230</v>
      </c>
      <c r="D978" s="32"/>
      <c r="E978" s="33">
        <v>43434</v>
      </c>
      <c r="F978" s="254">
        <v>0</v>
      </c>
      <c r="G978" s="255">
        <v>0.01</v>
      </c>
      <c r="H978" s="250">
        <v>0</v>
      </c>
      <c r="I978" s="249">
        <f t="shared" si="306"/>
        <v>200142.15</v>
      </c>
      <c r="J978" s="255">
        <f t="shared" si="298"/>
        <v>0.01</v>
      </c>
      <c r="K978" s="259">
        <f t="shared" si="307"/>
        <v>166.78512499999999</v>
      </c>
      <c r="L978" s="250">
        <f t="shared" si="288"/>
        <v>166.79</v>
      </c>
      <c r="M978" s="19" t="s">
        <v>1260</v>
      </c>
      <c r="O978" s="32" t="str">
        <f t="shared" si="308"/>
        <v>E312</v>
      </c>
      <c r="P978" s="318"/>
      <c r="T978" s="19" t="s">
        <v>1260</v>
      </c>
    </row>
    <row r="979" spans="1:20" outlineLevel="2" x14ac:dyDescent="0.25">
      <c r="A979" s="32" t="s">
        <v>95</v>
      </c>
      <c r="B979" s="32" t="str">
        <f t="shared" si="305"/>
        <v>E312 STM Boiler, Sumas -12</v>
      </c>
      <c r="C979" s="19" t="s">
        <v>1230</v>
      </c>
      <c r="D979" s="32"/>
      <c r="E979" s="33">
        <v>43465</v>
      </c>
      <c r="F979" s="254">
        <v>200142.15</v>
      </c>
      <c r="G979" s="255">
        <v>0.01</v>
      </c>
      <c r="H979" s="250">
        <v>166.79</v>
      </c>
      <c r="I979" s="249">
        <f t="shared" si="306"/>
        <v>200142.15</v>
      </c>
      <c r="J979" s="255">
        <f t="shared" si="298"/>
        <v>0.01</v>
      </c>
      <c r="K979" s="259">
        <f t="shared" si="307"/>
        <v>166.78512499999999</v>
      </c>
      <c r="L979" s="250">
        <f t="shared" si="288"/>
        <v>0</v>
      </c>
      <c r="M979" s="19" t="s">
        <v>1260</v>
      </c>
      <c r="O979" s="32" t="str">
        <f t="shared" si="308"/>
        <v>E312</v>
      </c>
      <c r="P979" s="318"/>
      <c r="T979" s="19" t="s">
        <v>1260</v>
      </c>
    </row>
    <row r="980" spans="1:20" s="19" customFormat="1" ht="15.75" outlineLevel="1" thickBot="1" x14ac:dyDescent="0.3">
      <c r="A980" s="28" t="s">
        <v>698</v>
      </c>
      <c r="C980" s="20" t="s">
        <v>1234</v>
      </c>
      <c r="E980" s="104" t="s">
        <v>1266</v>
      </c>
      <c r="F980" s="29"/>
      <c r="G980" s="30"/>
      <c r="H980" s="42">
        <f>SUBTOTAL(9,H968:H979)</f>
        <v>166.79</v>
      </c>
      <c r="I980" s="29"/>
      <c r="J980" s="30">
        <f t="shared" si="298"/>
        <v>0</v>
      </c>
      <c r="K980" s="42">
        <f>SUBTOTAL(9,K968:K979)</f>
        <v>2001.4214999999995</v>
      </c>
      <c r="L980" s="42">
        <f t="shared" ref="L980:L1043" si="309">ROUND(K980-H980,2)</f>
        <v>1834.63</v>
      </c>
      <c r="O980" s="32" t="str">
        <f>LEFT(A980,5)</f>
        <v xml:space="preserve">E312 </v>
      </c>
      <c r="P980" s="318">
        <f>-L980/2</f>
        <v>-917.31500000000005</v>
      </c>
    </row>
    <row r="981" spans="1:20" ht="15.75" outlineLevel="2" thickTop="1" x14ac:dyDescent="0.25">
      <c r="A981" t="s">
        <v>96</v>
      </c>
      <c r="B981" s="19" t="str">
        <f t="shared" ref="B981:B992" si="310">CONCATENATE(A981,"-",MONTH(E981))</f>
        <v>E312 STM Boiler, Sumas OP-1</v>
      </c>
      <c r="C981" s="19" t="s">
        <v>1230</v>
      </c>
      <c r="E981" s="27">
        <v>43131</v>
      </c>
      <c r="F981" s="249">
        <v>15704258.640000001</v>
      </c>
      <c r="G981" s="67">
        <v>0.01</v>
      </c>
      <c r="H981" s="250">
        <v>13086.880000000001</v>
      </c>
      <c r="I981" s="249">
        <f t="shared" ref="I981:I992" si="311">VLOOKUP(CONCATENATE(A981,"-12"),$B$6:$F$7816,5,FALSE)</f>
        <v>15704258.640000001</v>
      </c>
      <c r="J981" s="67">
        <f t="shared" si="298"/>
        <v>0.01</v>
      </c>
      <c r="K981" s="259">
        <f t="shared" ref="K981:K992" si="312">I981*J981/12</f>
        <v>13086.8822</v>
      </c>
      <c r="L981" s="250">
        <f t="shared" si="309"/>
        <v>0</v>
      </c>
      <c r="M981" s="19" t="s">
        <v>1260</v>
      </c>
      <c r="O981" s="32" t="str">
        <f t="shared" ref="O981:O992" si="313">LEFT(A981,4)</f>
        <v>E312</v>
      </c>
      <c r="P981" s="318"/>
      <c r="T981" s="19" t="s">
        <v>1260</v>
      </c>
    </row>
    <row r="982" spans="1:20" outlineLevel="2" x14ac:dyDescent="0.25">
      <c r="A982" t="s">
        <v>96</v>
      </c>
      <c r="B982" s="19" t="str">
        <f t="shared" si="310"/>
        <v>E312 STM Boiler, Sumas OP-2</v>
      </c>
      <c r="C982" s="19" t="s">
        <v>1230</v>
      </c>
      <c r="E982" s="27">
        <v>43159</v>
      </c>
      <c r="F982" s="249">
        <v>15704258.640000001</v>
      </c>
      <c r="G982" s="67">
        <v>0.01</v>
      </c>
      <c r="H982" s="250">
        <v>13086.880000000001</v>
      </c>
      <c r="I982" s="249">
        <f t="shared" si="311"/>
        <v>15704258.640000001</v>
      </c>
      <c r="J982" s="67">
        <f t="shared" si="298"/>
        <v>0.01</v>
      </c>
      <c r="K982" s="259">
        <f t="shared" si="312"/>
        <v>13086.8822</v>
      </c>
      <c r="L982" s="250">
        <f t="shared" si="309"/>
        <v>0</v>
      </c>
      <c r="M982" s="19" t="s">
        <v>1260</v>
      </c>
      <c r="O982" s="32" t="str">
        <f t="shared" si="313"/>
        <v>E312</v>
      </c>
      <c r="P982" s="318"/>
      <c r="T982" s="19" t="s">
        <v>1260</v>
      </c>
    </row>
    <row r="983" spans="1:20" outlineLevel="2" x14ac:dyDescent="0.25">
      <c r="A983" t="s">
        <v>96</v>
      </c>
      <c r="B983" s="19" t="str">
        <f t="shared" si="310"/>
        <v>E312 STM Boiler, Sumas OP-3</v>
      </c>
      <c r="C983" s="19" t="s">
        <v>1230</v>
      </c>
      <c r="E983" s="27">
        <v>43190</v>
      </c>
      <c r="F983" s="249">
        <v>15704258.640000001</v>
      </c>
      <c r="G983" s="67">
        <v>0.01</v>
      </c>
      <c r="H983" s="250">
        <v>13086.880000000001</v>
      </c>
      <c r="I983" s="249">
        <f t="shared" si="311"/>
        <v>15704258.640000001</v>
      </c>
      <c r="J983" s="67">
        <f t="shared" si="298"/>
        <v>0.01</v>
      </c>
      <c r="K983" s="259">
        <f t="shared" si="312"/>
        <v>13086.8822</v>
      </c>
      <c r="L983" s="250">
        <f t="shared" si="309"/>
        <v>0</v>
      </c>
      <c r="M983" s="19" t="s">
        <v>1260</v>
      </c>
      <c r="O983" s="32" t="str">
        <f t="shared" si="313"/>
        <v>E312</v>
      </c>
      <c r="P983" s="318"/>
      <c r="T983" s="19" t="s">
        <v>1260</v>
      </c>
    </row>
    <row r="984" spans="1:20" outlineLevel="2" x14ac:dyDescent="0.25">
      <c r="A984" t="s">
        <v>96</v>
      </c>
      <c r="B984" s="19" t="str">
        <f t="shared" si="310"/>
        <v>E312 STM Boiler, Sumas OP-4</v>
      </c>
      <c r="C984" s="19" t="s">
        <v>1230</v>
      </c>
      <c r="E984" s="27">
        <v>43220</v>
      </c>
      <c r="F984" s="249">
        <v>15704258.640000001</v>
      </c>
      <c r="G984" s="67">
        <v>0.01</v>
      </c>
      <c r="H984" s="250">
        <v>13086.880000000001</v>
      </c>
      <c r="I984" s="249">
        <f t="shared" si="311"/>
        <v>15704258.640000001</v>
      </c>
      <c r="J984" s="67">
        <f t="shared" si="298"/>
        <v>0.01</v>
      </c>
      <c r="K984" s="259">
        <f t="shared" si="312"/>
        <v>13086.8822</v>
      </c>
      <c r="L984" s="250">
        <f t="shared" si="309"/>
        <v>0</v>
      </c>
      <c r="M984" s="19" t="s">
        <v>1260</v>
      </c>
      <c r="O984" s="32" t="str">
        <f t="shared" si="313"/>
        <v>E312</v>
      </c>
      <c r="P984" s="318"/>
      <c r="T984" s="19" t="s">
        <v>1260</v>
      </c>
    </row>
    <row r="985" spans="1:20" outlineLevel="2" x14ac:dyDescent="0.25">
      <c r="A985" t="s">
        <v>96</v>
      </c>
      <c r="B985" s="19" t="str">
        <f t="shared" si="310"/>
        <v>E312 STM Boiler, Sumas OP-5</v>
      </c>
      <c r="C985" s="19" t="s">
        <v>1230</v>
      </c>
      <c r="E985" s="27">
        <v>43251</v>
      </c>
      <c r="F985" s="249">
        <v>15704258.640000001</v>
      </c>
      <c r="G985" s="67">
        <v>0.01</v>
      </c>
      <c r="H985" s="250">
        <v>13086.880000000001</v>
      </c>
      <c r="I985" s="249">
        <f t="shared" si="311"/>
        <v>15704258.640000001</v>
      </c>
      <c r="J985" s="67">
        <f t="shared" si="298"/>
        <v>0.01</v>
      </c>
      <c r="K985" s="259">
        <f t="shared" si="312"/>
        <v>13086.8822</v>
      </c>
      <c r="L985" s="250">
        <f t="shared" si="309"/>
        <v>0</v>
      </c>
      <c r="M985" s="19" t="s">
        <v>1260</v>
      </c>
      <c r="O985" s="32" t="str">
        <f t="shared" si="313"/>
        <v>E312</v>
      </c>
      <c r="P985" s="318"/>
      <c r="T985" s="19" t="s">
        <v>1260</v>
      </c>
    </row>
    <row r="986" spans="1:20" outlineLevel="2" x14ac:dyDescent="0.25">
      <c r="A986" t="s">
        <v>96</v>
      </c>
      <c r="B986" s="19" t="str">
        <f t="shared" si="310"/>
        <v>E312 STM Boiler, Sumas OP-6</v>
      </c>
      <c r="C986" s="19" t="s">
        <v>1230</v>
      </c>
      <c r="E986" s="27">
        <v>43281</v>
      </c>
      <c r="F986" s="249">
        <v>15704258.640000001</v>
      </c>
      <c r="G986" s="67">
        <v>0.01</v>
      </c>
      <c r="H986" s="250">
        <v>13086.880000000001</v>
      </c>
      <c r="I986" s="249">
        <f t="shared" si="311"/>
        <v>15704258.640000001</v>
      </c>
      <c r="J986" s="67">
        <f t="shared" si="298"/>
        <v>0.01</v>
      </c>
      <c r="K986" s="259">
        <f t="shared" si="312"/>
        <v>13086.8822</v>
      </c>
      <c r="L986" s="250">
        <f t="shared" si="309"/>
        <v>0</v>
      </c>
      <c r="M986" s="19" t="s">
        <v>1260</v>
      </c>
      <c r="O986" s="32" t="str">
        <f t="shared" si="313"/>
        <v>E312</v>
      </c>
      <c r="P986" s="318"/>
      <c r="T986" s="19" t="s">
        <v>1260</v>
      </c>
    </row>
    <row r="987" spans="1:20" outlineLevel="2" x14ac:dyDescent="0.25">
      <c r="A987" t="s">
        <v>96</v>
      </c>
      <c r="B987" s="19" t="str">
        <f t="shared" si="310"/>
        <v>E312 STM Boiler, Sumas OP-7</v>
      </c>
      <c r="C987" s="19" t="s">
        <v>1230</v>
      </c>
      <c r="E987" s="27">
        <v>43312</v>
      </c>
      <c r="F987" s="249">
        <v>15704258.640000001</v>
      </c>
      <c r="G987" s="67">
        <v>0.01</v>
      </c>
      <c r="H987" s="250">
        <v>13086.880000000001</v>
      </c>
      <c r="I987" s="249">
        <f t="shared" si="311"/>
        <v>15704258.640000001</v>
      </c>
      <c r="J987" s="67">
        <f t="shared" si="298"/>
        <v>0.01</v>
      </c>
      <c r="K987" s="259">
        <f t="shared" si="312"/>
        <v>13086.8822</v>
      </c>
      <c r="L987" s="250">
        <f t="shared" si="309"/>
        <v>0</v>
      </c>
      <c r="M987" s="19" t="s">
        <v>1260</v>
      </c>
      <c r="O987" s="32" t="str">
        <f t="shared" si="313"/>
        <v>E312</v>
      </c>
      <c r="P987" s="318"/>
      <c r="T987" s="19" t="s">
        <v>1260</v>
      </c>
    </row>
    <row r="988" spans="1:20" outlineLevel="2" x14ac:dyDescent="0.25">
      <c r="A988" t="s">
        <v>96</v>
      </c>
      <c r="B988" s="19" t="str">
        <f t="shared" si="310"/>
        <v>E312 STM Boiler, Sumas OP-8</v>
      </c>
      <c r="C988" s="19" t="s">
        <v>1230</v>
      </c>
      <c r="E988" s="27">
        <v>43343</v>
      </c>
      <c r="F988" s="249">
        <v>15704258.640000001</v>
      </c>
      <c r="G988" s="67">
        <v>0.01</v>
      </c>
      <c r="H988" s="250">
        <v>13086.880000000001</v>
      </c>
      <c r="I988" s="249">
        <f t="shared" si="311"/>
        <v>15704258.640000001</v>
      </c>
      <c r="J988" s="67">
        <f t="shared" si="298"/>
        <v>0.01</v>
      </c>
      <c r="K988" s="259">
        <f t="shared" si="312"/>
        <v>13086.8822</v>
      </c>
      <c r="L988" s="250">
        <f t="shared" si="309"/>
        <v>0</v>
      </c>
      <c r="M988" s="19" t="s">
        <v>1260</v>
      </c>
      <c r="O988" s="32" t="str">
        <f t="shared" si="313"/>
        <v>E312</v>
      </c>
      <c r="P988" s="318"/>
      <c r="T988" s="19" t="s">
        <v>1260</v>
      </c>
    </row>
    <row r="989" spans="1:20" outlineLevel="2" x14ac:dyDescent="0.25">
      <c r="A989" t="s">
        <v>96</v>
      </c>
      <c r="B989" s="19" t="str">
        <f t="shared" si="310"/>
        <v>E312 STM Boiler, Sumas OP-9</v>
      </c>
      <c r="C989" s="19" t="s">
        <v>1230</v>
      </c>
      <c r="E989" s="27">
        <v>43373</v>
      </c>
      <c r="F989" s="249">
        <v>15704258.640000001</v>
      </c>
      <c r="G989" s="67">
        <v>0.01</v>
      </c>
      <c r="H989" s="250">
        <v>13086.880000000001</v>
      </c>
      <c r="I989" s="249">
        <f t="shared" si="311"/>
        <v>15704258.640000001</v>
      </c>
      <c r="J989" s="67">
        <f t="shared" si="298"/>
        <v>0.01</v>
      </c>
      <c r="K989" s="259">
        <f t="shared" si="312"/>
        <v>13086.8822</v>
      </c>
      <c r="L989" s="250">
        <f t="shared" si="309"/>
        <v>0</v>
      </c>
      <c r="M989" s="19" t="s">
        <v>1260</v>
      </c>
      <c r="O989" s="32" t="str">
        <f t="shared" si="313"/>
        <v>E312</v>
      </c>
      <c r="P989" s="318"/>
      <c r="T989" s="19" t="s">
        <v>1260</v>
      </c>
    </row>
    <row r="990" spans="1:20" outlineLevel="2" x14ac:dyDescent="0.25">
      <c r="A990" t="s">
        <v>96</v>
      </c>
      <c r="B990" s="19" t="str">
        <f t="shared" si="310"/>
        <v>E312 STM Boiler, Sumas OP-10</v>
      </c>
      <c r="C990" s="19" t="s">
        <v>1230</v>
      </c>
      <c r="E990" s="27">
        <v>43404</v>
      </c>
      <c r="F990" s="249">
        <v>15704258.640000001</v>
      </c>
      <c r="G990" s="67">
        <v>0.01</v>
      </c>
      <c r="H990" s="250">
        <v>13086.880000000001</v>
      </c>
      <c r="I990" s="249">
        <f t="shared" si="311"/>
        <v>15704258.640000001</v>
      </c>
      <c r="J990" s="67">
        <f t="shared" si="298"/>
        <v>0.01</v>
      </c>
      <c r="K990" s="259">
        <f t="shared" si="312"/>
        <v>13086.8822</v>
      </c>
      <c r="L990" s="250">
        <f t="shared" si="309"/>
        <v>0</v>
      </c>
      <c r="M990" s="19" t="s">
        <v>1260</v>
      </c>
      <c r="O990" s="32" t="str">
        <f t="shared" si="313"/>
        <v>E312</v>
      </c>
      <c r="P990" s="318"/>
      <c r="T990" s="19" t="s">
        <v>1260</v>
      </c>
    </row>
    <row r="991" spans="1:20" outlineLevel="2" x14ac:dyDescent="0.25">
      <c r="A991" t="s">
        <v>96</v>
      </c>
      <c r="B991" s="19" t="str">
        <f t="shared" si="310"/>
        <v>E312 STM Boiler, Sumas OP-11</v>
      </c>
      <c r="C991" s="19" t="s">
        <v>1230</v>
      </c>
      <c r="E991" s="27">
        <v>43434</v>
      </c>
      <c r="F991" s="249">
        <v>15704258.640000001</v>
      </c>
      <c r="G991" s="67">
        <v>0.01</v>
      </c>
      <c r="H991" s="250">
        <v>13086.880000000001</v>
      </c>
      <c r="I991" s="249">
        <f t="shared" si="311"/>
        <v>15704258.640000001</v>
      </c>
      <c r="J991" s="67">
        <f t="shared" si="298"/>
        <v>0.01</v>
      </c>
      <c r="K991" s="259">
        <f t="shared" si="312"/>
        <v>13086.8822</v>
      </c>
      <c r="L991" s="250">
        <f t="shared" si="309"/>
        <v>0</v>
      </c>
      <c r="M991" s="19" t="s">
        <v>1260</v>
      </c>
      <c r="O991" s="32" t="str">
        <f t="shared" si="313"/>
        <v>E312</v>
      </c>
      <c r="P991" s="318"/>
      <c r="T991" s="19" t="s">
        <v>1260</v>
      </c>
    </row>
    <row r="992" spans="1:20" outlineLevel="2" x14ac:dyDescent="0.25">
      <c r="A992" t="s">
        <v>96</v>
      </c>
      <c r="B992" s="19" t="str">
        <f t="shared" si="310"/>
        <v>E312 STM Boiler, Sumas OP-12</v>
      </c>
      <c r="C992" s="19" t="s">
        <v>1230</v>
      </c>
      <c r="E992" s="27">
        <v>43465</v>
      </c>
      <c r="F992" s="249">
        <v>15704258.640000001</v>
      </c>
      <c r="G992" s="67">
        <v>0.01</v>
      </c>
      <c r="H992" s="250">
        <v>13086.880000000001</v>
      </c>
      <c r="I992" s="249">
        <f t="shared" si="311"/>
        <v>15704258.640000001</v>
      </c>
      <c r="J992" s="67">
        <f t="shared" si="298"/>
        <v>0.01</v>
      </c>
      <c r="K992" s="259">
        <f t="shared" si="312"/>
        <v>13086.8822</v>
      </c>
      <c r="L992" s="250">
        <f t="shared" si="309"/>
        <v>0</v>
      </c>
      <c r="M992" s="19" t="s">
        <v>1260</v>
      </c>
      <c r="O992" s="32" t="str">
        <f t="shared" si="313"/>
        <v>E312</v>
      </c>
      <c r="P992" s="318"/>
      <c r="T992" s="19" t="s">
        <v>1260</v>
      </c>
    </row>
    <row r="993" spans="1:20" s="19" customFormat="1" ht="15.75" outlineLevel="1" thickBot="1" x14ac:dyDescent="0.3">
      <c r="A993" s="28" t="s">
        <v>699</v>
      </c>
      <c r="C993" s="20" t="s">
        <v>1234</v>
      </c>
      <c r="E993" s="104" t="s">
        <v>1266</v>
      </c>
      <c r="F993" s="29"/>
      <c r="G993" s="30"/>
      <c r="H993" s="42">
        <f>SUBTOTAL(9,H981:H992)</f>
        <v>157042.56000000003</v>
      </c>
      <c r="I993" s="29"/>
      <c r="J993" s="30">
        <f t="shared" si="298"/>
        <v>0</v>
      </c>
      <c r="K993" s="42">
        <f>SUBTOTAL(9,K981:K992)</f>
        <v>157042.58639999997</v>
      </c>
      <c r="L993" s="42">
        <f t="shared" si="309"/>
        <v>0.03</v>
      </c>
      <c r="O993" s="32" t="str">
        <f>LEFT(A993,5)</f>
        <v xml:space="preserve">E312 </v>
      </c>
      <c r="P993" s="318">
        <f>-L993/2</f>
        <v>-1.4999999999999999E-2</v>
      </c>
    </row>
    <row r="994" spans="1:20" ht="15.75" outlineLevel="2" thickTop="1" x14ac:dyDescent="0.25">
      <c r="A994" t="s">
        <v>97</v>
      </c>
      <c r="B994" s="19" t="str">
        <f t="shared" ref="B994:B1005" si="314">CONCATENATE(A994,"-",MONTH(E994))</f>
        <v>E314 STM Turbogen, Colstrip 1-1</v>
      </c>
      <c r="C994" s="19" t="s">
        <v>1230</v>
      </c>
      <c r="E994" s="27">
        <v>43131</v>
      </c>
      <c r="F994" s="249">
        <v>29260416.350000001</v>
      </c>
      <c r="G994" s="67">
        <v>6.7799999999999999E-2</v>
      </c>
      <c r="H994" s="250">
        <v>165321.35</v>
      </c>
      <c r="I994" s="249">
        <f t="shared" ref="I994:I1005" si="315">VLOOKUP(CONCATENATE(A994,"-12"),$B$6:$F$7816,5,FALSE)</f>
        <v>28851707.91</v>
      </c>
      <c r="J994" s="67">
        <f t="shared" si="298"/>
        <v>6.7799999999999999E-2</v>
      </c>
      <c r="K994" s="259">
        <f t="shared" ref="K994:K1005" si="316">I994*J994/12</f>
        <v>163012.1496915</v>
      </c>
      <c r="L994" s="250">
        <f t="shared" si="309"/>
        <v>-2309.1999999999998</v>
      </c>
      <c r="M994" s="19" t="s">
        <v>1260</v>
      </c>
      <c r="O994" s="32" t="str">
        <f t="shared" ref="O994:O1005" si="317">LEFT(A994,4)</f>
        <v>E314</v>
      </c>
      <c r="P994" s="318"/>
      <c r="T994" s="19" t="s">
        <v>1260</v>
      </c>
    </row>
    <row r="995" spans="1:20" outlineLevel="2" x14ac:dyDescent="0.25">
      <c r="A995" t="s">
        <v>97</v>
      </c>
      <c r="B995" s="19" t="str">
        <f t="shared" si="314"/>
        <v>E314 STM Turbogen, Colstrip 1-2</v>
      </c>
      <c r="C995" s="19" t="s">
        <v>1230</v>
      </c>
      <c r="E995" s="27">
        <v>43159</v>
      </c>
      <c r="F995" s="249">
        <v>28909893.109999999</v>
      </c>
      <c r="G995" s="67">
        <v>6.7799999999999999E-2</v>
      </c>
      <c r="H995" s="250">
        <v>163340.9</v>
      </c>
      <c r="I995" s="249">
        <f t="shared" si="315"/>
        <v>28851707.91</v>
      </c>
      <c r="J995" s="67">
        <f t="shared" si="298"/>
        <v>6.7799999999999999E-2</v>
      </c>
      <c r="K995" s="259">
        <f t="shared" si="316"/>
        <v>163012.1496915</v>
      </c>
      <c r="L995" s="250">
        <f t="shared" si="309"/>
        <v>-328.75</v>
      </c>
      <c r="M995" s="19" t="s">
        <v>1260</v>
      </c>
      <c r="O995" s="32" t="str">
        <f t="shared" si="317"/>
        <v>E314</v>
      </c>
      <c r="P995" s="318"/>
      <c r="T995" s="19" t="s">
        <v>1260</v>
      </c>
    </row>
    <row r="996" spans="1:20" outlineLevel="2" x14ac:dyDescent="0.25">
      <c r="A996" t="s">
        <v>97</v>
      </c>
      <c r="B996" s="19" t="str">
        <f t="shared" si="314"/>
        <v>E314 STM Turbogen, Colstrip 1-3</v>
      </c>
      <c r="C996" s="19" t="s">
        <v>1230</v>
      </c>
      <c r="E996" s="27">
        <v>43190</v>
      </c>
      <c r="F996" s="249">
        <v>28909893.109999999</v>
      </c>
      <c r="G996" s="67">
        <v>6.7799999999999999E-2</v>
      </c>
      <c r="H996" s="250">
        <v>163340.9</v>
      </c>
      <c r="I996" s="249">
        <f t="shared" si="315"/>
        <v>28851707.91</v>
      </c>
      <c r="J996" s="67">
        <f t="shared" si="298"/>
        <v>6.7799999999999999E-2</v>
      </c>
      <c r="K996" s="259">
        <f t="shared" si="316"/>
        <v>163012.1496915</v>
      </c>
      <c r="L996" s="250">
        <f t="shared" si="309"/>
        <v>-328.75</v>
      </c>
      <c r="M996" s="19" t="s">
        <v>1260</v>
      </c>
      <c r="O996" s="32" t="str">
        <f t="shared" si="317"/>
        <v>E314</v>
      </c>
      <c r="P996" s="318"/>
      <c r="T996" s="19" t="s">
        <v>1260</v>
      </c>
    </row>
    <row r="997" spans="1:20" outlineLevel="2" x14ac:dyDescent="0.25">
      <c r="A997" t="s">
        <v>97</v>
      </c>
      <c r="B997" s="19" t="str">
        <f t="shared" si="314"/>
        <v>E314 STM Turbogen, Colstrip 1-4</v>
      </c>
      <c r="C997" s="19" t="s">
        <v>1230</v>
      </c>
      <c r="E997" s="27">
        <v>43220</v>
      </c>
      <c r="F997" s="249">
        <v>28909893.109999999</v>
      </c>
      <c r="G997" s="67">
        <v>6.7799999999999999E-2</v>
      </c>
      <c r="H997" s="250">
        <v>163340.9</v>
      </c>
      <c r="I997" s="249">
        <f t="shared" si="315"/>
        <v>28851707.91</v>
      </c>
      <c r="J997" s="67">
        <f t="shared" si="298"/>
        <v>6.7799999999999999E-2</v>
      </c>
      <c r="K997" s="259">
        <f t="shared" si="316"/>
        <v>163012.1496915</v>
      </c>
      <c r="L997" s="250">
        <f t="shared" si="309"/>
        <v>-328.75</v>
      </c>
      <c r="M997" s="19" t="s">
        <v>1260</v>
      </c>
      <c r="O997" s="32" t="str">
        <f t="shared" si="317"/>
        <v>E314</v>
      </c>
      <c r="P997" s="318"/>
      <c r="T997" s="19" t="s">
        <v>1260</v>
      </c>
    </row>
    <row r="998" spans="1:20" outlineLevel="2" x14ac:dyDescent="0.25">
      <c r="A998" t="s">
        <v>97</v>
      </c>
      <c r="B998" s="19" t="str">
        <f t="shared" si="314"/>
        <v>E314 STM Turbogen, Colstrip 1-5</v>
      </c>
      <c r="C998" s="19" t="s">
        <v>1230</v>
      </c>
      <c r="E998" s="27">
        <v>43251</v>
      </c>
      <c r="F998" s="249">
        <v>28909893.120000001</v>
      </c>
      <c r="G998" s="67">
        <v>6.7799999999999999E-2</v>
      </c>
      <c r="H998" s="250">
        <v>163340.9</v>
      </c>
      <c r="I998" s="249">
        <f t="shared" si="315"/>
        <v>28851707.91</v>
      </c>
      <c r="J998" s="67">
        <f t="shared" si="298"/>
        <v>6.7799999999999999E-2</v>
      </c>
      <c r="K998" s="259">
        <f t="shared" si="316"/>
        <v>163012.1496915</v>
      </c>
      <c r="L998" s="250">
        <f t="shared" si="309"/>
        <v>-328.75</v>
      </c>
      <c r="M998" s="19" t="s">
        <v>1260</v>
      </c>
      <c r="O998" s="32" t="str">
        <f t="shared" si="317"/>
        <v>E314</v>
      </c>
      <c r="P998" s="318"/>
      <c r="T998" s="19" t="s">
        <v>1260</v>
      </c>
    </row>
    <row r="999" spans="1:20" outlineLevel="2" x14ac:dyDescent="0.25">
      <c r="A999" t="s">
        <v>97</v>
      </c>
      <c r="B999" s="19" t="str">
        <f t="shared" si="314"/>
        <v>E314 STM Turbogen, Colstrip 1-6</v>
      </c>
      <c r="C999" s="19" t="s">
        <v>1230</v>
      </c>
      <c r="E999" s="27">
        <v>43281</v>
      </c>
      <c r="F999" s="249">
        <v>28909893.120000001</v>
      </c>
      <c r="G999" s="67">
        <v>6.7799999999999999E-2</v>
      </c>
      <c r="H999" s="250">
        <v>163340.9</v>
      </c>
      <c r="I999" s="249">
        <f t="shared" si="315"/>
        <v>28851707.91</v>
      </c>
      <c r="J999" s="67">
        <f t="shared" si="298"/>
        <v>6.7799999999999999E-2</v>
      </c>
      <c r="K999" s="259">
        <f t="shared" si="316"/>
        <v>163012.1496915</v>
      </c>
      <c r="L999" s="250">
        <f t="shared" si="309"/>
        <v>-328.75</v>
      </c>
      <c r="M999" s="19" t="s">
        <v>1260</v>
      </c>
      <c r="O999" s="32" t="str">
        <f t="shared" si="317"/>
        <v>E314</v>
      </c>
      <c r="P999" s="318"/>
      <c r="T999" s="19" t="s">
        <v>1260</v>
      </c>
    </row>
    <row r="1000" spans="1:20" outlineLevel="2" x14ac:dyDescent="0.25">
      <c r="A1000" t="s">
        <v>97</v>
      </c>
      <c r="B1000" s="19" t="str">
        <f t="shared" si="314"/>
        <v>E314 STM Turbogen, Colstrip 1-7</v>
      </c>
      <c r="C1000" s="19" t="s">
        <v>1230</v>
      </c>
      <c r="E1000" s="27">
        <v>43312</v>
      </c>
      <c r="F1000" s="249">
        <v>28909893.120000001</v>
      </c>
      <c r="G1000" s="67">
        <v>6.7799999999999999E-2</v>
      </c>
      <c r="H1000" s="250">
        <v>163340.9</v>
      </c>
      <c r="I1000" s="249">
        <f t="shared" si="315"/>
        <v>28851707.91</v>
      </c>
      <c r="J1000" s="67">
        <f t="shared" si="298"/>
        <v>6.7799999999999999E-2</v>
      </c>
      <c r="K1000" s="259">
        <f t="shared" si="316"/>
        <v>163012.1496915</v>
      </c>
      <c r="L1000" s="250">
        <f t="shared" si="309"/>
        <v>-328.75</v>
      </c>
      <c r="M1000" s="19" t="s">
        <v>1260</v>
      </c>
      <c r="O1000" s="32" t="str">
        <f t="shared" si="317"/>
        <v>E314</v>
      </c>
      <c r="P1000" s="318"/>
      <c r="T1000" s="19" t="s">
        <v>1260</v>
      </c>
    </row>
    <row r="1001" spans="1:20" outlineLevel="2" x14ac:dyDescent="0.25">
      <c r="A1001" t="s">
        <v>97</v>
      </c>
      <c r="B1001" s="19" t="str">
        <f t="shared" si="314"/>
        <v>E314 STM Turbogen, Colstrip 1-8</v>
      </c>
      <c r="C1001" s="19" t="s">
        <v>1230</v>
      </c>
      <c r="E1001" s="27">
        <v>43343</v>
      </c>
      <c r="F1001" s="249">
        <v>28909893.120000001</v>
      </c>
      <c r="G1001" s="67">
        <v>6.7799999999999999E-2</v>
      </c>
      <c r="H1001" s="250">
        <v>163340.9</v>
      </c>
      <c r="I1001" s="249">
        <f t="shared" si="315"/>
        <v>28851707.91</v>
      </c>
      <c r="J1001" s="67">
        <f t="shared" si="298"/>
        <v>6.7799999999999999E-2</v>
      </c>
      <c r="K1001" s="259">
        <f t="shared" si="316"/>
        <v>163012.1496915</v>
      </c>
      <c r="L1001" s="250">
        <f t="shared" si="309"/>
        <v>-328.75</v>
      </c>
      <c r="M1001" s="19" t="s">
        <v>1260</v>
      </c>
      <c r="O1001" s="32" t="str">
        <f t="shared" si="317"/>
        <v>E314</v>
      </c>
      <c r="P1001" s="318"/>
      <c r="T1001" s="19" t="s">
        <v>1260</v>
      </c>
    </row>
    <row r="1002" spans="1:20" outlineLevel="2" x14ac:dyDescent="0.25">
      <c r="A1002" t="s">
        <v>97</v>
      </c>
      <c r="B1002" s="19" t="str">
        <f t="shared" si="314"/>
        <v>E314 STM Turbogen, Colstrip 1-9</v>
      </c>
      <c r="C1002" s="19" t="s">
        <v>1230</v>
      </c>
      <c r="E1002" s="27">
        <v>43373</v>
      </c>
      <c r="F1002" s="249">
        <v>28909893.120000001</v>
      </c>
      <c r="G1002" s="67">
        <v>6.7799999999999999E-2</v>
      </c>
      <c r="H1002" s="250">
        <v>163340.9</v>
      </c>
      <c r="I1002" s="249">
        <f t="shared" si="315"/>
        <v>28851707.91</v>
      </c>
      <c r="J1002" s="67">
        <f t="shared" si="298"/>
        <v>6.7799999999999999E-2</v>
      </c>
      <c r="K1002" s="259">
        <f t="shared" si="316"/>
        <v>163012.1496915</v>
      </c>
      <c r="L1002" s="250">
        <f t="shared" si="309"/>
        <v>-328.75</v>
      </c>
      <c r="M1002" s="19" t="s">
        <v>1260</v>
      </c>
      <c r="O1002" s="32" t="str">
        <f t="shared" si="317"/>
        <v>E314</v>
      </c>
      <c r="P1002" s="318"/>
      <c r="T1002" s="19" t="s">
        <v>1260</v>
      </c>
    </row>
    <row r="1003" spans="1:20" outlineLevel="2" x14ac:dyDescent="0.25">
      <c r="A1003" t="s">
        <v>97</v>
      </c>
      <c r="B1003" s="19" t="str">
        <f t="shared" si="314"/>
        <v>E314 STM Turbogen, Colstrip 1-10</v>
      </c>
      <c r="C1003" s="19" t="s">
        <v>1230</v>
      </c>
      <c r="E1003" s="27">
        <v>43404</v>
      </c>
      <c r="F1003" s="249">
        <v>28909893.120000001</v>
      </c>
      <c r="G1003" s="67">
        <v>6.7799999999999999E-2</v>
      </c>
      <c r="H1003" s="250">
        <v>163340.9</v>
      </c>
      <c r="I1003" s="249">
        <f t="shared" si="315"/>
        <v>28851707.91</v>
      </c>
      <c r="J1003" s="67">
        <f t="shared" si="298"/>
        <v>6.7799999999999999E-2</v>
      </c>
      <c r="K1003" s="259">
        <f t="shared" si="316"/>
        <v>163012.1496915</v>
      </c>
      <c r="L1003" s="250">
        <f t="shared" si="309"/>
        <v>-328.75</v>
      </c>
      <c r="M1003" s="19" t="s">
        <v>1260</v>
      </c>
      <c r="O1003" s="32" t="str">
        <f t="shared" si="317"/>
        <v>E314</v>
      </c>
      <c r="P1003" s="318"/>
      <c r="T1003" s="19" t="s">
        <v>1260</v>
      </c>
    </row>
    <row r="1004" spans="1:20" outlineLevel="2" x14ac:dyDescent="0.25">
      <c r="A1004" t="s">
        <v>97</v>
      </c>
      <c r="B1004" s="19" t="str">
        <f t="shared" si="314"/>
        <v>E314 STM Turbogen, Colstrip 1-11</v>
      </c>
      <c r="C1004" s="19" t="s">
        <v>1230</v>
      </c>
      <c r="E1004" s="27">
        <v>43434</v>
      </c>
      <c r="F1004" s="249">
        <v>28909893.120000001</v>
      </c>
      <c r="G1004" s="67">
        <v>6.7799999999999999E-2</v>
      </c>
      <c r="H1004" s="250">
        <v>163340.9</v>
      </c>
      <c r="I1004" s="249">
        <f t="shared" si="315"/>
        <v>28851707.91</v>
      </c>
      <c r="J1004" s="67">
        <f t="shared" si="298"/>
        <v>6.7799999999999999E-2</v>
      </c>
      <c r="K1004" s="259">
        <f t="shared" si="316"/>
        <v>163012.1496915</v>
      </c>
      <c r="L1004" s="250">
        <f t="shared" si="309"/>
        <v>-328.75</v>
      </c>
      <c r="M1004" s="19" t="s">
        <v>1260</v>
      </c>
      <c r="O1004" s="32" t="str">
        <f t="shared" si="317"/>
        <v>E314</v>
      </c>
      <c r="P1004" s="318"/>
      <c r="T1004" s="19" t="s">
        <v>1260</v>
      </c>
    </row>
    <row r="1005" spans="1:20" outlineLevel="2" x14ac:dyDescent="0.25">
      <c r="A1005" t="s">
        <v>97</v>
      </c>
      <c r="B1005" s="19" t="str">
        <f t="shared" si="314"/>
        <v>E314 STM Turbogen, Colstrip 1-12</v>
      </c>
      <c r="C1005" s="19" t="s">
        <v>1230</v>
      </c>
      <c r="E1005" s="27">
        <v>43465</v>
      </c>
      <c r="F1005" s="249">
        <v>28851707.91</v>
      </c>
      <c r="G1005" s="67">
        <v>6.7799999999999999E-2</v>
      </c>
      <c r="H1005" s="250">
        <v>163012.15</v>
      </c>
      <c r="I1005" s="249">
        <f t="shared" si="315"/>
        <v>28851707.91</v>
      </c>
      <c r="J1005" s="67">
        <f t="shared" si="298"/>
        <v>6.7799999999999999E-2</v>
      </c>
      <c r="K1005" s="259">
        <f t="shared" si="316"/>
        <v>163012.1496915</v>
      </c>
      <c r="L1005" s="250">
        <f t="shared" si="309"/>
        <v>0</v>
      </c>
      <c r="M1005" s="19" t="s">
        <v>1260</v>
      </c>
      <c r="O1005" s="32" t="str">
        <f t="shared" si="317"/>
        <v>E314</v>
      </c>
      <c r="P1005" s="318"/>
      <c r="T1005" s="19" t="s">
        <v>1260</v>
      </c>
    </row>
    <row r="1006" spans="1:20" s="19" customFormat="1" ht="15.75" outlineLevel="1" thickBot="1" x14ac:dyDescent="0.3">
      <c r="A1006" s="28" t="s">
        <v>700</v>
      </c>
      <c r="C1006" s="20" t="s">
        <v>1234</v>
      </c>
      <c r="E1006" s="104" t="s">
        <v>1266</v>
      </c>
      <c r="F1006" s="29"/>
      <c r="G1006" s="30"/>
      <c r="H1006" s="42">
        <f>SUBTOTAL(9,H994:H1005)</f>
        <v>1961742.4999999995</v>
      </c>
      <c r="I1006" s="29"/>
      <c r="J1006" s="30">
        <f t="shared" ref="J1006:J1069" si="318">G1006</f>
        <v>0</v>
      </c>
      <c r="K1006" s="42">
        <f>SUBTOTAL(9,K994:K1005)</f>
        <v>1956145.796298</v>
      </c>
      <c r="L1006" s="42">
        <f t="shared" si="309"/>
        <v>-5596.7</v>
      </c>
      <c r="O1006" s="32" t="str">
        <f>LEFT(A1006,5)</f>
        <v xml:space="preserve">E314 </v>
      </c>
      <c r="P1006" s="318">
        <f>-L1006/2</f>
        <v>2798.35</v>
      </c>
    </row>
    <row r="1007" spans="1:20" ht="15.75" outlineLevel="2" thickTop="1" x14ac:dyDescent="0.25">
      <c r="A1007" t="s">
        <v>98</v>
      </c>
      <c r="B1007" s="19" t="str">
        <f t="shared" ref="B1007:B1018" si="319">CONCATENATE(A1007,"-",MONTH(E1007))</f>
        <v>E314 STM Turbogen, Colstrip 1-2 Com-1</v>
      </c>
      <c r="C1007" s="19" t="s">
        <v>1230</v>
      </c>
      <c r="E1007" s="27">
        <v>43131</v>
      </c>
      <c r="F1007" s="249">
        <v>3813725.5</v>
      </c>
      <c r="G1007" s="67">
        <v>2.76E-2</v>
      </c>
      <c r="H1007" s="250">
        <v>8771.57</v>
      </c>
      <c r="I1007" s="249">
        <f t="shared" ref="I1007:I1018" si="320">VLOOKUP(CONCATENATE(A1007,"-12"),$B$6:$F$7816,5,FALSE)</f>
        <v>3813725.5</v>
      </c>
      <c r="J1007" s="67">
        <f t="shared" si="318"/>
        <v>2.76E-2</v>
      </c>
      <c r="K1007" s="259">
        <f t="shared" ref="K1007:K1018" si="321">I1007*J1007/12</f>
        <v>8771.5686499999993</v>
      </c>
      <c r="L1007" s="250">
        <f t="shared" si="309"/>
        <v>0</v>
      </c>
      <c r="M1007" s="19" t="s">
        <v>1260</v>
      </c>
      <c r="O1007" s="32" t="str">
        <f t="shared" ref="O1007:O1018" si="322">LEFT(A1007,4)</f>
        <v>E314</v>
      </c>
      <c r="P1007" s="318"/>
      <c r="T1007" s="19" t="s">
        <v>1260</v>
      </c>
    </row>
    <row r="1008" spans="1:20" outlineLevel="2" x14ac:dyDescent="0.25">
      <c r="A1008" t="s">
        <v>98</v>
      </c>
      <c r="B1008" s="19" t="str">
        <f t="shared" si="319"/>
        <v>E314 STM Turbogen, Colstrip 1-2 Com-2</v>
      </c>
      <c r="C1008" s="19" t="s">
        <v>1230</v>
      </c>
      <c r="E1008" s="27">
        <v>43159</v>
      </c>
      <c r="F1008" s="249">
        <v>3813725.5</v>
      </c>
      <c r="G1008" s="67">
        <v>2.76E-2</v>
      </c>
      <c r="H1008" s="250">
        <v>8771.57</v>
      </c>
      <c r="I1008" s="249">
        <f t="shared" si="320"/>
        <v>3813725.5</v>
      </c>
      <c r="J1008" s="67">
        <f t="shared" si="318"/>
        <v>2.76E-2</v>
      </c>
      <c r="K1008" s="259">
        <f t="shared" si="321"/>
        <v>8771.5686499999993</v>
      </c>
      <c r="L1008" s="250">
        <f t="shared" si="309"/>
        <v>0</v>
      </c>
      <c r="M1008" s="19" t="s">
        <v>1260</v>
      </c>
      <c r="O1008" s="32" t="str">
        <f t="shared" si="322"/>
        <v>E314</v>
      </c>
      <c r="P1008" s="318"/>
      <c r="T1008" s="19" t="s">
        <v>1260</v>
      </c>
    </row>
    <row r="1009" spans="1:20" outlineLevel="2" x14ac:dyDescent="0.25">
      <c r="A1009" t="s">
        <v>98</v>
      </c>
      <c r="B1009" s="19" t="str">
        <f t="shared" si="319"/>
        <v>E314 STM Turbogen, Colstrip 1-2 Com-3</v>
      </c>
      <c r="C1009" s="19" t="s">
        <v>1230</v>
      </c>
      <c r="E1009" s="27">
        <v>43190</v>
      </c>
      <c r="F1009" s="249">
        <v>3813725.5</v>
      </c>
      <c r="G1009" s="67">
        <v>2.76E-2</v>
      </c>
      <c r="H1009" s="250">
        <v>8771.57</v>
      </c>
      <c r="I1009" s="249">
        <f t="shared" si="320"/>
        <v>3813725.5</v>
      </c>
      <c r="J1009" s="67">
        <f t="shared" si="318"/>
        <v>2.76E-2</v>
      </c>
      <c r="K1009" s="259">
        <f t="shared" si="321"/>
        <v>8771.5686499999993</v>
      </c>
      <c r="L1009" s="250">
        <f t="shared" si="309"/>
        <v>0</v>
      </c>
      <c r="M1009" s="19" t="s">
        <v>1260</v>
      </c>
      <c r="O1009" s="32" t="str">
        <f t="shared" si="322"/>
        <v>E314</v>
      </c>
      <c r="P1009" s="318"/>
      <c r="T1009" s="19" t="s">
        <v>1260</v>
      </c>
    </row>
    <row r="1010" spans="1:20" outlineLevel="2" x14ac:dyDescent="0.25">
      <c r="A1010" t="s">
        <v>98</v>
      </c>
      <c r="B1010" s="19" t="str">
        <f t="shared" si="319"/>
        <v>E314 STM Turbogen, Colstrip 1-2 Com-4</v>
      </c>
      <c r="C1010" s="19" t="s">
        <v>1230</v>
      </c>
      <c r="E1010" s="27">
        <v>43220</v>
      </c>
      <c r="F1010" s="249">
        <v>3813725.5</v>
      </c>
      <c r="G1010" s="67">
        <v>2.76E-2</v>
      </c>
      <c r="H1010" s="250">
        <v>8771.57</v>
      </c>
      <c r="I1010" s="249">
        <f t="shared" si="320"/>
        <v>3813725.5</v>
      </c>
      <c r="J1010" s="67">
        <f t="shared" si="318"/>
        <v>2.76E-2</v>
      </c>
      <c r="K1010" s="259">
        <f t="shared" si="321"/>
        <v>8771.5686499999993</v>
      </c>
      <c r="L1010" s="250">
        <f t="shared" si="309"/>
        <v>0</v>
      </c>
      <c r="M1010" s="19" t="s">
        <v>1260</v>
      </c>
      <c r="O1010" s="32" t="str">
        <f t="shared" si="322"/>
        <v>E314</v>
      </c>
      <c r="P1010" s="318"/>
      <c r="T1010" s="19" t="s">
        <v>1260</v>
      </c>
    </row>
    <row r="1011" spans="1:20" outlineLevel="2" x14ac:dyDescent="0.25">
      <c r="A1011" t="s">
        <v>98</v>
      </c>
      <c r="B1011" s="19" t="str">
        <f t="shared" si="319"/>
        <v>E314 STM Turbogen, Colstrip 1-2 Com-5</v>
      </c>
      <c r="C1011" s="19" t="s">
        <v>1230</v>
      </c>
      <c r="E1011" s="27">
        <v>43251</v>
      </c>
      <c r="F1011" s="249">
        <v>3813725.5</v>
      </c>
      <c r="G1011" s="67">
        <v>2.76E-2</v>
      </c>
      <c r="H1011" s="250">
        <v>8771.57</v>
      </c>
      <c r="I1011" s="249">
        <f t="shared" si="320"/>
        <v>3813725.5</v>
      </c>
      <c r="J1011" s="67">
        <f t="shared" si="318"/>
        <v>2.76E-2</v>
      </c>
      <c r="K1011" s="259">
        <f t="shared" si="321"/>
        <v>8771.5686499999993</v>
      </c>
      <c r="L1011" s="250">
        <f t="shared" si="309"/>
        <v>0</v>
      </c>
      <c r="M1011" s="19" t="s">
        <v>1260</v>
      </c>
      <c r="O1011" s="32" t="str">
        <f t="shared" si="322"/>
        <v>E314</v>
      </c>
      <c r="P1011" s="318"/>
      <c r="T1011" s="19" t="s">
        <v>1260</v>
      </c>
    </row>
    <row r="1012" spans="1:20" outlineLevel="2" x14ac:dyDescent="0.25">
      <c r="A1012" t="s">
        <v>98</v>
      </c>
      <c r="B1012" s="19" t="str">
        <f t="shared" si="319"/>
        <v>E314 STM Turbogen, Colstrip 1-2 Com-6</v>
      </c>
      <c r="C1012" s="19" t="s">
        <v>1230</v>
      </c>
      <c r="E1012" s="27">
        <v>43281</v>
      </c>
      <c r="F1012" s="249">
        <v>3813725.5</v>
      </c>
      <c r="G1012" s="67">
        <v>2.76E-2</v>
      </c>
      <c r="H1012" s="250">
        <v>8771.57</v>
      </c>
      <c r="I1012" s="249">
        <f t="shared" si="320"/>
        <v>3813725.5</v>
      </c>
      <c r="J1012" s="67">
        <f t="shared" si="318"/>
        <v>2.76E-2</v>
      </c>
      <c r="K1012" s="259">
        <f t="shared" si="321"/>
        <v>8771.5686499999993</v>
      </c>
      <c r="L1012" s="250">
        <f t="shared" si="309"/>
        <v>0</v>
      </c>
      <c r="M1012" s="19" t="s">
        <v>1260</v>
      </c>
      <c r="O1012" s="32" t="str">
        <f t="shared" si="322"/>
        <v>E314</v>
      </c>
      <c r="P1012" s="318"/>
      <c r="T1012" s="19" t="s">
        <v>1260</v>
      </c>
    </row>
    <row r="1013" spans="1:20" outlineLevel="2" x14ac:dyDescent="0.25">
      <c r="A1013" t="s">
        <v>98</v>
      </c>
      <c r="B1013" s="19" t="str">
        <f t="shared" si="319"/>
        <v>E314 STM Turbogen, Colstrip 1-2 Com-7</v>
      </c>
      <c r="C1013" s="19" t="s">
        <v>1230</v>
      </c>
      <c r="E1013" s="27">
        <v>43312</v>
      </c>
      <c r="F1013" s="249">
        <v>3813725.5</v>
      </c>
      <c r="G1013" s="67">
        <v>2.76E-2</v>
      </c>
      <c r="H1013" s="250">
        <v>8771.57</v>
      </c>
      <c r="I1013" s="249">
        <f t="shared" si="320"/>
        <v>3813725.5</v>
      </c>
      <c r="J1013" s="67">
        <f t="shared" si="318"/>
        <v>2.76E-2</v>
      </c>
      <c r="K1013" s="259">
        <f t="shared" si="321"/>
        <v>8771.5686499999993</v>
      </c>
      <c r="L1013" s="250">
        <f t="shared" si="309"/>
        <v>0</v>
      </c>
      <c r="M1013" s="19" t="s">
        <v>1260</v>
      </c>
      <c r="O1013" s="32" t="str">
        <f t="shared" si="322"/>
        <v>E314</v>
      </c>
      <c r="P1013" s="318"/>
      <c r="T1013" s="19" t="s">
        <v>1260</v>
      </c>
    </row>
    <row r="1014" spans="1:20" outlineLevel="2" x14ac:dyDescent="0.25">
      <c r="A1014" t="s">
        <v>98</v>
      </c>
      <c r="B1014" s="19" t="str">
        <f t="shared" si="319"/>
        <v>E314 STM Turbogen, Colstrip 1-2 Com-8</v>
      </c>
      <c r="C1014" s="19" t="s">
        <v>1230</v>
      </c>
      <c r="E1014" s="27">
        <v>43343</v>
      </c>
      <c r="F1014" s="249">
        <v>3813725.5</v>
      </c>
      <c r="G1014" s="67">
        <v>2.76E-2</v>
      </c>
      <c r="H1014" s="250">
        <v>8771.57</v>
      </c>
      <c r="I1014" s="249">
        <f t="shared" si="320"/>
        <v>3813725.5</v>
      </c>
      <c r="J1014" s="67">
        <f t="shared" si="318"/>
        <v>2.76E-2</v>
      </c>
      <c r="K1014" s="259">
        <f t="shared" si="321"/>
        <v>8771.5686499999993</v>
      </c>
      <c r="L1014" s="250">
        <f t="shared" si="309"/>
        <v>0</v>
      </c>
      <c r="M1014" s="19" t="s">
        <v>1260</v>
      </c>
      <c r="O1014" s="32" t="str">
        <f t="shared" si="322"/>
        <v>E314</v>
      </c>
      <c r="P1014" s="318"/>
      <c r="T1014" s="19" t="s">
        <v>1260</v>
      </c>
    </row>
    <row r="1015" spans="1:20" outlineLevel="2" x14ac:dyDescent="0.25">
      <c r="A1015" t="s">
        <v>98</v>
      </c>
      <c r="B1015" s="19" t="str">
        <f t="shared" si="319"/>
        <v>E314 STM Turbogen, Colstrip 1-2 Com-9</v>
      </c>
      <c r="C1015" s="19" t="s">
        <v>1230</v>
      </c>
      <c r="E1015" s="27">
        <v>43373</v>
      </c>
      <c r="F1015" s="249">
        <v>3813725.5</v>
      </c>
      <c r="G1015" s="67">
        <v>2.76E-2</v>
      </c>
      <c r="H1015" s="250">
        <v>8771.57</v>
      </c>
      <c r="I1015" s="249">
        <f t="shared" si="320"/>
        <v>3813725.5</v>
      </c>
      <c r="J1015" s="67">
        <f t="shared" si="318"/>
        <v>2.76E-2</v>
      </c>
      <c r="K1015" s="259">
        <f t="shared" si="321"/>
        <v>8771.5686499999993</v>
      </c>
      <c r="L1015" s="250">
        <f t="shared" si="309"/>
        <v>0</v>
      </c>
      <c r="M1015" s="19" t="s">
        <v>1260</v>
      </c>
      <c r="O1015" s="32" t="str">
        <f t="shared" si="322"/>
        <v>E314</v>
      </c>
      <c r="P1015" s="318"/>
      <c r="T1015" s="19" t="s">
        <v>1260</v>
      </c>
    </row>
    <row r="1016" spans="1:20" outlineLevel="2" x14ac:dyDescent="0.25">
      <c r="A1016" t="s">
        <v>98</v>
      </c>
      <c r="B1016" s="19" t="str">
        <f t="shared" si="319"/>
        <v>E314 STM Turbogen, Colstrip 1-2 Com-10</v>
      </c>
      <c r="C1016" s="19" t="s">
        <v>1230</v>
      </c>
      <c r="E1016" s="27">
        <v>43404</v>
      </c>
      <c r="F1016" s="249">
        <v>3813725.5</v>
      </c>
      <c r="G1016" s="67">
        <v>2.76E-2</v>
      </c>
      <c r="H1016" s="250">
        <v>8771.57</v>
      </c>
      <c r="I1016" s="249">
        <f t="shared" si="320"/>
        <v>3813725.5</v>
      </c>
      <c r="J1016" s="67">
        <f t="shared" si="318"/>
        <v>2.76E-2</v>
      </c>
      <c r="K1016" s="259">
        <f t="shared" si="321"/>
        <v>8771.5686499999993</v>
      </c>
      <c r="L1016" s="250">
        <f t="shared" si="309"/>
        <v>0</v>
      </c>
      <c r="M1016" s="19" t="s">
        <v>1260</v>
      </c>
      <c r="O1016" s="32" t="str">
        <f t="shared" si="322"/>
        <v>E314</v>
      </c>
      <c r="P1016" s="318"/>
      <c r="T1016" s="19" t="s">
        <v>1260</v>
      </c>
    </row>
    <row r="1017" spans="1:20" outlineLevel="2" x14ac:dyDescent="0.25">
      <c r="A1017" t="s">
        <v>98</v>
      </c>
      <c r="B1017" s="19" t="str">
        <f t="shared" si="319"/>
        <v>E314 STM Turbogen, Colstrip 1-2 Com-11</v>
      </c>
      <c r="C1017" s="19" t="s">
        <v>1230</v>
      </c>
      <c r="E1017" s="27">
        <v>43434</v>
      </c>
      <c r="F1017" s="249">
        <v>3813725.5</v>
      </c>
      <c r="G1017" s="67">
        <v>2.76E-2</v>
      </c>
      <c r="H1017" s="250">
        <v>8771.57</v>
      </c>
      <c r="I1017" s="249">
        <f t="shared" si="320"/>
        <v>3813725.5</v>
      </c>
      <c r="J1017" s="67">
        <f t="shared" si="318"/>
        <v>2.76E-2</v>
      </c>
      <c r="K1017" s="259">
        <f t="shared" si="321"/>
        <v>8771.5686499999993</v>
      </c>
      <c r="L1017" s="250">
        <f t="shared" si="309"/>
        <v>0</v>
      </c>
      <c r="M1017" s="19" t="s">
        <v>1260</v>
      </c>
      <c r="O1017" s="32" t="str">
        <f t="shared" si="322"/>
        <v>E314</v>
      </c>
      <c r="P1017" s="318"/>
      <c r="T1017" s="19" t="s">
        <v>1260</v>
      </c>
    </row>
    <row r="1018" spans="1:20" outlineLevel="2" x14ac:dyDescent="0.25">
      <c r="A1018" t="s">
        <v>98</v>
      </c>
      <c r="B1018" s="19" t="str">
        <f t="shared" si="319"/>
        <v>E314 STM Turbogen, Colstrip 1-2 Com-12</v>
      </c>
      <c r="C1018" s="19" t="s">
        <v>1230</v>
      </c>
      <c r="E1018" s="27">
        <v>43465</v>
      </c>
      <c r="F1018" s="249">
        <v>3813725.5</v>
      </c>
      <c r="G1018" s="67">
        <v>2.76E-2</v>
      </c>
      <c r="H1018" s="250">
        <v>8771.57</v>
      </c>
      <c r="I1018" s="249">
        <f t="shared" si="320"/>
        <v>3813725.5</v>
      </c>
      <c r="J1018" s="67">
        <f t="shared" si="318"/>
        <v>2.76E-2</v>
      </c>
      <c r="K1018" s="259">
        <f t="shared" si="321"/>
        <v>8771.5686499999993</v>
      </c>
      <c r="L1018" s="250">
        <f t="shared" si="309"/>
        <v>0</v>
      </c>
      <c r="M1018" s="19" t="s">
        <v>1260</v>
      </c>
      <c r="O1018" s="32" t="str">
        <f t="shared" si="322"/>
        <v>E314</v>
      </c>
      <c r="P1018" s="318"/>
      <c r="T1018" s="19" t="s">
        <v>1260</v>
      </c>
    </row>
    <row r="1019" spans="1:20" s="19" customFormat="1" ht="15.75" outlineLevel="1" thickBot="1" x14ac:dyDescent="0.3">
      <c r="A1019" s="28" t="s">
        <v>701</v>
      </c>
      <c r="C1019" s="20" t="s">
        <v>1234</v>
      </c>
      <c r="E1019" s="104" t="s">
        <v>1266</v>
      </c>
      <c r="F1019" s="29"/>
      <c r="G1019" s="30"/>
      <c r="H1019" s="42">
        <f>SUBTOTAL(9,H1007:H1018)</f>
        <v>105258.84000000003</v>
      </c>
      <c r="I1019" s="29"/>
      <c r="J1019" s="30">
        <f t="shared" si="318"/>
        <v>0</v>
      </c>
      <c r="K1019" s="42">
        <f>SUBTOTAL(9,K1007:K1018)</f>
        <v>105258.8238</v>
      </c>
      <c r="L1019" s="42">
        <f t="shared" si="309"/>
        <v>-0.02</v>
      </c>
      <c r="O1019" s="32" t="str">
        <f>LEFT(A1019,5)</f>
        <v xml:space="preserve">E314 </v>
      </c>
      <c r="P1019" s="318">
        <f>-L1019/2</f>
        <v>0.01</v>
      </c>
    </row>
    <row r="1020" spans="1:20" ht="15.75" outlineLevel="2" thickTop="1" x14ac:dyDescent="0.25">
      <c r="A1020" t="s">
        <v>99</v>
      </c>
      <c r="B1020" s="19" t="str">
        <f t="shared" ref="B1020:B1031" si="323">CONCATENATE(A1020,"-",MONTH(E1020))</f>
        <v>E314 STM Turbogen, Colstrip 2-1</v>
      </c>
      <c r="C1020" s="19" t="s">
        <v>1230</v>
      </c>
      <c r="E1020" s="27">
        <v>43131</v>
      </c>
      <c r="F1020" s="249">
        <v>33993652.859999999</v>
      </c>
      <c r="G1020" s="67">
        <v>6.6699999999999995E-2</v>
      </c>
      <c r="H1020" s="250">
        <v>188948.05</v>
      </c>
      <c r="I1020" s="249">
        <f t="shared" ref="I1020:I1031" si="324">VLOOKUP(CONCATENATE(A1020,"-12"),$B$6:$F$7816,5,FALSE)</f>
        <v>34137841.710000001</v>
      </c>
      <c r="J1020" s="67">
        <f t="shared" si="318"/>
        <v>6.6699999999999995E-2</v>
      </c>
      <c r="K1020" s="259">
        <f t="shared" ref="K1020:K1031" si="325">I1020*J1020/12</f>
        <v>189749.50350475</v>
      </c>
      <c r="L1020" s="250">
        <f t="shared" si="309"/>
        <v>801.45</v>
      </c>
      <c r="M1020" s="19" t="s">
        <v>1260</v>
      </c>
      <c r="O1020" s="32" t="str">
        <f t="shared" ref="O1020:O1031" si="326">LEFT(A1020,4)</f>
        <v>E314</v>
      </c>
      <c r="P1020" s="318"/>
      <c r="T1020" s="19" t="s">
        <v>1260</v>
      </c>
    </row>
    <row r="1021" spans="1:20" outlineLevel="2" x14ac:dyDescent="0.25">
      <c r="A1021" t="s">
        <v>99</v>
      </c>
      <c r="B1021" s="19" t="str">
        <f t="shared" si="323"/>
        <v>E314 STM Turbogen, Colstrip 2-2</v>
      </c>
      <c r="C1021" s="19" t="s">
        <v>1230</v>
      </c>
      <c r="E1021" s="27">
        <v>43159</v>
      </c>
      <c r="F1021" s="249">
        <v>33853111.170000002</v>
      </c>
      <c r="G1021" s="67">
        <v>6.6699999999999995E-2</v>
      </c>
      <c r="H1021" s="250">
        <v>188166.88</v>
      </c>
      <c r="I1021" s="249">
        <f t="shared" si="324"/>
        <v>34137841.710000001</v>
      </c>
      <c r="J1021" s="67">
        <f t="shared" si="318"/>
        <v>6.6699999999999995E-2</v>
      </c>
      <c r="K1021" s="259">
        <f t="shared" si="325"/>
        <v>189749.50350475</v>
      </c>
      <c r="L1021" s="250">
        <f t="shared" si="309"/>
        <v>1582.62</v>
      </c>
      <c r="M1021" s="19" t="s">
        <v>1260</v>
      </c>
      <c r="O1021" s="32" t="str">
        <f t="shared" si="326"/>
        <v>E314</v>
      </c>
      <c r="P1021" s="318"/>
      <c r="T1021" s="19" t="s">
        <v>1260</v>
      </c>
    </row>
    <row r="1022" spans="1:20" outlineLevel="2" x14ac:dyDescent="0.25">
      <c r="A1022" t="s">
        <v>99</v>
      </c>
      <c r="B1022" s="19" t="str">
        <f t="shared" si="323"/>
        <v>E314 STM Turbogen, Colstrip 2-3</v>
      </c>
      <c r="C1022" s="19" t="s">
        <v>1230</v>
      </c>
      <c r="E1022" s="27">
        <v>43190</v>
      </c>
      <c r="F1022" s="249">
        <v>33853111.170000002</v>
      </c>
      <c r="G1022" s="67">
        <v>6.6699999999999995E-2</v>
      </c>
      <c r="H1022" s="250">
        <v>188166.88</v>
      </c>
      <c r="I1022" s="249">
        <f t="shared" si="324"/>
        <v>34137841.710000001</v>
      </c>
      <c r="J1022" s="67">
        <f t="shared" si="318"/>
        <v>6.6699999999999995E-2</v>
      </c>
      <c r="K1022" s="259">
        <f t="shared" si="325"/>
        <v>189749.50350475</v>
      </c>
      <c r="L1022" s="250">
        <f t="shared" si="309"/>
        <v>1582.62</v>
      </c>
      <c r="M1022" s="19" t="s">
        <v>1260</v>
      </c>
      <c r="O1022" s="32" t="str">
        <f t="shared" si="326"/>
        <v>E314</v>
      </c>
      <c r="P1022" s="318"/>
      <c r="T1022" s="19" t="s">
        <v>1260</v>
      </c>
    </row>
    <row r="1023" spans="1:20" outlineLevel="2" x14ac:dyDescent="0.25">
      <c r="A1023" t="s">
        <v>99</v>
      </c>
      <c r="B1023" s="19" t="str">
        <f t="shared" si="323"/>
        <v>E314 STM Turbogen, Colstrip 2-4</v>
      </c>
      <c r="C1023" s="19" t="s">
        <v>1230</v>
      </c>
      <c r="E1023" s="27">
        <v>43220</v>
      </c>
      <c r="F1023" s="249">
        <v>33853200.219999999</v>
      </c>
      <c r="G1023" s="67">
        <v>6.6699999999999995E-2</v>
      </c>
      <c r="H1023" s="250">
        <v>188167.37</v>
      </c>
      <c r="I1023" s="249">
        <f t="shared" si="324"/>
        <v>34137841.710000001</v>
      </c>
      <c r="J1023" s="67">
        <f t="shared" si="318"/>
        <v>6.6699999999999995E-2</v>
      </c>
      <c r="K1023" s="259">
        <f t="shared" si="325"/>
        <v>189749.50350475</v>
      </c>
      <c r="L1023" s="250">
        <f t="shared" si="309"/>
        <v>1582.13</v>
      </c>
      <c r="M1023" s="19" t="s">
        <v>1260</v>
      </c>
      <c r="O1023" s="32" t="str">
        <f t="shared" si="326"/>
        <v>E314</v>
      </c>
      <c r="P1023" s="318"/>
      <c r="T1023" s="19" t="s">
        <v>1260</v>
      </c>
    </row>
    <row r="1024" spans="1:20" outlineLevel="2" x14ac:dyDescent="0.25">
      <c r="A1024" t="s">
        <v>99</v>
      </c>
      <c r="B1024" s="19" t="str">
        <f t="shared" si="323"/>
        <v>E314 STM Turbogen, Colstrip 2-5</v>
      </c>
      <c r="C1024" s="19" t="s">
        <v>1230</v>
      </c>
      <c r="E1024" s="27">
        <v>43251</v>
      </c>
      <c r="F1024" s="249">
        <v>33854207.079999998</v>
      </c>
      <c r="G1024" s="67">
        <v>6.6699999999999995E-2</v>
      </c>
      <c r="H1024" s="250">
        <v>188172.97</v>
      </c>
      <c r="I1024" s="249">
        <f t="shared" si="324"/>
        <v>34137841.710000001</v>
      </c>
      <c r="J1024" s="67">
        <f t="shared" si="318"/>
        <v>6.6699999999999995E-2</v>
      </c>
      <c r="K1024" s="259">
        <f t="shared" si="325"/>
        <v>189749.50350475</v>
      </c>
      <c r="L1024" s="250">
        <f t="shared" si="309"/>
        <v>1576.53</v>
      </c>
      <c r="M1024" s="19" t="s">
        <v>1260</v>
      </c>
      <c r="O1024" s="32" t="str">
        <f t="shared" si="326"/>
        <v>E314</v>
      </c>
      <c r="P1024" s="318"/>
      <c r="T1024" s="19" t="s">
        <v>1260</v>
      </c>
    </row>
    <row r="1025" spans="1:20" outlineLevel="2" x14ac:dyDescent="0.25">
      <c r="A1025" t="s">
        <v>99</v>
      </c>
      <c r="B1025" s="19" t="str">
        <f t="shared" si="323"/>
        <v>E314 STM Turbogen, Colstrip 2-6</v>
      </c>
      <c r="C1025" s="19" t="s">
        <v>1230</v>
      </c>
      <c r="E1025" s="27">
        <v>43281</v>
      </c>
      <c r="F1025" s="249">
        <v>34030823.729999997</v>
      </c>
      <c r="G1025" s="67">
        <v>6.6699999999999995E-2</v>
      </c>
      <c r="H1025" s="250">
        <v>189154.66</v>
      </c>
      <c r="I1025" s="249">
        <f t="shared" si="324"/>
        <v>34137841.710000001</v>
      </c>
      <c r="J1025" s="67">
        <f t="shared" si="318"/>
        <v>6.6699999999999995E-2</v>
      </c>
      <c r="K1025" s="259">
        <f t="shared" si="325"/>
        <v>189749.50350475</v>
      </c>
      <c r="L1025" s="250">
        <f t="shared" si="309"/>
        <v>594.84</v>
      </c>
      <c r="M1025" s="19" t="s">
        <v>1260</v>
      </c>
      <c r="O1025" s="32" t="str">
        <f t="shared" si="326"/>
        <v>E314</v>
      </c>
      <c r="P1025" s="318"/>
      <c r="T1025" s="19" t="s">
        <v>1260</v>
      </c>
    </row>
    <row r="1026" spans="1:20" outlineLevel="2" x14ac:dyDescent="0.25">
      <c r="A1026" t="s">
        <v>99</v>
      </c>
      <c r="B1026" s="19" t="str">
        <f t="shared" si="323"/>
        <v>E314 STM Turbogen, Colstrip 2-7</v>
      </c>
      <c r="C1026" s="19" t="s">
        <v>1230</v>
      </c>
      <c r="E1026" s="27">
        <v>43312</v>
      </c>
      <c r="F1026" s="249">
        <v>34295616.170000002</v>
      </c>
      <c r="G1026" s="67">
        <v>6.6699999999999995E-2</v>
      </c>
      <c r="H1026" s="250">
        <v>190626.47</v>
      </c>
      <c r="I1026" s="249">
        <f t="shared" si="324"/>
        <v>34137841.710000001</v>
      </c>
      <c r="J1026" s="67">
        <f t="shared" si="318"/>
        <v>6.6699999999999995E-2</v>
      </c>
      <c r="K1026" s="259">
        <f t="shared" si="325"/>
        <v>189749.50350475</v>
      </c>
      <c r="L1026" s="250">
        <f t="shared" si="309"/>
        <v>-876.97</v>
      </c>
      <c r="M1026" s="19" t="s">
        <v>1260</v>
      </c>
      <c r="O1026" s="32" t="str">
        <f t="shared" si="326"/>
        <v>E314</v>
      </c>
      <c r="P1026" s="318"/>
      <c r="T1026" s="19" t="s">
        <v>1260</v>
      </c>
    </row>
    <row r="1027" spans="1:20" outlineLevel="2" x14ac:dyDescent="0.25">
      <c r="A1027" t="s">
        <v>99</v>
      </c>
      <c r="B1027" s="19" t="str">
        <f t="shared" si="323"/>
        <v>E314 STM Turbogen, Colstrip 2-8</v>
      </c>
      <c r="C1027" s="19" t="s">
        <v>1230</v>
      </c>
      <c r="E1027" s="27">
        <v>43343</v>
      </c>
      <c r="F1027" s="249">
        <v>34384709.770000003</v>
      </c>
      <c r="G1027" s="67">
        <v>6.6699999999999995E-2</v>
      </c>
      <c r="H1027" s="250">
        <v>191121.68</v>
      </c>
      <c r="I1027" s="249">
        <f t="shared" si="324"/>
        <v>34137841.710000001</v>
      </c>
      <c r="J1027" s="67">
        <f t="shared" si="318"/>
        <v>6.6699999999999995E-2</v>
      </c>
      <c r="K1027" s="259">
        <f t="shared" si="325"/>
        <v>189749.50350475</v>
      </c>
      <c r="L1027" s="250">
        <f t="shared" si="309"/>
        <v>-1372.18</v>
      </c>
      <c r="M1027" s="19" t="s">
        <v>1260</v>
      </c>
      <c r="O1027" s="32" t="str">
        <f t="shared" si="326"/>
        <v>E314</v>
      </c>
      <c r="P1027" s="318"/>
      <c r="T1027" s="19" t="s">
        <v>1260</v>
      </c>
    </row>
    <row r="1028" spans="1:20" outlineLevel="2" x14ac:dyDescent="0.25">
      <c r="A1028" t="s">
        <v>99</v>
      </c>
      <c r="B1028" s="19" t="str">
        <f t="shared" si="323"/>
        <v>E314 STM Turbogen, Colstrip 2-9</v>
      </c>
      <c r="C1028" s="19" t="s">
        <v>1230</v>
      </c>
      <c r="E1028" s="27">
        <v>43373</v>
      </c>
      <c r="F1028" s="249">
        <v>34383084.060000002</v>
      </c>
      <c r="G1028" s="67">
        <v>6.6699999999999995E-2</v>
      </c>
      <c r="H1028" s="250">
        <v>191112.64</v>
      </c>
      <c r="I1028" s="249">
        <f t="shared" si="324"/>
        <v>34137841.710000001</v>
      </c>
      <c r="J1028" s="67">
        <f t="shared" si="318"/>
        <v>6.6699999999999995E-2</v>
      </c>
      <c r="K1028" s="259">
        <f t="shared" si="325"/>
        <v>189749.50350475</v>
      </c>
      <c r="L1028" s="250">
        <f t="shared" si="309"/>
        <v>-1363.14</v>
      </c>
      <c r="M1028" s="19" t="s">
        <v>1260</v>
      </c>
      <c r="O1028" s="32" t="str">
        <f t="shared" si="326"/>
        <v>E314</v>
      </c>
      <c r="P1028" s="318"/>
      <c r="T1028" s="19" t="s">
        <v>1260</v>
      </c>
    </row>
    <row r="1029" spans="1:20" outlineLevel="2" x14ac:dyDescent="0.25">
      <c r="A1029" t="s">
        <v>99</v>
      </c>
      <c r="B1029" s="19" t="str">
        <f t="shared" si="323"/>
        <v>E314 STM Turbogen, Colstrip 2-10</v>
      </c>
      <c r="C1029" s="19" t="s">
        <v>1230</v>
      </c>
      <c r="E1029" s="27">
        <v>43404</v>
      </c>
      <c r="F1029" s="249">
        <v>34381458.340000004</v>
      </c>
      <c r="G1029" s="67">
        <v>6.6699999999999995E-2</v>
      </c>
      <c r="H1029" s="250">
        <v>191103.61</v>
      </c>
      <c r="I1029" s="249">
        <f t="shared" si="324"/>
        <v>34137841.710000001</v>
      </c>
      <c r="J1029" s="67">
        <f t="shared" si="318"/>
        <v>6.6699999999999995E-2</v>
      </c>
      <c r="K1029" s="259">
        <f t="shared" si="325"/>
        <v>189749.50350475</v>
      </c>
      <c r="L1029" s="250">
        <f t="shared" si="309"/>
        <v>-1354.11</v>
      </c>
      <c r="M1029" s="19" t="s">
        <v>1260</v>
      </c>
      <c r="O1029" s="32" t="str">
        <f t="shared" si="326"/>
        <v>E314</v>
      </c>
      <c r="P1029" s="318"/>
      <c r="T1029" s="19" t="s">
        <v>1260</v>
      </c>
    </row>
    <row r="1030" spans="1:20" outlineLevel="2" x14ac:dyDescent="0.25">
      <c r="A1030" t="s">
        <v>99</v>
      </c>
      <c r="B1030" s="19" t="str">
        <f t="shared" si="323"/>
        <v>E314 STM Turbogen, Colstrip 2-11</v>
      </c>
      <c r="C1030" s="19" t="s">
        <v>1230</v>
      </c>
      <c r="E1030" s="27">
        <v>43434</v>
      </c>
      <c r="F1030" s="249">
        <v>34381458.340000004</v>
      </c>
      <c r="G1030" s="67">
        <v>6.6699999999999995E-2</v>
      </c>
      <c r="H1030" s="250">
        <v>191103.61</v>
      </c>
      <c r="I1030" s="249">
        <f t="shared" si="324"/>
        <v>34137841.710000001</v>
      </c>
      <c r="J1030" s="67">
        <f t="shared" si="318"/>
        <v>6.6699999999999995E-2</v>
      </c>
      <c r="K1030" s="259">
        <f t="shared" si="325"/>
        <v>189749.50350475</v>
      </c>
      <c r="L1030" s="250">
        <f t="shared" si="309"/>
        <v>-1354.11</v>
      </c>
      <c r="M1030" s="19" t="s">
        <v>1260</v>
      </c>
      <c r="O1030" s="32" t="str">
        <f t="shared" si="326"/>
        <v>E314</v>
      </c>
      <c r="P1030" s="318"/>
      <c r="T1030" s="19" t="s">
        <v>1260</v>
      </c>
    </row>
    <row r="1031" spans="1:20" outlineLevel="2" x14ac:dyDescent="0.25">
      <c r="A1031" t="s">
        <v>99</v>
      </c>
      <c r="B1031" s="19" t="str">
        <f t="shared" si="323"/>
        <v>E314 STM Turbogen, Colstrip 2-12</v>
      </c>
      <c r="C1031" s="19" t="s">
        <v>1230</v>
      </c>
      <c r="E1031" s="27">
        <v>43465</v>
      </c>
      <c r="F1031" s="249">
        <v>34137841.710000001</v>
      </c>
      <c r="G1031" s="67">
        <v>6.6699999999999995E-2</v>
      </c>
      <c r="H1031" s="250">
        <v>189749.5</v>
      </c>
      <c r="I1031" s="249">
        <f t="shared" si="324"/>
        <v>34137841.710000001</v>
      </c>
      <c r="J1031" s="67">
        <f t="shared" si="318"/>
        <v>6.6699999999999995E-2</v>
      </c>
      <c r="K1031" s="259">
        <f t="shared" si="325"/>
        <v>189749.50350475</v>
      </c>
      <c r="L1031" s="250">
        <f t="shared" si="309"/>
        <v>0</v>
      </c>
      <c r="M1031" s="19" t="s">
        <v>1260</v>
      </c>
      <c r="O1031" s="32" t="str">
        <f t="shared" si="326"/>
        <v>E314</v>
      </c>
      <c r="P1031" s="318"/>
      <c r="T1031" s="19" t="s">
        <v>1260</v>
      </c>
    </row>
    <row r="1032" spans="1:20" s="19" customFormat="1" ht="15.75" outlineLevel="1" thickBot="1" x14ac:dyDescent="0.3">
      <c r="A1032" s="28" t="s">
        <v>702</v>
      </c>
      <c r="C1032" s="20" t="s">
        <v>1234</v>
      </c>
      <c r="E1032" s="104" t="s">
        <v>1266</v>
      </c>
      <c r="F1032" s="29"/>
      <c r="G1032" s="30"/>
      <c r="H1032" s="42">
        <f>SUBTOTAL(9,H1020:H1031)</f>
        <v>2275594.3199999998</v>
      </c>
      <c r="I1032" s="29"/>
      <c r="J1032" s="30">
        <f t="shared" si="318"/>
        <v>0</v>
      </c>
      <c r="K1032" s="42">
        <f>SUBTOTAL(9,K1020:K1031)</f>
        <v>2276994.0420570006</v>
      </c>
      <c r="L1032" s="42">
        <f t="shared" si="309"/>
        <v>1399.72</v>
      </c>
      <c r="O1032" s="32" t="str">
        <f>LEFT(A1032,5)</f>
        <v xml:space="preserve">E314 </v>
      </c>
      <c r="P1032" s="318">
        <f>-L1032/2</f>
        <v>-699.86</v>
      </c>
    </row>
    <row r="1033" spans="1:20" ht="15.75" outlineLevel="2" thickTop="1" x14ac:dyDescent="0.25">
      <c r="A1033" t="s">
        <v>100</v>
      </c>
      <c r="B1033" s="19" t="str">
        <f t="shared" ref="B1033:B1044" si="327">CONCATENATE(A1033,"-",MONTH(E1033))</f>
        <v>E314 STM Turbogen, Colstrip 3-1</v>
      </c>
      <c r="C1033" s="19" t="s">
        <v>1230</v>
      </c>
      <c r="E1033" s="27">
        <v>43131</v>
      </c>
      <c r="F1033" s="249">
        <v>43504014.450000003</v>
      </c>
      <c r="G1033" s="67">
        <v>6.9699999999999998E-2</v>
      </c>
      <c r="H1033" s="250">
        <v>252685.82</v>
      </c>
      <c r="I1033" s="249">
        <f t="shared" ref="I1033:I1044" si="328">VLOOKUP(CONCATENATE(A1033,"-12"),$B$6:$F$7816,5,FALSE)</f>
        <v>42200709.869999997</v>
      </c>
      <c r="J1033" s="67">
        <f t="shared" si="318"/>
        <v>6.9699999999999998E-2</v>
      </c>
      <c r="K1033" s="259">
        <f t="shared" ref="K1033:K1044" si="329">I1033*J1033/12</f>
        <v>245115.78982824998</v>
      </c>
      <c r="L1033" s="250">
        <f t="shared" si="309"/>
        <v>-7570.03</v>
      </c>
      <c r="M1033" s="19" t="s">
        <v>1260</v>
      </c>
      <c r="O1033" s="32" t="str">
        <f t="shared" ref="O1033:O1044" si="330">LEFT(A1033,4)</f>
        <v>E314</v>
      </c>
      <c r="P1033" s="318"/>
      <c r="T1033" s="19" t="s">
        <v>1260</v>
      </c>
    </row>
    <row r="1034" spans="1:20" outlineLevel="2" x14ac:dyDescent="0.25">
      <c r="A1034" t="s">
        <v>100</v>
      </c>
      <c r="B1034" s="19" t="str">
        <f t="shared" si="327"/>
        <v>E314 STM Turbogen, Colstrip 3-2</v>
      </c>
      <c r="C1034" s="19" t="s">
        <v>1230</v>
      </c>
      <c r="E1034" s="27">
        <v>43159</v>
      </c>
      <c r="F1034" s="249">
        <v>42230002.07</v>
      </c>
      <c r="G1034" s="67">
        <v>6.9699999999999998E-2</v>
      </c>
      <c r="H1034" s="250">
        <v>245285.93</v>
      </c>
      <c r="I1034" s="249">
        <f t="shared" si="328"/>
        <v>42200709.869999997</v>
      </c>
      <c r="J1034" s="67">
        <f t="shared" si="318"/>
        <v>6.9699999999999998E-2</v>
      </c>
      <c r="K1034" s="259">
        <f t="shared" si="329"/>
        <v>245115.78982824998</v>
      </c>
      <c r="L1034" s="250">
        <f t="shared" si="309"/>
        <v>-170.14</v>
      </c>
      <c r="M1034" s="19" t="s">
        <v>1260</v>
      </c>
      <c r="O1034" s="32" t="str">
        <f t="shared" si="330"/>
        <v>E314</v>
      </c>
      <c r="P1034" s="318"/>
      <c r="T1034" s="19" t="s">
        <v>1260</v>
      </c>
    </row>
    <row r="1035" spans="1:20" outlineLevel="2" x14ac:dyDescent="0.25">
      <c r="A1035" t="s">
        <v>100</v>
      </c>
      <c r="B1035" s="19" t="str">
        <f t="shared" si="327"/>
        <v>E314 STM Turbogen, Colstrip 3-3</v>
      </c>
      <c r="C1035" s="19" t="s">
        <v>1230</v>
      </c>
      <c r="E1035" s="27">
        <v>43190</v>
      </c>
      <c r="F1035" s="249">
        <v>42230562.659999996</v>
      </c>
      <c r="G1035" s="67">
        <v>6.9699999999999998E-2</v>
      </c>
      <c r="H1035" s="250">
        <v>245289.19</v>
      </c>
      <c r="I1035" s="249">
        <f t="shared" si="328"/>
        <v>42200709.869999997</v>
      </c>
      <c r="J1035" s="67">
        <f t="shared" si="318"/>
        <v>6.9699999999999998E-2</v>
      </c>
      <c r="K1035" s="259">
        <f t="shared" si="329"/>
        <v>245115.78982824998</v>
      </c>
      <c r="L1035" s="250">
        <f t="shared" si="309"/>
        <v>-173.4</v>
      </c>
      <c r="M1035" s="19" t="s">
        <v>1260</v>
      </c>
      <c r="O1035" s="32" t="str">
        <f t="shared" si="330"/>
        <v>E314</v>
      </c>
      <c r="P1035" s="318"/>
      <c r="T1035" s="19" t="s">
        <v>1260</v>
      </c>
    </row>
    <row r="1036" spans="1:20" outlineLevel="2" x14ac:dyDescent="0.25">
      <c r="A1036" t="s">
        <v>100</v>
      </c>
      <c r="B1036" s="19" t="str">
        <f t="shared" si="327"/>
        <v>E314 STM Turbogen, Colstrip 3-4</v>
      </c>
      <c r="C1036" s="19" t="s">
        <v>1230</v>
      </c>
      <c r="E1036" s="27">
        <v>43220</v>
      </c>
      <c r="F1036" s="249">
        <v>42229760.280000001</v>
      </c>
      <c r="G1036" s="67">
        <v>6.9699999999999998E-2</v>
      </c>
      <c r="H1036" s="250">
        <v>245284.52</v>
      </c>
      <c r="I1036" s="249">
        <f t="shared" si="328"/>
        <v>42200709.869999997</v>
      </c>
      <c r="J1036" s="67">
        <f t="shared" si="318"/>
        <v>6.9699999999999998E-2</v>
      </c>
      <c r="K1036" s="259">
        <f t="shared" si="329"/>
        <v>245115.78982824998</v>
      </c>
      <c r="L1036" s="250">
        <f t="shared" si="309"/>
        <v>-168.73</v>
      </c>
      <c r="M1036" s="19" t="s">
        <v>1260</v>
      </c>
      <c r="O1036" s="32" t="str">
        <f t="shared" si="330"/>
        <v>E314</v>
      </c>
      <c r="P1036" s="318"/>
      <c r="T1036" s="19" t="s">
        <v>1260</v>
      </c>
    </row>
    <row r="1037" spans="1:20" outlineLevel="2" x14ac:dyDescent="0.25">
      <c r="A1037" t="s">
        <v>100</v>
      </c>
      <c r="B1037" s="19" t="str">
        <f t="shared" si="327"/>
        <v>E314 STM Turbogen, Colstrip 3-5</v>
      </c>
      <c r="C1037" s="19" t="s">
        <v>1230</v>
      </c>
      <c r="E1037" s="27">
        <v>43251</v>
      </c>
      <c r="F1037" s="249">
        <v>42229760.280000001</v>
      </c>
      <c r="G1037" s="67">
        <v>6.9699999999999998E-2</v>
      </c>
      <c r="H1037" s="250">
        <v>245284.52</v>
      </c>
      <c r="I1037" s="249">
        <f t="shared" si="328"/>
        <v>42200709.869999997</v>
      </c>
      <c r="J1037" s="67">
        <f t="shared" si="318"/>
        <v>6.9699999999999998E-2</v>
      </c>
      <c r="K1037" s="259">
        <f t="shared" si="329"/>
        <v>245115.78982824998</v>
      </c>
      <c r="L1037" s="250">
        <f t="shared" si="309"/>
        <v>-168.73</v>
      </c>
      <c r="M1037" s="19" t="s">
        <v>1260</v>
      </c>
      <c r="O1037" s="32" t="str">
        <f t="shared" si="330"/>
        <v>E314</v>
      </c>
      <c r="P1037" s="318"/>
      <c r="T1037" s="19" t="s">
        <v>1260</v>
      </c>
    </row>
    <row r="1038" spans="1:20" outlineLevel="2" x14ac:dyDescent="0.25">
      <c r="A1038" t="s">
        <v>100</v>
      </c>
      <c r="B1038" s="19" t="str">
        <f t="shared" si="327"/>
        <v>E314 STM Turbogen, Colstrip 3-6</v>
      </c>
      <c r="C1038" s="19" t="s">
        <v>1230</v>
      </c>
      <c r="E1038" s="27">
        <v>43281</v>
      </c>
      <c r="F1038" s="249">
        <v>42229760.280000001</v>
      </c>
      <c r="G1038" s="67">
        <v>6.9699999999999998E-2</v>
      </c>
      <c r="H1038" s="250">
        <v>245284.52</v>
      </c>
      <c r="I1038" s="249">
        <f t="shared" si="328"/>
        <v>42200709.869999997</v>
      </c>
      <c r="J1038" s="67">
        <f t="shared" si="318"/>
        <v>6.9699999999999998E-2</v>
      </c>
      <c r="K1038" s="259">
        <f t="shared" si="329"/>
        <v>245115.78982824998</v>
      </c>
      <c r="L1038" s="250">
        <f t="shared" si="309"/>
        <v>-168.73</v>
      </c>
      <c r="M1038" s="19" t="s">
        <v>1260</v>
      </c>
      <c r="O1038" s="32" t="str">
        <f t="shared" si="330"/>
        <v>E314</v>
      </c>
      <c r="P1038" s="318"/>
      <c r="T1038" s="19" t="s">
        <v>1260</v>
      </c>
    </row>
    <row r="1039" spans="1:20" outlineLevel="2" x14ac:dyDescent="0.25">
      <c r="A1039" t="s">
        <v>100</v>
      </c>
      <c r="B1039" s="19" t="str">
        <f t="shared" si="327"/>
        <v>E314 STM Turbogen, Colstrip 3-7</v>
      </c>
      <c r="C1039" s="19" t="s">
        <v>1230</v>
      </c>
      <c r="E1039" s="27">
        <v>43312</v>
      </c>
      <c r="F1039" s="249">
        <v>42229760.280000001</v>
      </c>
      <c r="G1039" s="67">
        <v>6.9699999999999998E-2</v>
      </c>
      <c r="H1039" s="250">
        <v>245284.52</v>
      </c>
      <c r="I1039" s="249">
        <f t="shared" si="328"/>
        <v>42200709.869999997</v>
      </c>
      <c r="J1039" s="67">
        <f t="shared" si="318"/>
        <v>6.9699999999999998E-2</v>
      </c>
      <c r="K1039" s="259">
        <f t="shared" si="329"/>
        <v>245115.78982824998</v>
      </c>
      <c r="L1039" s="250">
        <f t="shared" si="309"/>
        <v>-168.73</v>
      </c>
      <c r="M1039" s="19" t="s">
        <v>1260</v>
      </c>
      <c r="O1039" s="32" t="str">
        <f t="shared" si="330"/>
        <v>E314</v>
      </c>
      <c r="P1039" s="318"/>
      <c r="T1039" s="19" t="s">
        <v>1260</v>
      </c>
    </row>
    <row r="1040" spans="1:20" outlineLevel="2" x14ac:dyDescent="0.25">
      <c r="A1040" t="s">
        <v>100</v>
      </c>
      <c r="B1040" s="19" t="str">
        <f t="shared" si="327"/>
        <v>E314 STM Turbogen, Colstrip 3-8</v>
      </c>
      <c r="C1040" s="19" t="s">
        <v>1230</v>
      </c>
      <c r="E1040" s="27">
        <v>43343</v>
      </c>
      <c r="F1040" s="249">
        <v>42229760.280000001</v>
      </c>
      <c r="G1040" s="67">
        <v>6.9699999999999998E-2</v>
      </c>
      <c r="H1040" s="250">
        <v>245284.52</v>
      </c>
      <c r="I1040" s="249">
        <f t="shared" si="328"/>
        <v>42200709.869999997</v>
      </c>
      <c r="J1040" s="67">
        <f t="shared" si="318"/>
        <v>6.9699999999999998E-2</v>
      </c>
      <c r="K1040" s="259">
        <f t="shared" si="329"/>
        <v>245115.78982824998</v>
      </c>
      <c r="L1040" s="250">
        <f t="shared" si="309"/>
        <v>-168.73</v>
      </c>
      <c r="M1040" s="19" t="s">
        <v>1260</v>
      </c>
      <c r="O1040" s="32" t="str">
        <f t="shared" si="330"/>
        <v>E314</v>
      </c>
      <c r="P1040" s="318"/>
      <c r="T1040" s="19" t="s">
        <v>1260</v>
      </c>
    </row>
    <row r="1041" spans="1:20" outlineLevel="2" x14ac:dyDescent="0.25">
      <c r="A1041" t="s">
        <v>100</v>
      </c>
      <c r="B1041" s="19" t="str">
        <f t="shared" si="327"/>
        <v>E314 STM Turbogen, Colstrip 3-9</v>
      </c>
      <c r="C1041" s="19" t="s">
        <v>1230</v>
      </c>
      <c r="E1041" s="27">
        <v>43373</v>
      </c>
      <c r="F1041" s="249">
        <v>42230578.159999996</v>
      </c>
      <c r="G1041" s="67">
        <v>6.9699999999999998E-2</v>
      </c>
      <c r="H1041" s="250">
        <v>245289.28</v>
      </c>
      <c r="I1041" s="249">
        <f t="shared" si="328"/>
        <v>42200709.869999997</v>
      </c>
      <c r="J1041" s="67">
        <f t="shared" si="318"/>
        <v>6.9699999999999998E-2</v>
      </c>
      <c r="K1041" s="259">
        <f t="shared" si="329"/>
        <v>245115.78982824998</v>
      </c>
      <c r="L1041" s="250">
        <f t="shared" si="309"/>
        <v>-173.49</v>
      </c>
      <c r="M1041" s="19" t="s">
        <v>1260</v>
      </c>
      <c r="O1041" s="32" t="str">
        <f t="shared" si="330"/>
        <v>E314</v>
      </c>
      <c r="P1041" s="318"/>
      <c r="T1041" s="19" t="s">
        <v>1260</v>
      </c>
    </row>
    <row r="1042" spans="1:20" outlineLevel="2" x14ac:dyDescent="0.25">
      <c r="A1042" t="s">
        <v>100</v>
      </c>
      <c r="B1042" s="19" t="str">
        <f t="shared" si="327"/>
        <v>E314 STM Turbogen, Colstrip 3-10</v>
      </c>
      <c r="C1042" s="19" t="s">
        <v>1230</v>
      </c>
      <c r="E1042" s="27">
        <v>43404</v>
      </c>
      <c r="F1042" s="249">
        <v>42231396.039999999</v>
      </c>
      <c r="G1042" s="67">
        <v>6.9699999999999998E-2</v>
      </c>
      <c r="H1042" s="250">
        <v>245294.02</v>
      </c>
      <c r="I1042" s="249">
        <f t="shared" si="328"/>
        <v>42200709.869999997</v>
      </c>
      <c r="J1042" s="67">
        <f t="shared" si="318"/>
        <v>6.9699999999999998E-2</v>
      </c>
      <c r="K1042" s="259">
        <f t="shared" si="329"/>
        <v>245115.78982824998</v>
      </c>
      <c r="L1042" s="250">
        <f t="shared" si="309"/>
        <v>-178.23</v>
      </c>
      <c r="M1042" s="19" t="s">
        <v>1260</v>
      </c>
      <c r="O1042" s="32" t="str">
        <f t="shared" si="330"/>
        <v>E314</v>
      </c>
      <c r="P1042" s="318"/>
      <c r="T1042" s="19" t="s">
        <v>1260</v>
      </c>
    </row>
    <row r="1043" spans="1:20" outlineLevel="2" x14ac:dyDescent="0.25">
      <c r="A1043" t="s">
        <v>100</v>
      </c>
      <c r="B1043" s="19" t="str">
        <f t="shared" si="327"/>
        <v>E314 STM Turbogen, Colstrip 3-11</v>
      </c>
      <c r="C1043" s="19" t="s">
        <v>1230</v>
      </c>
      <c r="E1043" s="27">
        <v>43434</v>
      </c>
      <c r="F1043" s="249">
        <v>42231396.039999999</v>
      </c>
      <c r="G1043" s="67">
        <v>6.9699999999999998E-2</v>
      </c>
      <c r="H1043" s="250">
        <v>245294.02</v>
      </c>
      <c r="I1043" s="249">
        <f t="shared" si="328"/>
        <v>42200709.869999997</v>
      </c>
      <c r="J1043" s="67">
        <f t="shared" si="318"/>
        <v>6.9699999999999998E-2</v>
      </c>
      <c r="K1043" s="259">
        <f t="shared" si="329"/>
        <v>245115.78982824998</v>
      </c>
      <c r="L1043" s="250">
        <f t="shared" si="309"/>
        <v>-178.23</v>
      </c>
      <c r="M1043" s="19" t="s">
        <v>1260</v>
      </c>
      <c r="O1043" s="32" t="str">
        <f t="shared" si="330"/>
        <v>E314</v>
      </c>
      <c r="P1043" s="318"/>
      <c r="T1043" s="19" t="s">
        <v>1260</v>
      </c>
    </row>
    <row r="1044" spans="1:20" outlineLevel="2" x14ac:dyDescent="0.25">
      <c r="A1044" t="s">
        <v>100</v>
      </c>
      <c r="B1044" s="19" t="str">
        <f t="shared" si="327"/>
        <v>E314 STM Turbogen, Colstrip 3-12</v>
      </c>
      <c r="C1044" s="19" t="s">
        <v>1230</v>
      </c>
      <c r="E1044" s="27">
        <v>43465</v>
      </c>
      <c r="F1044" s="249">
        <v>42200709.869999997</v>
      </c>
      <c r="G1044" s="67">
        <v>6.9699999999999998E-2</v>
      </c>
      <c r="H1044" s="250">
        <v>245115.79</v>
      </c>
      <c r="I1044" s="249">
        <f t="shared" si="328"/>
        <v>42200709.869999997</v>
      </c>
      <c r="J1044" s="67">
        <f t="shared" si="318"/>
        <v>6.9699999999999998E-2</v>
      </c>
      <c r="K1044" s="259">
        <f t="shared" si="329"/>
        <v>245115.78982824998</v>
      </c>
      <c r="L1044" s="250">
        <f t="shared" ref="L1044:L1107" si="331">ROUND(K1044-H1044,2)</f>
        <v>0</v>
      </c>
      <c r="M1044" s="19" t="s">
        <v>1260</v>
      </c>
      <c r="O1044" s="32" t="str">
        <f t="shared" si="330"/>
        <v>E314</v>
      </c>
      <c r="P1044" s="318"/>
      <c r="T1044" s="19" t="s">
        <v>1260</v>
      </c>
    </row>
    <row r="1045" spans="1:20" s="19" customFormat="1" ht="15.75" outlineLevel="1" thickBot="1" x14ac:dyDescent="0.3">
      <c r="A1045" s="28" t="s">
        <v>703</v>
      </c>
      <c r="C1045" s="20" t="s">
        <v>1234</v>
      </c>
      <c r="E1045" s="104" t="s">
        <v>1266</v>
      </c>
      <c r="F1045" s="29"/>
      <c r="G1045" s="30"/>
      <c r="H1045" s="42">
        <f>SUBTOTAL(9,H1033:H1044)</f>
        <v>2950676.65</v>
      </c>
      <c r="I1045" s="29"/>
      <c r="J1045" s="30">
        <f t="shared" si="318"/>
        <v>0</v>
      </c>
      <c r="K1045" s="42">
        <f>SUBTOTAL(9,K1033:K1044)</f>
        <v>2941389.4779390004</v>
      </c>
      <c r="L1045" s="42">
        <f t="shared" si="331"/>
        <v>-9287.17</v>
      </c>
      <c r="O1045" s="32" t="str">
        <f>LEFT(A1045,5)</f>
        <v xml:space="preserve">E314 </v>
      </c>
      <c r="P1045" s="318">
        <f>-L1045/2</f>
        <v>4643.585</v>
      </c>
    </row>
    <row r="1046" spans="1:20" ht="15.75" outlineLevel="2" thickTop="1" x14ac:dyDescent="0.25">
      <c r="A1046" t="s">
        <v>101</v>
      </c>
      <c r="B1046" s="19" t="str">
        <f t="shared" ref="B1046:B1057" si="332">CONCATENATE(A1046,"-",MONTH(E1046))</f>
        <v>E314 STM Turbogen, Colstrip 4-1</v>
      </c>
      <c r="C1046" s="19" t="s">
        <v>1230</v>
      </c>
      <c r="E1046" s="27">
        <v>43131</v>
      </c>
      <c r="F1046" s="249">
        <v>39080271.990000002</v>
      </c>
      <c r="G1046" s="67">
        <v>6.6000000000000003E-2</v>
      </c>
      <c r="H1046" s="250">
        <v>214941.49</v>
      </c>
      <c r="I1046" s="249">
        <f t="shared" ref="I1046:I1057" si="333">VLOOKUP(CONCATENATE(A1046,"-12"),$B$6:$F$7816,5,FALSE)</f>
        <v>39872471.740000002</v>
      </c>
      <c r="J1046" s="67">
        <f t="shared" si="318"/>
        <v>6.6000000000000003E-2</v>
      </c>
      <c r="K1046" s="259">
        <f t="shared" ref="K1046:K1057" si="334">I1046*J1046/12</f>
        <v>219298.59457000004</v>
      </c>
      <c r="L1046" s="250">
        <f t="shared" si="331"/>
        <v>4357.1000000000004</v>
      </c>
      <c r="M1046" s="19" t="s">
        <v>1260</v>
      </c>
      <c r="O1046" s="32" t="str">
        <f t="shared" ref="O1046:O1057" si="335">LEFT(A1046,4)</f>
        <v>E314</v>
      </c>
      <c r="P1046" s="318"/>
      <c r="T1046" s="19" t="s">
        <v>1260</v>
      </c>
    </row>
    <row r="1047" spans="1:20" outlineLevel="2" x14ac:dyDescent="0.25">
      <c r="A1047" t="s">
        <v>101</v>
      </c>
      <c r="B1047" s="19" t="str">
        <f t="shared" si="332"/>
        <v>E314 STM Turbogen, Colstrip 4-2</v>
      </c>
      <c r="C1047" s="19" t="s">
        <v>1230</v>
      </c>
      <c r="E1047" s="27">
        <v>43159</v>
      </c>
      <c r="F1047" s="249">
        <v>39094196.390000001</v>
      </c>
      <c r="G1047" s="67">
        <v>6.6000000000000003E-2</v>
      </c>
      <c r="H1047" s="250">
        <v>215018.08000000002</v>
      </c>
      <c r="I1047" s="249">
        <f t="shared" si="333"/>
        <v>39872471.740000002</v>
      </c>
      <c r="J1047" s="67">
        <f t="shared" si="318"/>
        <v>6.6000000000000003E-2</v>
      </c>
      <c r="K1047" s="259">
        <f t="shared" si="334"/>
        <v>219298.59457000004</v>
      </c>
      <c r="L1047" s="250">
        <f t="shared" si="331"/>
        <v>4280.51</v>
      </c>
      <c r="M1047" s="19" t="s">
        <v>1260</v>
      </c>
      <c r="O1047" s="32" t="str">
        <f t="shared" si="335"/>
        <v>E314</v>
      </c>
      <c r="P1047" s="318"/>
      <c r="T1047" s="19" t="s">
        <v>1260</v>
      </c>
    </row>
    <row r="1048" spans="1:20" outlineLevel="2" x14ac:dyDescent="0.25">
      <c r="A1048" t="s">
        <v>101</v>
      </c>
      <c r="B1048" s="19" t="str">
        <f t="shared" si="332"/>
        <v>E314 STM Turbogen, Colstrip 4-3</v>
      </c>
      <c r="C1048" s="19" t="s">
        <v>1230</v>
      </c>
      <c r="E1048" s="27">
        <v>43190</v>
      </c>
      <c r="F1048" s="249">
        <v>39445290.140000001</v>
      </c>
      <c r="G1048" s="67">
        <v>6.6000000000000003E-2</v>
      </c>
      <c r="H1048" s="250">
        <v>216949.1</v>
      </c>
      <c r="I1048" s="249">
        <f t="shared" si="333"/>
        <v>39872471.740000002</v>
      </c>
      <c r="J1048" s="67">
        <f t="shared" si="318"/>
        <v>6.6000000000000003E-2</v>
      </c>
      <c r="K1048" s="259">
        <f t="shared" si="334"/>
        <v>219298.59457000004</v>
      </c>
      <c r="L1048" s="250">
        <f t="shared" si="331"/>
        <v>2349.4899999999998</v>
      </c>
      <c r="M1048" s="19" t="s">
        <v>1260</v>
      </c>
      <c r="O1048" s="32" t="str">
        <f t="shared" si="335"/>
        <v>E314</v>
      </c>
      <c r="P1048" s="318"/>
      <c r="T1048" s="19" t="s">
        <v>1260</v>
      </c>
    </row>
    <row r="1049" spans="1:20" outlineLevel="2" x14ac:dyDescent="0.25">
      <c r="A1049" t="s">
        <v>101</v>
      </c>
      <c r="B1049" s="19" t="str">
        <f t="shared" si="332"/>
        <v>E314 STM Turbogen, Colstrip 4-4</v>
      </c>
      <c r="C1049" s="19" t="s">
        <v>1230</v>
      </c>
      <c r="E1049" s="27">
        <v>43220</v>
      </c>
      <c r="F1049" s="249">
        <v>39792194.880000003</v>
      </c>
      <c r="G1049" s="67">
        <v>6.6000000000000003E-2</v>
      </c>
      <c r="H1049" s="250">
        <v>218857.06999999998</v>
      </c>
      <c r="I1049" s="249">
        <f t="shared" si="333"/>
        <v>39872471.740000002</v>
      </c>
      <c r="J1049" s="67">
        <f t="shared" si="318"/>
        <v>6.6000000000000003E-2</v>
      </c>
      <c r="K1049" s="259">
        <f t="shared" si="334"/>
        <v>219298.59457000004</v>
      </c>
      <c r="L1049" s="250">
        <f t="shared" si="331"/>
        <v>441.52</v>
      </c>
      <c r="M1049" s="19" t="s">
        <v>1260</v>
      </c>
      <c r="O1049" s="32" t="str">
        <f t="shared" si="335"/>
        <v>E314</v>
      </c>
      <c r="P1049" s="318"/>
      <c r="T1049" s="19" t="s">
        <v>1260</v>
      </c>
    </row>
    <row r="1050" spans="1:20" outlineLevel="2" x14ac:dyDescent="0.25">
      <c r="A1050" t="s">
        <v>101</v>
      </c>
      <c r="B1050" s="19" t="str">
        <f t="shared" si="332"/>
        <v>E314 STM Turbogen, Colstrip 4-5</v>
      </c>
      <c r="C1050" s="19" t="s">
        <v>1230</v>
      </c>
      <c r="E1050" s="27">
        <v>43251</v>
      </c>
      <c r="F1050" s="249">
        <v>39788005.859999999</v>
      </c>
      <c r="G1050" s="67">
        <v>6.6000000000000003E-2</v>
      </c>
      <c r="H1050" s="250">
        <v>218834.03</v>
      </c>
      <c r="I1050" s="249">
        <f t="shared" si="333"/>
        <v>39872471.740000002</v>
      </c>
      <c r="J1050" s="67">
        <f t="shared" si="318"/>
        <v>6.6000000000000003E-2</v>
      </c>
      <c r="K1050" s="259">
        <f t="shared" si="334"/>
        <v>219298.59457000004</v>
      </c>
      <c r="L1050" s="250">
        <f t="shared" si="331"/>
        <v>464.56</v>
      </c>
      <c r="M1050" s="19" t="s">
        <v>1260</v>
      </c>
      <c r="O1050" s="32" t="str">
        <f t="shared" si="335"/>
        <v>E314</v>
      </c>
      <c r="P1050" s="318"/>
      <c r="T1050" s="19" t="s">
        <v>1260</v>
      </c>
    </row>
    <row r="1051" spans="1:20" outlineLevel="2" x14ac:dyDescent="0.25">
      <c r="A1051" t="s">
        <v>101</v>
      </c>
      <c r="B1051" s="19" t="str">
        <f t="shared" si="332"/>
        <v>E314 STM Turbogen, Colstrip 4-6</v>
      </c>
      <c r="C1051" s="19" t="s">
        <v>1230</v>
      </c>
      <c r="E1051" s="27">
        <v>43281</v>
      </c>
      <c r="F1051" s="249">
        <v>39788005.859999999</v>
      </c>
      <c r="G1051" s="67">
        <v>6.6000000000000003E-2</v>
      </c>
      <c r="H1051" s="250">
        <v>218834.03</v>
      </c>
      <c r="I1051" s="249">
        <f t="shared" si="333"/>
        <v>39872471.740000002</v>
      </c>
      <c r="J1051" s="67">
        <f t="shared" si="318"/>
        <v>6.6000000000000003E-2</v>
      </c>
      <c r="K1051" s="259">
        <f t="shared" si="334"/>
        <v>219298.59457000004</v>
      </c>
      <c r="L1051" s="250">
        <f t="shared" si="331"/>
        <v>464.56</v>
      </c>
      <c r="M1051" s="19" t="s">
        <v>1260</v>
      </c>
      <c r="O1051" s="32" t="str">
        <f t="shared" si="335"/>
        <v>E314</v>
      </c>
      <c r="P1051" s="318"/>
      <c r="T1051" s="19" t="s">
        <v>1260</v>
      </c>
    </row>
    <row r="1052" spans="1:20" outlineLevel="2" x14ac:dyDescent="0.25">
      <c r="A1052" t="s">
        <v>101</v>
      </c>
      <c r="B1052" s="19" t="str">
        <f t="shared" si="332"/>
        <v>E314 STM Turbogen, Colstrip 4-7</v>
      </c>
      <c r="C1052" s="19" t="s">
        <v>1230</v>
      </c>
      <c r="E1052" s="27">
        <v>43312</v>
      </c>
      <c r="F1052" s="249">
        <v>39788005.859999999</v>
      </c>
      <c r="G1052" s="67">
        <v>6.6000000000000003E-2</v>
      </c>
      <c r="H1052" s="250">
        <v>218834.03</v>
      </c>
      <c r="I1052" s="249">
        <f t="shared" si="333"/>
        <v>39872471.740000002</v>
      </c>
      <c r="J1052" s="67">
        <f t="shared" si="318"/>
        <v>6.6000000000000003E-2</v>
      </c>
      <c r="K1052" s="259">
        <f t="shared" si="334"/>
        <v>219298.59457000004</v>
      </c>
      <c r="L1052" s="250">
        <f t="shared" si="331"/>
        <v>464.56</v>
      </c>
      <c r="M1052" s="19" t="s">
        <v>1260</v>
      </c>
      <c r="O1052" s="32" t="str">
        <f t="shared" si="335"/>
        <v>E314</v>
      </c>
      <c r="P1052" s="318"/>
      <c r="T1052" s="19" t="s">
        <v>1260</v>
      </c>
    </row>
    <row r="1053" spans="1:20" outlineLevel="2" x14ac:dyDescent="0.25">
      <c r="A1053" t="s">
        <v>101</v>
      </c>
      <c r="B1053" s="19" t="str">
        <f t="shared" si="332"/>
        <v>E314 STM Turbogen, Colstrip 4-8</v>
      </c>
      <c r="C1053" s="19" t="s">
        <v>1230</v>
      </c>
      <c r="E1053" s="27">
        <v>43343</v>
      </c>
      <c r="F1053" s="249">
        <v>39788005.859999999</v>
      </c>
      <c r="G1053" s="67">
        <v>6.6000000000000003E-2</v>
      </c>
      <c r="H1053" s="250">
        <v>218834.03</v>
      </c>
      <c r="I1053" s="249">
        <f t="shared" si="333"/>
        <v>39872471.740000002</v>
      </c>
      <c r="J1053" s="67">
        <f t="shared" si="318"/>
        <v>6.6000000000000003E-2</v>
      </c>
      <c r="K1053" s="259">
        <f t="shared" si="334"/>
        <v>219298.59457000004</v>
      </c>
      <c r="L1053" s="250">
        <f t="shared" si="331"/>
        <v>464.56</v>
      </c>
      <c r="M1053" s="19" t="s">
        <v>1260</v>
      </c>
      <c r="O1053" s="32" t="str">
        <f t="shared" si="335"/>
        <v>E314</v>
      </c>
      <c r="P1053" s="318"/>
      <c r="T1053" s="19" t="s">
        <v>1260</v>
      </c>
    </row>
    <row r="1054" spans="1:20" outlineLevel="2" x14ac:dyDescent="0.25">
      <c r="A1054" t="s">
        <v>101</v>
      </c>
      <c r="B1054" s="19" t="str">
        <f t="shared" si="332"/>
        <v>E314 STM Turbogen, Colstrip 4-9</v>
      </c>
      <c r="C1054" s="19" t="s">
        <v>1230</v>
      </c>
      <c r="E1054" s="27">
        <v>43373</v>
      </c>
      <c r="F1054" s="249">
        <v>39788823.740000002</v>
      </c>
      <c r="G1054" s="67">
        <v>6.6000000000000003E-2</v>
      </c>
      <c r="H1054" s="250">
        <v>218838.53</v>
      </c>
      <c r="I1054" s="249">
        <f t="shared" si="333"/>
        <v>39872471.740000002</v>
      </c>
      <c r="J1054" s="67">
        <f t="shared" si="318"/>
        <v>6.6000000000000003E-2</v>
      </c>
      <c r="K1054" s="259">
        <f t="shared" si="334"/>
        <v>219298.59457000004</v>
      </c>
      <c r="L1054" s="250">
        <f t="shared" si="331"/>
        <v>460.06</v>
      </c>
      <c r="M1054" s="19" t="s">
        <v>1260</v>
      </c>
      <c r="O1054" s="32" t="str">
        <f t="shared" si="335"/>
        <v>E314</v>
      </c>
      <c r="P1054" s="318"/>
      <c r="T1054" s="19" t="s">
        <v>1260</v>
      </c>
    </row>
    <row r="1055" spans="1:20" outlineLevel="2" x14ac:dyDescent="0.25">
      <c r="A1055" t="s">
        <v>101</v>
      </c>
      <c r="B1055" s="19" t="str">
        <f t="shared" si="332"/>
        <v>E314 STM Turbogen, Colstrip 4-10</v>
      </c>
      <c r="C1055" s="19" t="s">
        <v>1230</v>
      </c>
      <c r="E1055" s="27">
        <v>43404</v>
      </c>
      <c r="F1055" s="249">
        <v>39789111.710000001</v>
      </c>
      <c r="G1055" s="67">
        <v>6.6000000000000003E-2</v>
      </c>
      <c r="H1055" s="250">
        <v>218840.11000000002</v>
      </c>
      <c r="I1055" s="249">
        <f t="shared" si="333"/>
        <v>39872471.740000002</v>
      </c>
      <c r="J1055" s="67">
        <f t="shared" si="318"/>
        <v>6.6000000000000003E-2</v>
      </c>
      <c r="K1055" s="259">
        <f t="shared" si="334"/>
        <v>219298.59457000004</v>
      </c>
      <c r="L1055" s="250">
        <f t="shared" si="331"/>
        <v>458.48</v>
      </c>
      <c r="M1055" s="19" t="s">
        <v>1260</v>
      </c>
      <c r="O1055" s="32" t="str">
        <f t="shared" si="335"/>
        <v>E314</v>
      </c>
      <c r="P1055" s="318"/>
      <c r="T1055" s="19" t="s">
        <v>1260</v>
      </c>
    </row>
    <row r="1056" spans="1:20" outlineLevel="2" x14ac:dyDescent="0.25">
      <c r="A1056" t="s">
        <v>101</v>
      </c>
      <c r="B1056" s="19" t="str">
        <f t="shared" si="332"/>
        <v>E314 STM Turbogen, Colstrip 4-11</v>
      </c>
      <c r="C1056" s="19" t="s">
        <v>1230</v>
      </c>
      <c r="E1056" s="27">
        <v>43434</v>
      </c>
      <c r="F1056" s="249">
        <v>39788581.789999999</v>
      </c>
      <c r="G1056" s="67">
        <v>6.6000000000000003E-2</v>
      </c>
      <c r="H1056" s="250">
        <v>218837.2</v>
      </c>
      <c r="I1056" s="249">
        <f t="shared" si="333"/>
        <v>39872471.740000002</v>
      </c>
      <c r="J1056" s="67">
        <f t="shared" si="318"/>
        <v>6.6000000000000003E-2</v>
      </c>
      <c r="K1056" s="259">
        <f t="shared" si="334"/>
        <v>219298.59457000004</v>
      </c>
      <c r="L1056" s="250">
        <f t="shared" si="331"/>
        <v>461.39</v>
      </c>
      <c r="M1056" s="19" t="s">
        <v>1260</v>
      </c>
      <c r="O1056" s="32" t="str">
        <f t="shared" si="335"/>
        <v>E314</v>
      </c>
      <c r="P1056" s="318"/>
      <c r="T1056" s="19" t="s">
        <v>1260</v>
      </c>
    </row>
    <row r="1057" spans="1:20" outlineLevel="2" x14ac:dyDescent="0.25">
      <c r="A1057" t="s">
        <v>101</v>
      </c>
      <c r="B1057" s="19" t="str">
        <f t="shared" si="332"/>
        <v>E314 STM Turbogen, Colstrip 4-12</v>
      </c>
      <c r="C1057" s="19" t="s">
        <v>1230</v>
      </c>
      <c r="E1057" s="27">
        <v>43465</v>
      </c>
      <c r="F1057" s="249">
        <v>39872471.740000002</v>
      </c>
      <c r="G1057" s="67">
        <v>6.6000000000000003E-2</v>
      </c>
      <c r="H1057" s="250">
        <v>219298.59000000003</v>
      </c>
      <c r="I1057" s="249">
        <f t="shared" si="333"/>
        <v>39872471.740000002</v>
      </c>
      <c r="J1057" s="67">
        <f t="shared" si="318"/>
        <v>6.6000000000000003E-2</v>
      </c>
      <c r="K1057" s="259">
        <f t="shared" si="334"/>
        <v>219298.59457000004</v>
      </c>
      <c r="L1057" s="250">
        <f t="shared" si="331"/>
        <v>0</v>
      </c>
      <c r="M1057" s="19" t="s">
        <v>1260</v>
      </c>
      <c r="O1057" s="32" t="str">
        <f t="shared" si="335"/>
        <v>E314</v>
      </c>
      <c r="P1057" s="318"/>
      <c r="T1057" s="19" t="s">
        <v>1260</v>
      </c>
    </row>
    <row r="1058" spans="1:20" s="19" customFormat="1" ht="15.75" outlineLevel="1" thickBot="1" x14ac:dyDescent="0.3">
      <c r="A1058" s="28" t="s">
        <v>704</v>
      </c>
      <c r="C1058" s="20" t="s">
        <v>1234</v>
      </c>
      <c r="E1058" s="104" t="s">
        <v>1266</v>
      </c>
      <c r="F1058" s="29"/>
      <c r="G1058" s="30"/>
      <c r="H1058" s="42">
        <f>SUBTOTAL(9,H1046:H1057)</f>
        <v>2616916.29</v>
      </c>
      <c r="I1058" s="29"/>
      <c r="J1058" s="30">
        <f t="shared" si="318"/>
        <v>0</v>
      </c>
      <c r="K1058" s="42">
        <f>SUBTOTAL(9,K1046:K1057)</f>
        <v>2631583.1348400004</v>
      </c>
      <c r="L1058" s="42">
        <f t="shared" si="331"/>
        <v>14666.84</v>
      </c>
      <c r="O1058" s="32" t="str">
        <f>LEFT(A1058,5)</f>
        <v xml:space="preserve">E314 </v>
      </c>
      <c r="P1058" s="318">
        <f>-L1058/2</f>
        <v>-7333.42</v>
      </c>
    </row>
    <row r="1059" spans="1:20" ht="15.75" outlineLevel="2" thickTop="1" x14ac:dyDescent="0.25">
      <c r="A1059" t="s">
        <v>102</v>
      </c>
      <c r="B1059" s="19" t="str">
        <f t="shared" ref="B1059:B1070" si="336">CONCATENATE(A1059,"-",MONTH(E1059))</f>
        <v>E314 STM Turbogen, Encogen-1</v>
      </c>
      <c r="C1059" s="19" t="s">
        <v>1230</v>
      </c>
      <c r="E1059" s="27">
        <v>43131</v>
      </c>
      <c r="F1059" s="249">
        <v>20710885.199999999</v>
      </c>
      <c r="G1059" s="67">
        <v>1.4999999999999999E-2</v>
      </c>
      <c r="H1059" s="250">
        <v>25888.600000000002</v>
      </c>
      <c r="I1059" s="249">
        <f t="shared" ref="I1059:I1070" si="337">VLOOKUP(CONCATENATE(A1059,"-12"),$B$6:$F$7816,5,FALSE)</f>
        <v>21847024.399999999</v>
      </c>
      <c r="J1059" s="67">
        <f t="shared" si="318"/>
        <v>1.4999999999999999E-2</v>
      </c>
      <c r="K1059" s="259">
        <f t="shared" ref="K1059:K1070" si="338">I1059*J1059/12</f>
        <v>27308.780499999997</v>
      </c>
      <c r="L1059" s="250">
        <f t="shared" si="331"/>
        <v>1420.18</v>
      </c>
      <c r="M1059" s="19" t="s">
        <v>1260</v>
      </c>
      <c r="O1059" s="32" t="str">
        <f t="shared" ref="O1059:O1070" si="339">LEFT(A1059,4)</f>
        <v>E314</v>
      </c>
      <c r="P1059" s="318"/>
      <c r="T1059" s="19" t="s">
        <v>1260</v>
      </c>
    </row>
    <row r="1060" spans="1:20" outlineLevel="2" x14ac:dyDescent="0.25">
      <c r="A1060" t="s">
        <v>102</v>
      </c>
      <c r="B1060" s="19" t="str">
        <f t="shared" si="336"/>
        <v>E314 STM Turbogen, Encogen-2</v>
      </c>
      <c r="C1060" s="19" t="s">
        <v>1230</v>
      </c>
      <c r="E1060" s="27">
        <v>43159</v>
      </c>
      <c r="F1060" s="249">
        <v>20710885.199999999</v>
      </c>
      <c r="G1060" s="67">
        <v>1.4999999999999999E-2</v>
      </c>
      <c r="H1060" s="250">
        <v>25888.600000000002</v>
      </c>
      <c r="I1060" s="249">
        <f t="shared" si="337"/>
        <v>21847024.399999999</v>
      </c>
      <c r="J1060" s="67">
        <f t="shared" si="318"/>
        <v>1.4999999999999999E-2</v>
      </c>
      <c r="K1060" s="259">
        <f t="shared" si="338"/>
        <v>27308.780499999997</v>
      </c>
      <c r="L1060" s="250">
        <f t="shared" si="331"/>
        <v>1420.18</v>
      </c>
      <c r="M1060" s="19" t="s">
        <v>1260</v>
      </c>
      <c r="O1060" s="32" t="str">
        <f t="shared" si="339"/>
        <v>E314</v>
      </c>
      <c r="P1060" s="318"/>
      <c r="T1060" s="19" t="s">
        <v>1260</v>
      </c>
    </row>
    <row r="1061" spans="1:20" outlineLevel="2" x14ac:dyDescent="0.25">
      <c r="A1061" t="s">
        <v>102</v>
      </c>
      <c r="B1061" s="19" t="str">
        <f t="shared" si="336"/>
        <v>E314 STM Turbogen, Encogen-3</v>
      </c>
      <c r="C1061" s="19" t="s">
        <v>1230</v>
      </c>
      <c r="E1061" s="27">
        <v>43190</v>
      </c>
      <c r="F1061" s="249">
        <v>20710885.199999999</v>
      </c>
      <c r="G1061" s="67">
        <v>1.4999999999999999E-2</v>
      </c>
      <c r="H1061" s="250">
        <v>25888.600000000002</v>
      </c>
      <c r="I1061" s="249">
        <f t="shared" si="337"/>
        <v>21847024.399999999</v>
      </c>
      <c r="J1061" s="67">
        <f t="shared" si="318"/>
        <v>1.4999999999999999E-2</v>
      </c>
      <c r="K1061" s="259">
        <f t="shared" si="338"/>
        <v>27308.780499999997</v>
      </c>
      <c r="L1061" s="250">
        <f t="shared" si="331"/>
        <v>1420.18</v>
      </c>
      <c r="M1061" s="19" t="s">
        <v>1260</v>
      </c>
      <c r="O1061" s="32" t="str">
        <f t="shared" si="339"/>
        <v>E314</v>
      </c>
      <c r="P1061" s="318"/>
      <c r="T1061" s="19" t="s">
        <v>1260</v>
      </c>
    </row>
    <row r="1062" spans="1:20" outlineLevel="2" x14ac:dyDescent="0.25">
      <c r="A1062" t="s">
        <v>102</v>
      </c>
      <c r="B1062" s="19" t="str">
        <f t="shared" si="336"/>
        <v>E314 STM Turbogen, Encogen-4</v>
      </c>
      <c r="C1062" s="19" t="s">
        <v>1230</v>
      </c>
      <c r="E1062" s="27">
        <v>43220</v>
      </c>
      <c r="F1062" s="249">
        <v>20710885.199999999</v>
      </c>
      <c r="G1062" s="67">
        <v>1.4999999999999999E-2</v>
      </c>
      <c r="H1062" s="250">
        <v>25888.600000000002</v>
      </c>
      <c r="I1062" s="249">
        <f t="shared" si="337"/>
        <v>21847024.399999999</v>
      </c>
      <c r="J1062" s="67">
        <f t="shared" si="318"/>
        <v>1.4999999999999999E-2</v>
      </c>
      <c r="K1062" s="259">
        <f t="shared" si="338"/>
        <v>27308.780499999997</v>
      </c>
      <c r="L1062" s="250">
        <f t="shared" si="331"/>
        <v>1420.18</v>
      </c>
      <c r="M1062" s="19" t="s">
        <v>1260</v>
      </c>
      <c r="O1062" s="32" t="str">
        <f t="shared" si="339"/>
        <v>E314</v>
      </c>
      <c r="P1062" s="318"/>
      <c r="T1062" s="19" t="s">
        <v>1260</v>
      </c>
    </row>
    <row r="1063" spans="1:20" outlineLevel="2" x14ac:dyDescent="0.25">
      <c r="A1063" t="s">
        <v>102</v>
      </c>
      <c r="B1063" s="19" t="str">
        <f t="shared" si="336"/>
        <v>E314 STM Turbogen, Encogen-5</v>
      </c>
      <c r="C1063" s="19" t="s">
        <v>1230</v>
      </c>
      <c r="E1063" s="27">
        <v>43251</v>
      </c>
      <c r="F1063" s="249">
        <v>20710885.199999999</v>
      </c>
      <c r="G1063" s="67">
        <v>1.4999999999999999E-2</v>
      </c>
      <c r="H1063" s="250">
        <v>25888.600000000002</v>
      </c>
      <c r="I1063" s="249">
        <f t="shared" si="337"/>
        <v>21847024.399999999</v>
      </c>
      <c r="J1063" s="67">
        <f t="shared" si="318"/>
        <v>1.4999999999999999E-2</v>
      </c>
      <c r="K1063" s="259">
        <f t="shared" si="338"/>
        <v>27308.780499999997</v>
      </c>
      <c r="L1063" s="250">
        <f t="shared" si="331"/>
        <v>1420.18</v>
      </c>
      <c r="M1063" s="19" t="s">
        <v>1260</v>
      </c>
      <c r="O1063" s="32" t="str">
        <f t="shared" si="339"/>
        <v>E314</v>
      </c>
      <c r="P1063" s="318"/>
      <c r="T1063" s="19" t="s">
        <v>1260</v>
      </c>
    </row>
    <row r="1064" spans="1:20" outlineLevel="2" x14ac:dyDescent="0.25">
      <c r="A1064" t="s">
        <v>102</v>
      </c>
      <c r="B1064" s="19" t="str">
        <f t="shared" si="336"/>
        <v>E314 STM Turbogen, Encogen-6</v>
      </c>
      <c r="C1064" s="19" t="s">
        <v>1230</v>
      </c>
      <c r="E1064" s="27">
        <v>43281</v>
      </c>
      <c r="F1064" s="249">
        <v>20710885.199999999</v>
      </c>
      <c r="G1064" s="67">
        <v>1.4999999999999999E-2</v>
      </c>
      <c r="H1064" s="250">
        <v>25888.600000000002</v>
      </c>
      <c r="I1064" s="249">
        <f t="shared" si="337"/>
        <v>21847024.399999999</v>
      </c>
      <c r="J1064" s="67">
        <f t="shared" si="318"/>
        <v>1.4999999999999999E-2</v>
      </c>
      <c r="K1064" s="259">
        <f t="shared" si="338"/>
        <v>27308.780499999997</v>
      </c>
      <c r="L1064" s="250">
        <f t="shared" si="331"/>
        <v>1420.18</v>
      </c>
      <c r="M1064" s="19" t="s">
        <v>1260</v>
      </c>
      <c r="O1064" s="32" t="str">
        <f t="shared" si="339"/>
        <v>E314</v>
      </c>
      <c r="P1064" s="318"/>
      <c r="T1064" s="19" t="s">
        <v>1260</v>
      </c>
    </row>
    <row r="1065" spans="1:20" outlineLevel="2" x14ac:dyDescent="0.25">
      <c r="A1065" t="s">
        <v>102</v>
      </c>
      <c r="B1065" s="19" t="str">
        <f t="shared" si="336"/>
        <v>E314 STM Turbogen, Encogen-7</v>
      </c>
      <c r="C1065" s="19" t="s">
        <v>1230</v>
      </c>
      <c r="E1065" s="27">
        <v>43312</v>
      </c>
      <c r="F1065" s="249">
        <v>20710885.199999999</v>
      </c>
      <c r="G1065" s="67">
        <v>1.4999999999999999E-2</v>
      </c>
      <c r="H1065" s="250">
        <v>25888.600000000002</v>
      </c>
      <c r="I1065" s="249">
        <f t="shared" si="337"/>
        <v>21847024.399999999</v>
      </c>
      <c r="J1065" s="67">
        <f t="shared" si="318"/>
        <v>1.4999999999999999E-2</v>
      </c>
      <c r="K1065" s="259">
        <f t="shared" si="338"/>
        <v>27308.780499999997</v>
      </c>
      <c r="L1065" s="250">
        <f t="shared" si="331"/>
        <v>1420.18</v>
      </c>
      <c r="M1065" s="19" t="s">
        <v>1260</v>
      </c>
      <c r="O1065" s="32" t="str">
        <f t="shared" si="339"/>
        <v>E314</v>
      </c>
      <c r="P1065" s="318"/>
      <c r="T1065" s="19" t="s">
        <v>1260</v>
      </c>
    </row>
    <row r="1066" spans="1:20" outlineLevel="2" x14ac:dyDescent="0.25">
      <c r="A1066" t="s">
        <v>102</v>
      </c>
      <c r="B1066" s="19" t="str">
        <f t="shared" si="336"/>
        <v>E314 STM Turbogen, Encogen-8</v>
      </c>
      <c r="C1066" s="19" t="s">
        <v>1230</v>
      </c>
      <c r="E1066" s="27">
        <v>43343</v>
      </c>
      <c r="F1066" s="249">
        <v>20710885.199999999</v>
      </c>
      <c r="G1066" s="67">
        <v>1.4999999999999999E-2</v>
      </c>
      <c r="H1066" s="250">
        <v>25888.600000000002</v>
      </c>
      <c r="I1066" s="249">
        <f t="shared" si="337"/>
        <v>21847024.399999999</v>
      </c>
      <c r="J1066" s="67">
        <f t="shared" si="318"/>
        <v>1.4999999999999999E-2</v>
      </c>
      <c r="K1066" s="259">
        <f t="shared" si="338"/>
        <v>27308.780499999997</v>
      </c>
      <c r="L1066" s="250">
        <f t="shared" si="331"/>
        <v>1420.18</v>
      </c>
      <c r="M1066" s="19" t="s">
        <v>1260</v>
      </c>
      <c r="O1066" s="32" t="str">
        <f t="shared" si="339"/>
        <v>E314</v>
      </c>
      <c r="P1066" s="318"/>
      <c r="T1066" s="19" t="s">
        <v>1260</v>
      </c>
    </row>
    <row r="1067" spans="1:20" outlineLevel="2" x14ac:dyDescent="0.25">
      <c r="A1067" t="s">
        <v>102</v>
      </c>
      <c r="B1067" s="19" t="str">
        <f t="shared" si="336"/>
        <v>E314 STM Turbogen, Encogen-9</v>
      </c>
      <c r="C1067" s="19" t="s">
        <v>1230</v>
      </c>
      <c r="E1067" s="27">
        <v>43373</v>
      </c>
      <c r="F1067" s="249">
        <v>20710885.199999999</v>
      </c>
      <c r="G1067" s="67">
        <v>1.4999999999999999E-2</v>
      </c>
      <c r="H1067" s="250">
        <v>25888.600000000002</v>
      </c>
      <c r="I1067" s="249">
        <f t="shared" si="337"/>
        <v>21847024.399999999</v>
      </c>
      <c r="J1067" s="67">
        <f t="shared" si="318"/>
        <v>1.4999999999999999E-2</v>
      </c>
      <c r="K1067" s="259">
        <f t="shared" si="338"/>
        <v>27308.780499999997</v>
      </c>
      <c r="L1067" s="250">
        <f t="shared" si="331"/>
        <v>1420.18</v>
      </c>
      <c r="M1067" s="19" t="s">
        <v>1260</v>
      </c>
      <c r="O1067" s="32" t="str">
        <f t="shared" si="339"/>
        <v>E314</v>
      </c>
      <c r="P1067" s="318"/>
      <c r="T1067" s="19" t="s">
        <v>1260</v>
      </c>
    </row>
    <row r="1068" spans="1:20" outlineLevel="2" x14ac:dyDescent="0.25">
      <c r="A1068" t="s">
        <v>102</v>
      </c>
      <c r="B1068" s="19" t="str">
        <f t="shared" si="336"/>
        <v>E314 STM Turbogen, Encogen-10</v>
      </c>
      <c r="C1068" s="19" t="s">
        <v>1230</v>
      </c>
      <c r="E1068" s="27">
        <v>43404</v>
      </c>
      <c r="F1068" s="249">
        <v>20710885.199999999</v>
      </c>
      <c r="G1068" s="67">
        <v>1.4999999999999999E-2</v>
      </c>
      <c r="H1068" s="250">
        <v>25888.600000000002</v>
      </c>
      <c r="I1068" s="249">
        <f t="shared" si="337"/>
        <v>21847024.399999999</v>
      </c>
      <c r="J1068" s="67">
        <f t="shared" si="318"/>
        <v>1.4999999999999999E-2</v>
      </c>
      <c r="K1068" s="259">
        <f t="shared" si="338"/>
        <v>27308.780499999997</v>
      </c>
      <c r="L1068" s="250">
        <f t="shared" si="331"/>
        <v>1420.18</v>
      </c>
      <c r="M1068" s="19" t="s">
        <v>1260</v>
      </c>
      <c r="O1068" s="32" t="str">
        <f t="shared" si="339"/>
        <v>E314</v>
      </c>
      <c r="P1068" s="318"/>
      <c r="T1068" s="19" t="s">
        <v>1260</v>
      </c>
    </row>
    <row r="1069" spans="1:20" outlineLevel="2" x14ac:dyDescent="0.25">
      <c r="A1069" t="s">
        <v>102</v>
      </c>
      <c r="B1069" s="19" t="str">
        <f t="shared" si="336"/>
        <v>E314 STM Turbogen, Encogen-11</v>
      </c>
      <c r="C1069" s="19" t="s">
        <v>1230</v>
      </c>
      <c r="E1069" s="27">
        <v>43434</v>
      </c>
      <c r="F1069" s="249">
        <v>20710885.199999999</v>
      </c>
      <c r="G1069" s="67">
        <v>1.4999999999999999E-2</v>
      </c>
      <c r="H1069" s="250">
        <v>25888.600000000002</v>
      </c>
      <c r="I1069" s="249">
        <f t="shared" si="337"/>
        <v>21847024.399999999</v>
      </c>
      <c r="J1069" s="67">
        <f t="shared" si="318"/>
        <v>1.4999999999999999E-2</v>
      </c>
      <c r="K1069" s="259">
        <f t="shared" si="338"/>
        <v>27308.780499999997</v>
      </c>
      <c r="L1069" s="250">
        <f t="shared" si="331"/>
        <v>1420.18</v>
      </c>
      <c r="M1069" s="19" t="s">
        <v>1260</v>
      </c>
      <c r="O1069" s="32" t="str">
        <f t="shared" si="339"/>
        <v>E314</v>
      </c>
      <c r="P1069" s="318"/>
      <c r="T1069" s="19" t="s">
        <v>1260</v>
      </c>
    </row>
    <row r="1070" spans="1:20" outlineLevel="2" x14ac:dyDescent="0.25">
      <c r="A1070" t="s">
        <v>102</v>
      </c>
      <c r="B1070" s="19" t="str">
        <f t="shared" si="336"/>
        <v>E314 STM Turbogen, Encogen-12</v>
      </c>
      <c r="C1070" s="19" t="s">
        <v>1230</v>
      </c>
      <c r="E1070" s="27">
        <v>43465</v>
      </c>
      <c r="F1070" s="249">
        <v>21847024.399999999</v>
      </c>
      <c r="G1070" s="67">
        <v>1.4999999999999999E-2</v>
      </c>
      <c r="H1070" s="250">
        <v>27308.78</v>
      </c>
      <c r="I1070" s="249">
        <f t="shared" si="337"/>
        <v>21847024.399999999</v>
      </c>
      <c r="J1070" s="67">
        <f t="shared" ref="J1070:J1133" si="340">G1070</f>
        <v>1.4999999999999999E-2</v>
      </c>
      <c r="K1070" s="259">
        <f t="shared" si="338"/>
        <v>27308.780499999997</v>
      </c>
      <c r="L1070" s="250">
        <f t="shared" si="331"/>
        <v>0</v>
      </c>
      <c r="M1070" s="19" t="s">
        <v>1260</v>
      </c>
      <c r="O1070" s="32" t="str">
        <f t="shared" si="339"/>
        <v>E314</v>
      </c>
      <c r="P1070" s="318"/>
      <c r="T1070" s="19" t="s">
        <v>1260</v>
      </c>
    </row>
    <row r="1071" spans="1:20" s="19" customFormat="1" ht="15.75" outlineLevel="1" thickBot="1" x14ac:dyDescent="0.3">
      <c r="A1071" s="28" t="s">
        <v>705</v>
      </c>
      <c r="C1071" s="20" t="s">
        <v>1234</v>
      </c>
      <c r="E1071" s="104" t="s">
        <v>1266</v>
      </c>
      <c r="F1071" s="29"/>
      <c r="G1071" s="30"/>
      <c r="H1071" s="42">
        <f>SUBTOTAL(9,H1059:H1070)</f>
        <v>312083.38</v>
      </c>
      <c r="I1071" s="29"/>
      <c r="J1071" s="30">
        <f t="shared" si="340"/>
        <v>0</v>
      </c>
      <c r="K1071" s="42">
        <f>SUBTOTAL(9,K1059:K1070)</f>
        <v>327705.36599999998</v>
      </c>
      <c r="L1071" s="42">
        <f t="shared" si="331"/>
        <v>15621.99</v>
      </c>
      <c r="O1071" s="32" t="str">
        <f>LEFT(A1071,5)</f>
        <v xml:space="preserve">E314 </v>
      </c>
      <c r="P1071" s="318">
        <f>-L1071/2</f>
        <v>-7810.9949999999999</v>
      </c>
    </row>
    <row r="1072" spans="1:20" ht="15.75" outlineLevel="2" thickTop="1" x14ac:dyDescent="0.25">
      <c r="A1072" t="s">
        <v>103</v>
      </c>
      <c r="B1072" s="19" t="str">
        <f t="shared" ref="B1072:B1083" si="341">CONCATENATE(A1072,"-",MONTH(E1072))</f>
        <v>E314 STM Turbogen, Ferndale-1</v>
      </c>
      <c r="C1072" s="19" t="s">
        <v>1230</v>
      </c>
      <c r="E1072" s="27">
        <v>43131</v>
      </c>
      <c r="F1072" s="249">
        <v>18176144.670000002</v>
      </c>
      <c r="G1072" s="67">
        <v>2.4199999999999999E-2</v>
      </c>
      <c r="H1072" s="250">
        <v>36655.22</v>
      </c>
      <c r="I1072" s="249">
        <f t="shared" ref="I1072:I1083" si="342">VLOOKUP(CONCATENATE(A1072,"-12"),$B$6:$F$7816,5,FALSE)</f>
        <v>18176144.670000002</v>
      </c>
      <c r="J1072" s="67">
        <f t="shared" si="340"/>
        <v>2.4199999999999999E-2</v>
      </c>
      <c r="K1072" s="259">
        <f t="shared" ref="K1072:K1083" si="343">I1072*J1072/12</f>
        <v>36655.225084500002</v>
      </c>
      <c r="L1072" s="250">
        <f t="shared" si="331"/>
        <v>0.01</v>
      </c>
      <c r="M1072" s="19" t="s">
        <v>1260</v>
      </c>
      <c r="O1072" s="32" t="str">
        <f t="shared" ref="O1072:O1083" si="344">LEFT(A1072,4)</f>
        <v>E314</v>
      </c>
      <c r="P1072" s="318"/>
      <c r="T1072" s="19" t="s">
        <v>1260</v>
      </c>
    </row>
    <row r="1073" spans="1:20" outlineLevel="2" x14ac:dyDescent="0.25">
      <c r="A1073" t="s">
        <v>103</v>
      </c>
      <c r="B1073" s="19" t="str">
        <f t="shared" si="341"/>
        <v>E314 STM Turbogen, Ferndale-2</v>
      </c>
      <c r="C1073" s="19" t="s">
        <v>1230</v>
      </c>
      <c r="E1073" s="27">
        <v>43159</v>
      </c>
      <c r="F1073" s="249">
        <v>18176144.670000002</v>
      </c>
      <c r="G1073" s="67">
        <v>2.4199999999999999E-2</v>
      </c>
      <c r="H1073" s="250">
        <v>36655.22</v>
      </c>
      <c r="I1073" s="249">
        <f t="shared" si="342"/>
        <v>18176144.670000002</v>
      </c>
      <c r="J1073" s="67">
        <f t="shared" si="340"/>
        <v>2.4199999999999999E-2</v>
      </c>
      <c r="K1073" s="259">
        <f t="shared" si="343"/>
        <v>36655.225084500002</v>
      </c>
      <c r="L1073" s="250">
        <f t="shared" si="331"/>
        <v>0.01</v>
      </c>
      <c r="M1073" s="19" t="s">
        <v>1260</v>
      </c>
      <c r="O1073" s="32" t="str">
        <f t="shared" si="344"/>
        <v>E314</v>
      </c>
      <c r="P1073" s="318"/>
      <c r="T1073" s="19" t="s">
        <v>1260</v>
      </c>
    </row>
    <row r="1074" spans="1:20" outlineLevel="2" x14ac:dyDescent="0.25">
      <c r="A1074" t="s">
        <v>103</v>
      </c>
      <c r="B1074" s="19" t="str">
        <f t="shared" si="341"/>
        <v>E314 STM Turbogen, Ferndale-3</v>
      </c>
      <c r="C1074" s="19" t="s">
        <v>1230</v>
      </c>
      <c r="E1074" s="27">
        <v>43190</v>
      </c>
      <c r="F1074" s="249">
        <v>18176144.670000002</v>
      </c>
      <c r="G1074" s="67">
        <v>2.4199999999999999E-2</v>
      </c>
      <c r="H1074" s="250">
        <v>36655.22</v>
      </c>
      <c r="I1074" s="249">
        <f t="shared" si="342"/>
        <v>18176144.670000002</v>
      </c>
      <c r="J1074" s="67">
        <f t="shared" si="340"/>
        <v>2.4199999999999999E-2</v>
      </c>
      <c r="K1074" s="259">
        <f t="shared" si="343"/>
        <v>36655.225084500002</v>
      </c>
      <c r="L1074" s="250">
        <f t="shared" si="331"/>
        <v>0.01</v>
      </c>
      <c r="M1074" s="19" t="s">
        <v>1260</v>
      </c>
      <c r="O1074" s="32" t="str">
        <f t="shared" si="344"/>
        <v>E314</v>
      </c>
      <c r="P1074" s="318"/>
      <c r="T1074" s="19" t="s">
        <v>1260</v>
      </c>
    </row>
    <row r="1075" spans="1:20" outlineLevel="2" x14ac:dyDescent="0.25">
      <c r="A1075" t="s">
        <v>103</v>
      </c>
      <c r="B1075" s="19" t="str">
        <f t="shared" si="341"/>
        <v>E314 STM Turbogen, Ferndale-4</v>
      </c>
      <c r="C1075" s="19" t="s">
        <v>1230</v>
      </c>
      <c r="E1075" s="27">
        <v>43220</v>
      </c>
      <c r="F1075" s="249">
        <v>18176144.670000002</v>
      </c>
      <c r="G1075" s="67">
        <v>2.4199999999999999E-2</v>
      </c>
      <c r="H1075" s="250">
        <v>36655.22</v>
      </c>
      <c r="I1075" s="249">
        <f t="shared" si="342"/>
        <v>18176144.670000002</v>
      </c>
      <c r="J1075" s="67">
        <f t="shared" si="340"/>
        <v>2.4199999999999999E-2</v>
      </c>
      <c r="K1075" s="259">
        <f t="shared" si="343"/>
        <v>36655.225084500002</v>
      </c>
      <c r="L1075" s="250">
        <f t="shared" si="331"/>
        <v>0.01</v>
      </c>
      <c r="M1075" s="19" t="s">
        <v>1260</v>
      </c>
      <c r="O1075" s="32" t="str">
        <f t="shared" si="344"/>
        <v>E314</v>
      </c>
      <c r="P1075" s="318"/>
      <c r="T1075" s="19" t="s">
        <v>1260</v>
      </c>
    </row>
    <row r="1076" spans="1:20" outlineLevel="2" x14ac:dyDescent="0.25">
      <c r="A1076" t="s">
        <v>103</v>
      </c>
      <c r="B1076" s="19" t="str">
        <f t="shared" si="341"/>
        <v>E314 STM Turbogen, Ferndale-5</v>
      </c>
      <c r="C1076" s="19" t="s">
        <v>1230</v>
      </c>
      <c r="E1076" s="27">
        <v>43251</v>
      </c>
      <c r="F1076" s="249">
        <v>18176144.670000002</v>
      </c>
      <c r="G1076" s="67">
        <v>2.4199999999999999E-2</v>
      </c>
      <c r="H1076" s="250">
        <v>36655.22</v>
      </c>
      <c r="I1076" s="249">
        <f t="shared" si="342"/>
        <v>18176144.670000002</v>
      </c>
      <c r="J1076" s="67">
        <f t="shared" si="340"/>
        <v>2.4199999999999999E-2</v>
      </c>
      <c r="K1076" s="259">
        <f t="shared" si="343"/>
        <v>36655.225084500002</v>
      </c>
      <c r="L1076" s="250">
        <f t="shared" si="331"/>
        <v>0.01</v>
      </c>
      <c r="M1076" s="19" t="s">
        <v>1260</v>
      </c>
      <c r="O1076" s="32" t="str">
        <f t="shared" si="344"/>
        <v>E314</v>
      </c>
      <c r="P1076" s="318"/>
      <c r="T1076" s="19" t="s">
        <v>1260</v>
      </c>
    </row>
    <row r="1077" spans="1:20" outlineLevel="2" x14ac:dyDescent="0.25">
      <c r="A1077" t="s">
        <v>103</v>
      </c>
      <c r="B1077" s="19" t="str">
        <f t="shared" si="341"/>
        <v>E314 STM Turbogen, Ferndale-6</v>
      </c>
      <c r="C1077" s="19" t="s">
        <v>1230</v>
      </c>
      <c r="E1077" s="27">
        <v>43281</v>
      </c>
      <c r="F1077" s="249">
        <v>18176144.670000002</v>
      </c>
      <c r="G1077" s="67">
        <v>2.4199999999999999E-2</v>
      </c>
      <c r="H1077" s="250">
        <v>36655.22</v>
      </c>
      <c r="I1077" s="249">
        <f t="shared" si="342"/>
        <v>18176144.670000002</v>
      </c>
      <c r="J1077" s="67">
        <f t="shared" si="340"/>
        <v>2.4199999999999999E-2</v>
      </c>
      <c r="K1077" s="259">
        <f t="shared" si="343"/>
        <v>36655.225084500002</v>
      </c>
      <c r="L1077" s="250">
        <f t="shared" si="331"/>
        <v>0.01</v>
      </c>
      <c r="M1077" s="19" t="s">
        <v>1260</v>
      </c>
      <c r="O1077" s="32" t="str">
        <f t="shared" si="344"/>
        <v>E314</v>
      </c>
      <c r="P1077" s="318"/>
      <c r="T1077" s="19" t="s">
        <v>1260</v>
      </c>
    </row>
    <row r="1078" spans="1:20" outlineLevel="2" x14ac:dyDescent="0.25">
      <c r="A1078" t="s">
        <v>103</v>
      </c>
      <c r="B1078" s="19" t="str">
        <f t="shared" si="341"/>
        <v>E314 STM Turbogen, Ferndale-7</v>
      </c>
      <c r="C1078" s="19" t="s">
        <v>1230</v>
      </c>
      <c r="E1078" s="27">
        <v>43312</v>
      </c>
      <c r="F1078" s="249">
        <v>18176144.670000002</v>
      </c>
      <c r="G1078" s="67">
        <v>2.4199999999999999E-2</v>
      </c>
      <c r="H1078" s="250">
        <v>36655.22</v>
      </c>
      <c r="I1078" s="249">
        <f t="shared" si="342"/>
        <v>18176144.670000002</v>
      </c>
      <c r="J1078" s="67">
        <f t="shared" si="340"/>
        <v>2.4199999999999999E-2</v>
      </c>
      <c r="K1078" s="259">
        <f t="shared" si="343"/>
        <v>36655.225084500002</v>
      </c>
      <c r="L1078" s="250">
        <f t="shared" si="331"/>
        <v>0.01</v>
      </c>
      <c r="M1078" s="19" t="s">
        <v>1260</v>
      </c>
      <c r="O1078" s="32" t="str">
        <f t="shared" si="344"/>
        <v>E314</v>
      </c>
      <c r="P1078" s="318"/>
      <c r="T1078" s="19" t="s">
        <v>1260</v>
      </c>
    </row>
    <row r="1079" spans="1:20" outlineLevel="2" x14ac:dyDescent="0.25">
      <c r="A1079" t="s">
        <v>103</v>
      </c>
      <c r="B1079" s="19" t="str">
        <f t="shared" si="341"/>
        <v>E314 STM Turbogen, Ferndale-8</v>
      </c>
      <c r="C1079" s="19" t="s">
        <v>1230</v>
      </c>
      <c r="E1079" s="27">
        <v>43343</v>
      </c>
      <c r="F1079" s="249">
        <v>18176144.670000002</v>
      </c>
      <c r="G1079" s="67">
        <v>2.4199999999999999E-2</v>
      </c>
      <c r="H1079" s="250">
        <v>36655.22</v>
      </c>
      <c r="I1079" s="249">
        <f t="shared" si="342"/>
        <v>18176144.670000002</v>
      </c>
      <c r="J1079" s="67">
        <f t="shared" si="340"/>
        <v>2.4199999999999999E-2</v>
      </c>
      <c r="K1079" s="259">
        <f t="shared" si="343"/>
        <v>36655.225084500002</v>
      </c>
      <c r="L1079" s="250">
        <f t="shared" si="331"/>
        <v>0.01</v>
      </c>
      <c r="M1079" s="19" t="s">
        <v>1260</v>
      </c>
      <c r="O1079" s="32" t="str">
        <f t="shared" si="344"/>
        <v>E314</v>
      </c>
      <c r="P1079" s="318"/>
      <c r="T1079" s="19" t="s">
        <v>1260</v>
      </c>
    </row>
    <row r="1080" spans="1:20" outlineLevel="2" x14ac:dyDescent="0.25">
      <c r="A1080" t="s">
        <v>103</v>
      </c>
      <c r="B1080" s="19" t="str">
        <f t="shared" si="341"/>
        <v>E314 STM Turbogen, Ferndale-9</v>
      </c>
      <c r="C1080" s="19" t="s">
        <v>1230</v>
      </c>
      <c r="E1080" s="27">
        <v>43373</v>
      </c>
      <c r="F1080" s="249">
        <v>18176144.670000002</v>
      </c>
      <c r="G1080" s="67">
        <v>2.4199999999999999E-2</v>
      </c>
      <c r="H1080" s="250">
        <v>36655.22</v>
      </c>
      <c r="I1080" s="249">
        <f t="shared" si="342"/>
        <v>18176144.670000002</v>
      </c>
      <c r="J1080" s="67">
        <f t="shared" si="340"/>
        <v>2.4199999999999999E-2</v>
      </c>
      <c r="K1080" s="259">
        <f t="shared" si="343"/>
        <v>36655.225084500002</v>
      </c>
      <c r="L1080" s="250">
        <f t="shared" si="331"/>
        <v>0.01</v>
      </c>
      <c r="M1080" s="19" t="s">
        <v>1260</v>
      </c>
      <c r="O1080" s="32" t="str">
        <f t="shared" si="344"/>
        <v>E314</v>
      </c>
      <c r="P1080" s="318"/>
      <c r="T1080" s="19" t="s">
        <v>1260</v>
      </c>
    </row>
    <row r="1081" spans="1:20" outlineLevel="2" x14ac:dyDescent="0.25">
      <c r="A1081" t="s">
        <v>103</v>
      </c>
      <c r="B1081" s="19" t="str">
        <f t="shared" si="341"/>
        <v>E314 STM Turbogen, Ferndale-10</v>
      </c>
      <c r="C1081" s="19" t="s">
        <v>1230</v>
      </c>
      <c r="E1081" s="27">
        <v>43404</v>
      </c>
      <c r="F1081" s="249">
        <v>18176144.670000002</v>
      </c>
      <c r="G1081" s="67">
        <v>2.4199999999999999E-2</v>
      </c>
      <c r="H1081" s="250">
        <v>36655.22</v>
      </c>
      <c r="I1081" s="249">
        <f t="shared" si="342"/>
        <v>18176144.670000002</v>
      </c>
      <c r="J1081" s="67">
        <f t="shared" si="340"/>
        <v>2.4199999999999999E-2</v>
      </c>
      <c r="K1081" s="259">
        <f t="shared" si="343"/>
        <v>36655.225084500002</v>
      </c>
      <c r="L1081" s="250">
        <f t="shared" si="331"/>
        <v>0.01</v>
      </c>
      <c r="M1081" s="19" t="s">
        <v>1260</v>
      </c>
      <c r="O1081" s="32" t="str">
        <f t="shared" si="344"/>
        <v>E314</v>
      </c>
      <c r="P1081" s="318"/>
      <c r="T1081" s="19" t="s">
        <v>1260</v>
      </c>
    </row>
    <row r="1082" spans="1:20" outlineLevel="2" x14ac:dyDescent="0.25">
      <c r="A1082" t="s">
        <v>103</v>
      </c>
      <c r="B1082" s="19" t="str">
        <f t="shared" si="341"/>
        <v>E314 STM Turbogen, Ferndale-11</v>
      </c>
      <c r="C1082" s="19" t="s">
        <v>1230</v>
      </c>
      <c r="E1082" s="27">
        <v>43434</v>
      </c>
      <c r="F1082" s="249">
        <v>18176144.670000002</v>
      </c>
      <c r="G1082" s="67">
        <v>2.4199999999999999E-2</v>
      </c>
      <c r="H1082" s="250">
        <v>36655.22</v>
      </c>
      <c r="I1082" s="249">
        <f t="shared" si="342"/>
        <v>18176144.670000002</v>
      </c>
      <c r="J1082" s="67">
        <f t="shared" si="340"/>
        <v>2.4199999999999999E-2</v>
      </c>
      <c r="K1082" s="259">
        <f t="shared" si="343"/>
        <v>36655.225084500002</v>
      </c>
      <c r="L1082" s="250">
        <f t="shared" si="331"/>
        <v>0.01</v>
      </c>
      <c r="M1082" s="19" t="s">
        <v>1260</v>
      </c>
      <c r="O1082" s="32" t="str">
        <f t="shared" si="344"/>
        <v>E314</v>
      </c>
      <c r="P1082" s="318"/>
      <c r="T1082" s="19" t="s">
        <v>1260</v>
      </c>
    </row>
    <row r="1083" spans="1:20" outlineLevel="2" x14ac:dyDescent="0.25">
      <c r="A1083" t="s">
        <v>103</v>
      </c>
      <c r="B1083" s="19" t="str">
        <f t="shared" si="341"/>
        <v>E314 STM Turbogen, Ferndale-12</v>
      </c>
      <c r="C1083" s="19" t="s">
        <v>1230</v>
      </c>
      <c r="E1083" s="27">
        <v>43465</v>
      </c>
      <c r="F1083" s="249">
        <v>18176144.670000002</v>
      </c>
      <c r="G1083" s="67">
        <v>2.4199999999999999E-2</v>
      </c>
      <c r="H1083" s="250">
        <v>36655.22</v>
      </c>
      <c r="I1083" s="249">
        <f t="shared" si="342"/>
        <v>18176144.670000002</v>
      </c>
      <c r="J1083" s="67">
        <f t="shared" si="340"/>
        <v>2.4199999999999999E-2</v>
      </c>
      <c r="K1083" s="259">
        <f t="shared" si="343"/>
        <v>36655.225084500002</v>
      </c>
      <c r="L1083" s="250">
        <f t="shared" si="331"/>
        <v>0.01</v>
      </c>
      <c r="M1083" s="19" t="s">
        <v>1260</v>
      </c>
      <c r="O1083" s="32" t="str">
        <f t="shared" si="344"/>
        <v>E314</v>
      </c>
      <c r="P1083" s="318"/>
      <c r="T1083" s="19" t="s">
        <v>1260</v>
      </c>
    </row>
    <row r="1084" spans="1:20" s="19" customFormat="1" ht="15.75" outlineLevel="1" thickBot="1" x14ac:dyDescent="0.3">
      <c r="A1084" s="28" t="s">
        <v>706</v>
      </c>
      <c r="C1084" s="20" t="s">
        <v>1234</v>
      </c>
      <c r="E1084" s="104" t="s">
        <v>1266</v>
      </c>
      <c r="F1084" s="29"/>
      <c r="G1084" s="30"/>
      <c r="H1084" s="42">
        <f>SUBTOTAL(9,H1072:H1083)</f>
        <v>439862.6399999999</v>
      </c>
      <c r="I1084" s="29"/>
      <c r="J1084" s="30">
        <f t="shared" si="340"/>
        <v>0</v>
      </c>
      <c r="K1084" s="42">
        <f>SUBTOTAL(9,K1072:K1083)</f>
        <v>439862.70101399993</v>
      </c>
      <c r="L1084" s="42">
        <f t="shared" si="331"/>
        <v>0.06</v>
      </c>
      <c r="O1084" s="32" t="str">
        <f>LEFT(A1084,5)</f>
        <v xml:space="preserve">E314 </v>
      </c>
      <c r="P1084" s="318">
        <f>-L1084/2</f>
        <v>-0.03</v>
      </c>
    </row>
    <row r="1085" spans="1:20" ht="15.75" outlineLevel="2" thickTop="1" x14ac:dyDescent="0.25">
      <c r="A1085" t="s">
        <v>104</v>
      </c>
      <c r="B1085" s="19" t="str">
        <f t="shared" ref="B1085:B1096" si="345">CONCATENATE(A1085,"-",MONTH(E1085))</f>
        <v>E314 STM Turbogen, Fred 1/APC-1</v>
      </c>
      <c r="C1085" s="19" t="s">
        <v>1230</v>
      </c>
      <c r="E1085" s="27">
        <v>43131</v>
      </c>
      <c r="F1085" s="249">
        <v>16174210.01</v>
      </c>
      <c r="G1085" s="67">
        <v>2.8599999999999997E-2</v>
      </c>
      <c r="H1085" s="250">
        <v>38548.53</v>
      </c>
      <c r="I1085" s="249">
        <f t="shared" ref="I1085:I1096" si="346">VLOOKUP(CONCATENATE(A1085,"-12"),$B$6:$F$7816,5,FALSE)</f>
        <v>16174210.01</v>
      </c>
      <c r="J1085" s="67">
        <f t="shared" si="340"/>
        <v>2.8599999999999997E-2</v>
      </c>
      <c r="K1085" s="259">
        <f t="shared" ref="K1085:K1096" si="347">I1085*J1085/12</f>
        <v>38548.533857166658</v>
      </c>
      <c r="L1085" s="250">
        <f t="shared" si="331"/>
        <v>0</v>
      </c>
      <c r="M1085" s="19" t="s">
        <v>1260</v>
      </c>
      <c r="O1085" s="32" t="str">
        <f t="shared" ref="O1085:O1096" si="348">LEFT(A1085,4)</f>
        <v>E314</v>
      </c>
      <c r="P1085" s="318"/>
      <c r="T1085" s="19" t="s">
        <v>1260</v>
      </c>
    </row>
    <row r="1086" spans="1:20" outlineLevel="2" x14ac:dyDescent="0.25">
      <c r="A1086" t="s">
        <v>104</v>
      </c>
      <c r="B1086" s="19" t="str">
        <f t="shared" si="345"/>
        <v>E314 STM Turbogen, Fred 1/APC-2</v>
      </c>
      <c r="C1086" s="19" t="s">
        <v>1230</v>
      </c>
      <c r="E1086" s="27">
        <v>43159</v>
      </c>
      <c r="F1086" s="249">
        <v>16174210.01</v>
      </c>
      <c r="G1086" s="67">
        <v>2.8599999999999997E-2</v>
      </c>
      <c r="H1086" s="250">
        <v>38548.53</v>
      </c>
      <c r="I1086" s="249">
        <f t="shared" si="346"/>
        <v>16174210.01</v>
      </c>
      <c r="J1086" s="67">
        <f t="shared" si="340"/>
        <v>2.8599999999999997E-2</v>
      </c>
      <c r="K1086" s="259">
        <f t="shared" si="347"/>
        <v>38548.533857166658</v>
      </c>
      <c r="L1086" s="250">
        <f t="shared" si="331"/>
        <v>0</v>
      </c>
      <c r="M1086" s="19" t="s">
        <v>1260</v>
      </c>
      <c r="O1086" s="32" t="str">
        <f t="shared" si="348"/>
        <v>E314</v>
      </c>
      <c r="P1086" s="318"/>
      <c r="T1086" s="19" t="s">
        <v>1260</v>
      </c>
    </row>
    <row r="1087" spans="1:20" outlineLevel="2" x14ac:dyDescent="0.25">
      <c r="A1087" t="s">
        <v>104</v>
      </c>
      <c r="B1087" s="19" t="str">
        <f t="shared" si="345"/>
        <v>E314 STM Turbogen, Fred 1/APC-3</v>
      </c>
      <c r="C1087" s="19" t="s">
        <v>1230</v>
      </c>
      <c r="E1087" s="27">
        <v>43190</v>
      </c>
      <c r="F1087" s="249">
        <v>16174210.01</v>
      </c>
      <c r="G1087" s="67">
        <v>2.8599999999999997E-2</v>
      </c>
      <c r="H1087" s="250">
        <v>38548.53</v>
      </c>
      <c r="I1087" s="249">
        <f t="shared" si="346"/>
        <v>16174210.01</v>
      </c>
      <c r="J1087" s="67">
        <f t="shared" si="340"/>
        <v>2.8599999999999997E-2</v>
      </c>
      <c r="K1087" s="259">
        <f t="shared" si="347"/>
        <v>38548.533857166658</v>
      </c>
      <c r="L1087" s="250">
        <f t="shared" si="331"/>
        <v>0</v>
      </c>
      <c r="M1087" s="19" t="s">
        <v>1260</v>
      </c>
      <c r="O1087" s="32" t="str">
        <f t="shared" si="348"/>
        <v>E314</v>
      </c>
      <c r="P1087" s="318"/>
      <c r="T1087" s="19" t="s">
        <v>1260</v>
      </c>
    </row>
    <row r="1088" spans="1:20" outlineLevel="2" x14ac:dyDescent="0.25">
      <c r="A1088" t="s">
        <v>104</v>
      </c>
      <c r="B1088" s="19" t="str">
        <f t="shared" si="345"/>
        <v>E314 STM Turbogen, Fred 1/APC-4</v>
      </c>
      <c r="C1088" s="19" t="s">
        <v>1230</v>
      </c>
      <c r="E1088" s="27">
        <v>43220</v>
      </c>
      <c r="F1088" s="249">
        <v>16174210.01</v>
      </c>
      <c r="G1088" s="67">
        <v>2.8599999999999997E-2</v>
      </c>
      <c r="H1088" s="250">
        <v>38548.53</v>
      </c>
      <c r="I1088" s="249">
        <f t="shared" si="346"/>
        <v>16174210.01</v>
      </c>
      <c r="J1088" s="67">
        <f t="shared" si="340"/>
        <v>2.8599999999999997E-2</v>
      </c>
      <c r="K1088" s="259">
        <f t="shared" si="347"/>
        <v>38548.533857166658</v>
      </c>
      <c r="L1088" s="250">
        <f t="shared" si="331"/>
        <v>0</v>
      </c>
      <c r="M1088" s="19" t="s">
        <v>1260</v>
      </c>
      <c r="O1088" s="32" t="str">
        <f t="shared" si="348"/>
        <v>E314</v>
      </c>
      <c r="P1088" s="318"/>
      <c r="T1088" s="19" t="s">
        <v>1260</v>
      </c>
    </row>
    <row r="1089" spans="1:20" outlineLevel="2" x14ac:dyDescent="0.25">
      <c r="A1089" t="s">
        <v>104</v>
      </c>
      <c r="B1089" s="19" t="str">
        <f t="shared" si="345"/>
        <v>E314 STM Turbogen, Fred 1/APC-5</v>
      </c>
      <c r="C1089" s="19" t="s">
        <v>1230</v>
      </c>
      <c r="E1089" s="27">
        <v>43251</v>
      </c>
      <c r="F1089" s="249">
        <v>16174210.01</v>
      </c>
      <c r="G1089" s="67">
        <v>2.8599999999999997E-2</v>
      </c>
      <c r="H1089" s="250">
        <v>38548.53</v>
      </c>
      <c r="I1089" s="249">
        <f t="shared" si="346"/>
        <v>16174210.01</v>
      </c>
      <c r="J1089" s="67">
        <f t="shared" si="340"/>
        <v>2.8599999999999997E-2</v>
      </c>
      <c r="K1089" s="259">
        <f t="shared" si="347"/>
        <v>38548.533857166658</v>
      </c>
      <c r="L1089" s="250">
        <f t="shared" si="331"/>
        <v>0</v>
      </c>
      <c r="M1089" s="19" t="s">
        <v>1260</v>
      </c>
      <c r="O1089" s="32" t="str">
        <f t="shared" si="348"/>
        <v>E314</v>
      </c>
      <c r="P1089" s="318"/>
      <c r="T1089" s="19" t="s">
        <v>1260</v>
      </c>
    </row>
    <row r="1090" spans="1:20" outlineLevel="2" x14ac:dyDescent="0.25">
      <c r="A1090" t="s">
        <v>104</v>
      </c>
      <c r="B1090" s="19" t="str">
        <f t="shared" si="345"/>
        <v>E314 STM Turbogen, Fred 1/APC-6</v>
      </c>
      <c r="C1090" s="19" t="s">
        <v>1230</v>
      </c>
      <c r="E1090" s="27">
        <v>43281</v>
      </c>
      <c r="F1090" s="249">
        <v>16174210.01</v>
      </c>
      <c r="G1090" s="67">
        <v>2.8599999999999997E-2</v>
      </c>
      <c r="H1090" s="250">
        <v>38548.53</v>
      </c>
      <c r="I1090" s="249">
        <f t="shared" si="346"/>
        <v>16174210.01</v>
      </c>
      <c r="J1090" s="67">
        <f t="shared" si="340"/>
        <v>2.8599999999999997E-2</v>
      </c>
      <c r="K1090" s="259">
        <f t="shared" si="347"/>
        <v>38548.533857166658</v>
      </c>
      <c r="L1090" s="250">
        <f t="shared" si="331"/>
        <v>0</v>
      </c>
      <c r="M1090" s="19" t="s">
        <v>1260</v>
      </c>
      <c r="O1090" s="32" t="str">
        <f t="shared" si="348"/>
        <v>E314</v>
      </c>
      <c r="P1090" s="318"/>
      <c r="T1090" s="19" t="s">
        <v>1260</v>
      </c>
    </row>
    <row r="1091" spans="1:20" outlineLevel="2" x14ac:dyDescent="0.25">
      <c r="A1091" t="s">
        <v>104</v>
      </c>
      <c r="B1091" s="19" t="str">
        <f t="shared" si="345"/>
        <v>E314 STM Turbogen, Fred 1/APC-7</v>
      </c>
      <c r="C1091" s="19" t="s">
        <v>1230</v>
      </c>
      <c r="E1091" s="27">
        <v>43312</v>
      </c>
      <c r="F1091" s="249">
        <v>16174210.01</v>
      </c>
      <c r="G1091" s="67">
        <v>2.8599999999999997E-2</v>
      </c>
      <c r="H1091" s="250">
        <v>38548.53</v>
      </c>
      <c r="I1091" s="249">
        <f t="shared" si="346"/>
        <v>16174210.01</v>
      </c>
      <c r="J1091" s="67">
        <f t="shared" si="340"/>
        <v>2.8599999999999997E-2</v>
      </c>
      <c r="K1091" s="259">
        <f t="shared" si="347"/>
        <v>38548.533857166658</v>
      </c>
      <c r="L1091" s="250">
        <f t="shared" si="331"/>
        <v>0</v>
      </c>
      <c r="M1091" s="19" t="s">
        <v>1260</v>
      </c>
      <c r="O1091" s="32" t="str">
        <f t="shared" si="348"/>
        <v>E314</v>
      </c>
      <c r="P1091" s="318"/>
      <c r="T1091" s="19" t="s">
        <v>1260</v>
      </c>
    </row>
    <row r="1092" spans="1:20" outlineLevel="2" x14ac:dyDescent="0.25">
      <c r="A1092" t="s">
        <v>104</v>
      </c>
      <c r="B1092" s="19" t="str">
        <f t="shared" si="345"/>
        <v>E314 STM Turbogen, Fred 1/APC-8</v>
      </c>
      <c r="C1092" s="19" t="s">
        <v>1230</v>
      </c>
      <c r="E1092" s="27">
        <v>43343</v>
      </c>
      <c r="F1092" s="249">
        <v>16174210.01</v>
      </c>
      <c r="G1092" s="67">
        <v>2.8599999999999997E-2</v>
      </c>
      <c r="H1092" s="250">
        <v>38548.53</v>
      </c>
      <c r="I1092" s="249">
        <f t="shared" si="346"/>
        <v>16174210.01</v>
      </c>
      <c r="J1092" s="67">
        <f t="shared" si="340"/>
        <v>2.8599999999999997E-2</v>
      </c>
      <c r="K1092" s="259">
        <f t="shared" si="347"/>
        <v>38548.533857166658</v>
      </c>
      <c r="L1092" s="250">
        <f t="shared" si="331"/>
        <v>0</v>
      </c>
      <c r="M1092" s="19" t="s">
        <v>1260</v>
      </c>
      <c r="O1092" s="32" t="str">
        <f t="shared" si="348"/>
        <v>E314</v>
      </c>
      <c r="P1092" s="318"/>
      <c r="T1092" s="19" t="s">
        <v>1260</v>
      </c>
    </row>
    <row r="1093" spans="1:20" outlineLevel="2" x14ac:dyDescent="0.25">
      <c r="A1093" t="s">
        <v>104</v>
      </c>
      <c r="B1093" s="19" t="str">
        <f t="shared" si="345"/>
        <v>E314 STM Turbogen, Fred 1/APC-9</v>
      </c>
      <c r="C1093" s="19" t="s">
        <v>1230</v>
      </c>
      <c r="E1093" s="27">
        <v>43373</v>
      </c>
      <c r="F1093" s="249">
        <v>16174210.01</v>
      </c>
      <c r="G1093" s="67">
        <v>2.8599999999999997E-2</v>
      </c>
      <c r="H1093" s="250">
        <v>38548.53</v>
      </c>
      <c r="I1093" s="249">
        <f t="shared" si="346"/>
        <v>16174210.01</v>
      </c>
      <c r="J1093" s="67">
        <f t="shared" si="340"/>
        <v>2.8599999999999997E-2</v>
      </c>
      <c r="K1093" s="259">
        <f t="shared" si="347"/>
        <v>38548.533857166658</v>
      </c>
      <c r="L1093" s="250">
        <f t="shared" si="331"/>
        <v>0</v>
      </c>
      <c r="M1093" s="19" t="s">
        <v>1260</v>
      </c>
      <c r="O1093" s="32" t="str">
        <f t="shared" si="348"/>
        <v>E314</v>
      </c>
      <c r="P1093" s="318"/>
      <c r="T1093" s="19" t="s">
        <v>1260</v>
      </c>
    </row>
    <row r="1094" spans="1:20" outlineLevel="2" x14ac:dyDescent="0.25">
      <c r="A1094" t="s">
        <v>104</v>
      </c>
      <c r="B1094" s="19" t="str">
        <f t="shared" si="345"/>
        <v>E314 STM Turbogen, Fred 1/APC-10</v>
      </c>
      <c r="C1094" s="19" t="s">
        <v>1230</v>
      </c>
      <c r="E1094" s="27">
        <v>43404</v>
      </c>
      <c r="F1094" s="249">
        <v>16174210.01</v>
      </c>
      <c r="G1094" s="67">
        <v>2.8599999999999997E-2</v>
      </c>
      <c r="H1094" s="250">
        <v>38548.53</v>
      </c>
      <c r="I1094" s="249">
        <f t="shared" si="346"/>
        <v>16174210.01</v>
      </c>
      <c r="J1094" s="67">
        <f t="shared" si="340"/>
        <v>2.8599999999999997E-2</v>
      </c>
      <c r="K1094" s="259">
        <f t="shared" si="347"/>
        <v>38548.533857166658</v>
      </c>
      <c r="L1094" s="250">
        <f t="shared" si="331"/>
        <v>0</v>
      </c>
      <c r="M1094" s="19" t="s">
        <v>1260</v>
      </c>
      <c r="O1094" s="32" t="str">
        <f t="shared" si="348"/>
        <v>E314</v>
      </c>
      <c r="P1094" s="318"/>
      <c r="T1094" s="19" t="s">
        <v>1260</v>
      </c>
    </row>
    <row r="1095" spans="1:20" outlineLevel="2" x14ac:dyDescent="0.25">
      <c r="A1095" t="s">
        <v>104</v>
      </c>
      <c r="B1095" s="19" t="str">
        <f t="shared" si="345"/>
        <v>E314 STM Turbogen, Fred 1/APC-11</v>
      </c>
      <c r="C1095" s="19" t="s">
        <v>1230</v>
      </c>
      <c r="E1095" s="27">
        <v>43434</v>
      </c>
      <c r="F1095" s="249">
        <v>16174210.01</v>
      </c>
      <c r="G1095" s="67">
        <v>2.8599999999999997E-2</v>
      </c>
      <c r="H1095" s="250">
        <v>38548.53</v>
      </c>
      <c r="I1095" s="249">
        <f t="shared" si="346"/>
        <v>16174210.01</v>
      </c>
      <c r="J1095" s="67">
        <f t="shared" si="340"/>
        <v>2.8599999999999997E-2</v>
      </c>
      <c r="K1095" s="259">
        <f t="shared" si="347"/>
        <v>38548.533857166658</v>
      </c>
      <c r="L1095" s="250">
        <f t="shared" si="331"/>
        <v>0</v>
      </c>
      <c r="M1095" s="19" t="s">
        <v>1260</v>
      </c>
      <c r="O1095" s="32" t="str">
        <f t="shared" si="348"/>
        <v>E314</v>
      </c>
      <c r="P1095" s="318"/>
      <c r="T1095" s="19" t="s">
        <v>1260</v>
      </c>
    </row>
    <row r="1096" spans="1:20" outlineLevel="2" x14ac:dyDescent="0.25">
      <c r="A1096" t="s">
        <v>104</v>
      </c>
      <c r="B1096" s="19" t="str">
        <f t="shared" si="345"/>
        <v>E314 STM Turbogen, Fred 1/APC-12</v>
      </c>
      <c r="C1096" s="19" t="s">
        <v>1230</v>
      </c>
      <c r="E1096" s="27">
        <v>43465</v>
      </c>
      <c r="F1096" s="249">
        <v>16174210.01</v>
      </c>
      <c r="G1096" s="67">
        <v>2.8599999999999997E-2</v>
      </c>
      <c r="H1096" s="250">
        <v>38548.53</v>
      </c>
      <c r="I1096" s="249">
        <f t="shared" si="346"/>
        <v>16174210.01</v>
      </c>
      <c r="J1096" s="67">
        <f t="shared" si="340"/>
        <v>2.8599999999999997E-2</v>
      </c>
      <c r="K1096" s="259">
        <f t="shared" si="347"/>
        <v>38548.533857166658</v>
      </c>
      <c r="L1096" s="250">
        <f t="shared" si="331"/>
        <v>0</v>
      </c>
      <c r="M1096" s="19" t="s">
        <v>1260</v>
      </c>
      <c r="O1096" s="32" t="str">
        <f t="shared" si="348"/>
        <v>E314</v>
      </c>
      <c r="P1096" s="318"/>
      <c r="T1096" s="19" t="s">
        <v>1260</v>
      </c>
    </row>
    <row r="1097" spans="1:20" s="19" customFormat="1" ht="15.75" outlineLevel="1" thickBot="1" x14ac:dyDescent="0.3">
      <c r="A1097" s="28" t="s">
        <v>707</v>
      </c>
      <c r="C1097" s="20" t="s">
        <v>1234</v>
      </c>
      <c r="E1097" s="104" t="s">
        <v>1266</v>
      </c>
      <c r="F1097" s="29"/>
      <c r="G1097" s="30"/>
      <c r="H1097" s="42">
        <f>SUBTOTAL(9,H1085:H1096)</f>
        <v>462582.3600000001</v>
      </c>
      <c r="I1097" s="29"/>
      <c r="J1097" s="30">
        <f t="shared" si="340"/>
        <v>0</v>
      </c>
      <c r="K1097" s="42">
        <f>SUBTOTAL(9,K1085:K1096)</f>
        <v>462582.40628599987</v>
      </c>
      <c r="L1097" s="42">
        <f t="shared" si="331"/>
        <v>0.05</v>
      </c>
      <c r="O1097" s="32" t="str">
        <f>LEFT(A1097,5)</f>
        <v xml:space="preserve">E314 </v>
      </c>
      <c r="P1097" s="318">
        <f>-L1097/2</f>
        <v>-2.5000000000000001E-2</v>
      </c>
    </row>
    <row r="1098" spans="1:20" ht="15.75" outlineLevel="2" thickTop="1" x14ac:dyDescent="0.25">
      <c r="A1098" t="s">
        <v>105</v>
      </c>
      <c r="B1098" s="19" t="str">
        <f t="shared" ref="B1098:B1109" si="349">CONCATENATE(A1098,"-",MONTH(E1098))</f>
        <v>E314 STM Turbogen, Goldendale-1</v>
      </c>
      <c r="C1098" s="19" t="s">
        <v>1230</v>
      </c>
      <c r="E1098" s="27">
        <v>43131</v>
      </c>
      <c r="F1098" s="249">
        <v>1408089.86</v>
      </c>
      <c r="G1098" s="67">
        <v>1.14E-2</v>
      </c>
      <c r="H1098" s="250">
        <v>1337.68</v>
      </c>
      <c r="I1098" s="249">
        <f t="shared" ref="I1098:I1109" si="350">VLOOKUP(CONCATENATE(A1098,"-12"),$B$6:$F$7816,5,FALSE)</f>
        <v>1827112.16</v>
      </c>
      <c r="J1098" s="67">
        <f t="shared" si="340"/>
        <v>1.14E-2</v>
      </c>
      <c r="K1098" s="259">
        <f t="shared" ref="K1098:K1109" si="351">I1098*J1098/12</f>
        <v>1735.7565520000001</v>
      </c>
      <c r="L1098" s="250">
        <f t="shared" si="331"/>
        <v>398.08</v>
      </c>
      <c r="M1098" s="19" t="s">
        <v>1260</v>
      </c>
      <c r="O1098" s="32" t="str">
        <f t="shared" ref="O1098:O1109" si="352">LEFT(A1098,4)</f>
        <v>E314</v>
      </c>
      <c r="P1098" s="318"/>
      <c r="Q1098" s="31">
        <f t="shared" ref="Q1098:Q1109" si="353">F1098*G1098/12-H1098</f>
        <v>5.367000000205735E-3</v>
      </c>
      <c r="T1098" s="19" t="s">
        <v>1260</v>
      </c>
    </row>
    <row r="1099" spans="1:20" outlineLevel="2" x14ac:dyDescent="0.25">
      <c r="A1099" t="s">
        <v>105</v>
      </c>
      <c r="B1099" s="19" t="str">
        <f t="shared" si="349"/>
        <v>E314 STM Turbogen, Goldendale-2</v>
      </c>
      <c r="C1099" s="19" t="s">
        <v>1230</v>
      </c>
      <c r="E1099" s="27">
        <v>43159</v>
      </c>
      <c r="F1099" s="249">
        <v>1408089.86</v>
      </c>
      <c r="G1099" s="67">
        <v>1.14E-2</v>
      </c>
      <c r="H1099" s="250">
        <v>1337.68</v>
      </c>
      <c r="I1099" s="249">
        <f t="shared" si="350"/>
        <v>1827112.16</v>
      </c>
      <c r="J1099" s="67">
        <f t="shared" si="340"/>
        <v>1.14E-2</v>
      </c>
      <c r="K1099" s="259">
        <f t="shared" si="351"/>
        <v>1735.7565520000001</v>
      </c>
      <c r="L1099" s="250">
        <f t="shared" si="331"/>
        <v>398.08</v>
      </c>
      <c r="M1099" s="19" t="s">
        <v>1260</v>
      </c>
      <c r="O1099" s="32" t="str">
        <f t="shared" si="352"/>
        <v>E314</v>
      </c>
      <c r="P1099" s="318"/>
      <c r="Q1099" s="31">
        <f t="shared" si="353"/>
        <v>5.367000000205735E-3</v>
      </c>
      <c r="T1099" s="19" t="s">
        <v>1260</v>
      </c>
    </row>
    <row r="1100" spans="1:20" outlineLevel="2" x14ac:dyDescent="0.25">
      <c r="A1100" t="s">
        <v>105</v>
      </c>
      <c r="B1100" s="19" t="str">
        <f t="shared" si="349"/>
        <v>E314 STM Turbogen, Goldendale-3</v>
      </c>
      <c r="C1100" s="19" t="s">
        <v>1230</v>
      </c>
      <c r="E1100" s="27">
        <v>43190</v>
      </c>
      <c r="F1100" s="249">
        <v>1408089.86</v>
      </c>
      <c r="G1100" s="67">
        <v>1.14E-2</v>
      </c>
      <c r="H1100" s="250">
        <v>1337.68</v>
      </c>
      <c r="I1100" s="249">
        <f t="shared" si="350"/>
        <v>1827112.16</v>
      </c>
      <c r="J1100" s="67">
        <f t="shared" si="340"/>
        <v>1.14E-2</v>
      </c>
      <c r="K1100" s="259">
        <f t="shared" si="351"/>
        <v>1735.7565520000001</v>
      </c>
      <c r="L1100" s="250">
        <f t="shared" si="331"/>
        <v>398.08</v>
      </c>
      <c r="M1100" s="19" t="s">
        <v>1260</v>
      </c>
      <c r="O1100" s="32" t="str">
        <f t="shared" si="352"/>
        <v>E314</v>
      </c>
      <c r="P1100" s="318"/>
      <c r="Q1100" s="31">
        <f t="shared" si="353"/>
        <v>5.367000000205735E-3</v>
      </c>
      <c r="T1100" s="19" t="s">
        <v>1260</v>
      </c>
    </row>
    <row r="1101" spans="1:20" outlineLevel="2" x14ac:dyDescent="0.25">
      <c r="A1101" t="s">
        <v>105</v>
      </c>
      <c r="B1101" s="19" t="str">
        <f t="shared" si="349"/>
        <v>E314 STM Turbogen, Goldendale-4</v>
      </c>
      <c r="C1101" s="19" t="s">
        <v>1230</v>
      </c>
      <c r="E1101" s="27">
        <v>43220</v>
      </c>
      <c r="F1101" s="249">
        <v>1408089.86</v>
      </c>
      <c r="G1101" s="67">
        <v>1.14E-2</v>
      </c>
      <c r="H1101" s="250">
        <v>1337.68</v>
      </c>
      <c r="I1101" s="249">
        <f t="shared" si="350"/>
        <v>1827112.16</v>
      </c>
      <c r="J1101" s="67">
        <f t="shared" si="340"/>
        <v>1.14E-2</v>
      </c>
      <c r="K1101" s="259">
        <f t="shared" si="351"/>
        <v>1735.7565520000001</v>
      </c>
      <c r="L1101" s="250">
        <f t="shared" si="331"/>
        <v>398.08</v>
      </c>
      <c r="M1101" s="19" t="s">
        <v>1260</v>
      </c>
      <c r="O1101" s="32" t="str">
        <f t="shared" si="352"/>
        <v>E314</v>
      </c>
      <c r="P1101" s="318"/>
      <c r="Q1101" s="31">
        <f t="shared" si="353"/>
        <v>5.367000000205735E-3</v>
      </c>
      <c r="T1101" s="19" t="s">
        <v>1260</v>
      </c>
    </row>
    <row r="1102" spans="1:20" outlineLevel="2" x14ac:dyDescent="0.25">
      <c r="A1102" t="s">
        <v>105</v>
      </c>
      <c r="B1102" s="19" t="str">
        <f t="shared" si="349"/>
        <v>E314 STM Turbogen, Goldendale-5</v>
      </c>
      <c r="C1102" s="19" t="s">
        <v>1230</v>
      </c>
      <c r="E1102" s="27">
        <v>43251</v>
      </c>
      <c r="F1102" s="249">
        <v>1408089.86</v>
      </c>
      <c r="G1102" s="67">
        <v>1.14E-2</v>
      </c>
      <c r="H1102" s="250">
        <v>1337.68</v>
      </c>
      <c r="I1102" s="249">
        <f t="shared" si="350"/>
        <v>1827112.16</v>
      </c>
      <c r="J1102" s="67">
        <f t="shared" si="340"/>
        <v>1.14E-2</v>
      </c>
      <c r="K1102" s="259">
        <f t="shared" si="351"/>
        <v>1735.7565520000001</v>
      </c>
      <c r="L1102" s="250">
        <f t="shared" si="331"/>
        <v>398.08</v>
      </c>
      <c r="M1102" s="19" t="s">
        <v>1260</v>
      </c>
      <c r="O1102" s="32" t="str">
        <f t="shared" si="352"/>
        <v>E314</v>
      </c>
      <c r="P1102" s="318"/>
      <c r="Q1102" s="31">
        <f t="shared" si="353"/>
        <v>5.367000000205735E-3</v>
      </c>
      <c r="T1102" s="19" t="s">
        <v>1260</v>
      </c>
    </row>
    <row r="1103" spans="1:20" outlineLevel="2" x14ac:dyDescent="0.25">
      <c r="A1103" t="s">
        <v>105</v>
      </c>
      <c r="B1103" s="19" t="str">
        <f t="shared" si="349"/>
        <v>E314 STM Turbogen, Goldendale-6</v>
      </c>
      <c r="C1103" s="19" t="s">
        <v>1230</v>
      </c>
      <c r="E1103" s="27">
        <v>43281</v>
      </c>
      <c r="F1103" s="249">
        <v>1408089.86</v>
      </c>
      <c r="G1103" s="67">
        <v>1.14E-2</v>
      </c>
      <c r="H1103" s="250">
        <v>1337.68</v>
      </c>
      <c r="I1103" s="249">
        <f t="shared" si="350"/>
        <v>1827112.16</v>
      </c>
      <c r="J1103" s="67">
        <f t="shared" si="340"/>
        <v>1.14E-2</v>
      </c>
      <c r="K1103" s="259">
        <f t="shared" si="351"/>
        <v>1735.7565520000001</v>
      </c>
      <c r="L1103" s="250">
        <f t="shared" si="331"/>
        <v>398.08</v>
      </c>
      <c r="M1103" s="19" t="s">
        <v>1260</v>
      </c>
      <c r="O1103" s="32" t="str">
        <f t="shared" si="352"/>
        <v>E314</v>
      </c>
      <c r="P1103" s="318"/>
      <c r="Q1103" s="31">
        <f t="shared" si="353"/>
        <v>5.367000000205735E-3</v>
      </c>
      <c r="T1103" s="19" t="s">
        <v>1260</v>
      </c>
    </row>
    <row r="1104" spans="1:20" outlineLevel="2" x14ac:dyDescent="0.25">
      <c r="A1104" t="s">
        <v>105</v>
      </c>
      <c r="B1104" s="19" t="str">
        <f t="shared" si="349"/>
        <v>E314 STM Turbogen, Goldendale-7</v>
      </c>
      <c r="C1104" s="19" t="s">
        <v>1230</v>
      </c>
      <c r="E1104" s="27">
        <v>43312</v>
      </c>
      <c r="F1104" s="249">
        <v>1617969.8</v>
      </c>
      <c r="G1104" s="67">
        <v>1.14E-2</v>
      </c>
      <c r="H1104" s="250">
        <v>1537.0800000000002</v>
      </c>
      <c r="I1104" s="249">
        <f t="shared" si="350"/>
        <v>1827112.16</v>
      </c>
      <c r="J1104" s="67">
        <f t="shared" si="340"/>
        <v>1.14E-2</v>
      </c>
      <c r="K1104" s="259">
        <f t="shared" si="351"/>
        <v>1735.7565520000001</v>
      </c>
      <c r="L1104" s="250">
        <f t="shared" si="331"/>
        <v>198.68</v>
      </c>
      <c r="M1104" s="19" t="s">
        <v>1260</v>
      </c>
      <c r="O1104" s="32" t="str">
        <f t="shared" si="352"/>
        <v>E314</v>
      </c>
      <c r="P1104" s="318"/>
      <c r="Q1104" s="31">
        <f t="shared" si="353"/>
        <v>-8.6900000001151056E-3</v>
      </c>
      <c r="T1104" s="19" t="s">
        <v>1260</v>
      </c>
    </row>
    <row r="1105" spans="1:20" outlineLevel="2" x14ac:dyDescent="0.25">
      <c r="A1105" t="s">
        <v>105</v>
      </c>
      <c r="B1105" s="19" t="str">
        <f t="shared" si="349"/>
        <v>E314 STM Turbogen, Goldendale-8</v>
      </c>
      <c r="C1105" s="19" t="s">
        <v>1230</v>
      </c>
      <c r="E1105" s="27">
        <v>43343</v>
      </c>
      <c r="F1105" s="249">
        <v>1826402.42</v>
      </c>
      <c r="G1105" s="67">
        <v>1.14E-2</v>
      </c>
      <c r="H1105" s="250">
        <v>1735.08</v>
      </c>
      <c r="I1105" s="249">
        <f t="shared" si="350"/>
        <v>1827112.16</v>
      </c>
      <c r="J1105" s="67">
        <f t="shared" si="340"/>
        <v>1.14E-2</v>
      </c>
      <c r="K1105" s="259">
        <f t="shared" si="351"/>
        <v>1735.7565520000001</v>
      </c>
      <c r="L1105" s="250">
        <f t="shared" si="331"/>
        <v>0.68</v>
      </c>
      <c r="M1105" s="19" t="s">
        <v>1260</v>
      </c>
      <c r="O1105" s="32" t="str">
        <f t="shared" si="352"/>
        <v>E314</v>
      </c>
      <c r="P1105" s="318"/>
      <c r="Q1105" s="31">
        <f t="shared" si="353"/>
        <v>2.2989999999936117E-3</v>
      </c>
      <c r="T1105" s="19" t="s">
        <v>1260</v>
      </c>
    </row>
    <row r="1106" spans="1:20" outlineLevel="2" x14ac:dyDescent="0.25">
      <c r="A1106" t="s">
        <v>105</v>
      </c>
      <c r="B1106" s="19" t="str">
        <f t="shared" si="349"/>
        <v>E314 STM Turbogen, Goldendale-9</v>
      </c>
      <c r="C1106" s="19" t="s">
        <v>1230</v>
      </c>
      <c r="E1106" s="27">
        <v>43373</v>
      </c>
      <c r="F1106" s="249">
        <v>1824955.09</v>
      </c>
      <c r="G1106" s="67">
        <v>1.14E-2</v>
      </c>
      <c r="H1106" s="250">
        <v>1733.71</v>
      </c>
      <c r="I1106" s="249">
        <f t="shared" si="350"/>
        <v>1827112.16</v>
      </c>
      <c r="J1106" s="67">
        <f t="shared" si="340"/>
        <v>1.14E-2</v>
      </c>
      <c r="K1106" s="259">
        <f t="shared" si="351"/>
        <v>1735.7565520000001</v>
      </c>
      <c r="L1106" s="250">
        <f t="shared" si="331"/>
        <v>2.0499999999999998</v>
      </c>
      <c r="M1106" s="19" t="s">
        <v>1260</v>
      </c>
      <c r="O1106" s="32" t="str">
        <f t="shared" si="352"/>
        <v>E314</v>
      </c>
      <c r="P1106" s="318"/>
      <c r="Q1106" s="31">
        <f t="shared" si="353"/>
        <v>-2.6644999998097774E-3</v>
      </c>
      <c r="T1106" s="19" t="s">
        <v>1260</v>
      </c>
    </row>
    <row r="1107" spans="1:20" outlineLevel="2" x14ac:dyDescent="0.25">
      <c r="A1107" t="s">
        <v>105</v>
      </c>
      <c r="B1107" s="19" t="str">
        <f t="shared" si="349"/>
        <v>E314 STM Turbogen, Goldendale-10</v>
      </c>
      <c r="C1107" s="19" t="s">
        <v>1230</v>
      </c>
      <c r="E1107" s="27">
        <v>43404</v>
      </c>
      <c r="F1107" s="249">
        <v>1824955.09</v>
      </c>
      <c r="G1107" s="67">
        <v>1.14E-2</v>
      </c>
      <c r="H1107" s="250">
        <v>1733.71</v>
      </c>
      <c r="I1107" s="249">
        <f t="shared" si="350"/>
        <v>1827112.16</v>
      </c>
      <c r="J1107" s="67">
        <f t="shared" si="340"/>
        <v>1.14E-2</v>
      </c>
      <c r="K1107" s="259">
        <f t="shared" si="351"/>
        <v>1735.7565520000001</v>
      </c>
      <c r="L1107" s="250">
        <f t="shared" si="331"/>
        <v>2.0499999999999998</v>
      </c>
      <c r="M1107" s="19" t="s">
        <v>1260</v>
      </c>
      <c r="O1107" s="32" t="str">
        <f t="shared" si="352"/>
        <v>E314</v>
      </c>
      <c r="P1107" s="318"/>
      <c r="Q1107" s="31">
        <f t="shared" si="353"/>
        <v>-2.6644999998097774E-3</v>
      </c>
      <c r="T1107" s="19" t="s">
        <v>1260</v>
      </c>
    </row>
    <row r="1108" spans="1:20" outlineLevel="2" x14ac:dyDescent="0.25">
      <c r="A1108" t="s">
        <v>105</v>
      </c>
      <c r="B1108" s="19" t="str">
        <f t="shared" si="349"/>
        <v>E314 STM Turbogen, Goldendale-11</v>
      </c>
      <c r="C1108" s="19" t="s">
        <v>1230</v>
      </c>
      <c r="E1108" s="27">
        <v>43434</v>
      </c>
      <c r="F1108" s="249">
        <v>1824955.09</v>
      </c>
      <c r="G1108" s="67">
        <v>1.14E-2</v>
      </c>
      <c r="H1108" s="250">
        <v>1733.71</v>
      </c>
      <c r="I1108" s="249">
        <f t="shared" si="350"/>
        <v>1827112.16</v>
      </c>
      <c r="J1108" s="67">
        <f t="shared" si="340"/>
        <v>1.14E-2</v>
      </c>
      <c r="K1108" s="259">
        <f t="shared" si="351"/>
        <v>1735.7565520000001</v>
      </c>
      <c r="L1108" s="250">
        <f t="shared" ref="L1108:L1171" si="354">ROUND(K1108-H1108,2)</f>
        <v>2.0499999999999998</v>
      </c>
      <c r="M1108" s="19" t="s">
        <v>1260</v>
      </c>
      <c r="O1108" s="32" t="str">
        <f t="shared" si="352"/>
        <v>E314</v>
      </c>
      <c r="P1108" s="318"/>
      <c r="Q1108" s="31">
        <f t="shared" si="353"/>
        <v>-2.6644999998097774E-3</v>
      </c>
      <c r="T1108" s="19" t="s">
        <v>1260</v>
      </c>
    </row>
    <row r="1109" spans="1:20" outlineLevel="2" x14ac:dyDescent="0.25">
      <c r="A1109" t="s">
        <v>105</v>
      </c>
      <c r="B1109" s="19" t="str">
        <f t="shared" si="349"/>
        <v>E314 STM Turbogen, Goldendale-12</v>
      </c>
      <c r="C1109" s="19" t="s">
        <v>1230</v>
      </c>
      <c r="E1109" s="27">
        <v>43465</v>
      </c>
      <c r="F1109" s="249">
        <v>1827112.16</v>
      </c>
      <c r="G1109" s="67">
        <v>1.14E-2</v>
      </c>
      <c r="H1109" s="250">
        <v>1735.7600000000002</v>
      </c>
      <c r="I1109" s="249">
        <f t="shared" si="350"/>
        <v>1827112.16</v>
      </c>
      <c r="J1109" s="67">
        <f t="shared" si="340"/>
        <v>1.14E-2</v>
      </c>
      <c r="K1109" s="259">
        <f t="shared" si="351"/>
        <v>1735.7565520000001</v>
      </c>
      <c r="L1109" s="250">
        <f t="shared" si="354"/>
        <v>0</v>
      </c>
      <c r="M1109" s="19" t="s">
        <v>1260</v>
      </c>
      <c r="O1109" s="32" t="str">
        <f t="shared" si="352"/>
        <v>E314</v>
      </c>
      <c r="P1109" s="318"/>
      <c r="Q1109" s="31">
        <f t="shared" si="353"/>
        <v>-3.4480000001622102E-3</v>
      </c>
      <c r="T1109" s="19" t="s">
        <v>1260</v>
      </c>
    </row>
    <row r="1110" spans="1:20" s="19" customFormat="1" ht="15.75" outlineLevel="1" thickBot="1" x14ac:dyDescent="0.3">
      <c r="A1110" s="28" t="s">
        <v>708</v>
      </c>
      <c r="C1110" s="20" t="s">
        <v>1234</v>
      </c>
      <c r="E1110" s="104" t="s">
        <v>1266</v>
      </c>
      <c r="F1110" s="29"/>
      <c r="G1110" s="30"/>
      <c r="H1110" s="42">
        <f>SUBTOTAL(9,H1098:H1109)</f>
        <v>18235.129999999997</v>
      </c>
      <c r="I1110" s="29"/>
      <c r="J1110" s="30">
        <f t="shared" si="340"/>
        <v>0</v>
      </c>
      <c r="K1110" s="42">
        <f>SUBTOTAL(9,K1098:K1109)</f>
        <v>20829.078624000002</v>
      </c>
      <c r="L1110" s="42">
        <f t="shared" si="354"/>
        <v>2593.9499999999998</v>
      </c>
      <c r="O1110" s="32" t="str">
        <f>LEFT(A1110,5)</f>
        <v xml:space="preserve">E314 </v>
      </c>
      <c r="P1110" s="318">
        <f>-L1110/2</f>
        <v>-1296.9749999999999</v>
      </c>
    </row>
    <row r="1111" spans="1:20" ht="15.75" outlineLevel="2" thickTop="1" x14ac:dyDescent="0.25">
      <c r="A1111" t="s">
        <v>106</v>
      </c>
      <c r="B1111" s="19" t="str">
        <f t="shared" ref="B1111:B1122" si="355">CONCATENATE(A1111,"-",MONTH(E1111))</f>
        <v>E314 STM Turbogen, Goldendale OP-1</v>
      </c>
      <c r="C1111" s="19" t="s">
        <v>1230</v>
      </c>
      <c r="E1111" s="27">
        <v>43131</v>
      </c>
      <c r="F1111" s="249">
        <v>88275482.5</v>
      </c>
      <c r="G1111" s="67">
        <v>1.14E-2</v>
      </c>
      <c r="H1111" s="250">
        <v>83861.709999999992</v>
      </c>
      <c r="I1111" s="249">
        <f t="shared" ref="I1111:I1122" si="356">VLOOKUP(CONCATENATE(A1111,"-12"),$B$6:$F$7816,5,FALSE)</f>
        <v>88117012.359999999</v>
      </c>
      <c r="J1111" s="67">
        <f t="shared" si="340"/>
        <v>1.14E-2</v>
      </c>
      <c r="K1111" s="259">
        <f t="shared" ref="K1111:K1122" si="357">I1111*J1111/12</f>
        <v>83711.161742000011</v>
      </c>
      <c r="L1111" s="250">
        <f t="shared" si="354"/>
        <v>-150.55000000000001</v>
      </c>
      <c r="M1111" s="19" t="s">
        <v>1260</v>
      </c>
      <c r="O1111" s="32" t="str">
        <f t="shared" ref="O1111:O1122" si="358">LEFT(A1111,4)</f>
        <v>E314</v>
      </c>
      <c r="P1111" s="318"/>
      <c r="Q1111" s="31">
        <f t="shared" ref="Q1111:Q1122" si="359">F1111*G1111/12-H1111</f>
        <v>-1.624999989871867E-3</v>
      </c>
      <c r="T1111" s="19" t="s">
        <v>1260</v>
      </c>
    </row>
    <row r="1112" spans="1:20" outlineLevel="2" x14ac:dyDescent="0.25">
      <c r="A1112" t="s">
        <v>106</v>
      </c>
      <c r="B1112" s="19" t="str">
        <f t="shared" si="355"/>
        <v>E314 STM Turbogen, Goldendale OP-2</v>
      </c>
      <c r="C1112" s="19" t="s">
        <v>1230</v>
      </c>
      <c r="E1112" s="27">
        <v>43159</v>
      </c>
      <c r="F1112" s="249">
        <v>88275482.5</v>
      </c>
      <c r="G1112" s="67">
        <v>1.14E-2</v>
      </c>
      <c r="H1112" s="250">
        <v>83861.709999999992</v>
      </c>
      <c r="I1112" s="249">
        <f t="shared" si="356"/>
        <v>88117012.359999999</v>
      </c>
      <c r="J1112" s="67">
        <f t="shared" si="340"/>
        <v>1.14E-2</v>
      </c>
      <c r="K1112" s="259">
        <f t="shared" si="357"/>
        <v>83711.161742000011</v>
      </c>
      <c r="L1112" s="250">
        <f t="shared" si="354"/>
        <v>-150.55000000000001</v>
      </c>
      <c r="M1112" s="19" t="s">
        <v>1260</v>
      </c>
      <c r="O1112" s="32" t="str">
        <f t="shared" si="358"/>
        <v>E314</v>
      </c>
      <c r="P1112" s="318"/>
      <c r="Q1112" s="31">
        <f t="shared" si="359"/>
        <v>-1.624999989871867E-3</v>
      </c>
      <c r="T1112" s="19" t="s">
        <v>1260</v>
      </c>
    </row>
    <row r="1113" spans="1:20" outlineLevel="2" x14ac:dyDescent="0.25">
      <c r="A1113" t="s">
        <v>106</v>
      </c>
      <c r="B1113" s="19" t="str">
        <f t="shared" si="355"/>
        <v>E314 STM Turbogen, Goldendale OP-3</v>
      </c>
      <c r="C1113" s="19" t="s">
        <v>1230</v>
      </c>
      <c r="E1113" s="27">
        <v>43190</v>
      </c>
      <c r="F1113" s="249">
        <v>88275482.5</v>
      </c>
      <c r="G1113" s="67">
        <v>1.14E-2</v>
      </c>
      <c r="H1113" s="250">
        <v>83861.709999999992</v>
      </c>
      <c r="I1113" s="249">
        <f t="shared" si="356"/>
        <v>88117012.359999999</v>
      </c>
      <c r="J1113" s="67">
        <f t="shared" si="340"/>
        <v>1.14E-2</v>
      </c>
      <c r="K1113" s="259">
        <f t="shared" si="357"/>
        <v>83711.161742000011</v>
      </c>
      <c r="L1113" s="250">
        <f t="shared" si="354"/>
        <v>-150.55000000000001</v>
      </c>
      <c r="M1113" s="19" t="s">
        <v>1260</v>
      </c>
      <c r="O1113" s="32" t="str">
        <f t="shared" si="358"/>
        <v>E314</v>
      </c>
      <c r="P1113" s="318"/>
      <c r="Q1113" s="31">
        <f t="shared" si="359"/>
        <v>-1.624999989871867E-3</v>
      </c>
      <c r="T1113" s="19" t="s">
        <v>1260</v>
      </c>
    </row>
    <row r="1114" spans="1:20" outlineLevel="2" x14ac:dyDescent="0.25">
      <c r="A1114" t="s">
        <v>106</v>
      </c>
      <c r="B1114" s="19" t="str">
        <f t="shared" si="355"/>
        <v>E314 STM Turbogen, Goldendale OP-4</v>
      </c>
      <c r="C1114" s="19" t="s">
        <v>1230</v>
      </c>
      <c r="E1114" s="27">
        <v>43220</v>
      </c>
      <c r="F1114" s="249">
        <v>88275482.5</v>
      </c>
      <c r="G1114" s="67">
        <v>1.14E-2</v>
      </c>
      <c r="H1114" s="250">
        <v>83861.709999999992</v>
      </c>
      <c r="I1114" s="249">
        <f t="shared" si="356"/>
        <v>88117012.359999999</v>
      </c>
      <c r="J1114" s="67">
        <f t="shared" si="340"/>
        <v>1.14E-2</v>
      </c>
      <c r="K1114" s="259">
        <f t="shared" si="357"/>
        <v>83711.161742000011</v>
      </c>
      <c r="L1114" s="250">
        <f t="shared" si="354"/>
        <v>-150.55000000000001</v>
      </c>
      <c r="M1114" s="19" t="s">
        <v>1260</v>
      </c>
      <c r="O1114" s="32" t="str">
        <f t="shared" si="358"/>
        <v>E314</v>
      </c>
      <c r="P1114" s="318"/>
      <c r="Q1114" s="31">
        <f t="shared" si="359"/>
        <v>-1.624999989871867E-3</v>
      </c>
      <c r="T1114" s="19" t="s">
        <v>1260</v>
      </c>
    </row>
    <row r="1115" spans="1:20" outlineLevel="2" x14ac:dyDescent="0.25">
      <c r="A1115" t="s">
        <v>106</v>
      </c>
      <c r="B1115" s="19" t="str">
        <f t="shared" si="355"/>
        <v>E314 STM Turbogen, Goldendale OP-5</v>
      </c>
      <c r="C1115" s="19" t="s">
        <v>1230</v>
      </c>
      <c r="E1115" s="27">
        <v>43251</v>
      </c>
      <c r="F1115" s="249">
        <v>88275482.5</v>
      </c>
      <c r="G1115" s="67">
        <v>1.14E-2</v>
      </c>
      <c r="H1115" s="250">
        <v>83861.709999999992</v>
      </c>
      <c r="I1115" s="249">
        <f t="shared" si="356"/>
        <v>88117012.359999999</v>
      </c>
      <c r="J1115" s="67">
        <f t="shared" si="340"/>
        <v>1.14E-2</v>
      </c>
      <c r="K1115" s="259">
        <f t="shared" si="357"/>
        <v>83711.161742000011</v>
      </c>
      <c r="L1115" s="250">
        <f t="shared" si="354"/>
        <v>-150.55000000000001</v>
      </c>
      <c r="M1115" s="19" t="s">
        <v>1260</v>
      </c>
      <c r="O1115" s="32" t="str">
        <f t="shared" si="358"/>
        <v>E314</v>
      </c>
      <c r="P1115" s="318"/>
      <c r="Q1115" s="31">
        <f t="shared" si="359"/>
        <v>-1.624999989871867E-3</v>
      </c>
      <c r="T1115" s="19" t="s">
        <v>1260</v>
      </c>
    </row>
    <row r="1116" spans="1:20" outlineLevel="2" x14ac:dyDescent="0.25">
      <c r="A1116" t="s">
        <v>106</v>
      </c>
      <c r="B1116" s="19" t="str">
        <f t="shared" si="355"/>
        <v>E314 STM Turbogen, Goldendale OP-6</v>
      </c>
      <c r="C1116" s="19" t="s">
        <v>1230</v>
      </c>
      <c r="E1116" s="27">
        <v>43281</v>
      </c>
      <c r="F1116" s="249">
        <v>88275482.5</v>
      </c>
      <c r="G1116" s="67">
        <v>1.14E-2</v>
      </c>
      <c r="H1116" s="250">
        <v>83861.709999999992</v>
      </c>
      <c r="I1116" s="249">
        <f t="shared" si="356"/>
        <v>88117012.359999999</v>
      </c>
      <c r="J1116" s="67">
        <f t="shared" si="340"/>
        <v>1.14E-2</v>
      </c>
      <c r="K1116" s="259">
        <f t="shared" si="357"/>
        <v>83711.161742000011</v>
      </c>
      <c r="L1116" s="250">
        <f t="shared" si="354"/>
        <v>-150.55000000000001</v>
      </c>
      <c r="M1116" s="19" t="s">
        <v>1260</v>
      </c>
      <c r="O1116" s="32" t="str">
        <f t="shared" si="358"/>
        <v>E314</v>
      </c>
      <c r="P1116" s="318"/>
      <c r="Q1116" s="31">
        <f t="shared" si="359"/>
        <v>-1.624999989871867E-3</v>
      </c>
      <c r="T1116" s="19" t="s">
        <v>1260</v>
      </c>
    </row>
    <row r="1117" spans="1:20" outlineLevel="2" x14ac:dyDescent="0.25">
      <c r="A1117" t="s">
        <v>106</v>
      </c>
      <c r="B1117" s="19" t="str">
        <f t="shared" si="355"/>
        <v>E314 STM Turbogen, Goldendale OP-7</v>
      </c>
      <c r="C1117" s="19" t="s">
        <v>1230</v>
      </c>
      <c r="E1117" s="27">
        <v>43312</v>
      </c>
      <c r="F1117" s="249">
        <v>88196247.430000007</v>
      </c>
      <c r="G1117" s="67">
        <v>1.14E-2</v>
      </c>
      <c r="H1117" s="250">
        <v>83786.429999999993</v>
      </c>
      <c r="I1117" s="249">
        <f t="shared" si="356"/>
        <v>88117012.359999999</v>
      </c>
      <c r="J1117" s="67">
        <f t="shared" si="340"/>
        <v>1.14E-2</v>
      </c>
      <c r="K1117" s="259">
        <f t="shared" si="357"/>
        <v>83711.161742000011</v>
      </c>
      <c r="L1117" s="250">
        <f t="shared" si="354"/>
        <v>-75.27</v>
      </c>
      <c r="M1117" s="19" t="s">
        <v>1260</v>
      </c>
      <c r="O1117" s="32" t="str">
        <f t="shared" si="358"/>
        <v>E314</v>
      </c>
      <c r="P1117" s="318"/>
      <c r="Q1117" s="31">
        <f t="shared" si="359"/>
        <v>5.0585000135470182E-3</v>
      </c>
      <c r="T1117" s="19" t="s">
        <v>1260</v>
      </c>
    </row>
    <row r="1118" spans="1:20" outlineLevel="2" x14ac:dyDescent="0.25">
      <c r="A1118" t="s">
        <v>106</v>
      </c>
      <c r="B1118" s="19" t="str">
        <f t="shared" si="355"/>
        <v>E314 STM Turbogen, Goldendale OP-8</v>
      </c>
      <c r="C1118" s="19" t="s">
        <v>1230</v>
      </c>
      <c r="E1118" s="27">
        <v>43343</v>
      </c>
      <c r="F1118" s="249">
        <v>88117012.359999999</v>
      </c>
      <c r="G1118" s="67">
        <v>1.14E-2</v>
      </c>
      <c r="H1118" s="250">
        <v>83711.159999999989</v>
      </c>
      <c r="I1118" s="249">
        <f t="shared" si="356"/>
        <v>88117012.359999999</v>
      </c>
      <c r="J1118" s="67">
        <f t="shared" si="340"/>
        <v>1.14E-2</v>
      </c>
      <c r="K1118" s="259">
        <f t="shared" si="357"/>
        <v>83711.161742000011</v>
      </c>
      <c r="L1118" s="250">
        <f t="shared" si="354"/>
        <v>0</v>
      </c>
      <c r="M1118" s="19" t="s">
        <v>1260</v>
      </c>
      <c r="O1118" s="32" t="str">
        <f t="shared" si="358"/>
        <v>E314</v>
      </c>
      <c r="P1118" s="318"/>
      <c r="Q1118" s="31">
        <f t="shared" si="359"/>
        <v>1.7420000222045928E-3</v>
      </c>
      <c r="T1118" s="19" t="s">
        <v>1260</v>
      </c>
    </row>
    <row r="1119" spans="1:20" outlineLevel="2" x14ac:dyDescent="0.25">
      <c r="A1119" t="s">
        <v>106</v>
      </c>
      <c r="B1119" s="19" t="str">
        <f t="shared" si="355"/>
        <v>E314 STM Turbogen, Goldendale OP-9</v>
      </c>
      <c r="C1119" s="19" t="s">
        <v>1230</v>
      </c>
      <c r="E1119" s="27">
        <v>43373</v>
      </c>
      <c r="F1119" s="249">
        <v>88117012.359999999</v>
      </c>
      <c r="G1119" s="67">
        <v>1.14E-2</v>
      </c>
      <c r="H1119" s="250">
        <v>83711.159999999989</v>
      </c>
      <c r="I1119" s="249">
        <f t="shared" si="356"/>
        <v>88117012.359999999</v>
      </c>
      <c r="J1119" s="67">
        <f t="shared" si="340"/>
        <v>1.14E-2</v>
      </c>
      <c r="K1119" s="259">
        <f t="shared" si="357"/>
        <v>83711.161742000011</v>
      </c>
      <c r="L1119" s="250">
        <f t="shared" si="354"/>
        <v>0</v>
      </c>
      <c r="M1119" s="19" t="s">
        <v>1260</v>
      </c>
      <c r="O1119" s="32" t="str">
        <f t="shared" si="358"/>
        <v>E314</v>
      </c>
      <c r="P1119" s="318"/>
      <c r="Q1119" s="31">
        <f t="shared" si="359"/>
        <v>1.7420000222045928E-3</v>
      </c>
      <c r="T1119" s="19" t="s">
        <v>1260</v>
      </c>
    </row>
    <row r="1120" spans="1:20" outlineLevel="2" x14ac:dyDescent="0.25">
      <c r="A1120" t="s">
        <v>106</v>
      </c>
      <c r="B1120" s="19" t="str">
        <f t="shared" si="355"/>
        <v>E314 STM Turbogen, Goldendale OP-10</v>
      </c>
      <c r="C1120" s="19" t="s">
        <v>1230</v>
      </c>
      <c r="E1120" s="27">
        <v>43404</v>
      </c>
      <c r="F1120" s="249">
        <v>88117012.359999999</v>
      </c>
      <c r="G1120" s="67">
        <v>1.14E-2</v>
      </c>
      <c r="H1120" s="250">
        <v>83711.159999999989</v>
      </c>
      <c r="I1120" s="249">
        <f t="shared" si="356"/>
        <v>88117012.359999999</v>
      </c>
      <c r="J1120" s="67">
        <f t="shared" si="340"/>
        <v>1.14E-2</v>
      </c>
      <c r="K1120" s="259">
        <f t="shared" si="357"/>
        <v>83711.161742000011</v>
      </c>
      <c r="L1120" s="250">
        <f t="shared" si="354"/>
        <v>0</v>
      </c>
      <c r="M1120" s="19" t="s">
        <v>1260</v>
      </c>
      <c r="O1120" s="32" t="str">
        <f t="shared" si="358"/>
        <v>E314</v>
      </c>
      <c r="P1120" s="318"/>
      <c r="Q1120" s="31">
        <f t="shared" si="359"/>
        <v>1.7420000222045928E-3</v>
      </c>
      <c r="T1120" s="19" t="s">
        <v>1260</v>
      </c>
    </row>
    <row r="1121" spans="1:20" outlineLevel="2" x14ac:dyDescent="0.25">
      <c r="A1121" t="s">
        <v>106</v>
      </c>
      <c r="B1121" s="19" t="str">
        <f t="shared" si="355"/>
        <v>E314 STM Turbogen, Goldendale OP-11</v>
      </c>
      <c r="C1121" s="19" t="s">
        <v>1230</v>
      </c>
      <c r="E1121" s="27">
        <v>43434</v>
      </c>
      <c r="F1121" s="249">
        <v>88117012.359999999</v>
      </c>
      <c r="G1121" s="67">
        <v>1.14E-2</v>
      </c>
      <c r="H1121" s="250">
        <v>83711.159999999989</v>
      </c>
      <c r="I1121" s="249">
        <f t="shared" si="356"/>
        <v>88117012.359999999</v>
      </c>
      <c r="J1121" s="67">
        <f t="shared" si="340"/>
        <v>1.14E-2</v>
      </c>
      <c r="K1121" s="259">
        <f t="shared" si="357"/>
        <v>83711.161742000011</v>
      </c>
      <c r="L1121" s="250">
        <f t="shared" si="354"/>
        <v>0</v>
      </c>
      <c r="M1121" s="19" t="s">
        <v>1260</v>
      </c>
      <c r="O1121" s="32" t="str">
        <f t="shared" si="358"/>
        <v>E314</v>
      </c>
      <c r="P1121" s="318"/>
      <c r="Q1121" s="31">
        <f t="shared" si="359"/>
        <v>1.7420000222045928E-3</v>
      </c>
      <c r="T1121" s="19" t="s">
        <v>1260</v>
      </c>
    </row>
    <row r="1122" spans="1:20" outlineLevel="2" x14ac:dyDescent="0.25">
      <c r="A1122" t="s">
        <v>106</v>
      </c>
      <c r="B1122" s="19" t="str">
        <f t="shared" si="355"/>
        <v>E314 STM Turbogen, Goldendale OP-12</v>
      </c>
      <c r="C1122" s="19" t="s">
        <v>1230</v>
      </c>
      <c r="E1122" s="27">
        <v>43465</v>
      </c>
      <c r="F1122" s="249">
        <v>88117012.359999999</v>
      </c>
      <c r="G1122" s="67">
        <v>1.14E-2</v>
      </c>
      <c r="H1122" s="250">
        <v>83711.159999999989</v>
      </c>
      <c r="I1122" s="249">
        <f t="shared" si="356"/>
        <v>88117012.359999999</v>
      </c>
      <c r="J1122" s="67">
        <f t="shared" si="340"/>
        <v>1.14E-2</v>
      </c>
      <c r="K1122" s="259">
        <f t="shared" si="357"/>
        <v>83711.161742000011</v>
      </c>
      <c r="L1122" s="250">
        <f t="shared" si="354"/>
        <v>0</v>
      </c>
      <c r="M1122" s="19" t="s">
        <v>1260</v>
      </c>
      <c r="O1122" s="32" t="str">
        <f t="shared" si="358"/>
        <v>E314</v>
      </c>
      <c r="P1122" s="318"/>
      <c r="Q1122" s="31">
        <f t="shared" si="359"/>
        <v>1.7420000222045928E-3</v>
      </c>
      <c r="T1122" s="19" t="s">
        <v>1260</v>
      </c>
    </row>
    <row r="1123" spans="1:20" s="19" customFormat="1" ht="15.75" outlineLevel="1" thickBot="1" x14ac:dyDescent="0.3">
      <c r="A1123" s="28" t="s">
        <v>709</v>
      </c>
      <c r="C1123" s="20" t="s">
        <v>1234</v>
      </c>
      <c r="E1123" s="104" t="s">
        <v>1266</v>
      </c>
      <c r="F1123" s="29"/>
      <c r="G1123" s="30"/>
      <c r="H1123" s="42">
        <f>SUBTOTAL(9,H1111:H1122)</f>
        <v>1005512.4900000001</v>
      </c>
      <c r="I1123" s="29"/>
      <c r="J1123" s="30">
        <f t="shared" si="340"/>
        <v>0</v>
      </c>
      <c r="K1123" s="42">
        <f>SUBTOTAL(9,K1111:K1122)</f>
        <v>1004533.9409040002</v>
      </c>
      <c r="L1123" s="42">
        <f t="shared" si="354"/>
        <v>-978.55</v>
      </c>
      <c r="O1123" s="32" t="str">
        <f>LEFT(A1123,5)</f>
        <v xml:space="preserve">E314 </v>
      </c>
      <c r="P1123" s="318">
        <f>-L1123/2</f>
        <v>489.27499999999998</v>
      </c>
    </row>
    <row r="1124" spans="1:20" ht="15.75" outlineLevel="2" thickTop="1" x14ac:dyDescent="0.25">
      <c r="A1124" t="s">
        <v>107</v>
      </c>
      <c r="B1124" s="19" t="str">
        <f t="shared" ref="B1124:B1135" si="360">CONCATENATE(A1124,"-",MONTH(E1124))</f>
        <v>E314 STM Turbogen, Mint Farm-1</v>
      </c>
      <c r="C1124" s="19" t="s">
        <v>1230</v>
      </c>
      <c r="E1124" s="27">
        <v>43131</v>
      </c>
      <c r="F1124" s="249">
        <v>1250971.67</v>
      </c>
      <c r="G1124" s="67">
        <v>2.9599999999999998E-2</v>
      </c>
      <c r="H1124" s="250">
        <v>3085.73</v>
      </c>
      <c r="I1124" s="249">
        <f t="shared" ref="I1124:I1135" si="361">VLOOKUP(CONCATENATE(A1124,"-12"),$B$6:$F$7816,5,FALSE)</f>
        <v>1696848.62</v>
      </c>
      <c r="J1124" s="67">
        <f t="shared" si="340"/>
        <v>2.9599999999999998E-2</v>
      </c>
      <c r="K1124" s="259">
        <f t="shared" ref="K1124:K1135" si="362">I1124*J1124/12</f>
        <v>4185.5599293333335</v>
      </c>
      <c r="L1124" s="250">
        <f t="shared" si="354"/>
        <v>1099.83</v>
      </c>
      <c r="M1124" s="19" t="s">
        <v>1260</v>
      </c>
      <c r="O1124" s="32" t="str">
        <f t="shared" ref="O1124:O1135" si="363">LEFT(A1124,4)</f>
        <v>E314</v>
      </c>
      <c r="P1124" s="318"/>
      <c r="T1124" s="19" t="s">
        <v>1260</v>
      </c>
    </row>
    <row r="1125" spans="1:20" outlineLevel="2" x14ac:dyDescent="0.25">
      <c r="A1125" t="s">
        <v>107</v>
      </c>
      <c r="B1125" s="19" t="str">
        <f t="shared" si="360"/>
        <v>E314 STM Turbogen, Mint Farm-2</v>
      </c>
      <c r="C1125" s="19" t="s">
        <v>1230</v>
      </c>
      <c r="E1125" s="27">
        <v>43159</v>
      </c>
      <c r="F1125" s="249">
        <v>1250971.67</v>
      </c>
      <c r="G1125" s="67">
        <v>2.9599999999999998E-2</v>
      </c>
      <c r="H1125" s="250">
        <v>3085.73</v>
      </c>
      <c r="I1125" s="249">
        <f t="shared" si="361"/>
        <v>1696848.62</v>
      </c>
      <c r="J1125" s="67">
        <f t="shared" si="340"/>
        <v>2.9599999999999998E-2</v>
      </c>
      <c r="K1125" s="259">
        <f t="shared" si="362"/>
        <v>4185.5599293333335</v>
      </c>
      <c r="L1125" s="250">
        <f t="shared" si="354"/>
        <v>1099.83</v>
      </c>
      <c r="M1125" s="19" t="s">
        <v>1260</v>
      </c>
      <c r="O1125" s="32" t="str">
        <f t="shared" si="363"/>
        <v>E314</v>
      </c>
      <c r="P1125" s="318"/>
      <c r="T1125" s="19" t="s">
        <v>1260</v>
      </c>
    </row>
    <row r="1126" spans="1:20" outlineLevel="2" x14ac:dyDescent="0.25">
      <c r="A1126" t="s">
        <v>107</v>
      </c>
      <c r="B1126" s="19" t="str">
        <f t="shared" si="360"/>
        <v>E314 STM Turbogen, Mint Farm-3</v>
      </c>
      <c r="C1126" s="19" t="s">
        <v>1230</v>
      </c>
      <c r="E1126" s="27">
        <v>43190</v>
      </c>
      <c r="F1126" s="249">
        <v>1250971.67</v>
      </c>
      <c r="G1126" s="67">
        <v>2.9599999999999998E-2</v>
      </c>
      <c r="H1126" s="250">
        <v>3085.73</v>
      </c>
      <c r="I1126" s="249">
        <f t="shared" si="361"/>
        <v>1696848.62</v>
      </c>
      <c r="J1126" s="67">
        <f t="shared" si="340"/>
        <v>2.9599999999999998E-2</v>
      </c>
      <c r="K1126" s="259">
        <f t="shared" si="362"/>
        <v>4185.5599293333335</v>
      </c>
      <c r="L1126" s="250">
        <f t="shared" si="354"/>
        <v>1099.83</v>
      </c>
      <c r="M1126" s="19" t="s">
        <v>1260</v>
      </c>
      <c r="O1126" s="32" t="str">
        <f t="shared" si="363"/>
        <v>E314</v>
      </c>
      <c r="P1126" s="318"/>
      <c r="T1126" s="19" t="s">
        <v>1260</v>
      </c>
    </row>
    <row r="1127" spans="1:20" outlineLevel="2" x14ac:dyDescent="0.25">
      <c r="A1127" t="s">
        <v>107</v>
      </c>
      <c r="B1127" s="19" t="str">
        <f t="shared" si="360"/>
        <v>E314 STM Turbogen, Mint Farm-4</v>
      </c>
      <c r="C1127" s="19" t="s">
        <v>1230</v>
      </c>
      <c r="E1127" s="27">
        <v>43220</v>
      </c>
      <c r="F1127" s="249">
        <v>1250971.67</v>
      </c>
      <c r="G1127" s="67">
        <v>2.9599999999999998E-2</v>
      </c>
      <c r="H1127" s="250">
        <v>3085.73</v>
      </c>
      <c r="I1127" s="249">
        <f t="shared" si="361"/>
        <v>1696848.62</v>
      </c>
      <c r="J1127" s="67">
        <f t="shared" si="340"/>
        <v>2.9599999999999998E-2</v>
      </c>
      <c r="K1127" s="259">
        <f t="shared" si="362"/>
        <v>4185.5599293333335</v>
      </c>
      <c r="L1127" s="250">
        <f t="shared" si="354"/>
        <v>1099.83</v>
      </c>
      <c r="M1127" s="19" t="s">
        <v>1260</v>
      </c>
      <c r="O1127" s="32" t="str">
        <f t="shared" si="363"/>
        <v>E314</v>
      </c>
      <c r="P1127" s="318"/>
      <c r="T1127" s="19" t="s">
        <v>1260</v>
      </c>
    </row>
    <row r="1128" spans="1:20" outlineLevel="2" x14ac:dyDescent="0.25">
      <c r="A1128" t="s">
        <v>107</v>
      </c>
      <c r="B1128" s="19" t="str">
        <f t="shared" si="360"/>
        <v>E314 STM Turbogen, Mint Farm-5</v>
      </c>
      <c r="C1128" s="19" t="s">
        <v>1230</v>
      </c>
      <c r="E1128" s="27">
        <v>43251</v>
      </c>
      <c r="F1128" s="249">
        <v>1473456.72</v>
      </c>
      <c r="G1128" s="67">
        <v>2.9599999999999998E-2</v>
      </c>
      <c r="H1128" s="250">
        <v>3634.52</v>
      </c>
      <c r="I1128" s="249">
        <f t="shared" si="361"/>
        <v>1696848.62</v>
      </c>
      <c r="J1128" s="67">
        <f t="shared" si="340"/>
        <v>2.9599999999999998E-2</v>
      </c>
      <c r="K1128" s="259">
        <f t="shared" si="362"/>
        <v>4185.5599293333335</v>
      </c>
      <c r="L1128" s="250">
        <f t="shared" si="354"/>
        <v>551.04</v>
      </c>
      <c r="M1128" s="19" t="s">
        <v>1260</v>
      </c>
      <c r="O1128" s="32" t="str">
        <f t="shared" si="363"/>
        <v>E314</v>
      </c>
      <c r="P1128" s="318"/>
      <c r="T1128" s="19" t="s">
        <v>1260</v>
      </c>
    </row>
    <row r="1129" spans="1:20" outlineLevel="2" x14ac:dyDescent="0.25">
      <c r="A1129" t="s">
        <v>107</v>
      </c>
      <c r="B1129" s="19" t="str">
        <f t="shared" si="360"/>
        <v>E314 STM Turbogen, Mint Farm-6</v>
      </c>
      <c r="C1129" s="19" t="s">
        <v>1230</v>
      </c>
      <c r="E1129" s="27">
        <v>43281</v>
      </c>
      <c r="F1129" s="249">
        <v>1695964.45</v>
      </c>
      <c r="G1129" s="67">
        <v>2.9599999999999998E-2</v>
      </c>
      <c r="H1129" s="250">
        <v>4183.38</v>
      </c>
      <c r="I1129" s="249">
        <f t="shared" si="361"/>
        <v>1696848.62</v>
      </c>
      <c r="J1129" s="67">
        <f t="shared" si="340"/>
        <v>2.9599999999999998E-2</v>
      </c>
      <c r="K1129" s="259">
        <f t="shared" si="362"/>
        <v>4185.5599293333335</v>
      </c>
      <c r="L1129" s="250">
        <f t="shared" si="354"/>
        <v>2.1800000000000002</v>
      </c>
      <c r="M1129" s="19" t="s">
        <v>1260</v>
      </c>
      <c r="O1129" s="32" t="str">
        <f t="shared" si="363"/>
        <v>E314</v>
      </c>
      <c r="P1129" s="318"/>
      <c r="T1129" s="19" t="s">
        <v>1260</v>
      </c>
    </row>
    <row r="1130" spans="1:20" outlineLevel="2" x14ac:dyDescent="0.25">
      <c r="A1130" t="s">
        <v>107</v>
      </c>
      <c r="B1130" s="19" t="str">
        <f t="shared" si="360"/>
        <v>E314 STM Turbogen, Mint Farm-7</v>
      </c>
      <c r="C1130" s="19" t="s">
        <v>1230</v>
      </c>
      <c r="E1130" s="27">
        <v>43312</v>
      </c>
      <c r="F1130" s="249">
        <v>1696417.88</v>
      </c>
      <c r="G1130" s="67">
        <v>2.9599999999999998E-2</v>
      </c>
      <c r="H1130" s="250">
        <v>4184.5</v>
      </c>
      <c r="I1130" s="249">
        <f t="shared" si="361"/>
        <v>1696848.62</v>
      </c>
      <c r="J1130" s="67">
        <f t="shared" si="340"/>
        <v>2.9599999999999998E-2</v>
      </c>
      <c r="K1130" s="259">
        <f t="shared" si="362"/>
        <v>4185.5599293333335</v>
      </c>
      <c r="L1130" s="250">
        <f t="shared" si="354"/>
        <v>1.06</v>
      </c>
      <c r="M1130" s="19" t="s">
        <v>1260</v>
      </c>
      <c r="O1130" s="32" t="str">
        <f t="shared" si="363"/>
        <v>E314</v>
      </c>
      <c r="P1130" s="318"/>
      <c r="T1130" s="19" t="s">
        <v>1260</v>
      </c>
    </row>
    <row r="1131" spans="1:20" outlineLevel="2" x14ac:dyDescent="0.25">
      <c r="A1131" t="s">
        <v>107</v>
      </c>
      <c r="B1131" s="19" t="str">
        <f t="shared" si="360"/>
        <v>E314 STM Turbogen, Mint Farm-8</v>
      </c>
      <c r="C1131" s="19" t="s">
        <v>1230</v>
      </c>
      <c r="E1131" s="27">
        <v>43343</v>
      </c>
      <c r="F1131" s="249">
        <v>1696848.62</v>
      </c>
      <c r="G1131" s="67">
        <v>2.9599999999999998E-2</v>
      </c>
      <c r="H1131" s="250">
        <v>4185.5600000000004</v>
      </c>
      <c r="I1131" s="249">
        <f t="shared" si="361"/>
        <v>1696848.62</v>
      </c>
      <c r="J1131" s="67">
        <f t="shared" si="340"/>
        <v>2.9599999999999998E-2</v>
      </c>
      <c r="K1131" s="259">
        <f t="shared" si="362"/>
        <v>4185.5599293333335</v>
      </c>
      <c r="L1131" s="250">
        <f t="shared" si="354"/>
        <v>0</v>
      </c>
      <c r="M1131" s="19" t="s">
        <v>1260</v>
      </c>
      <c r="O1131" s="32" t="str">
        <f t="shared" si="363"/>
        <v>E314</v>
      </c>
      <c r="P1131" s="318"/>
      <c r="T1131" s="19" t="s">
        <v>1260</v>
      </c>
    </row>
    <row r="1132" spans="1:20" outlineLevel="2" x14ac:dyDescent="0.25">
      <c r="A1132" t="s">
        <v>107</v>
      </c>
      <c r="B1132" s="19" t="str">
        <f t="shared" si="360"/>
        <v>E314 STM Turbogen, Mint Farm-9</v>
      </c>
      <c r="C1132" s="19" t="s">
        <v>1230</v>
      </c>
      <c r="E1132" s="27">
        <v>43373</v>
      </c>
      <c r="F1132" s="249">
        <v>1696848.62</v>
      </c>
      <c r="G1132" s="67">
        <v>2.9599999999999998E-2</v>
      </c>
      <c r="H1132" s="250">
        <v>4185.5600000000004</v>
      </c>
      <c r="I1132" s="249">
        <f t="shared" si="361"/>
        <v>1696848.62</v>
      </c>
      <c r="J1132" s="67">
        <f t="shared" si="340"/>
        <v>2.9599999999999998E-2</v>
      </c>
      <c r="K1132" s="259">
        <f t="shared" si="362"/>
        <v>4185.5599293333335</v>
      </c>
      <c r="L1132" s="250">
        <f t="shared" si="354"/>
        <v>0</v>
      </c>
      <c r="M1132" s="19" t="s">
        <v>1260</v>
      </c>
      <c r="O1132" s="32" t="str">
        <f t="shared" si="363"/>
        <v>E314</v>
      </c>
      <c r="P1132" s="318"/>
      <c r="T1132" s="19" t="s">
        <v>1260</v>
      </c>
    </row>
    <row r="1133" spans="1:20" outlineLevel="2" x14ac:dyDescent="0.25">
      <c r="A1133" t="s">
        <v>107</v>
      </c>
      <c r="B1133" s="19" t="str">
        <f t="shared" si="360"/>
        <v>E314 STM Turbogen, Mint Farm-10</v>
      </c>
      <c r="C1133" s="19" t="s">
        <v>1230</v>
      </c>
      <c r="E1133" s="27">
        <v>43404</v>
      </c>
      <c r="F1133" s="249">
        <v>1696848.62</v>
      </c>
      <c r="G1133" s="67">
        <v>2.9599999999999998E-2</v>
      </c>
      <c r="H1133" s="250">
        <v>4185.5600000000004</v>
      </c>
      <c r="I1133" s="249">
        <f t="shared" si="361"/>
        <v>1696848.62</v>
      </c>
      <c r="J1133" s="67">
        <f t="shared" si="340"/>
        <v>2.9599999999999998E-2</v>
      </c>
      <c r="K1133" s="259">
        <f t="shared" si="362"/>
        <v>4185.5599293333335</v>
      </c>
      <c r="L1133" s="250">
        <f t="shared" si="354"/>
        <v>0</v>
      </c>
      <c r="M1133" s="19" t="s">
        <v>1260</v>
      </c>
      <c r="O1133" s="32" t="str">
        <f t="shared" si="363"/>
        <v>E314</v>
      </c>
      <c r="P1133" s="318"/>
      <c r="T1133" s="19" t="s">
        <v>1260</v>
      </c>
    </row>
    <row r="1134" spans="1:20" outlineLevel="2" x14ac:dyDescent="0.25">
      <c r="A1134" t="s">
        <v>107</v>
      </c>
      <c r="B1134" s="19" t="str">
        <f t="shared" si="360"/>
        <v>E314 STM Turbogen, Mint Farm-11</v>
      </c>
      <c r="C1134" s="19" t="s">
        <v>1230</v>
      </c>
      <c r="E1134" s="27">
        <v>43434</v>
      </c>
      <c r="F1134" s="249">
        <v>1696848.62</v>
      </c>
      <c r="G1134" s="67">
        <v>2.9599999999999998E-2</v>
      </c>
      <c r="H1134" s="250">
        <v>4185.5600000000004</v>
      </c>
      <c r="I1134" s="249">
        <f t="shared" si="361"/>
        <v>1696848.62</v>
      </c>
      <c r="J1134" s="67">
        <f t="shared" ref="J1134:J1197" si="364">G1134</f>
        <v>2.9599999999999998E-2</v>
      </c>
      <c r="K1134" s="259">
        <f t="shared" si="362"/>
        <v>4185.5599293333335</v>
      </c>
      <c r="L1134" s="250">
        <f t="shared" si="354"/>
        <v>0</v>
      </c>
      <c r="M1134" s="19" t="s">
        <v>1260</v>
      </c>
      <c r="O1134" s="32" t="str">
        <f t="shared" si="363"/>
        <v>E314</v>
      </c>
      <c r="P1134" s="318"/>
      <c r="T1134" s="19" t="s">
        <v>1260</v>
      </c>
    </row>
    <row r="1135" spans="1:20" outlineLevel="2" x14ac:dyDescent="0.25">
      <c r="A1135" t="s">
        <v>107</v>
      </c>
      <c r="B1135" s="19" t="str">
        <f t="shared" si="360"/>
        <v>E314 STM Turbogen, Mint Farm-12</v>
      </c>
      <c r="C1135" s="19" t="s">
        <v>1230</v>
      </c>
      <c r="E1135" s="27">
        <v>43465</v>
      </c>
      <c r="F1135" s="249">
        <v>1696848.62</v>
      </c>
      <c r="G1135" s="67">
        <v>2.9599999999999998E-2</v>
      </c>
      <c r="H1135" s="250">
        <v>4185.5600000000004</v>
      </c>
      <c r="I1135" s="249">
        <f t="shared" si="361"/>
        <v>1696848.62</v>
      </c>
      <c r="J1135" s="67">
        <f t="shared" si="364"/>
        <v>2.9599999999999998E-2</v>
      </c>
      <c r="K1135" s="259">
        <f t="shared" si="362"/>
        <v>4185.5599293333335</v>
      </c>
      <c r="L1135" s="250">
        <f t="shared" si="354"/>
        <v>0</v>
      </c>
      <c r="M1135" s="19" t="s">
        <v>1260</v>
      </c>
      <c r="O1135" s="32" t="str">
        <f t="shared" si="363"/>
        <v>E314</v>
      </c>
      <c r="P1135" s="318"/>
      <c r="T1135" s="19" t="s">
        <v>1260</v>
      </c>
    </row>
    <row r="1136" spans="1:20" s="19" customFormat="1" ht="15.75" outlineLevel="1" thickBot="1" x14ac:dyDescent="0.3">
      <c r="A1136" s="28" t="s">
        <v>710</v>
      </c>
      <c r="C1136" s="20" t="s">
        <v>1234</v>
      </c>
      <c r="E1136" s="104" t="s">
        <v>1266</v>
      </c>
      <c r="F1136" s="29"/>
      <c r="G1136" s="30"/>
      <c r="H1136" s="42">
        <f>SUBTOTAL(9,H1124:H1135)</f>
        <v>45273.119999999995</v>
      </c>
      <c r="I1136" s="29"/>
      <c r="J1136" s="30">
        <f t="shared" si="364"/>
        <v>0</v>
      </c>
      <c r="K1136" s="42">
        <f>SUBTOTAL(9,K1124:K1135)</f>
        <v>50226.719152000012</v>
      </c>
      <c r="L1136" s="42">
        <f t="shared" si="354"/>
        <v>4953.6000000000004</v>
      </c>
      <c r="O1136" s="32" t="str">
        <f>LEFT(A1136,5)</f>
        <v xml:space="preserve">E314 </v>
      </c>
      <c r="P1136" s="318">
        <f>-L1136/2</f>
        <v>-2476.8000000000002</v>
      </c>
    </row>
    <row r="1137" spans="1:20" ht="15.75" outlineLevel="2" thickTop="1" x14ac:dyDescent="0.25">
      <c r="A1137" t="s">
        <v>108</v>
      </c>
      <c r="B1137" s="19" t="str">
        <f t="shared" ref="B1137:B1148" si="365">CONCATENATE(A1137,"-",MONTH(E1137))</f>
        <v>E314 STM Turbogen, Mint Farm OP-1</v>
      </c>
      <c r="C1137" s="19" t="s">
        <v>1230</v>
      </c>
      <c r="E1137" s="27">
        <v>43131</v>
      </c>
      <c r="F1137" s="249">
        <v>23467176.829999998</v>
      </c>
      <c r="G1137" s="67">
        <v>2.9599999999999998E-2</v>
      </c>
      <c r="H1137" s="250">
        <v>57885.710000000006</v>
      </c>
      <c r="I1137" s="249">
        <f t="shared" ref="I1137:I1148" si="366">VLOOKUP(CONCATENATE(A1137,"-12"),$B$6:$F$7816,5,FALSE)</f>
        <v>23467176.829999998</v>
      </c>
      <c r="J1137" s="67">
        <f t="shared" si="364"/>
        <v>2.9599999999999998E-2</v>
      </c>
      <c r="K1137" s="259">
        <f t="shared" ref="K1137:K1148" si="367">I1137*J1137/12</f>
        <v>57885.702847333327</v>
      </c>
      <c r="L1137" s="250">
        <f t="shared" si="354"/>
        <v>-0.01</v>
      </c>
      <c r="M1137" s="19" t="s">
        <v>1260</v>
      </c>
      <c r="O1137" s="32" t="str">
        <f t="shared" ref="O1137:O1148" si="368">LEFT(A1137,4)</f>
        <v>E314</v>
      </c>
      <c r="P1137" s="318"/>
      <c r="T1137" s="19" t="s">
        <v>1260</v>
      </c>
    </row>
    <row r="1138" spans="1:20" outlineLevel="2" x14ac:dyDescent="0.25">
      <c r="A1138" t="s">
        <v>108</v>
      </c>
      <c r="B1138" s="19" t="str">
        <f t="shared" si="365"/>
        <v>E314 STM Turbogen, Mint Farm OP-2</v>
      </c>
      <c r="C1138" s="19" t="s">
        <v>1230</v>
      </c>
      <c r="E1138" s="27">
        <v>43159</v>
      </c>
      <c r="F1138" s="249">
        <v>23467176.829999998</v>
      </c>
      <c r="G1138" s="67">
        <v>2.9599999999999998E-2</v>
      </c>
      <c r="H1138" s="250">
        <v>57885.710000000006</v>
      </c>
      <c r="I1138" s="249">
        <f t="shared" si="366"/>
        <v>23467176.829999998</v>
      </c>
      <c r="J1138" s="67">
        <f t="shared" si="364"/>
        <v>2.9599999999999998E-2</v>
      </c>
      <c r="K1138" s="259">
        <f t="shared" si="367"/>
        <v>57885.702847333327</v>
      </c>
      <c r="L1138" s="250">
        <f t="shared" si="354"/>
        <v>-0.01</v>
      </c>
      <c r="M1138" s="19" t="s">
        <v>1260</v>
      </c>
      <c r="O1138" s="32" t="str">
        <f t="shared" si="368"/>
        <v>E314</v>
      </c>
      <c r="P1138" s="318"/>
      <c r="T1138" s="19" t="s">
        <v>1260</v>
      </c>
    </row>
    <row r="1139" spans="1:20" outlineLevel="2" x14ac:dyDescent="0.25">
      <c r="A1139" t="s">
        <v>108</v>
      </c>
      <c r="B1139" s="19" t="str">
        <f t="shared" si="365"/>
        <v>E314 STM Turbogen, Mint Farm OP-3</v>
      </c>
      <c r="C1139" s="19" t="s">
        <v>1230</v>
      </c>
      <c r="E1139" s="27">
        <v>43190</v>
      </c>
      <c r="F1139" s="249">
        <v>23467176.829999998</v>
      </c>
      <c r="G1139" s="67">
        <v>2.9599999999999998E-2</v>
      </c>
      <c r="H1139" s="250">
        <v>57885.710000000006</v>
      </c>
      <c r="I1139" s="249">
        <f t="shared" si="366"/>
        <v>23467176.829999998</v>
      </c>
      <c r="J1139" s="67">
        <f t="shared" si="364"/>
        <v>2.9599999999999998E-2</v>
      </c>
      <c r="K1139" s="259">
        <f t="shared" si="367"/>
        <v>57885.702847333327</v>
      </c>
      <c r="L1139" s="250">
        <f t="shared" si="354"/>
        <v>-0.01</v>
      </c>
      <c r="M1139" s="19" t="s">
        <v>1260</v>
      </c>
      <c r="O1139" s="32" t="str">
        <f t="shared" si="368"/>
        <v>E314</v>
      </c>
      <c r="P1139" s="318"/>
      <c r="T1139" s="19" t="s">
        <v>1260</v>
      </c>
    </row>
    <row r="1140" spans="1:20" outlineLevel="2" x14ac:dyDescent="0.25">
      <c r="A1140" t="s">
        <v>108</v>
      </c>
      <c r="B1140" s="19" t="str">
        <f t="shared" si="365"/>
        <v>E314 STM Turbogen, Mint Farm OP-4</v>
      </c>
      <c r="C1140" s="19" t="s">
        <v>1230</v>
      </c>
      <c r="E1140" s="27">
        <v>43220</v>
      </c>
      <c r="F1140" s="249">
        <v>23467176.829999998</v>
      </c>
      <c r="G1140" s="67">
        <v>2.9599999999999998E-2</v>
      </c>
      <c r="H1140" s="250">
        <v>57885.710000000006</v>
      </c>
      <c r="I1140" s="249">
        <f t="shared" si="366"/>
        <v>23467176.829999998</v>
      </c>
      <c r="J1140" s="67">
        <f t="shared" si="364"/>
        <v>2.9599999999999998E-2</v>
      </c>
      <c r="K1140" s="259">
        <f t="shared" si="367"/>
        <v>57885.702847333327</v>
      </c>
      <c r="L1140" s="250">
        <f t="shared" si="354"/>
        <v>-0.01</v>
      </c>
      <c r="M1140" s="19" t="s">
        <v>1260</v>
      </c>
      <c r="O1140" s="32" t="str">
        <f t="shared" si="368"/>
        <v>E314</v>
      </c>
      <c r="P1140" s="318"/>
      <c r="T1140" s="19" t="s">
        <v>1260</v>
      </c>
    </row>
    <row r="1141" spans="1:20" outlineLevel="2" x14ac:dyDescent="0.25">
      <c r="A1141" t="s">
        <v>108</v>
      </c>
      <c r="B1141" s="19" t="str">
        <f t="shared" si="365"/>
        <v>E314 STM Turbogen, Mint Farm OP-5</v>
      </c>
      <c r="C1141" s="19" t="s">
        <v>1230</v>
      </c>
      <c r="E1141" s="27">
        <v>43251</v>
      </c>
      <c r="F1141" s="249">
        <v>23467176.829999998</v>
      </c>
      <c r="G1141" s="67">
        <v>2.9599999999999998E-2</v>
      </c>
      <c r="H1141" s="250">
        <v>57885.710000000006</v>
      </c>
      <c r="I1141" s="249">
        <f t="shared" si="366"/>
        <v>23467176.829999998</v>
      </c>
      <c r="J1141" s="67">
        <f t="shared" si="364"/>
        <v>2.9599999999999998E-2</v>
      </c>
      <c r="K1141" s="259">
        <f t="shared" si="367"/>
        <v>57885.702847333327</v>
      </c>
      <c r="L1141" s="250">
        <f t="shared" si="354"/>
        <v>-0.01</v>
      </c>
      <c r="M1141" s="19" t="s">
        <v>1260</v>
      </c>
      <c r="O1141" s="32" t="str">
        <f t="shared" si="368"/>
        <v>E314</v>
      </c>
      <c r="P1141" s="318"/>
      <c r="T1141" s="19" t="s">
        <v>1260</v>
      </c>
    </row>
    <row r="1142" spans="1:20" outlineLevel="2" x14ac:dyDescent="0.25">
      <c r="A1142" t="s">
        <v>108</v>
      </c>
      <c r="B1142" s="19" t="str">
        <f t="shared" si="365"/>
        <v>E314 STM Turbogen, Mint Farm OP-6</v>
      </c>
      <c r="C1142" s="19" t="s">
        <v>1230</v>
      </c>
      <c r="E1142" s="27">
        <v>43281</v>
      </c>
      <c r="F1142" s="249">
        <v>23467176.829999998</v>
      </c>
      <c r="G1142" s="67">
        <v>2.9599999999999998E-2</v>
      </c>
      <c r="H1142" s="250">
        <v>57885.710000000006</v>
      </c>
      <c r="I1142" s="249">
        <f t="shared" si="366"/>
        <v>23467176.829999998</v>
      </c>
      <c r="J1142" s="67">
        <f t="shared" si="364"/>
        <v>2.9599999999999998E-2</v>
      </c>
      <c r="K1142" s="259">
        <f t="shared" si="367"/>
        <v>57885.702847333327</v>
      </c>
      <c r="L1142" s="250">
        <f t="shared" si="354"/>
        <v>-0.01</v>
      </c>
      <c r="M1142" s="19" t="s">
        <v>1260</v>
      </c>
      <c r="O1142" s="32" t="str">
        <f t="shared" si="368"/>
        <v>E314</v>
      </c>
      <c r="P1142" s="318"/>
      <c r="T1142" s="19" t="s">
        <v>1260</v>
      </c>
    </row>
    <row r="1143" spans="1:20" outlineLevel="2" x14ac:dyDescent="0.25">
      <c r="A1143" t="s">
        <v>108</v>
      </c>
      <c r="B1143" s="19" t="str">
        <f t="shared" si="365"/>
        <v>E314 STM Turbogen, Mint Farm OP-7</v>
      </c>
      <c r="C1143" s="19" t="s">
        <v>1230</v>
      </c>
      <c r="E1143" s="27">
        <v>43312</v>
      </c>
      <c r="F1143" s="249">
        <v>23467176.829999998</v>
      </c>
      <c r="G1143" s="67">
        <v>2.9599999999999998E-2</v>
      </c>
      <c r="H1143" s="250">
        <v>57885.710000000006</v>
      </c>
      <c r="I1143" s="249">
        <f t="shared" si="366"/>
        <v>23467176.829999998</v>
      </c>
      <c r="J1143" s="67">
        <f t="shared" si="364"/>
        <v>2.9599999999999998E-2</v>
      </c>
      <c r="K1143" s="259">
        <f t="shared" si="367"/>
        <v>57885.702847333327</v>
      </c>
      <c r="L1143" s="250">
        <f t="shared" si="354"/>
        <v>-0.01</v>
      </c>
      <c r="M1143" s="19" t="s">
        <v>1260</v>
      </c>
      <c r="O1143" s="32" t="str">
        <f t="shared" si="368"/>
        <v>E314</v>
      </c>
      <c r="P1143" s="318"/>
      <c r="T1143" s="19" t="s">
        <v>1260</v>
      </c>
    </row>
    <row r="1144" spans="1:20" outlineLevel="2" x14ac:dyDescent="0.25">
      <c r="A1144" t="s">
        <v>108</v>
      </c>
      <c r="B1144" s="19" t="str">
        <f t="shared" si="365"/>
        <v>E314 STM Turbogen, Mint Farm OP-8</v>
      </c>
      <c r="C1144" s="19" t="s">
        <v>1230</v>
      </c>
      <c r="E1144" s="27">
        <v>43343</v>
      </c>
      <c r="F1144" s="249">
        <v>23467176.829999998</v>
      </c>
      <c r="G1144" s="67">
        <v>2.9599999999999998E-2</v>
      </c>
      <c r="H1144" s="250">
        <v>57885.710000000006</v>
      </c>
      <c r="I1144" s="249">
        <f t="shared" si="366"/>
        <v>23467176.829999998</v>
      </c>
      <c r="J1144" s="67">
        <f t="shared" si="364"/>
        <v>2.9599999999999998E-2</v>
      </c>
      <c r="K1144" s="259">
        <f t="shared" si="367"/>
        <v>57885.702847333327</v>
      </c>
      <c r="L1144" s="250">
        <f t="shared" si="354"/>
        <v>-0.01</v>
      </c>
      <c r="M1144" s="19" t="s">
        <v>1260</v>
      </c>
      <c r="O1144" s="32" t="str">
        <f t="shared" si="368"/>
        <v>E314</v>
      </c>
      <c r="P1144" s="318"/>
      <c r="T1144" s="19" t="s">
        <v>1260</v>
      </c>
    </row>
    <row r="1145" spans="1:20" outlineLevel="2" x14ac:dyDescent="0.25">
      <c r="A1145" t="s">
        <v>108</v>
      </c>
      <c r="B1145" s="19" t="str">
        <f t="shared" si="365"/>
        <v>E314 STM Turbogen, Mint Farm OP-9</v>
      </c>
      <c r="C1145" s="19" t="s">
        <v>1230</v>
      </c>
      <c r="E1145" s="27">
        <v>43373</v>
      </c>
      <c r="F1145" s="249">
        <v>23467176.829999998</v>
      </c>
      <c r="G1145" s="67">
        <v>2.9599999999999998E-2</v>
      </c>
      <c r="H1145" s="250">
        <v>57885.710000000006</v>
      </c>
      <c r="I1145" s="249">
        <f t="shared" si="366"/>
        <v>23467176.829999998</v>
      </c>
      <c r="J1145" s="67">
        <f t="shared" si="364"/>
        <v>2.9599999999999998E-2</v>
      </c>
      <c r="K1145" s="259">
        <f t="shared" si="367"/>
        <v>57885.702847333327</v>
      </c>
      <c r="L1145" s="250">
        <f t="shared" si="354"/>
        <v>-0.01</v>
      </c>
      <c r="M1145" s="19" t="s">
        <v>1260</v>
      </c>
      <c r="O1145" s="32" t="str">
        <f t="shared" si="368"/>
        <v>E314</v>
      </c>
      <c r="P1145" s="318"/>
      <c r="T1145" s="19" t="s">
        <v>1260</v>
      </c>
    </row>
    <row r="1146" spans="1:20" outlineLevel="2" x14ac:dyDescent="0.25">
      <c r="A1146" t="s">
        <v>108</v>
      </c>
      <c r="B1146" s="19" t="str">
        <f t="shared" si="365"/>
        <v>E314 STM Turbogen, Mint Farm OP-10</v>
      </c>
      <c r="C1146" s="19" t="s">
        <v>1230</v>
      </c>
      <c r="E1146" s="27">
        <v>43404</v>
      </c>
      <c r="F1146" s="249">
        <v>23467176.829999998</v>
      </c>
      <c r="G1146" s="67">
        <v>2.9599999999999998E-2</v>
      </c>
      <c r="H1146" s="250">
        <v>57885.710000000006</v>
      </c>
      <c r="I1146" s="249">
        <f t="shared" si="366"/>
        <v>23467176.829999998</v>
      </c>
      <c r="J1146" s="67">
        <f t="shared" si="364"/>
        <v>2.9599999999999998E-2</v>
      </c>
      <c r="K1146" s="259">
        <f t="shared" si="367"/>
        <v>57885.702847333327</v>
      </c>
      <c r="L1146" s="250">
        <f t="shared" si="354"/>
        <v>-0.01</v>
      </c>
      <c r="M1146" s="19" t="s">
        <v>1260</v>
      </c>
      <c r="O1146" s="32" t="str">
        <f t="shared" si="368"/>
        <v>E314</v>
      </c>
      <c r="P1146" s="318"/>
      <c r="T1146" s="19" t="s">
        <v>1260</v>
      </c>
    </row>
    <row r="1147" spans="1:20" outlineLevel="2" x14ac:dyDescent="0.25">
      <c r="A1147" t="s">
        <v>108</v>
      </c>
      <c r="B1147" s="19" t="str">
        <f t="shared" si="365"/>
        <v>E314 STM Turbogen, Mint Farm OP-11</v>
      </c>
      <c r="C1147" s="19" t="s">
        <v>1230</v>
      </c>
      <c r="E1147" s="27">
        <v>43434</v>
      </c>
      <c r="F1147" s="249">
        <v>23467176.829999998</v>
      </c>
      <c r="G1147" s="67">
        <v>2.9599999999999998E-2</v>
      </c>
      <c r="H1147" s="250">
        <v>57885.710000000006</v>
      </c>
      <c r="I1147" s="249">
        <f t="shared" si="366"/>
        <v>23467176.829999998</v>
      </c>
      <c r="J1147" s="67">
        <f t="shared" si="364"/>
        <v>2.9599999999999998E-2</v>
      </c>
      <c r="K1147" s="259">
        <f t="shared" si="367"/>
        <v>57885.702847333327</v>
      </c>
      <c r="L1147" s="250">
        <f t="shared" si="354"/>
        <v>-0.01</v>
      </c>
      <c r="M1147" s="19" t="s">
        <v>1260</v>
      </c>
      <c r="O1147" s="32" t="str">
        <f t="shared" si="368"/>
        <v>E314</v>
      </c>
      <c r="P1147" s="318"/>
      <c r="T1147" s="19" t="s">
        <v>1260</v>
      </c>
    </row>
    <row r="1148" spans="1:20" outlineLevel="2" x14ac:dyDescent="0.25">
      <c r="A1148" t="s">
        <v>108</v>
      </c>
      <c r="B1148" s="19" t="str">
        <f t="shared" si="365"/>
        <v>E314 STM Turbogen, Mint Farm OP-12</v>
      </c>
      <c r="C1148" s="19" t="s">
        <v>1230</v>
      </c>
      <c r="E1148" s="27">
        <v>43465</v>
      </c>
      <c r="F1148" s="249">
        <v>23467176.829999998</v>
      </c>
      <c r="G1148" s="67">
        <v>2.9599999999999998E-2</v>
      </c>
      <c r="H1148" s="250">
        <v>57885.710000000006</v>
      </c>
      <c r="I1148" s="249">
        <f t="shared" si="366"/>
        <v>23467176.829999998</v>
      </c>
      <c r="J1148" s="67">
        <f t="shared" si="364"/>
        <v>2.9599999999999998E-2</v>
      </c>
      <c r="K1148" s="259">
        <f t="shared" si="367"/>
        <v>57885.702847333327</v>
      </c>
      <c r="L1148" s="250">
        <f t="shared" si="354"/>
        <v>-0.01</v>
      </c>
      <c r="M1148" s="19" t="s">
        <v>1260</v>
      </c>
      <c r="O1148" s="32" t="str">
        <f t="shared" si="368"/>
        <v>E314</v>
      </c>
      <c r="P1148" s="318"/>
      <c r="T1148" s="19" t="s">
        <v>1260</v>
      </c>
    </row>
    <row r="1149" spans="1:20" s="19" customFormat="1" ht="15.75" outlineLevel="1" thickBot="1" x14ac:dyDescent="0.3">
      <c r="A1149" s="28" t="s">
        <v>711</v>
      </c>
      <c r="C1149" s="20" t="s">
        <v>1234</v>
      </c>
      <c r="E1149" s="104" t="s">
        <v>1266</v>
      </c>
      <c r="F1149" s="29"/>
      <c r="G1149" s="30"/>
      <c r="H1149" s="42">
        <f>SUBTOTAL(9,H1137:H1148)</f>
        <v>694628.52</v>
      </c>
      <c r="I1149" s="29"/>
      <c r="J1149" s="30">
        <f t="shared" si="364"/>
        <v>0</v>
      </c>
      <c r="K1149" s="42">
        <f>SUBTOTAL(9,K1137:K1148)</f>
        <v>694628.43416799977</v>
      </c>
      <c r="L1149" s="42">
        <f t="shared" si="354"/>
        <v>-0.09</v>
      </c>
      <c r="O1149" s="32" t="str">
        <f>LEFT(A1149,5)</f>
        <v xml:space="preserve">E314 </v>
      </c>
      <c r="P1149" s="318">
        <f>-L1149/2</f>
        <v>4.4999999999999998E-2</v>
      </c>
    </row>
    <row r="1150" spans="1:20" ht="15.75" outlineLevel="2" thickTop="1" x14ac:dyDescent="0.25">
      <c r="A1150" t="s">
        <v>109</v>
      </c>
      <c r="B1150" t="str">
        <f t="shared" ref="B1150:B1161" si="369">CONCATENATE(A1150,"-",MONTH(E1150))</f>
        <v>E314 STM Turbogen, Sumas -1</v>
      </c>
      <c r="C1150" s="19" t="s">
        <v>1230</v>
      </c>
      <c r="E1150" s="27">
        <v>43131</v>
      </c>
      <c r="F1150" s="249">
        <v>1553086.48</v>
      </c>
      <c r="G1150" s="67">
        <v>1.5299999999999999E-2</v>
      </c>
      <c r="H1150" s="250">
        <v>1980.1899999999998</v>
      </c>
      <c r="I1150" s="249">
        <f t="shared" ref="I1150:I1161" si="370">VLOOKUP(CONCATENATE(A1150,"-12"),$B$6:$F$7816,5,FALSE)</f>
        <v>3633631.06</v>
      </c>
      <c r="J1150" s="67">
        <f t="shared" si="364"/>
        <v>1.5299999999999999E-2</v>
      </c>
      <c r="K1150" s="259">
        <f t="shared" ref="K1150:K1161" si="371">I1150*J1150/12</f>
        <v>4632.8796014999998</v>
      </c>
      <c r="L1150" s="250">
        <f t="shared" si="354"/>
        <v>2652.69</v>
      </c>
      <c r="M1150" s="19" t="s">
        <v>1260</v>
      </c>
      <c r="O1150" s="32" t="str">
        <f t="shared" ref="O1150:O1161" si="372">LEFT(A1150,4)</f>
        <v>E314</v>
      </c>
      <c r="P1150" s="318"/>
      <c r="T1150" s="19" t="s">
        <v>1260</v>
      </c>
    </row>
    <row r="1151" spans="1:20" outlineLevel="2" x14ac:dyDescent="0.25">
      <c r="A1151" t="s">
        <v>109</v>
      </c>
      <c r="B1151" t="str">
        <f t="shared" si="369"/>
        <v>E314 STM Turbogen, Sumas -2</v>
      </c>
      <c r="C1151" s="19" t="s">
        <v>1230</v>
      </c>
      <c r="E1151" s="27">
        <v>43159</v>
      </c>
      <c r="F1151" s="249">
        <v>1553086.48</v>
      </c>
      <c r="G1151" s="67">
        <v>1.5299999999999999E-2</v>
      </c>
      <c r="H1151" s="250">
        <v>1980.1899999999998</v>
      </c>
      <c r="I1151" s="249">
        <f t="shared" si="370"/>
        <v>3633631.06</v>
      </c>
      <c r="J1151" s="67">
        <f t="shared" si="364"/>
        <v>1.5299999999999999E-2</v>
      </c>
      <c r="K1151" s="259">
        <f t="shared" si="371"/>
        <v>4632.8796014999998</v>
      </c>
      <c r="L1151" s="250">
        <f t="shared" si="354"/>
        <v>2652.69</v>
      </c>
      <c r="M1151" s="19" t="s">
        <v>1260</v>
      </c>
      <c r="O1151" s="32" t="str">
        <f t="shared" si="372"/>
        <v>E314</v>
      </c>
      <c r="P1151" s="318"/>
      <c r="T1151" s="19" t="s">
        <v>1260</v>
      </c>
    </row>
    <row r="1152" spans="1:20" outlineLevel="2" x14ac:dyDescent="0.25">
      <c r="A1152" t="s">
        <v>109</v>
      </c>
      <c r="B1152" t="str">
        <f t="shared" si="369"/>
        <v>E314 STM Turbogen, Sumas -3</v>
      </c>
      <c r="C1152" s="19" t="s">
        <v>1230</v>
      </c>
      <c r="E1152" s="27">
        <v>43190</v>
      </c>
      <c r="F1152" s="249">
        <v>1553086.48</v>
      </c>
      <c r="G1152" s="67">
        <v>1.5299999999999999E-2</v>
      </c>
      <c r="H1152" s="250">
        <v>1980.1899999999998</v>
      </c>
      <c r="I1152" s="249">
        <f t="shared" si="370"/>
        <v>3633631.06</v>
      </c>
      <c r="J1152" s="67">
        <f t="shared" si="364"/>
        <v>1.5299999999999999E-2</v>
      </c>
      <c r="K1152" s="259">
        <f t="shared" si="371"/>
        <v>4632.8796014999998</v>
      </c>
      <c r="L1152" s="250">
        <f t="shared" si="354"/>
        <v>2652.69</v>
      </c>
      <c r="M1152" s="19" t="s">
        <v>1260</v>
      </c>
      <c r="O1152" s="32" t="str">
        <f t="shared" si="372"/>
        <v>E314</v>
      </c>
      <c r="P1152" s="318"/>
      <c r="T1152" s="19" t="s">
        <v>1260</v>
      </c>
    </row>
    <row r="1153" spans="1:20" outlineLevel="2" x14ac:dyDescent="0.25">
      <c r="A1153" t="s">
        <v>109</v>
      </c>
      <c r="B1153" t="str">
        <f t="shared" si="369"/>
        <v>E314 STM Turbogen, Sumas -4</v>
      </c>
      <c r="C1153" s="19" t="s">
        <v>1230</v>
      </c>
      <c r="E1153" s="27">
        <v>43220</v>
      </c>
      <c r="F1153" s="249">
        <v>1553086.48</v>
      </c>
      <c r="G1153" s="67">
        <v>1.5299999999999999E-2</v>
      </c>
      <c r="H1153" s="250">
        <v>1980.1899999999998</v>
      </c>
      <c r="I1153" s="249">
        <f t="shared" si="370"/>
        <v>3633631.06</v>
      </c>
      <c r="J1153" s="67">
        <f t="shared" si="364"/>
        <v>1.5299999999999999E-2</v>
      </c>
      <c r="K1153" s="259">
        <f t="shared" si="371"/>
        <v>4632.8796014999998</v>
      </c>
      <c r="L1153" s="250">
        <f t="shared" si="354"/>
        <v>2652.69</v>
      </c>
      <c r="M1153" s="19" t="s">
        <v>1260</v>
      </c>
      <c r="O1153" s="32" t="str">
        <f t="shared" si="372"/>
        <v>E314</v>
      </c>
      <c r="P1153" s="318"/>
      <c r="T1153" s="19" t="s">
        <v>1260</v>
      </c>
    </row>
    <row r="1154" spans="1:20" outlineLevel="2" x14ac:dyDescent="0.25">
      <c r="A1154" t="s">
        <v>109</v>
      </c>
      <c r="B1154" t="str">
        <f t="shared" si="369"/>
        <v>E314 STM Turbogen, Sumas -5</v>
      </c>
      <c r="C1154" s="19" t="s">
        <v>1230</v>
      </c>
      <c r="E1154" s="27">
        <v>43251</v>
      </c>
      <c r="F1154" s="249">
        <v>1553086.48</v>
      </c>
      <c r="G1154" s="67">
        <v>1.5299999999999999E-2</v>
      </c>
      <c r="H1154" s="250">
        <v>1980.1899999999998</v>
      </c>
      <c r="I1154" s="249">
        <f t="shared" si="370"/>
        <v>3633631.06</v>
      </c>
      <c r="J1154" s="67">
        <f t="shared" si="364"/>
        <v>1.5299999999999999E-2</v>
      </c>
      <c r="K1154" s="259">
        <f t="shared" si="371"/>
        <v>4632.8796014999998</v>
      </c>
      <c r="L1154" s="250">
        <f t="shared" si="354"/>
        <v>2652.69</v>
      </c>
      <c r="M1154" s="19" t="s">
        <v>1260</v>
      </c>
      <c r="O1154" s="32" t="str">
        <f t="shared" si="372"/>
        <v>E314</v>
      </c>
      <c r="P1154" s="318"/>
      <c r="T1154" s="19" t="s">
        <v>1260</v>
      </c>
    </row>
    <row r="1155" spans="1:20" outlineLevel="2" x14ac:dyDescent="0.25">
      <c r="A1155" t="s">
        <v>109</v>
      </c>
      <c r="B1155" t="str">
        <f t="shared" si="369"/>
        <v>E314 STM Turbogen, Sumas -6</v>
      </c>
      <c r="C1155" s="19" t="s">
        <v>1230</v>
      </c>
      <c r="E1155" s="27">
        <v>43281</v>
      </c>
      <c r="F1155" s="249">
        <v>1553086.48</v>
      </c>
      <c r="G1155" s="67">
        <v>1.5299999999999999E-2</v>
      </c>
      <c r="H1155" s="250">
        <v>1980.1899999999998</v>
      </c>
      <c r="I1155" s="249">
        <f t="shared" si="370"/>
        <v>3633631.06</v>
      </c>
      <c r="J1155" s="67">
        <f t="shared" si="364"/>
        <v>1.5299999999999999E-2</v>
      </c>
      <c r="K1155" s="259">
        <f t="shared" si="371"/>
        <v>4632.8796014999998</v>
      </c>
      <c r="L1155" s="250">
        <f t="shared" si="354"/>
        <v>2652.69</v>
      </c>
      <c r="M1155" s="19" t="s">
        <v>1260</v>
      </c>
      <c r="O1155" s="32" t="str">
        <f t="shared" si="372"/>
        <v>E314</v>
      </c>
      <c r="P1155" s="318"/>
      <c r="T1155" s="19" t="s">
        <v>1260</v>
      </c>
    </row>
    <row r="1156" spans="1:20" outlineLevel="2" x14ac:dyDescent="0.25">
      <c r="A1156" t="s">
        <v>109</v>
      </c>
      <c r="B1156" t="str">
        <f t="shared" si="369"/>
        <v>E314 STM Turbogen, Sumas -7</v>
      </c>
      <c r="C1156" s="19" t="s">
        <v>1230</v>
      </c>
      <c r="E1156" s="27">
        <v>43312</v>
      </c>
      <c r="F1156" s="249">
        <v>1553086.48</v>
      </c>
      <c r="G1156" s="67">
        <v>1.5299999999999999E-2</v>
      </c>
      <c r="H1156" s="250">
        <v>1980.1899999999998</v>
      </c>
      <c r="I1156" s="249">
        <f t="shared" si="370"/>
        <v>3633631.06</v>
      </c>
      <c r="J1156" s="67">
        <f t="shared" si="364"/>
        <v>1.5299999999999999E-2</v>
      </c>
      <c r="K1156" s="259">
        <f t="shared" si="371"/>
        <v>4632.8796014999998</v>
      </c>
      <c r="L1156" s="250">
        <f t="shared" si="354"/>
        <v>2652.69</v>
      </c>
      <c r="M1156" s="19" t="s">
        <v>1260</v>
      </c>
      <c r="O1156" s="32" t="str">
        <f t="shared" si="372"/>
        <v>E314</v>
      </c>
      <c r="P1156" s="318"/>
      <c r="T1156" s="19" t="s">
        <v>1260</v>
      </c>
    </row>
    <row r="1157" spans="1:20" outlineLevel="2" x14ac:dyDescent="0.25">
      <c r="A1157" t="s">
        <v>109</v>
      </c>
      <c r="B1157" t="str">
        <f t="shared" si="369"/>
        <v>E314 STM Turbogen, Sumas -8</v>
      </c>
      <c r="C1157" s="19" t="s">
        <v>1230</v>
      </c>
      <c r="E1157" s="27">
        <v>43343</v>
      </c>
      <c r="F1157" s="249">
        <v>1553086.48</v>
      </c>
      <c r="G1157" s="67">
        <v>1.5299999999999999E-2</v>
      </c>
      <c r="H1157" s="250">
        <v>1980.1899999999998</v>
      </c>
      <c r="I1157" s="249">
        <f t="shared" si="370"/>
        <v>3633631.06</v>
      </c>
      <c r="J1157" s="67">
        <f t="shared" si="364"/>
        <v>1.5299999999999999E-2</v>
      </c>
      <c r="K1157" s="259">
        <f t="shared" si="371"/>
        <v>4632.8796014999998</v>
      </c>
      <c r="L1157" s="250">
        <f t="shared" si="354"/>
        <v>2652.69</v>
      </c>
      <c r="M1157" s="19" t="s">
        <v>1260</v>
      </c>
      <c r="O1157" s="32" t="str">
        <f t="shared" si="372"/>
        <v>E314</v>
      </c>
      <c r="P1157" s="318"/>
      <c r="T1157" s="19" t="s">
        <v>1260</v>
      </c>
    </row>
    <row r="1158" spans="1:20" outlineLevel="2" x14ac:dyDescent="0.25">
      <c r="A1158" t="s">
        <v>109</v>
      </c>
      <c r="B1158" t="str">
        <f t="shared" si="369"/>
        <v>E314 STM Turbogen, Sumas -9</v>
      </c>
      <c r="C1158" s="19" t="s">
        <v>1230</v>
      </c>
      <c r="E1158" s="27">
        <v>43373</v>
      </c>
      <c r="F1158" s="249">
        <v>1553086.48</v>
      </c>
      <c r="G1158" s="67">
        <v>1.5299999999999999E-2</v>
      </c>
      <c r="H1158" s="250">
        <v>1980.1899999999998</v>
      </c>
      <c r="I1158" s="249">
        <f t="shared" si="370"/>
        <v>3633631.06</v>
      </c>
      <c r="J1158" s="67">
        <f t="shared" si="364"/>
        <v>1.5299999999999999E-2</v>
      </c>
      <c r="K1158" s="259">
        <f t="shared" si="371"/>
        <v>4632.8796014999998</v>
      </c>
      <c r="L1158" s="250">
        <f t="shared" si="354"/>
        <v>2652.69</v>
      </c>
      <c r="M1158" s="19" t="s">
        <v>1260</v>
      </c>
      <c r="O1158" s="32" t="str">
        <f t="shared" si="372"/>
        <v>E314</v>
      </c>
      <c r="P1158" s="318"/>
      <c r="T1158" s="19" t="s">
        <v>1260</v>
      </c>
    </row>
    <row r="1159" spans="1:20" outlineLevel="2" x14ac:dyDescent="0.25">
      <c r="A1159" t="s">
        <v>109</v>
      </c>
      <c r="B1159" t="str">
        <f t="shared" si="369"/>
        <v>E314 STM Turbogen, Sumas -10</v>
      </c>
      <c r="C1159" s="19" t="s">
        <v>1230</v>
      </c>
      <c r="E1159" s="27">
        <v>43404</v>
      </c>
      <c r="F1159" s="249">
        <v>1553086.48</v>
      </c>
      <c r="G1159" s="67">
        <v>1.5299999999999999E-2</v>
      </c>
      <c r="H1159" s="250">
        <v>1980.1899999999998</v>
      </c>
      <c r="I1159" s="249">
        <f t="shared" si="370"/>
        <v>3633631.06</v>
      </c>
      <c r="J1159" s="67">
        <f t="shared" si="364"/>
        <v>1.5299999999999999E-2</v>
      </c>
      <c r="K1159" s="259">
        <f t="shared" si="371"/>
        <v>4632.8796014999998</v>
      </c>
      <c r="L1159" s="250">
        <f t="shared" si="354"/>
        <v>2652.69</v>
      </c>
      <c r="M1159" s="19" t="s">
        <v>1260</v>
      </c>
      <c r="O1159" s="32" t="str">
        <f t="shared" si="372"/>
        <v>E314</v>
      </c>
      <c r="P1159" s="318"/>
      <c r="T1159" s="19" t="s">
        <v>1260</v>
      </c>
    </row>
    <row r="1160" spans="1:20" outlineLevel="2" x14ac:dyDescent="0.25">
      <c r="A1160" t="s">
        <v>109</v>
      </c>
      <c r="B1160" t="str">
        <f t="shared" si="369"/>
        <v>E314 STM Turbogen, Sumas -11</v>
      </c>
      <c r="C1160" s="19" t="s">
        <v>1230</v>
      </c>
      <c r="E1160" s="27">
        <v>43434</v>
      </c>
      <c r="F1160" s="249">
        <v>2563964.83</v>
      </c>
      <c r="G1160" s="67">
        <v>1.5299999999999999E-2</v>
      </c>
      <c r="H1160" s="250">
        <v>3269.0499999999997</v>
      </c>
      <c r="I1160" s="249">
        <f t="shared" si="370"/>
        <v>3633631.06</v>
      </c>
      <c r="J1160" s="67">
        <f t="shared" si="364"/>
        <v>1.5299999999999999E-2</v>
      </c>
      <c r="K1160" s="259">
        <f t="shared" si="371"/>
        <v>4632.8796014999998</v>
      </c>
      <c r="L1160" s="250">
        <f t="shared" si="354"/>
        <v>1363.83</v>
      </c>
      <c r="M1160" s="19" t="s">
        <v>1260</v>
      </c>
      <c r="O1160" s="32" t="str">
        <f t="shared" si="372"/>
        <v>E314</v>
      </c>
      <c r="P1160" s="318"/>
      <c r="T1160" s="19" t="s">
        <v>1260</v>
      </c>
    </row>
    <row r="1161" spans="1:20" outlineLevel="2" x14ac:dyDescent="0.25">
      <c r="A1161" t="s">
        <v>109</v>
      </c>
      <c r="B1161" t="str">
        <f t="shared" si="369"/>
        <v>E314 STM Turbogen, Sumas -12</v>
      </c>
      <c r="C1161" s="19" t="s">
        <v>1230</v>
      </c>
      <c r="E1161" s="27">
        <v>43465</v>
      </c>
      <c r="F1161" s="249">
        <v>3633631.06</v>
      </c>
      <c r="G1161" s="67">
        <v>1.5299999999999999E-2</v>
      </c>
      <c r="H1161" s="250">
        <v>4632.88</v>
      </c>
      <c r="I1161" s="249">
        <f t="shared" si="370"/>
        <v>3633631.06</v>
      </c>
      <c r="J1161" s="67">
        <f t="shared" si="364"/>
        <v>1.5299999999999999E-2</v>
      </c>
      <c r="K1161" s="259">
        <f t="shared" si="371"/>
        <v>4632.8796014999998</v>
      </c>
      <c r="L1161" s="250">
        <f t="shared" si="354"/>
        <v>0</v>
      </c>
      <c r="M1161" s="19" t="s">
        <v>1260</v>
      </c>
      <c r="O1161" s="32" t="str">
        <f t="shared" si="372"/>
        <v>E314</v>
      </c>
      <c r="P1161" s="318"/>
      <c r="T1161" s="19" t="s">
        <v>1260</v>
      </c>
    </row>
    <row r="1162" spans="1:20" s="19" customFormat="1" ht="15.75" outlineLevel="1" thickBot="1" x14ac:dyDescent="0.3">
      <c r="A1162" s="28" t="s">
        <v>712</v>
      </c>
      <c r="C1162" s="20" t="s">
        <v>1234</v>
      </c>
      <c r="E1162" s="104" t="s">
        <v>1266</v>
      </c>
      <c r="F1162" s="29"/>
      <c r="G1162" s="30"/>
      <c r="H1162" s="42">
        <f>SUBTOTAL(9,H1150:H1161)</f>
        <v>27703.829999999998</v>
      </c>
      <c r="I1162" s="29"/>
      <c r="J1162" s="30">
        <f t="shared" si="364"/>
        <v>0</v>
      </c>
      <c r="K1162" s="42">
        <f>SUBTOTAL(9,K1150:K1161)</f>
        <v>55594.555217999987</v>
      </c>
      <c r="L1162" s="42">
        <f t="shared" si="354"/>
        <v>27890.73</v>
      </c>
      <c r="O1162" s="32" t="str">
        <f>LEFT(A1162,5)</f>
        <v xml:space="preserve">E314 </v>
      </c>
      <c r="P1162" s="318">
        <f>-L1162/2</f>
        <v>-13945.365</v>
      </c>
    </row>
    <row r="1163" spans="1:20" ht="15.75" outlineLevel="2" thickTop="1" x14ac:dyDescent="0.25">
      <c r="A1163" t="s">
        <v>110</v>
      </c>
      <c r="B1163" t="str">
        <f t="shared" ref="B1163:B1174" si="373">CONCATENATE(A1163,"-",MONTH(E1163))</f>
        <v>E314 STM Turbogen, Sumas OP-1</v>
      </c>
      <c r="C1163" s="19" t="s">
        <v>1230</v>
      </c>
      <c r="E1163" s="27">
        <v>43131</v>
      </c>
      <c r="F1163" s="249">
        <v>20479448.09</v>
      </c>
      <c r="G1163" s="67">
        <v>1.5299999999999999E-2</v>
      </c>
      <c r="H1163" s="250">
        <v>26111.29</v>
      </c>
      <c r="I1163" s="249">
        <f t="shared" ref="I1163:I1174" si="374">VLOOKUP(CONCATENATE(A1163,"-12"),$B$6:$F$7816,5,FALSE)</f>
        <v>20468966.530000001</v>
      </c>
      <c r="J1163" s="67">
        <f t="shared" si="364"/>
        <v>1.5299999999999999E-2</v>
      </c>
      <c r="K1163" s="259">
        <f t="shared" ref="K1163:K1174" si="375">I1163*J1163/12</f>
        <v>26097.932325750004</v>
      </c>
      <c r="L1163" s="250">
        <f t="shared" si="354"/>
        <v>-13.36</v>
      </c>
      <c r="M1163" s="19" t="s">
        <v>1260</v>
      </c>
      <c r="O1163" s="32" t="str">
        <f t="shared" ref="O1163:O1174" si="376">LEFT(A1163,4)</f>
        <v>E314</v>
      </c>
      <c r="P1163" s="318"/>
      <c r="T1163" s="19" t="s">
        <v>1260</v>
      </c>
    </row>
    <row r="1164" spans="1:20" outlineLevel="2" x14ac:dyDescent="0.25">
      <c r="A1164" t="s">
        <v>110</v>
      </c>
      <c r="B1164" t="str">
        <f t="shared" si="373"/>
        <v>E314 STM Turbogen, Sumas OP-2</v>
      </c>
      <c r="C1164" s="19" t="s">
        <v>1230</v>
      </c>
      <c r="E1164" s="27">
        <v>43159</v>
      </c>
      <c r="F1164" s="249">
        <v>20479448.09</v>
      </c>
      <c r="G1164" s="67">
        <v>1.5299999999999999E-2</v>
      </c>
      <c r="H1164" s="250">
        <v>26111.29</v>
      </c>
      <c r="I1164" s="249">
        <f t="shared" si="374"/>
        <v>20468966.530000001</v>
      </c>
      <c r="J1164" s="67">
        <f t="shared" si="364"/>
        <v>1.5299999999999999E-2</v>
      </c>
      <c r="K1164" s="259">
        <f t="shared" si="375"/>
        <v>26097.932325750004</v>
      </c>
      <c r="L1164" s="250">
        <f t="shared" si="354"/>
        <v>-13.36</v>
      </c>
      <c r="M1164" s="19" t="s">
        <v>1260</v>
      </c>
      <c r="O1164" s="32" t="str">
        <f t="shared" si="376"/>
        <v>E314</v>
      </c>
      <c r="P1164" s="318"/>
      <c r="T1164" s="19" t="s">
        <v>1260</v>
      </c>
    </row>
    <row r="1165" spans="1:20" outlineLevel="2" x14ac:dyDescent="0.25">
      <c r="A1165" t="s">
        <v>110</v>
      </c>
      <c r="B1165" t="str">
        <f t="shared" si="373"/>
        <v>E314 STM Turbogen, Sumas OP-3</v>
      </c>
      <c r="C1165" s="19" t="s">
        <v>1230</v>
      </c>
      <c r="E1165" s="27">
        <v>43190</v>
      </c>
      <c r="F1165" s="249">
        <v>20479448.09</v>
      </c>
      <c r="G1165" s="67">
        <v>1.5299999999999999E-2</v>
      </c>
      <c r="H1165" s="250">
        <v>26111.29</v>
      </c>
      <c r="I1165" s="249">
        <f t="shared" si="374"/>
        <v>20468966.530000001</v>
      </c>
      <c r="J1165" s="67">
        <f t="shared" si="364"/>
        <v>1.5299999999999999E-2</v>
      </c>
      <c r="K1165" s="259">
        <f t="shared" si="375"/>
        <v>26097.932325750004</v>
      </c>
      <c r="L1165" s="250">
        <f t="shared" si="354"/>
        <v>-13.36</v>
      </c>
      <c r="M1165" s="19" t="s">
        <v>1260</v>
      </c>
      <c r="O1165" s="32" t="str">
        <f t="shared" si="376"/>
        <v>E314</v>
      </c>
      <c r="P1165" s="318"/>
      <c r="T1165" s="19" t="s">
        <v>1260</v>
      </c>
    </row>
    <row r="1166" spans="1:20" outlineLevel="2" x14ac:dyDescent="0.25">
      <c r="A1166" t="s">
        <v>110</v>
      </c>
      <c r="B1166" t="str">
        <f t="shared" si="373"/>
        <v>E314 STM Turbogen, Sumas OP-4</v>
      </c>
      <c r="C1166" s="19" t="s">
        <v>1230</v>
      </c>
      <c r="E1166" s="27">
        <v>43220</v>
      </c>
      <c r="F1166" s="249">
        <v>20479448.09</v>
      </c>
      <c r="G1166" s="67">
        <v>1.5299999999999999E-2</v>
      </c>
      <c r="H1166" s="250">
        <v>26111.29</v>
      </c>
      <c r="I1166" s="249">
        <f t="shared" si="374"/>
        <v>20468966.530000001</v>
      </c>
      <c r="J1166" s="67">
        <f t="shared" si="364"/>
        <v>1.5299999999999999E-2</v>
      </c>
      <c r="K1166" s="259">
        <f t="shared" si="375"/>
        <v>26097.932325750004</v>
      </c>
      <c r="L1166" s="250">
        <f t="shared" si="354"/>
        <v>-13.36</v>
      </c>
      <c r="M1166" s="19" t="s">
        <v>1260</v>
      </c>
      <c r="O1166" s="32" t="str">
        <f t="shared" si="376"/>
        <v>E314</v>
      </c>
      <c r="P1166" s="318"/>
      <c r="T1166" s="19" t="s">
        <v>1260</v>
      </c>
    </row>
    <row r="1167" spans="1:20" outlineLevel="2" x14ac:dyDescent="0.25">
      <c r="A1167" t="s">
        <v>110</v>
      </c>
      <c r="B1167" t="str">
        <f t="shared" si="373"/>
        <v>E314 STM Turbogen, Sumas OP-5</v>
      </c>
      <c r="C1167" s="19" t="s">
        <v>1230</v>
      </c>
      <c r="E1167" s="27">
        <v>43251</v>
      </c>
      <c r="F1167" s="249">
        <v>20479448.09</v>
      </c>
      <c r="G1167" s="67">
        <v>1.5299999999999999E-2</v>
      </c>
      <c r="H1167" s="250">
        <v>26111.29</v>
      </c>
      <c r="I1167" s="249">
        <f t="shared" si="374"/>
        <v>20468966.530000001</v>
      </c>
      <c r="J1167" s="67">
        <f t="shared" si="364"/>
        <v>1.5299999999999999E-2</v>
      </c>
      <c r="K1167" s="259">
        <f t="shared" si="375"/>
        <v>26097.932325750004</v>
      </c>
      <c r="L1167" s="250">
        <f t="shared" si="354"/>
        <v>-13.36</v>
      </c>
      <c r="M1167" s="19" t="s">
        <v>1260</v>
      </c>
      <c r="O1167" s="32" t="str">
        <f t="shared" si="376"/>
        <v>E314</v>
      </c>
      <c r="P1167" s="318"/>
      <c r="T1167" s="19" t="s">
        <v>1260</v>
      </c>
    </row>
    <row r="1168" spans="1:20" outlineLevel="2" x14ac:dyDescent="0.25">
      <c r="A1168" t="s">
        <v>110</v>
      </c>
      <c r="B1168" t="str">
        <f t="shared" si="373"/>
        <v>E314 STM Turbogen, Sumas OP-6</v>
      </c>
      <c r="C1168" s="19" t="s">
        <v>1230</v>
      </c>
      <c r="E1168" s="27">
        <v>43281</v>
      </c>
      <c r="F1168" s="249">
        <v>20479448.09</v>
      </c>
      <c r="G1168" s="67">
        <v>1.5299999999999999E-2</v>
      </c>
      <c r="H1168" s="250">
        <v>26111.29</v>
      </c>
      <c r="I1168" s="249">
        <f t="shared" si="374"/>
        <v>20468966.530000001</v>
      </c>
      <c r="J1168" s="67">
        <f t="shared" si="364"/>
        <v>1.5299999999999999E-2</v>
      </c>
      <c r="K1168" s="259">
        <f t="shared" si="375"/>
        <v>26097.932325750004</v>
      </c>
      <c r="L1168" s="250">
        <f t="shared" si="354"/>
        <v>-13.36</v>
      </c>
      <c r="M1168" s="19" t="s">
        <v>1260</v>
      </c>
      <c r="O1168" s="32" t="str">
        <f t="shared" si="376"/>
        <v>E314</v>
      </c>
      <c r="P1168" s="318"/>
      <c r="T1168" s="19" t="s">
        <v>1260</v>
      </c>
    </row>
    <row r="1169" spans="1:20" outlineLevel="2" x14ac:dyDescent="0.25">
      <c r="A1169" t="s">
        <v>110</v>
      </c>
      <c r="B1169" t="str">
        <f t="shared" si="373"/>
        <v>E314 STM Turbogen, Sumas OP-7</v>
      </c>
      <c r="C1169" s="19" t="s">
        <v>1230</v>
      </c>
      <c r="E1169" s="27">
        <v>43312</v>
      </c>
      <c r="F1169" s="249">
        <v>20479448.09</v>
      </c>
      <c r="G1169" s="67">
        <v>1.5299999999999999E-2</v>
      </c>
      <c r="H1169" s="250">
        <v>26111.29</v>
      </c>
      <c r="I1169" s="249">
        <f t="shared" si="374"/>
        <v>20468966.530000001</v>
      </c>
      <c r="J1169" s="67">
        <f t="shared" si="364"/>
        <v>1.5299999999999999E-2</v>
      </c>
      <c r="K1169" s="259">
        <f t="shared" si="375"/>
        <v>26097.932325750004</v>
      </c>
      <c r="L1169" s="250">
        <f t="shared" si="354"/>
        <v>-13.36</v>
      </c>
      <c r="M1169" s="19" t="s">
        <v>1260</v>
      </c>
      <c r="O1169" s="32" t="str">
        <f t="shared" si="376"/>
        <v>E314</v>
      </c>
      <c r="P1169" s="318"/>
      <c r="T1169" s="19" t="s">
        <v>1260</v>
      </c>
    </row>
    <row r="1170" spans="1:20" outlineLevel="2" x14ac:dyDescent="0.25">
      <c r="A1170" t="s">
        <v>110</v>
      </c>
      <c r="B1170" t="str">
        <f t="shared" si="373"/>
        <v>E314 STM Turbogen, Sumas OP-8</v>
      </c>
      <c r="C1170" s="19" t="s">
        <v>1230</v>
      </c>
      <c r="E1170" s="27">
        <v>43343</v>
      </c>
      <c r="F1170" s="249">
        <v>20479448.09</v>
      </c>
      <c r="G1170" s="67">
        <v>1.5299999999999999E-2</v>
      </c>
      <c r="H1170" s="250">
        <v>26111.29</v>
      </c>
      <c r="I1170" s="249">
        <f t="shared" si="374"/>
        <v>20468966.530000001</v>
      </c>
      <c r="J1170" s="67">
        <f t="shared" si="364"/>
        <v>1.5299999999999999E-2</v>
      </c>
      <c r="K1170" s="259">
        <f t="shared" si="375"/>
        <v>26097.932325750004</v>
      </c>
      <c r="L1170" s="250">
        <f t="shared" si="354"/>
        <v>-13.36</v>
      </c>
      <c r="M1170" s="19" t="s">
        <v>1260</v>
      </c>
      <c r="O1170" s="32" t="str">
        <f t="shared" si="376"/>
        <v>E314</v>
      </c>
      <c r="P1170" s="318"/>
      <c r="T1170" s="19" t="s">
        <v>1260</v>
      </c>
    </row>
    <row r="1171" spans="1:20" outlineLevel="2" x14ac:dyDescent="0.25">
      <c r="A1171" t="s">
        <v>110</v>
      </c>
      <c r="B1171" t="str">
        <f t="shared" si="373"/>
        <v>E314 STM Turbogen, Sumas OP-9</v>
      </c>
      <c r="C1171" s="19" t="s">
        <v>1230</v>
      </c>
      <c r="E1171" s="27">
        <v>43373</v>
      </c>
      <c r="F1171" s="249">
        <v>20479448.09</v>
      </c>
      <c r="G1171" s="67">
        <v>1.5299999999999999E-2</v>
      </c>
      <c r="H1171" s="250">
        <v>26111.29</v>
      </c>
      <c r="I1171" s="249">
        <f t="shared" si="374"/>
        <v>20468966.530000001</v>
      </c>
      <c r="J1171" s="67">
        <f t="shared" si="364"/>
        <v>1.5299999999999999E-2</v>
      </c>
      <c r="K1171" s="259">
        <f t="shared" si="375"/>
        <v>26097.932325750004</v>
      </c>
      <c r="L1171" s="250">
        <f t="shared" si="354"/>
        <v>-13.36</v>
      </c>
      <c r="M1171" s="19" t="s">
        <v>1260</v>
      </c>
      <c r="O1171" s="32" t="str">
        <f t="shared" si="376"/>
        <v>E314</v>
      </c>
      <c r="P1171" s="318"/>
      <c r="T1171" s="19" t="s">
        <v>1260</v>
      </c>
    </row>
    <row r="1172" spans="1:20" outlineLevel="2" x14ac:dyDescent="0.25">
      <c r="A1172" t="s">
        <v>110</v>
      </c>
      <c r="B1172" t="str">
        <f t="shared" si="373"/>
        <v>E314 STM Turbogen, Sumas OP-10</v>
      </c>
      <c r="C1172" s="19" t="s">
        <v>1230</v>
      </c>
      <c r="E1172" s="27">
        <v>43404</v>
      </c>
      <c r="F1172" s="249">
        <v>20479448.09</v>
      </c>
      <c r="G1172" s="67">
        <v>1.5299999999999999E-2</v>
      </c>
      <c r="H1172" s="250">
        <v>26111.29</v>
      </c>
      <c r="I1172" s="249">
        <f t="shared" si="374"/>
        <v>20468966.530000001</v>
      </c>
      <c r="J1172" s="67">
        <f t="shared" si="364"/>
        <v>1.5299999999999999E-2</v>
      </c>
      <c r="K1172" s="259">
        <f t="shared" si="375"/>
        <v>26097.932325750004</v>
      </c>
      <c r="L1172" s="250">
        <f t="shared" ref="L1172:L1235" si="377">ROUND(K1172-H1172,2)</f>
        <v>-13.36</v>
      </c>
      <c r="M1172" s="19" t="s">
        <v>1260</v>
      </c>
      <c r="O1172" s="32" t="str">
        <f t="shared" si="376"/>
        <v>E314</v>
      </c>
      <c r="P1172" s="318"/>
      <c r="T1172" s="19" t="s">
        <v>1260</v>
      </c>
    </row>
    <row r="1173" spans="1:20" outlineLevel="2" x14ac:dyDescent="0.25">
      <c r="A1173" t="s">
        <v>110</v>
      </c>
      <c r="B1173" t="str">
        <f t="shared" si="373"/>
        <v>E314 STM Turbogen, Sumas OP-11</v>
      </c>
      <c r="C1173" s="19" t="s">
        <v>1230</v>
      </c>
      <c r="E1173" s="27">
        <v>43434</v>
      </c>
      <c r="F1173" s="249">
        <v>20474207.309999999</v>
      </c>
      <c r="G1173" s="67">
        <v>1.5299999999999999E-2</v>
      </c>
      <c r="H1173" s="250">
        <v>26104.620000000003</v>
      </c>
      <c r="I1173" s="249">
        <f t="shared" si="374"/>
        <v>20468966.530000001</v>
      </c>
      <c r="J1173" s="67">
        <f t="shared" si="364"/>
        <v>1.5299999999999999E-2</v>
      </c>
      <c r="K1173" s="259">
        <f t="shared" si="375"/>
        <v>26097.932325750004</v>
      </c>
      <c r="L1173" s="250">
        <f t="shared" si="377"/>
        <v>-6.69</v>
      </c>
      <c r="M1173" s="19" t="s">
        <v>1260</v>
      </c>
      <c r="O1173" s="32" t="str">
        <f t="shared" si="376"/>
        <v>E314</v>
      </c>
      <c r="P1173" s="318"/>
      <c r="T1173" s="19" t="s">
        <v>1260</v>
      </c>
    </row>
    <row r="1174" spans="1:20" outlineLevel="2" x14ac:dyDescent="0.25">
      <c r="A1174" t="s">
        <v>110</v>
      </c>
      <c r="B1174" t="str">
        <f t="shared" si="373"/>
        <v>E314 STM Turbogen, Sumas OP-12</v>
      </c>
      <c r="C1174" s="19" t="s">
        <v>1230</v>
      </c>
      <c r="E1174" s="27">
        <v>43465</v>
      </c>
      <c r="F1174" s="249">
        <v>20468966.530000001</v>
      </c>
      <c r="G1174" s="67">
        <v>1.5299999999999999E-2</v>
      </c>
      <c r="H1174" s="250">
        <v>26097.93</v>
      </c>
      <c r="I1174" s="249">
        <f t="shared" si="374"/>
        <v>20468966.530000001</v>
      </c>
      <c r="J1174" s="67">
        <f t="shared" si="364"/>
        <v>1.5299999999999999E-2</v>
      </c>
      <c r="K1174" s="259">
        <f t="shared" si="375"/>
        <v>26097.932325750004</v>
      </c>
      <c r="L1174" s="250">
        <f t="shared" si="377"/>
        <v>0</v>
      </c>
      <c r="M1174" s="19" t="s">
        <v>1260</v>
      </c>
      <c r="O1174" s="32" t="str">
        <f t="shared" si="376"/>
        <v>E314</v>
      </c>
      <c r="P1174" s="318"/>
      <c r="T1174" s="19" t="s">
        <v>1260</v>
      </c>
    </row>
    <row r="1175" spans="1:20" s="19" customFormat="1" ht="15.75" outlineLevel="1" thickBot="1" x14ac:dyDescent="0.3">
      <c r="A1175" s="28" t="s">
        <v>713</v>
      </c>
      <c r="C1175" s="20" t="s">
        <v>1234</v>
      </c>
      <c r="E1175" s="104" t="s">
        <v>1266</v>
      </c>
      <c r="F1175" s="29"/>
      <c r="G1175" s="30"/>
      <c r="H1175" s="42">
        <f>SUBTOTAL(9,H1163:H1174)</f>
        <v>313315.45000000007</v>
      </c>
      <c r="I1175" s="29"/>
      <c r="J1175" s="30">
        <f t="shared" si="364"/>
        <v>0</v>
      </c>
      <c r="K1175" s="42">
        <f>SUBTOTAL(9,K1163:K1174)</f>
        <v>313175.18790900003</v>
      </c>
      <c r="L1175" s="42">
        <f t="shared" si="377"/>
        <v>-140.26</v>
      </c>
      <c r="O1175" s="32" t="str">
        <f>LEFT(A1175,5)</f>
        <v xml:space="preserve">E314 </v>
      </c>
      <c r="P1175" s="318">
        <f>-L1175/2</f>
        <v>70.13</v>
      </c>
    </row>
    <row r="1176" spans="1:20" ht="15.75" outlineLevel="2" thickTop="1" x14ac:dyDescent="0.25">
      <c r="A1176" t="s">
        <v>111</v>
      </c>
      <c r="B1176" t="str">
        <f t="shared" ref="B1176:B1187" si="378">CONCATENATE(A1176,"-",MONTH(E1176))</f>
        <v>E315 STM Accessory, Colstrip 1-1</v>
      </c>
      <c r="C1176" s="19" t="s">
        <v>1230</v>
      </c>
      <c r="E1176" s="27">
        <v>43131</v>
      </c>
      <c r="F1176" s="249">
        <v>7392428.4699999997</v>
      </c>
      <c r="G1176" s="67">
        <v>5.3600000000000002E-2</v>
      </c>
      <c r="H1176" s="250">
        <v>33019.51</v>
      </c>
      <c r="I1176" s="249">
        <f t="shared" ref="I1176:I1187" si="379">VLOOKUP(CONCATENATE(A1176,"-12"),$B$6:$F$7816,5,FALSE)</f>
        <v>7371902.9900000002</v>
      </c>
      <c r="J1176" s="67">
        <f t="shared" si="364"/>
        <v>5.3600000000000002E-2</v>
      </c>
      <c r="K1176" s="259">
        <f t="shared" ref="K1176:K1187" si="380">I1176*J1176/12</f>
        <v>32927.833355333336</v>
      </c>
      <c r="L1176" s="250">
        <f t="shared" si="377"/>
        <v>-91.68</v>
      </c>
      <c r="M1176" s="19" t="s">
        <v>1260</v>
      </c>
      <c r="O1176" s="32" t="str">
        <f t="shared" ref="O1176:O1187" si="381">LEFT(A1176,4)</f>
        <v>E315</v>
      </c>
      <c r="P1176" s="318"/>
      <c r="T1176" s="19" t="s">
        <v>1260</v>
      </c>
    </row>
    <row r="1177" spans="1:20" outlineLevel="2" x14ac:dyDescent="0.25">
      <c r="A1177" t="s">
        <v>111</v>
      </c>
      <c r="B1177" t="str">
        <f t="shared" si="378"/>
        <v>E315 STM Accessory, Colstrip 1-2</v>
      </c>
      <c r="C1177" s="19" t="s">
        <v>1230</v>
      </c>
      <c r="E1177" s="27">
        <v>43159</v>
      </c>
      <c r="F1177" s="249">
        <v>7383645.8600000003</v>
      </c>
      <c r="G1177" s="67">
        <v>5.3600000000000002E-2</v>
      </c>
      <c r="H1177" s="250">
        <v>32980.28</v>
      </c>
      <c r="I1177" s="249">
        <f t="shared" si="379"/>
        <v>7371902.9900000002</v>
      </c>
      <c r="J1177" s="67">
        <f t="shared" si="364"/>
        <v>5.3600000000000002E-2</v>
      </c>
      <c r="K1177" s="259">
        <f t="shared" si="380"/>
        <v>32927.833355333336</v>
      </c>
      <c r="L1177" s="250">
        <f t="shared" si="377"/>
        <v>-52.45</v>
      </c>
      <c r="M1177" s="19" t="s">
        <v>1260</v>
      </c>
      <c r="O1177" s="32" t="str">
        <f t="shared" si="381"/>
        <v>E315</v>
      </c>
      <c r="P1177" s="318"/>
      <c r="T1177" s="19" t="s">
        <v>1260</v>
      </c>
    </row>
    <row r="1178" spans="1:20" outlineLevel="2" x14ac:dyDescent="0.25">
      <c r="A1178" t="s">
        <v>111</v>
      </c>
      <c r="B1178" t="str">
        <f t="shared" si="378"/>
        <v>E315 STM Accessory, Colstrip 1-3</v>
      </c>
      <c r="C1178" s="19" t="s">
        <v>1230</v>
      </c>
      <c r="E1178" s="27">
        <v>43190</v>
      </c>
      <c r="F1178" s="249">
        <v>7383645.8600000003</v>
      </c>
      <c r="G1178" s="67">
        <v>5.3600000000000002E-2</v>
      </c>
      <c r="H1178" s="250">
        <v>32980.28</v>
      </c>
      <c r="I1178" s="249">
        <f t="shared" si="379"/>
        <v>7371902.9900000002</v>
      </c>
      <c r="J1178" s="67">
        <f t="shared" si="364"/>
        <v>5.3600000000000002E-2</v>
      </c>
      <c r="K1178" s="259">
        <f t="shared" si="380"/>
        <v>32927.833355333336</v>
      </c>
      <c r="L1178" s="250">
        <f t="shared" si="377"/>
        <v>-52.45</v>
      </c>
      <c r="M1178" s="19" t="s">
        <v>1260</v>
      </c>
      <c r="O1178" s="32" t="str">
        <f t="shared" si="381"/>
        <v>E315</v>
      </c>
      <c r="P1178" s="318"/>
      <c r="T1178" s="19" t="s">
        <v>1260</v>
      </c>
    </row>
    <row r="1179" spans="1:20" outlineLevel="2" x14ac:dyDescent="0.25">
      <c r="A1179" t="s">
        <v>111</v>
      </c>
      <c r="B1179" t="str">
        <f t="shared" si="378"/>
        <v>E315 STM Accessory, Colstrip 1-4</v>
      </c>
      <c r="C1179" s="19" t="s">
        <v>1230</v>
      </c>
      <c r="E1179" s="27">
        <v>43220</v>
      </c>
      <c r="F1179" s="249">
        <v>7383645.8600000003</v>
      </c>
      <c r="G1179" s="67">
        <v>5.3600000000000002E-2</v>
      </c>
      <c r="H1179" s="250">
        <v>32980.28</v>
      </c>
      <c r="I1179" s="249">
        <f t="shared" si="379"/>
        <v>7371902.9900000002</v>
      </c>
      <c r="J1179" s="67">
        <f t="shared" si="364"/>
        <v>5.3600000000000002E-2</v>
      </c>
      <c r="K1179" s="259">
        <f t="shared" si="380"/>
        <v>32927.833355333336</v>
      </c>
      <c r="L1179" s="250">
        <f t="shared" si="377"/>
        <v>-52.45</v>
      </c>
      <c r="M1179" s="19" t="s">
        <v>1260</v>
      </c>
      <c r="O1179" s="32" t="str">
        <f t="shared" si="381"/>
        <v>E315</v>
      </c>
      <c r="P1179" s="318"/>
      <c r="T1179" s="19" t="s">
        <v>1260</v>
      </c>
    </row>
    <row r="1180" spans="1:20" outlineLevel="2" x14ac:dyDescent="0.25">
      <c r="A1180" t="s">
        <v>111</v>
      </c>
      <c r="B1180" t="str">
        <f t="shared" si="378"/>
        <v>E315 STM Accessory, Colstrip 1-5</v>
      </c>
      <c r="C1180" s="19" t="s">
        <v>1230</v>
      </c>
      <c r="E1180" s="27">
        <v>43251</v>
      </c>
      <c r="F1180" s="249">
        <v>7392794.3600000003</v>
      </c>
      <c r="G1180" s="67">
        <v>5.3600000000000002E-2</v>
      </c>
      <c r="H1180" s="250">
        <v>33021.15</v>
      </c>
      <c r="I1180" s="249">
        <f t="shared" si="379"/>
        <v>7371902.9900000002</v>
      </c>
      <c r="J1180" s="67">
        <f t="shared" si="364"/>
        <v>5.3600000000000002E-2</v>
      </c>
      <c r="K1180" s="259">
        <f t="shared" si="380"/>
        <v>32927.833355333336</v>
      </c>
      <c r="L1180" s="250">
        <f t="shared" si="377"/>
        <v>-93.32</v>
      </c>
      <c r="M1180" s="19" t="s">
        <v>1260</v>
      </c>
      <c r="O1180" s="32" t="str">
        <f t="shared" si="381"/>
        <v>E315</v>
      </c>
      <c r="P1180" s="318"/>
      <c r="T1180" s="19" t="s">
        <v>1260</v>
      </c>
    </row>
    <row r="1181" spans="1:20" outlineLevel="2" x14ac:dyDescent="0.25">
      <c r="A1181" t="s">
        <v>111</v>
      </c>
      <c r="B1181" t="str">
        <f t="shared" si="378"/>
        <v>E315 STM Accessory, Colstrip 1-6</v>
      </c>
      <c r="C1181" s="19" t="s">
        <v>1230</v>
      </c>
      <c r="E1181" s="27">
        <v>43281</v>
      </c>
      <c r="F1181" s="249">
        <v>7402183.6100000003</v>
      </c>
      <c r="G1181" s="67">
        <v>5.3600000000000002E-2</v>
      </c>
      <c r="H1181" s="250">
        <v>33063.089999999997</v>
      </c>
      <c r="I1181" s="249">
        <f t="shared" si="379"/>
        <v>7371902.9900000002</v>
      </c>
      <c r="J1181" s="67">
        <f t="shared" si="364"/>
        <v>5.3600000000000002E-2</v>
      </c>
      <c r="K1181" s="259">
        <f t="shared" si="380"/>
        <v>32927.833355333336</v>
      </c>
      <c r="L1181" s="250">
        <f t="shared" si="377"/>
        <v>-135.26</v>
      </c>
      <c r="M1181" s="19" t="s">
        <v>1260</v>
      </c>
      <c r="O1181" s="32" t="str">
        <f t="shared" si="381"/>
        <v>E315</v>
      </c>
      <c r="P1181" s="318"/>
      <c r="T1181" s="19" t="s">
        <v>1260</v>
      </c>
    </row>
    <row r="1182" spans="1:20" outlineLevel="2" x14ac:dyDescent="0.25">
      <c r="A1182" t="s">
        <v>111</v>
      </c>
      <c r="B1182" t="str">
        <f t="shared" si="378"/>
        <v>E315 STM Accessory, Colstrip 1-7</v>
      </c>
      <c r="C1182" s="19" t="s">
        <v>1230</v>
      </c>
      <c r="E1182" s="27">
        <v>43312</v>
      </c>
      <c r="F1182" s="249">
        <v>7402825.6100000003</v>
      </c>
      <c r="G1182" s="67">
        <v>5.3600000000000002E-2</v>
      </c>
      <c r="H1182" s="250">
        <v>33065.949999999997</v>
      </c>
      <c r="I1182" s="249">
        <f t="shared" si="379"/>
        <v>7371902.9900000002</v>
      </c>
      <c r="J1182" s="67">
        <f t="shared" si="364"/>
        <v>5.3600000000000002E-2</v>
      </c>
      <c r="K1182" s="259">
        <f t="shared" si="380"/>
        <v>32927.833355333336</v>
      </c>
      <c r="L1182" s="250">
        <f t="shared" si="377"/>
        <v>-138.12</v>
      </c>
      <c r="M1182" s="19" t="s">
        <v>1260</v>
      </c>
      <c r="O1182" s="32" t="str">
        <f t="shared" si="381"/>
        <v>E315</v>
      </c>
      <c r="P1182" s="318"/>
      <c r="T1182" s="19" t="s">
        <v>1260</v>
      </c>
    </row>
    <row r="1183" spans="1:20" outlineLevel="2" x14ac:dyDescent="0.25">
      <c r="A1183" t="s">
        <v>111</v>
      </c>
      <c r="B1183" t="str">
        <f t="shared" si="378"/>
        <v>E315 STM Accessory, Colstrip 1-8</v>
      </c>
      <c r="C1183" s="19" t="s">
        <v>1230</v>
      </c>
      <c r="E1183" s="27">
        <v>43343</v>
      </c>
      <c r="F1183" s="249">
        <v>7403226.8600000003</v>
      </c>
      <c r="G1183" s="67">
        <v>5.3600000000000002E-2</v>
      </c>
      <c r="H1183" s="250">
        <v>33067.75</v>
      </c>
      <c r="I1183" s="249">
        <f t="shared" si="379"/>
        <v>7371902.9900000002</v>
      </c>
      <c r="J1183" s="67">
        <f t="shared" si="364"/>
        <v>5.3600000000000002E-2</v>
      </c>
      <c r="K1183" s="259">
        <f t="shared" si="380"/>
        <v>32927.833355333336</v>
      </c>
      <c r="L1183" s="250">
        <f t="shared" si="377"/>
        <v>-139.91999999999999</v>
      </c>
      <c r="M1183" s="19" t="s">
        <v>1260</v>
      </c>
      <c r="O1183" s="32" t="str">
        <f t="shared" si="381"/>
        <v>E315</v>
      </c>
      <c r="P1183" s="318"/>
      <c r="T1183" s="19" t="s">
        <v>1260</v>
      </c>
    </row>
    <row r="1184" spans="1:20" outlineLevel="2" x14ac:dyDescent="0.25">
      <c r="A1184" t="s">
        <v>111</v>
      </c>
      <c r="B1184" t="str">
        <f t="shared" si="378"/>
        <v>E315 STM Accessory, Colstrip 1-9</v>
      </c>
      <c r="C1184" s="19" t="s">
        <v>1230</v>
      </c>
      <c r="E1184" s="27">
        <v>43373</v>
      </c>
      <c r="F1184" s="249">
        <v>7403387.3600000003</v>
      </c>
      <c r="G1184" s="67">
        <v>5.3600000000000002E-2</v>
      </c>
      <c r="H1184" s="250">
        <v>33068.46</v>
      </c>
      <c r="I1184" s="249">
        <f t="shared" si="379"/>
        <v>7371902.9900000002</v>
      </c>
      <c r="J1184" s="67">
        <f t="shared" si="364"/>
        <v>5.3600000000000002E-2</v>
      </c>
      <c r="K1184" s="259">
        <f t="shared" si="380"/>
        <v>32927.833355333336</v>
      </c>
      <c r="L1184" s="250">
        <f t="shared" si="377"/>
        <v>-140.63</v>
      </c>
      <c r="M1184" s="19" t="s">
        <v>1260</v>
      </c>
      <c r="O1184" s="32" t="str">
        <f t="shared" si="381"/>
        <v>E315</v>
      </c>
      <c r="P1184" s="318"/>
      <c r="T1184" s="19" t="s">
        <v>1260</v>
      </c>
    </row>
    <row r="1185" spans="1:20" outlineLevel="2" x14ac:dyDescent="0.25">
      <c r="A1185" t="s">
        <v>111</v>
      </c>
      <c r="B1185" t="str">
        <f t="shared" si="378"/>
        <v>E315 STM Accessory, Colstrip 1-10</v>
      </c>
      <c r="C1185" s="19" t="s">
        <v>1230</v>
      </c>
      <c r="E1185" s="27">
        <v>43404</v>
      </c>
      <c r="F1185" s="249">
        <v>7403790.8600000003</v>
      </c>
      <c r="G1185" s="67">
        <v>5.3600000000000002E-2</v>
      </c>
      <c r="H1185" s="250">
        <v>33070.269999999997</v>
      </c>
      <c r="I1185" s="249">
        <f t="shared" si="379"/>
        <v>7371902.9900000002</v>
      </c>
      <c r="J1185" s="67">
        <f t="shared" si="364"/>
        <v>5.3600000000000002E-2</v>
      </c>
      <c r="K1185" s="259">
        <f t="shared" si="380"/>
        <v>32927.833355333336</v>
      </c>
      <c r="L1185" s="250">
        <f t="shared" si="377"/>
        <v>-142.44</v>
      </c>
      <c r="M1185" s="19" t="s">
        <v>1260</v>
      </c>
      <c r="O1185" s="32" t="str">
        <f t="shared" si="381"/>
        <v>E315</v>
      </c>
      <c r="P1185" s="318"/>
      <c r="T1185" s="19" t="s">
        <v>1260</v>
      </c>
    </row>
    <row r="1186" spans="1:20" outlineLevel="2" x14ac:dyDescent="0.25">
      <c r="A1186" t="s">
        <v>111</v>
      </c>
      <c r="B1186" t="str">
        <f t="shared" si="378"/>
        <v>E315 STM Accessory, Colstrip 1-11</v>
      </c>
      <c r="C1186" s="19" t="s">
        <v>1230</v>
      </c>
      <c r="E1186" s="27">
        <v>43434</v>
      </c>
      <c r="F1186" s="249">
        <v>7404560.3600000003</v>
      </c>
      <c r="G1186" s="67">
        <v>5.3600000000000002E-2</v>
      </c>
      <c r="H1186" s="250">
        <v>33073.699999999997</v>
      </c>
      <c r="I1186" s="249">
        <f t="shared" si="379"/>
        <v>7371902.9900000002</v>
      </c>
      <c r="J1186" s="67">
        <f t="shared" si="364"/>
        <v>5.3600000000000002E-2</v>
      </c>
      <c r="K1186" s="259">
        <f t="shared" si="380"/>
        <v>32927.833355333336</v>
      </c>
      <c r="L1186" s="250">
        <f t="shared" si="377"/>
        <v>-145.87</v>
      </c>
      <c r="M1186" s="19" t="s">
        <v>1260</v>
      </c>
      <c r="O1186" s="32" t="str">
        <f t="shared" si="381"/>
        <v>E315</v>
      </c>
      <c r="P1186" s="318"/>
      <c r="T1186" s="19" t="s">
        <v>1260</v>
      </c>
    </row>
    <row r="1187" spans="1:20" outlineLevel="2" x14ac:dyDescent="0.25">
      <c r="A1187" t="s">
        <v>111</v>
      </c>
      <c r="B1187" t="str">
        <f t="shared" si="378"/>
        <v>E315 STM Accessory, Colstrip 1-12</v>
      </c>
      <c r="C1187" s="19" t="s">
        <v>1230</v>
      </c>
      <c r="E1187" s="27">
        <v>43465</v>
      </c>
      <c r="F1187" s="249">
        <v>7371902.9900000002</v>
      </c>
      <c r="G1187" s="67">
        <v>5.3600000000000002E-2</v>
      </c>
      <c r="H1187" s="250">
        <v>32927.83</v>
      </c>
      <c r="I1187" s="249">
        <f t="shared" si="379"/>
        <v>7371902.9900000002</v>
      </c>
      <c r="J1187" s="67">
        <f t="shared" si="364"/>
        <v>5.3600000000000002E-2</v>
      </c>
      <c r="K1187" s="259">
        <f t="shared" si="380"/>
        <v>32927.833355333336</v>
      </c>
      <c r="L1187" s="250">
        <f t="shared" si="377"/>
        <v>0</v>
      </c>
      <c r="M1187" s="19" t="s">
        <v>1260</v>
      </c>
      <c r="O1187" s="32" t="str">
        <f t="shared" si="381"/>
        <v>E315</v>
      </c>
      <c r="P1187" s="318"/>
      <c r="T1187" s="19" t="s">
        <v>1260</v>
      </c>
    </row>
    <row r="1188" spans="1:20" s="19" customFormat="1" ht="15.75" outlineLevel="1" thickBot="1" x14ac:dyDescent="0.3">
      <c r="A1188" s="28" t="s">
        <v>714</v>
      </c>
      <c r="C1188" s="20" t="s">
        <v>1234</v>
      </c>
      <c r="E1188" s="104" t="s">
        <v>1266</v>
      </c>
      <c r="F1188" s="29"/>
      <c r="G1188" s="30"/>
      <c r="H1188" s="42">
        <f>SUBTOTAL(9,H1176:H1187)</f>
        <v>396318.55000000005</v>
      </c>
      <c r="I1188" s="29"/>
      <c r="J1188" s="30">
        <f t="shared" si="364"/>
        <v>0</v>
      </c>
      <c r="K1188" s="42">
        <f>SUBTOTAL(9,K1176:K1187)</f>
        <v>395134.00026399991</v>
      </c>
      <c r="L1188" s="42">
        <f t="shared" si="377"/>
        <v>-1184.55</v>
      </c>
      <c r="O1188" s="32" t="str">
        <f>LEFT(A1188,5)</f>
        <v xml:space="preserve">E315 </v>
      </c>
      <c r="P1188" s="318">
        <f>-L1188/2</f>
        <v>592.27499999999998</v>
      </c>
    </row>
    <row r="1189" spans="1:20" ht="15.75" outlineLevel="2" thickTop="1" x14ac:dyDescent="0.25">
      <c r="A1189" t="s">
        <v>112</v>
      </c>
      <c r="B1189" t="str">
        <f t="shared" ref="B1189:B1200" si="382">CONCATENATE(A1189,"-",MONTH(E1189))</f>
        <v>E315 STM Accessory, Colstrip 1-2 Cm-1</v>
      </c>
      <c r="C1189" s="19" t="s">
        <v>1230</v>
      </c>
      <c r="E1189" s="27">
        <v>43131</v>
      </c>
      <c r="F1189" s="249">
        <v>2272860.64</v>
      </c>
      <c r="G1189" s="67">
        <v>2.3599999999999999E-2</v>
      </c>
      <c r="H1189" s="250">
        <v>4469.96</v>
      </c>
      <c r="I1189" s="249">
        <f t="shared" ref="I1189:I1200" si="383">VLOOKUP(CONCATENATE(A1189,"-12"),$B$6:$F$7816,5,FALSE)</f>
        <v>2272860.64</v>
      </c>
      <c r="J1189" s="67">
        <f t="shared" si="364"/>
        <v>2.3599999999999999E-2</v>
      </c>
      <c r="K1189" s="259">
        <f t="shared" ref="K1189:K1200" si="384">I1189*J1189/12</f>
        <v>4469.9592586666668</v>
      </c>
      <c r="L1189" s="250">
        <f t="shared" si="377"/>
        <v>0</v>
      </c>
      <c r="M1189" s="19" t="s">
        <v>1260</v>
      </c>
      <c r="O1189" s="32" t="str">
        <f t="shared" ref="O1189:O1200" si="385">LEFT(A1189,4)</f>
        <v>E315</v>
      </c>
      <c r="P1189" s="318"/>
      <c r="T1189" s="19" t="s">
        <v>1260</v>
      </c>
    </row>
    <row r="1190" spans="1:20" outlineLevel="2" x14ac:dyDescent="0.25">
      <c r="A1190" t="s">
        <v>112</v>
      </c>
      <c r="B1190" t="str">
        <f t="shared" si="382"/>
        <v>E315 STM Accessory, Colstrip 1-2 Cm-2</v>
      </c>
      <c r="C1190" s="19" t="s">
        <v>1230</v>
      </c>
      <c r="E1190" s="27">
        <v>43159</v>
      </c>
      <c r="F1190" s="249">
        <v>2272860.64</v>
      </c>
      <c r="G1190" s="67">
        <v>2.3599999999999999E-2</v>
      </c>
      <c r="H1190" s="250">
        <v>4469.96</v>
      </c>
      <c r="I1190" s="249">
        <f t="shared" si="383"/>
        <v>2272860.64</v>
      </c>
      <c r="J1190" s="67">
        <f t="shared" si="364"/>
        <v>2.3599999999999999E-2</v>
      </c>
      <c r="K1190" s="259">
        <f t="shared" si="384"/>
        <v>4469.9592586666668</v>
      </c>
      <c r="L1190" s="250">
        <f t="shared" si="377"/>
        <v>0</v>
      </c>
      <c r="M1190" s="19" t="s">
        <v>1260</v>
      </c>
      <c r="O1190" s="32" t="str">
        <f t="shared" si="385"/>
        <v>E315</v>
      </c>
      <c r="P1190" s="318"/>
      <c r="T1190" s="19" t="s">
        <v>1260</v>
      </c>
    </row>
    <row r="1191" spans="1:20" outlineLevel="2" x14ac:dyDescent="0.25">
      <c r="A1191" t="s">
        <v>112</v>
      </c>
      <c r="B1191" t="str">
        <f t="shared" si="382"/>
        <v>E315 STM Accessory, Colstrip 1-2 Cm-3</v>
      </c>
      <c r="C1191" s="19" t="s">
        <v>1230</v>
      </c>
      <c r="E1191" s="27">
        <v>43190</v>
      </c>
      <c r="F1191" s="249">
        <v>2272860.64</v>
      </c>
      <c r="G1191" s="67">
        <v>2.3599999999999999E-2</v>
      </c>
      <c r="H1191" s="250">
        <v>4469.96</v>
      </c>
      <c r="I1191" s="249">
        <f t="shared" si="383"/>
        <v>2272860.64</v>
      </c>
      <c r="J1191" s="67">
        <f t="shared" si="364"/>
        <v>2.3599999999999999E-2</v>
      </c>
      <c r="K1191" s="259">
        <f t="shared" si="384"/>
        <v>4469.9592586666668</v>
      </c>
      <c r="L1191" s="250">
        <f t="shared" si="377"/>
        <v>0</v>
      </c>
      <c r="M1191" s="19" t="s">
        <v>1260</v>
      </c>
      <c r="O1191" s="32" t="str">
        <f t="shared" si="385"/>
        <v>E315</v>
      </c>
      <c r="P1191" s="318"/>
      <c r="T1191" s="19" t="s">
        <v>1260</v>
      </c>
    </row>
    <row r="1192" spans="1:20" outlineLevel="2" x14ac:dyDescent="0.25">
      <c r="A1192" t="s">
        <v>112</v>
      </c>
      <c r="B1192" t="str">
        <f t="shared" si="382"/>
        <v>E315 STM Accessory, Colstrip 1-2 Cm-4</v>
      </c>
      <c r="C1192" s="19" t="s">
        <v>1230</v>
      </c>
      <c r="E1192" s="27">
        <v>43220</v>
      </c>
      <c r="F1192" s="249">
        <v>2272860.64</v>
      </c>
      <c r="G1192" s="67">
        <v>2.3599999999999999E-2</v>
      </c>
      <c r="H1192" s="250">
        <v>4469.96</v>
      </c>
      <c r="I1192" s="249">
        <f t="shared" si="383"/>
        <v>2272860.64</v>
      </c>
      <c r="J1192" s="67">
        <f t="shared" si="364"/>
        <v>2.3599999999999999E-2</v>
      </c>
      <c r="K1192" s="259">
        <f t="shared" si="384"/>
        <v>4469.9592586666668</v>
      </c>
      <c r="L1192" s="250">
        <f t="shared" si="377"/>
        <v>0</v>
      </c>
      <c r="M1192" s="19" t="s">
        <v>1260</v>
      </c>
      <c r="O1192" s="32" t="str">
        <f t="shared" si="385"/>
        <v>E315</v>
      </c>
      <c r="P1192" s="318"/>
      <c r="T1192" s="19" t="s">
        <v>1260</v>
      </c>
    </row>
    <row r="1193" spans="1:20" outlineLevel="2" x14ac:dyDescent="0.25">
      <c r="A1193" t="s">
        <v>112</v>
      </c>
      <c r="B1193" t="str">
        <f t="shared" si="382"/>
        <v>E315 STM Accessory, Colstrip 1-2 Cm-5</v>
      </c>
      <c r="C1193" s="19" t="s">
        <v>1230</v>
      </c>
      <c r="E1193" s="27">
        <v>43251</v>
      </c>
      <c r="F1193" s="249">
        <v>2272860.64</v>
      </c>
      <c r="G1193" s="67">
        <v>2.3599999999999999E-2</v>
      </c>
      <c r="H1193" s="250">
        <v>4469.96</v>
      </c>
      <c r="I1193" s="249">
        <f t="shared" si="383"/>
        <v>2272860.64</v>
      </c>
      <c r="J1193" s="67">
        <f t="shared" si="364"/>
        <v>2.3599999999999999E-2</v>
      </c>
      <c r="K1193" s="259">
        <f t="shared" si="384"/>
        <v>4469.9592586666668</v>
      </c>
      <c r="L1193" s="250">
        <f t="shared" si="377"/>
        <v>0</v>
      </c>
      <c r="M1193" s="19" t="s">
        <v>1260</v>
      </c>
      <c r="O1193" s="32" t="str">
        <f t="shared" si="385"/>
        <v>E315</v>
      </c>
      <c r="P1193" s="318"/>
      <c r="T1193" s="19" t="s">
        <v>1260</v>
      </c>
    </row>
    <row r="1194" spans="1:20" outlineLevel="2" x14ac:dyDescent="0.25">
      <c r="A1194" t="s">
        <v>112</v>
      </c>
      <c r="B1194" t="str">
        <f t="shared" si="382"/>
        <v>E315 STM Accessory, Colstrip 1-2 Cm-6</v>
      </c>
      <c r="C1194" s="19" t="s">
        <v>1230</v>
      </c>
      <c r="E1194" s="27">
        <v>43281</v>
      </c>
      <c r="F1194" s="249">
        <v>2272860.64</v>
      </c>
      <c r="G1194" s="67">
        <v>2.3599999999999999E-2</v>
      </c>
      <c r="H1194" s="250">
        <v>4469.96</v>
      </c>
      <c r="I1194" s="249">
        <f t="shared" si="383"/>
        <v>2272860.64</v>
      </c>
      <c r="J1194" s="67">
        <f t="shared" si="364"/>
        <v>2.3599999999999999E-2</v>
      </c>
      <c r="K1194" s="259">
        <f t="shared" si="384"/>
        <v>4469.9592586666668</v>
      </c>
      <c r="L1194" s="250">
        <f t="shared" si="377"/>
        <v>0</v>
      </c>
      <c r="M1194" s="19" t="s">
        <v>1260</v>
      </c>
      <c r="O1194" s="32" t="str">
        <f t="shared" si="385"/>
        <v>E315</v>
      </c>
      <c r="P1194" s="318"/>
      <c r="T1194" s="19" t="s">
        <v>1260</v>
      </c>
    </row>
    <row r="1195" spans="1:20" outlineLevel="2" x14ac:dyDescent="0.25">
      <c r="A1195" t="s">
        <v>112</v>
      </c>
      <c r="B1195" t="str">
        <f t="shared" si="382"/>
        <v>E315 STM Accessory, Colstrip 1-2 Cm-7</v>
      </c>
      <c r="C1195" s="19" t="s">
        <v>1230</v>
      </c>
      <c r="E1195" s="27">
        <v>43312</v>
      </c>
      <c r="F1195" s="249">
        <v>2272860.64</v>
      </c>
      <c r="G1195" s="67">
        <v>2.3599999999999999E-2</v>
      </c>
      <c r="H1195" s="250">
        <v>4469.96</v>
      </c>
      <c r="I1195" s="249">
        <f t="shared" si="383"/>
        <v>2272860.64</v>
      </c>
      <c r="J1195" s="67">
        <f t="shared" si="364"/>
        <v>2.3599999999999999E-2</v>
      </c>
      <c r="K1195" s="259">
        <f t="shared" si="384"/>
        <v>4469.9592586666668</v>
      </c>
      <c r="L1195" s="250">
        <f t="shared" si="377"/>
        <v>0</v>
      </c>
      <c r="M1195" s="19" t="s">
        <v>1260</v>
      </c>
      <c r="O1195" s="32" t="str">
        <f t="shared" si="385"/>
        <v>E315</v>
      </c>
      <c r="P1195" s="318"/>
      <c r="T1195" s="19" t="s">
        <v>1260</v>
      </c>
    </row>
    <row r="1196" spans="1:20" outlineLevel="2" x14ac:dyDescent="0.25">
      <c r="A1196" t="s">
        <v>112</v>
      </c>
      <c r="B1196" t="str">
        <f t="shared" si="382"/>
        <v>E315 STM Accessory, Colstrip 1-2 Cm-8</v>
      </c>
      <c r="C1196" s="19" t="s">
        <v>1230</v>
      </c>
      <c r="E1196" s="27">
        <v>43343</v>
      </c>
      <c r="F1196" s="249">
        <v>2272860.64</v>
      </c>
      <c r="G1196" s="67">
        <v>2.3599999999999999E-2</v>
      </c>
      <c r="H1196" s="250">
        <v>4469.96</v>
      </c>
      <c r="I1196" s="249">
        <f t="shared" si="383"/>
        <v>2272860.64</v>
      </c>
      <c r="J1196" s="67">
        <f t="shared" si="364"/>
        <v>2.3599999999999999E-2</v>
      </c>
      <c r="K1196" s="259">
        <f t="shared" si="384"/>
        <v>4469.9592586666668</v>
      </c>
      <c r="L1196" s="250">
        <f t="shared" si="377"/>
        <v>0</v>
      </c>
      <c r="M1196" s="19" t="s">
        <v>1260</v>
      </c>
      <c r="O1196" s="32" t="str">
        <f t="shared" si="385"/>
        <v>E315</v>
      </c>
      <c r="P1196" s="318"/>
      <c r="T1196" s="19" t="s">
        <v>1260</v>
      </c>
    </row>
    <row r="1197" spans="1:20" outlineLevel="2" x14ac:dyDescent="0.25">
      <c r="A1197" t="s">
        <v>112</v>
      </c>
      <c r="B1197" t="str">
        <f t="shared" si="382"/>
        <v>E315 STM Accessory, Colstrip 1-2 Cm-9</v>
      </c>
      <c r="C1197" s="19" t="s">
        <v>1230</v>
      </c>
      <c r="E1197" s="27">
        <v>43373</v>
      </c>
      <c r="F1197" s="249">
        <v>2272860.64</v>
      </c>
      <c r="G1197" s="67">
        <v>2.3599999999999999E-2</v>
      </c>
      <c r="H1197" s="250">
        <v>4469.96</v>
      </c>
      <c r="I1197" s="249">
        <f t="shared" si="383"/>
        <v>2272860.64</v>
      </c>
      <c r="J1197" s="67">
        <f t="shared" si="364"/>
        <v>2.3599999999999999E-2</v>
      </c>
      <c r="K1197" s="259">
        <f t="shared" si="384"/>
        <v>4469.9592586666668</v>
      </c>
      <c r="L1197" s="250">
        <f t="shared" si="377"/>
        <v>0</v>
      </c>
      <c r="M1197" s="19" t="s">
        <v>1260</v>
      </c>
      <c r="O1197" s="32" t="str">
        <f t="shared" si="385"/>
        <v>E315</v>
      </c>
      <c r="P1197" s="318"/>
      <c r="T1197" s="19" t="s">
        <v>1260</v>
      </c>
    </row>
    <row r="1198" spans="1:20" outlineLevel="2" x14ac:dyDescent="0.25">
      <c r="A1198" t="s">
        <v>112</v>
      </c>
      <c r="B1198" t="str">
        <f t="shared" si="382"/>
        <v>E315 STM Accessory, Colstrip 1-2 Cm-10</v>
      </c>
      <c r="C1198" s="19" t="s">
        <v>1230</v>
      </c>
      <c r="E1198" s="27">
        <v>43404</v>
      </c>
      <c r="F1198" s="249">
        <v>2272860.64</v>
      </c>
      <c r="G1198" s="67">
        <v>2.3599999999999999E-2</v>
      </c>
      <c r="H1198" s="250">
        <v>4469.96</v>
      </c>
      <c r="I1198" s="249">
        <f t="shared" si="383"/>
        <v>2272860.64</v>
      </c>
      <c r="J1198" s="67">
        <f t="shared" ref="J1198:J1261" si="386">G1198</f>
        <v>2.3599999999999999E-2</v>
      </c>
      <c r="K1198" s="259">
        <f t="shared" si="384"/>
        <v>4469.9592586666668</v>
      </c>
      <c r="L1198" s="250">
        <f t="shared" si="377"/>
        <v>0</v>
      </c>
      <c r="M1198" s="19" t="s">
        <v>1260</v>
      </c>
      <c r="O1198" s="32" t="str">
        <f t="shared" si="385"/>
        <v>E315</v>
      </c>
      <c r="P1198" s="318"/>
      <c r="T1198" s="19" t="s">
        <v>1260</v>
      </c>
    </row>
    <row r="1199" spans="1:20" outlineLevel="2" x14ac:dyDescent="0.25">
      <c r="A1199" t="s">
        <v>112</v>
      </c>
      <c r="B1199" t="str">
        <f t="shared" si="382"/>
        <v>E315 STM Accessory, Colstrip 1-2 Cm-11</v>
      </c>
      <c r="C1199" s="19" t="s">
        <v>1230</v>
      </c>
      <c r="E1199" s="27">
        <v>43434</v>
      </c>
      <c r="F1199" s="249">
        <v>2272860.64</v>
      </c>
      <c r="G1199" s="67">
        <v>2.3599999999999999E-2</v>
      </c>
      <c r="H1199" s="250">
        <v>4469.96</v>
      </c>
      <c r="I1199" s="249">
        <f t="shared" si="383"/>
        <v>2272860.64</v>
      </c>
      <c r="J1199" s="67">
        <f t="shared" si="386"/>
        <v>2.3599999999999999E-2</v>
      </c>
      <c r="K1199" s="259">
        <f t="shared" si="384"/>
        <v>4469.9592586666668</v>
      </c>
      <c r="L1199" s="250">
        <f t="shared" si="377"/>
        <v>0</v>
      </c>
      <c r="M1199" s="19" t="s">
        <v>1260</v>
      </c>
      <c r="O1199" s="32" t="str">
        <f t="shared" si="385"/>
        <v>E315</v>
      </c>
      <c r="P1199" s="318"/>
      <c r="T1199" s="19" t="s">
        <v>1260</v>
      </c>
    </row>
    <row r="1200" spans="1:20" outlineLevel="2" x14ac:dyDescent="0.25">
      <c r="A1200" t="s">
        <v>112</v>
      </c>
      <c r="B1200" t="str">
        <f t="shared" si="382"/>
        <v>E315 STM Accessory, Colstrip 1-2 Cm-12</v>
      </c>
      <c r="C1200" s="19" t="s">
        <v>1230</v>
      </c>
      <c r="E1200" s="27">
        <v>43465</v>
      </c>
      <c r="F1200" s="249">
        <v>2272860.64</v>
      </c>
      <c r="G1200" s="67">
        <v>2.3599999999999999E-2</v>
      </c>
      <c r="H1200" s="250">
        <v>4469.96</v>
      </c>
      <c r="I1200" s="249">
        <f t="shared" si="383"/>
        <v>2272860.64</v>
      </c>
      <c r="J1200" s="67">
        <f t="shared" si="386"/>
        <v>2.3599999999999999E-2</v>
      </c>
      <c r="K1200" s="259">
        <f t="shared" si="384"/>
        <v>4469.9592586666668</v>
      </c>
      <c r="L1200" s="250">
        <f t="shared" si="377"/>
        <v>0</v>
      </c>
      <c r="M1200" s="19" t="s">
        <v>1260</v>
      </c>
      <c r="O1200" s="32" t="str">
        <f t="shared" si="385"/>
        <v>E315</v>
      </c>
      <c r="P1200" s="318"/>
      <c r="T1200" s="19" t="s">
        <v>1260</v>
      </c>
    </row>
    <row r="1201" spans="1:20" s="19" customFormat="1" ht="15.75" outlineLevel="1" thickBot="1" x14ac:dyDescent="0.3">
      <c r="A1201" s="28" t="s">
        <v>715</v>
      </c>
      <c r="C1201" s="20" t="s">
        <v>1234</v>
      </c>
      <c r="E1201" s="104" t="s">
        <v>1266</v>
      </c>
      <c r="F1201" s="29"/>
      <c r="G1201" s="30"/>
      <c r="H1201" s="42">
        <f>SUBTOTAL(9,H1189:H1200)</f>
        <v>53639.519999999997</v>
      </c>
      <c r="I1201" s="29"/>
      <c r="J1201" s="30">
        <f t="shared" si="386"/>
        <v>0</v>
      </c>
      <c r="K1201" s="42">
        <f>SUBTOTAL(9,K1189:K1200)</f>
        <v>53639.511104000012</v>
      </c>
      <c r="L1201" s="42">
        <f t="shared" si="377"/>
        <v>-0.01</v>
      </c>
      <c r="O1201" s="32" t="str">
        <f>LEFT(A1201,5)</f>
        <v xml:space="preserve">E315 </v>
      </c>
      <c r="P1201" s="318">
        <f>-L1201/2</f>
        <v>5.0000000000000001E-3</v>
      </c>
    </row>
    <row r="1202" spans="1:20" ht="15.75" outlineLevel="2" thickTop="1" x14ac:dyDescent="0.25">
      <c r="A1202" t="s">
        <v>113</v>
      </c>
      <c r="B1202" t="str">
        <f t="shared" ref="B1202:B1213" si="387">CONCATENATE(A1202,"-",MONTH(E1202))</f>
        <v>E315 STM Accessory, Colstrip 2-1</v>
      </c>
      <c r="C1202" s="19" t="s">
        <v>1230</v>
      </c>
      <c r="E1202" s="27">
        <v>43131</v>
      </c>
      <c r="F1202" s="249">
        <v>4139010.11</v>
      </c>
      <c r="G1202" s="67">
        <v>6.5299999999999997E-2</v>
      </c>
      <c r="H1202" s="250">
        <v>22523.11</v>
      </c>
      <c r="I1202" s="249">
        <f t="shared" ref="I1202:I1213" si="388">VLOOKUP(CONCATENATE(A1202,"-12"),$B$6:$F$7816,5,FALSE)</f>
        <v>4118484.59</v>
      </c>
      <c r="J1202" s="67">
        <f t="shared" si="386"/>
        <v>6.5299999999999997E-2</v>
      </c>
      <c r="K1202" s="259">
        <f t="shared" ref="K1202:K1213" si="389">I1202*J1202/12</f>
        <v>22411.420310583329</v>
      </c>
      <c r="L1202" s="250">
        <f t="shared" si="377"/>
        <v>-111.69</v>
      </c>
      <c r="M1202" s="19" t="s">
        <v>1260</v>
      </c>
      <c r="O1202" s="32" t="str">
        <f t="shared" ref="O1202:O1213" si="390">LEFT(A1202,4)</f>
        <v>E315</v>
      </c>
      <c r="P1202" s="318"/>
      <c r="T1202" s="19" t="s">
        <v>1260</v>
      </c>
    </row>
    <row r="1203" spans="1:20" outlineLevel="2" x14ac:dyDescent="0.25">
      <c r="A1203" t="s">
        <v>113</v>
      </c>
      <c r="B1203" t="str">
        <f t="shared" si="387"/>
        <v>E315 STM Accessory, Colstrip 2-2</v>
      </c>
      <c r="C1203" s="19" t="s">
        <v>1230</v>
      </c>
      <c r="E1203" s="27">
        <v>43159</v>
      </c>
      <c r="F1203" s="249">
        <v>4130227.49</v>
      </c>
      <c r="G1203" s="67">
        <v>6.5299999999999997E-2</v>
      </c>
      <c r="H1203" s="250">
        <v>22475.32</v>
      </c>
      <c r="I1203" s="249">
        <f t="shared" si="388"/>
        <v>4118484.59</v>
      </c>
      <c r="J1203" s="67">
        <f t="shared" si="386"/>
        <v>6.5299999999999997E-2</v>
      </c>
      <c r="K1203" s="259">
        <f t="shared" si="389"/>
        <v>22411.420310583329</v>
      </c>
      <c r="L1203" s="250">
        <f t="shared" si="377"/>
        <v>-63.9</v>
      </c>
      <c r="M1203" s="19" t="s">
        <v>1260</v>
      </c>
      <c r="O1203" s="32" t="str">
        <f t="shared" si="390"/>
        <v>E315</v>
      </c>
      <c r="P1203" s="318"/>
      <c r="T1203" s="19" t="s">
        <v>1260</v>
      </c>
    </row>
    <row r="1204" spans="1:20" outlineLevel="2" x14ac:dyDescent="0.25">
      <c r="A1204" t="s">
        <v>113</v>
      </c>
      <c r="B1204" t="str">
        <f t="shared" si="387"/>
        <v>E315 STM Accessory, Colstrip 2-3</v>
      </c>
      <c r="C1204" s="19" t="s">
        <v>1230</v>
      </c>
      <c r="E1204" s="27">
        <v>43190</v>
      </c>
      <c r="F1204" s="249">
        <v>4130227.49</v>
      </c>
      <c r="G1204" s="67">
        <v>6.5299999999999997E-2</v>
      </c>
      <c r="H1204" s="250">
        <v>22475.32</v>
      </c>
      <c r="I1204" s="249">
        <f t="shared" si="388"/>
        <v>4118484.59</v>
      </c>
      <c r="J1204" s="67">
        <f t="shared" si="386"/>
        <v>6.5299999999999997E-2</v>
      </c>
      <c r="K1204" s="259">
        <f t="shared" si="389"/>
        <v>22411.420310583329</v>
      </c>
      <c r="L1204" s="250">
        <f t="shared" si="377"/>
        <v>-63.9</v>
      </c>
      <c r="M1204" s="19" t="s">
        <v>1260</v>
      </c>
      <c r="O1204" s="32" t="str">
        <f t="shared" si="390"/>
        <v>E315</v>
      </c>
      <c r="P1204" s="318"/>
      <c r="T1204" s="19" t="s">
        <v>1260</v>
      </c>
    </row>
    <row r="1205" spans="1:20" outlineLevel="2" x14ac:dyDescent="0.25">
      <c r="A1205" t="s">
        <v>113</v>
      </c>
      <c r="B1205" t="str">
        <f t="shared" si="387"/>
        <v>E315 STM Accessory, Colstrip 2-4</v>
      </c>
      <c r="C1205" s="19" t="s">
        <v>1230</v>
      </c>
      <c r="E1205" s="27">
        <v>43220</v>
      </c>
      <c r="F1205" s="249">
        <v>4130227.49</v>
      </c>
      <c r="G1205" s="67">
        <v>6.5299999999999997E-2</v>
      </c>
      <c r="H1205" s="250">
        <v>22475.32</v>
      </c>
      <c r="I1205" s="249">
        <f t="shared" si="388"/>
        <v>4118484.59</v>
      </c>
      <c r="J1205" s="67">
        <f t="shared" si="386"/>
        <v>6.5299999999999997E-2</v>
      </c>
      <c r="K1205" s="259">
        <f t="shared" si="389"/>
        <v>22411.420310583329</v>
      </c>
      <c r="L1205" s="250">
        <f t="shared" si="377"/>
        <v>-63.9</v>
      </c>
      <c r="M1205" s="19" t="s">
        <v>1260</v>
      </c>
      <c r="O1205" s="32" t="str">
        <f t="shared" si="390"/>
        <v>E315</v>
      </c>
      <c r="P1205" s="318"/>
      <c r="T1205" s="19" t="s">
        <v>1260</v>
      </c>
    </row>
    <row r="1206" spans="1:20" outlineLevel="2" x14ac:dyDescent="0.25">
      <c r="A1206" t="s">
        <v>113</v>
      </c>
      <c r="B1206" t="str">
        <f t="shared" si="387"/>
        <v>E315 STM Accessory, Colstrip 2-5</v>
      </c>
      <c r="C1206" s="19" t="s">
        <v>1230</v>
      </c>
      <c r="E1206" s="27">
        <v>43251</v>
      </c>
      <c r="F1206" s="249">
        <v>4139375.99</v>
      </c>
      <c r="G1206" s="67">
        <v>6.5299999999999997E-2</v>
      </c>
      <c r="H1206" s="250">
        <v>22525.1</v>
      </c>
      <c r="I1206" s="249">
        <f t="shared" si="388"/>
        <v>4118484.59</v>
      </c>
      <c r="J1206" s="67">
        <f t="shared" si="386"/>
        <v>6.5299999999999997E-2</v>
      </c>
      <c r="K1206" s="259">
        <f t="shared" si="389"/>
        <v>22411.420310583329</v>
      </c>
      <c r="L1206" s="250">
        <f t="shared" si="377"/>
        <v>-113.68</v>
      </c>
      <c r="M1206" s="19" t="s">
        <v>1260</v>
      </c>
      <c r="O1206" s="32" t="str">
        <f t="shared" si="390"/>
        <v>E315</v>
      </c>
      <c r="P1206" s="318"/>
      <c r="T1206" s="19" t="s">
        <v>1260</v>
      </c>
    </row>
    <row r="1207" spans="1:20" outlineLevel="2" x14ac:dyDescent="0.25">
      <c r="A1207" t="s">
        <v>113</v>
      </c>
      <c r="B1207" t="str">
        <f t="shared" si="387"/>
        <v>E315 STM Accessory, Colstrip 2-6</v>
      </c>
      <c r="C1207" s="19" t="s">
        <v>1230</v>
      </c>
      <c r="E1207" s="27">
        <v>43281</v>
      </c>
      <c r="F1207" s="249">
        <v>4148765.24</v>
      </c>
      <c r="G1207" s="67">
        <v>6.5299999999999997E-2</v>
      </c>
      <c r="H1207" s="250">
        <v>22576.2</v>
      </c>
      <c r="I1207" s="249">
        <f t="shared" si="388"/>
        <v>4118484.59</v>
      </c>
      <c r="J1207" s="67">
        <f t="shared" si="386"/>
        <v>6.5299999999999997E-2</v>
      </c>
      <c r="K1207" s="259">
        <f t="shared" si="389"/>
        <v>22411.420310583329</v>
      </c>
      <c r="L1207" s="250">
        <f t="shared" si="377"/>
        <v>-164.78</v>
      </c>
      <c r="M1207" s="19" t="s">
        <v>1260</v>
      </c>
      <c r="O1207" s="32" t="str">
        <f t="shared" si="390"/>
        <v>E315</v>
      </c>
      <c r="P1207" s="318"/>
      <c r="T1207" s="19" t="s">
        <v>1260</v>
      </c>
    </row>
    <row r="1208" spans="1:20" outlineLevel="2" x14ac:dyDescent="0.25">
      <c r="A1208" t="s">
        <v>113</v>
      </c>
      <c r="B1208" t="str">
        <f t="shared" si="387"/>
        <v>E315 STM Accessory, Colstrip 2-7</v>
      </c>
      <c r="C1208" s="19" t="s">
        <v>1230</v>
      </c>
      <c r="E1208" s="27">
        <v>43312</v>
      </c>
      <c r="F1208" s="249">
        <v>4149407.24</v>
      </c>
      <c r="G1208" s="67">
        <v>6.5299999999999997E-2</v>
      </c>
      <c r="H1208" s="250">
        <v>22579.69</v>
      </c>
      <c r="I1208" s="249">
        <f t="shared" si="388"/>
        <v>4118484.59</v>
      </c>
      <c r="J1208" s="67">
        <f t="shared" si="386"/>
        <v>6.5299999999999997E-2</v>
      </c>
      <c r="K1208" s="259">
        <f t="shared" si="389"/>
        <v>22411.420310583329</v>
      </c>
      <c r="L1208" s="250">
        <f t="shared" si="377"/>
        <v>-168.27</v>
      </c>
      <c r="M1208" s="19" t="s">
        <v>1260</v>
      </c>
      <c r="O1208" s="32" t="str">
        <f t="shared" si="390"/>
        <v>E315</v>
      </c>
      <c r="P1208" s="318"/>
      <c r="T1208" s="19" t="s">
        <v>1260</v>
      </c>
    </row>
    <row r="1209" spans="1:20" outlineLevel="2" x14ac:dyDescent="0.25">
      <c r="A1209" t="s">
        <v>113</v>
      </c>
      <c r="B1209" t="str">
        <f t="shared" si="387"/>
        <v>E315 STM Accessory, Colstrip 2-8</v>
      </c>
      <c r="C1209" s="19" t="s">
        <v>1230</v>
      </c>
      <c r="E1209" s="27">
        <v>43343</v>
      </c>
      <c r="F1209" s="249">
        <v>4149808.49</v>
      </c>
      <c r="G1209" s="67">
        <v>6.5299999999999997E-2</v>
      </c>
      <c r="H1209" s="250">
        <v>22581.87</v>
      </c>
      <c r="I1209" s="249">
        <f t="shared" si="388"/>
        <v>4118484.59</v>
      </c>
      <c r="J1209" s="67">
        <f t="shared" si="386"/>
        <v>6.5299999999999997E-2</v>
      </c>
      <c r="K1209" s="259">
        <f t="shared" si="389"/>
        <v>22411.420310583329</v>
      </c>
      <c r="L1209" s="250">
        <f t="shared" si="377"/>
        <v>-170.45</v>
      </c>
      <c r="M1209" s="19" t="s">
        <v>1260</v>
      </c>
      <c r="O1209" s="32" t="str">
        <f t="shared" si="390"/>
        <v>E315</v>
      </c>
      <c r="P1209" s="318"/>
      <c r="T1209" s="19" t="s">
        <v>1260</v>
      </c>
    </row>
    <row r="1210" spans="1:20" outlineLevel="2" x14ac:dyDescent="0.25">
      <c r="A1210" t="s">
        <v>113</v>
      </c>
      <c r="B1210" t="str">
        <f t="shared" si="387"/>
        <v>E315 STM Accessory, Colstrip 2-9</v>
      </c>
      <c r="C1210" s="19" t="s">
        <v>1230</v>
      </c>
      <c r="E1210" s="27">
        <v>43373</v>
      </c>
      <c r="F1210" s="249">
        <v>4149968.99</v>
      </c>
      <c r="G1210" s="67">
        <v>6.5299999999999997E-2</v>
      </c>
      <c r="H1210" s="250">
        <v>22582.75</v>
      </c>
      <c r="I1210" s="249">
        <f t="shared" si="388"/>
        <v>4118484.59</v>
      </c>
      <c r="J1210" s="67">
        <f t="shared" si="386"/>
        <v>6.5299999999999997E-2</v>
      </c>
      <c r="K1210" s="259">
        <f t="shared" si="389"/>
        <v>22411.420310583329</v>
      </c>
      <c r="L1210" s="250">
        <f t="shared" si="377"/>
        <v>-171.33</v>
      </c>
      <c r="M1210" s="19" t="s">
        <v>1260</v>
      </c>
      <c r="O1210" s="32" t="str">
        <f t="shared" si="390"/>
        <v>E315</v>
      </c>
      <c r="P1210" s="318"/>
      <c r="T1210" s="19" t="s">
        <v>1260</v>
      </c>
    </row>
    <row r="1211" spans="1:20" outlineLevel="2" x14ac:dyDescent="0.25">
      <c r="A1211" t="s">
        <v>113</v>
      </c>
      <c r="B1211" t="str">
        <f t="shared" si="387"/>
        <v>E315 STM Accessory, Colstrip 2-10</v>
      </c>
      <c r="C1211" s="19" t="s">
        <v>1230</v>
      </c>
      <c r="E1211" s="27">
        <v>43404</v>
      </c>
      <c r="F1211" s="249">
        <v>4150372.49</v>
      </c>
      <c r="G1211" s="67">
        <v>6.5299999999999997E-2</v>
      </c>
      <c r="H1211" s="250">
        <v>22584.94</v>
      </c>
      <c r="I1211" s="249">
        <f t="shared" si="388"/>
        <v>4118484.59</v>
      </c>
      <c r="J1211" s="67">
        <f t="shared" si="386"/>
        <v>6.5299999999999997E-2</v>
      </c>
      <c r="K1211" s="259">
        <f t="shared" si="389"/>
        <v>22411.420310583329</v>
      </c>
      <c r="L1211" s="250">
        <f t="shared" si="377"/>
        <v>-173.52</v>
      </c>
      <c r="M1211" s="19" t="s">
        <v>1260</v>
      </c>
      <c r="O1211" s="32" t="str">
        <f t="shared" si="390"/>
        <v>E315</v>
      </c>
      <c r="P1211" s="318"/>
      <c r="T1211" s="19" t="s">
        <v>1260</v>
      </c>
    </row>
    <row r="1212" spans="1:20" outlineLevel="2" x14ac:dyDescent="0.25">
      <c r="A1212" t="s">
        <v>113</v>
      </c>
      <c r="B1212" t="str">
        <f t="shared" si="387"/>
        <v>E315 STM Accessory, Colstrip 2-11</v>
      </c>
      <c r="C1212" s="19" t="s">
        <v>1230</v>
      </c>
      <c r="E1212" s="27">
        <v>43434</v>
      </c>
      <c r="F1212" s="249">
        <v>4151141.98</v>
      </c>
      <c r="G1212" s="67">
        <v>6.5299999999999997E-2</v>
      </c>
      <c r="H1212" s="250">
        <v>22589.13</v>
      </c>
      <c r="I1212" s="249">
        <f t="shared" si="388"/>
        <v>4118484.59</v>
      </c>
      <c r="J1212" s="67">
        <f t="shared" si="386"/>
        <v>6.5299999999999997E-2</v>
      </c>
      <c r="K1212" s="259">
        <f t="shared" si="389"/>
        <v>22411.420310583329</v>
      </c>
      <c r="L1212" s="250">
        <f t="shared" si="377"/>
        <v>-177.71</v>
      </c>
      <c r="M1212" s="19" t="s">
        <v>1260</v>
      </c>
      <c r="O1212" s="32" t="str">
        <f t="shared" si="390"/>
        <v>E315</v>
      </c>
      <c r="P1212" s="318"/>
      <c r="T1212" s="19" t="s">
        <v>1260</v>
      </c>
    </row>
    <row r="1213" spans="1:20" outlineLevel="2" x14ac:dyDescent="0.25">
      <c r="A1213" t="s">
        <v>113</v>
      </c>
      <c r="B1213" t="str">
        <f t="shared" si="387"/>
        <v>E315 STM Accessory, Colstrip 2-12</v>
      </c>
      <c r="C1213" s="19" t="s">
        <v>1230</v>
      </c>
      <c r="E1213" s="27">
        <v>43465</v>
      </c>
      <c r="F1213" s="249">
        <v>4118484.59</v>
      </c>
      <c r="G1213" s="67">
        <v>6.5299999999999997E-2</v>
      </c>
      <c r="H1213" s="250">
        <v>22411.42</v>
      </c>
      <c r="I1213" s="249">
        <f t="shared" si="388"/>
        <v>4118484.59</v>
      </c>
      <c r="J1213" s="67">
        <f t="shared" si="386"/>
        <v>6.5299999999999997E-2</v>
      </c>
      <c r="K1213" s="259">
        <f t="shared" si="389"/>
        <v>22411.420310583329</v>
      </c>
      <c r="L1213" s="250">
        <f t="shared" si="377"/>
        <v>0</v>
      </c>
      <c r="M1213" s="19" t="s">
        <v>1260</v>
      </c>
      <c r="O1213" s="32" t="str">
        <f t="shared" si="390"/>
        <v>E315</v>
      </c>
      <c r="P1213" s="318"/>
      <c r="T1213" s="19" t="s">
        <v>1260</v>
      </c>
    </row>
    <row r="1214" spans="1:20" s="19" customFormat="1" ht="15.75" outlineLevel="1" thickBot="1" x14ac:dyDescent="0.3">
      <c r="A1214" s="28" t="s">
        <v>716</v>
      </c>
      <c r="C1214" s="20" t="s">
        <v>1234</v>
      </c>
      <c r="E1214" s="104" t="s">
        <v>1266</v>
      </c>
      <c r="F1214" s="29"/>
      <c r="G1214" s="30"/>
      <c r="H1214" s="42">
        <f>SUBTOTAL(9,H1202:H1213)</f>
        <v>270380.17000000004</v>
      </c>
      <c r="I1214" s="29"/>
      <c r="J1214" s="30">
        <f t="shared" si="386"/>
        <v>0</v>
      </c>
      <c r="K1214" s="42">
        <f>SUBTOTAL(9,K1202:K1213)</f>
        <v>268937.04372699989</v>
      </c>
      <c r="L1214" s="42">
        <f t="shared" si="377"/>
        <v>-1443.13</v>
      </c>
      <c r="O1214" s="32" t="str">
        <f>LEFT(A1214,5)</f>
        <v xml:space="preserve">E315 </v>
      </c>
      <c r="P1214" s="318">
        <f>-L1214/2</f>
        <v>721.56500000000005</v>
      </c>
    </row>
    <row r="1215" spans="1:20" ht="15.75" outlineLevel="2" thickTop="1" x14ac:dyDescent="0.25">
      <c r="A1215" t="s">
        <v>114</v>
      </c>
      <c r="B1215" t="str">
        <f t="shared" ref="B1215:B1226" si="391">CONCATENATE(A1215,"-",MONTH(E1215))</f>
        <v>E315 STM Accessory, Colstrip 3-1</v>
      </c>
      <c r="C1215" s="19" t="s">
        <v>1230</v>
      </c>
      <c r="E1215" s="27">
        <v>43131</v>
      </c>
      <c r="F1215" s="249">
        <v>7386798.9500000002</v>
      </c>
      <c r="G1215" s="67">
        <v>4.0099999999999997E-2</v>
      </c>
      <c r="H1215" s="250">
        <v>24684.219999999998</v>
      </c>
      <c r="I1215" s="249">
        <f t="shared" ref="I1215:I1226" si="392">VLOOKUP(CONCATENATE(A1215,"-12"),$B$6:$F$7816,5,FALSE)</f>
        <v>7246780.3300000001</v>
      </c>
      <c r="J1215" s="67">
        <f t="shared" si="386"/>
        <v>4.0099999999999997E-2</v>
      </c>
      <c r="K1215" s="259">
        <f t="shared" ref="K1215:K1226" si="393">I1215*J1215/12</f>
        <v>24216.324269416666</v>
      </c>
      <c r="L1215" s="250">
        <f t="shared" si="377"/>
        <v>-467.9</v>
      </c>
      <c r="M1215" s="19" t="s">
        <v>1260</v>
      </c>
      <c r="O1215" s="32" t="str">
        <f t="shared" ref="O1215:O1226" si="394">LEFT(A1215,4)</f>
        <v>E315</v>
      </c>
      <c r="P1215" s="318"/>
      <c r="T1215" s="19" t="s">
        <v>1260</v>
      </c>
    </row>
    <row r="1216" spans="1:20" outlineLevel="2" x14ac:dyDescent="0.25">
      <c r="A1216" t="s">
        <v>114</v>
      </c>
      <c r="B1216" t="str">
        <f t="shared" si="391"/>
        <v>E315 STM Accessory, Colstrip 3-2</v>
      </c>
      <c r="C1216" s="19" t="s">
        <v>1230</v>
      </c>
      <c r="E1216" s="27">
        <v>43159</v>
      </c>
      <c r="F1216" s="249">
        <v>7144669.4800000004</v>
      </c>
      <c r="G1216" s="67">
        <v>4.0099999999999997E-2</v>
      </c>
      <c r="H1216" s="250">
        <v>23875.1</v>
      </c>
      <c r="I1216" s="249">
        <f t="shared" si="392"/>
        <v>7246780.3300000001</v>
      </c>
      <c r="J1216" s="67">
        <f t="shared" si="386"/>
        <v>4.0099999999999997E-2</v>
      </c>
      <c r="K1216" s="259">
        <f t="shared" si="393"/>
        <v>24216.324269416666</v>
      </c>
      <c r="L1216" s="250">
        <f t="shared" si="377"/>
        <v>341.22</v>
      </c>
      <c r="M1216" s="19" t="s">
        <v>1260</v>
      </c>
      <c r="O1216" s="32" t="str">
        <f t="shared" si="394"/>
        <v>E315</v>
      </c>
      <c r="P1216" s="318"/>
      <c r="T1216" s="19" t="s">
        <v>1260</v>
      </c>
    </row>
    <row r="1217" spans="1:20" outlineLevel="2" x14ac:dyDescent="0.25">
      <c r="A1217" t="s">
        <v>114</v>
      </c>
      <c r="B1217" t="str">
        <f t="shared" si="391"/>
        <v>E315 STM Accessory, Colstrip 3-3</v>
      </c>
      <c r="C1217" s="19" t="s">
        <v>1230</v>
      </c>
      <c r="E1217" s="27">
        <v>43190</v>
      </c>
      <c r="F1217" s="249">
        <v>7145629.6299999999</v>
      </c>
      <c r="G1217" s="67">
        <v>4.0099999999999997E-2</v>
      </c>
      <c r="H1217" s="250">
        <v>23878.309999999998</v>
      </c>
      <c r="I1217" s="249">
        <f t="shared" si="392"/>
        <v>7246780.3300000001</v>
      </c>
      <c r="J1217" s="67">
        <f t="shared" si="386"/>
        <v>4.0099999999999997E-2</v>
      </c>
      <c r="K1217" s="259">
        <f t="shared" si="393"/>
        <v>24216.324269416666</v>
      </c>
      <c r="L1217" s="250">
        <f t="shared" si="377"/>
        <v>338.01</v>
      </c>
      <c r="M1217" s="19" t="s">
        <v>1260</v>
      </c>
      <c r="O1217" s="32" t="str">
        <f t="shared" si="394"/>
        <v>E315</v>
      </c>
      <c r="P1217" s="318"/>
      <c r="T1217" s="19" t="s">
        <v>1260</v>
      </c>
    </row>
    <row r="1218" spans="1:20" outlineLevel="2" x14ac:dyDescent="0.25">
      <c r="A1218" t="s">
        <v>114</v>
      </c>
      <c r="B1218" t="str">
        <f t="shared" si="391"/>
        <v>E315 STM Accessory, Colstrip 3-4</v>
      </c>
      <c r="C1218" s="19" t="s">
        <v>1230</v>
      </c>
      <c r="E1218" s="27">
        <v>43220</v>
      </c>
      <c r="F1218" s="249">
        <v>7147556.1799999997</v>
      </c>
      <c r="G1218" s="67">
        <v>4.0099999999999997E-2</v>
      </c>
      <c r="H1218" s="250">
        <v>23884.75</v>
      </c>
      <c r="I1218" s="249">
        <f t="shared" si="392"/>
        <v>7246780.3300000001</v>
      </c>
      <c r="J1218" s="67">
        <f t="shared" si="386"/>
        <v>4.0099999999999997E-2</v>
      </c>
      <c r="K1218" s="259">
        <f t="shared" si="393"/>
        <v>24216.324269416666</v>
      </c>
      <c r="L1218" s="250">
        <f t="shared" si="377"/>
        <v>331.57</v>
      </c>
      <c r="M1218" s="19" t="s">
        <v>1260</v>
      </c>
      <c r="O1218" s="32" t="str">
        <f t="shared" si="394"/>
        <v>E315</v>
      </c>
      <c r="P1218" s="318"/>
      <c r="T1218" s="19" t="s">
        <v>1260</v>
      </c>
    </row>
    <row r="1219" spans="1:20" outlineLevel="2" x14ac:dyDescent="0.25">
      <c r="A1219" t="s">
        <v>114</v>
      </c>
      <c r="B1219" t="str">
        <f t="shared" si="391"/>
        <v>E315 STM Accessory, Colstrip 3-5</v>
      </c>
      <c r="C1219" s="19" t="s">
        <v>1230</v>
      </c>
      <c r="E1219" s="27">
        <v>43251</v>
      </c>
      <c r="F1219" s="249">
        <v>7149669.6299999999</v>
      </c>
      <c r="G1219" s="67">
        <v>4.0099999999999997E-2</v>
      </c>
      <c r="H1219" s="250">
        <v>23891.81</v>
      </c>
      <c r="I1219" s="249">
        <f t="shared" si="392"/>
        <v>7246780.3300000001</v>
      </c>
      <c r="J1219" s="67">
        <f t="shared" si="386"/>
        <v>4.0099999999999997E-2</v>
      </c>
      <c r="K1219" s="259">
        <f t="shared" si="393"/>
        <v>24216.324269416666</v>
      </c>
      <c r="L1219" s="250">
        <f t="shared" si="377"/>
        <v>324.51</v>
      </c>
      <c r="M1219" s="19" t="s">
        <v>1260</v>
      </c>
      <c r="O1219" s="32" t="str">
        <f t="shared" si="394"/>
        <v>E315</v>
      </c>
      <c r="P1219" s="318"/>
      <c r="T1219" s="19" t="s">
        <v>1260</v>
      </c>
    </row>
    <row r="1220" spans="1:20" outlineLevel="2" x14ac:dyDescent="0.25">
      <c r="A1220" t="s">
        <v>114</v>
      </c>
      <c r="B1220" t="str">
        <f t="shared" si="391"/>
        <v>E315 STM Accessory, Colstrip 3-6</v>
      </c>
      <c r="C1220" s="19" t="s">
        <v>1230</v>
      </c>
      <c r="E1220" s="27">
        <v>43281</v>
      </c>
      <c r="F1220" s="249">
        <v>7156215.75</v>
      </c>
      <c r="G1220" s="67">
        <v>4.0099999999999997E-2</v>
      </c>
      <c r="H1220" s="250">
        <v>23913.69</v>
      </c>
      <c r="I1220" s="249">
        <f t="shared" si="392"/>
        <v>7246780.3300000001</v>
      </c>
      <c r="J1220" s="67">
        <f t="shared" si="386"/>
        <v>4.0099999999999997E-2</v>
      </c>
      <c r="K1220" s="259">
        <f t="shared" si="393"/>
        <v>24216.324269416666</v>
      </c>
      <c r="L1220" s="250">
        <f t="shared" si="377"/>
        <v>302.63</v>
      </c>
      <c r="M1220" s="19" t="s">
        <v>1260</v>
      </c>
      <c r="O1220" s="32" t="str">
        <f t="shared" si="394"/>
        <v>E315</v>
      </c>
      <c r="P1220" s="318"/>
      <c r="T1220" s="19" t="s">
        <v>1260</v>
      </c>
    </row>
    <row r="1221" spans="1:20" outlineLevel="2" x14ac:dyDescent="0.25">
      <c r="A1221" t="s">
        <v>114</v>
      </c>
      <c r="B1221" t="str">
        <f t="shared" si="391"/>
        <v>E315 STM Accessory, Colstrip 3-7</v>
      </c>
      <c r="C1221" s="19" t="s">
        <v>1230</v>
      </c>
      <c r="E1221" s="27">
        <v>43312</v>
      </c>
      <c r="F1221" s="249">
        <v>7143012.4199999999</v>
      </c>
      <c r="G1221" s="67">
        <v>4.0099999999999997E-2</v>
      </c>
      <c r="H1221" s="250">
        <v>23869.57</v>
      </c>
      <c r="I1221" s="249">
        <f t="shared" si="392"/>
        <v>7246780.3300000001</v>
      </c>
      <c r="J1221" s="67">
        <f t="shared" si="386"/>
        <v>4.0099999999999997E-2</v>
      </c>
      <c r="K1221" s="259">
        <f t="shared" si="393"/>
        <v>24216.324269416666</v>
      </c>
      <c r="L1221" s="250">
        <f t="shared" si="377"/>
        <v>346.75</v>
      </c>
      <c r="M1221" s="19" t="s">
        <v>1260</v>
      </c>
      <c r="O1221" s="32" t="str">
        <f t="shared" si="394"/>
        <v>E315</v>
      </c>
      <c r="P1221" s="318"/>
      <c r="T1221" s="19" t="s">
        <v>1260</v>
      </c>
    </row>
    <row r="1222" spans="1:20" outlineLevel="2" x14ac:dyDescent="0.25">
      <c r="A1222" t="s">
        <v>114</v>
      </c>
      <c r="B1222" t="str">
        <f t="shared" si="391"/>
        <v>E315 STM Accessory, Colstrip 3-8</v>
      </c>
      <c r="C1222" s="19" t="s">
        <v>1230</v>
      </c>
      <c r="E1222" s="27">
        <v>43343</v>
      </c>
      <c r="F1222" s="249">
        <v>7187628.2199999997</v>
      </c>
      <c r="G1222" s="67">
        <v>4.0099999999999997E-2</v>
      </c>
      <c r="H1222" s="250">
        <v>24018.66</v>
      </c>
      <c r="I1222" s="249">
        <f t="shared" si="392"/>
        <v>7246780.3300000001</v>
      </c>
      <c r="J1222" s="67">
        <f t="shared" si="386"/>
        <v>4.0099999999999997E-2</v>
      </c>
      <c r="K1222" s="259">
        <f t="shared" si="393"/>
        <v>24216.324269416666</v>
      </c>
      <c r="L1222" s="250">
        <f t="shared" si="377"/>
        <v>197.66</v>
      </c>
      <c r="M1222" s="19" t="s">
        <v>1260</v>
      </c>
      <c r="O1222" s="32" t="str">
        <f t="shared" si="394"/>
        <v>E315</v>
      </c>
      <c r="P1222" s="318"/>
      <c r="T1222" s="19" t="s">
        <v>1260</v>
      </c>
    </row>
    <row r="1223" spans="1:20" outlineLevel="2" x14ac:dyDescent="0.25">
      <c r="A1223" t="s">
        <v>114</v>
      </c>
      <c r="B1223" t="str">
        <f t="shared" si="391"/>
        <v>E315 STM Accessory, Colstrip 3-9</v>
      </c>
      <c r="C1223" s="19" t="s">
        <v>1230</v>
      </c>
      <c r="E1223" s="27">
        <v>43373</v>
      </c>
      <c r="F1223" s="249">
        <v>7233281.21</v>
      </c>
      <c r="G1223" s="67">
        <v>4.0099999999999997E-2</v>
      </c>
      <c r="H1223" s="250">
        <v>24171.210000000003</v>
      </c>
      <c r="I1223" s="249">
        <f t="shared" si="392"/>
        <v>7246780.3300000001</v>
      </c>
      <c r="J1223" s="67">
        <f t="shared" si="386"/>
        <v>4.0099999999999997E-2</v>
      </c>
      <c r="K1223" s="259">
        <f t="shared" si="393"/>
        <v>24216.324269416666</v>
      </c>
      <c r="L1223" s="250">
        <f t="shared" si="377"/>
        <v>45.11</v>
      </c>
      <c r="M1223" s="19" t="s">
        <v>1260</v>
      </c>
      <c r="O1223" s="32" t="str">
        <f t="shared" si="394"/>
        <v>E315</v>
      </c>
      <c r="P1223" s="318"/>
      <c r="T1223" s="19" t="s">
        <v>1260</v>
      </c>
    </row>
    <row r="1224" spans="1:20" outlineLevel="2" x14ac:dyDescent="0.25">
      <c r="A1224" t="s">
        <v>114</v>
      </c>
      <c r="B1224" t="str">
        <f t="shared" si="391"/>
        <v>E315 STM Accessory, Colstrip 3-10</v>
      </c>
      <c r="C1224" s="19" t="s">
        <v>1230</v>
      </c>
      <c r="E1224" s="27">
        <v>43404</v>
      </c>
      <c r="F1224" s="249">
        <v>7235717.5300000003</v>
      </c>
      <c r="G1224" s="67">
        <v>4.0099999999999997E-2</v>
      </c>
      <c r="H1224" s="250">
        <v>24179.35</v>
      </c>
      <c r="I1224" s="249">
        <f t="shared" si="392"/>
        <v>7246780.3300000001</v>
      </c>
      <c r="J1224" s="67">
        <f t="shared" si="386"/>
        <v>4.0099999999999997E-2</v>
      </c>
      <c r="K1224" s="259">
        <f t="shared" si="393"/>
        <v>24216.324269416666</v>
      </c>
      <c r="L1224" s="250">
        <f t="shared" si="377"/>
        <v>36.97</v>
      </c>
      <c r="M1224" s="19" t="s">
        <v>1260</v>
      </c>
      <c r="O1224" s="32" t="str">
        <f t="shared" si="394"/>
        <v>E315</v>
      </c>
      <c r="P1224" s="318"/>
      <c r="T1224" s="19" t="s">
        <v>1260</v>
      </c>
    </row>
    <row r="1225" spans="1:20" outlineLevel="2" x14ac:dyDescent="0.25">
      <c r="A1225" t="s">
        <v>114</v>
      </c>
      <c r="B1225" t="str">
        <f t="shared" si="391"/>
        <v>E315 STM Accessory, Colstrip 3-11</v>
      </c>
      <c r="C1225" s="19" t="s">
        <v>1230</v>
      </c>
      <c r="E1225" s="27">
        <v>43434</v>
      </c>
      <c r="F1225" s="249">
        <v>7235937.4800000004</v>
      </c>
      <c r="G1225" s="67">
        <v>4.0099999999999997E-2</v>
      </c>
      <c r="H1225" s="250">
        <v>24180.09</v>
      </c>
      <c r="I1225" s="249">
        <f t="shared" si="392"/>
        <v>7246780.3300000001</v>
      </c>
      <c r="J1225" s="67">
        <f t="shared" si="386"/>
        <v>4.0099999999999997E-2</v>
      </c>
      <c r="K1225" s="259">
        <f t="shared" si="393"/>
        <v>24216.324269416666</v>
      </c>
      <c r="L1225" s="250">
        <f t="shared" si="377"/>
        <v>36.229999999999997</v>
      </c>
      <c r="M1225" s="19" t="s">
        <v>1260</v>
      </c>
      <c r="O1225" s="32" t="str">
        <f t="shared" si="394"/>
        <v>E315</v>
      </c>
      <c r="P1225" s="318"/>
      <c r="T1225" s="19" t="s">
        <v>1260</v>
      </c>
    </row>
    <row r="1226" spans="1:20" outlineLevel="2" x14ac:dyDescent="0.25">
      <c r="A1226" t="s">
        <v>114</v>
      </c>
      <c r="B1226" t="str">
        <f t="shared" si="391"/>
        <v>E315 STM Accessory, Colstrip 3-12</v>
      </c>
      <c r="C1226" s="19" t="s">
        <v>1230</v>
      </c>
      <c r="E1226" s="27">
        <v>43465</v>
      </c>
      <c r="F1226" s="249">
        <v>7246780.3300000001</v>
      </c>
      <c r="G1226" s="67">
        <v>4.0099999999999997E-2</v>
      </c>
      <c r="H1226" s="250">
        <v>24216.32</v>
      </c>
      <c r="I1226" s="249">
        <f t="shared" si="392"/>
        <v>7246780.3300000001</v>
      </c>
      <c r="J1226" s="67">
        <f t="shared" si="386"/>
        <v>4.0099999999999997E-2</v>
      </c>
      <c r="K1226" s="259">
        <f t="shared" si="393"/>
        <v>24216.324269416666</v>
      </c>
      <c r="L1226" s="250">
        <f t="shared" si="377"/>
        <v>0</v>
      </c>
      <c r="M1226" s="19" t="s">
        <v>1260</v>
      </c>
      <c r="O1226" s="32" t="str">
        <f t="shared" si="394"/>
        <v>E315</v>
      </c>
      <c r="P1226" s="318"/>
      <c r="T1226" s="19" t="s">
        <v>1260</v>
      </c>
    </row>
    <row r="1227" spans="1:20" s="19" customFormat="1" ht="15.75" outlineLevel="1" thickBot="1" x14ac:dyDescent="0.3">
      <c r="A1227" s="28" t="s">
        <v>717</v>
      </c>
      <c r="C1227" s="20" t="s">
        <v>1234</v>
      </c>
      <c r="E1227" s="104" t="s">
        <v>1266</v>
      </c>
      <c r="F1227" s="29"/>
      <c r="G1227" s="30"/>
      <c r="H1227" s="42">
        <f>SUBTOTAL(9,H1215:H1226)</f>
        <v>288763.08</v>
      </c>
      <c r="I1227" s="29"/>
      <c r="J1227" s="30">
        <f t="shared" si="386"/>
        <v>0</v>
      </c>
      <c r="K1227" s="42">
        <f>SUBTOTAL(9,K1215:K1226)</f>
        <v>290595.89123299997</v>
      </c>
      <c r="L1227" s="42">
        <f t="shared" si="377"/>
        <v>1832.81</v>
      </c>
      <c r="O1227" s="32" t="str">
        <f>LEFT(A1227,5)</f>
        <v xml:space="preserve">E315 </v>
      </c>
      <c r="P1227" s="318">
        <f>-L1227/2</f>
        <v>-916.40499999999997</v>
      </c>
    </row>
    <row r="1228" spans="1:20" ht="15.75" outlineLevel="2" thickTop="1" x14ac:dyDescent="0.25">
      <c r="A1228" t="s">
        <v>115</v>
      </c>
      <c r="B1228" t="str">
        <f t="shared" ref="B1228:B1239" si="395">CONCATENATE(A1228,"-",MONTH(E1228))</f>
        <v>E315 STM Accessory, Colstrip 3-4 Cm-1</v>
      </c>
      <c r="C1228" s="19" t="s">
        <v>1230</v>
      </c>
      <c r="E1228" s="27">
        <v>43131</v>
      </c>
      <c r="F1228" s="249">
        <v>7639006.2400000002</v>
      </c>
      <c r="G1228" s="67">
        <v>3.5499999999999997E-2</v>
      </c>
      <c r="H1228" s="250">
        <v>22598.720000000001</v>
      </c>
      <c r="I1228" s="249">
        <f t="shared" ref="I1228:I1239" si="396">VLOOKUP(CONCATENATE(A1228,"-12"),$B$6:$F$7816,5,FALSE)</f>
        <v>7639006.2400000002</v>
      </c>
      <c r="J1228" s="67">
        <f t="shared" si="386"/>
        <v>3.5499999999999997E-2</v>
      </c>
      <c r="K1228" s="259">
        <f t="shared" ref="K1228:K1239" si="397">I1228*J1228/12</f>
        <v>22598.726793333331</v>
      </c>
      <c r="L1228" s="250">
        <f t="shared" si="377"/>
        <v>0.01</v>
      </c>
      <c r="M1228" s="19" t="s">
        <v>1260</v>
      </c>
      <c r="O1228" s="32" t="str">
        <f t="shared" ref="O1228:O1239" si="398">LEFT(A1228,4)</f>
        <v>E315</v>
      </c>
      <c r="P1228" s="318"/>
      <c r="T1228" s="19" t="s">
        <v>1260</v>
      </c>
    </row>
    <row r="1229" spans="1:20" outlineLevel="2" x14ac:dyDescent="0.25">
      <c r="A1229" t="s">
        <v>115</v>
      </c>
      <c r="B1229" t="str">
        <f t="shared" si="395"/>
        <v>E315 STM Accessory, Colstrip 3-4 Cm-2</v>
      </c>
      <c r="C1229" s="19" t="s">
        <v>1230</v>
      </c>
      <c r="E1229" s="27">
        <v>43159</v>
      </c>
      <c r="F1229" s="249">
        <v>7639006.2400000002</v>
      </c>
      <c r="G1229" s="67">
        <v>3.5499999999999997E-2</v>
      </c>
      <c r="H1229" s="250">
        <v>22598.720000000001</v>
      </c>
      <c r="I1229" s="249">
        <f t="shared" si="396"/>
        <v>7639006.2400000002</v>
      </c>
      <c r="J1229" s="67">
        <f t="shared" si="386"/>
        <v>3.5499999999999997E-2</v>
      </c>
      <c r="K1229" s="259">
        <f t="shared" si="397"/>
        <v>22598.726793333331</v>
      </c>
      <c r="L1229" s="250">
        <f t="shared" si="377"/>
        <v>0.01</v>
      </c>
      <c r="M1229" s="19" t="s">
        <v>1260</v>
      </c>
      <c r="O1229" s="32" t="str">
        <f t="shared" si="398"/>
        <v>E315</v>
      </c>
      <c r="P1229" s="318"/>
      <c r="T1229" s="19" t="s">
        <v>1260</v>
      </c>
    </row>
    <row r="1230" spans="1:20" outlineLevel="2" x14ac:dyDescent="0.25">
      <c r="A1230" t="s">
        <v>115</v>
      </c>
      <c r="B1230" t="str">
        <f t="shared" si="395"/>
        <v>E315 STM Accessory, Colstrip 3-4 Cm-3</v>
      </c>
      <c r="C1230" s="19" t="s">
        <v>1230</v>
      </c>
      <c r="E1230" s="27">
        <v>43190</v>
      </c>
      <c r="F1230" s="249">
        <v>7639006.2400000002</v>
      </c>
      <c r="G1230" s="67">
        <v>3.5499999999999997E-2</v>
      </c>
      <c r="H1230" s="250">
        <v>22598.720000000001</v>
      </c>
      <c r="I1230" s="249">
        <f t="shared" si="396"/>
        <v>7639006.2400000002</v>
      </c>
      <c r="J1230" s="67">
        <f t="shared" si="386"/>
        <v>3.5499999999999997E-2</v>
      </c>
      <c r="K1230" s="259">
        <f t="shared" si="397"/>
        <v>22598.726793333331</v>
      </c>
      <c r="L1230" s="250">
        <f t="shared" si="377"/>
        <v>0.01</v>
      </c>
      <c r="M1230" s="19" t="s">
        <v>1260</v>
      </c>
      <c r="O1230" s="32" t="str">
        <f t="shared" si="398"/>
        <v>E315</v>
      </c>
      <c r="P1230" s="318"/>
      <c r="T1230" s="19" t="s">
        <v>1260</v>
      </c>
    </row>
    <row r="1231" spans="1:20" outlineLevel="2" x14ac:dyDescent="0.25">
      <c r="A1231" t="s">
        <v>115</v>
      </c>
      <c r="B1231" t="str">
        <f t="shared" si="395"/>
        <v>E315 STM Accessory, Colstrip 3-4 Cm-4</v>
      </c>
      <c r="C1231" s="19" t="s">
        <v>1230</v>
      </c>
      <c r="E1231" s="27">
        <v>43220</v>
      </c>
      <c r="F1231" s="249">
        <v>7639006.2400000002</v>
      </c>
      <c r="G1231" s="67">
        <v>3.5499999999999997E-2</v>
      </c>
      <c r="H1231" s="250">
        <v>22598.720000000001</v>
      </c>
      <c r="I1231" s="249">
        <f t="shared" si="396"/>
        <v>7639006.2400000002</v>
      </c>
      <c r="J1231" s="67">
        <f t="shared" si="386"/>
        <v>3.5499999999999997E-2</v>
      </c>
      <c r="K1231" s="259">
        <f t="shared" si="397"/>
        <v>22598.726793333331</v>
      </c>
      <c r="L1231" s="250">
        <f t="shared" si="377"/>
        <v>0.01</v>
      </c>
      <c r="M1231" s="19" t="s">
        <v>1260</v>
      </c>
      <c r="O1231" s="32" t="str">
        <f t="shared" si="398"/>
        <v>E315</v>
      </c>
      <c r="P1231" s="318"/>
      <c r="T1231" s="19" t="s">
        <v>1260</v>
      </c>
    </row>
    <row r="1232" spans="1:20" outlineLevel="2" x14ac:dyDescent="0.25">
      <c r="A1232" t="s">
        <v>115</v>
      </c>
      <c r="B1232" t="str">
        <f t="shared" si="395"/>
        <v>E315 STM Accessory, Colstrip 3-4 Cm-5</v>
      </c>
      <c r="C1232" s="19" t="s">
        <v>1230</v>
      </c>
      <c r="E1232" s="27">
        <v>43251</v>
      </c>
      <c r="F1232" s="249">
        <v>7639006.2400000002</v>
      </c>
      <c r="G1232" s="67">
        <v>3.5499999999999997E-2</v>
      </c>
      <c r="H1232" s="250">
        <v>22598.720000000001</v>
      </c>
      <c r="I1232" s="249">
        <f t="shared" si="396"/>
        <v>7639006.2400000002</v>
      </c>
      <c r="J1232" s="67">
        <f t="shared" si="386"/>
        <v>3.5499999999999997E-2</v>
      </c>
      <c r="K1232" s="259">
        <f t="shared" si="397"/>
        <v>22598.726793333331</v>
      </c>
      <c r="L1232" s="250">
        <f t="shared" si="377"/>
        <v>0.01</v>
      </c>
      <c r="M1232" s="19" t="s">
        <v>1260</v>
      </c>
      <c r="O1232" s="32" t="str">
        <f t="shared" si="398"/>
        <v>E315</v>
      </c>
      <c r="P1232" s="318"/>
      <c r="T1232" s="19" t="s">
        <v>1260</v>
      </c>
    </row>
    <row r="1233" spans="1:20" outlineLevel="2" x14ac:dyDescent="0.25">
      <c r="A1233" t="s">
        <v>115</v>
      </c>
      <c r="B1233" t="str">
        <f t="shared" si="395"/>
        <v>E315 STM Accessory, Colstrip 3-4 Cm-6</v>
      </c>
      <c r="C1233" s="19" t="s">
        <v>1230</v>
      </c>
      <c r="E1233" s="27">
        <v>43281</v>
      </c>
      <c r="F1233" s="249">
        <v>7639006.2400000002</v>
      </c>
      <c r="G1233" s="67">
        <v>3.5499999999999997E-2</v>
      </c>
      <c r="H1233" s="250">
        <v>22598.720000000001</v>
      </c>
      <c r="I1233" s="249">
        <f t="shared" si="396"/>
        <v>7639006.2400000002</v>
      </c>
      <c r="J1233" s="67">
        <f t="shared" si="386"/>
        <v>3.5499999999999997E-2</v>
      </c>
      <c r="K1233" s="259">
        <f t="shared" si="397"/>
        <v>22598.726793333331</v>
      </c>
      <c r="L1233" s="250">
        <f t="shared" si="377"/>
        <v>0.01</v>
      </c>
      <c r="M1233" s="19" t="s">
        <v>1260</v>
      </c>
      <c r="O1233" s="32" t="str">
        <f t="shared" si="398"/>
        <v>E315</v>
      </c>
      <c r="P1233" s="318"/>
      <c r="T1233" s="19" t="s">
        <v>1260</v>
      </c>
    </row>
    <row r="1234" spans="1:20" outlineLevel="2" x14ac:dyDescent="0.25">
      <c r="A1234" t="s">
        <v>115</v>
      </c>
      <c r="B1234" t="str">
        <f t="shared" si="395"/>
        <v>E315 STM Accessory, Colstrip 3-4 Cm-7</v>
      </c>
      <c r="C1234" s="19" t="s">
        <v>1230</v>
      </c>
      <c r="E1234" s="27">
        <v>43312</v>
      </c>
      <c r="F1234" s="249">
        <v>7639006.2400000002</v>
      </c>
      <c r="G1234" s="67">
        <v>3.5499999999999997E-2</v>
      </c>
      <c r="H1234" s="250">
        <v>22598.720000000001</v>
      </c>
      <c r="I1234" s="249">
        <f t="shared" si="396"/>
        <v>7639006.2400000002</v>
      </c>
      <c r="J1234" s="67">
        <f t="shared" si="386"/>
        <v>3.5499999999999997E-2</v>
      </c>
      <c r="K1234" s="259">
        <f t="shared" si="397"/>
        <v>22598.726793333331</v>
      </c>
      <c r="L1234" s="250">
        <f t="shared" si="377"/>
        <v>0.01</v>
      </c>
      <c r="M1234" s="19" t="s">
        <v>1260</v>
      </c>
      <c r="O1234" s="32" t="str">
        <f t="shared" si="398"/>
        <v>E315</v>
      </c>
      <c r="P1234" s="318"/>
      <c r="T1234" s="19" t="s">
        <v>1260</v>
      </c>
    </row>
    <row r="1235" spans="1:20" outlineLevel="2" x14ac:dyDescent="0.25">
      <c r="A1235" t="s">
        <v>115</v>
      </c>
      <c r="B1235" t="str">
        <f t="shared" si="395"/>
        <v>E315 STM Accessory, Colstrip 3-4 Cm-8</v>
      </c>
      <c r="C1235" s="19" t="s">
        <v>1230</v>
      </c>
      <c r="E1235" s="27">
        <v>43343</v>
      </c>
      <c r="F1235" s="249">
        <v>7639006.2400000002</v>
      </c>
      <c r="G1235" s="67">
        <v>3.5499999999999997E-2</v>
      </c>
      <c r="H1235" s="250">
        <v>22598.720000000001</v>
      </c>
      <c r="I1235" s="249">
        <f t="shared" si="396"/>
        <v>7639006.2400000002</v>
      </c>
      <c r="J1235" s="67">
        <f t="shared" si="386"/>
        <v>3.5499999999999997E-2</v>
      </c>
      <c r="K1235" s="259">
        <f t="shared" si="397"/>
        <v>22598.726793333331</v>
      </c>
      <c r="L1235" s="250">
        <f t="shared" si="377"/>
        <v>0.01</v>
      </c>
      <c r="M1235" s="19" t="s">
        <v>1260</v>
      </c>
      <c r="O1235" s="32" t="str">
        <f t="shared" si="398"/>
        <v>E315</v>
      </c>
      <c r="P1235" s="318"/>
      <c r="T1235" s="19" t="s">
        <v>1260</v>
      </c>
    </row>
    <row r="1236" spans="1:20" outlineLevel="2" x14ac:dyDescent="0.25">
      <c r="A1236" t="s">
        <v>115</v>
      </c>
      <c r="B1236" t="str">
        <f t="shared" si="395"/>
        <v>E315 STM Accessory, Colstrip 3-4 Cm-9</v>
      </c>
      <c r="C1236" s="19" t="s">
        <v>1230</v>
      </c>
      <c r="E1236" s="27">
        <v>43373</v>
      </c>
      <c r="F1236" s="249">
        <v>7639006.2400000002</v>
      </c>
      <c r="G1236" s="67">
        <v>3.5499999999999997E-2</v>
      </c>
      <c r="H1236" s="250">
        <v>22598.720000000001</v>
      </c>
      <c r="I1236" s="249">
        <f t="shared" si="396"/>
        <v>7639006.2400000002</v>
      </c>
      <c r="J1236" s="67">
        <f t="shared" si="386"/>
        <v>3.5499999999999997E-2</v>
      </c>
      <c r="K1236" s="259">
        <f t="shared" si="397"/>
        <v>22598.726793333331</v>
      </c>
      <c r="L1236" s="250">
        <f t="shared" ref="L1236:L1299" si="399">ROUND(K1236-H1236,2)</f>
        <v>0.01</v>
      </c>
      <c r="M1236" s="19" t="s">
        <v>1260</v>
      </c>
      <c r="O1236" s="32" t="str">
        <f t="shared" si="398"/>
        <v>E315</v>
      </c>
      <c r="P1236" s="318"/>
      <c r="T1236" s="19" t="s">
        <v>1260</v>
      </c>
    </row>
    <row r="1237" spans="1:20" outlineLevel="2" x14ac:dyDescent="0.25">
      <c r="A1237" t="s">
        <v>115</v>
      </c>
      <c r="B1237" t="str">
        <f t="shared" si="395"/>
        <v>E315 STM Accessory, Colstrip 3-4 Cm-10</v>
      </c>
      <c r="C1237" s="19" t="s">
        <v>1230</v>
      </c>
      <c r="E1237" s="27">
        <v>43404</v>
      </c>
      <c r="F1237" s="249">
        <v>7639006.2400000002</v>
      </c>
      <c r="G1237" s="67">
        <v>3.5499999999999997E-2</v>
      </c>
      <c r="H1237" s="250">
        <v>22598.720000000001</v>
      </c>
      <c r="I1237" s="249">
        <f t="shared" si="396"/>
        <v>7639006.2400000002</v>
      </c>
      <c r="J1237" s="67">
        <f t="shared" si="386"/>
        <v>3.5499999999999997E-2</v>
      </c>
      <c r="K1237" s="259">
        <f t="shared" si="397"/>
        <v>22598.726793333331</v>
      </c>
      <c r="L1237" s="250">
        <f t="shared" si="399"/>
        <v>0.01</v>
      </c>
      <c r="M1237" s="19" t="s">
        <v>1260</v>
      </c>
      <c r="O1237" s="32" t="str">
        <f t="shared" si="398"/>
        <v>E315</v>
      </c>
      <c r="P1237" s="318"/>
      <c r="T1237" s="19" t="s">
        <v>1260</v>
      </c>
    </row>
    <row r="1238" spans="1:20" outlineLevel="2" x14ac:dyDescent="0.25">
      <c r="A1238" t="s">
        <v>115</v>
      </c>
      <c r="B1238" t="str">
        <f t="shared" si="395"/>
        <v>E315 STM Accessory, Colstrip 3-4 Cm-11</v>
      </c>
      <c r="C1238" s="19" t="s">
        <v>1230</v>
      </c>
      <c r="E1238" s="27">
        <v>43434</v>
      </c>
      <c r="F1238" s="249">
        <v>7639006.2400000002</v>
      </c>
      <c r="G1238" s="67">
        <v>3.5499999999999997E-2</v>
      </c>
      <c r="H1238" s="250">
        <v>22598.720000000001</v>
      </c>
      <c r="I1238" s="249">
        <f t="shared" si="396"/>
        <v>7639006.2400000002</v>
      </c>
      <c r="J1238" s="67">
        <f t="shared" si="386"/>
        <v>3.5499999999999997E-2</v>
      </c>
      <c r="K1238" s="259">
        <f t="shared" si="397"/>
        <v>22598.726793333331</v>
      </c>
      <c r="L1238" s="250">
        <f t="shared" si="399"/>
        <v>0.01</v>
      </c>
      <c r="M1238" s="19" t="s">
        <v>1260</v>
      </c>
      <c r="O1238" s="32" t="str">
        <f t="shared" si="398"/>
        <v>E315</v>
      </c>
      <c r="P1238" s="318"/>
      <c r="T1238" s="19" t="s">
        <v>1260</v>
      </c>
    </row>
    <row r="1239" spans="1:20" outlineLevel="2" x14ac:dyDescent="0.25">
      <c r="A1239" t="s">
        <v>115</v>
      </c>
      <c r="B1239" t="str">
        <f t="shared" si="395"/>
        <v>E315 STM Accessory, Colstrip 3-4 Cm-12</v>
      </c>
      <c r="C1239" s="19" t="s">
        <v>1230</v>
      </c>
      <c r="E1239" s="27">
        <v>43465</v>
      </c>
      <c r="F1239" s="249">
        <v>7639006.2400000002</v>
      </c>
      <c r="G1239" s="67">
        <v>3.5499999999999997E-2</v>
      </c>
      <c r="H1239" s="250">
        <v>22598.720000000001</v>
      </c>
      <c r="I1239" s="249">
        <f t="shared" si="396"/>
        <v>7639006.2400000002</v>
      </c>
      <c r="J1239" s="67">
        <f t="shared" si="386"/>
        <v>3.5499999999999997E-2</v>
      </c>
      <c r="K1239" s="259">
        <f t="shared" si="397"/>
        <v>22598.726793333331</v>
      </c>
      <c r="L1239" s="250">
        <f t="shared" si="399"/>
        <v>0.01</v>
      </c>
      <c r="M1239" s="19" t="s">
        <v>1260</v>
      </c>
      <c r="O1239" s="32" t="str">
        <f t="shared" si="398"/>
        <v>E315</v>
      </c>
      <c r="P1239" s="318"/>
      <c r="T1239" s="19" t="s">
        <v>1260</v>
      </c>
    </row>
    <row r="1240" spans="1:20" s="19" customFormat="1" ht="15.75" outlineLevel="1" thickBot="1" x14ac:dyDescent="0.3">
      <c r="A1240" s="28" t="s">
        <v>718</v>
      </c>
      <c r="C1240" s="20" t="s">
        <v>1234</v>
      </c>
      <c r="E1240" s="104" t="s">
        <v>1266</v>
      </c>
      <c r="F1240" s="29"/>
      <c r="G1240" s="30"/>
      <c r="H1240" s="42">
        <f>SUBTOTAL(9,H1228:H1239)</f>
        <v>271184.64000000001</v>
      </c>
      <c r="I1240" s="29"/>
      <c r="J1240" s="30">
        <f t="shared" si="386"/>
        <v>0</v>
      </c>
      <c r="K1240" s="42">
        <f>SUBTOTAL(9,K1228:K1239)</f>
        <v>271184.72151999996</v>
      </c>
      <c r="L1240" s="42">
        <f t="shared" si="399"/>
        <v>0.08</v>
      </c>
      <c r="O1240" s="32" t="str">
        <f>LEFT(A1240,5)</f>
        <v xml:space="preserve">E315 </v>
      </c>
      <c r="P1240" s="318">
        <f>-L1240/2</f>
        <v>-0.04</v>
      </c>
    </row>
    <row r="1241" spans="1:20" ht="15.75" outlineLevel="2" thickTop="1" x14ac:dyDescent="0.25">
      <c r="A1241" t="s">
        <v>116</v>
      </c>
      <c r="B1241" t="str">
        <f t="shared" ref="B1241:B1252" si="400">CONCATENATE(A1241,"-",MONTH(E1241))</f>
        <v>E315 STM Accessory, Colstrip 4-1</v>
      </c>
      <c r="C1241" s="19" t="s">
        <v>1230</v>
      </c>
      <c r="E1241" s="27">
        <v>43131</v>
      </c>
      <c r="F1241" s="249">
        <v>6687945.9400000004</v>
      </c>
      <c r="G1241" s="67">
        <v>4.7100000000000003E-2</v>
      </c>
      <c r="H1241" s="250">
        <v>26250.190000000002</v>
      </c>
      <c r="I1241" s="249">
        <f t="shared" ref="I1241:I1252" si="401">VLOOKUP(CONCATENATE(A1241,"-12"),$B$6:$F$7816,5,FALSE)</f>
        <v>6562035.25</v>
      </c>
      <c r="J1241" s="67">
        <f t="shared" si="386"/>
        <v>4.7100000000000003E-2</v>
      </c>
      <c r="K1241" s="259">
        <f t="shared" ref="K1241:K1252" si="402">I1241*J1241/12</f>
        <v>25755.988356250004</v>
      </c>
      <c r="L1241" s="250">
        <f t="shared" si="399"/>
        <v>-494.2</v>
      </c>
      <c r="M1241" s="19" t="s">
        <v>1260</v>
      </c>
      <c r="O1241" s="32" t="str">
        <f t="shared" ref="O1241:O1252" si="403">LEFT(A1241,4)</f>
        <v>E315</v>
      </c>
      <c r="P1241" s="318"/>
      <c r="T1241" s="19" t="s">
        <v>1260</v>
      </c>
    </row>
    <row r="1242" spans="1:20" outlineLevel="2" x14ac:dyDescent="0.25">
      <c r="A1242" t="s">
        <v>116</v>
      </c>
      <c r="B1242" t="str">
        <f t="shared" si="400"/>
        <v>E315 STM Accessory, Colstrip 4-2</v>
      </c>
      <c r="C1242" s="19" t="s">
        <v>1230</v>
      </c>
      <c r="E1242" s="27">
        <v>43159</v>
      </c>
      <c r="F1242" s="249">
        <v>6465275.3700000001</v>
      </c>
      <c r="G1242" s="67">
        <v>4.7100000000000003E-2</v>
      </c>
      <c r="H1242" s="250">
        <v>25376.2</v>
      </c>
      <c r="I1242" s="249">
        <f t="shared" si="401"/>
        <v>6562035.25</v>
      </c>
      <c r="J1242" s="67">
        <f t="shared" si="386"/>
        <v>4.7100000000000003E-2</v>
      </c>
      <c r="K1242" s="259">
        <f t="shared" si="402"/>
        <v>25755.988356250004</v>
      </c>
      <c r="L1242" s="250">
        <f t="shared" si="399"/>
        <v>379.79</v>
      </c>
      <c r="M1242" s="19" t="s">
        <v>1260</v>
      </c>
      <c r="O1242" s="32" t="str">
        <f t="shared" si="403"/>
        <v>E315</v>
      </c>
      <c r="P1242" s="318"/>
      <c r="T1242" s="19" t="s">
        <v>1260</v>
      </c>
    </row>
    <row r="1243" spans="1:20" outlineLevel="2" x14ac:dyDescent="0.25">
      <c r="A1243" t="s">
        <v>116</v>
      </c>
      <c r="B1243" t="str">
        <f t="shared" si="400"/>
        <v>E315 STM Accessory, Colstrip 4-3</v>
      </c>
      <c r="C1243" s="19" t="s">
        <v>1230</v>
      </c>
      <c r="E1243" s="27">
        <v>43190</v>
      </c>
      <c r="F1243" s="249">
        <v>6466235.4900000002</v>
      </c>
      <c r="G1243" s="67">
        <v>4.7100000000000003E-2</v>
      </c>
      <c r="H1243" s="250">
        <v>25379.98</v>
      </c>
      <c r="I1243" s="249">
        <f t="shared" si="401"/>
        <v>6562035.25</v>
      </c>
      <c r="J1243" s="67">
        <f t="shared" si="386"/>
        <v>4.7100000000000003E-2</v>
      </c>
      <c r="K1243" s="259">
        <f t="shared" si="402"/>
        <v>25755.988356250004</v>
      </c>
      <c r="L1243" s="250">
        <f t="shared" si="399"/>
        <v>376.01</v>
      </c>
      <c r="M1243" s="19" t="s">
        <v>1260</v>
      </c>
      <c r="O1243" s="32" t="str">
        <f t="shared" si="403"/>
        <v>E315</v>
      </c>
      <c r="P1243" s="318"/>
      <c r="T1243" s="19" t="s">
        <v>1260</v>
      </c>
    </row>
    <row r="1244" spans="1:20" outlineLevel="2" x14ac:dyDescent="0.25">
      <c r="A1244" t="s">
        <v>116</v>
      </c>
      <c r="B1244" t="str">
        <f t="shared" si="400"/>
        <v>E315 STM Accessory, Colstrip 4-4</v>
      </c>
      <c r="C1244" s="19" t="s">
        <v>1230</v>
      </c>
      <c r="E1244" s="27">
        <v>43220</v>
      </c>
      <c r="F1244" s="249">
        <v>6468162.04</v>
      </c>
      <c r="G1244" s="67">
        <v>4.7100000000000003E-2</v>
      </c>
      <c r="H1244" s="250">
        <v>25387.530000000002</v>
      </c>
      <c r="I1244" s="249">
        <f t="shared" si="401"/>
        <v>6562035.25</v>
      </c>
      <c r="J1244" s="67">
        <f t="shared" si="386"/>
        <v>4.7100000000000003E-2</v>
      </c>
      <c r="K1244" s="259">
        <f t="shared" si="402"/>
        <v>25755.988356250004</v>
      </c>
      <c r="L1244" s="250">
        <f t="shared" si="399"/>
        <v>368.46</v>
      </c>
      <c r="M1244" s="19" t="s">
        <v>1260</v>
      </c>
      <c r="O1244" s="32" t="str">
        <f t="shared" si="403"/>
        <v>E315</v>
      </c>
      <c r="P1244" s="318"/>
      <c r="T1244" s="19" t="s">
        <v>1260</v>
      </c>
    </row>
    <row r="1245" spans="1:20" outlineLevel="2" x14ac:dyDescent="0.25">
      <c r="A1245" t="s">
        <v>116</v>
      </c>
      <c r="B1245" t="str">
        <f t="shared" si="400"/>
        <v>E315 STM Accessory, Colstrip 4-5</v>
      </c>
      <c r="C1245" s="19" t="s">
        <v>1230</v>
      </c>
      <c r="E1245" s="27">
        <v>43251</v>
      </c>
      <c r="F1245" s="249">
        <v>6470275.4900000002</v>
      </c>
      <c r="G1245" s="67">
        <v>4.7100000000000003E-2</v>
      </c>
      <c r="H1245" s="250">
        <v>25395.83</v>
      </c>
      <c r="I1245" s="249">
        <f t="shared" si="401"/>
        <v>6562035.25</v>
      </c>
      <c r="J1245" s="67">
        <f t="shared" si="386"/>
        <v>4.7100000000000003E-2</v>
      </c>
      <c r="K1245" s="259">
        <f t="shared" si="402"/>
        <v>25755.988356250004</v>
      </c>
      <c r="L1245" s="250">
        <f t="shared" si="399"/>
        <v>360.16</v>
      </c>
      <c r="M1245" s="19" t="s">
        <v>1260</v>
      </c>
      <c r="O1245" s="32" t="str">
        <f t="shared" si="403"/>
        <v>E315</v>
      </c>
      <c r="P1245" s="318"/>
      <c r="T1245" s="19" t="s">
        <v>1260</v>
      </c>
    </row>
    <row r="1246" spans="1:20" outlineLevel="2" x14ac:dyDescent="0.25">
      <c r="A1246" t="s">
        <v>116</v>
      </c>
      <c r="B1246" t="str">
        <f t="shared" si="400"/>
        <v>E315 STM Accessory, Colstrip 4-6</v>
      </c>
      <c r="C1246" s="19" t="s">
        <v>1230</v>
      </c>
      <c r="E1246" s="27">
        <v>43281</v>
      </c>
      <c r="F1246" s="249">
        <v>6476821.5599999996</v>
      </c>
      <c r="G1246" s="67">
        <v>4.7100000000000003E-2</v>
      </c>
      <c r="H1246" s="250">
        <v>25421.530000000002</v>
      </c>
      <c r="I1246" s="249">
        <f t="shared" si="401"/>
        <v>6562035.25</v>
      </c>
      <c r="J1246" s="67">
        <f t="shared" si="386"/>
        <v>4.7100000000000003E-2</v>
      </c>
      <c r="K1246" s="259">
        <f t="shared" si="402"/>
        <v>25755.988356250004</v>
      </c>
      <c r="L1246" s="250">
        <f t="shared" si="399"/>
        <v>334.46</v>
      </c>
      <c r="M1246" s="19" t="s">
        <v>1260</v>
      </c>
      <c r="O1246" s="32" t="str">
        <f t="shared" si="403"/>
        <v>E315</v>
      </c>
      <c r="P1246" s="318"/>
      <c r="T1246" s="19" t="s">
        <v>1260</v>
      </c>
    </row>
    <row r="1247" spans="1:20" outlineLevel="2" x14ac:dyDescent="0.25">
      <c r="A1247" t="s">
        <v>116</v>
      </c>
      <c r="B1247" t="str">
        <f t="shared" si="400"/>
        <v>E315 STM Accessory, Colstrip 4-7</v>
      </c>
      <c r="C1247" s="19" t="s">
        <v>1230</v>
      </c>
      <c r="E1247" s="27">
        <v>43312</v>
      </c>
      <c r="F1247" s="249">
        <v>6463618.1900000004</v>
      </c>
      <c r="G1247" s="67">
        <v>4.7100000000000003E-2</v>
      </c>
      <c r="H1247" s="250">
        <v>25369.71</v>
      </c>
      <c r="I1247" s="249">
        <f t="shared" si="401"/>
        <v>6562035.25</v>
      </c>
      <c r="J1247" s="67">
        <f t="shared" si="386"/>
        <v>4.7100000000000003E-2</v>
      </c>
      <c r="K1247" s="259">
        <f t="shared" si="402"/>
        <v>25755.988356250004</v>
      </c>
      <c r="L1247" s="250">
        <f t="shared" si="399"/>
        <v>386.28</v>
      </c>
      <c r="M1247" s="19" t="s">
        <v>1260</v>
      </c>
      <c r="O1247" s="32" t="str">
        <f t="shared" si="403"/>
        <v>E315</v>
      </c>
      <c r="P1247" s="318"/>
      <c r="T1247" s="19" t="s">
        <v>1260</v>
      </c>
    </row>
    <row r="1248" spans="1:20" outlineLevel="2" x14ac:dyDescent="0.25">
      <c r="A1248" t="s">
        <v>116</v>
      </c>
      <c r="B1248" t="str">
        <f t="shared" si="400"/>
        <v>E315 STM Accessory, Colstrip 4-8</v>
      </c>
      <c r="C1248" s="19" t="s">
        <v>1230</v>
      </c>
      <c r="E1248" s="27">
        <v>43343</v>
      </c>
      <c r="F1248" s="249">
        <v>6508233.9800000004</v>
      </c>
      <c r="G1248" s="67">
        <v>4.7100000000000003E-2</v>
      </c>
      <c r="H1248" s="250">
        <v>25544.82</v>
      </c>
      <c r="I1248" s="249">
        <f t="shared" si="401"/>
        <v>6562035.25</v>
      </c>
      <c r="J1248" s="67">
        <f t="shared" si="386"/>
        <v>4.7100000000000003E-2</v>
      </c>
      <c r="K1248" s="259">
        <f t="shared" si="402"/>
        <v>25755.988356250004</v>
      </c>
      <c r="L1248" s="250">
        <f t="shared" si="399"/>
        <v>211.17</v>
      </c>
      <c r="M1248" s="19" t="s">
        <v>1260</v>
      </c>
      <c r="O1248" s="32" t="str">
        <f t="shared" si="403"/>
        <v>E315</v>
      </c>
      <c r="P1248" s="318"/>
      <c r="T1248" s="19" t="s">
        <v>1260</v>
      </c>
    </row>
    <row r="1249" spans="1:20" outlineLevel="2" x14ac:dyDescent="0.25">
      <c r="A1249" t="s">
        <v>116</v>
      </c>
      <c r="B1249" t="str">
        <f t="shared" si="400"/>
        <v>E315 STM Accessory, Colstrip 4-9</v>
      </c>
      <c r="C1249" s="19" t="s">
        <v>1230</v>
      </c>
      <c r="E1249" s="27">
        <v>43373</v>
      </c>
      <c r="F1249" s="249">
        <v>6553753.2199999997</v>
      </c>
      <c r="G1249" s="67">
        <v>4.7100000000000003E-2</v>
      </c>
      <c r="H1249" s="250">
        <v>25723.48</v>
      </c>
      <c r="I1249" s="249">
        <f t="shared" si="401"/>
        <v>6562035.25</v>
      </c>
      <c r="J1249" s="67">
        <f t="shared" si="386"/>
        <v>4.7100000000000003E-2</v>
      </c>
      <c r="K1249" s="259">
        <f t="shared" si="402"/>
        <v>25755.988356250004</v>
      </c>
      <c r="L1249" s="250">
        <f t="shared" si="399"/>
        <v>32.51</v>
      </c>
      <c r="M1249" s="19" t="s">
        <v>1260</v>
      </c>
      <c r="O1249" s="32" t="str">
        <f t="shared" si="403"/>
        <v>E315</v>
      </c>
      <c r="P1249" s="318"/>
      <c r="T1249" s="19" t="s">
        <v>1260</v>
      </c>
    </row>
    <row r="1250" spans="1:20" outlineLevel="2" x14ac:dyDescent="0.25">
      <c r="A1250" t="s">
        <v>116</v>
      </c>
      <c r="B1250" t="str">
        <f t="shared" si="400"/>
        <v>E315 STM Accessory, Colstrip 4-10</v>
      </c>
      <c r="C1250" s="19" t="s">
        <v>1230</v>
      </c>
      <c r="E1250" s="27">
        <v>43404</v>
      </c>
      <c r="F1250" s="249">
        <v>6556055.7699999996</v>
      </c>
      <c r="G1250" s="67">
        <v>4.7100000000000003E-2</v>
      </c>
      <c r="H1250" s="250">
        <v>25732.52</v>
      </c>
      <c r="I1250" s="249">
        <f t="shared" si="401"/>
        <v>6562035.25</v>
      </c>
      <c r="J1250" s="67">
        <f t="shared" si="386"/>
        <v>4.7100000000000003E-2</v>
      </c>
      <c r="K1250" s="259">
        <f t="shared" si="402"/>
        <v>25755.988356250004</v>
      </c>
      <c r="L1250" s="250">
        <f t="shared" si="399"/>
        <v>23.47</v>
      </c>
      <c r="M1250" s="19" t="s">
        <v>1260</v>
      </c>
      <c r="O1250" s="32" t="str">
        <f t="shared" si="403"/>
        <v>E315</v>
      </c>
      <c r="P1250" s="318"/>
      <c r="T1250" s="19" t="s">
        <v>1260</v>
      </c>
    </row>
    <row r="1251" spans="1:20" outlineLevel="2" x14ac:dyDescent="0.25">
      <c r="A1251" t="s">
        <v>116</v>
      </c>
      <c r="B1251" t="str">
        <f t="shared" si="400"/>
        <v>E315 STM Accessory, Colstrip 4-11</v>
      </c>
      <c r="C1251" s="19" t="s">
        <v>1230</v>
      </c>
      <c r="E1251" s="27">
        <v>43434</v>
      </c>
      <c r="F1251" s="249">
        <v>6556275.7199999997</v>
      </c>
      <c r="G1251" s="67">
        <v>4.7100000000000003E-2</v>
      </c>
      <c r="H1251" s="250">
        <v>25733.38</v>
      </c>
      <c r="I1251" s="249">
        <f t="shared" si="401"/>
        <v>6562035.25</v>
      </c>
      <c r="J1251" s="67">
        <f t="shared" si="386"/>
        <v>4.7100000000000003E-2</v>
      </c>
      <c r="K1251" s="259">
        <f t="shared" si="402"/>
        <v>25755.988356250004</v>
      </c>
      <c r="L1251" s="250">
        <f t="shared" si="399"/>
        <v>22.61</v>
      </c>
      <c r="M1251" s="19" t="s">
        <v>1260</v>
      </c>
      <c r="O1251" s="32" t="str">
        <f t="shared" si="403"/>
        <v>E315</v>
      </c>
      <c r="P1251" s="318"/>
      <c r="T1251" s="19" t="s">
        <v>1260</v>
      </c>
    </row>
    <row r="1252" spans="1:20" outlineLevel="2" x14ac:dyDescent="0.25">
      <c r="A1252" t="s">
        <v>116</v>
      </c>
      <c r="B1252" t="str">
        <f t="shared" si="400"/>
        <v>E315 STM Accessory, Colstrip 4-12</v>
      </c>
      <c r="C1252" s="19" t="s">
        <v>1230</v>
      </c>
      <c r="E1252" s="27">
        <v>43465</v>
      </c>
      <c r="F1252" s="249">
        <v>6562035.25</v>
      </c>
      <c r="G1252" s="67">
        <v>4.7100000000000003E-2</v>
      </c>
      <c r="H1252" s="250">
        <v>25755.99</v>
      </c>
      <c r="I1252" s="249">
        <f t="shared" si="401"/>
        <v>6562035.25</v>
      </c>
      <c r="J1252" s="67">
        <f t="shared" si="386"/>
        <v>4.7100000000000003E-2</v>
      </c>
      <c r="K1252" s="259">
        <f t="shared" si="402"/>
        <v>25755.988356250004</v>
      </c>
      <c r="L1252" s="250">
        <f t="shared" si="399"/>
        <v>0</v>
      </c>
      <c r="M1252" s="19" t="s">
        <v>1260</v>
      </c>
      <c r="O1252" s="32" t="str">
        <f t="shared" si="403"/>
        <v>E315</v>
      </c>
      <c r="P1252" s="318"/>
      <c r="T1252" s="19" t="s">
        <v>1260</v>
      </c>
    </row>
    <row r="1253" spans="1:20" s="19" customFormat="1" ht="15.75" outlineLevel="1" thickBot="1" x14ac:dyDescent="0.3">
      <c r="A1253" s="28" t="s">
        <v>719</v>
      </c>
      <c r="C1253" s="20" t="s">
        <v>1234</v>
      </c>
      <c r="E1253" s="104" t="s">
        <v>1266</v>
      </c>
      <c r="F1253" s="29"/>
      <c r="G1253" s="30"/>
      <c r="H1253" s="42">
        <f>SUBTOTAL(9,H1241:H1252)</f>
        <v>307071.15999999997</v>
      </c>
      <c r="I1253" s="29"/>
      <c r="J1253" s="30">
        <f t="shared" si="386"/>
        <v>0</v>
      </c>
      <c r="K1253" s="42">
        <f>SUBTOTAL(9,K1241:K1252)</f>
        <v>309071.86027499998</v>
      </c>
      <c r="L1253" s="42">
        <f t="shared" si="399"/>
        <v>2000.7</v>
      </c>
      <c r="O1253" s="32" t="str">
        <f>LEFT(A1253,5)</f>
        <v xml:space="preserve">E315 </v>
      </c>
      <c r="P1253" s="318">
        <f>-L1253/2</f>
        <v>-1000.35</v>
      </c>
    </row>
    <row r="1254" spans="1:20" ht="15.75" outlineLevel="2" thickTop="1" x14ac:dyDescent="0.25">
      <c r="A1254" t="s">
        <v>117</v>
      </c>
      <c r="B1254" t="str">
        <f t="shared" ref="B1254:B1265" si="404">CONCATENATE(A1254,"-",MONTH(E1254))</f>
        <v>E315 STM Accessory, Encogen-1</v>
      </c>
      <c r="C1254" s="19" t="s">
        <v>1230</v>
      </c>
      <c r="E1254" s="27">
        <v>43131</v>
      </c>
      <c r="F1254" s="249">
        <v>1678558.68</v>
      </c>
      <c r="G1254" s="67">
        <v>1.2800000000000001E-2</v>
      </c>
      <c r="H1254" s="250">
        <v>1790.46</v>
      </c>
      <c r="I1254" s="249">
        <f t="shared" ref="I1254:I1265" si="405">VLOOKUP(CONCATENATE(A1254,"-12"),$B$6:$F$7816,5,FALSE)</f>
        <v>1678558.68</v>
      </c>
      <c r="J1254" s="67">
        <f t="shared" si="386"/>
        <v>1.2800000000000001E-2</v>
      </c>
      <c r="K1254" s="259">
        <f t="shared" ref="K1254:K1265" si="406">I1254*J1254/12</f>
        <v>1790.4625920000001</v>
      </c>
      <c r="L1254" s="250">
        <f t="shared" si="399"/>
        <v>0</v>
      </c>
      <c r="M1254" s="19" t="s">
        <v>1260</v>
      </c>
      <c r="O1254" s="32" t="str">
        <f t="shared" ref="O1254:O1265" si="407">LEFT(A1254,4)</f>
        <v>E315</v>
      </c>
      <c r="P1254" s="318"/>
      <c r="T1254" s="19" t="s">
        <v>1260</v>
      </c>
    </row>
    <row r="1255" spans="1:20" outlineLevel="2" x14ac:dyDescent="0.25">
      <c r="A1255" t="s">
        <v>117</v>
      </c>
      <c r="B1255" t="str">
        <f t="shared" si="404"/>
        <v>E315 STM Accessory, Encogen-2</v>
      </c>
      <c r="C1255" s="19" t="s">
        <v>1230</v>
      </c>
      <c r="E1255" s="27">
        <v>43159</v>
      </c>
      <c r="F1255" s="249">
        <v>1678558.68</v>
      </c>
      <c r="G1255" s="67">
        <v>1.2800000000000001E-2</v>
      </c>
      <c r="H1255" s="250">
        <v>1790.46</v>
      </c>
      <c r="I1255" s="249">
        <f t="shared" si="405"/>
        <v>1678558.68</v>
      </c>
      <c r="J1255" s="67">
        <f t="shared" si="386"/>
        <v>1.2800000000000001E-2</v>
      </c>
      <c r="K1255" s="259">
        <f t="shared" si="406"/>
        <v>1790.4625920000001</v>
      </c>
      <c r="L1255" s="250">
        <f t="shared" si="399"/>
        <v>0</v>
      </c>
      <c r="M1255" s="19" t="s">
        <v>1260</v>
      </c>
      <c r="O1255" s="32" t="str">
        <f t="shared" si="407"/>
        <v>E315</v>
      </c>
      <c r="P1255" s="318"/>
      <c r="T1255" s="19" t="s">
        <v>1260</v>
      </c>
    </row>
    <row r="1256" spans="1:20" outlineLevel="2" x14ac:dyDescent="0.25">
      <c r="A1256" t="s">
        <v>117</v>
      </c>
      <c r="B1256" t="str">
        <f t="shared" si="404"/>
        <v>E315 STM Accessory, Encogen-3</v>
      </c>
      <c r="C1256" s="19" t="s">
        <v>1230</v>
      </c>
      <c r="E1256" s="27">
        <v>43190</v>
      </c>
      <c r="F1256" s="249">
        <v>1678558.68</v>
      </c>
      <c r="G1256" s="67">
        <v>1.2800000000000001E-2</v>
      </c>
      <c r="H1256" s="250">
        <v>1790.46</v>
      </c>
      <c r="I1256" s="249">
        <f t="shared" si="405"/>
        <v>1678558.68</v>
      </c>
      <c r="J1256" s="67">
        <f t="shared" si="386"/>
        <v>1.2800000000000001E-2</v>
      </c>
      <c r="K1256" s="259">
        <f t="shared" si="406"/>
        <v>1790.4625920000001</v>
      </c>
      <c r="L1256" s="250">
        <f t="shared" si="399"/>
        <v>0</v>
      </c>
      <c r="M1256" s="19" t="s">
        <v>1260</v>
      </c>
      <c r="O1256" s="32" t="str">
        <f t="shared" si="407"/>
        <v>E315</v>
      </c>
      <c r="P1256" s="318"/>
      <c r="T1256" s="19" t="s">
        <v>1260</v>
      </c>
    </row>
    <row r="1257" spans="1:20" outlineLevel="2" x14ac:dyDescent="0.25">
      <c r="A1257" t="s">
        <v>117</v>
      </c>
      <c r="B1257" t="str">
        <f t="shared" si="404"/>
        <v>E315 STM Accessory, Encogen-4</v>
      </c>
      <c r="C1257" s="19" t="s">
        <v>1230</v>
      </c>
      <c r="E1257" s="27">
        <v>43220</v>
      </c>
      <c r="F1257" s="249">
        <v>1678558.68</v>
      </c>
      <c r="G1257" s="67">
        <v>1.2800000000000001E-2</v>
      </c>
      <c r="H1257" s="250">
        <v>1790.46</v>
      </c>
      <c r="I1257" s="249">
        <f t="shared" si="405"/>
        <v>1678558.68</v>
      </c>
      <c r="J1257" s="67">
        <f t="shared" si="386"/>
        <v>1.2800000000000001E-2</v>
      </c>
      <c r="K1257" s="259">
        <f t="shared" si="406"/>
        <v>1790.4625920000001</v>
      </c>
      <c r="L1257" s="250">
        <f t="shared" si="399"/>
        <v>0</v>
      </c>
      <c r="M1257" s="19" t="s">
        <v>1260</v>
      </c>
      <c r="O1257" s="32" t="str">
        <f t="shared" si="407"/>
        <v>E315</v>
      </c>
      <c r="P1257" s="318"/>
      <c r="T1257" s="19" t="s">
        <v>1260</v>
      </c>
    </row>
    <row r="1258" spans="1:20" outlineLevel="2" x14ac:dyDescent="0.25">
      <c r="A1258" t="s">
        <v>117</v>
      </c>
      <c r="B1258" t="str">
        <f t="shared" si="404"/>
        <v>E315 STM Accessory, Encogen-5</v>
      </c>
      <c r="C1258" s="19" t="s">
        <v>1230</v>
      </c>
      <c r="E1258" s="27">
        <v>43251</v>
      </c>
      <c r="F1258" s="249">
        <v>1678558.68</v>
      </c>
      <c r="G1258" s="67">
        <v>1.2800000000000001E-2</v>
      </c>
      <c r="H1258" s="250">
        <v>1790.46</v>
      </c>
      <c r="I1258" s="249">
        <f t="shared" si="405"/>
        <v>1678558.68</v>
      </c>
      <c r="J1258" s="67">
        <f t="shared" si="386"/>
        <v>1.2800000000000001E-2</v>
      </c>
      <c r="K1258" s="259">
        <f t="shared" si="406"/>
        <v>1790.4625920000001</v>
      </c>
      <c r="L1258" s="250">
        <f t="shared" si="399"/>
        <v>0</v>
      </c>
      <c r="M1258" s="19" t="s">
        <v>1260</v>
      </c>
      <c r="O1258" s="32" t="str">
        <f t="shared" si="407"/>
        <v>E315</v>
      </c>
      <c r="P1258" s="318"/>
      <c r="T1258" s="19" t="s">
        <v>1260</v>
      </c>
    </row>
    <row r="1259" spans="1:20" outlineLevel="2" x14ac:dyDescent="0.25">
      <c r="A1259" t="s">
        <v>117</v>
      </c>
      <c r="B1259" t="str">
        <f t="shared" si="404"/>
        <v>E315 STM Accessory, Encogen-6</v>
      </c>
      <c r="C1259" s="19" t="s">
        <v>1230</v>
      </c>
      <c r="E1259" s="27">
        <v>43281</v>
      </c>
      <c r="F1259" s="249">
        <v>1678558.68</v>
      </c>
      <c r="G1259" s="67">
        <v>1.2800000000000001E-2</v>
      </c>
      <c r="H1259" s="250">
        <v>1790.46</v>
      </c>
      <c r="I1259" s="249">
        <f t="shared" si="405"/>
        <v>1678558.68</v>
      </c>
      <c r="J1259" s="67">
        <f t="shared" si="386"/>
        <v>1.2800000000000001E-2</v>
      </c>
      <c r="K1259" s="259">
        <f t="shared" si="406"/>
        <v>1790.4625920000001</v>
      </c>
      <c r="L1259" s="250">
        <f t="shared" si="399"/>
        <v>0</v>
      </c>
      <c r="M1259" s="19" t="s">
        <v>1260</v>
      </c>
      <c r="O1259" s="32" t="str">
        <f t="shared" si="407"/>
        <v>E315</v>
      </c>
      <c r="P1259" s="318"/>
      <c r="T1259" s="19" t="s">
        <v>1260</v>
      </c>
    </row>
    <row r="1260" spans="1:20" outlineLevel="2" x14ac:dyDescent="0.25">
      <c r="A1260" t="s">
        <v>117</v>
      </c>
      <c r="B1260" t="str">
        <f t="shared" si="404"/>
        <v>E315 STM Accessory, Encogen-7</v>
      </c>
      <c r="C1260" s="19" t="s">
        <v>1230</v>
      </c>
      <c r="E1260" s="27">
        <v>43312</v>
      </c>
      <c r="F1260" s="249">
        <v>1678558.68</v>
      </c>
      <c r="G1260" s="67">
        <v>1.2800000000000001E-2</v>
      </c>
      <c r="H1260" s="250">
        <v>1790.46</v>
      </c>
      <c r="I1260" s="249">
        <f t="shared" si="405"/>
        <v>1678558.68</v>
      </c>
      <c r="J1260" s="67">
        <f t="shared" si="386"/>
        <v>1.2800000000000001E-2</v>
      </c>
      <c r="K1260" s="259">
        <f t="shared" si="406"/>
        <v>1790.4625920000001</v>
      </c>
      <c r="L1260" s="250">
        <f t="shared" si="399"/>
        <v>0</v>
      </c>
      <c r="M1260" s="19" t="s">
        <v>1260</v>
      </c>
      <c r="O1260" s="32" t="str">
        <f t="shared" si="407"/>
        <v>E315</v>
      </c>
      <c r="P1260" s="318"/>
      <c r="T1260" s="19" t="s">
        <v>1260</v>
      </c>
    </row>
    <row r="1261" spans="1:20" outlineLevel="2" x14ac:dyDescent="0.25">
      <c r="A1261" t="s">
        <v>117</v>
      </c>
      <c r="B1261" t="str">
        <f t="shared" si="404"/>
        <v>E315 STM Accessory, Encogen-8</v>
      </c>
      <c r="C1261" s="19" t="s">
        <v>1230</v>
      </c>
      <c r="E1261" s="27">
        <v>43343</v>
      </c>
      <c r="F1261" s="249">
        <v>1678558.68</v>
      </c>
      <c r="G1261" s="67">
        <v>1.2800000000000001E-2</v>
      </c>
      <c r="H1261" s="250">
        <v>1790.46</v>
      </c>
      <c r="I1261" s="249">
        <f t="shared" si="405"/>
        <v>1678558.68</v>
      </c>
      <c r="J1261" s="67">
        <f t="shared" si="386"/>
        <v>1.2800000000000001E-2</v>
      </c>
      <c r="K1261" s="259">
        <f t="shared" si="406"/>
        <v>1790.4625920000001</v>
      </c>
      <c r="L1261" s="250">
        <f t="shared" si="399"/>
        <v>0</v>
      </c>
      <c r="M1261" s="19" t="s">
        <v>1260</v>
      </c>
      <c r="O1261" s="32" t="str">
        <f t="shared" si="407"/>
        <v>E315</v>
      </c>
      <c r="P1261" s="318"/>
      <c r="T1261" s="19" t="s">
        <v>1260</v>
      </c>
    </row>
    <row r="1262" spans="1:20" outlineLevel="2" x14ac:dyDescent="0.25">
      <c r="A1262" t="s">
        <v>117</v>
      </c>
      <c r="B1262" t="str">
        <f t="shared" si="404"/>
        <v>E315 STM Accessory, Encogen-9</v>
      </c>
      <c r="C1262" s="19" t="s">
        <v>1230</v>
      </c>
      <c r="E1262" s="27">
        <v>43373</v>
      </c>
      <c r="F1262" s="249">
        <v>1678558.68</v>
      </c>
      <c r="G1262" s="67">
        <v>1.2800000000000001E-2</v>
      </c>
      <c r="H1262" s="250">
        <v>1790.46</v>
      </c>
      <c r="I1262" s="249">
        <f t="shared" si="405"/>
        <v>1678558.68</v>
      </c>
      <c r="J1262" s="67">
        <f t="shared" ref="J1262:J1325" si="408">G1262</f>
        <v>1.2800000000000001E-2</v>
      </c>
      <c r="K1262" s="259">
        <f t="shared" si="406"/>
        <v>1790.4625920000001</v>
      </c>
      <c r="L1262" s="250">
        <f t="shared" si="399"/>
        <v>0</v>
      </c>
      <c r="M1262" s="19" t="s">
        <v>1260</v>
      </c>
      <c r="O1262" s="32" t="str">
        <f t="shared" si="407"/>
        <v>E315</v>
      </c>
      <c r="P1262" s="318"/>
      <c r="T1262" s="19" t="s">
        <v>1260</v>
      </c>
    </row>
    <row r="1263" spans="1:20" outlineLevel="2" x14ac:dyDescent="0.25">
      <c r="A1263" t="s">
        <v>117</v>
      </c>
      <c r="B1263" t="str">
        <f t="shared" si="404"/>
        <v>E315 STM Accessory, Encogen-10</v>
      </c>
      <c r="C1263" s="19" t="s">
        <v>1230</v>
      </c>
      <c r="E1263" s="27">
        <v>43404</v>
      </c>
      <c r="F1263" s="249">
        <v>1678558.68</v>
      </c>
      <c r="G1263" s="67">
        <v>1.2800000000000001E-2</v>
      </c>
      <c r="H1263" s="250">
        <v>1790.46</v>
      </c>
      <c r="I1263" s="249">
        <f t="shared" si="405"/>
        <v>1678558.68</v>
      </c>
      <c r="J1263" s="67">
        <f t="shared" si="408"/>
        <v>1.2800000000000001E-2</v>
      </c>
      <c r="K1263" s="259">
        <f t="shared" si="406"/>
        <v>1790.4625920000001</v>
      </c>
      <c r="L1263" s="250">
        <f t="shared" si="399"/>
        <v>0</v>
      </c>
      <c r="M1263" s="19" t="s">
        <v>1260</v>
      </c>
      <c r="O1263" s="32" t="str">
        <f t="shared" si="407"/>
        <v>E315</v>
      </c>
      <c r="P1263" s="318"/>
      <c r="T1263" s="19" t="s">
        <v>1260</v>
      </c>
    </row>
    <row r="1264" spans="1:20" outlineLevel="2" x14ac:dyDescent="0.25">
      <c r="A1264" t="s">
        <v>117</v>
      </c>
      <c r="B1264" t="str">
        <f t="shared" si="404"/>
        <v>E315 STM Accessory, Encogen-11</v>
      </c>
      <c r="C1264" s="19" t="s">
        <v>1230</v>
      </c>
      <c r="E1264" s="27">
        <v>43434</v>
      </c>
      <c r="F1264" s="249">
        <v>1678558.68</v>
      </c>
      <c r="G1264" s="67">
        <v>1.2800000000000001E-2</v>
      </c>
      <c r="H1264" s="250">
        <v>1790.46</v>
      </c>
      <c r="I1264" s="249">
        <f t="shared" si="405"/>
        <v>1678558.68</v>
      </c>
      <c r="J1264" s="67">
        <f t="shared" si="408"/>
        <v>1.2800000000000001E-2</v>
      </c>
      <c r="K1264" s="259">
        <f t="shared" si="406"/>
        <v>1790.4625920000001</v>
      </c>
      <c r="L1264" s="250">
        <f t="shared" si="399"/>
        <v>0</v>
      </c>
      <c r="M1264" s="19" t="s">
        <v>1260</v>
      </c>
      <c r="O1264" s="32" t="str">
        <f t="shared" si="407"/>
        <v>E315</v>
      </c>
      <c r="P1264" s="318"/>
      <c r="T1264" s="19" t="s">
        <v>1260</v>
      </c>
    </row>
    <row r="1265" spans="1:20" outlineLevel="2" x14ac:dyDescent="0.25">
      <c r="A1265" t="s">
        <v>117</v>
      </c>
      <c r="B1265" t="str">
        <f t="shared" si="404"/>
        <v>E315 STM Accessory, Encogen-12</v>
      </c>
      <c r="C1265" s="19" t="s">
        <v>1230</v>
      </c>
      <c r="E1265" s="27">
        <v>43465</v>
      </c>
      <c r="F1265" s="249">
        <v>1678558.68</v>
      </c>
      <c r="G1265" s="67">
        <v>1.2800000000000001E-2</v>
      </c>
      <c r="H1265" s="250">
        <v>1790.46</v>
      </c>
      <c r="I1265" s="249">
        <f t="shared" si="405"/>
        <v>1678558.68</v>
      </c>
      <c r="J1265" s="67">
        <f t="shared" si="408"/>
        <v>1.2800000000000001E-2</v>
      </c>
      <c r="K1265" s="259">
        <f t="shared" si="406"/>
        <v>1790.4625920000001</v>
      </c>
      <c r="L1265" s="250">
        <f t="shared" si="399"/>
        <v>0</v>
      </c>
      <c r="M1265" s="19" t="s">
        <v>1260</v>
      </c>
      <c r="O1265" s="32" t="str">
        <f t="shared" si="407"/>
        <v>E315</v>
      </c>
      <c r="P1265" s="318"/>
      <c r="T1265" s="19" t="s">
        <v>1260</v>
      </c>
    </row>
    <row r="1266" spans="1:20" s="19" customFormat="1" ht="15.75" outlineLevel="1" thickBot="1" x14ac:dyDescent="0.3">
      <c r="A1266" s="28" t="s">
        <v>720</v>
      </c>
      <c r="C1266" s="20" t="s">
        <v>1234</v>
      </c>
      <c r="E1266" s="104" t="s">
        <v>1266</v>
      </c>
      <c r="F1266" s="29"/>
      <c r="G1266" s="30"/>
      <c r="H1266" s="42">
        <f>SUBTOTAL(9,H1254:H1265)</f>
        <v>21485.519999999993</v>
      </c>
      <c r="I1266" s="29"/>
      <c r="J1266" s="30">
        <f t="shared" si="408"/>
        <v>0</v>
      </c>
      <c r="K1266" s="42">
        <f>SUBTOTAL(9,K1254:K1265)</f>
        <v>21485.551104000002</v>
      </c>
      <c r="L1266" s="42">
        <f t="shared" si="399"/>
        <v>0.03</v>
      </c>
      <c r="O1266" s="32" t="str">
        <f>LEFT(A1266,5)</f>
        <v xml:space="preserve">E315 </v>
      </c>
      <c r="P1266" s="318">
        <f>-L1266/2</f>
        <v>-1.4999999999999999E-2</v>
      </c>
    </row>
    <row r="1267" spans="1:20" ht="15.75" outlineLevel="2" thickTop="1" x14ac:dyDescent="0.25">
      <c r="A1267" t="s">
        <v>118</v>
      </c>
      <c r="B1267" t="str">
        <f t="shared" ref="B1267:B1278" si="409">CONCATENATE(A1267,"-",MONTH(E1267))</f>
        <v>E315 STM Accessory, Ferndale-1</v>
      </c>
      <c r="C1267" s="19" t="s">
        <v>1230</v>
      </c>
      <c r="E1267" s="27">
        <v>43131</v>
      </c>
      <c r="F1267" s="249">
        <v>1412094.5</v>
      </c>
      <c r="G1267" s="67">
        <v>1.84E-2</v>
      </c>
      <c r="H1267" s="250">
        <v>2165.21</v>
      </c>
      <c r="I1267" s="249">
        <f t="shared" ref="I1267:I1278" si="410">VLOOKUP(CONCATENATE(A1267,"-12"),$B$6:$F$7816,5,FALSE)</f>
        <v>1412094.5</v>
      </c>
      <c r="J1267" s="67">
        <f t="shared" si="408"/>
        <v>1.84E-2</v>
      </c>
      <c r="K1267" s="259">
        <f t="shared" ref="K1267:K1278" si="411">I1267*J1267/12</f>
        <v>2165.2115666666664</v>
      </c>
      <c r="L1267" s="250">
        <f t="shared" si="399"/>
        <v>0</v>
      </c>
      <c r="M1267" s="19" t="s">
        <v>1260</v>
      </c>
      <c r="O1267" s="32" t="str">
        <f t="shared" ref="O1267:O1278" si="412">LEFT(A1267,4)</f>
        <v>E315</v>
      </c>
      <c r="P1267" s="318"/>
      <c r="T1267" s="19" t="s">
        <v>1260</v>
      </c>
    </row>
    <row r="1268" spans="1:20" outlineLevel="2" x14ac:dyDescent="0.25">
      <c r="A1268" t="s">
        <v>118</v>
      </c>
      <c r="B1268" t="str">
        <f t="shared" si="409"/>
        <v>E315 STM Accessory, Ferndale-2</v>
      </c>
      <c r="C1268" s="19" t="s">
        <v>1230</v>
      </c>
      <c r="E1268" s="27">
        <v>43159</v>
      </c>
      <c r="F1268" s="249">
        <v>1412094.5</v>
      </c>
      <c r="G1268" s="67">
        <v>1.84E-2</v>
      </c>
      <c r="H1268" s="250">
        <v>2165.21</v>
      </c>
      <c r="I1268" s="249">
        <f t="shared" si="410"/>
        <v>1412094.5</v>
      </c>
      <c r="J1268" s="67">
        <f t="shared" si="408"/>
        <v>1.84E-2</v>
      </c>
      <c r="K1268" s="259">
        <f t="shared" si="411"/>
        <v>2165.2115666666664</v>
      </c>
      <c r="L1268" s="250">
        <f t="shared" si="399"/>
        <v>0</v>
      </c>
      <c r="M1268" s="19" t="s">
        <v>1260</v>
      </c>
      <c r="O1268" s="32" t="str">
        <f t="shared" si="412"/>
        <v>E315</v>
      </c>
      <c r="P1268" s="318"/>
      <c r="T1268" s="19" t="s">
        <v>1260</v>
      </c>
    </row>
    <row r="1269" spans="1:20" outlineLevel="2" x14ac:dyDescent="0.25">
      <c r="A1269" t="s">
        <v>118</v>
      </c>
      <c r="B1269" t="str">
        <f t="shared" si="409"/>
        <v>E315 STM Accessory, Ferndale-3</v>
      </c>
      <c r="C1269" s="19" t="s">
        <v>1230</v>
      </c>
      <c r="E1269" s="27">
        <v>43190</v>
      </c>
      <c r="F1269" s="249">
        <v>1412094.5</v>
      </c>
      <c r="G1269" s="67">
        <v>1.84E-2</v>
      </c>
      <c r="H1269" s="250">
        <v>2165.21</v>
      </c>
      <c r="I1269" s="249">
        <f t="shared" si="410"/>
        <v>1412094.5</v>
      </c>
      <c r="J1269" s="67">
        <f t="shared" si="408"/>
        <v>1.84E-2</v>
      </c>
      <c r="K1269" s="259">
        <f t="shared" si="411"/>
        <v>2165.2115666666664</v>
      </c>
      <c r="L1269" s="250">
        <f t="shared" si="399"/>
        <v>0</v>
      </c>
      <c r="M1269" s="19" t="s">
        <v>1260</v>
      </c>
      <c r="O1269" s="32" t="str">
        <f t="shared" si="412"/>
        <v>E315</v>
      </c>
      <c r="P1269" s="318"/>
      <c r="T1269" s="19" t="s">
        <v>1260</v>
      </c>
    </row>
    <row r="1270" spans="1:20" outlineLevel="2" x14ac:dyDescent="0.25">
      <c r="A1270" t="s">
        <v>118</v>
      </c>
      <c r="B1270" t="str">
        <f t="shared" si="409"/>
        <v>E315 STM Accessory, Ferndale-4</v>
      </c>
      <c r="C1270" s="19" t="s">
        <v>1230</v>
      </c>
      <c r="E1270" s="27">
        <v>43220</v>
      </c>
      <c r="F1270" s="249">
        <v>1412094.5</v>
      </c>
      <c r="G1270" s="67">
        <v>1.84E-2</v>
      </c>
      <c r="H1270" s="250">
        <v>2165.21</v>
      </c>
      <c r="I1270" s="249">
        <f t="shared" si="410"/>
        <v>1412094.5</v>
      </c>
      <c r="J1270" s="67">
        <f t="shared" si="408"/>
        <v>1.84E-2</v>
      </c>
      <c r="K1270" s="259">
        <f t="shared" si="411"/>
        <v>2165.2115666666664</v>
      </c>
      <c r="L1270" s="250">
        <f t="shared" si="399"/>
        <v>0</v>
      </c>
      <c r="M1270" s="19" t="s">
        <v>1260</v>
      </c>
      <c r="O1270" s="32" t="str">
        <f t="shared" si="412"/>
        <v>E315</v>
      </c>
      <c r="P1270" s="318"/>
      <c r="T1270" s="19" t="s">
        <v>1260</v>
      </c>
    </row>
    <row r="1271" spans="1:20" outlineLevel="2" x14ac:dyDescent="0.25">
      <c r="A1271" t="s">
        <v>118</v>
      </c>
      <c r="B1271" t="str">
        <f t="shared" si="409"/>
        <v>E315 STM Accessory, Ferndale-5</v>
      </c>
      <c r="C1271" s="19" t="s">
        <v>1230</v>
      </c>
      <c r="E1271" s="27">
        <v>43251</v>
      </c>
      <c r="F1271" s="249">
        <v>1412094.5</v>
      </c>
      <c r="G1271" s="67">
        <v>1.84E-2</v>
      </c>
      <c r="H1271" s="250">
        <v>2165.21</v>
      </c>
      <c r="I1271" s="249">
        <f t="shared" si="410"/>
        <v>1412094.5</v>
      </c>
      <c r="J1271" s="67">
        <f t="shared" si="408"/>
        <v>1.84E-2</v>
      </c>
      <c r="K1271" s="259">
        <f t="shared" si="411"/>
        <v>2165.2115666666664</v>
      </c>
      <c r="L1271" s="250">
        <f t="shared" si="399"/>
        <v>0</v>
      </c>
      <c r="M1271" s="19" t="s">
        <v>1260</v>
      </c>
      <c r="O1271" s="32" t="str">
        <f t="shared" si="412"/>
        <v>E315</v>
      </c>
      <c r="P1271" s="318"/>
      <c r="T1271" s="19" t="s">
        <v>1260</v>
      </c>
    </row>
    <row r="1272" spans="1:20" outlineLevel="2" x14ac:dyDescent="0.25">
      <c r="A1272" t="s">
        <v>118</v>
      </c>
      <c r="B1272" t="str">
        <f t="shared" si="409"/>
        <v>E315 STM Accessory, Ferndale-6</v>
      </c>
      <c r="C1272" s="19" t="s">
        <v>1230</v>
      </c>
      <c r="E1272" s="27">
        <v>43281</v>
      </c>
      <c r="F1272" s="249">
        <v>1412094.5</v>
      </c>
      <c r="G1272" s="67">
        <v>1.84E-2</v>
      </c>
      <c r="H1272" s="250">
        <v>2165.21</v>
      </c>
      <c r="I1272" s="249">
        <f t="shared" si="410"/>
        <v>1412094.5</v>
      </c>
      <c r="J1272" s="67">
        <f t="shared" si="408"/>
        <v>1.84E-2</v>
      </c>
      <c r="K1272" s="259">
        <f t="shared" si="411"/>
        <v>2165.2115666666664</v>
      </c>
      <c r="L1272" s="250">
        <f t="shared" si="399"/>
        <v>0</v>
      </c>
      <c r="M1272" s="19" t="s">
        <v>1260</v>
      </c>
      <c r="O1272" s="32" t="str">
        <f t="shared" si="412"/>
        <v>E315</v>
      </c>
      <c r="P1272" s="318"/>
      <c r="T1272" s="19" t="s">
        <v>1260</v>
      </c>
    </row>
    <row r="1273" spans="1:20" outlineLevel="2" x14ac:dyDescent="0.25">
      <c r="A1273" t="s">
        <v>118</v>
      </c>
      <c r="B1273" t="str">
        <f t="shared" si="409"/>
        <v>E315 STM Accessory, Ferndale-7</v>
      </c>
      <c r="C1273" s="19" t="s">
        <v>1230</v>
      </c>
      <c r="E1273" s="27">
        <v>43312</v>
      </c>
      <c r="F1273" s="249">
        <v>1412094.5</v>
      </c>
      <c r="G1273" s="67">
        <v>1.84E-2</v>
      </c>
      <c r="H1273" s="250">
        <v>2165.21</v>
      </c>
      <c r="I1273" s="249">
        <f t="shared" si="410"/>
        <v>1412094.5</v>
      </c>
      <c r="J1273" s="67">
        <f t="shared" si="408"/>
        <v>1.84E-2</v>
      </c>
      <c r="K1273" s="259">
        <f t="shared" si="411"/>
        <v>2165.2115666666664</v>
      </c>
      <c r="L1273" s="250">
        <f t="shared" si="399"/>
        <v>0</v>
      </c>
      <c r="M1273" s="19" t="s">
        <v>1260</v>
      </c>
      <c r="O1273" s="32" t="str">
        <f t="shared" si="412"/>
        <v>E315</v>
      </c>
      <c r="P1273" s="318"/>
      <c r="T1273" s="19" t="s">
        <v>1260</v>
      </c>
    </row>
    <row r="1274" spans="1:20" outlineLevel="2" x14ac:dyDescent="0.25">
      <c r="A1274" t="s">
        <v>118</v>
      </c>
      <c r="B1274" t="str">
        <f t="shared" si="409"/>
        <v>E315 STM Accessory, Ferndale-8</v>
      </c>
      <c r="C1274" s="19" t="s">
        <v>1230</v>
      </c>
      <c r="E1274" s="27">
        <v>43343</v>
      </c>
      <c r="F1274" s="249">
        <v>1412094.5</v>
      </c>
      <c r="G1274" s="67">
        <v>1.84E-2</v>
      </c>
      <c r="H1274" s="250">
        <v>2165.21</v>
      </c>
      <c r="I1274" s="249">
        <f t="shared" si="410"/>
        <v>1412094.5</v>
      </c>
      <c r="J1274" s="67">
        <f t="shared" si="408"/>
        <v>1.84E-2</v>
      </c>
      <c r="K1274" s="259">
        <f t="shared" si="411"/>
        <v>2165.2115666666664</v>
      </c>
      <c r="L1274" s="250">
        <f t="shared" si="399"/>
        <v>0</v>
      </c>
      <c r="M1274" s="19" t="s">
        <v>1260</v>
      </c>
      <c r="O1274" s="32" t="str">
        <f t="shared" si="412"/>
        <v>E315</v>
      </c>
      <c r="P1274" s="318"/>
      <c r="T1274" s="19" t="s">
        <v>1260</v>
      </c>
    </row>
    <row r="1275" spans="1:20" outlineLevel="2" x14ac:dyDescent="0.25">
      <c r="A1275" t="s">
        <v>118</v>
      </c>
      <c r="B1275" t="str">
        <f t="shared" si="409"/>
        <v>E315 STM Accessory, Ferndale-9</v>
      </c>
      <c r="C1275" s="19" t="s">
        <v>1230</v>
      </c>
      <c r="E1275" s="27">
        <v>43373</v>
      </c>
      <c r="F1275" s="249">
        <v>1412094.5</v>
      </c>
      <c r="G1275" s="67">
        <v>1.84E-2</v>
      </c>
      <c r="H1275" s="250">
        <v>2165.21</v>
      </c>
      <c r="I1275" s="249">
        <f t="shared" si="410"/>
        <v>1412094.5</v>
      </c>
      <c r="J1275" s="67">
        <f t="shared" si="408"/>
        <v>1.84E-2</v>
      </c>
      <c r="K1275" s="259">
        <f t="shared" si="411"/>
        <v>2165.2115666666664</v>
      </c>
      <c r="L1275" s="250">
        <f t="shared" si="399"/>
        <v>0</v>
      </c>
      <c r="M1275" s="19" t="s">
        <v>1260</v>
      </c>
      <c r="O1275" s="32" t="str">
        <f t="shared" si="412"/>
        <v>E315</v>
      </c>
      <c r="P1275" s="318"/>
      <c r="T1275" s="19" t="s">
        <v>1260</v>
      </c>
    </row>
    <row r="1276" spans="1:20" outlineLevel="2" x14ac:dyDescent="0.25">
      <c r="A1276" t="s">
        <v>118</v>
      </c>
      <c r="B1276" t="str">
        <f t="shared" si="409"/>
        <v>E315 STM Accessory, Ferndale-10</v>
      </c>
      <c r="C1276" s="19" t="s">
        <v>1230</v>
      </c>
      <c r="E1276" s="27">
        <v>43404</v>
      </c>
      <c r="F1276" s="249">
        <v>1412094.5</v>
      </c>
      <c r="G1276" s="67">
        <v>1.84E-2</v>
      </c>
      <c r="H1276" s="250">
        <v>2165.21</v>
      </c>
      <c r="I1276" s="249">
        <f t="shared" si="410"/>
        <v>1412094.5</v>
      </c>
      <c r="J1276" s="67">
        <f t="shared" si="408"/>
        <v>1.84E-2</v>
      </c>
      <c r="K1276" s="259">
        <f t="shared" si="411"/>
        <v>2165.2115666666664</v>
      </c>
      <c r="L1276" s="250">
        <f t="shared" si="399"/>
        <v>0</v>
      </c>
      <c r="M1276" s="19" t="s">
        <v>1260</v>
      </c>
      <c r="O1276" s="32" t="str">
        <f t="shared" si="412"/>
        <v>E315</v>
      </c>
      <c r="P1276" s="318"/>
      <c r="T1276" s="19" t="s">
        <v>1260</v>
      </c>
    </row>
    <row r="1277" spans="1:20" outlineLevel="2" x14ac:dyDescent="0.25">
      <c r="A1277" t="s">
        <v>118</v>
      </c>
      <c r="B1277" t="str">
        <f t="shared" si="409"/>
        <v>E315 STM Accessory, Ferndale-11</v>
      </c>
      <c r="C1277" s="19" t="s">
        <v>1230</v>
      </c>
      <c r="E1277" s="27">
        <v>43434</v>
      </c>
      <c r="F1277" s="249">
        <v>1412094.5</v>
      </c>
      <c r="G1277" s="67">
        <v>1.84E-2</v>
      </c>
      <c r="H1277" s="250">
        <v>2165.21</v>
      </c>
      <c r="I1277" s="249">
        <f t="shared" si="410"/>
        <v>1412094.5</v>
      </c>
      <c r="J1277" s="67">
        <f t="shared" si="408"/>
        <v>1.84E-2</v>
      </c>
      <c r="K1277" s="259">
        <f t="shared" si="411"/>
        <v>2165.2115666666664</v>
      </c>
      <c r="L1277" s="250">
        <f t="shared" si="399"/>
        <v>0</v>
      </c>
      <c r="M1277" s="19" t="s">
        <v>1260</v>
      </c>
      <c r="O1277" s="32" t="str">
        <f t="shared" si="412"/>
        <v>E315</v>
      </c>
      <c r="P1277" s="318"/>
      <c r="T1277" s="19" t="s">
        <v>1260</v>
      </c>
    </row>
    <row r="1278" spans="1:20" outlineLevel="2" x14ac:dyDescent="0.25">
      <c r="A1278" t="s">
        <v>118</v>
      </c>
      <c r="B1278" t="str">
        <f t="shared" si="409"/>
        <v>E315 STM Accessory, Ferndale-12</v>
      </c>
      <c r="C1278" s="19" t="s">
        <v>1230</v>
      </c>
      <c r="E1278" s="27">
        <v>43465</v>
      </c>
      <c r="F1278" s="249">
        <v>1412094.5</v>
      </c>
      <c r="G1278" s="67">
        <v>1.84E-2</v>
      </c>
      <c r="H1278" s="250">
        <v>2165.21</v>
      </c>
      <c r="I1278" s="249">
        <f t="shared" si="410"/>
        <v>1412094.5</v>
      </c>
      <c r="J1278" s="67">
        <f t="shared" si="408"/>
        <v>1.84E-2</v>
      </c>
      <c r="K1278" s="259">
        <f t="shared" si="411"/>
        <v>2165.2115666666664</v>
      </c>
      <c r="L1278" s="250">
        <f t="shared" si="399"/>
        <v>0</v>
      </c>
      <c r="M1278" s="19" t="s">
        <v>1260</v>
      </c>
      <c r="O1278" s="32" t="str">
        <f t="shared" si="412"/>
        <v>E315</v>
      </c>
      <c r="P1278" s="318"/>
      <c r="T1278" s="19" t="s">
        <v>1260</v>
      </c>
    </row>
    <row r="1279" spans="1:20" s="19" customFormat="1" ht="15.75" outlineLevel="1" thickBot="1" x14ac:dyDescent="0.3">
      <c r="A1279" s="28" t="s">
        <v>721</v>
      </c>
      <c r="C1279" s="20" t="s">
        <v>1234</v>
      </c>
      <c r="E1279" s="104" t="s">
        <v>1266</v>
      </c>
      <c r="F1279" s="29"/>
      <c r="G1279" s="30"/>
      <c r="H1279" s="42">
        <f>SUBTOTAL(9,H1267:H1278)</f>
        <v>25982.519999999993</v>
      </c>
      <c r="I1279" s="29"/>
      <c r="J1279" s="30">
        <f t="shared" si="408"/>
        <v>0</v>
      </c>
      <c r="K1279" s="42">
        <f>SUBTOTAL(9,K1267:K1278)</f>
        <v>25982.538799999991</v>
      </c>
      <c r="L1279" s="42">
        <f t="shared" si="399"/>
        <v>0.02</v>
      </c>
      <c r="O1279" s="32" t="str">
        <f>LEFT(A1279,5)</f>
        <v xml:space="preserve">E315 </v>
      </c>
      <c r="P1279" s="318">
        <f>-L1279/2</f>
        <v>-0.01</v>
      </c>
    </row>
    <row r="1280" spans="1:20" ht="15.75" outlineLevel="2" thickTop="1" x14ac:dyDescent="0.25">
      <c r="A1280" t="s">
        <v>119</v>
      </c>
      <c r="B1280" t="str">
        <f t="shared" ref="B1280:B1291" si="413">CONCATENATE(A1280,"-",MONTH(E1280))</f>
        <v>E315 STM Accessory, Fred 1/APC-1</v>
      </c>
      <c r="C1280" s="19" t="s">
        <v>1230</v>
      </c>
      <c r="E1280" s="27">
        <v>43131</v>
      </c>
      <c r="F1280" s="249">
        <v>962486.71</v>
      </c>
      <c r="G1280" s="67">
        <v>2.53E-2</v>
      </c>
      <c r="H1280" s="250">
        <v>2029.24</v>
      </c>
      <c r="I1280" s="249">
        <f t="shared" ref="I1280:I1291" si="414">VLOOKUP(CONCATENATE(A1280,"-12"),$B$6:$F$7816,5,FALSE)</f>
        <v>962486.71</v>
      </c>
      <c r="J1280" s="67">
        <f t="shared" si="408"/>
        <v>2.53E-2</v>
      </c>
      <c r="K1280" s="259">
        <f t="shared" ref="K1280:K1291" si="415">I1280*J1280/12</f>
        <v>2029.2428135833331</v>
      </c>
      <c r="L1280" s="250">
        <f t="shared" si="399"/>
        <v>0</v>
      </c>
      <c r="M1280" s="19" t="s">
        <v>1260</v>
      </c>
      <c r="O1280" s="32" t="str">
        <f t="shared" ref="O1280:O1291" si="416">LEFT(A1280,4)</f>
        <v>E315</v>
      </c>
      <c r="P1280" s="318"/>
      <c r="T1280" s="19" t="s">
        <v>1260</v>
      </c>
    </row>
    <row r="1281" spans="1:20" outlineLevel="2" x14ac:dyDescent="0.25">
      <c r="A1281" t="s">
        <v>119</v>
      </c>
      <c r="B1281" t="str">
        <f t="shared" si="413"/>
        <v>E315 STM Accessory, Fred 1/APC-2</v>
      </c>
      <c r="C1281" s="19" t="s">
        <v>1230</v>
      </c>
      <c r="E1281" s="27">
        <v>43159</v>
      </c>
      <c r="F1281" s="249">
        <v>962486.71</v>
      </c>
      <c r="G1281" s="67">
        <v>2.53E-2</v>
      </c>
      <c r="H1281" s="250">
        <v>2029.24</v>
      </c>
      <c r="I1281" s="249">
        <f t="shared" si="414"/>
        <v>962486.71</v>
      </c>
      <c r="J1281" s="67">
        <f t="shared" si="408"/>
        <v>2.53E-2</v>
      </c>
      <c r="K1281" s="259">
        <f t="shared" si="415"/>
        <v>2029.2428135833331</v>
      </c>
      <c r="L1281" s="250">
        <f t="shared" si="399"/>
        <v>0</v>
      </c>
      <c r="M1281" s="19" t="s">
        <v>1260</v>
      </c>
      <c r="O1281" s="32" t="str">
        <f t="shared" si="416"/>
        <v>E315</v>
      </c>
      <c r="P1281" s="318"/>
      <c r="T1281" s="19" t="s">
        <v>1260</v>
      </c>
    </row>
    <row r="1282" spans="1:20" outlineLevel="2" x14ac:dyDescent="0.25">
      <c r="A1282" t="s">
        <v>119</v>
      </c>
      <c r="B1282" t="str">
        <f t="shared" si="413"/>
        <v>E315 STM Accessory, Fred 1/APC-3</v>
      </c>
      <c r="C1282" s="19" t="s">
        <v>1230</v>
      </c>
      <c r="E1282" s="27">
        <v>43190</v>
      </c>
      <c r="F1282" s="249">
        <v>962486.71</v>
      </c>
      <c r="G1282" s="67">
        <v>2.53E-2</v>
      </c>
      <c r="H1282" s="250">
        <v>2029.24</v>
      </c>
      <c r="I1282" s="249">
        <f t="shared" si="414"/>
        <v>962486.71</v>
      </c>
      <c r="J1282" s="67">
        <f t="shared" si="408"/>
        <v>2.53E-2</v>
      </c>
      <c r="K1282" s="259">
        <f t="shared" si="415"/>
        <v>2029.2428135833331</v>
      </c>
      <c r="L1282" s="250">
        <f t="shared" si="399"/>
        <v>0</v>
      </c>
      <c r="M1282" s="19" t="s">
        <v>1260</v>
      </c>
      <c r="O1282" s="32" t="str">
        <f t="shared" si="416"/>
        <v>E315</v>
      </c>
      <c r="P1282" s="318"/>
      <c r="T1282" s="19" t="s">
        <v>1260</v>
      </c>
    </row>
    <row r="1283" spans="1:20" outlineLevel="2" x14ac:dyDescent="0.25">
      <c r="A1283" t="s">
        <v>119</v>
      </c>
      <c r="B1283" t="str">
        <f t="shared" si="413"/>
        <v>E315 STM Accessory, Fred 1/APC-4</v>
      </c>
      <c r="C1283" s="19" t="s">
        <v>1230</v>
      </c>
      <c r="E1283" s="27">
        <v>43220</v>
      </c>
      <c r="F1283" s="249">
        <v>962486.71</v>
      </c>
      <c r="G1283" s="67">
        <v>2.53E-2</v>
      </c>
      <c r="H1283" s="250">
        <v>2029.24</v>
      </c>
      <c r="I1283" s="249">
        <f t="shared" si="414"/>
        <v>962486.71</v>
      </c>
      <c r="J1283" s="67">
        <f t="shared" si="408"/>
        <v>2.53E-2</v>
      </c>
      <c r="K1283" s="259">
        <f t="shared" si="415"/>
        <v>2029.2428135833331</v>
      </c>
      <c r="L1283" s="250">
        <f t="shared" si="399"/>
        <v>0</v>
      </c>
      <c r="M1283" s="19" t="s">
        <v>1260</v>
      </c>
      <c r="O1283" s="32" t="str">
        <f t="shared" si="416"/>
        <v>E315</v>
      </c>
      <c r="P1283" s="318"/>
      <c r="T1283" s="19" t="s">
        <v>1260</v>
      </c>
    </row>
    <row r="1284" spans="1:20" outlineLevel="2" x14ac:dyDescent="0.25">
      <c r="A1284" t="s">
        <v>119</v>
      </c>
      <c r="B1284" t="str">
        <f t="shared" si="413"/>
        <v>E315 STM Accessory, Fred 1/APC-5</v>
      </c>
      <c r="C1284" s="19" t="s">
        <v>1230</v>
      </c>
      <c r="E1284" s="27">
        <v>43251</v>
      </c>
      <c r="F1284" s="249">
        <v>962486.71</v>
      </c>
      <c r="G1284" s="67">
        <v>2.53E-2</v>
      </c>
      <c r="H1284" s="250">
        <v>2029.24</v>
      </c>
      <c r="I1284" s="249">
        <f t="shared" si="414"/>
        <v>962486.71</v>
      </c>
      <c r="J1284" s="67">
        <f t="shared" si="408"/>
        <v>2.53E-2</v>
      </c>
      <c r="K1284" s="259">
        <f t="shared" si="415"/>
        <v>2029.2428135833331</v>
      </c>
      <c r="L1284" s="250">
        <f t="shared" si="399"/>
        <v>0</v>
      </c>
      <c r="M1284" s="19" t="s">
        <v>1260</v>
      </c>
      <c r="O1284" s="32" t="str">
        <f t="shared" si="416"/>
        <v>E315</v>
      </c>
      <c r="P1284" s="318"/>
      <c r="T1284" s="19" t="s">
        <v>1260</v>
      </c>
    </row>
    <row r="1285" spans="1:20" outlineLevel="2" x14ac:dyDescent="0.25">
      <c r="A1285" t="s">
        <v>119</v>
      </c>
      <c r="B1285" t="str">
        <f t="shared" si="413"/>
        <v>E315 STM Accessory, Fred 1/APC-6</v>
      </c>
      <c r="C1285" s="19" t="s">
        <v>1230</v>
      </c>
      <c r="E1285" s="27">
        <v>43281</v>
      </c>
      <c r="F1285" s="249">
        <v>962486.71</v>
      </c>
      <c r="G1285" s="67">
        <v>2.53E-2</v>
      </c>
      <c r="H1285" s="250">
        <v>2029.24</v>
      </c>
      <c r="I1285" s="249">
        <f t="shared" si="414"/>
        <v>962486.71</v>
      </c>
      <c r="J1285" s="67">
        <f t="shared" si="408"/>
        <v>2.53E-2</v>
      </c>
      <c r="K1285" s="259">
        <f t="shared" si="415"/>
        <v>2029.2428135833331</v>
      </c>
      <c r="L1285" s="250">
        <f t="shared" si="399"/>
        <v>0</v>
      </c>
      <c r="M1285" s="19" t="s">
        <v>1260</v>
      </c>
      <c r="O1285" s="32" t="str">
        <f t="shared" si="416"/>
        <v>E315</v>
      </c>
      <c r="P1285" s="318"/>
      <c r="T1285" s="19" t="s">
        <v>1260</v>
      </c>
    </row>
    <row r="1286" spans="1:20" outlineLevel="2" x14ac:dyDescent="0.25">
      <c r="A1286" t="s">
        <v>119</v>
      </c>
      <c r="B1286" t="str">
        <f t="shared" si="413"/>
        <v>E315 STM Accessory, Fred 1/APC-7</v>
      </c>
      <c r="C1286" s="19" t="s">
        <v>1230</v>
      </c>
      <c r="E1286" s="27">
        <v>43312</v>
      </c>
      <c r="F1286" s="249">
        <v>962486.71</v>
      </c>
      <c r="G1286" s="67">
        <v>2.53E-2</v>
      </c>
      <c r="H1286" s="250">
        <v>2029.24</v>
      </c>
      <c r="I1286" s="249">
        <f t="shared" si="414"/>
        <v>962486.71</v>
      </c>
      <c r="J1286" s="67">
        <f t="shared" si="408"/>
        <v>2.53E-2</v>
      </c>
      <c r="K1286" s="259">
        <f t="shared" si="415"/>
        <v>2029.2428135833331</v>
      </c>
      <c r="L1286" s="250">
        <f t="shared" si="399"/>
        <v>0</v>
      </c>
      <c r="M1286" s="19" t="s">
        <v>1260</v>
      </c>
      <c r="O1286" s="32" t="str">
        <f t="shared" si="416"/>
        <v>E315</v>
      </c>
      <c r="P1286" s="318"/>
      <c r="T1286" s="19" t="s">
        <v>1260</v>
      </c>
    </row>
    <row r="1287" spans="1:20" outlineLevel="2" x14ac:dyDescent="0.25">
      <c r="A1287" t="s">
        <v>119</v>
      </c>
      <c r="B1287" t="str">
        <f t="shared" si="413"/>
        <v>E315 STM Accessory, Fred 1/APC-8</v>
      </c>
      <c r="C1287" s="19" t="s">
        <v>1230</v>
      </c>
      <c r="E1287" s="27">
        <v>43343</v>
      </c>
      <c r="F1287" s="249">
        <v>962486.71</v>
      </c>
      <c r="G1287" s="67">
        <v>2.53E-2</v>
      </c>
      <c r="H1287" s="250">
        <v>2029.24</v>
      </c>
      <c r="I1287" s="249">
        <f t="shared" si="414"/>
        <v>962486.71</v>
      </c>
      <c r="J1287" s="67">
        <f t="shared" si="408"/>
        <v>2.53E-2</v>
      </c>
      <c r="K1287" s="259">
        <f t="shared" si="415"/>
        <v>2029.2428135833331</v>
      </c>
      <c r="L1287" s="250">
        <f t="shared" si="399"/>
        <v>0</v>
      </c>
      <c r="M1287" s="19" t="s">
        <v>1260</v>
      </c>
      <c r="O1287" s="32" t="str">
        <f t="shared" si="416"/>
        <v>E315</v>
      </c>
      <c r="P1287" s="318"/>
      <c r="T1287" s="19" t="s">
        <v>1260</v>
      </c>
    </row>
    <row r="1288" spans="1:20" outlineLevel="2" x14ac:dyDescent="0.25">
      <c r="A1288" t="s">
        <v>119</v>
      </c>
      <c r="B1288" t="str">
        <f t="shared" si="413"/>
        <v>E315 STM Accessory, Fred 1/APC-9</v>
      </c>
      <c r="C1288" s="19" t="s">
        <v>1230</v>
      </c>
      <c r="E1288" s="27">
        <v>43373</v>
      </c>
      <c r="F1288" s="249">
        <v>962486.71</v>
      </c>
      <c r="G1288" s="67">
        <v>2.53E-2</v>
      </c>
      <c r="H1288" s="250">
        <v>2029.24</v>
      </c>
      <c r="I1288" s="249">
        <f t="shared" si="414"/>
        <v>962486.71</v>
      </c>
      <c r="J1288" s="67">
        <f t="shared" si="408"/>
        <v>2.53E-2</v>
      </c>
      <c r="K1288" s="259">
        <f t="shared" si="415"/>
        <v>2029.2428135833331</v>
      </c>
      <c r="L1288" s="250">
        <f t="shared" si="399"/>
        <v>0</v>
      </c>
      <c r="M1288" s="19" t="s">
        <v>1260</v>
      </c>
      <c r="O1288" s="32" t="str">
        <f t="shared" si="416"/>
        <v>E315</v>
      </c>
      <c r="P1288" s="318"/>
      <c r="T1288" s="19" t="s">
        <v>1260</v>
      </c>
    </row>
    <row r="1289" spans="1:20" outlineLevel="2" x14ac:dyDescent="0.25">
      <c r="A1289" t="s">
        <v>119</v>
      </c>
      <c r="B1289" t="str">
        <f t="shared" si="413"/>
        <v>E315 STM Accessory, Fred 1/APC-10</v>
      </c>
      <c r="C1289" s="19" t="s">
        <v>1230</v>
      </c>
      <c r="E1289" s="27">
        <v>43404</v>
      </c>
      <c r="F1289" s="249">
        <v>962486.71</v>
      </c>
      <c r="G1289" s="67">
        <v>2.53E-2</v>
      </c>
      <c r="H1289" s="250">
        <v>2029.24</v>
      </c>
      <c r="I1289" s="249">
        <f t="shared" si="414"/>
        <v>962486.71</v>
      </c>
      <c r="J1289" s="67">
        <f t="shared" si="408"/>
        <v>2.53E-2</v>
      </c>
      <c r="K1289" s="259">
        <f t="shared" si="415"/>
        <v>2029.2428135833331</v>
      </c>
      <c r="L1289" s="250">
        <f t="shared" si="399"/>
        <v>0</v>
      </c>
      <c r="M1289" s="19" t="s">
        <v>1260</v>
      </c>
      <c r="O1289" s="32" t="str">
        <f t="shared" si="416"/>
        <v>E315</v>
      </c>
      <c r="P1289" s="318"/>
      <c r="T1289" s="19" t="s">
        <v>1260</v>
      </c>
    </row>
    <row r="1290" spans="1:20" outlineLevel="2" x14ac:dyDescent="0.25">
      <c r="A1290" t="s">
        <v>119</v>
      </c>
      <c r="B1290" t="str">
        <f t="shared" si="413"/>
        <v>E315 STM Accessory, Fred 1/APC-11</v>
      </c>
      <c r="C1290" s="19" t="s">
        <v>1230</v>
      </c>
      <c r="E1290" s="27">
        <v>43434</v>
      </c>
      <c r="F1290" s="249">
        <v>962486.71</v>
      </c>
      <c r="G1290" s="67">
        <v>2.53E-2</v>
      </c>
      <c r="H1290" s="250">
        <v>2029.24</v>
      </c>
      <c r="I1290" s="249">
        <f t="shared" si="414"/>
        <v>962486.71</v>
      </c>
      <c r="J1290" s="67">
        <f t="shared" si="408"/>
        <v>2.53E-2</v>
      </c>
      <c r="K1290" s="259">
        <f t="shared" si="415"/>
        <v>2029.2428135833331</v>
      </c>
      <c r="L1290" s="250">
        <f t="shared" si="399"/>
        <v>0</v>
      </c>
      <c r="M1290" s="19" t="s">
        <v>1260</v>
      </c>
      <c r="O1290" s="32" t="str">
        <f t="shared" si="416"/>
        <v>E315</v>
      </c>
      <c r="P1290" s="318"/>
      <c r="T1290" s="19" t="s">
        <v>1260</v>
      </c>
    </row>
    <row r="1291" spans="1:20" outlineLevel="2" x14ac:dyDescent="0.25">
      <c r="A1291" t="s">
        <v>119</v>
      </c>
      <c r="B1291" t="str">
        <f t="shared" si="413"/>
        <v>E315 STM Accessory, Fred 1/APC-12</v>
      </c>
      <c r="C1291" s="19" t="s">
        <v>1230</v>
      </c>
      <c r="E1291" s="27">
        <v>43465</v>
      </c>
      <c r="F1291" s="249">
        <v>962486.71</v>
      </c>
      <c r="G1291" s="67">
        <v>2.53E-2</v>
      </c>
      <c r="H1291" s="250">
        <v>2029.24</v>
      </c>
      <c r="I1291" s="249">
        <f t="shared" si="414"/>
        <v>962486.71</v>
      </c>
      <c r="J1291" s="67">
        <f t="shared" si="408"/>
        <v>2.53E-2</v>
      </c>
      <c r="K1291" s="259">
        <f t="shared" si="415"/>
        <v>2029.2428135833331</v>
      </c>
      <c r="L1291" s="250">
        <f t="shared" si="399"/>
        <v>0</v>
      </c>
      <c r="M1291" s="19" t="s">
        <v>1260</v>
      </c>
      <c r="O1291" s="32" t="str">
        <f t="shared" si="416"/>
        <v>E315</v>
      </c>
      <c r="P1291" s="318"/>
      <c r="T1291" s="19" t="s">
        <v>1260</v>
      </c>
    </row>
    <row r="1292" spans="1:20" s="19" customFormat="1" ht="15.75" outlineLevel="1" thickBot="1" x14ac:dyDescent="0.3">
      <c r="A1292" s="28" t="s">
        <v>722</v>
      </c>
      <c r="C1292" s="20" t="s">
        <v>1234</v>
      </c>
      <c r="E1292" s="104" t="s">
        <v>1266</v>
      </c>
      <c r="F1292" s="29"/>
      <c r="G1292" s="30"/>
      <c r="H1292" s="42">
        <f>SUBTOTAL(9,H1280:H1291)</f>
        <v>24350.880000000005</v>
      </c>
      <c r="I1292" s="29"/>
      <c r="J1292" s="30">
        <f t="shared" si="408"/>
        <v>0</v>
      </c>
      <c r="K1292" s="42">
        <f>SUBTOTAL(9,K1280:K1291)</f>
        <v>24350.913762999993</v>
      </c>
      <c r="L1292" s="42">
        <f t="shared" si="399"/>
        <v>0.03</v>
      </c>
      <c r="O1292" s="32" t="str">
        <f>LEFT(A1292,5)</f>
        <v xml:space="preserve">E315 </v>
      </c>
      <c r="P1292" s="318">
        <f>-L1292/2</f>
        <v>-1.4999999999999999E-2</v>
      </c>
    </row>
    <row r="1293" spans="1:20" ht="15.75" outlineLevel="2" thickTop="1" x14ac:dyDescent="0.25">
      <c r="A1293" t="s">
        <v>120</v>
      </c>
      <c r="B1293" t="str">
        <f t="shared" ref="B1293:B1304" si="417">CONCATENATE(A1293,"-",MONTH(E1293))</f>
        <v>E315 STM Accessory, Goldendale OP-1</v>
      </c>
      <c r="C1293" s="19" t="s">
        <v>1230</v>
      </c>
      <c r="E1293" s="27">
        <v>43131</v>
      </c>
      <c r="F1293" s="249">
        <v>7300879</v>
      </c>
      <c r="G1293" s="67">
        <v>8.0999999999999996E-3</v>
      </c>
      <c r="H1293" s="250">
        <v>4928.09</v>
      </c>
      <c r="I1293" s="249">
        <f t="shared" ref="I1293:I1304" si="418">VLOOKUP(CONCATENATE(A1293,"-12"),$B$6:$F$7816,5,FALSE)</f>
        <v>7300879</v>
      </c>
      <c r="J1293" s="67">
        <f t="shared" si="408"/>
        <v>8.0999999999999996E-3</v>
      </c>
      <c r="K1293" s="259">
        <f t="shared" ref="K1293:K1304" si="419">I1293*J1293/12</f>
        <v>4928.0933249999998</v>
      </c>
      <c r="L1293" s="250">
        <f t="shared" si="399"/>
        <v>0</v>
      </c>
      <c r="M1293" s="19" t="s">
        <v>1260</v>
      </c>
      <c r="O1293" s="32" t="str">
        <f t="shared" ref="O1293:O1304" si="420">LEFT(A1293,4)</f>
        <v>E315</v>
      </c>
      <c r="P1293" s="318"/>
      <c r="Q1293" s="31">
        <f t="shared" ref="Q1293:Q1304" si="421">F1293*G1293/12-H1293</f>
        <v>3.3249999996769475E-3</v>
      </c>
      <c r="T1293" s="19" t="s">
        <v>1260</v>
      </c>
    </row>
    <row r="1294" spans="1:20" outlineLevel="2" x14ac:dyDescent="0.25">
      <c r="A1294" t="s">
        <v>120</v>
      </c>
      <c r="B1294" t="str">
        <f t="shared" si="417"/>
        <v>E315 STM Accessory, Goldendale OP-2</v>
      </c>
      <c r="C1294" s="19" t="s">
        <v>1230</v>
      </c>
      <c r="E1294" s="27">
        <v>43159</v>
      </c>
      <c r="F1294" s="249">
        <v>7300879</v>
      </c>
      <c r="G1294" s="67">
        <v>8.0999999999999996E-3</v>
      </c>
      <c r="H1294" s="250">
        <v>4928.09</v>
      </c>
      <c r="I1294" s="249">
        <f t="shared" si="418"/>
        <v>7300879</v>
      </c>
      <c r="J1294" s="67">
        <f t="shared" si="408"/>
        <v>8.0999999999999996E-3</v>
      </c>
      <c r="K1294" s="259">
        <f t="shared" si="419"/>
        <v>4928.0933249999998</v>
      </c>
      <c r="L1294" s="250">
        <f t="shared" si="399"/>
        <v>0</v>
      </c>
      <c r="M1294" s="19" t="s">
        <v>1260</v>
      </c>
      <c r="O1294" s="32" t="str">
        <f t="shared" si="420"/>
        <v>E315</v>
      </c>
      <c r="P1294" s="318"/>
      <c r="Q1294" s="31">
        <f t="shared" si="421"/>
        <v>3.3249999996769475E-3</v>
      </c>
      <c r="T1294" s="19" t="s">
        <v>1260</v>
      </c>
    </row>
    <row r="1295" spans="1:20" outlineLevel="2" x14ac:dyDescent="0.25">
      <c r="A1295" t="s">
        <v>120</v>
      </c>
      <c r="B1295" t="str">
        <f t="shared" si="417"/>
        <v>E315 STM Accessory, Goldendale OP-3</v>
      </c>
      <c r="C1295" s="19" t="s">
        <v>1230</v>
      </c>
      <c r="E1295" s="27">
        <v>43190</v>
      </c>
      <c r="F1295" s="249">
        <v>7300879</v>
      </c>
      <c r="G1295" s="67">
        <v>8.0999999999999996E-3</v>
      </c>
      <c r="H1295" s="250">
        <v>4928.09</v>
      </c>
      <c r="I1295" s="249">
        <f t="shared" si="418"/>
        <v>7300879</v>
      </c>
      <c r="J1295" s="67">
        <f t="shared" si="408"/>
        <v>8.0999999999999996E-3</v>
      </c>
      <c r="K1295" s="259">
        <f t="shared" si="419"/>
        <v>4928.0933249999998</v>
      </c>
      <c r="L1295" s="250">
        <f t="shared" si="399"/>
        <v>0</v>
      </c>
      <c r="M1295" s="19" t="s">
        <v>1260</v>
      </c>
      <c r="O1295" s="32" t="str">
        <f t="shared" si="420"/>
        <v>E315</v>
      </c>
      <c r="P1295" s="318"/>
      <c r="Q1295" s="31">
        <f t="shared" si="421"/>
        <v>3.3249999996769475E-3</v>
      </c>
      <c r="T1295" s="19" t="s">
        <v>1260</v>
      </c>
    </row>
    <row r="1296" spans="1:20" outlineLevel="2" x14ac:dyDescent="0.25">
      <c r="A1296" t="s">
        <v>120</v>
      </c>
      <c r="B1296" t="str">
        <f t="shared" si="417"/>
        <v>E315 STM Accessory, Goldendale OP-4</v>
      </c>
      <c r="C1296" s="19" t="s">
        <v>1230</v>
      </c>
      <c r="E1296" s="27">
        <v>43220</v>
      </c>
      <c r="F1296" s="249">
        <v>7300879</v>
      </c>
      <c r="G1296" s="67">
        <v>8.0999999999999996E-3</v>
      </c>
      <c r="H1296" s="250">
        <v>4928.09</v>
      </c>
      <c r="I1296" s="249">
        <f t="shared" si="418"/>
        <v>7300879</v>
      </c>
      <c r="J1296" s="67">
        <f t="shared" si="408"/>
        <v>8.0999999999999996E-3</v>
      </c>
      <c r="K1296" s="259">
        <f t="shared" si="419"/>
        <v>4928.0933249999998</v>
      </c>
      <c r="L1296" s="250">
        <f t="shared" si="399"/>
        <v>0</v>
      </c>
      <c r="M1296" s="19" t="s">
        <v>1260</v>
      </c>
      <c r="O1296" s="32" t="str">
        <f t="shared" si="420"/>
        <v>E315</v>
      </c>
      <c r="P1296" s="318"/>
      <c r="Q1296" s="31">
        <f t="shared" si="421"/>
        <v>3.3249999996769475E-3</v>
      </c>
      <c r="T1296" s="19" t="s">
        <v>1260</v>
      </c>
    </row>
    <row r="1297" spans="1:20" outlineLevel="2" x14ac:dyDescent="0.25">
      <c r="A1297" t="s">
        <v>120</v>
      </c>
      <c r="B1297" t="str">
        <f t="shared" si="417"/>
        <v>E315 STM Accessory, Goldendale OP-5</v>
      </c>
      <c r="C1297" s="19" t="s">
        <v>1230</v>
      </c>
      <c r="E1297" s="27">
        <v>43251</v>
      </c>
      <c r="F1297" s="249">
        <v>7300879</v>
      </c>
      <c r="G1297" s="67">
        <v>8.0999999999999996E-3</v>
      </c>
      <c r="H1297" s="250">
        <v>4928.09</v>
      </c>
      <c r="I1297" s="249">
        <f t="shared" si="418"/>
        <v>7300879</v>
      </c>
      <c r="J1297" s="67">
        <f t="shared" si="408"/>
        <v>8.0999999999999996E-3</v>
      </c>
      <c r="K1297" s="259">
        <f t="shared" si="419"/>
        <v>4928.0933249999998</v>
      </c>
      <c r="L1297" s="250">
        <f t="shared" si="399"/>
        <v>0</v>
      </c>
      <c r="M1297" s="19" t="s">
        <v>1260</v>
      </c>
      <c r="O1297" s="32" t="str">
        <f t="shared" si="420"/>
        <v>E315</v>
      </c>
      <c r="P1297" s="318"/>
      <c r="Q1297" s="31">
        <f t="shared" si="421"/>
        <v>3.3249999996769475E-3</v>
      </c>
      <c r="T1297" s="19" t="s">
        <v>1260</v>
      </c>
    </row>
    <row r="1298" spans="1:20" outlineLevel="2" x14ac:dyDescent="0.25">
      <c r="A1298" t="s">
        <v>120</v>
      </c>
      <c r="B1298" t="str">
        <f t="shared" si="417"/>
        <v>E315 STM Accessory, Goldendale OP-6</v>
      </c>
      <c r="C1298" s="19" t="s">
        <v>1230</v>
      </c>
      <c r="E1298" s="27">
        <v>43281</v>
      </c>
      <c r="F1298" s="249">
        <v>7300879</v>
      </c>
      <c r="G1298" s="67">
        <v>8.0999999999999996E-3</v>
      </c>
      <c r="H1298" s="250">
        <v>4928.09</v>
      </c>
      <c r="I1298" s="249">
        <f t="shared" si="418"/>
        <v>7300879</v>
      </c>
      <c r="J1298" s="67">
        <f t="shared" si="408"/>
        <v>8.0999999999999996E-3</v>
      </c>
      <c r="K1298" s="259">
        <f t="shared" si="419"/>
        <v>4928.0933249999998</v>
      </c>
      <c r="L1298" s="250">
        <f t="shared" si="399"/>
        <v>0</v>
      </c>
      <c r="M1298" s="19" t="s">
        <v>1260</v>
      </c>
      <c r="O1298" s="32" t="str">
        <f t="shared" si="420"/>
        <v>E315</v>
      </c>
      <c r="P1298" s="318"/>
      <c r="Q1298" s="31">
        <f t="shared" si="421"/>
        <v>3.3249999996769475E-3</v>
      </c>
      <c r="T1298" s="19" t="s">
        <v>1260</v>
      </c>
    </row>
    <row r="1299" spans="1:20" outlineLevel="2" x14ac:dyDescent="0.25">
      <c r="A1299" t="s">
        <v>120</v>
      </c>
      <c r="B1299" t="str">
        <f t="shared" si="417"/>
        <v>E315 STM Accessory, Goldendale OP-7</v>
      </c>
      <c r="C1299" s="19" t="s">
        <v>1230</v>
      </c>
      <c r="E1299" s="27">
        <v>43312</v>
      </c>
      <c r="F1299" s="249">
        <v>7300879</v>
      </c>
      <c r="G1299" s="67">
        <v>8.0999999999999996E-3</v>
      </c>
      <c r="H1299" s="250">
        <v>4928.09</v>
      </c>
      <c r="I1299" s="249">
        <f t="shared" si="418"/>
        <v>7300879</v>
      </c>
      <c r="J1299" s="67">
        <f t="shared" si="408"/>
        <v>8.0999999999999996E-3</v>
      </c>
      <c r="K1299" s="259">
        <f t="shared" si="419"/>
        <v>4928.0933249999998</v>
      </c>
      <c r="L1299" s="250">
        <f t="shared" si="399"/>
        <v>0</v>
      </c>
      <c r="M1299" s="19" t="s">
        <v>1260</v>
      </c>
      <c r="O1299" s="32" t="str">
        <f t="shared" si="420"/>
        <v>E315</v>
      </c>
      <c r="P1299" s="318"/>
      <c r="Q1299" s="31">
        <f t="shared" si="421"/>
        <v>3.3249999996769475E-3</v>
      </c>
      <c r="T1299" s="19" t="s">
        <v>1260</v>
      </c>
    </row>
    <row r="1300" spans="1:20" outlineLevel="2" x14ac:dyDescent="0.25">
      <c r="A1300" t="s">
        <v>120</v>
      </c>
      <c r="B1300" t="str">
        <f t="shared" si="417"/>
        <v>E315 STM Accessory, Goldendale OP-8</v>
      </c>
      <c r="C1300" s="19" t="s">
        <v>1230</v>
      </c>
      <c r="E1300" s="27">
        <v>43343</v>
      </c>
      <c r="F1300" s="249">
        <v>7300879</v>
      </c>
      <c r="G1300" s="67">
        <v>8.0999999999999996E-3</v>
      </c>
      <c r="H1300" s="250">
        <v>4928.09</v>
      </c>
      <c r="I1300" s="249">
        <f t="shared" si="418"/>
        <v>7300879</v>
      </c>
      <c r="J1300" s="67">
        <f t="shared" si="408"/>
        <v>8.0999999999999996E-3</v>
      </c>
      <c r="K1300" s="259">
        <f t="shared" si="419"/>
        <v>4928.0933249999998</v>
      </c>
      <c r="L1300" s="250">
        <f t="shared" ref="L1300:L1363" si="422">ROUND(K1300-H1300,2)</f>
        <v>0</v>
      </c>
      <c r="M1300" s="19" t="s">
        <v>1260</v>
      </c>
      <c r="O1300" s="32" t="str">
        <f t="shared" si="420"/>
        <v>E315</v>
      </c>
      <c r="P1300" s="318"/>
      <c r="Q1300" s="31">
        <f t="shared" si="421"/>
        <v>3.3249999996769475E-3</v>
      </c>
      <c r="T1300" s="19" t="s">
        <v>1260</v>
      </c>
    </row>
    <row r="1301" spans="1:20" outlineLevel="2" x14ac:dyDescent="0.25">
      <c r="A1301" t="s">
        <v>120</v>
      </c>
      <c r="B1301" t="str">
        <f t="shared" si="417"/>
        <v>E315 STM Accessory, Goldendale OP-9</v>
      </c>
      <c r="C1301" s="19" t="s">
        <v>1230</v>
      </c>
      <c r="E1301" s="27">
        <v>43373</v>
      </c>
      <c r="F1301" s="249">
        <v>7300879</v>
      </c>
      <c r="G1301" s="67">
        <v>8.0999999999999996E-3</v>
      </c>
      <c r="H1301" s="250">
        <v>4928.09</v>
      </c>
      <c r="I1301" s="249">
        <f t="shared" si="418"/>
        <v>7300879</v>
      </c>
      <c r="J1301" s="67">
        <f t="shared" si="408"/>
        <v>8.0999999999999996E-3</v>
      </c>
      <c r="K1301" s="259">
        <f t="shared" si="419"/>
        <v>4928.0933249999998</v>
      </c>
      <c r="L1301" s="250">
        <f t="shared" si="422"/>
        <v>0</v>
      </c>
      <c r="M1301" s="19" t="s">
        <v>1260</v>
      </c>
      <c r="O1301" s="32" t="str">
        <f t="shared" si="420"/>
        <v>E315</v>
      </c>
      <c r="P1301" s="318"/>
      <c r="Q1301" s="31">
        <f t="shared" si="421"/>
        <v>3.3249999996769475E-3</v>
      </c>
      <c r="T1301" s="19" t="s">
        <v>1260</v>
      </c>
    </row>
    <row r="1302" spans="1:20" outlineLevel="2" x14ac:dyDescent="0.25">
      <c r="A1302" t="s">
        <v>120</v>
      </c>
      <c r="B1302" t="str">
        <f t="shared" si="417"/>
        <v>E315 STM Accessory, Goldendale OP-10</v>
      </c>
      <c r="C1302" s="19" t="s">
        <v>1230</v>
      </c>
      <c r="E1302" s="27">
        <v>43404</v>
      </c>
      <c r="F1302" s="249">
        <v>7300879</v>
      </c>
      <c r="G1302" s="67">
        <v>8.0999999999999996E-3</v>
      </c>
      <c r="H1302" s="250">
        <v>4928.09</v>
      </c>
      <c r="I1302" s="249">
        <f t="shared" si="418"/>
        <v>7300879</v>
      </c>
      <c r="J1302" s="67">
        <f t="shared" si="408"/>
        <v>8.0999999999999996E-3</v>
      </c>
      <c r="K1302" s="259">
        <f t="shared" si="419"/>
        <v>4928.0933249999998</v>
      </c>
      <c r="L1302" s="250">
        <f t="shared" si="422"/>
        <v>0</v>
      </c>
      <c r="M1302" s="19" t="s">
        <v>1260</v>
      </c>
      <c r="O1302" s="32" t="str">
        <f t="shared" si="420"/>
        <v>E315</v>
      </c>
      <c r="P1302" s="318"/>
      <c r="Q1302" s="31">
        <f t="shared" si="421"/>
        <v>3.3249999996769475E-3</v>
      </c>
      <c r="T1302" s="19" t="s">
        <v>1260</v>
      </c>
    </row>
    <row r="1303" spans="1:20" outlineLevel="2" x14ac:dyDescent="0.25">
      <c r="A1303" t="s">
        <v>120</v>
      </c>
      <c r="B1303" t="str">
        <f t="shared" si="417"/>
        <v>E315 STM Accessory, Goldendale OP-11</v>
      </c>
      <c r="C1303" s="19" t="s">
        <v>1230</v>
      </c>
      <c r="E1303" s="27">
        <v>43434</v>
      </c>
      <c r="F1303" s="249">
        <v>7300879</v>
      </c>
      <c r="G1303" s="67">
        <v>8.0999999999999996E-3</v>
      </c>
      <c r="H1303" s="250">
        <v>4928.09</v>
      </c>
      <c r="I1303" s="249">
        <f t="shared" si="418"/>
        <v>7300879</v>
      </c>
      <c r="J1303" s="67">
        <f t="shared" si="408"/>
        <v>8.0999999999999996E-3</v>
      </c>
      <c r="K1303" s="259">
        <f t="shared" si="419"/>
        <v>4928.0933249999998</v>
      </c>
      <c r="L1303" s="250">
        <f t="shared" si="422"/>
        <v>0</v>
      </c>
      <c r="M1303" s="19" t="s">
        <v>1260</v>
      </c>
      <c r="O1303" s="32" t="str">
        <f t="shared" si="420"/>
        <v>E315</v>
      </c>
      <c r="P1303" s="318"/>
      <c r="Q1303" s="31">
        <f t="shared" si="421"/>
        <v>3.3249999996769475E-3</v>
      </c>
      <c r="T1303" s="19" t="s">
        <v>1260</v>
      </c>
    </row>
    <row r="1304" spans="1:20" outlineLevel="2" x14ac:dyDescent="0.25">
      <c r="A1304" t="s">
        <v>120</v>
      </c>
      <c r="B1304" t="str">
        <f t="shared" si="417"/>
        <v>E315 STM Accessory, Goldendale OP-12</v>
      </c>
      <c r="C1304" s="19" t="s">
        <v>1230</v>
      </c>
      <c r="E1304" s="27">
        <v>43465</v>
      </c>
      <c r="F1304" s="249">
        <v>7300879</v>
      </c>
      <c r="G1304" s="67">
        <v>8.0999999999999996E-3</v>
      </c>
      <c r="H1304" s="250">
        <v>4928.09</v>
      </c>
      <c r="I1304" s="249">
        <f t="shared" si="418"/>
        <v>7300879</v>
      </c>
      <c r="J1304" s="67">
        <f t="shared" si="408"/>
        <v>8.0999999999999996E-3</v>
      </c>
      <c r="K1304" s="259">
        <f t="shared" si="419"/>
        <v>4928.0933249999998</v>
      </c>
      <c r="L1304" s="250">
        <f t="shared" si="422"/>
        <v>0</v>
      </c>
      <c r="M1304" s="19" t="s">
        <v>1260</v>
      </c>
      <c r="O1304" s="32" t="str">
        <f t="shared" si="420"/>
        <v>E315</v>
      </c>
      <c r="P1304" s="318"/>
      <c r="Q1304" s="31">
        <f t="shared" si="421"/>
        <v>3.3249999996769475E-3</v>
      </c>
      <c r="T1304" s="19" t="s">
        <v>1260</v>
      </c>
    </row>
    <row r="1305" spans="1:20" s="19" customFormat="1" ht="15.75" outlineLevel="1" thickBot="1" x14ac:dyDescent="0.3">
      <c r="A1305" s="28" t="s">
        <v>723</v>
      </c>
      <c r="C1305" s="20" t="s">
        <v>1234</v>
      </c>
      <c r="E1305" s="104" t="s">
        <v>1266</v>
      </c>
      <c r="F1305" s="29"/>
      <c r="G1305" s="30"/>
      <c r="H1305" s="42">
        <f>SUBTOTAL(9,H1293:H1304)</f>
        <v>59137.079999999987</v>
      </c>
      <c r="I1305" s="29"/>
      <c r="J1305" s="30">
        <f t="shared" si="408"/>
        <v>0</v>
      </c>
      <c r="K1305" s="42">
        <f>SUBTOTAL(9,K1293:K1304)</f>
        <v>59137.119900000012</v>
      </c>
      <c r="L1305" s="42">
        <f t="shared" si="422"/>
        <v>0.04</v>
      </c>
      <c r="O1305" s="32" t="str">
        <f>LEFT(A1305,5)</f>
        <v xml:space="preserve">E315 </v>
      </c>
      <c r="P1305" s="318">
        <f>-L1305/2</f>
        <v>-0.02</v>
      </c>
    </row>
    <row r="1306" spans="1:20" ht="15.75" outlineLevel="2" thickTop="1" x14ac:dyDescent="0.25">
      <c r="A1306" t="s">
        <v>121</v>
      </c>
      <c r="B1306" t="str">
        <f t="shared" ref="B1306:B1317" si="423">CONCATENATE(A1306,"-",MONTH(E1306))</f>
        <v>E315 STM Accessory, Mint Farm OP-1</v>
      </c>
      <c r="C1306" s="19" t="s">
        <v>1230</v>
      </c>
      <c r="E1306" s="27">
        <v>43131</v>
      </c>
      <c r="F1306" s="249">
        <v>2199936</v>
      </c>
      <c r="G1306" s="67">
        <v>2.4799999999999999E-2</v>
      </c>
      <c r="H1306" s="250">
        <v>4546.53</v>
      </c>
      <c r="I1306" s="249">
        <f t="shared" ref="I1306:I1317" si="424">VLOOKUP(CONCATENATE(A1306,"-12"),$B$6:$F$7816,5,FALSE)</f>
        <v>2199936</v>
      </c>
      <c r="J1306" s="67">
        <f t="shared" si="408"/>
        <v>2.4799999999999999E-2</v>
      </c>
      <c r="K1306" s="259">
        <f t="shared" ref="K1306:K1317" si="425">I1306*J1306/12</f>
        <v>4546.5343999999996</v>
      </c>
      <c r="L1306" s="250">
        <f t="shared" si="422"/>
        <v>0</v>
      </c>
      <c r="M1306" s="19" t="s">
        <v>1260</v>
      </c>
      <c r="O1306" s="32" t="str">
        <f t="shared" ref="O1306:O1317" si="426">LEFT(A1306,4)</f>
        <v>E315</v>
      </c>
      <c r="P1306" s="318"/>
      <c r="T1306" s="19" t="s">
        <v>1260</v>
      </c>
    </row>
    <row r="1307" spans="1:20" outlineLevel="2" x14ac:dyDescent="0.25">
      <c r="A1307" t="s">
        <v>121</v>
      </c>
      <c r="B1307" t="str">
        <f t="shared" si="423"/>
        <v>E315 STM Accessory, Mint Farm OP-2</v>
      </c>
      <c r="C1307" s="19" t="s">
        <v>1230</v>
      </c>
      <c r="E1307" s="27">
        <v>43159</v>
      </c>
      <c r="F1307" s="249">
        <v>2199936</v>
      </c>
      <c r="G1307" s="67">
        <v>2.4799999999999999E-2</v>
      </c>
      <c r="H1307" s="250">
        <v>4546.53</v>
      </c>
      <c r="I1307" s="249">
        <f t="shared" si="424"/>
        <v>2199936</v>
      </c>
      <c r="J1307" s="67">
        <f t="shared" si="408"/>
        <v>2.4799999999999999E-2</v>
      </c>
      <c r="K1307" s="259">
        <f t="shared" si="425"/>
        <v>4546.5343999999996</v>
      </c>
      <c r="L1307" s="250">
        <f t="shared" si="422"/>
        <v>0</v>
      </c>
      <c r="M1307" s="19" t="s">
        <v>1260</v>
      </c>
      <c r="O1307" s="32" t="str">
        <f t="shared" si="426"/>
        <v>E315</v>
      </c>
      <c r="P1307" s="318"/>
      <c r="T1307" s="19" t="s">
        <v>1260</v>
      </c>
    </row>
    <row r="1308" spans="1:20" outlineLevel="2" x14ac:dyDescent="0.25">
      <c r="A1308" t="s">
        <v>121</v>
      </c>
      <c r="B1308" t="str">
        <f t="shared" si="423"/>
        <v>E315 STM Accessory, Mint Farm OP-3</v>
      </c>
      <c r="C1308" s="19" t="s">
        <v>1230</v>
      </c>
      <c r="E1308" s="27">
        <v>43190</v>
      </c>
      <c r="F1308" s="249">
        <v>2199936</v>
      </c>
      <c r="G1308" s="67">
        <v>2.4799999999999999E-2</v>
      </c>
      <c r="H1308" s="250">
        <v>4546.53</v>
      </c>
      <c r="I1308" s="249">
        <f t="shared" si="424"/>
        <v>2199936</v>
      </c>
      <c r="J1308" s="67">
        <f t="shared" si="408"/>
        <v>2.4799999999999999E-2</v>
      </c>
      <c r="K1308" s="259">
        <f t="shared" si="425"/>
        <v>4546.5343999999996</v>
      </c>
      <c r="L1308" s="250">
        <f t="shared" si="422"/>
        <v>0</v>
      </c>
      <c r="M1308" s="19" t="s">
        <v>1260</v>
      </c>
      <c r="O1308" s="32" t="str">
        <f t="shared" si="426"/>
        <v>E315</v>
      </c>
      <c r="P1308" s="318"/>
      <c r="T1308" s="19" t="s">
        <v>1260</v>
      </c>
    </row>
    <row r="1309" spans="1:20" outlineLevel="2" x14ac:dyDescent="0.25">
      <c r="A1309" t="s">
        <v>121</v>
      </c>
      <c r="B1309" t="str">
        <f t="shared" si="423"/>
        <v>E315 STM Accessory, Mint Farm OP-4</v>
      </c>
      <c r="C1309" s="19" t="s">
        <v>1230</v>
      </c>
      <c r="E1309" s="27">
        <v>43220</v>
      </c>
      <c r="F1309" s="249">
        <v>2199936</v>
      </c>
      <c r="G1309" s="67">
        <v>2.4799999999999999E-2</v>
      </c>
      <c r="H1309" s="250">
        <v>4546.53</v>
      </c>
      <c r="I1309" s="249">
        <f t="shared" si="424"/>
        <v>2199936</v>
      </c>
      <c r="J1309" s="67">
        <f t="shared" si="408"/>
        <v>2.4799999999999999E-2</v>
      </c>
      <c r="K1309" s="259">
        <f t="shared" si="425"/>
        <v>4546.5343999999996</v>
      </c>
      <c r="L1309" s="250">
        <f t="shared" si="422"/>
        <v>0</v>
      </c>
      <c r="M1309" s="19" t="s">
        <v>1260</v>
      </c>
      <c r="O1309" s="32" t="str">
        <f t="shared" si="426"/>
        <v>E315</v>
      </c>
      <c r="P1309" s="318"/>
      <c r="T1309" s="19" t="s">
        <v>1260</v>
      </c>
    </row>
    <row r="1310" spans="1:20" outlineLevel="2" x14ac:dyDescent="0.25">
      <c r="A1310" t="s">
        <v>121</v>
      </c>
      <c r="B1310" t="str">
        <f t="shared" si="423"/>
        <v>E315 STM Accessory, Mint Farm OP-5</v>
      </c>
      <c r="C1310" s="19" t="s">
        <v>1230</v>
      </c>
      <c r="E1310" s="27">
        <v>43251</v>
      </c>
      <c r="F1310" s="249">
        <v>2199936</v>
      </c>
      <c r="G1310" s="67">
        <v>2.4799999999999999E-2</v>
      </c>
      <c r="H1310" s="250">
        <v>4546.53</v>
      </c>
      <c r="I1310" s="249">
        <f t="shared" si="424"/>
        <v>2199936</v>
      </c>
      <c r="J1310" s="67">
        <f t="shared" si="408"/>
        <v>2.4799999999999999E-2</v>
      </c>
      <c r="K1310" s="259">
        <f t="shared" si="425"/>
        <v>4546.5343999999996</v>
      </c>
      <c r="L1310" s="250">
        <f t="shared" si="422"/>
        <v>0</v>
      </c>
      <c r="M1310" s="19" t="s">
        <v>1260</v>
      </c>
      <c r="O1310" s="32" t="str">
        <f t="shared" si="426"/>
        <v>E315</v>
      </c>
      <c r="P1310" s="318"/>
      <c r="T1310" s="19" t="s">
        <v>1260</v>
      </c>
    </row>
    <row r="1311" spans="1:20" outlineLevel="2" x14ac:dyDescent="0.25">
      <c r="A1311" t="s">
        <v>121</v>
      </c>
      <c r="B1311" t="str">
        <f t="shared" si="423"/>
        <v>E315 STM Accessory, Mint Farm OP-6</v>
      </c>
      <c r="C1311" s="19" t="s">
        <v>1230</v>
      </c>
      <c r="E1311" s="27">
        <v>43281</v>
      </c>
      <c r="F1311" s="249">
        <v>2199936</v>
      </c>
      <c r="G1311" s="67">
        <v>2.4799999999999999E-2</v>
      </c>
      <c r="H1311" s="250">
        <v>4546.53</v>
      </c>
      <c r="I1311" s="249">
        <f t="shared" si="424"/>
        <v>2199936</v>
      </c>
      <c r="J1311" s="67">
        <f t="shared" si="408"/>
        <v>2.4799999999999999E-2</v>
      </c>
      <c r="K1311" s="259">
        <f t="shared" si="425"/>
        <v>4546.5343999999996</v>
      </c>
      <c r="L1311" s="250">
        <f t="shared" si="422"/>
        <v>0</v>
      </c>
      <c r="M1311" s="19" t="s">
        <v>1260</v>
      </c>
      <c r="O1311" s="32" t="str">
        <f t="shared" si="426"/>
        <v>E315</v>
      </c>
      <c r="P1311" s="318"/>
      <c r="T1311" s="19" t="s">
        <v>1260</v>
      </c>
    </row>
    <row r="1312" spans="1:20" outlineLevel="2" x14ac:dyDescent="0.25">
      <c r="A1312" t="s">
        <v>121</v>
      </c>
      <c r="B1312" t="str">
        <f t="shared" si="423"/>
        <v>E315 STM Accessory, Mint Farm OP-7</v>
      </c>
      <c r="C1312" s="19" t="s">
        <v>1230</v>
      </c>
      <c r="E1312" s="27">
        <v>43312</v>
      </c>
      <c r="F1312" s="249">
        <v>2199936</v>
      </c>
      <c r="G1312" s="67">
        <v>2.4799999999999999E-2</v>
      </c>
      <c r="H1312" s="250">
        <v>4546.53</v>
      </c>
      <c r="I1312" s="249">
        <f t="shared" si="424"/>
        <v>2199936</v>
      </c>
      <c r="J1312" s="67">
        <f t="shared" si="408"/>
        <v>2.4799999999999999E-2</v>
      </c>
      <c r="K1312" s="259">
        <f t="shared" si="425"/>
        <v>4546.5343999999996</v>
      </c>
      <c r="L1312" s="250">
        <f t="shared" si="422"/>
        <v>0</v>
      </c>
      <c r="M1312" s="19" t="s">
        <v>1260</v>
      </c>
      <c r="O1312" s="32" t="str">
        <f t="shared" si="426"/>
        <v>E315</v>
      </c>
      <c r="P1312" s="318"/>
      <c r="T1312" s="19" t="s">
        <v>1260</v>
      </c>
    </row>
    <row r="1313" spans="1:20" outlineLevel="2" x14ac:dyDescent="0.25">
      <c r="A1313" t="s">
        <v>121</v>
      </c>
      <c r="B1313" t="str">
        <f t="shared" si="423"/>
        <v>E315 STM Accessory, Mint Farm OP-8</v>
      </c>
      <c r="C1313" s="19" t="s">
        <v>1230</v>
      </c>
      <c r="E1313" s="27">
        <v>43343</v>
      </c>
      <c r="F1313" s="249">
        <v>2199936</v>
      </c>
      <c r="G1313" s="67">
        <v>2.4799999999999999E-2</v>
      </c>
      <c r="H1313" s="250">
        <v>4546.53</v>
      </c>
      <c r="I1313" s="249">
        <f t="shared" si="424"/>
        <v>2199936</v>
      </c>
      <c r="J1313" s="67">
        <f t="shared" si="408"/>
        <v>2.4799999999999999E-2</v>
      </c>
      <c r="K1313" s="259">
        <f t="shared" si="425"/>
        <v>4546.5343999999996</v>
      </c>
      <c r="L1313" s="250">
        <f t="shared" si="422"/>
        <v>0</v>
      </c>
      <c r="M1313" s="19" t="s">
        <v>1260</v>
      </c>
      <c r="O1313" s="32" t="str">
        <f t="shared" si="426"/>
        <v>E315</v>
      </c>
      <c r="P1313" s="318"/>
      <c r="T1313" s="19" t="s">
        <v>1260</v>
      </c>
    </row>
    <row r="1314" spans="1:20" outlineLevel="2" x14ac:dyDescent="0.25">
      <c r="A1314" t="s">
        <v>121</v>
      </c>
      <c r="B1314" t="str">
        <f t="shared" si="423"/>
        <v>E315 STM Accessory, Mint Farm OP-9</v>
      </c>
      <c r="C1314" s="19" t="s">
        <v>1230</v>
      </c>
      <c r="E1314" s="27">
        <v>43373</v>
      </c>
      <c r="F1314" s="249">
        <v>2199936</v>
      </c>
      <c r="G1314" s="67">
        <v>2.4799999999999999E-2</v>
      </c>
      <c r="H1314" s="250">
        <v>4546.53</v>
      </c>
      <c r="I1314" s="249">
        <f t="shared" si="424"/>
        <v>2199936</v>
      </c>
      <c r="J1314" s="67">
        <f t="shared" si="408"/>
        <v>2.4799999999999999E-2</v>
      </c>
      <c r="K1314" s="259">
        <f t="shared" si="425"/>
        <v>4546.5343999999996</v>
      </c>
      <c r="L1314" s="250">
        <f t="shared" si="422"/>
        <v>0</v>
      </c>
      <c r="M1314" s="19" t="s">
        <v>1260</v>
      </c>
      <c r="O1314" s="32" t="str">
        <f t="shared" si="426"/>
        <v>E315</v>
      </c>
      <c r="P1314" s="318"/>
      <c r="T1314" s="19" t="s">
        <v>1260</v>
      </c>
    </row>
    <row r="1315" spans="1:20" outlineLevel="2" x14ac:dyDescent="0.25">
      <c r="A1315" t="s">
        <v>121</v>
      </c>
      <c r="B1315" t="str">
        <f t="shared" si="423"/>
        <v>E315 STM Accessory, Mint Farm OP-10</v>
      </c>
      <c r="C1315" s="19" t="s">
        <v>1230</v>
      </c>
      <c r="E1315" s="27">
        <v>43404</v>
      </c>
      <c r="F1315" s="249">
        <v>2199936</v>
      </c>
      <c r="G1315" s="67">
        <v>2.4799999999999999E-2</v>
      </c>
      <c r="H1315" s="250">
        <v>4546.53</v>
      </c>
      <c r="I1315" s="249">
        <f t="shared" si="424"/>
        <v>2199936</v>
      </c>
      <c r="J1315" s="67">
        <f t="shared" si="408"/>
        <v>2.4799999999999999E-2</v>
      </c>
      <c r="K1315" s="259">
        <f t="shared" si="425"/>
        <v>4546.5343999999996</v>
      </c>
      <c r="L1315" s="250">
        <f t="shared" si="422"/>
        <v>0</v>
      </c>
      <c r="M1315" s="19" t="s">
        <v>1260</v>
      </c>
      <c r="O1315" s="32" t="str">
        <f t="shared" si="426"/>
        <v>E315</v>
      </c>
      <c r="P1315" s="318"/>
      <c r="T1315" s="19" t="s">
        <v>1260</v>
      </c>
    </row>
    <row r="1316" spans="1:20" outlineLevel="2" x14ac:dyDescent="0.25">
      <c r="A1316" t="s">
        <v>121</v>
      </c>
      <c r="B1316" t="str">
        <f t="shared" si="423"/>
        <v>E315 STM Accessory, Mint Farm OP-11</v>
      </c>
      <c r="C1316" s="19" t="s">
        <v>1230</v>
      </c>
      <c r="E1316" s="27">
        <v>43434</v>
      </c>
      <c r="F1316" s="249">
        <v>2199936</v>
      </c>
      <c r="G1316" s="67">
        <v>2.4799999999999999E-2</v>
      </c>
      <c r="H1316" s="250">
        <v>4546.53</v>
      </c>
      <c r="I1316" s="249">
        <f t="shared" si="424"/>
        <v>2199936</v>
      </c>
      <c r="J1316" s="67">
        <f t="shared" si="408"/>
        <v>2.4799999999999999E-2</v>
      </c>
      <c r="K1316" s="259">
        <f t="shared" si="425"/>
        <v>4546.5343999999996</v>
      </c>
      <c r="L1316" s="250">
        <f t="shared" si="422"/>
        <v>0</v>
      </c>
      <c r="M1316" s="19" t="s">
        <v>1260</v>
      </c>
      <c r="O1316" s="32" t="str">
        <f t="shared" si="426"/>
        <v>E315</v>
      </c>
      <c r="P1316" s="318"/>
      <c r="T1316" s="19" t="s">
        <v>1260</v>
      </c>
    </row>
    <row r="1317" spans="1:20" outlineLevel="2" x14ac:dyDescent="0.25">
      <c r="A1317" t="s">
        <v>121</v>
      </c>
      <c r="B1317" t="str">
        <f t="shared" si="423"/>
        <v>E315 STM Accessory, Mint Farm OP-12</v>
      </c>
      <c r="C1317" s="19" t="s">
        <v>1230</v>
      </c>
      <c r="E1317" s="27">
        <v>43465</v>
      </c>
      <c r="F1317" s="249">
        <v>2199936</v>
      </c>
      <c r="G1317" s="67">
        <v>2.4799999999999999E-2</v>
      </c>
      <c r="H1317" s="250">
        <v>4546.53</v>
      </c>
      <c r="I1317" s="249">
        <f t="shared" si="424"/>
        <v>2199936</v>
      </c>
      <c r="J1317" s="67">
        <f t="shared" si="408"/>
        <v>2.4799999999999999E-2</v>
      </c>
      <c r="K1317" s="259">
        <f t="shared" si="425"/>
        <v>4546.5343999999996</v>
      </c>
      <c r="L1317" s="250">
        <f t="shared" si="422"/>
        <v>0</v>
      </c>
      <c r="M1317" s="19" t="s">
        <v>1260</v>
      </c>
      <c r="O1317" s="32" t="str">
        <f t="shared" si="426"/>
        <v>E315</v>
      </c>
      <c r="P1317" s="318"/>
      <c r="T1317" s="19" t="s">
        <v>1260</v>
      </c>
    </row>
    <row r="1318" spans="1:20" s="19" customFormat="1" ht="15.75" outlineLevel="1" thickBot="1" x14ac:dyDescent="0.3">
      <c r="A1318" s="28" t="s">
        <v>724</v>
      </c>
      <c r="C1318" s="20" t="s">
        <v>1234</v>
      </c>
      <c r="E1318" s="104" t="s">
        <v>1266</v>
      </c>
      <c r="F1318" s="29"/>
      <c r="G1318" s="30"/>
      <c r="H1318" s="42">
        <f>SUBTOTAL(9,H1306:H1317)</f>
        <v>54558.359999999993</v>
      </c>
      <c r="I1318" s="29"/>
      <c r="J1318" s="30">
        <f t="shared" si="408"/>
        <v>0</v>
      </c>
      <c r="K1318" s="42">
        <f>SUBTOTAL(9,K1306:K1317)</f>
        <v>54558.412799999984</v>
      </c>
      <c r="L1318" s="42">
        <f t="shared" si="422"/>
        <v>0.05</v>
      </c>
      <c r="O1318" s="32" t="str">
        <f>LEFT(A1318,5)</f>
        <v xml:space="preserve">E315 </v>
      </c>
      <c r="P1318" s="318">
        <f>-L1318/2</f>
        <v>-2.5000000000000001E-2</v>
      </c>
    </row>
    <row r="1319" spans="1:20" ht="15.75" outlineLevel="2" thickTop="1" x14ac:dyDescent="0.25">
      <c r="A1319" t="s">
        <v>122</v>
      </c>
      <c r="B1319" t="str">
        <f t="shared" ref="B1319:B1330" si="427">CONCATENATE(A1319,"-",MONTH(E1319))</f>
        <v>E315 STM Accessory, Sumas-1</v>
      </c>
      <c r="C1319" s="19" t="s">
        <v>1230</v>
      </c>
      <c r="E1319" s="27">
        <v>43131</v>
      </c>
      <c r="F1319" s="249">
        <v>9857.85</v>
      </c>
      <c r="G1319" s="67">
        <v>8.2000000000000007E-3</v>
      </c>
      <c r="H1319" s="250">
        <v>6.74</v>
      </c>
      <c r="I1319" s="249">
        <f t="shared" ref="I1319:I1330" si="428">VLOOKUP(CONCATENATE(A1319,"-12"),$B$6:$F$7816,5,FALSE)</f>
        <v>78049.73</v>
      </c>
      <c r="J1319" s="67">
        <f t="shared" si="408"/>
        <v>8.2000000000000007E-3</v>
      </c>
      <c r="K1319" s="259">
        <f t="shared" ref="K1319:K1330" si="429">I1319*J1319/12</f>
        <v>53.333982166666665</v>
      </c>
      <c r="L1319" s="250">
        <f t="shared" si="422"/>
        <v>46.59</v>
      </c>
      <c r="M1319" s="19" t="s">
        <v>1260</v>
      </c>
      <c r="O1319" s="32" t="str">
        <f t="shared" ref="O1319:O1330" si="430">LEFT(A1319,4)</f>
        <v>E315</v>
      </c>
      <c r="P1319" s="318"/>
      <c r="T1319" s="19" t="s">
        <v>1260</v>
      </c>
    </row>
    <row r="1320" spans="1:20" outlineLevel="2" x14ac:dyDescent="0.25">
      <c r="A1320" t="s">
        <v>122</v>
      </c>
      <c r="B1320" t="str">
        <f t="shared" si="427"/>
        <v>E315 STM Accessory, Sumas-2</v>
      </c>
      <c r="C1320" s="19" t="s">
        <v>1230</v>
      </c>
      <c r="E1320" s="27">
        <v>43159</v>
      </c>
      <c r="F1320" s="249">
        <v>9857.85</v>
      </c>
      <c r="G1320" s="67">
        <v>8.2000000000000007E-3</v>
      </c>
      <c r="H1320" s="250">
        <v>6.74</v>
      </c>
      <c r="I1320" s="249">
        <f t="shared" si="428"/>
        <v>78049.73</v>
      </c>
      <c r="J1320" s="67">
        <f t="shared" si="408"/>
        <v>8.2000000000000007E-3</v>
      </c>
      <c r="K1320" s="259">
        <f t="shared" si="429"/>
        <v>53.333982166666665</v>
      </c>
      <c r="L1320" s="250">
        <f t="shared" si="422"/>
        <v>46.59</v>
      </c>
      <c r="M1320" s="19" t="s">
        <v>1260</v>
      </c>
      <c r="O1320" s="32" t="str">
        <f t="shared" si="430"/>
        <v>E315</v>
      </c>
      <c r="P1320" s="318"/>
      <c r="T1320" s="19" t="s">
        <v>1260</v>
      </c>
    </row>
    <row r="1321" spans="1:20" outlineLevel="2" x14ac:dyDescent="0.25">
      <c r="A1321" t="s">
        <v>122</v>
      </c>
      <c r="B1321" t="str">
        <f t="shared" si="427"/>
        <v>E315 STM Accessory, Sumas-3</v>
      </c>
      <c r="C1321" s="19" t="s">
        <v>1230</v>
      </c>
      <c r="E1321" s="27">
        <v>43190</v>
      </c>
      <c r="F1321" s="249">
        <v>9857.85</v>
      </c>
      <c r="G1321" s="67">
        <v>8.2000000000000007E-3</v>
      </c>
      <c r="H1321" s="250">
        <v>6.74</v>
      </c>
      <c r="I1321" s="249">
        <f t="shared" si="428"/>
        <v>78049.73</v>
      </c>
      <c r="J1321" s="67">
        <f t="shared" si="408"/>
        <v>8.2000000000000007E-3</v>
      </c>
      <c r="K1321" s="259">
        <f t="shared" si="429"/>
        <v>53.333982166666665</v>
      </c>
      <c r="L1321" s="250">
        <f t="shared" si="422"/>
        <v>46.59</v>
      </c>
      <c r="M1321" s="19" t="s">
        <v>1260</v>
      </c>
      <c r="O1321" s="32" t="str">
        <f t="shared" si="430"/>
        <v>E315</v>
      </c>
      <c r="P1321" s="318"/>
      <c r="T1321" s="19" t="s">
        <v>1260</v>
      </c>
    </row>
    <row r="1322" spans="1:20" outlineLevel="2" x14ac:dyDescent="0.25">
      <c r="A1322" t="s">
        <v>122</v>
      </c>
      <c r="B1322" t="str">
        <f t="shared" si="427"/>
        <v>E315 STM Accessory, Sumas-4</v>
      </c>
      <c r="C1322" s="19" t="s">
        <v>1230</v>
      </c>
      <c r="E1322" s="27">
        <v>43220</v>
      </c>
      <c r="F1322" s="249">
        <v>9857.85</v>
      </c>
      <c r="G1322" s="67">
        <v>8.2000000000000007E-3</v>
      </c>
      <c r="H1322" s="250">
        <v>6.74</v>
      </c>
      <c r="I1322" s="249">
        <f t="shared" si="428"/>
        <v>78049.73</v>
      </c>
      <c r="J1322" s="67">
        <f t="shared" si="408"/>
        <v>8.2000000000000007E-3</v>
      </c>
      <c r="K1322" s="259">
        <f t="shared" si="429"/>
        <v>53.333982166666665</v>
      </c>
      <c r="L1322" s="250">
        <f t="shared" si="422"/>
        <v>46.59</v>
      </c>
      <c r="M1322" s="19" t="s">
        <v>1260</v>
      </c>
      <c r="O1322" s="32" t="str">
        <f t="shared" si="430"/>
        <v>E315</v>
      </c>
      <c r="P1322" s="318"/>
      <c r="T1322" s="19" t="s">
        <v>1260</v>
      </c>
    </row>
    <row r="1323" spans="1:20" outlineLevel="2" x14ac:dyDescent="0.25">
      <c r="A1323" t="s">
        <v>122</v>
      </c>
      <c r="B1323" t="str">
        <f t="shared" si="427"/>
        <v>E315 STM Accessory, Sumas-5</v>
      </c>
      <c r="C1323" s="19" t="s">
        <v>1230</v>
      </c>
      <c r="E1323" s="27">
        <v>43251</v>
      </c>
      <c r="F1323" s="249">
        <v>9857.85</v>
      </c>
      <c r="G1323" s="67">
        <v>8.2000000000000007E-3</v>
      </c>
      <c r="H1323" s="250">
        <v>6.74</v>
      </c>
      <c r="I1323" s="249">
        <f t="shared" si="428"/>
        <v>78049.73</v>
      </c>
      <c r="J1323" s="67">
        <f t="shared" si="408"/>
        <v>8.2000000000000007E-3</v>
      </c>
      <c r="K1323" s="259">
        <f t="shared" si="429"/>
        <v>53.333982166666665</v>
      </c>
      <c r="L1323" s="250">
        <f t="shared" si="422"/>
        <v>46.59</v>
      </c>
      <c r="M1323" s="19" t="s">
        <v>1260</v>
      </c>
      <c r="O1323" s="32" t="str">
        <f t="shared" si="430"/>
        <v>E315</v>
      </c>
      <c r="P1323" s="318"/>
      <c r="T1323" s="19" t="s">
        <v>1260</v>
      </c>
    </row>
    <row r="1324" spans="1:20" outlineLevel="2" x14ac:dyDescent="0.25">
      <c r="A1324" t="s">
        <v>122</v>
      </c>
      <c r="B1324" t="str">
        <f t="shared" si="427"/>
        <v>E315 STM Accessory, Sumas-6</v>
      </c>
      <c r="C1324" s="19" t="s">
        <v>1230</v>
      </c>
      <c r="E1324" s="27">
        <v>43281</v>
      </c>
      <c r="F1324" s="249">
        <v>9857.85</v>
      </c>
      <c r="G1324" s="67">
        <v>8.2000000000000007E-3</v>
      </c>
      <c r="H1324" s="250">
        <v>6.74</v>
      </c>
      <c r="I1324" s="249">
        <f t="shared" si="428"/>
        <v>78049.73</v>
      </c>
      <c r="J1324" s="67">
        <f t="shared" si="408"/>
        <v>8.2000000000000007E-3</v>
      </c>
      <c r="K1324" s="259">
        <f t="shared" si="429"/>
        <v>53.333982166666665</v>
      </c>
      <c r="L1324" s="250">
        <f t="shared" si="422"/>
        <v>46.59</v>
      </c>
      <c r="M1324" s="19" t="s">
        <v>1260</v>
      </c>
      <c r="O1324" s="32" t="str">
        <f t="shared" si="430"/>
        <v>E315</v>
      </c>
      <c r="P1324" s="318"/>
      <c r="T1324" s="19" t="s">
        <v>1260</v>
      </c>
    </row>
    <row r="1325" spans="1:20" outlineLevel="2" x14ac:dyDescent="0.25">
      <c r="A1325" t="s">
        <v>122</v>
      </c>
      <c r="B1325" t="str">
        <f t="shared" si="427"/>
        <v>E315 STM Accessory, Sumas-7</v>
      </c>
      <c r="C1325" s="19" t="s">
        <v>1230</v>
      </c>
      <c r="E1325" s="27">
        <v>43312</v>
      </c>
      <c r="F1325" s="249">
        <v>9857.85</v>
      </c>
      <c r="G1325" s="67">
        <v>8.2000000000000007E-3</v>
      </c>
      <c r="H1325" s="250">
        <v>6.74</v>
      </c>
      <c r="I1325" s="249">
        <f t="shared" si="428"/>
        <v>78049.73</v>
      </c>
      <c r="J1325" s="67">
        <f t="shared" si="408"/>
        <v>8.2000000000000007E-3</v>
      </c>
      <c r="K1325" s="259">
        <f t="shared" si="429"/>
        <v>53.333982166666665</v>
      </c>
      <c r="L1325" s="250">
        <f t="shared" si="422"/>
        <v>46.59</v>
      </c>
      <c r="M1325" s="19" t="s">
        <v>1260</v>
      </c>
      <c r="O1325" s="32" t="str">
        <f t="shared" si="430"/>
        <v>E315</v>
      </c>
      <c r="P1325" s="318"/>
      <c r="T1325" s="19" t="s">
        <v>1260</v>
      </c>
    </row>
    <row r="1326" spans="1:20" outlineLevel="2" x14ac:dyDescent="0.25">
      <c r="A1326" t="s">
        <v>122</v>
      </c>
      <c r="B1326" t="str">
        <f t="shared" si="427"/>
        <v>E315 STM Accessory, Sumas-8</v>
      </c>
      <c r="C1326" s="19" t="s">
        <v>1230</v>
      </c>
      <c r="E1326" s="27">
        <v>43343</v>
      </c>
      <c r="F1326" s="249">
        <v>9857.85</v>
      </c>
      <c r="G1326" s="67">
        <v>8.2000000000000007E-3</v>
      </c>
      <c r="H1326" s="250">
        <v>6.74</v>
      </c>
      <c r="I1326" s="249">
        <f t="shared" si="428"/>
        <v>78049.73</v>
      </c>
      <c r="J1326" s="67">
        <f t="shared" ref="J1326:J1389" si="431">G1326</f>
        <v>8.2000000000000007E-3</v>
      </c>
      <c r="K1326" s="259">
        <f t="shared" si="429"/>
        <v>53.333982166666665</v>
      </c>
      <c r="L1326" s="250">
        <f t="shared" si="422"/>
        <v>46.59</v>
      </c>
      <c r="M1326" s="19" t="s">
        <v>1260</v>
      </c>
      <c r="O1326" s="32" t="str">
        <f t="shared" si="430"/>
        <v>E315</v>
      </c>
      <c r="P1326" s="318"/>
      <c r="T1326" s="19" t="s">
        <v>1260</v>
      </c>
    </row>
    <row r="1327" spans="1:20" outlineLevel="2" x14ac:dyDescent="0.25">
      <c r="A1327" t="s">
        <v>122</v>
      </c>
      <c r="B1327" t="str">
        <f t="shared" si="427"/>
        <v>E315 STM Accessory, Sumas-9</v>
      </c>
      <c r="C1327" s="19" t="s">
        <v>1230</v>
      </c>
      <c r="E1327" s="27">
        <v>43373</v>
      </c>
      <c r="F1327" s="249">
        <v>9857.85</v>
      </c>
      <c r="G1327" s="67">
        <v>8.2000000000000007E-3</v>
      </c>
      <c r="H1327" s="250">
        <v>6.74</v>
      </c>
      <c r="I1327" s="249">
        <f t="shared" si="428"/>
        <v>78049.73</v>
      </c>
      <c r="J1327" s="67">
        <f t="shared" si="431"/>
        <v>8.2000000000000007E-3</v>
      </c>
      <c r="K1327" s="259">
        <f t="shared" si="429"/>
        <v>53.333982166666665</v>
      </c>
      <c r="L1327" s="250">
        <f t="shared" si="422"/>
        <v>46.59</v>
      </c>
      <c r="M1327" s="19" t="s">
        <v>1260</v>
      </c>
      <c r="O1327" s="32" t="str">
        <f t="shared" si="430"/>
        <v>E315</v>
      </c>
      <c r="P1327" s="318"/>
      <c r="T1327" s="19" t="s">
        <v>1260</v>
      </c>
    </row>
    <row r="1328" spans="1:20" outlineLevel="2" x14ac:dyDescent="0.25">
      <c r="A1328" t="s">
        <v>122</v>
      </c>
      <c r="B1328" t="str">
        <f t="shared" si="427"/>
        <v>E315 STM Accessory, Sumas-10</v>
      </c>
      <c r="C1328" s="19" t="s">
        <v>1230</v>
      </c>
      <c r="E1328" s="27">
        <v>43404</v>
      </c>
      <c r="F1328" s="249">
        <v>43953.79</v>
      </c>
      <c r="G1328" s="67">
        <v>8.2000000000000007E-3</v>
      </c>
      <c r="H1328" s="250">
        <v>30.04</v>
      </c>
      <c r="I1328" s="249">
        <f t="shared" si="428"/>
        <v>78049.73</v>
      </c>
      <c r="J1328" s="67">
        <f t="shared" si="431"/>
        <v>8.2000000000000007E-3</v>
      </c>
      <c r="K1328" s="259">
        <f t="shared" si="429"/>
        <v>53.333982166666665</v>
      </c>
      <c r="L1328" s="250">
        <f t="shared" si="422"/>
        <v>23.29</v>
      </c>
      <c r="M1328" s="19" t="s">
        <v>1260</v>
      </c>
      <c r="O1328" s="32" t="str">
        <f t="shared" si="430"/>
        <v>E315</v>
      </c>
      <c r="P1328" s="318"/>
      <c r="T1328" s="19" t="s">
        <v>1260</v>
      </c>
    </row>
    <row r="1329" spans="1:20" outlineLevel="2" x14ac:dyDescent="0.25">
      <c r="A1329" t="s">
        <v>122</v>
      </c>
      <c r="B1329" t="str">
        <f t="shared" si="427"/>
        <v>E315 STM Accessory, Sumas-11</v>
      </c>
      <c r="C1329" s="19" t="s">
        <v>1230</v>
      </c>
      <c r="E1329" s="27">
        <v>43434</v>
      </c>
      <c r="F1329" s="249">
        <v>78049.73</v>
      </c>
      <c r="G1329" s="67">
        <v>8.2000000000000007E-3</v>
      </c>
      <c r="H1329" s="250">
        <v>53.33</v>
      </c>
      <c r="I1329" s="249">
        <f t="shared" si="428"/>
        <v>78049.73</v>
      </c>
      <c r="J1329" s="67">
        <f t="shared" si="431"/>
        <v>8.2000000000000007E-3</v>
      </c>
      <c r="K1329" s="259">
        <f t="shared" si="429"/>
        <v>53.333982166666665</v>
      </c>
      <c r="L1329" s="250">
        <f t="shared" si="422"/>
        <v>0</v>
      </c>
      <c r="M1329" s="19" t="s">
        <v>1260</v>
      </c>
      <c r="O1329" s="32" t="str">
        <f t="shared" si="430"/>
        <v>E315</v>
      </c>
      <c r="P1329" s="318"/>
      <c r="T1329" s="19" t="s">
        <v>1260</v>
      </c>
    </row>
    <row r="1330" spans="1:20" outlineLevel="2" x14ac:dyDescent="0.25">
      <c r="A1330" t="s">
        <v>122</v>
      </c>
      <c r="B1330" t="str">
        <f t="shared" si="427"/>
        <v>E315 STM Accessory, Sumas-12</v>
      </c>
      <c r="C1330" s="19" t="s">
        <v>1230</v>
      </c>
      <c r="E1330" s="27">
        <v>43465</v>
      </c>
      <c r="F1330" s="249">
        <v>78049.73</v>
      </c>
      <c r="G1330" s="67">
        <v>8.2000000000000007E-3</v>
      </c>
      <c r="H1330" s="250">
        <v>53.33</v>
      </c>
      <c r="I1330" s="249">
        <f t="shared" si="428"/>
        <v>78049.73</v>
      </c>
      <c r="J1330" s="67">
        <f t="shared" si="431"/>
        <v>8.2000000000000007E-3</v>
      </c>
      <c r="K1330" s="259">
        <f t="shared" si="429"/>
        <v>53.333982166666665</v>
      </c>
      <c r="L1330" s="250">
        <f t="shared" si="422"/>
        <v>0</v>
      </c>
      <c r="M1330" s="19" t="s">
        <v>1260</v>
      </c>
      <c r="O1330" s="32" t="str">
        <f t="shared" si="430"/>
        <v>E315</v>
      </c>
      <c r="P1330" s="318"/>
      <c r="T1330" s="19" t="s">
        <v>1260</v>
      </c>
    </row>
    <row r="1331" spans="1:20" s="19" customFormat="1" ht="15.75" outlineLevel="1" thickBot="1" x14ac:dyDescent="0.3">
      <c r="A1331" s="28" t="s">
        <v>725</v>
      </c>
      <c r="C1331" s="20" t="s">
        <v>1234</v>
      </c>
      <c r="E1331" s="104" t="s">
        <v>1266</v>
      </c>
      <c r="F1331" s="29"/>
      <c r="G1331" s="30"/>
      <c r="H1331" s="42">
        <f>SUBTOTAL(9,H1319:H1330)</f>
        <v>197.36</v>
      </c>
      <c r="I1331" s="29"/>
      <c r="J1331" s="30">
        <f t="shared" si="431"/>
        <v>0</v>
      </c>
      <c r="K1331" s="42">
        <f>SUBTOTAL(9,K1319:K1330)</f>
        <v>640.00778600000012</v>
      </c>
      <c r="L1331" s="42">
        <f t="shared" si="422"/>
        <v>442.65</v>
      </c>
      <c r="O1331" s="32" t="str">
        <f>LEFT(A1331,5)</f>
        <v xml:space="preserve">E315 </v>
      </c>
      <c r="P1331" s="318">
        <f>-L1331/2</f>
        <v>-221.32499999999999</v>
      </c>
    </row>
    <row r="1332" spans="1:20" ht="15.75" outlineLevel="2" thickTop="1" x14ac:dyDescent="0.25">
      <c r="A1332" t="s">
        <v>123</v>
      </c>
      <c r="B1332" t="str">
        <f t="shared" ref="B1332:B1343" si="432">CONCATENATE(A1332,"-",MONTH(E1332))</f>
        <v>E315 STM Accessory, Sumas OP-1</v>
      </c>
      <c r="C1332" s="19" t="s">
        <v>1230</v>
      </c>
      <c r="E1332" s="27">
        <v>43131</v>
      </c>
      <c r="F1332" s="249">
        <v>660424.04</v>
      </c>
      <c r="G1332" s="67">
        <v>8.2000000000000007E-3</v>
      </c>
      <c r="H1332" s="250">
        <v>451.29</v>
      </c>
      <c r="I1332" s="249">
        <f t="shared" ref="I1332:I1343" si="433">VLOOKUP(CONCATENATE(A1332,"-12"),$B$6:$F$7816,5,FALSE)</f>
        <v>660424.04</v>
      </c>
      <c r="J1332" s="67">
        <f t="shared" si="431"/>
        <v>8.2000000000000007E-3</v>
      </c>
      <c r="K1332" s="259">
        <f t="shared" ref="K1332:K1343" si="434">I1332*J1332/12</f>
        <v>451.28976066666672</v>
      </c>
      <c r="L1332" s="250">
        <f t="shared" si="422"/>
        <v>0</v>
      </c>
      <c r="M1332" s="19" t="s">
        <v>1260</v>
      </c>
      <c r="O1332" s="32" t="str">
        <f t="shared" ref="O1332:O1343" si="435">LEFT(A1332,4)</f>
        <v>E315</v>
      </c>
      <c r="P1332" s="318"/>
      <c r="T1332" s="19" t="s">
        <v>1260</v>
      </c>
    </row>
    <row r="1333" spans="1:20" outlineLevel="2" x14ac:dyDescent="0.25">
      <c r="A1333" t="s">
        <v>123</v>
      </c>
      <c r="B1333" t="str">
        <f t="shared" si="432"/>
        <v>E315 STM Accessory, Sumas OP-2</v>
      </c>
      <c r="C1333" s="19" t="s">
        <v>1230</v>
      </c>
      <c r="E1333" s="27">
        <v>43159</v>
      </c>
      <c r="F1333" s="249">
        <v>660424.04</v>
      </c>
      <c r="G1333" s="67">
        <v>8.2000000000000007E-3</v>
      </c>
      <c r="H1333" s="250">
        <v>451.29</v>
      </c>
      <c r="I1333" s="249">
        <f t="shared" si="433"/>
        <v>660424.04</v>
      </c>
      <c r="J1333" s="67">
        <f t="shared" si="431"/>
        <v>8.2000000000000007E-3</v>
      </c>
      <c r="K1333" s="259">
        <f t="shared" si="434"/>
        <v>451.28976066666672</v>
      </c>
      <c r="L1333" s="250">
        <f t="shared" si="422"/>
        <v>0</v>
      </c>
      <c r="M1333" s="19" t="s">
        <v>1260</v>
      </c>
      <c r="O1333" s="32" t="str">
        <f t="shared" si="435"/>
        <v>E315</v>
      </c>
      <c r="P1333" s="318"/>
      <c r="T1333" s="19" t="s">
        <v>1260</v>
      </c>
    </row>
    <row r="1334" spans="1:20" outlineLevel="2" x14ac:dyDescent="0.25">
      <c r="A1334" t="s">
        <v>123</v>
      </c>
      <c r="B1334" t="str">
        <f t="shared" si="432"/>
        <v>E315 STM Accessory, Sumas OP-3</v>
      </c>
      <c r="C1334" s="19" t="s">
        <v>1230</v>
      </c>
      <c r="E1334" s="27">
        <v>43190</v>
      </c>
      <c r="F1334" s="249">
        <v>660424.04</v>
      </c>
      <c r="G1334" s="67">
        <v>8.2000000000000007E-3</v>
      </c>
      <c r="H1334" s="250">
        <v>451.29</v>
      </c>
      <c r="I1334" s="249">
        <f t="shared" si="433"/>
        <v>660424.04</v>
      </c>
      <c r="J1334" s="67">
        <f t="shared" si="431"/>
        <v>8.2000000000000007E-3</v>
      </c>
      <c r="K1334" s="259">
        <f t="shared" si="434"/>
        <v>451.28976066666672</v>
      </c>
      <c r="L1334" s="250">
        <f t="shared" si="422"/>
        <v>0</v>
      </c>
      <c r="M1334" s="19" t="s">
        <v>1260</v>
      </c>
      <c r="O1334" s="32" t="str">
        <f t="shared" si="435"/>
        <v>E315</v>
      </c>
      <c r="P1334" s="318"/>
      <c r="T1334" s="19" t="s">
        <v>1260</v>
      </c>
    </row>
    <row r="1335" spans="1:20" outlineLevel="2" x14ac:dyDescent="0.25">
      <c r="A1335" t="s">
        <v>123</v>
      </c>
      <c r="B1335" t="str">
        <f t="shared" si="432"/>
        <v>E315 STM Accessory, Sumas OP-4</v>
      </c>
      <c r="C1335" s="19" t="s">
        <v>1230</v>
      </c>
      <c r="E1335" s="27">
        <v>43220</v>
      </c>
      <c r="F1335" s="249">
        <v>660424.04</v>
      </c>
      <c r="G1335" s="67">
        <v>8.2000000000000007E-3</v>
      </c>
      <c r="H1335" s="250">
        <v>451.29</v>
      </c>
      <c r="I1335" s="249">
        <f t="shared" si="433"/>
        <v>660424.04</v>
      </c>
      <c r="J1335" s="67">
        <f t="shared" si="431"/>
        <v>8.2000000000000007E-3</v>
      </c>
      <c r="K1335" s="259">
        <f t="shared" si="434"/>
        <v>451.28976066666672</v>
      </c>
      <c r="L1335" s="250">
        <f t="shared" si="422"/>
        <v>0</v>
      </c>
      <c r="M1335" s="19" t="s">
        <v>1260</v>
      </c>
      <c r="O1335" s="32" t="str">
        <f t="shared" si="435"/>
        <v>E315</v>
      </c>
      <c r="P1335" s="318"/>
      <c r="T1335" s="19" t="s">
        <v>1260</v>
      </c>
    </row>
    <row r="1336" spans="1:20" outlineLevel="2" x14ac:dyDescent="0.25">
      <c r="A1336" t="s">
        <v>123</v>
      </c>
      <c r="B1336" t="str">
        <f t="shared" si="432"/>
        <v>E315 STM Accessory, Sumas OP-5</v>
      </c>
      <c r="C1336" s="19" t="s">
        <v>1230</v>
      </c>
      <c r="E1336" s="27">
        <v>43251</v>
      </c>
      <c r="F1336" s="249">
        <v>660424.04</v>
      </c>
      <c r="G1336" s="67">
        <v>8.2000000000000007E-3</v>
      </c>
      <c r="H1336" s="250">
        <v>451.29</v>
      </c>
      <c r="I1336" s="249">
        <f t="shared" si="433"/>
        <v>660424.04</v>
      </c>
      <c r="J1336" s="67">
        <f t="shared" si="431"/>
        <v>8.2000000000000007E-3</v>
      </c>
      <c r="K1336" s="259">
        <f t="shared" si="434"/>
        <v>451.28976066666672</v>
      </c>
      <c r="L1336" s="250">
        <f t="shared" si="422"/>
        <v>0</v>
      </c>
      <c r="M1336" s="19" t="s">
        <v>1260</v>
      </c>
      <c r="O1336" s="32" t="str">
        <f t="shared" si="435"/>
        <v>E315</v>
      </c>
      <c r="P1336" s="318"/>
      <c r="T1336" s="19" t="s">
        <v>1260</v>
      </c>
    </row>
    <row r="1337" spans="1:20" outlineLevel="2" x14ac:dyDescent="0.25">
      <c r="A1337" t="s">
        <v>123</v>
      </c>
      <c r="B1337" t="str">
        <f t="shared" si="432"/>
        <v>E315 STM Accessory, Sumas OP-6</v>
      </c>
      <c r="C1337" s="19" t="s">
        <v>1230</v>
      </c>
      <c r="E1337" s="27">
        <v>43281</v>
      </c>
      <c r="F1337" s="249">
        <v>660424.04</v>
      </c>
      <c r="G1337" s="67">
        <v>8.2000000000000007E-3</v>
      </c>
      <c r="H1337" s="250">
        <v>451.29</v>
      </c>
      <c r="I1337" s="249">
        <f t="shared" si="433"/>
        <v>660424.04</v>
      </c>
      <c r="J1337" s="67">
        <f t="shared" si="431"/>
        <v>8.2000000000000007E-3</v>
      </c>
      <c r="K1337" s="259">
        <f t="shared" si="434"/>
        <v>451.28976066666672</v>
      </c>
      <c r="L1337" s="250">
        <f t="shared" si="422"/>
        <v>0</v>
      </c>
      <c r="M1337" s="19" t="s">
        <v>1260</v>
      </c>
      <c r="O1337" s="32" t="str">
        <f t="shared" si="435"/>
        <v>E315</v>
      </c>
      <c r="P1337" s="318"/>
      <c r="T1337" s="19" t="s">
        <v>1260</v>
      </c>
    </row>
    <row r="1338" spans="1:20" outlineLevel="2" x14ac:dyDescent="0.25">
      <c r="A1338" t="s">
        <v>123</v>
      </c>
      <c r="B1338" t="str">
        <f t="shared" si="432"/>
        <v>E315 STM Accessory, Sumas OP-7</v>
      </c>
      <c r="C1338" s="19" t="s">
        <v>1230</v>
      </c>
      <c r="E1338" s="27">
        <v>43312</v>
      </c>
      <c r="F1338" s="249">
        <v>660424.04</v>
      </c>
      <c r="G1338" s="67">
        <v>8.2000000000000007E-3</v>
      </c>
      <c r="H1338" s="250">
        <v>451.29</v>
      </c>
      <c r="I1338" s="249">
        <f t="shared" si="433"/>
        <v>660424.04</v>
      </c>
      <c r="J1338" s="67">
        <f t="shared" si="431"/>
        <v>8.2000000000000007E-3</v>
      </c>
      <c r="K1338" s="259">
        <f t="shared" si="434"/>
        <v>451.28976066666672</v>
      </c>
      <c r="L1338" s="250">
        <f t="shared" si="422"/>
        <v>0</v>
      </c>
      <c r="M1338" s="19" t="s">
        <v>1260</v>
      </c>
      <c r="O1338" s="32" t="str">
        <f t="shared" si="435"/>
        <v>E315</v>
      </c>
      <c r="P1338" s="318"/>
      <c r="T1338" s="19" t="s">
        <v>1260</v>
      </c>
    </row>
    <row r="1339" spans="1:20" outlineLevel="2" x14ac:dyDescent="0.25">
      <c r="A1339" t="s">
        <v>123</v>
      </c>
      <c r="B1339" t="str">
        <f t="shared" si="432"/>
        <v>E315 STM Accessory, Sumas OP-8</v>
      </c>
      <c r="C1339" s="19" t="s">
        <v>1230</v>
      </c>
      <c r="E1339" s="27">
        <v>43343</v>
      </c>
      <c r="F1339" s="249">
        <v>660424.04</v>
      </c>
      <c r="G1339" s="67">
        <v>8.2000000000000007E-3</v>
      </c>
      <c r="H1339" s="250">
        <v>451.29</v>
      </c>
      <c r="I1339" s="249">
        <f t="shared" si="433"/>
        <v>660424.04</v>
      </c>
      <c r="J1339" s="67">
        <f t="shared" si="431"/>
        <v>8.2000000000000007E-3</v>
      </c>
      <c r="K1339" s="259">
        <f t="shared" si="434"/>
        <v>451.28976066666672</v>
      </c>
      <c r="L1339" s="250">
        <f t="shared" si="422"/>
        <v>0</v>
      </c>
      <c r="M1339" s="19" t="s">
        <v>1260</v>
      </c>
      <c r="O1339" s="32" t="str">
        <f t="shared" si="435"/>
        <v>E315</v>
      </c>
      <c r="P1339" s="318"/>
      <c r="T1339" s="19" t="s">
        <v>1260</v>
      </c>
    </row>
    <row r="1340" spans="1:20" outlineLevel="2" x14ac:dyDescent="0.25">
      <c r="A1340" t="s">
        <v>123</v>
      </c>
      <c r="B1340" t="str">
        <f t="shared" si="432"/>
        <v>E315 STM Accessory, Sumas OP-9</v>
      </c>
      <c r="C1340" s="19" t="s">
        <v>1230</v>
      </c>
      <c r="E1340" s="27">
        <v>43373</v>
      </c>
      <c r="F1340" s="249">
        <v>660424.04</v>
      </c>
      <c r="G1340" s="67">
        <v>8.2000000000000007E-3</v>
      </c>
      <c r="H1340" s="250">
        <v>451.29</v>
      </c>
      <c r="I1340" s="249">
        <f t="shared" si="433"/>
        <v>660424.04</v>
      </c>
      <c r="J1340" s="67">
        <f t="shared" si="431"/>
        <v>8.2000000000000007E-3</v>
      </c>
      <c r="K1340" s="259">
        <f t="shared" si="434"/>
        <v>451.28976066666672</v>
      </c>
      <c r="L1340" s="250">
        <f t="shared" si="422"/>
        <v>0</v>
      </c>
      <c r="M1340" s="19" t="s">
        <v>1260</v>
      </c>
      <c r="O1340" s="32" t="str">
        <f t="shared" si="435"/>
        <v>E315</v>
      </c>
      <c r="P1340" s="318"/>
      <c r="T1340" s="19" t="s">
        <v>1260</v>
      </c>
    </row>
    <row r="1341" spans="1:20" outlineLevel="2" x14ac:dyDescent="0.25">
      <c r="A1341" t="s">
        <v>123</v>
      </c>
      <c r="B1341" t="str">
        <f t="shared" si="432"/>
        <v>E315 STM Accessory, Sumas OP-10</v>
      </c>
      <c r="C1341" s="19" t="s">
        <v>1230</v>
      </c>
      <c r="E1341" s="27">
        <v>43404</v>
      </c>
      <c r="F1341" s="249">
        <v>660424.04</v>
      </c>
      <c r="G1341" s="67">
        <v>8.2000000000000007E-3</v>
      </c>
      <c r="H1341" s="250">
        <v>451.29</v>
      </c>
      <c r="I1341" s="249">
        <f t="shared" si="433"/>
        <v>660424.04</v>
      </c>
      <c r="J1341" s="67">
        <f t="shared" si="431"/>
        <v>8.2000000000000007E-3</v>
      </c>
      <c r="K1341" s="259">
        <f t="shared" si="434"/>
        <v>451.28976066666672</v>
      </c>
      <c r="L1341" s="250">
        <f t="shared" si="422"/>
        <v>0</v>
      </c>
      <c r="M1341" s="19" t="s">
        <v>1260</v>
      </c>
      <c r="O1341" s="32" t="str">
        <f t="shared" si="435"/>
        <v>E315</v>
      </c>
      <c r="P1341" s="318"/>
      <c r="T1341" s="19" t="s">
        <v>1260</v>
      </c>
    </row>
    <row r="1342" spans="1:20" outlineLevel="2" x14ac:dyDescent="0.25">
      <c r="A1342" t="s">
        <v>123</v>
      </c>
      <c r="B1342" t="str">
        <f t="shared" si="432"/>
        <v>E315 STM Accessory, Sumas OP-11</v>
      </c>
      <c r="C1342" s="19" t="s">
        <v>1230</v>
      </c>
      <c r="E1342" s="27">
        <v>43434</v>
      </c>
      <c r="F1342" s="249">
        <v>660424.04</v>
      </c>
      <c r="G1342" s="67">
        <v>8.2000000000000007E-3</v>
      </c>
      <c r="H1342" s="250">
        <v>451.29</v>
      </c>
      <c r="I1342" s="249">
        <f t="shared" si="433"/>
        <v>660424.04</v>
      </c>
      <c r="J1342" s="67">
        <f t="shared" si="431"/>
        <v>8.2000000000000007E-3</v>
      </c>
      <c r="K1342" s="259">
        <f t="shared" si="434"/>
        <v>451.28976066666672</v>
      </c>
      <c r="L1342" s="250">
        <f t="shared" si="422"/>
        <v>0</v>
      </c>
      <c r="M1342" s="19" t="s">
        <v>1260</v>
      </c>
      <c r="O1342" s="32" t="str">
        <f t="shared" si="435"/>
        <v>E315</v>
      </c>
      <c r="P1342" s="318"/>
      <c r="T1342" s="19" t="s">
        <v>1260</v>
      </c>
    </row>
    <row r="1343" spans="1:20" outlineLevel="2" x14ac:dyDescent="0.25">
      <c r="A1343" t="s">
        <v>123</v>
      </c>
      <c r="B1343" t="str">
        <f t="shared" si="432"/>
        <v>E315 STM Accessory, Sumas OP-12</v>
      </c>
      <c r="C1343" s="19" t="s">
        <v>1230</v>
      </c>
      <c r="E1343" s="27">
        <v>43465</v>
      </c>
      <c r="F1343" s="249">
        <v>660424.04</v>
      </c>
      <c r="G1343" s="67">
        <v>8.2000000000000007E-3</v>
      </c>
      <c r="H1343" s="250">
        <v>451.29</v>
      </c>
      <c r="I1343" s="249">
        <f t="shared" si="433"/>
        <v>660424.04</v>
      </c>
      <c r="J1343" s="67">
        <f t="shared" si="431"/>
        <v>8.2000000000000007E-3</v>
      </c>
      <c r="K1343" s="259">
        <f t="shared" si="434"/>
        <v>451.28976066666672</v>
      </c>
      <c r="L1343" s="250">
        <f t="shared" si="422"/>
        <v>0</v>
      </c>
      <c r="M1343" s="19" t="s">
        <v>1260</v>
      </c>
      <c r="O1343" s="32" t="str">
        <f t="shared" si="435"/>
        <v>E315</v>
      </c>
      <c r="P1343" s="318"/>
      <c r="T1343" s="19" t="s">
        <v>1260</v>
      </c>
    </row>
    <row r="1344" spans="1:20" s="19" customFormat="1" ht="15.75" outlineLevel="1" thickBot="1" x14ac:dyDescent="0.3">
      <c r="A1344" s="28" t="s">
        <v>726</v>
      </c>
      <c r="C1344" s="20" t="s">
        <v>1234</v>
      </c>
      <c r="E1344" s="104" t="s">
        <v>1266</v>
      </c>
      <c r="F1344" s="29"/>
      <c r="G1344" s="30"/>
      <c r="H1344" s="42">
        <f>SUBTOTAL(9,H1332:H1343)</f>
        <v>5415.4800000000005</v>
      </c>
      <c r="I1344" s="29"/>
      <c r="J1344" s="30">
        <f t="shared" si="431"/>
        <v>0</v>
      </c>
      <c r="K1344" s="42">
        <f>SUBTOTAL(9,K1332:K1343)</f>
        <v>5415.4771279999995</v>
      </c>
      <c r="L1344" s="42">
        <f t="shared" si="422"/>
        <v>0</v>
      </c>
      <c r="O1344" s="32" t="str">
        <f>LEFT(A1344,5)</f>
        <v xml:space="preserve">E315 </v>
      </c>
      <c r="P1344" s="318">
        <f>-L1344/2</f>
        <v>0</v>
      </c>
    </row>
    <row r="1345" spans="1:20" ht="15.75" outlineLevel="2" thickTop="1" x14ac:dyDescent="0.25">
      <c r="A1345" t="s">
        <v>124</v>
      </c>
      <c r="B1345" t="str">
        <f t="shared" ref="B1345:B1356" si="436">CONCATENATE(A1345,"-",MONTH(E1345))</f>
        <v>E316 STM Misc, Colstrip 1-1</v>
      </c>
      <c r="C1345" s="19" t="s">
        <v>1230</v>
      </c>
      <c r="E1345" s="27">
        <v>43131</v>
      </c>
      <c r="F1345" s="249">
        <v>989235.3</v>
      </c>
      <c r="G1345" s="67">
        <v>6.7500000000000004E-2</v>
      </c>
      <c r="H1345" s="250">
        <v>5564.45</v>
      </c>
      <c r="I1345" s="249">
        <f t="shared" ref="I1345:I1356" si="437">VLOOKUP(CONCATENATE(A1345,"-12"),$B$6:$F$7816,5,FALSE)</f>
        <v>988048.93</v>
      </c>
      <c r="J1345" s="67">
        <f t="shared" si="431"/>
        <v>6.7500000000000004E-2</v>
      </c>
      <c r="K1345" s="259">
        <f t="shared" ref="K1345:K1356" si="438">I1345*J1345/12</f>
        <v>5557.7752312500006</v>
      </c>
      <c r="L1345" s="250">
        <f t="shared" si="422"/>
        <v>-6.67</v>
      </c>
      <c r="M1345" s="19" t="s">
        <v>1260</v>
      </c>
      <c r="O1345" s="32" t="str">
        <f t="shared" ref="O1345:O1356" si="439">LEFT(A1345,4)</f>
        <v>E316</v>
      </c>
      <c r="P1345" s="318"/>
      <c r="T1345" s="19" t="s">
        <v>1260</v>
      </c>
    </row>
    <row r="1346" spans="1:20" outlineLevel="2" x14ac:dyDescent="0.25">
      <c r="A1346" t="s">
        <v>124</v>
      </c>
      <c r="B1346" t="str">
        <f t="shared" si="436"/>
        <v>E316 STM Misc, Colstrip 1-2</v>
      </c>
      <c r="C1346" s="19" t="s">
        <v>1230</v>
      </c>
      <c r="E1346" s="27">
        <v>43159</v>
      </c>
      <c r="F1346" s="249">
        <v>989387.68</v>
      </c>
      <c r="G1346" s="67">
        <v>6.7500000000000004E-2</v>
      </c>
      <c r="H1346" s="250">
        <v>5565.31</v>
      </c>
      <c r="I1346" s="249">
        <f t="shared" si="437"/>
        <v>988048.93</v>
      </c>
      <c r="J1346" s="67">
        <f t="shared" si="431"/>
        <v>6.7500000000000004E-2</v>
      </c>
      <c r="K1346" s="259">
        <f t="shared" si="438"/>
        <v>5557.7752312500006</v>
      </c>
      <c r="L1346" s="250">
        <f t="shared" si="422"/>
        <v>-7.53</v>
      </c>
      <c r="M1346" s="19" t="s">
        <v>1260</v>
      </c>
      <c r="O1346" s="32" t="str">
        <f t="shared" si="439"/>
        <v>E316</v>
      </c>
      <c r="P1346" s="318"/>
      <c r="T1346" s="19" t="s">
        <v>1260</v>
      </c>
    </row>
    <row r="1347" spans="1:20" outlineLevel="2" x14ac:dyDescent="0.25">
      <c r="A1347" t="s">
        <v>124</v>
      </c>
      <c r="B1347" t="str">
        <f t="shared" si="436"/>
        <v>E316 STM Misc, Colstrip 1-3</v>
      </c>
      <c r="C1347" s="19" t="s">
        <v>1230</v>
      </c>
      <c r="E1347" s="27">
        <v>43190</v>
      </c>
      <c r="F1347" s="249">
        <v>989387.68</v>
      </c>
      <c r="G1347" s="67">
        <v>6.7500000000000004E-2</v>
      </c>
      <c r="H1347" s="250">
        <v>5565.31</v>
      </c>
      <c r="I1347" s="249">
        <f t="shared" si="437"/>
        <v>988048.93</v>
      </c>
      <c r="J1347" s="67">
        <f t="shared" si="431"/>
        <v>6.7500000000000004E-2</v>
      </c>
      <c r="K1347" s="259">
        <f t="shared" si="438"/>
        <v>5557.7752312500006</v>
      </c>
      <c r="L1347" s="250">
        <f t="shared" si="422"/>
        <v>-7.53</v>
      </c>
      <c r="M1347" s="19" t="s">
        <v>1260</v>
      </c>
      <c r="O1347" s="32" t="str">
        <f t="shared" si="439"/>
        <v>E316</v>
      </c>
      <c r="P1347" s="318"/>
      <c r="T1347" s="19" t="s">
        <v>1260</v>
      </c>
    </row>
    <row r="1348" spans="1:20" outlineLevel="2" x14ac:dyDescent="0.25">
      <c r="A1348" t="s">
        <v>124</v>
      </c>
      <c r="B1348" t="str">
        <f t="shared" si="436"/>
        <v>E316 STM Misc, Colstrip 1-4</v>
      </c>
      <c r="C1348" s="19" t="s">
        <v>1230</v>
      </c>
      <c r="E1348" s="27">
        <v>43220</v>
      </c>
      <c r="F1348" s="249">
        <v>989387.68</v>
      </c>
      <c r="G1348" s="67">
        <v>6.7500000000000004E-2</v>
      </c>
      <c r="H1348" s="250">
        <v>5565.31</v>
      </c>
      <c r="I1348" s="249">
        <f t="shared" si="437"/>
        <v>988048.93</v>
      </c>
      <c r="J1348" s="67">
        <f t="shared" si="431"/>
        <v>6.7500000000000004E-2</v>
      </c>
      <c r="K1348" s="259">
        <f t="shared" si="438"/>
        <v>5557.7752312500006</v>
      </c>
      <c r="L1348" s="250">
        <f t="shared" si="422"/>
        <v>-7.53</v>
      </c>
      <c r="M1348" s="19" t="s">
        <v>1260</v>
      </c>
      <c r="O1348" s="32" t="str">
        <f t="shared" si="439"/>
        <v>E316</v>
      </c>
      <c r="P1348" s="318"/>
      <c r="T1348" s="19" t="s">
        <v>1260</v>
      </c>
    </row>
    <row r="1349" spans="1:20" outlineLevel="2" x14ac:dyDescent="0.25">
      <c r="A1349" t="s">
        <v>124</v>
      </c>
      <c r="B1349" t="str">
        <f t="shared" si="436"/>
        <v>E316 STM Misc, Colstrip 1-5</v>
      </c>
      <c r="C1349" s="19" t="s">
        <v>1230</v>
      </c>
      <c r="E1349" s="27">
        <v>43251</v>
      </c>
      <c r="F1349" s="249">
        <v>989387.68</v>
      </c>
      <c r="G1349" s="67">
        <v>6.7500000000000004E-2</v>
      </c>
      <c r="H1349" s="250">
        <v>5565.31</v>
      </c>
      <c r="I1349" s="249">
        <f t="shared" si="437"/>
        <v>988048.93</v>
      </c>
      <c r="J1349" s="67">
        <f t="shared" si="431"/>
        <v>6.7500000000000004E-2</v>
      </c>
      <c r="K1349" s="259">
        <f t="shared" si="438"/>
        <v>5557.7752312500006</v>
      </c>
      <c r="L1349" s="250">
        <f t="shared" si="422"/>
        <v>-7.53</v>
      </c>
      <c r="M1349" s="19" t="s">
        <v>1260</v>
      </c>
      <c r="O1349" s="32" t="str">
        <f t="shared" si="439"/>
        <v>E316</v>
      </c>
      <c r="P1349" s="318"/>
      <c r="T1349" s="19" t="s">
        <v>1260</v>
      </c>
    </row>
    <row r="1350" spans="1:20" outlineLevel="2" x14ac:dyDescent="0.25">
      <c r="A1350" t="s">
        <v>124</v>
      </c>
      <c r="B1350" t="str">
        <f t="shared" si="436"/>
        <v>E316 STM Misc, Colstrip 1-6</v>
      </c>
      <c r="C1350" s="19" t="s">
        <v>1230</v>
      </c>
      <c r="E1350" s="27">
        <v>43281</v>
      </c>
      <c r="F1350" s="249">
        <v>989387.68</v>
      </c>
      <c r="G1350" s="67">
        <v>6.7500000000000004E-2</v>
      </c>
      <c r="H1350" s="250">
        <v>5565.31</v>
      </c>
      <c r="I1350" s="249">
        <f t="shared" si="437"/>
        <v>988048.93</v>
      </c>
      <c r="J1350" s="67">
        <f t="shared" si="431"/>
        <v>6.7500000000000004E-2</v>
      </c>
      <c r="K1350" s="259">
        <f t="shared" si="438"/>
        <v>5557.7752312500006</v>
      </c>
      <c r="L1350" s="250">
        <f t="shared" si="422"/>
        <v>-7.53</v>
      </c>
      <c r="M1350" s="19" t="s">
        <v>1260</v>
      </c>
      <c r="O1350" s="32" t="str">
        <f t="shared" si="439"/>
        <v>E316</v>
      </c>
      <c r="P1350" s="318"/>
      <c r="T1350" s="19" t="s">
        <v>1260</v>
      </c>
    </row>
    <row r="1351" spans="1:20" outlineLevel="2" x14ac:dyDescent="0.25">
      <c r="A1351" t="s">
        <v>124</v>
      </c>
      <c r="B1351" t="str">
        <f t="shared" si="436"/>
        <v>E316 STM Misc, Colstrip 1-7</v>
      </c>
      <c r="C1351" s="19" t="s">
        <v>1230</v>
      </c>
      <c r="E1351" s="27">
        <v>43312</v>
      </c>
      <c r="F1351" s="249">
        <v>989387.68</v>
      </c>
      <c r="G1351" s="67">
        <v>6.7500000000000004E-2</v>
      </c>
      <c r="H1351" s="250">
        <v>5565.31</v>
      </c>
      <c r="I1351" s="249">
        <f t="shared" si="437"/>
        <v>988048.93</v>
      </c>
      <c r="J1351" s="67">
        <f t="shared" si="431"/>
        <v>6.7500000000000004E-2</v>
      </c>
      <c r="K1351" s="259">
        <f t="shared" si="438"/>
        <v>5557.7752312500006</v>
      </c>
      <c r="L1351" s="250">
        <f t="shared" si="422"/>
        <v>-7.53</v>
      </c>
      <c r="M1351" s="19" t="s">
        <v>1260</v>
      </c>
      <c r="O1351" s="32" t="str">
        <f t="shared" si="439"/>
        <v>E316</v>
      </c>
      <c r="P1351" s="318"/>
      <c r="T1351" s="19" t="s">
        <v>1260</v>
      </c>
    </row>
    <row r="1352" spans="1:20" outlineLevel="2" x14ac:dyDescent="0.25">
      <c r="A1352" t="s">
        <v>124</v>
      </c>
      <c r="B1352" t="str">
        <f t="shared" si="436"/>
        <v>E316 STM Misc, Colstrip 1-8</v>
      </c>
      <c r="C1352" s="19" t="s">
        <v>1230</v>
      </c>
      <c r="E1352" s="27">
        <v>43343</v>
      </c>
      <c r="F1352" s="249">
        <v>989387.68</v>
      </c>
      <c r="G1352" s="67">
        <v>6.7500000000000004E-2</v>
      </c>
      <c r="H1352" s="250">
        <v>5565.31</v>
      </c>
      <c r="I1352" s="249">
        <f t="shared" si="437"/>
        <v>988048.93</v>
      </c>
      <c r="J1352" s="67">
        <f t="shared" si="431"/>
        <v>6.7500000000000004E-2</v>
      </c>
      <c r="K1352" s="259">
        <f t="shared" si="438"/>
        <v>5557.7752312500006</v>
      </c>
      <c r="L1352" s="250">
        <f t="shared" si="422"/>
        <v>-7.53</v>
      </c>
      <c r="M1352" s="19" t="s">
        <v>1260</v>
      </c>
      <c r="O1352" s="32" t="str">
        <f t="shared" si="439"/>
        <v>E316</v>
      </c>
      <c r="P1352" s="318"/>
      <c r="T1352" s="19" t="s">
        <v>1260</v>
      </c>
    </row>
    <row r="1353" spans="1:20" outlineLevel="2" x14ac:dyDescent="0.25">
      <c r="A1353" t="s">
        <v>124</v>
      </c>
      <c r="B1353" t="str">
        <f t="shared" si="436"/>
        <v>E316 STM Misc, Colstrip 1-9</v>
      </c>
      <c r="C1353" s="19" t="s">
        <v>1230</v>
      </c>
      <c r="E1353" s="27">
        <v>43373</v>
      </c>
      <c r="F1353" s="249">
        <v>989387.68</v>
      </c>
      <c r="G1353" s="67">
        <v>6.7500000000000004E-2</v>
      </c>
      <c r="H1353" s="250">
        <v>5565.31</v>
      </c>
      <c r="I1353" s="249">
        <f t="shared" si="437"/>
        <v>988048.93</v>
      </c>
      <c r="J1353" s="67">
        <f t="shared" si="431"/>
        <v>6.7500000000000004E-2</v>
      </c>
      <c r="K1353" s="259">
        <f t="shared" si="438"/>
        <v>5557.7752312500006</v>
      </c>
      <c r="L1353" s="250">
        <f t="shared" si="422"/>
        <v>-7.53</v>
      </c>
      <c r="M1353" s="19" t="s">
        <v>1260</v>
      </c>
      <c r="O1353" s="32" t="str">
        <f t="shared" si="439"/>
        <v>E316</v>
      </c>
      <c r="P1353" s="318"/>
      <c r="T1353" s="19" t="s">
        <v>1260</v>
      </c>
    </row>
    <row r="1354" spans="1:20" outlineLevel="2" x14ac:dyDescent="0.25">
      <c r="A1354" t="s">
        <v>124</v>
      </c>
      <c r="B1354" t="str">
        <f t="shared" si="436"/>
        <v>E316 STM Misc, Colstrip 1-10</v>
      </c>
      <c r="C1354" s="19" t="s">
        <v>1230</v>
      </c>
      <c r="E1354" s="27">
        <v>43404</v>
      </c>
      <c r="F1354" s="249">
        <v>989387.68</v>
      </c>
      <c r="G1354" s="67">
        <v>6.7500000000000004E-2</v>
      </c>
      <c r="H1354" s="250">
        <v>5565.31</v>
      </c>
      <c r="I1354" s="249">
        <f t="shared" si="437"/>
        <v>988048.93</v>
      </c>
      <c r="J1354" s="67">
        <f t="shared" si="431"/>
        <v>6.7500000000000004E-2</v>
      </c>
      <c r="K1354" s="259">
        <f t="shared" si="438"/>
        <v>5557.7752312500006</v>
      </c>
      <c r="L1354" s="250">
        <f t="shared" si="422"/>
        <v>-7.53</v>
      </c>
      <c r="M1354" s="19" t="s">
        <v>1260</v>
      </c>
      <c r="O1354" s="32" t="str">
        <f t="shared" si="439"/>
        <v>E316</v>
      </c>
      <c r="P1354" s="318"/>
      <c r="T1354" s="19" t="s">
        <v>1260</v>
      </c>
    </row>
    <row r="1355" spans="1:20" outlineLevel="2" x14ac:dyDescent="0.25">
      <c r="A1355" t="s">
        <v>124</v>
      </c>
      <c r="B1355" t="str">
        <f t="shared" si="436"/>
        <v>E316 STM Misc, Colstrip 1-11</v>
      </c>
      <c r="C1355" s="19" t="s">
        <v>1230</v>
      </c>
      <c r="E1355" s="27">
        <v>43434</v>
      </c>
      <c r="F1355" s="249">
        <v>989387.68</v>
      </c>
      <c r="G1355" s="67">
        <v>6.7500000000000004E-2</v>
      </c>
      <c r="H1355" s="250">
        <v>5565.31</v>
      </c>
      <c r="I1355" s="249">
        <f t="shared" si="437"/>
        <v>988048.93</v>
      </c>
      <c r="J1355" s="67">
        <f t="shared" si="431"/>
        <v>6.7500000000000004E-2</v>
      </c>
      <c r="K1355" s="259">
        <f t="shared" si="438"/>
        <v>5557.7752312500006</v>
      </c>
      <c r="L1355" s="250">
        <f t="shared" si="422"/>
        <v>-7.53</v>
      </c>
      <c r="M1355" s="19" t="s">
        <v>1260</v>
      </c>
      <c r="O1355" s="32" t="str">
        <f t="shared" si="439"/>
        <v>E316</v>
      </c>
      <c r="P1355" s="318"/>
      <c r="T1355" s="19" t="s">
        <v>1260</v>
      </c>
    </row>
    <row r="1356" spans="1:20" outlineLevel="2" x14ac:dyDescent="0.25">
      <c r="A1356" t="s">
        <v>124</v>
      </c>
      <c r="B1356" t="str">
        <f t="shared" si="436"/>
        <v>E316 STM Misc, Colstrip 1-12</v>
      </c>
      <c r="C1356" s="19" t="s">
        <v>1230</v>
      </c>
      <c r="E1356" s="27">
        <v>43465</v>
      </c>
      <c r="F1356" s="249">
        <v>988048.93</v>
      </c>
      <c r="G1356" s="67">
        <v>6.7500000000000004E-2</v>
      </c>
      <c r="H1356" s="250">
        <v>5557.78</v>
      </c>
      <c r="I1356" s="249">
        <f t="shared" si="437"/>
        <v>988048.93</v>
      </c>
      <c r="J1356" s="67">
        <f t="shared" si="431"/>
        <v>6.7500000000000004E-2</v>
      </c>
      <c r="K1356" s="259">
        <f t="shared" si="438"/>
        <v>5557.7752312500006</v>
      </c>
      <c r="L1356" s="250">
        <f t="shared" si="422"/>
        <v>0</v>
      </c>
      <c r="M1356" s="19" t="s">
        <v>1260</v>
      </c>
      <c r="O1356" s="32" t="str">
        <f t="shared" si="439"/>
        <v>E316</v>
      </c>
      <c r="P1356" s="318"/>
      <c r="T1356" s="19" t="s">
        <v>1260</v>
      </c>
    </row>
    <row r="1357" spans="1:20" s="19" customFormat="1" ht="15.75" outlineLevel="1" thickBot="1" x14ac:dyDescent="0.3">
      <c r="A1357" s="28" t="s">
        <v>727</v>
      </c>
      <c r="C1357" s="20" t="s">
        <v>1234</v>
      </c>
      <c r="E1357" s="104" t="s">
        <v>1266</v>
      </c>
      <c r="F1357" s="29"/>
      <c r="G1357" s="30"/>
      <c r="H1357" s="42">
        <f>SUBTOTAL(9,H1345:H1356)</f>
        <v>66775.329999999987</v>
      </c>
      <c r="I1357" s="29"/>
      <c r="J1357" s="30">
        <f t="shared" si="431"/>
        <v>0</v>
      </c>
      <c r="K1357" s="42">
        <f>SUBTOTAL(9,K1345:K1356)</f>
        <v>66693.302775000004</v>
      </c>
      <c r="L1357" s="42">
        <f t="shared" si="422"/>
        <v>-82.03</v>
      </c>
      <c r="O1357" s="32" t="str">
        <f>LEFT(A1357,5)</f>
        <v xml:space="preserve">E316 </v>
      </c>
      <c r="P1357" s="318">
        <f>-L1357/2</f>
        <v>41.015000000000001</v>
      </c>
    </row>
    <row r="1358" spans="1:20" ht="15.75" outlineLevel="2" thickTop="1" x14ac:dyDescent="0.25">
      <c r="A1358" t="s">
        <v>125</v>
      </c>
      <c r="B1358" t="str">
        <f t="shared" ref="B1358:B1369" si="440">CONCATENATE(A1358,"-",MONTH(E1358))</f>
        <v>E316 STM Misc, Colstrip 1-2 Com-1</v>
      </c>
      <c r="C1358" s="19" t="s">
        <v>1230</v>
      </c>
      <c r="E1358" s="27">
        <v>43131</v>
      </c>
      <c r="F1358" s="249">
        <v>6204689.75</v>
      </c>
      <c r="G1358" s="67">
        <v>3.27E-2</v>
      </c>
      <c r="H1358" s="250">
        <v>16907.78</v>
      </c>
      <c r="I1358" s="249">
        <f t="shared" ref="I1358:I1369" si="441">VLOOKUP(CONCATENATE(A1358,"-12"),$B$6:$F$7816,5,FALSE)</f>
        <v>6204689.75</v>
      </c>
      <c r="J1358" s="67">
        <f t="shared" si="431"/>
        <v>3.27E-2</v>
      </c>
      <c r="K1358" s="259">
        <f t="shared" ref="K1358:K1369" si="442">I1358*J1358/12</f>
        <v>16907.77956875</v>
      </c>
      <c r="L1358" s="250">
        <f t="shared" si="422"/>
        <v>0</v>
      </c>
      <c r="M1358" s="19" t="s">
        <v>1260</v>
      </c>
      <c r="O1358" s="32" t="str">
        <f t="shared" ref="O1358:O1369" si="443">LEFT(A1358,4)</f>
        <v>E316</v>
      </c>
      <c r="P1358" s="318"/>
      <c r="T1358" s="19" t="s">
        <v>1260</v>
      </c>
    </row>
    <row r="1359" spans="1:20" outlineLevel="2" x14ac:dyDescent="0.25">
      <c r="A1359" t="s">
        <v>125</v>
      </c>
      <c r="B1359" t="str">
        <f t="shared" si="440"/>
        <v>E316 STM Misc, Colstrip 1-2 Com-2</v>
      </c>
      <c r="C1359" s="19" t="s">
        <v>1230</v>
      </c>
      <c r="E1359" s="27">
        <v>43159</v>
      </c>
      <c r="F1359" s="249">
        <v>6204689.75</v>
      </c>
      <c r="G1359" s="67">
        <v>3.27E-2</v>
      </c>
      <c r="H1359" s="250">
        <v>16907.78</v>
      </c>
      <c r="I1359" s="249">
        <f t="shared" si="441"/>
        <v>6204689.75</v>
      </c>
      <c r="J1359" s="67">
        <f t="shared" si="431"/>
        <v>3.27E-2</v>
      </c>
      <c r="K1359" s="259">
        <f t="shared" si="442"/>
        <v>16907.77956875</v>
      </c>
      <c r="L1359" s="250">
        <f t="shared" si="422"/>
        <v>0</v>
      </c>
      <c r="M1359" s="19" t="s">
        <v>1260</v>
      </c>
      <c r="O1359" s="32" t="str">
        <f t="shared" si="443"/>
        <v>E316</v>
      </c>
      <c r="P1359" s="318"/>
      <c r="T1359" s="19" t="s">
        <v>1260</v>
      </c>
    </row>
    <row r="1360" spans="1:20" outlineLevel="2" x14ac:dyDescent="0.25">
      <c r="A1360" t="s">
        <v>125</v>
      </c>
      <c r="B1360" t="str">
        <f t="shared" si="440"/>
        <v>E316 STM Misc, Colstrip 1-2 Com-3</v>
      </c>
      <c r="C1360" s="19" t="s">
        <v>1230</v>
      </c>
      <c r="E1360" s="27">
        <v>43190</v>
      </c>
      <c r="F1360" s="249">
        <v>6204689.75</v>
      </c>
      <c r="G1360" s="67">
        <v>3.27E-2</v>
      </c>
      <c r="H1360" s="250">
        <v>16907.78</v>
      </c>
      <c r="I1360" s="249">
        <f t="shared" si="441"/>
        <v>6204689.75</v>
      </c>
      <c r="J1360" s="67">
        <f t="shared" si="431"/>
        <v>3.27E-2</v>
      </c>
      <c r="K1360" s="259">
        <f t="shared" si="442"/>
        <v>16907.77956875</v>
      </c>
      <c r="L1360" s="250">
        <f t="shared" si="422"/>
        <v>0</v>
      </c>
      <c r="M1360" s="19" t="s">
        <v>1260</v>
      </c>
      <c r="O1360" s="32" t="str">
        <f t="shared" si="443"/>
        <v>E316</v>
      </c>
      <c r="P1360" s="318"/>
      <c r="T1360" s="19" t="s">
        <v>1260</v>
      </c>
    </row>
    <row r="1361" spans="1:20" outlineLevel="2" x14ac:dyDescent="0.25">
      <c r="A1361" t="s">
        <v>125</v>
      </c>
      <c r="B1361" t="str">
        <f t="shared" si="440"/>
        <v>E316 STM Misc, Colstrip 1-2 Com-4</v>
      </c>
      <c r="C1361" s="19" t="s">
        <v>1230</v>
      </c>
      <c r="E1361" s="27">
        <v>43220</v>
      </c>
      <c r="F1361" s="249">
        <v>6204689.75</v>
      </c>
      <c r="G1361" s="67">
        <v>3.27E-2</v>
      </c>
      <c r="H1361" s="250">
        <v>16907.78</v>
      </c>
      <c r="I1361" s="249">
        <f t="shared" si="441"/>
        <v>6204689.75</v>
      </c>
      <c r="J1361" s="67">
        <f t="shared" si="431"/>
        <v>3.27E-2</v>
      </c>
      <c r="K1361" s="259">
        <f t="shared" si="442"/>
        <v>16907.77956875</v>
      </c>
      <c r="L1361" s="250">
        <f t="shared" si="422"/>
        <v>0</v>
      </c>
      <c r="M1361" s="19" t="s">
        <v>1260</v>
      </c>
      <c r="O1361" s="32" t="str">
        <f t="shared" si="443"/>
        <v>E316</v>
      </c>
      <c r="P1361" s="318"/>
      <c r="T1361" s="19" t="s">
        <v>1260</v>
      </c>
    </row>
    <row r="1362" spans="1:20" outlineLevel="2" x14ac:dyDescent="0.25">
      <c r="A1362" t="s">
        <v>125</v>
      </c>
      <c r="B1362" t="str">
        <f t="shared" si="440"/>
        <v>E316 STM Misc, Colstrip 1-2 Com-5</v>
      </c>
      <c r="C1362" s="19" t="s">
        <v>1230</v>
      </c>
      <c r="E1362" s="27">
        <v>43251</v>
      </c>
      <c r="F1362" s="249">
        <v>6204689.75</v>
      </c>
      <c r="G1362" s="67">
        <v>3.27E-2</v>
      </c>
      <c r="H1362" s="250">
        <v>16907.78</v>
      </c>
      <c r="I1362" s="249">
        <f t="shared" si="441"/>
        <v>6204689.75</v>
      </c>
      <c r="J1362" s="67">
        <f t="shared" si="431"/>
        <v>3.27E-2</v>
      </c>
      <c r="K1362" s="259">
        <f t="shared" si="442"/>
        <v>16907.77956875</v>
      </c>
      <c r="L1362" s="250">
        <f t="shared" si="422"/>
        <v>0</v>
      </c>
      <c r="M1362" s="19" t="s">
        <v>1260</v>
      </c>
      <c r="O1362" s="32" t="str">
        <f t="shared" si="443"/>
        <v>E316</v>
      </c>
      <c r="P1362" s="318"/>
      <c r="T1362" s="19" t="s">
        <v>1260</v>
      </c>
    </row>
    <row r="1363" spans="1:20" outlineLevel="2" x14ac:dyDescent="0.25">
      <c r="A1363" t="s">
        <v>125</v>
      </c>
      <c r="B1363" t="str">
        <f t="shared" si="440"/>
        <v>E316 STM Misc, Colstrip 1-2 Com-6</v>
      </c>
      <c r="C1363" s="19" t="s">
        <v>1230</v>
      </c>
      <c r="E1363" s="27">
        <v>43281</v>
      </c>
      <c r="F1363" s="249">
        <v>6204689.75</v>
      </c>
      <c r="G1363" s="67">
        <v>3.27E-2</v>
      </c>
      <c r="H1363" s="250">
        <v>16907.78</v>
      </c>
      <c r="I1363" s="249">
        <f t="shared" si="441"/>
        <v>6204689.75</v>
      </c>
      <c r="J1363" s="67">
        <f t="shared" si="431"/>
        <v>3.27E-2</v>
      </c>
      <c r="K1363" s="259">
        <f t="shared" si="442"/>
        <v>16907.77956875</v>
      </c>
      <c r="L1363" s="250">
        <f t="shared" si="422"/>
        <v>0</v>
      </c>
      <c r="M1363" s="19" t="s">
        <v>1260</v>
      </c>
      <c r="O1363" s="32" t="str">
        <f t="shared" si="443"/>
        <v>E316</v>
      </c>
      <c r="P1363" s="318"/>
      <c r="T1363" s="19" t="s">
        <v>1260</v>
      </c>
    </row>
    <row r="1364" spans="1:20" outlineLevel="2" x14ac:dyDescent="0.25">
      <c r="A1364" t="s">
        <v>125</v>
      </c>
      <c r="B1364" t="str">
        <f t="shared" si="440"/>
        <v>E316 STM Misc, Colstrip 1-2 Com-7</v>
      </c>
      <c r="C1364" s="19" t="s">
        <v>1230</v>
      </c>
      <c r="E1364" s="27">
        <v>43312</v>
      </c>
      <c r="F1364" s="249">
        <v>6204689.75</v>
      </c>
      <c r="G1364" s="67">
        <v>3.27E-2</v>
      </c>
      <c r="H1364" s="250">
        <v>16907.78</v>
      </c>
      <c r="I1364" s="249">
        <f t="shared" si="441"/>
        <v>6204689.75</v>
      </c>
      <c r="J1364" s="67">
        <f t="shared" si="431"/>
        <v>3.27E-2</v>
      </c>
      <c r="K1364" s="259">
        <f t="shared" si="442"/>
        <v>16907.77956875</v>
      </c>
      <c r="L1364" s="250">
        <f t="shared" ref="L1364:L1427" si="444">ROUND(K1364-H1364,2)</f>
        <v>0</v>
      </c>
      <c r="M1364" s="19" t="s">
        <v>1260</v>
      </c>
      <c r="O1364" s="32" t="str">
        <f t="shared" si="443"/>
        <v>E316</v>
      </c>
      <c r="P1364" s="318"/>
      <c r="T1364" s="19" t="s">
        <v>1260</v>
      </c>
    </row>
    <row r="1365" spans="1:20" outlineLevel="2" x14ac:dyDescent="0.25">
      <c r="A1365" t="s">
        <v>125</v>
      </c>
      <c r="B1365" t="str">
        <f t="shared" si="440"/>
        <v>E316 STM Misc, Colstrip 1-2 Com-8</v>
      </c>
      <c r="C1365" s="19" t="s">
        <v>1230</v>
      </c>
      <c r="E1365" s="27">
        <v>43343</v>
      </c>
      <c r="F1365" s="249">
        <v>6204689.75</v>
      </c>
      <c r="G1365" s="67">
        <v>3.27E-2</v>
      </c>
      <c r="H1365" s="250">
        <v>16907.78</v>
      </c>
      <c r="I1365" s="249">
        <f t="shared" si="441"/>
        <v>6204689.75</v>
      </c>
      <c r="J1365" s="67">
        <f t="shared" si="431"/>
        <v>3.27E-2</v>
      </c>
      <c r="K1365" s="259">
        <f t="shared" si="442"/>
        <v>16907.77956875</v>
      </c>
      <c r="L1365" s="250">
        <f t="shared" si="444"/>
        <v>0</v>
      </c>
      <c r="M1365" s="19" t="s">
        <v>1260</v>
      </c>
      <c r="O1365" s="32" t="str">
        <f t="shared" si="443"/>
        <v>E316</v>
      </c>
      <c r="P1365" s="318"/>
      <c r="T1365" s="19" t="s">
        <v>1260</v>
      </c>
    </row>
    <row r="1366" spans="1:20" outlineLevel="2" x14ac:dyDescent="0.25">
      <c r="A1366" t="s">
        <v>125</v>
      </c>
      <c r="B1366" t="str">
        <f t="shared" si="440"/>
        <v>E316 STM Misc, Colstrip 1-2 Com-9</v>
      </c>
      <c r="C1366" s="19" t="s">
        <v>1230</v>
      </c>
      <c r="E1366" s="27">
        <v>43373</v>
      </c>
      <c r="F1366" s="249">
        <v>6204689.75</v>
      </c>
      <c r="G1366" s="67">
        <v>3.27E-2</v>
      </c>
      <c r="H1366" s="250">
        <v>16907.78</v>
      </c>
      <c r="I1366" s="249">
        <f t="shared" si="441"/>
        <v>6204689.75</v>
      </c>
      <c r="J1366" s="67">
        <f t="shared" si="431"/>
        <v>3.27E-2</v>
      </c>
      <c r="K1366" s="259">
        <f t="shared" si="442"/>
        <v>16907.77956875</v>
      </c>
      <c r="L1366" s="250">
        <f t="shared" si="444"/>
        <v>0</v>
      </c>
      <c r="M1366" s="19" t="s">
        <v>1260</v>
      </c>
      <c r="O1366" s="32" t="str">
        <f t="shared" si="443"/>
        <v>E316</v>
      </c>
      <c r="P1366" s="318"/>
      <c r="T1366" s="19" t="s">
        <v>1260</v>
      </c>
    </row>
    <row r="1367" spans="1:20" outlineLevel="2" x14ac:dyDescent="0.25">
      <c r="A1367" t="s">
        <v>125</v>
      </c>
      <c r="B1367" t="str">
        <f t="shared" si="440"/>
        <v>E316 STM Misc, Colstrip 1-2 Com-10</v>
      </c>
      <c r="C1367" s="19" t="s">
        <v>1230</v>
      </c>
      <c r="E1367" s="27">
        <v>43404</v>
      </c>
      <c r="F1367" s="249">
        <v>6204689.75</v>
      </c>
      <c r="G1367" s="67">
        <v>3.27E-2</v>
      </c>
      <c r="H1367" s="250">
        <v>16907.78</v>
      </c>
      <c r="I1367" s="249">
        <f t="shared" si="441"/>
        <v>6204689.75</v>
      </c>
      <c r="J1367" s="67">
        <f t="shared" si="431"/>
        <v>3.27E-2</v>
      </c>
      <c r="K1367" s="259">
        <f t="shared" si="442"/>
        <v>16907.77956875</v>
      </c>
      <c r="L1367" s="250">
        <f t="shared" si="444"/>
        <v>0</v>
      </c>
      <c r="M1367" s="19" t="s">
        <v>1260</v>
      </c>
      <c r="O1367" s="32" t="str">
        <f t="shared" si="443"/>
        <v>E316</v>
      </c>
      <c r="P1367" s="318"/>
      <c r="T1367" s="19" t="s">
        <v>1260</v>
      </c>
    </row>
    <row r="1368" spans="1:20" outlineLevel="2" x14ac:dyDescent="0.25">
      <c r="A1368" t="s">
        <v>125</v>
      </c>
      <c r="B1368" t="str">
        <f t="shared" si="440"/>
        <v>E316 STM Misc, Colstrip 1-2 Com-11</v>
      </c>
      <c r="C1368" s="19" t="s">
        <v>1230</v>
      </c>
      <c r="E1368" s="27">
        <v>43434</v>
      </c>
      <c r="F1368" s="249">
        <v>6204689.75</v>
      </c>
      <c r="G1368" s="67">
        <v>3.27E-2</v>
      </c>
      <c r="H1368" s="250">
        <v>16907.78</v>
      </c>
      <c r="I1368" s="249">
        <f t="shared" si="441"/>
        <v>6204689.75</v>
      </c>
      <c r="J1368" s="67">
        <f t="shared" si="431"/>
        <v>3.27E-2</v>
      </c>
      <c r="K1368" s="259">
        <f t="shared" si="442"/>
        <v>16907.77956875</v>
      </c>
      <c r="L1368" s="250">
        <f t="shared" si="444"/>
        <v>0</v>
      </c>
      <c r="M1368" s="19" t="s">
        <v>1260</v>
      </c>
      <c r="O1368" s="32" t="str">
        <f t="shared" si="443"/>
        <v>E316</v>
      </c>
      <c r="P1368" s="318"/>
      <c r="T1368" s="19" t="s">
        <v>1260</v>
      </c>
    </row>
    <row r="1369" spans="1:20" outlineLevel="2" x14ac:dyDescent="0.25">
      <c r="A1369" t="s">
        <v>125</v>
      </c>
      <c r="B1369" t="str">
        <f t="shared" si="440"/>
        <v>E316 STM Misc, Colstrip 1-2 Com-12</v>
      </c>
      <c r="C1369" s="19" t="s">
        <v>1230</v>
      </c>
      <c r="E1369" s="27">
        <v>43465</v>
      </c>
      <c r="F1369" s="249">
        <v>6204689.75</v>
      </c>
      <c r="G1369" s="67">
        <v>3.27E-2</v>
      </c>
      <c r="H1369" s="250">
        <v>16907.78</v>
      </c>
      <c r="I1369" s="249">
        <f t="shared" si="441"/>
        <v>6204689.75</v>
      </c>
      <c r="J1369" s="67">
        <f t="shared" si="431"/>
        <v>3.27E-2</v>
      </c>
      <c r="K1369" s="259">
        <f t="shared" si="442"/>
        <v>16907.77956875</v>
      </c>
      <c r="L1369" s="250">
        <f t="shared" si="444"/>
        <v>0</v>
      </c>
      <c r="M1369" s="19" t="s">
        <v>1260</v>
      </c>
      <c r="O1369" s="32" t="str">
        <f t="shared" si="443"/>
        <v>E316</v>
      </c>
      <c r="P1369" s="318"/>
      <c r="T1369" s="19" t="s">
        <v>1260</v>
      </c>
    </row>
    <row r="1370" spans="1:20" s="19" customFormat="1" ht="15.75" outlineLevel="1" thickBot="1" x14ac:dyDescent="0.3">
      <c r="A1370" s="28" t="s">
        <v>728</v>
      </c>
      <c r="C1370" s="20" t="s">
        <v>1234</v>
      </c>
      <c r="E1370" s="104" t="s">
        <v>1266</v>
      </c>
      <c r="F1370" s="29"/>
      <c r="G1370" s="30"/>
      <c r="H1370" s="42">
        <f>SUBTOTAL(9,H1358:H1369)</f>
        <v>202893.36</v>
      </c>
      <c r="I1370" s="29"/>
      <c r="J1370" s="30">
        <f t="shared" si="431"/>
        <v>0</v>
      </c>
      <c r="K1370" s="42">
        <f>SUBTOTAL(9,K1358:K1369)</f>
        <v>202893.35482500002</v>
      </c>
      <c r="L1370" s="42">
        <f t="shared" si="444"/>
        <v>-0.01</v>
      </c>
      <c r="O1370" s="32" t="str">
        <f>LEFT(A1370,5)</f>
        <v xml:space="preserve">E316 </v>
      </c>
      <c r="P1370" s="318">
        <f>-L1370/2</f>
        <v>5.0000000000000001E-3</v>
      </c>
    </row>
    <row r="1371" spans="1:20" ht="15.75" outlineLevel="2" thickTop="1" x14ac:dyDescent="0.25">
      <c r="A1371" t="s">
        <v>126</v>
      </c>
      <c r="B1371" t="str">
        <f t="shared" ref="B1371:B1382" si="445">CONCATENATE(A1371,"-",MONTH(E1371))</f>
        <v>E316 STM Misc, Colstrip 1-4 Com-1</v>
      </c>
      <c r="C1371" s="19" t="s">
        <v>1230</v>
      </c>
      <c r="E1371" s="27">
        <v>43131</v>
      </c>
      <c r="F1371" s="249">
        <v>251533.56</v>
      </c>
      <c r="G1371" s="67">
        <v>2.9599999999999998E-2</v>
      </c>
      <c r="H1371" s="250">
        <v>620.44999999999993</v>
      </c>
      <c r="I1371" s="249">
        <f t="shared" ref="I1371:I1382" si="446">VLOOKUP(CONCATENATE(A1371,"-12"),$B$6:$F$7816,5,FALSE)</f>
        <v>251533.56</v>
      </c>
      <c r="J1371" s="67">
        <f t="shared" si="431"/>
        <v>2.9599999999999998E-2</v>
      </c>
      <c r="K1371" s="259">
        <f t="shared" ref="K1371:K1382" si="447">I1371*J1371/12</f>
        <v>620.44944799999996</v>
      </c>
      <c r="L1371" s="250">
        <f t="shared" si="444"/>
        <v>0</v>
      </c>
      <c r="M1371" s="19" t="s">
        <v>1260</v>
      </c>
      <c r="O1371" s="32" t="str">
        <f t="shared" ref="O1371:O1382" si="448">LEFT(A1371,4)</f>
        <v>E316</v>
      </c>
      <c r="P1371" s="318"/>
      <c r="T1371" s="19" t="s">
        <v>1260</v>
      </c>
    </row>
    <row r="1372" spans="1:20" outlineLevel="2" x14ac:dyDescent="0.25">
      <c r="A1372" t="s">
        <v>126</v>
      </c>
      <c r="B1372" t="str">
        <f t="shared" si="445"/>
        <v>E316 STM Misc, Colstrip 1-4 Com-2</v>
      </c>
      <c r="C1372" s="19" t="s">
        <v>1230</v>
      </c>
      <c r="E1372" s="27">
        <v>43159</v>
      </c>
      <c r="F1372" s="249">
        <v>251533.56</v>
      </c>
      <c r="G1372" s="67">
        <v>2.9599999999999998E-2</v>
      </c>
      <c r="H1372" s="250">
        <v>620.44999999999993</v>
      </c>
      <c r="I1372" s="249">
        <f t="shared" si="446"/>
        <v>251533.56</v>
      </c>
      <c r="J1372" s="67">
        <f t="shared" si="431"/>
        <v>2.9599999999999998E-2</v>
      </c>
      <c r="K1372" s="259">
        <f t="shared" si="447"/>
        <v>620.44944799999996</v>
      </c>
      <c r="L1372" s="250">
        <f t="shared" si="444"/>
        <v>0</v>
      </c>
      <c r="M1372" s="19" t="s">
        <v>1260</v>
      </c>
      <c r="O1372" s="32" t="str">
        <f t="shared" si="448"/>
        <v>E316</v>
      </c>
      <c r="P1372" s="318"/>
      <c r="T1372" s="19" t="s">
        <v>1260</v>
      </c>
    </row>
    <row r="1373" spans="1:20" outlineLevel="2" x14ac:dyDescent="0.25">
      <c r="A1373" t="s">
        <v>126</v>
      </c>
      <c r="B1373" t="str">
        <f t="shared" si="445"/>
        <v>E316 STM Misc, Colstrip 1-4 Com-3</v>
      </c>
      <c r="C1373" s="19" t="s">
        <v>1230</v>
      </c>
      <c r="E1373" s="27">
        <v>43190</v>
      </c>
      <c r="F1373" s="249">
        <v>251533.56</v>
      </c>
      <c r="G1373" s="67">
        <v>2.9599999999999998E-2</v>
      </c>
      <c r="H1373" s="250">
        <v>620.44999999999993</v>
      </c>
      <c r="I1373" s="249">
        <f t="shared" si="446"/>
        <v>251533.56</v>
      </c>
      <c r="J1373" s="67">
        <f t="shared" si="431"/>
        <v>2.9599999999999998E-2</v>
      </c>
      <c r="K1373" s="259">
        <f t="shared" si="447"/>
        <v>620.44944799999996</v>
      </c>
      <c r="L1373" s="250">
        <f t="shared" si="444"/>
        <v>0</v>
      </c>
      <c r="M1373" s="19" t="s">
        <v>1260</v>
      </c>
      <c r="O1373" s="32" t="str">
        <f t="shared" si="448"/>
        <v>E316</v>
      </c>
      <c r="P1373" s="318"/>
      <c r="T1373" s="19" t="s">
        <v>1260</v>
      </c>
    </row>
    <row r="1374" spans="1:20" outlineLevel="2" x14ac:dyDescent="0.25">
      <c r="A1374" t="s">
        <v>126</v>
      </c>
      <c r="B1374" t="str">
        <f t="shared" si="445"/>
        <v>E316 STM Misc, Colstrip 1-4 Com-4</v>
      </c>
      <c r="C1374" s="19" t="s">
        <v>1230</v>
      </c>
      <c r="E1374" s="27">
        <v>43220</v>
      </c>
      <c r="F1374" s="249">
        <v>251533.56</v>
      </c>
      <c r="G1374" s="67">
        <v>2.9599999999999998E-2</v>
      </c>
      <c r="H1374" s="250">
        <v>620.44999999999993</v>
      </c>
      <c r="I1374" s="249">
        <f t="shared" si="446"/>
        <v>251533.56</v>
      </c>
      <c r="J1374" s="67">
        <f t="shared" si="431"/>
        <v>2.9599999999999998E-2</v>
      </c>
      <c r="K1374" s="259">
        <f t="shared" si="447"/>
        <v>620.44944799999996</v>
      </c>
      <c r="L1374" s="250">
        <f t="shared" si="444"/>
        <v>0</v>
      </c>
      <c r="M1374" s="19" t="s">
        <v>1260</v>
      </c>
      <c r="O1374" s="32" t="str">
        <f t="shared" si="448"/>
        <v>E316</v>
      </c>
      <c r="P1374" s="318"/>
      <c r="T1374" s="19" t="s">
        <v>1260</v>
      </c>
    </row>
    <row r="1375" spans="1:20" outlineLevel="2" x14ac:dyDescent="0.25">
      <c r="A1375" t="s">
        <v>126</v>
      </c>
      <c r="B1375" t="str">
        <f t="shared" si="445"/>
        <v>E316 STM Misc, Colstrip 1-4 Com-5</v>
      </c>
      <c r="C1375" s="19" t="s">
        <v>1230</v>
      </c>
      <c r="E1375" s="27">
        <v>43251</v>
      </c>
      <c r="F1375" s="249">
        <v>251533.56</v>
      </c>
      <c r="G1375" s="67">
        <v>2.9599999999999998E-2</v>
      </c>
      <c r="H1375" s="250">
        <v>620.44999999999993</v>
      </c>
      <c r="I1375" s="249">
        <f t="shared" si="446"/>
        <v>251533.56</v>
      </c>
      <c r="J1375" s="67">
        <f t="shared" si="431"/>
        <v>2.9599999999999998E-2</v>
      </c>
      <c r="K1375" s="259">
        <f t="shared" si="447"/>
        <v>620.44944799999996</v>
      </c>
      <c r="L1375" s="250">
        <f t="shared" si="444"/>
        <v>0</v>
      </c>
      <c r="M1375" s="19" t="s">
        <v>1260</v>
      </c>
      <c r="O1375" s="32" t="str">
        <f t="shared" si="448"/>
        <v>E316</v>
      </c>
      <c r="P1375" s="318"/>
      <c r="T1375" s="19" t="s">
        <v>1260</v>
      </c>
    </row>
    <row r="1376" spans="1:20" outlineLevel="2" x14ac:dyDescent="0.25">
      <c r="A1376" t="s">
        <v>126</v>
      </c>
      <c r="B1376" t="str">
        <f t="shared" si="445"/>
        <v>E316 STM Misc, Colstrip 1-4 Com-6</v>
      </c>
      <c r="C1376" s="19" t="s">
        <v>1230</v>
      </c>
      <c r="E1376" s="27">
        <v>43281</v>
      </c>
      <c r="F1376" s="249">
        <v>251533.56</v>
      </c>
      <c r="G1376" s="67">
        <v>2.9599999999999998E-2</v>
      </c>
      <c r="H1376" s="250">
        <v>620.44999999999993</v>
      </c>
      <c r="I1376" s="249">
        <f t="shared" si="446"/>
        <v>251533.56</v>
      </c>
      <c r="J1376" s="67">
        <f t="shared" si="431"/>
        <v>2.9599999999999998E-2</v>
      </c>
      <c r="K1376" s="259">
        <f t="shared" si="447"/>
        <v>620.44944799999996</v>
      </c>
      <c r="L1376" s="250">
        <f t="shared" si="444"/>
        <v>0</v>
      </c>
      <c r="M1376" s="19" t="s">
        <v>1260</v>
      </c>
      <c r="O1376" s="32" t="str">
        <f t="shared" si="448"/>
        <v>E316</v>
      </c>
      <c r="P1376" s="318"/>
      <c r="T1376" s="19" t="s">
        <v>1260</v>
      </c>
    </row>
    <row r="1377" spans="1:20" outlineLevel="2" x14ac:dyDescent="0.25">
      <c r="A1377" t="s">
        <v>126</v>
      </c>
      <c r="B1377" t="str">
        <f t="shared" si="445"/>
        <v>E316 STM Misc, Colstrip 1-4 Com-7</v>
      </c>
      <c r="C1377" s="19" t="s">
        <v>1230</v>
      </c>
      <c r="E1377" s="27">
        <v>43312</v>
      </c>
      <c r="F1377" s="249">
        <v>251533.56</v>
      </c>
      <c r="G1377" s="67">
        <v>2.9599999999999998E-2</v>
      </c>
      <c r="H1377" s="250">
        <v>620.44999999999993</v>
      </c>
      <c r="I1377" s="249">
        <f t="shared" si="446"/>
        <v>251533.56</v>
      </c>
      <c r="J1377" s="67">
        <f t="shared" si="431"/>
        <v>2.9599999999999998E-2</v>
      </c>
      <c r="K1377" s="259">
        <f t="shared" si="447"/>
        <v>620.44944799999996</v>
      </c>
      <c r="L1377" s="250">
        <f t="shared" si="444"/>
        <v>0</v>
      </c>
      <c r="M1377" s="19" t="s">
        <v>1260</v>
      </c>
      <c r="O1377" s="32" t="str">
        <f t="shared" si="448"/>
        <v>E316</v>
      </c>
      <c r="P1377" s="318"/>
      <c r="T1377" s="19" t="s">
        <v>1260</v>
      </c>
    </row>
    <row r="1378" spans="1:20" outlineLevel="2" x14ac:dyDescent="0.25">
      <c r="A1378" t="s">
        <v>126</v>
      </c>
      <c r="B1378" t="str">
        <f t="shared" si="445"/>
        <v>E316 STM Misc, Colstrip 1-4 Com-8</v>
      </c>
      <c r="C1378" s="19" t="s">
        <v>1230</v>
      </c>
      <c r="E1378" s="27">
        <v>43343</v>
      </c>
      <c r="F1378" s="249">
        <v>251533.56</v>
      </c>
      <c r="G1378" s="67">
        <v>2.9599999999999998E-2</v>
      </c>
      <c r="H1378" s="250">
        <v>620.44999999999993</v>
      </c>
      <c r="I1378" s="249">
        <f t="shared" si="446"/>
        <v>251533.56</v>
      </c>
      <c r="J1378" s="67">
        <f t="shared" si="431"/>
        <v>2.9599999999999998E-2</v>
      </c>
      <c r="K1378" s="259">
        <f t="shared" si="447"/>
        <v>620.44944799999996</v>
      </c>
      <c r="L1378" s="250">
        <f t="shared" si="444"/>
        <v>0</v>
      </c>
      <c r="M1378" s="19" t="s">
        <v>1260</v>
      </c>
      <c r="O1378" s="32" t="str">
        <f t="shared" si="448"/>
        <v>E316</v>
      </c>
      <c r="P1378" s="318"/>
      <c r="T1378" s="19" t="s">
        <v>1260</v>
      </c>
    </row>
    <row r="1379" spans="1:20" outlineLevel="2" x14ac:dyDescent="0.25">
      <c r="A1379" t="s">
        <v>126</v>
      </c>
      <c r="B1379" t="str">
        <f t="shared" si="445"/>
        <v>E316 STM Misc, Colstrip 1-4 Com-9</v>
      </c>
      <c r="C1379" s="19" t="s">
        <v>1230</v>
      </c>
      <c r="E1379" s="27">
        <v>43373</v>
      </c>
      <c r="F1379" s="249">
        <v>251533.56</v>
      </c>
      <c r="G1379" s="67">
        <v>2.9599999999999998E-2</v>
      </c>
      <c r="H1379" s="250">
        <v>620.44999999999993</v>
      </c>
      <c r="I1379" s="249">
        <f t="shared" si="446"/>
        <v>251533.56</v>
      </c>
      <c r="J1379" s="67">
        <f t="shared" si="431"/>
        <v>2.9599999999999998E-2</v>
      </c>
      <c r="K1379" s="259">
        <f t="shared" si="447"/>
        <v>620.44944799999996</v>
      </c>
      <c r="L1379" s="250">
        <f t="shared" si="444"/>
        <v>0</v>
      </c>
      <c r="M1379" s="19" t="s">
        <v>1260</v>
      </c>
      <c r="O1379" s="32" t="str">
        <f t="shared" si="448"/>
        <v>E316</v>
      </c>
      <c r="P1379" s="318"/>
      <c r="T1379" s="19" t="s">
        <v>1260</v>
      </c>
    </row>
    <row r="1380" spans="1:20" outlineLevel="2" x14ac:dyDescent="0.25">
      <c r="A1380" t="s">
        <v>126</v>
      </c>
      <c r="B1380" t="str">
        <f t="shared" si="445"/>
        <v>E316 STM Misc, Colstrip 1-4 Com-10</v>
      </c>
      <c r="C1380" s="19" t="s">
        <v>1230</v>
      </c>
      <c r="E1380" s="27">
        <v>43404</v>
      </c>
      <c r="F1380" s="249">
        <v>251533.56</v>
      </c>
      <c r="G1380" s="67">
        <v>2.9599999999999998E-2</v>
      </c>
      <c r="H1380" s="250">
        <v>620.44999999999993</v>
      </c>
      <c r="I1380" s="249">
        <f t="shared" si="446"/>
        <v>251533.56</v>
      </c>
      <c r="J1380" s="67">
        <f t="shared" si="431"/>
        <v>2.9599999999999998E-2</v>
      </c>
      <c r="K1380" s="259">
        <f t="shared" si="447"/>
        <v>620.44944799999996</v>
      </c>
      <c r="L1380" s="250">
        <f t="shared" si="444"/>
        <v>0</v>
      </c>
      <c r="M1380" s="19" t="s">
        <v>1260</v>
      </c>
      <c r="O1380" s="32" t="str">
        <f t="shared" si="448"/>
        <v>E316</v>
      </c>
      <c r="P1380" s="318"/>
      <c r="T1380" s="19" t="s">
        <v>1260</v>
      </c>
    </row>
    <row r="1381" spans="1:20" outlineLevel="2" x14ac:dyDescent="0.25">
      <c r="A1381" t="s">
        <v>126</v>
      </c>
      <c r="B1381" t="str">
        <f t="shared" si="445"/>
        <v>E316 STM Misc, Colstrip 1-4 Com-11</v>
      </c>
      <c r="C1381" s="19" t="s">
        <v>1230</v>
      </c>
      <c r="E1381" s="27">
        <v>43434</v>
      </c>
      <c r="F1381" s="249">
        <v>251533.56</v>
      </c>
      <c r="G1381" s="67">
        <v>2.9599999999999998E-2</v>
      </c>
      <c r="H1381" s="250">
        <v>620.44999999999993</v>
      </c>
      <c r="I1381" s="249">
        <f t="shared" si="446"/>
        <v>251533.56</v>
      </c>
      <c r="J1381" s="67">
        <f t="shared" si="431"/>
        <v>2.9599999999999998E-2</v>
      </c>
      <c r="K1381" s="259">
        <f t="shared" si="447"/>
        <v>620.44944799999996</v>
      </c>
      <c r="L1381" s="250">
        <f t="shared" si="444"/>
        <v>0</v>
      </c>
      <c r="M1381" s="19" t="s">
        <v>1260</v>
      </c>
      <c r="O1381" s="32" t="str">
        <f t="shared" si="448"/>
        <v>E316</v>
      </c>
      <c r="P1381" s="318"/>
      <c r="T1381" s="19" t="s">
        <v>1260</v>
      </c>
    </row>
    <row r="1382" spans="1:20" outlineLevel="2" x14ac:dyDescent="0.25">
      <c r="A1382" t="s">
        <v>126</v>
      </c>
      <c r="B1382" t="str">
        <f t="shared" si="445"/>
        <v>E316 STM Misc, Colstrip 1-4 Com-12</v>
      </c>
      <c r="C1382" s="19" t="s">
        <v>1230</v>
      </c>
      <c r="E1382" s="27">
        <v>43465</v>
      </c>
      <c r="F1382" s="249">
        <v>251533.56</v>
      </c>
      <c r="G1382" s="67">
        <v>2.9599999999999998E-2</v>
      </c>
      <c r="H1382" s="250">
        <v>620.44999999999993</v>
      </c>
      <c r="I1382" s="249">
        <f t="shared" si="446"/>
        <v>251533.56</v>
      </c>
      <c r="J1382" s="67">
        <f t="shared" si="431"/>
        <v>2.9599999999999998E-2</v>
      </c>
      <c r="K1382" s="259">
        <f t="shared" si="447"/>
        <v>620.44944799999996</v>
      </c>
      <c r="L1382" s="250">
        <f t="shared" si="444"/>
        <v>0</v>
      </c>
      <c r="M1382" s="19" t="s">
        <v>1260</v>
      </c>
      <c r="O1382" s="32" t="str">
        <f t="shared" si="448"/>
        <v>E316</v>
      </c>
      <c r="P1382" s="318"/>
      <c r="T1382" s="19" t="s">
        <v>1260</v>
      </c>
    </row>
    <row r="1383" spans="1:20" s="19" customFormat="1" ht="15.75" outlineLevel="1" thickBot="1" x14ac:dyDescent="0.3">
      <c r="A1383" s="28" t="s">
        <v>729</v>
      </c>
      <c r="C1383" s="20" t="s">
        <v>1234</v>
      </c>
      <c r="E1383" s="104" t="s">
        <v>1266</v>
      </c>
      <c r="F1383" s="29"/>
      <c r="G1383" s="30"/>
      <c r="H1383" s="42">
        <f>SUBTOTAL(9,H1371:H1382)</f>
        <v>7445.3999999999987</v>
      </c>
      <c r="I1383" s="29"/>
      <c r="J1383" s="30">
        <f t="shared" si="431"/>
        <v>0</v>
      </c>
      <c r="K1383" s="42">
        <f>SUBTOTAL(9,K1371:K1382)</f>
        <v>7445.3933760000009</v>
      </c>
      <c r="L1383" s="42">
        <f t="shared" si="444"/>
        <v>-0.01</v>
      </c>
      <c r="O1383" s="32" t="str">
        <f>LEFT(A1383,5)</f>
        <v xml:space="preserve">E316 </v>
      </c>
      <c r="P1383" s="318">
        <f>-L1383/2</f>
        <v>5.0000000000000001E-3</v>
      </c>
    </row>
    <row r="1384" spans="1:20" ht="15.75" outlineLevel="2" thickTop="1" x14ac:dyDescent="0.25">
      <c r="A1384" t="s">
        <v>127</v>
      </c>
      <c r="B1384" t="str">
        <f t="shared" ref="B1384:B1395" si="449">CONCATENATE(A1384,"-",MONTH(E1384))</f>
        <v>E316 STM Misc, Colstrip 2-1</v>
      </c>
      <c r="C1384" s="19" t="s">
        <v>1230</v>
      </c>
      <c r="E1384" s="27">
        <v>43131</v>
      </c>
      <c r="F1384" s="249">
        <v>1119671.75</v>
      </c>
      <c r="G1384" s="67">
        <v>6.3200000000000006E-2</v>
      </c>
      <c r="H1384" s="250">
        <v>5896.94</v>
      </c>
      <c r="I1384" s="249">
        <f t="shared" ref="I1384:I1395" si="450">VLOOKUP(CONCATENATE(A1384,"-12"),$B$6:$F$7816,5,FALSE)</f>
        <v>1118485.3799999999</v>
      </c>
      <c r="J1384" s="67">
        <f t="shared" si="431"/>
        <v>6.3200000000000006E-2</v>
      </c>
      <c r="K1384" s="259">
        <f t="shared" ref="K1384:K1395" si="451">I1384*J1384/12</f>
        <v>5890.689668</v>
      </c>
      <c r="L1384" s="250">
        <f t="shared" si="444"/>
        <v>-6.25</v>
      </c>
      <c r="M1384" s="19" t="s">
        <v>1260</v>
      </c>
      <c r="O1384" s="32" t="str">
        <f t="shared" ref="O1384:O1395" si="452">LEFT(A1384,4)</f>
        <v>E316</v>
      </c>
      <c r="P1384" s="318"/>
      <c r="T1384" s="19" t="s">
        <v>1260</v>
      </c>
    </row>
    <row r="1385" spans="1:20" outlineLevel="2" x14ac:dyDescent="0.25">
      <c r="A1385" t="s">
        <v>127</v>
      </c>
      <c r="B1385" t="str">
        <f t="shared" si="449"/>
        <v>E316 STM Misc, Colstrip 2-2</v>
      </c>
      <c r="C1385" s="19" t="s">
        <v>1230</v>
      </c>
      <c r="E1385" s="27">
        <v>43159</v>
      </c>
      <c r="F1385" s="249">
        <v>1119824.1299999999</v>
      </c>
      <c r="G1385" s="67">
        <v>6.3200000000000006E-2</v>
      </c>
      <c r="H1385" s="250">
        <v>5897.74</v>
      </c>
      <c r="I1385" s="249">
        <f t="shared" si="450"/>
        <v>1118485.3799999999</v>
      </c>
      <c r="J1385" s="67">
        <f t="shared" si="431"/>
        <v>6.3200000000000006E-2</v>
      </c>
      <c r="K1385" s="259">
        <f t="shared" si="451"/>
        <v>5890.689668</v>
      </c>
      <c r="L1385" s="250">
        <f t="shared" si="444"/>
        <v>-7.05</v>
      </c>
      <c r="M1385" s="19" t="s">
        <v>1260</v>
      </c>
      <c r="O1385" s="32" t="str">
        <f t="shared" si="452"/>
        <v>E316</v>
      </c>
      <c r="P1385" s="318"/>
      <c r="T1385" s="19" t="s">
        <v>1260</v>
      </c>
    </row>
    <row r="1386" spans="1:20" outlineLevel="2" x14ac:dyDescent="0.25">
      <c r="A1386" t="s">
        <v>127</v>
      </c>
      <c r="B1386" t="str">
        <f t="shared" si="449"/>
        <v>E316 STM Misc, Colstrip 2-3</v>
      </c>
      <c r="C1386" s="19" t="s">
        <v>1230</v>
      </c>
      <c r="E1386" s="27">
        <v>43190</v>
      </c>
      <c r="F1386" s="249">
        <v>1119824.1299999999</v>
      </c>
      <c r="G1386" s="67">
        <v>6.3200000000000006E-2</v>
      </c>
      <c r="H1386" s="250">
        <v>5897.74</v>
      </c>
      <c r="I1386" s="249">
        <f t="shared" si="450"/>
        <v>1118485.3799999999</v>
      </c>
      <c r="J1386" s="67">
        <f t="shared" si="431"/>
        <v>6.3200000000000006E-2</v>
      </c>
      <c r="K1386" s="259">
        <f t="shared" si="451"/>
        <v>5890.689668</v>
      </c>
      <c r="L1386" s="250">
        <f t="shared" si="444"/>
        <v>-7.05</v>
      </c>
      <c r="M1386" s="19" t="s">
        <v>1260</v>
      </c>
      <c r="O1386" s="32" t="str">
        <f t="shared" si="452"/>
        <v>E316</v>
      </c>
      <c r="P1386" s="318"/>
      <c r="T1386" s="19" t="s">
        <v>1260</v>
      </c>
    </row>
    <row r="1387" spans="1:20" outlineLevel="2" x14ac:dyDescent="0.25">
      <c r="A1387" t="s">
        <v>127</v>
      </c>
      <c r="B1387" t="str">
        <f t="shared" si="449"/>
        <v>E316 STM Misc, Colstrip 2-4</v>
      </c>
      <c r="C1387" s="19" t="s">
        <v>1230</v>
      </c>
      <c r="E1387" s="27">
        <v>43220</v>
      </c>
      <c r="F1387" s="249">
        <v>1119824.1299999999</v>
      </c>
      <c r="G1387" s="67">
        <v>6.3200000000000006E-2</v>
      </c>
      <c r="H1387" s="250">
        <v>5897.74</v>
      </c>
      <c r="I1387" s="249">
        <f t="shared" si="450"/>
        <v>1118485.3799999999</v>
      </c>
      <c r="J1387" s="67">
        <f t="shared" si="431"/>
        <v>6.3200000000000006E-2</v>
      </c>
      <c r="K1387" s="259">
        <f t="shared" si="451"/>
        <v>5890.689668</v>
      </c>
      <c r="L1387" s="250">
        <f t="shared" si="444"/>
        <v>-7.05</v>
      </c>
      <c r="M1387" s="19" t="s">
        <v>1260</v>
      </c>
      <c r="O1387" s="32" t="str">
        <f t="shared" si="452"/>
        <v>E316</v>
      </c>
      <c r="P1387" s="318"/>
      <c r="T1387" s="19" t="s">
        <v>1260</v>
      </c>
    </row>
    <row r="1388" spans="1:20" outlineLevel="2" x14ac:dyDescent="0.25">
      <c r="A1388" t="s">
        <v>127</v>
      </c>
      <c r="B1388" t="str">
        <f t="shared" si="449"/>
        <v>E316 STM Misc, Colstrip 2-5</v>
      </c>
      <c r="C1388" s="19" t="s">
        <v>1230</v>
      </c>
      <c r="E1388" s="27">
        <v>43251</v>
      </c>
      <c r="F1388" s="249">
        <v>1119824.1299999999</v>
      </c>
      <c r="G1388" s="67">
        <v>6.3200000000000006E-2</v>
      </c>
      <c r="H1388" s="250">
        <v>5897.74</v>
      </c>
      <c r="I1388" s="249">
        <f t="shared" si="450"/>
        <v>1118485.3799999999</v>
      </c>
      <c r="J1388" s="67">
        <f t="shared" si="431"/>
        <v>6.3200000000000006E-2</v>
      </c>
      <c r="K1388" s="259">
        <f t="shared" si="451"/>
        <v>5890.689668</v>
      </c>
      <c r="L1388" s="250">
        <f t="shared" si="444"/>
        <v>-7.05</v>
      </c>
      <c r="M1388" s="19" t="s">
        <v>1260</v>
      </c>
      <c r="O1388" s="32" t="str">
        <f t="shared" si="452"/>
        <v>E316</v>
      </c>
      <c r="P1388" s="318"/>
      <c r="T1388" s="19" t="s">
        <v>1260</v>
      </c>
    </row>
    <row r="1389" spans="1:20" outlineLevel="2" x14ac:dyDescent="0.25">
      <c r="A1389" t="s">
        <v>127</v>
      </c>
      <c r="B1389" t="str">
        <f t="shared" si="449"/>
        <v>E316 STM Misc, Colstrip 2-6</v>
      </c>
      <c r="C1389" s="19" t="s">
        <v>1230</v>
      </c>
      <c r="E1389" s="27">
        <v>43281</v>
      </c>
      <c r="F1389" s="249">
        <v>1119824.1299999999</v>
      </c>
      <c r="G1389" s="67">
        <v>6.3200000000000006E-2</v>
      </c>
      <c r="H1389" s="250">
        <v>5897.74</v>
      </c>
      <c r="I1389" s="249">
        <f t="shared" si="450"/>
        <v>1118485.3799999999</v>
      </c>
      <c r="J1389" s="67">
        <f t="shared" si="431"/>
        <v>6.3200000000000006E-2</v>
      </c>
      <c r="K1389" s="259">
        <f t="shared" si="451"/>
        <v>5890.689668</v>
      </c>
      <c r="L1389" s="250">
        <f t="shared" si="444"/>
        <v>-7.05</v>
      </c>
      <c r="M1389" s="19" t="s">
        <v>1260</v>
      </c>
      <c r="O1389" s="32" t="str">
        <f t="shared" si="452"/>
        <v>E316</v>
      </c>
      <c r="P1389" s="318"/>
      <c r="T1389" s="19" t="s">
        <v>1260</v>
      </c>
    </row>
    <row r="1390" spans="1:20" outlineLevel="2" x14ac:dyDescent="0.25">
      <c r="A1390" t="s">
        <v>127</v>
      </c>
      <c r="B1390" t="str">
        <f t="shared" si="449"/>
        <v>E316 STM Misc, Colstrip 2-7</v>
      </c>
      <c r="C1390" s="19" t="s">
        <v>1230</v>
      </c>
      <c r="E1390" s="27">
        <v>43312</v>
      </c>
      <c r="F1390" s="249">
        <v>1119824.1299999999</v>
      </c>
      <c r="G1390" s="67">
        <v>6.3200000000000006E-2</v>
      </c>
      <c r="H1390" s="250">
        <v>5897.74</v>
      </c>
      <c r="I1390" s="249">
        <f t="shared" si="450"/>
        <v>1118485.3799999999</v>
      </c>
      <c r="J1390" s="67">
        <f t="shared" ref="J1390:J1453" si="453">G1390</f>
        <v>6.3200000000000006E-2</v>
      </c>
      <c r="K1390" s="259">
        <f t="shared" si="451"/>
        <v>5890.689668</v>
      </c>
      <c r="L1390" s="250">
        <f t="shared" si="444"/>
        <v>-7.05</v>
      </c>
      <c r="M1390" s="19" t="s">
        <v>1260</v>
      </c>
      <c r="O1390" s="32" t="str">
        <f t="shared" si="452"/>
        <v>E316</v>
      </c>
      <c r="P1390" s="318"/>
      <c r="T1390" s="19" t="s">
        <v>1260</v>
      </c>
    </row>
    <row r="1391" spans="1:20" outlineLevel="2" x14ac:dyDescent="0.25">
      <c r="A1391" t="s">
        <v>127</v>
      </c>
      <c r="B1391" t="str">
        <f t="shared" si="449"/>
        <v>E316 STM Misc, Colstrip 2-8</v>
      </c>
      <c r="C1391" s="19" t="s">
        <v>1230</v>
      </c>
      <c r="E1391" s="27">
        <v>43343</v>
      </c>
      <c r="F1391" s="249">
        <v>1119824.1299999999</v>
      </c>
      <c r="G1391" s="67">
        <v>6.3200000000000006E-2</v>
      </c>
      <c r="H1391" s="250">
        <v>5897.74</v>
      </c>
      <c r="I1391" s="249">
        <f t="shared" si="450"/>
        <v>1118485.3799999999</v>
      </c>
      <c r="J1391" s="67">
        <f t="shared" si="453"/>
        <v>6.3200000000000006E-2</v>
      </c>
      <c r="K1391" s="259">
        <f t="shared" si="451"/>
        <v>5890.689668</v>
      </c>
      <c r="L1391" s="250">
        <f t="shared" si="444"/>
        <v>-7.05</v>
      </c>
      <c r="M1391" s="19" t="s">
        <v>1260</v>
      </c>
      <c r="O1391" s="32" t="str">
        <f t="shared" si="452"/>
        <v>E316</v>
      </c>
      <c r="P1391" s="318"/>
      <c r="T1391" s="19" t="s">
        <v>1260</v>
      </c>
    </row>
    <row r="1392" spans="1:20" outlineLevel="2" x14ac:dyDescent="0.25">
      <c r="A1392" t="s">
        <v>127</v>
      </c>
      <c r="B1392" t="str">
        <f t="shared" si="449"/>
        <v>E316 STM Misc, Colstrip 2-9</v>
      </c>
      <c r="C1392" s="19" t="s">
        <v>1230</v>
      </c>
      <c r="E1392" s="27">
        <v>43373</v>
      </c>
      <c r="F1392" s="249">
        <v>1119824.1299999999</v>
      </c>
      <c r="G1392" s="67">
        <v>6.3200000000000006E-2</v>
      </c>
      <c r="H1392" s="250">
        <v>5897.74</v>
      </c>
      <c r="I1392" s="249">
        <f t="shared" si="450"/>
        <v>1118485.3799999999</v>
      </c>
      <c r="J1392" s="67">
        <f t="shared" si="453"/>
        <v>6.3200000000000006E-2</v>
      </c>
      <c r="K1392" s="259">
        <f t="shared" si="451"/>
        <v>5890.689668</v>
      </c>
      <c r="L1392" s="250">
        <f t="shared" si="444"/>
        <v>-7.05</v>
      </c>
      <c r="M1392" s="19" t="s">
        <v>1260</v>
      </c>
      <c r="O1392" s="32" t="str">
        <f t="shared" si="452"/>
        <v>E316</v>
      </c>
      <c r="P1392" s="318"/>
      <c r="T1392" s="19" t="s">
        <v>1260</v>
      </c>
    </row>
    <row r="1393" spans="1:20" outlineLevel="2" x14ac:dyDescent="0.25">
      <c r="A1393" t="s">
        <v>127</v>
      </c>
      <c r="B1393" t="str">
        <f t="shared" si="449"/>
        <v>E316 STM Misc, Colstrip 2-10</v>
      </c>
      <c r="C1393" s="19" t="s">
        <v>1230</v>
      </c>
      <c r="E1393" s="27">
        <v>43404</v>
      </c>
      <c r="F1393" s="249">
        <v>1119824.1299999999</v>
      </c>
      <c r="G1393" s="67">
        <v>6.3200000000000006E-2</v>
      </c>
      <c r="H1393" s="250">
        <v>5897.74</v>
      </c>
      <c r="I1393" s="249">
        <f t="shared" si="450"/>
        <v>1118485.3799999999</v>
      </c>
      <c r="J1393" s="67">
        <f t="shared" si="453"/>
        <v>6.3200000000000006E-2</v>
      </c>
      <c r="K1393" s="259">
        <f t="shared" si="451"/>
        <v>5890.689668</v>
      </c>
      <c r="L1393" s="250">
        <f t="shared" si="444"/>
        <v>-7.05</v>
      </c>
      <c r="M1393" s="19" t="s">
        <v>1260</v>
      </c>
      <c r="O1393" s="32" t="str">
        <f t="shared" si="452"/>
        <v>E316</v>
      </c>
      <c r="P1393" s="318"/>
      <c r="T1393" s="19" t="s">
        <v>1260</v>
      </c>
    </row>
    <row r="1394" spans="1:20" outlineLevel="2" x14ac:dyDescent="0.25">
      <c r="A1394" t="s">
        <v>127</v>
      </c>
      <c r="B1394" t="str">
        <f t="shared" si="449"/>
        <v>E316 STM Misc, Colstrip 2-11</v>
      </c>
      <c r="C1394" s="19" t="s">
        <v>1230</v>
      </c>
      <c r="E1394" s="27">
        <v>43434</v>
      </c>
      <c r="F1394" s="249">
        <v>1119824.1299999999</v>
      </c>
      <c r="G1394" s="67">
        <v>6.3200000000000006E-2</v>
      </c>
      <c r="H1394" s="250">
        <v>5897.74</v>
      </c>
      <c r="I1394" s="249">
        <f t="shared" si="450"/>
        <v>1118485.3799999999</v>
      </c>
      <c r="J1394" s="67">
        <f t="shared" si="453"/>
        <v>6.3200000000000006E-2</v>
      </c>
      <c r="K1394" s="259">
        <f t="shared" si="451"/>
        <v>5890.689668</v>
      </c>
      <c r="L1394" s="250">
        <f t="shared" si="444"/>
        <v>-7.05</v>
      </c>
      <c r="M1394" s="19" t="s">
        <v>1260</v>
      </c>
      <c r="O1394" s="32" t="str">
        <f t="shared" si="452"/>
        <v>E316</v>
      </c>
      <c r="P1394" s="318"/>
      <c r="T1394" s="19" t="s">
        <v>1260</v>
      </c>
    </row>
    <row r="1395" spans="1:20" outlineLevel="2" x14ac:dyDescent="0.25">
      <c r="A1395" t="s">
        <v>127</v>
      </c>
      <c r="B1395" t="str">
        <f t="shared" si="449"/>
        <v>E316 STM Misc, Colstrip 2-12</v>
      </c>
      <c r="C1395" s="19" t="s">
        <v>1230</v>
      </c>
      <c r="E1395" s="27">
        <v>43465</v>
      </c>
      <c r="F1395" s="249">
        <v>1118485.3799999999</v>
      </c>
      <c r="G1395" s="67">
        <v>6.3200000000000006E-2</v>
      </c>
      <c r="H1395" s="250">
        <v>5890.69</v>
      </c>
      <c r="I1395" s="249">
        <f t="shared" si="450"/>
        <v>1118485.3799999999</v>
      </c>
      <c r="J1395" s="67">
        <f t="shared" si="453"/>
        <v>6.3200000000000006E-2</v>
      </c>
      <c r="K1395" s="259">
        <f t="shared" si="451"/>
        <v>5890.689668</v>
      </c>
      <c r="L1395" s="250">
        <f t="shared" si="444"/>
        <v>0</v>
      </c>
      <c r="M1395" s="19" t="s">
        <v>1260</v>
      </c>
      <c r="O1395" s="32" t="str">
        <f t="shared" si="452"/>
        <v>E316</v>
      </c>
      <c r="P1395" s="318"/>
      <c r="T1395" s="19" t="s">
        <v>1260</v>
      </c>
    </row>
    <row r="1396" spans="1:20" s="19" customFormat="1" ht="15.75" outlineLevel="1" thickBot="1" x14ac:dyDescent="0.3">
      <c r="A1396" s="28" t="s">
        <v>730</v>
      </c>
      <c r="C1396" s="20" t="s">
        <v>1234</v>
      </c>
      <c r="E1396" s="104" t="s">
        <v>1266</v>
      </c>
      <c r="F1396" s="29"/>
      <c r="G1396" s="30"/>
      <c r="H1396" s="42">
        <f>SUBTOTAL(9,H1384:H1395)</f>
        <v>70765.029999999984</v>
      </c>
      <c r="I1396" s="29"/>
      <c r="J1396" s="30">
        <f t="shared" si="453"/>
        <v>0</v>
      </c>
      <c r="K1396" s="42">
        <f>SUBTOTAL(9,K1384:K1395)</f>
        <v>70688.276016000003</v>
      </c>
      <c r="L1396" s="42">
        <f t="shared" si="444"/>
        <v>-76.75</v>
      </c>
      <c r="O1396" s="32" t="str">
        <f>LEFT(A1396,5)</f>
        <v xml:space="preserve">E316 </v>
      </c>
      <c r="P1396" s="318">
        <f>-L1396/2</f>
        <v>38.375</v>
      </c>
    </row>
    <row r="1397" spans="1:20" ht="15.75" outlineLevel="2" thickTop="1" x14ac:dyDescent="0.25">
      <c r="A1397" t="s">
        <v>128</v>
      </c>
      <c r="B1397" t="str">
        <f t="shared" ref="B1397:B1408" si="454">CONCATENATE(A1397,"-",MONTH(E1397))</f>
        <v>E316 STM Misc, Colstrip 3-1</v>
      </c>
      <c r="C1397" s="19" t="s">
        <v>1230</v>
      </c>
      <c r="E1397" s="27">
        <v>43131</v>
      </c>
      <c r="F1397" s="249">
        <v>1073350.8899999999</v>
      </c>
      <c r="G1397" s="67">
        <v>6.7699999999999996E-2</v>
      </c>
      <c r="H1397" s="250">
        <v>6055.48</v>
      </c>
      <c r="I1397" s="249">
        <f t="shared" ref="I1397:I1408" si="455">VLOOKUP(CONCATENATE(A1397,"-12"),$B$6:$F$7816,5,FALSE)</f>
        <v>1070502.9099999999</v>
      </c>
      <c r="J1397" s="67">
        <f t="shared" si="453"/>
        <v>6.7699999999999996E-2</v>
      </c>
      <c r="K1397" s="259">
        <f t="shared" ref="K1397:K1408" si="456">I1397*J1397/12</f>
        <v>6039.4205839166652</v>
      </c>
      <c r="L1397" s="250">
        <f t="shared" si="444"/>
        <v>-16.059999999999999</v>
      </c>
      <c r="M1397" s="19" t="s">
        <v>1260</v>
      </c>
      <c r="O1397" s="32" t="str">
        <f t="shared" ref="O1397:O1408" si="457">LEFT(A1397,4)</f>
        <v>E316</v>
      </c>
      <c r="P1397" s="318"/>
      <c r="T1397" s="19" t="s">
        <v>1260</v>
      </c>
    </row>
    <row r="1398" spans="1:20" outlineLevel="2" x14ac:dyDescent="0.25">
      <c r="A1398" t="s">
        <v>128</v>
      </c>
      <c r="B1398" t="str">
        <f t="shared" si="454"/>
        <v>E316 STM Misc, Colstrip 3-2</v>
      </c>
      <c r="C1398" s="19" t="s">
        <v>1230</v>
      </c>
      <c r="E1398" s="27">
        <v>43159</v>
      </c>
      <c r="F1398" s="249">
        <v>1071172.29</v>
      </c>
      <c r="G1398" s="67">
        <v>6.7699999999999996E-2</v>
      </c>
      <c r="H1398" s="250">
        <v>6043.2000000000007</v>
      </c>
      <c r="I1398" s="249">
        <f t="shared" si="455"/>
        <v>1070502.9099999999</v>
      </c>
      <c r="J1398" s="67">
        <f t="shared" si="453"/>
        <v>6.7699999999999996E-2</v>
      </c>
      <c r="K1398" s="259">
        <f t="shared" si="456"/>
        <v>6039.4205839166652</v>
      </c>
      <c r="L1398" s="250">
        <f t="shared" si="444"/>
        <v>-3.78</v>
      </c>
      <c r="M1398" s="19" t="s">
        <v>1260</v>
      </c>
      <c r="O1398" s="32" t="str">
        <f t="shared" si="457"/>
        <v>E316</v>
      </c>
      <c r="P1398" s="318"/>
      <c r="T1398" s="19" t="s">
        <v>1260</v>
      </c>
    </row>
    <row r="1399" spans="1:20" outlineLevel="2" x14ac:dyDescent="0.25">
      <c r="A1399" t="s">
        <v>128</v>
      </c>
      <c r="B1399" t="str">
        <f t="shared" si="454"/>
        <v>E316 STM Misc, Colstrip 3-3</v>
      </c>
      <c r="C1399" s="19" t="s">
        <v>1230</v>
      </c>
      <c r="E1399" s="27">
        <v>43190</v>
      </c>
      <c r="F1399" s="249">
        <v>1071172.29</v>
      </c>
      <c r="G1399" s="67">
        <v>6.7699999999999996E-2</v>
      </c>
      <c r="H1399" s="250">
        <v>6043.2000000000007</v>
      </c>
      <c r="I1399" s="249">
        <f t="shared" si="455"/>
        <v>1070502.9099999999</v>
      </c>
      <c r="J1399" s="67">
        <f t="shared" si="453"/>
        <v>6.7699999999999996E-2</v>
      </c>
      <c r="K1399" s="259">
        <f t="shared" si="456"/>
        <v>6039.4205839166652</v>
      </c>
      <c r="L1399" s="250">
        <f t="shared" si="444"/>
        <v>-3.78</v>
      </c>
      <c r="M1399" s="19" t="s">
        <v>1260</v>
      </c>
      <c r="O1399" s="32" t="str">
        <f t="shared" si="457"/>
        <v>E316</v>
      </c>
      <c r="P1399" s="318"/>
      <c r="T1399" s="19" t="s">
        <v>1260</v>
      </c>
    </row>
    <row r="1400" spans="1:20" outlineLevel="2" x14ac:dyDescent="0.25">
      <c r="A1400" t="s">
        <v>128</v>
      </c>
      <c r="B1400" t="str">
        <f t="shared" si="454"/>
        <v>E316 STM Misc, Colstrip 3-4</v>
      </c>
      <c r="C1400" s="19" t="s">
        <v>1230</v>
      </c>
      <c r="E1400" s="27">
        <v>43220</v>
      </c>
      <c r="F1400" s="249">
        <v>1071172.29</v>
      </c>
      <c r="G1400" s="67">
        <v>6.7699999999999996E-2</v>
      </c>
      <c r="H1400" s="250">
        <v>6043.2000000000007</v>
      </c>
      <c r="I1400" s="249">
        <f t="shared" si="455"/>
        <v>1070502.9099999999</v>
      </c>
      <c r="J1400" s="67">
        <f t="shared" si="453"/>
        <v>6.7699999999999996E-2</v>
      </c>
      <c r="K1400" s="259">
        <f t="shared" si="456"/>
        <v>6039.4205839166652</v>
      </c>
      <c r="L1400" s="250">
        <f t="shared" si="444"/>
        <v>-3.78</v>
      </c>
      <c r="M1400" s="19" t="s">
        <v>1260</v>
      </c>
      <c r="O1400" s="32" t="str">
        <f t="shared" si="457"/>
        <v>E316</v>
      </c>
      <c r="P1400" s="318"/>
      <c r="T1400" s="19" t="s">
        <v>1260</v>
      </c>
    </row>
    <row r="1401" spans="1:20" outlineLevel="2" x14ac:dyDescent="0.25">
      <c r="A1401" t="s">
        <v>128</v>
      </c>
      <c r="B1401" t="str">
        <f t="shared" si="454"/>
        <v>E316 STM Misc, Colstrip 3-5</v>
      </c>
      <c r="C1401" s="19" t="s">
        <v>1230</v>
      </c>
      <c r="E1401" s="27">
        <v>43251</v>
      </c>
      <c r="F1401" s="249">
        <v>1071172.29</v>
      </c>
      <c r="G1401" s="67">
        <v>6.7699999999999996E-2</v>
      </c>
      <c r="H1401" s="250">
        <v>6043.2000000000007</v>
      </c>
      <c r="I1401" s="249">
        <f t="shared" si="455"/>
        <v>1070502.9099999999</v>
      </c>
      <c r="J1401" s="67">
        <f t="shared" si="453"/>
        <v>6.7699999999999996E-2</v>
      </c>
      <c r="K1401" s="259">
        <f t="shared" si="456"/>
        <v>6039.4205839166652</v>
      </c>
      <c r="L1401" s="250">
        <f t="shared" si="444"/>
        <v>-3.78</v>
      </c>
      <c r="M1401" s="19" t="s">
        <v>1260</v>
      </c>
      <c r="O1401" s="32" t="str">
        <f t="shared" si="457"/>
        <v>E316</v>
      </c>
      <c r="P1401" s="318"/>
      <c r="T1401" s="19" t="s">
        <v>1260</v>
      </c>
    </row>
    <row r="1402" spans="1:20" outlineLevel="2" x14ac:dyDescent="0.25">
      <c r="A1402" t="s">
        <v>128</v>
      </c>
      <c r="B1402" t="str">
        <f t="shared" si="454"/>
        <v>E316 STM Misc, Colstrip 3-6</v>
      </c>
      <c r="C1402" s="19" t="s">
        <v>1230</v>
      </c>
      <c r="E1402" s="27">
        <v>43281</v>
      </c>
      <c r="F1402" s="249">
        <v>1071172.29</v>
      </c>
      <c r="G1402" s="67">
        <v>6.7699999999999996E-2</v>
      </c>
      <c r="H1402" s="250">
        <v>6043.2000000000007</v>
      </c>
      <c r="I1402" s="249">
        <f t="shared" si="455"/>
        <v>1070502.9099999999</v>
      </c>
      <c r="J1402" s="67">
        <f t="shared" si="453"/>
        <v>6.7699999999999996E-2</v>
      </c>
      <c r="K1402" s="259">
        <f t="shared" si="456"/>
        <v>6039.4205839166652</v>
      </c>
      <c r="L1402" s="250">
        <f t="shared" si="444"/>
        <v>-3.78</v>
      </c>
      <c r="M1402" s="19" t="s">
        <v>1260</v>
      </c>
      <c r="O1402" s="32" t="str">
        <f t="shared" si="457"/>
        <v>E316</v>
      </c>
      <c r="P1402" s="318"/>
      <c r="T1402" s="19" t="s">
        <v>1260</v>
      </c>
    </row>
    <row r="1403" spans="1:20" outlineLevel="2" x14ac:dyDescent="0.25">
      <c r="A1403" t="s">
        <v>128</v>
      </c>
      <c r="B1403" t="str">
        <f t="shared" si="454"/>
        <v>E316 STM Misc, Colstrip 3-7</v>
      </c>
      <c r="C1403" s="19" t="s">
        <v>1230</v>
      </c>
      <c r="E1403" s="27">
        <v>43312</v>
      </c>
      <c r="F1403" s="249">
        <v>1071172.29</v>
      </c>
      <c r="G1403" s="67">
        <v>6.7699999999999996E-2</v>
      </c>
      <c r="H1403" s="250">
        <v>6043.2000000000007</v>
      </c>
      <c r="I1403" s="249">
        <f t="shared" si="455"/>
        <v>1070502.9099999999</v>
      </c>
      <c r="J1403" s="67">
        <f t="shared" si="453"/>
        <v>6.7699999999999996E-2</v>
      </c>
      <c r="K1403" s="259">
        <f t="shared" si="456"/>
        <v>6039.4205839166652</v>
      </c>
      <c r="L1403" s="250">
        <f t="shared" si="444"/>
        <v>-3.78</v>
      </c>
      <c r="M1403" s="19" t="s">
        <v>1260</v>
      </c>
      <c r="O1403" s="32" t="str">
        <f t="shared" si="457"/>
        <v>E316</v>
      </c>
      <c r="P1403" s="318"/>
      <c r="T1403" s="19" t="s">
        <v>1260</v>
      </c>
    </row>
    <row r="1404" spans="1:20" outlineLevel="2" x14ac:dyDescent="0.25">
      <c r="A1404" t="s">
        <v>128</v>
      </c>
      <c r="B1404" t="str">
        <f t="shared" si="454"/>
        <v>E316 STM Misc, Colstrip 3-8</v>
      </c>
      <c r="C1404" s="19" t="s">
        <v>1230</v>
      </c>
      <c r="E1404" s="27">
        <v>43343</v>
      </c>
      <c r="F1404" s="249">
        <v>1071172.29</v>
      </c>
      <c r="G1404" s="67">
        <v>6.7699999999999996E-2</v>
      </c>
      <c r="H1404" s="250">
        <v>6043.2000000000007</v>
      </c>
      <c r="I1404" s="249">
        <f t="shared" si="455"/>
        <v>1070502.9099999999</v>
      </c>
      <c r="J1404" s="67">
        <f t="shared" si="453"/>
        <v>6.7699999999999996E-2</v>
      </c>
      <c r="K1404" s="259">
        <f t="shared" si="456"/>
        <v>6039.4205839166652</v>
      </c>
      <c r="L1404" s="250">
        <f t="shared" si="444"/>
        <v>-3.78</v>
      </c>
      <c r="M1404" s="19" t="s">
        <v>1260</v>
      </c>
      <c r="O1404" s="32" t="str">
        <f t="shared" si="457"/>
        <v>E316</v>
      </c>
      <c r="P1404" s="318"/>
      <c r="T1404" s="19" t="s">
        <v>1260</v>
      </c>
    </row>
    <row r="1405" spans="1:20" outlineLevel="2" x14ac:dyDescent="0.25">
      <c r="A1405" t="s">
        <v>128</v>
      </c>
      <c r="B1405" t="str">
        <f t="shared" si="454"/>
        <v>E316 STM Misc, Colstrip 3-9</v>
      </c>
      <c r="C1405" s="19" t="s">
        <v>1230</v>
      </c>
      <c r="E1405" s="27">
        <v>43373</v>
      </c>
      <c r="F1405" s="249">
        <v>1071172.29</v>
      </c>
      <c r="G1405" s="67">
        <v>6.7699999999999996E-2</v>
      </c>
      <c r="H1405" s="250">
        <v>6043.2000000000007</v>
      </c>
      <c r="I1405" s="249">
        <f t="shared" si="455"/>
        <v>1070502.9099999999</v>
      </c>
      <c r="J1405" s="67">
        <f t="shared" si="453"/>
        <v>6.7699999999999996E-2</v>
      </c>
      <c r="K1405" s="259">
        <f t="shared" si="456"/>
        <v>6039.4205839166652</v>
      </c>
      <c r="L1405" s="250">
        <f t="shared" si="444"/>
        <v>-3.78</v>
      </c>
      <c r="M1405" s="19" t="s">
        <v>1260</v>
      </c>
      <c r="O1405" s="32" t="str">
        <f t="shared" si="457"/>
        <v>E316</v>
      </c>
      <c r="P1405" s="318"/>
      <c r="T1405" s="19" t="s">
        <v>1260</v>
      </c>
    </row>
    <row r="1406" spans="1:20" outlineLevel="2" x14ac:dyDescent="0.25">
      <c r="A1406" t="s">
        <v>128</v>
      </c>
      <c r="B1406" t="str">
        <f t="shared" si="454"/>
        <v>E316 STM Misc, Colstrip 3-10</v>
      </c>
      <c r="C1406" s="19" t="s">
        <v>1230</v>
      </c>
      <c r="E1406" s="27">
        <v>43404</v>
      </c>
      <c r="F1406" s="249">
        <v>1071172.29</v>
      </c>
      <c r="G1406" s="67">
        <v>6.7699999999999996E-2</v>
      </c>
      <c r="H1406" s="250">
        <v>6043.2000000000007</v>
      </c>
      <c r="I1406" s="249">
        <f t="shared" si="455"/>
        <v>1070502.9099999999</v>
      </c>
      <c r="J1406" s="67">
        <f t="shared" si="453"/>
        <v>6.7699999999999996E-2</v>
      </c>
      <c r="K1406" s="259">
        <f t="shared" si="456"/>
        <v>6039.4205839166652</v>
      </c>
      <c r="L1406" s="250">
        <f t="shared" si="444"/>
        <v>-3.78</v>
      </c>
      <c r="M1406" s="19" t="s">
        <v>1260</v>
      </c>
      <c r="O1406" s="32" t="str">
        <f t="shared" si="457"/>
        <v>E316</v>
      </c>
      <c r="P1406" s="318"/>
      <c r="T1406" s="19" t="s">
        <v>1260</v>
      </c>
    </row>
    <row r="1407" spans="1:20" outlineLevel="2" x14ac:dyDescent="0.25">
      <c r="A1407" t="s">
        <v>128</v>
      </c>
      <c r="B1407" t="str">
        <f t="shared" si="454"/>
        <v>E316 STM Misc, Colstrip 3-11</v>
      </c>
      <c r="C1407" s="19" t="s">
        <v>1230</v>
      </c>
      <c r="E1407" s="27">
        <v>43434</v>
      </c>
      <c r="F1407" s="249">
        <v>1071172.29</v>
      </c>
      <c r="G1407" s="67">
        <v>6.7699999999999996E-2</v>
      </c>
      <c r="H1407" s="250">
        <v>6043.2000000000007</v>
      </c>
      <c r="I1407" s="249">
        <f t="shared" si="455"/>
        <v>1070502.9099999999</v>
      </c>
      <c r="J1407" s="67">
        <f t="shared" si="453"/>
        <v>6.7699999999999996E-2</v>
      </c>
      <c r="K1407" s="259">
        <f t="shared" si="456"/>
        <v>6039.4205839166652</v>
      </c>
      <c r="L1407" s="250">
        <f t="shared" si="444"/>
        <v>-3.78</v>
      </c>
      <c r="M1407" s="19" t="s">
        <v>1260</v>
      </c>
      <c r="O1407" s="32" t="str">
        <f t="shared" si="457"/>
        <v>E316</v>
      </c>
      <c r="P1407" s="318"/>
      <c r="T1407" s="19" t="s">
        <v>1260</v>
      </c>
    </row>
    <row r="1408" spans="1:20" outlineLevel="2" x14ac:dyDescent="0.25">
      <c r="A1408" t="s">
        <v>128</v>
      </c>
      <c r="B1408" t="str">
        <f t="shared" si="454"/>
        <v>E316 STM Misc, Colstrip 3-12</v>
      </c>
      <c r="C1408" s="19" t="s">
        <v>1230</v>
      </c>
      <c r="E1408" s="27">
        <v>43465</v>
      </c>
      <c r="F1408" s="249">
        <v>1070502.9099999999</v>
      </c>
      <c r="G1408" s="67">
        <v>6.7699999999999996E-2</v>
      </c>
      <c r="H1408" s="250">
        <v>6039.42</v>
      </c>
      <c r="I1408" s="249">
        <f t="shared" si="455"/>
        <v>1070502.9099999999</v>
      </c>
      <c r="J1408" s="67">
        <f t="shared" si="453"/>
        <v>6.7699999999999996E-2</v>
      </c>
      <c r="K1408" s="259">
        <f t="shared" si="456"/>
        <v>6039.4205839166652</v>
      </c>
      <c r="L1408" s="250">
        <f t="shared" si="444"/>
        <v>0</v>
      </c>
      <c r="M1408" s="19" t="s">
        <v>1260</v>
      </c>
      <c r="O1408" s="32" t="str">
        <f t="shared" si="457"/>
        <v>E316</v>
      </c>
      <c r="P1408" s="318"/>
      <c r="T1408" s="19" t="s">
        <v>1260</v>
      </c>
    </row>
    <row r="1409" spans="1:20" s="19" customFormat="1" ht="15.75" outlineLevel="1" thickBot="1" x14ac:dyDescent="0.3">
      <c r="A1409" s="28" t="s">
        <v>731</v>
      </c>
      <c r="C1409" s="20" t="s">
        <v>1234</v>
      </c>
      <c r="E1409" s="104" t="s">
        <v>1266</v>
      </c>
      <c r="F1409" s="29"/>
      <c r="G1409" s="30"/>
      <c r="H1409" s="42">
        <f>SUBTOTAL(9,H1397:H1408)</f>
        <v>72526.899999999994</v>
      </c>
      <c r="I1409" s="29"/>
      <c r="J1409" s="30">
        <f t="shared" si="453"/>
        <v>0</v>
      </c>
      <c r="K1409" s="42">
        <f>SUBTOTAL(9,K1397:K1408)</f>
        <v>72473.047007000001</v>
      </c>
      <c r="L1409" s="42">
        <f t="shared" si="444"/>
        <v>-53.85</v>
      </c>
      <c r="O1409" s="32" t="str">
        <f>LEFT(A1409,5)</f>
        <v xml:space="preserve">E316 </v>
      </c>
      <c r="P1409" s="318">
        <f>-L1409/2</f>
        <v>26.925000000000001</v>
      </c>
    </row>
    <row r="1410" spans="1:20" ht="15.75" outlineLevel="2" thickTop="1" x14ac:dyDescent="0.25">
      <c r="A1410" t="s">
        <v>129</v>
      </c>
      <c r="B1410" t="str">
        <f t="shared" ref="B1410:B1421" si="458">CONCATENATE(A1410,"-",MONTH(E1410))</f>
        <v>E316 STM Misc, Colstrip 3-4 Com-1</v>
      </c>
      <c r="C1410" s="19" t="s">
        <v>1230</v>
      </c>
      <c r="E1410" s="27">
        <v>43131</v>
      </c>
      <c r="F1410" s="249">
        <v>4325614.8</v>
      </c>
      <c r="G1410" s="67">
        <v>4.1599999999999998E-2</v>
      </c>
      <c r="H1410" s="250">
        <v>14995.470000000001</v>
      </c>
      <c r="I1410" s="249">
        <f t="shared" ref="I1410:I1421" si="459">VLOOKUP(CONCATENATE(A1410,"-12"),$B$6:$F$7816,5,FALSE)</f>
        <v>4325614.8</v>
      </c>
      <c r="J1410" s="67">
        <f t="shared" si="453"/>
        <v>4.1599999999999998E-2</v>
      </c>
      <c r="K1410" s="259">
        <f t="shared" ref="K1410:K1421" si="460">I1410*J1410/12</f>
        <v>14995.464639999998</v>
      </c>
      <c r="L1410" s="250">
        <f t="shared" si="444"/>
        <v>-0.01</v>
      </c>
      <c r="M1410" s="19" t="s">
        <v>1260</v>
      </c>
      <c r="O1410" s="32" t="str">
        <f t="shared" ref="O1410:O1421" si="461">LEFT(A1410,4)</f>
        <v>E316</v>
      </c>
      <c r="P1410" s="318"/>
      <c r="T1410" s="19" t="s">
        <v>1260</v>
      </c>
    </row>
    <row r="1411" spans="1:20" outlineLevel="2" x14ac:dyDescent="0.25">
      <c r="A1411" t="s">
        <v>129</v>
      </c>
      <c r="B1411" t="str">
        <f t="shared" si="458"/>
        <v>E316 STM Misc, Colstrip 3-4 Com-2</v>
      </c>
      <c r="C1411" s="19" t="s">
        <v>1230</v>
      </c>
      <c r="E1411" s="27">
        <v>43159</v>
      </c>
      <c r="F1411" s="249">
        <v>4325614.8</v>
      </c>
      <c r="G1411" s="67">
        <v>4.1599999999999998E-2</v>
      </c>
      <c r="H1411" s="250">
        <v>14995.470000000001</v>
      </c>
      <c r="I1411" s="249">
        <f t="shared" si="459"/>
        <v>4325614.8</v>
      </c>
      <c r="J1411" s="67">
        <f t="shared" si="453"/>
        <v>4.1599999999999998E-2</v>
      </c>
      <c r="K1411" s="259">
        <f t="shared" si="460"/>
        <v>14995.464639999998</v>
      </c>
      <c r="L1411" s="250">
        <f t="shared" si="444"/>
        <v>-0.01</v>
      </c>
      <c r="M1411" s="19" t="s">
        <v>1260</v>
      </c>
      <c r="O1411" s="32" t="str">
        <f t="shared" si="461"/>
        <v>E316</v>
      </c>
      <c r="P1411" s="318"/>
      <c r="T1411" s="19" t="s">
        <v>1260</v>
      </c>
    </row>
    <row r="1412" spans="1:20" outlineLevel="2" x14ac:dyDescent="0.25">
      <c r="A1412" t="s">
        <v>129</v>
      </c>
      <c r="B1412" t="str">
        <f t="shared" si="458"/>
        <v>E316 STM Misc, Colstrip 3-4 Com-3</v>
      </c>
      <c r="C1412" s="19" t="s">
        <v>1230</v>
      </c>
      <c r="E1412" s="27">
        <v>43190</v>
      </c>
      <c r="F1412" s="249">
        <v>4325614.8</v>
      </c>
      <c r="G1412" s="67">
        <v>4.1599999999999998E-2</v>
      </c>
      <c r="H1412" s="250">
        <v>14995.470000000001</v>
      </c>
      <c r="I1412" s="249">
        <f t="shared" si="459"/>
        <v>4325614.8</v>
      </c>
      <c r="J1412" s="67">
        <f t="shared" si="453"/>
        <v>4.1599999999999998E-2</v>
      </c>
      <c r="K1412" s="259">
        <f t="shared" si="460"/>
        <v>14995.464639999998</v>
      </c>
      <c r="L1412" s="250">
        <f t="shared" si="444"/>
        <v>-0.01</v>
      </c>
      <c r="M1412" s="19" t="s">
        <v>1260</v>
      </c>
      <c r="O1412" s="32" t="str">
        <f t="shared" si="461"/>
        <v>E316</v>
      </c>
      <c r="P1412" s="318"/>
      <c r="T1412" s="19" t="s">
        <v>1260</v>
      </c>
    </row>
    <row r="1413" spans="1:20" outlineLevel="2" x14ac:dyDescent="0.25">
      <c r="A1413" t="s">
        <v>129</v>
      </c>
      <c r="B1413" t="str">
        <f t="shared" si="458"/>
        <v>E316 STM Misc, Colstrip 3-4 Com-4</v>
      </c>
      <c r="C1413" s="19" t="s">
        <v>1230</v>
      </c>
      <c r="E1413" s="27">
        <v>43220</v>
      </c>
      <c r="F1413" s="249">
        <v>4325614.8</v>
      </c>
      <c r="G1413" s="67">
        <v>4.1599999999999998E-2</v>
      </c>
      <c r="H1413" s="250">
        <v>14995.470000000001</v>
      </c>
      <c r="I1413" s="249">
        <f t="shared" si="459"/>
        <v>4325614.8</v>
      </c>
      <c r="J1413" s="67">
        <f t="shared" si="453"/>
        <v>4.1599999999999998E-2</v>
      </c>
      <c r="K1413" s="259">
        <f t="shared" si="460"/>
        <v>14995.464639999998</v>
      </c>
      <c r="L1413" s="250">
        <f t="shared" si="444"/>
        <v>-0.01</v>
      </c>
      <c r="M1413" s="19" t="s">
        <v>1260</v>
      </c>
      <c r="O1413" s="32" t="str">
        <f t="shared" si="461"/>
        <v>E316</v>
      </c>
      <c r="P1413" s="318"/>
      <c r="T1413" s="19" t="s">
        <v>1260</v>
      </c>
    </row>
    <row r="1414" spans="1:20" outlineLevel="2" x14ac:dyDescent="0.25">
      <c r="A1414" t="s">
        <v>129</v>
      </c>
      <c r="B1414" t="str">
        <f t="shared" si="458"/>
        <v>E316 STM Misc, Colstrip 3-4 Com-5</v>
      </c>
      <c r="C1414" s="19" t="s">
        <v>1230</v>
      </c>
      <c r="E1414" s="27">
        <v>43251</v>
      </c>
      <c r="F1414" s="249">
        <v>4325614.8</v>
      </c>
      <c r="G1414" s="67">
        <v>4.1599999999999998E-2</v>
      </c>
      <c r="H1414" s="250">
        <v>14995.470000000001</v>
      </c>
      <c r="I1414" s="249">
        <f t="shared" si="459"/>
        <v>4325614.8</v>
      </c>
      <c r="J1414" s="67">
        <f t="shared" si="453"/>
        <v>4.1599999999999998E-2</v>
      </c>
      <c r="K1414" s="259">
        <f t="shared" si="460"/>
        <v>14995.464639999998</v>
      </c>
      <c r="L1414" s="250">
        <f t="shared" si="444"/>
        <v>-0.01</v>
      </c>
      <c r="M1414" s="19" t="s">
        <v>1260</v>
      </c>
      <c r="O1414" s="32" t="str">
        <f t="shared" si="461"/>
        <v>E316</v>
      </c>
      <c r="P1414" s="318"/>
      <c r="T1414" s="19" t="s">
        <v>1260</v>
      </c>
    </row>
    <row r="1415" spans="1:20" outlineLevel="2" x14ac:dyDescent="0.25">
      <c r="A1415" t="s">
        <v>129</v>
      </c>
      <c r="B1415" t="str">
        <f t="shared" si="458"/>
        <v>E316 STM Misc, Colstrip 3-4 Com-6</v>
      </c>
      <c r="C1415" s="19" t="s">
        <v>1230</v>
      </c>
      <c r="E1415" s="27">
        <v>43281</v>
      </c>
      <c r="F1415" s="249">
        <v>4325614.8</v>
      </c>
      <c r="G1415" s="67">
        <v>4.1599999999999998E-2</v>
      </c>
      <c r="H1415" s="250">
        <v>14995.470000000001</v>
      </c>
      <c r="I1415" s="249">
        <f t="shared" si="459"/>
        <v>4325614.8</v>
      </c>
      <c r="J1415" s="67">
        <f t="shared" si="453"/>
        <v>4.1599999999999998E-2</v>
      </c>
      <c r="K1415" s="259">
        <f t="shared" si="460"/>
        <v>14995.464639999998</v>
      </c>
      <c r="L1415" s="250">
        <f t="shared" si="444"/>
        <v>-0.01</v>
      </c>
      <c r="M1415" s="19" t="s">
        <v>1260</v>
      </c>
      <c r="O1415" s="32" t="str">
        <f t="shared" si="461"/>
        <v>E316</v>
      </c>
      <c r="P1415" s="318"/>
      <c r="T1415" s="19" t="s">
        <v>1260</v>
      </c>
    </row>
    <row r="1416" spans="1:20" outlineLevel="2" x14ac:dyDescent="0.25">
      <c r="A1416" t="s">
        <v>129</v>
      </c>
      <c r="B1416" t="str">
        <f t="shared" si="458"/>
        <v>E316 STM Misc, Colstrip 3-4 Com-7</v>
      </c>
      <c r="C1416" s="19" t="s">
        <v>1230</v>
      </c>
      <c r="E1416" s="27">
        <v>43312</v>
      </c>
      <c r="F1416" s="249">
        <v>4325614.8</v>
      </c>
      <c r="G1416" s="67">
        <v>4.1599999999999998E-2</v>
      </c>
      <c r="H1416" s="250">
        <v>14995.470000000001</v>
      </c>
      <c r="I1416" s="249">
        <f t="shared" si="459"/>
        <v>4325614.8</v>
      </c>
      <c r="J1416" s="67">
        <f t="shared" si="453"/>
        <v>4.1599999999999998E-2</v>
      </c>
      <c r="K1416" s="259">
        <f t="shared" si="460"/>
        <v>14995.464639999998</v>
      </c>
      <c r="L1416" s="250">
        <f t="shared" si="444"/>
        <v>-0.01</v>
      </c>
      <c r="M1416" s="19" t="s">
        <v>1260</v>
      </c>
      <c r="O1416" s="32" t="str">
        <f t="shared" si="461"/>
        <v>E316</v>
      </c>
      <c r="P1416" s="318"/>
      <c r="T1416" s="19" t="s">
        <v>1260</v>
      </c>
    </row>
    <row r="1417" spans="1:20" outlineLevel="2" x14ac:dyDescent="0.25">
      <c r="A1417" t="s">
        <v>129</v>
      </c>
      <c r="B1417" t="str">
        <f t="shared" si="458"/>
        <v>E316 STM Misc, Colstrip 3-4 Com-8</v>
      </c>
      <c r="C1417" s="19" t="s">
        <v>1230</v>
      </c>
      <c r="E1417" s="27">
        <v>43343</v>
      </c>
      <c r="F1417" s="249">
        <v>4325614.8</v>
      </c>
      <c r="G1417" s="67">
        <v>4.1599999999999998E-2</v>
      </c>
      <c r="H1417" s="250">
        <v>14995.470000000001</v>
      </c>
      <c r="I1417" s="249">
        <f t="shared" si="459"/>
        <v>4325614.8</v>
      </c>
      <c r="J1417" s="67">
        <f t="shared" si="453"/>
        <v>4.1599999999999998E-2</v>
      </c>
      <c r="K1417" s="259">
        <f t="shared" si="460"/>
        <v>14995.464639999998</v>
      </c>
      <c r="L1417" s="250">
        <f t="shared" si="444"/>
        <v>-0.01</v>
      </c>
      <c r="M1417" s="19" t="s">
        <v>1260</v>
      </c>
      <c r="O1417" s="32" t="str">
        <f t="shared" si="461"/>
        <v>E316</v>
      </c>
      <c r="P1417" s="318"/>
      <c r="T1417" s="19" t="s">
        <v>1260</v>
      </c>
    </row>
    <row r="1418" spans="1:20" outlineLevel="2" x14ac:dyDescent="0.25">
      <c r="A1418" t="s">
        <v>129</v>
      </c>
      <c r="B1418" t="str">
        <f t="shared" si="458"/>
        <v>E316 STM Misc, Colstrip 3-4 Com-9</v>
      </c>
      <c r="C1418" s="19" t="s">
        <v>1230</v>
      </c>
      <c r="E1418" s="27">
        <v>43373</v>
      </c>
      <c r="F1418" s="249">
        <v>4325614.8</v>
      </c>
      <c r="G1418" s="67">
        <v>4.1599999999999998E-2</v>
      </c>
      <c r="H1418" s="250">
        <v>14995.470000000001</v>
      </c>
      <c r="I1418" s="249">
        <f t="shared" si="459"/>
        <v>4325614.8</v>
      </c>
      <c r="J1418" s="67">
        <f t="shared" si="453"/>
        <v>4.1599999999999998E-2</v>
      </c>
      <c r="K1418" s="259">
        <f t="shared" si="460"/>
        <v>14995.464639999998</v>
      </c>
      <c r="L1418" s="250">
        <f t="shared" si="444"/>
        <v>-0.01</v>
      </c>
      <c r="M1418" s="19" t="s">
        <v>1260</v>
      </c>
      <c r="O1418" s="32" t="str">
        <f t="shared" si="461"/>
        <v>E316</v>
      </c>
      <c r="P1418" s="318"/>
      <c r="T1418" s="19" t="s">
        <v>1260</v>
      </c>
    </row>
    <row r="1419" spans="1:20" outlineLevel="2" x14ac:dyDescent="0.25">
      <c r="A1419" t="s">
        <v>129</v>
      </c>
      <c r="B1419" t="str">
        <f t="shared" si="458"/>
        <v>E316 STM Misc, Colstrip 3-4 Com-10</v>
      </c>
      <c r="C1419" s="19" t="s">
        <v>1230</v>
      </c>
      <c r="E1419" s="27">
        <v>43404</v>
      </c>
      <c r="F1419" s="249">
        <v>4325614.8</v>
      </c>
      <c r="G1419" s="67">
        <v>4.1599999999999998E-2</v>
      </c>
      <c r="H1419" s="250">
        <v>14995.470000000001</v>
      </c>
      <c r="I1419" s="249">
        <f t="shared" si="459"/>
        <v>4325614.8</v>
      </c>
      <c r="J1419" s="67">
        <f t="shared" si="453"/>
        <v>4.1599999999999998E-2</v>
      </c>
      <c r="K1419" s="259">
        <f t="shared" si="460"/>
        <v>14995.464639999998</v>
      </c>
      <c r="L1419" s="250">
        <f t="shared" si="444"/>
        <v>-0.01</v>
      </c>
      <c r="M1419" s="19" t="s">
        <v>1260</v>
      </c>
      <c r="O1419" s="32" t="str">
        <f t="shared" si="461"/>
        <v>E316</v>
      </c>
      <c r="P1419" s="318"/>
      <c r="T1419" s="19" t="s">
        <v>1260</v>
      </c>
    </row>
    <row r="1420" spans="1:20" outlineLevel="2" x14ac:dyDescent="0.25">
      <c r="A1420" t="s">
        <v>129</v>
      </c>
      <c r="B1420" t="str">
        <f t="shared" si="458"/>
        <v>E316 STM Misc, Colstrip 3-4 Com-11</v>
      </c>
      <c r="C1420" s="19" t="s">
        <v>1230</v>
      </c>
      <c r="E1420" s="27">
        <v>43434</v>
      </c>
      <c r="F1420" s="249">
        <v>4325614.8</v>
      </c>
      <c r="G1420" s="67">
        <v>4.1599999999999998E-2</v>
      </c>
      <c r="H1420" s="250">
        <v>14995.470000000001</v>
      </c>
      <c r="I1420" s="249">
        <f t="shared" si="459"/>
        <v>4325614.8</v>
      </c>
      <c r="J1420" s="67">
        <f t="shared" si="453"/>
        <v>4.1599999999999998E-2</v>
      </c>
      <c r="K1420" s="259">
        <f t="shared" si="460"/>
        <v>14995.464639999998</v>
      </c>
      <c r="L1420" s="250">
        <f t="shared" si="444"/>
        <v>-0.01</v>
      </c>
      <c r="M1420" s="19" t="s">
        <v>1260</v>
      </c>
      <c r="O1420" s="32" t="str">
        <f t="shared" si="461"/>
        <v>E316</v>
      </c>
      <c r="P1420" s="318"/>
      <c r="T1420" s="19" t="s">
        <v>1260</v>
      </c>
    </row>
    <row r="1421" spans="1:20" outlineLevel="2" x14ac:dyDescent="0.25">
      <c r="A1421" t="s">
        <v>129</v>
      </c>
      <c r="B1421" t="str">
        <f t="shared" si="458"/>
        <v>E316 STM Misc, Colstrip 3-4 Com-12</v>
      </c>
      <c r="C1421" s="19" t="s">
        <v>1230</v>
      </c>
      <c r="E1421" s="27">
        <v>43465</v>
      </c>
      <c r="F1421" s="249">
        <v>4325614.8</v>
      </c>
      <c r="G1421" s="67">
        <v>4.1599999999999998E-2</v>
      </c>
      <c r="H1421" s="250">
        <v>14995.470000000001</v>
      </c>
      <c r="I1421" s="249">
        <f t="shared" si="459"/>
        <v>4325614.8</v>
      </c>
      <c r="J1421" s="67">
        <f t="shared" si="453"/>
        <v>4.1599999999999998E-2</v>
      </c>
      <c r="K1421" s="259">
        <f t="shared" si="460"/>
        <v>14995.464639999998</v>
      </c>
      <c r="L1421" s="250">
        <f t="shared" si="444"/>
        <v>-0.01</v>
      </c>
      <c r="M1421" s="19" t="s">
        <v>1260</v>
      </c>
      <c r="O1421" s="32" t="str">
        <f t="shared" si="461"/>
        <v>E316</v>
      </c>
      <c r="P1421" s="318"/>
      <c r="T1421" s="19" t="s">
        <v>1260</v>
      </c>
    </row>
    <row r="1422" spans="1:20" s="19" customFormat="1" ht="15.75" outlineLevel="1" thickBot="1" x14ac:dyDescent="0.3">
      <c r="A1422" s="28" t="s">
        <v>732</v>
      </c>
      <c r="C1422" s="20" t="s">
        <v>1234</v>
      </c>
      <c r="E1422" s="104" t="s">
        <v>1266</v>
      </c>
      <c r="F1422" s="29"/>
      <c r="G1422" s="30"/>
      <c r="H1422" s="42">
        <f>SUBTOTAL(9,H1410:H1421)</f>
        <v>179945.64</v>
      </c>
      <c r="I1422" s="29"/>
      <c r="J1422" s="30">
        <f t="shared" si="453"/>
        <v>0</v>
      </c>
      <c r="K1422" s="42">
        <f>SUBTOTAL(9,K1410:K1421)</f>
        <v>179945.57567999992</v>
      </c>
      <c r="L1422" s="42">
        <f t="shared" si="444"/>
        <v>-0.06</v>
      </c>
      <c r="O1422" s="32" t="str">
        <f>LEFT(A1422,5)</f>
        <v xml:space="preserve">E316 </v>
      </c>
      <c r="P1422" s="318">
        <f>-L1422/2</f>
        <v>0.03</v>
      </c>
    </row>
    <row r="1423" spans="1:20" ht="15.75" outlineLevel="2" thickTop="1" x14ac:dyDescent="0.25">
      <c r="A1423" t="s">
        <v>130</v>
      </c>
      <c r="B1423" t="str">
        <f t="shared" ref="B1423:B1434" si="462">CONCATENATE(A1423,"-",MONTH(E1423))</f>
        <v>E316 STM Misc, Colstrip 4-1</v>
      </c>
      <c r="C1423" s="19" t="s">
        <v>1230</v>
      </c>
      <c r="E1423" s="27">
        <v>43131</v>
      </c>
      <c r="F1423" s="249">
        <v>1195041.1000000001</v>
      </c>
      <c r="G1423" s="67">
        <v>6.8000000000000005E-2</v>
      </c>
      <c r="H1423" s="250">
        <v>6771.9</v>
      </c>
      <c r="I1423" s="249">
        <f t="shared" ref="I1423:I1434" si="463">VLOOKUP(CONCATENATE(A1423,"-12"),$B$6:$F$7816,5,FALSE)</f>
        <v>1192193.1200000001</v>
      </c>
      <c r="J1423" s="67">
        <f t="shared" si="453"/>
        <v>6.8000000000000005E-2</v>
      </c>
      <c r="K1423" s="259">
        <f t="shared" ref="K1423:K1434" si="464">I1423*J1423/12</f>
        <v>6755.7610133333337</v>
      </c>
      <c r="L1423" s="250">
        <f t="shared" si="444"/>
        <v>-16.14</v>
      </c>
      <c r="M1423" s="19" t="s">
        <v>1260</v>
      </c>
      <c r="O1423" s="32" t="str">
        <f t="shared" ref="O1423:O1434" si="465">LEFT(A1423,4)</f>
        <v>E316</v>
      </c>
      <c r="P1423" s="318"/>
      <c r="T1423" s="19" t="s">
        <v>1260</v>
      </c>
    </row>
    <row r="1424" spans="1:20" outlineLevel="2" x14ac:dyDescent="0.25">
      <c r="A1424" t="s">
        <v>130</v>
      </c>
      <c r="B1424" t="str">
        <f t="shared" si="462"/>
        <v>E316 STM Misc, Colstrip 4-2</v>
      </c>
      <c r="C1424" s="19" t="s">
        <v>1230</v>
      </c>
      <c r="E1424" s="27">
        <v>43159</v>
      </c>
      <c r="F1424" s="249">
        <v>1192862.5</v>
      </c>
      <c r="G1424" s="67">
        <v>6.8000000000000005E-2</v>
      </c>
      <c r="H1424" s="250">
        <v>6759.5499999999993</v>
      </c>
      <c r="I1424" s="249">
        <f t="shared" si="463"/>
        <v>1192193.1200000001</v>
      </c>
      <c r="J1424" s="67">
        <f t="shared" si="453"/>
        <v>6.8000000000000005E-2</v>
      </c>
      <c r="K1424" s="259">
        <f t="shared" si="464"/>
        <v>6755.7610133333337</v>
      </c>
      <c r="L1424" s="250">
        <f t="shared" si="444"/>
        <v>-3.79</v>
      </c>
      <c r="M1424" s="19" t="s">
        <v>1260</v>
      </c>
      <c r="O1424" s="32" t="str">
        <f t="shared" si="465"/>
        <v>E316</v>
      </c>
      <c r="P1424" s="318"/>
      <c r="T1424" s="19" t="s">
        <v>1260</v>
      </c>
    </row>
    <row r="1425" spans="1:20" outlineLevel="2" x14ac:dyDescent="0.25">
      <c r="A1425" t="s">
        <v>130</v>
      </c>
      <c r="B1425" t="str">
        <f t="shared" si="462"/>
        <v>E316 STM Misc, Colstrip 4-3</v>
      </c>
      <c r="C1425" s="19" t="s">
        <v>1230</v>
      </c>
      <c r="E1425" s="27">
        <v>43190</v>
      </c>
      <c r="F1425" s="249">
        <v>1192862.5</v>
      </c>
      <c r="G1425" s="67">
        <v>6.8000000000000005E-2</v>
      </c>
      <c r="H1425" s="250">
        <v>6759.5499999999993</v>
      </c>
      <c r="I1425" s="249">
        <f t="shared" si="463"/>
        <v>1192193.1200000001</v>
      </c>
      <c r="J1425" s="67">
        <f t="shared" si="453"/>
        <v>6.8000000000000005E-2</v>
      </c>
      <c r="K1425" s="259">
        <f t="shared" si="464"/>
        <v>6755.7610133333337</v>
      </c>
      <c r="L1425" s="250">
        <f t="shared" si="444"/>
        <v>-3.79</v>
      </c>
      <c r="M1425" s="19" t="s">
        <v>1260</v>
      </c>
      <c r="O1425" s="32" t="str">
        <f t="shared" si="465"/>
        <v>E316</v>
      </c>
      <c r="P1425" s="318"/>
      <c r="T1425" s="19" t="s">
        <v>1260</v>
      </c>
    </row>
    <row r="1426" spans="1:20" outlineLevel="2" x14ac:dyDescent="0.25">
      <c r="A1426" t="s">
        <v>130</v>
      </c>
      <c r="B1426" t="str">
        <f t="shared" si="462"/>
        <v>E316 STM Misc, Colstrip 4-4</v>
      </c>
      <c r="C1426" s="19" t="s">
        <v>1230</v>
      </c>
      <c r="E1426" s="27">
        <v>43220</v>
      </c>
      <c r="F1426" s="249">
        <v>1192862.5</v>
      </c>
      <c r="G1426" s="67">
        <v>6.8000000000000005E-2</v>
      </c>
      <c r="H1426" s="250">
        <v>6759.5499999999993</v>
      </c>
      <c r="I1426" s="249">
        <f t="shared" si="463"/>
        <v>1192193.1200000001</v>
      </c>
      <c r="J1426" s="67">
        <f t="shared" si="453"/>
        <v>6.8000000000000005E-2</v>
      </c>
      <c r="K1426" s="259">
        <f t="shared" si="464"/>
        <v>6755.7610133333337</v>
      </c>
      <c r="L1426" s="250">
        <f t="shared" si="444"/>
        <v>-3.79</v>
      </c>
      <c r="M1426" s="19" t="s">
        <v>1260</v>
      </c>
      <c r="O1426" s="32" t="str">
        <f t="shared" si="465"/>
        <v>E316</v>
      </c>
      <c r="P1426" s="318"/>
      <c r="T1426" s="19" t="s">
        <v>1260</v>
      </c>
    </row>
    <row r="1427" spans="1:20" outlineLevel="2" x14ac:dyDescent="0.25">
      <c r="A1427" t="s">
        <v>130</v>
      </c>
      <c r="B1427" t="str">
        <f t="shared" si="462"/>
        <v>E316 STM Misc, Colstrip 4-5</v>
      </c>
      <c r="C1427" s="19" t="s">
        <v>1230</v>
      </c>
      <c r="E1427" s="27">
        <v>43251</v>
      </c>
      <c r="F1427" s="249">
        <v>1192862.5</v>
      </c>
      <c r="G1427" s="67">
        <v>6.8000000000000005E-2</v>
      </c>
      <c r="H1427" s="250">
        <v>6759.5499999999993</v>
      </c>
      <c r="I1427" s="249">
        <f t="shared" si="463"/>
        <v>1192193.1200000001</v>
      </c>
      <c r="J1427" s="67">
        <f t="shared" si="453"/>
        <v>6.8000000000000005E-2</v>
      </c>
      <c r="K1427" s="259">
        <f t="shared" si="464"/>
        <v>6755.7610133333337</v>
      </c>
      <c r="L1427" s="250">
        <f t="shared" si="444"/>
        <v>-3.79</v>
      </c>
      <c r="M1427" s="19" t="s">
        <v>1260</v>
      </c>
      <c r="O1427" s="32" t="str">
        <f t="shared" si="465"/>
        <v>E316</v>
      </c>
      <c r="P1427" s="318"/>
      <c r="T1427" s="19" t="s">
        <v>1260</v>
      </c>
    </row>
    <row r="1428" spans="1:20" outlineLevel="2" x14ac:dyDescent="0.25">
      <c r="A1428" t="s">
        <v>130</v>
      </c>
      <c r="B1428" t="str">
        <f t="shared" si="462"/>
        <v>E316 STM Misc, Colstrip 4-6</v>
      </c>
      <c r="C1428" s="19" t="s">
        <v>1230</v>
      </c>
      <c r="E1428" s="27">
        <v>43281</v>
      </c>
      <c r="F1428" s="249">
        <v>1192862.5</v>
      </c>
      <c r="G1428" s="67">
        <v>6.8000000000000005E-2</v>
      </c>
      <c r="H1428" s="250">
        <v>6759.5499999999993</v>
      </c>
      <c r="I1428" s="249">
        <f t="shared" si="463"/>
        <v>1192193.1200000001</v>
      </c>
      <c r="J1428" s="67">
        <f t="shared" si="453"/>
        <v>6.8000000000000005E-2</v>
      </c>
      <c r="K1428" s="259">
        <f t="shared" si="464"/>
        <v>6755.7610133333337</v>
      </c>
      <c r="L1428" s="250">
        <f t="shared" ref="L1428:L1491" si="466">ROUND(K1428-H1428,2)</f>
        <v>-3.79</v>
      </c>
      <c r="M1428" s="19" t="s">
        <v>1260</v>
      </c>
      <c r="O1428" s="32" t="str">
        <f t="shared" si="465"/>
        <v>E316</v>
      </c>
      <c r="P1428" s="318"/>
      <c r="T1428" s="19" t="s">
        <v>1260</v>
      </c>
    </row>
    <row r="1429" spans="1:20" outlineLevel="2" x14ac:dyDescent="0.25">
      <c r="A1429" t="s">
        <v>130</v>
      </c>
      <c r="B1429" t="str">
        <f t="shared" si="462"/>
        <v>E316 STM Misc, Colstrip 4-7</v>
      </c>
      <c r="C1429" s="19" t="s">
        <v>1230</v>
      </c>
      <c r="E1429" s="27">
        <v>43312</v>
      </c>
      <c r="F1429" s="249">
        <v>1192862.5</v>
      </c>
      <c r="G1429" s="67">
        <v>6.8000000000000005E-2</v>
      </c>
      <c r="H1429" s="250">
        <v>6759.5499999999993</v>
      </c>
      <c r="I1429" s="249">
        <f t="shared" si="463"/>
        <v>1192193.1200000001</v>
      </c>
      <c r="J1429" s="67">
        <f t="shared" si="453"/>
        <v>6.8000000000000005E-2</v>
      </c>
      <c r="K1429" s="259">
        <f t="shared" si="464"/>
        <v>6755.7610133333337</v>
      </c>
      <c r="L1429" s="250">
        <f t="shared" si="466"/>
        <v>-3.79</v>
      </c>
      <c r="M1429" s="19" t="s">
        <v>1260</v>
      </c>
      <c r="O1429" s="32" t="str">
        <f t="shared" si="465"/>
        <v>E316</v>
      </c>
      <c r="P1429" s="318"/>
      <c r="T1429" s="19" t="s">
        <v>1260</v>
      </c>
    </row>
    <row r="1430" spans="1:20" outlineLevel="2" x14ac:dyDescent="0.25">
      <c r="A1430" t="s">
        <v>130</v>
      </c>
      <c r="B1430" t="str">
        <f t="shared" si="462"/>
        <v>E316 STM Misc, Colstrip 4-8</v>
      </c>
      <c r="C1430" s="19" t="s">
        <v>1230</v>
      </c>
      <c r="E1430" s="27">
        <v>43343</v>
      </c>
      <c r="F1430" s="249">
        <v>1192862.5</v>
      </c>
      <c r="G1430" s="67">
        <v>6.8000000000000005E-2</v>
      </c>
      <c r="H1430" s="250">
        <v>6759.5499999999993</v>
      </c>
      <c r="I1430" s="249">
        <f t="shared" si="463"/>
        <v>1192193.1200000001</v>
      </c>
      <c r="J1430" s="67">
        <f t="shared" si="453"/>
        <v>6.8000000000000005E-2</v>
      </c>
      <c r="K1430" s="259">
        <f t="shared" si="464"/>
        <v>6755.7610133333337</v>
      </c>
      <c r="L1430" s="250">
        <f t="shared" si="466"/>
        <v>-3.79</v>
      </c>
      <c r="M1430" s="19" t="s">
        <v>1260</v>
      </c>
      <c r="O1430" s="32" t="str">
        <f t="shared" si="465"/>
        <v>E316</v>
      </c>
      <c r="P1430" s="318"/>
      <c r="T1430" s="19" t="s">
        <v>1260</v>
      </c>
    </row>
    <row r="1431" spans="1:20" outlineLevel="2" x14ac:dyDescent="0.25">
      <c r="A1431" t="s">
        <v>130</v>
      </c>
      <c r="B1431" t="str">
        <f t="shared" si="462"/>
        <v>E316 STM Misc, Colstrip 4-9</v>
      </c>
      <c r="C1431" s="19" t="s">
        <v>1230</v>
      </c>
      <c r="E1431" s="27">
        <v>43373</v>
      </c>
      <c r="F1431" s="249">
        <v>1192862.5</v>
      </c>
      <c r="G1431" s="67">
        <v>6.8000000000000005E-2</v>
      </c>
      <c r="H1431" s="250">
        <v>6759.5499999999993</v>
      </c>
      <c r="I1431" s="249">
        <f t="shared" si="463"/>
        <v>1192193.1200000001</v>
      </c>
      <c r="J1431" s="67">
        <f t="shared" si="453"/>
        <v>6.8000000000000005E-2</v>
      </c>
      <c r="K1431" s="259">
        <f t="shared" si="464"/>
        <v>6755.7610133333337</v>
      </c>
      <c r="L1431" s="250">
        <f t="shared" si="466"/>
        <v>-3.79</v>
      </c>
      <c r="M1431" s="19" t="s">
        <v>1260</v>
      </c>
      <c r="O1431" s="32" t="str">
        <f t="shared" si="465"/>
        <v>E316</v>
      </c>
      <c r="P1431" s="318"/>
      <c r="T1431" s="19" t="s">
        <v>1260</v>
      </c>
    </row>
    <row r="1432" spans="1:20" outlineLevel="2" x14ac:dyDescent="0.25">
      <c r="A1432" t="s">
        <v>130</v>
      </c>
      <c r="B1432" t="str">
        <f t="shared" si="462"/>
        <v>E316 STM Misc, Colstrip 4-10</v>
      </c>
      <c r="C1432" s="19" t="s">
        <v>1230</v>
      </c>
      <c r="E1432" s="27">
        <v>43404</v>
      </c>
      <c r="F1432" s="249">
        <v>1192862.5</v>
      </c>
      <c r="G1432" s="67">
        <v>6.8000000000000005E-2</v>
      </c>
      <c r="H1432" s="250">
        <v>6759.5499999999993</v>
      </c>
      <c r="I1432" s="249">
        <f t="shared" si="463"/>
        <v>1192193.1200000001</v>
      </c>
      <c r="J1432" s="67">
        <f t="shared" si="453"/>
        <v>6.8000000000000005E-2</v>
      </c>
      <c r="K1432" s="259">
        <f t="shared" si="464"/>
        <v>6755.7610133333337</v>
      </c>
      <c r="L1432" s="250">
        <f t="shared" si="466"/>
        <v>-3.79</v>
      </c>
      <c r="M1432" s="19" t="s">
        <v>1260</v>
      </c>
      <c r="O1432" s="32" t="str">
        <f t="shared" si="465"/>
        <v>E316</v>
      </c>
      <c r="P1432" s="318"/>
      <c r="T1432" s="19" t="s">
        <v>1260</v>
      </c>
    </row>
    <row r="1433" spans="1:20" outlineLevel="2" x14ac:dyDescent="0.25">
      <c r="A1433" t="s">
        <v>130</v>
      </c>
      <c r="B1433" t="str">
        <f t="shared" si="462"/>
        <v>E316 STM Misc, Colstrip 4-11</v>
      </c>
      <c r="C1433" s="19" t="s">
        <v>1230</v>
      </c>
      <c r="E1433" s="27">
        <v>43434</v>
      </c>
      <c r="F1433" s="249">
        <v>1192862.5</v>
      </c>
      <c r="G1433" s="67">
        <v>6.8000000000000005E-2</v>
      </c>
      <c r="H1433" s="250">
        <v>6759.5499999999993</v>
      </c>
      <c r="I1433" s="249">
        <f t="shared" si="463"/>
        <v>1192193.1200000001</v>
      </c>
      <c r="J1433" s="67">
        <f t="shared" si="453"/>
        <v>6.8000000000000005E-2</v>
      </c>
      <c r="K1433" s="259">
        <f t="shared" si="464"/>
        <v>6755.7610133333337</v>
      </c>
      <c r="L1433" s="250">
        <f t="shared" si="466"/>
        <v>-3.79</v>
      </c>
      <c r="M1433" s="19" t="s">
        <v>1260</v>
      </c>
      <c r="O1433" s="32" t="str">
        <f t="shared" si="465"/>
        <v>E316</v>
      </c>
      <c r="P1433" s="318"/>
      <c r="T1433" s="19" t="s">
        <v>1260</v>
      </c>
    </row>
    <row r="1434" spans="1:20" outlineLevel="2" x14ac:dyDescent="0.25">
      <c r="A1434" t="s">
        <v>130</v>
      </c>
      <c r="B1434" t="str">
        <f t="shared" si="462"/>
        <v>E316 STM Misc, Colstrip 4-12</v>
      </c>
      <c r="C1434" s="19" t="s">
        <v>1230</v>
      </c>
      <c r="E1434" s="27">
        <v>43465</v>
      </c>
      <c r="F1434" s="249">
        <v>1192193.1200000001</v>
      </c>
      <c r="G1434" s="67">
        <v>6.8000000000000005E-2</v>
      </c>
      <c r="H1434" s="250">
        <v>6755.76</v>
      </c>
      <c r="I1434" s="249">
        <f t="shared" si="463"/>
        <v>1192193.1200000001</v>
      </c>
      <c r="J1434" s="67">
        <f t="shared" si="453"/>
        <v>6.8000000000000005E-2</v>
      </c>
      <c r="K1434" s="259">
        <f t="shared" si="464"/>
        <v>6755.7610133333337</v>
      </c>
      <c r="L1434" s="250">
        <f t="shared" si="466"/>
        <v>0</v>
      </c>
      <c r="M1434" s="19" t="s">
        <v>1260</v>
      </c>
      <c r="O1434" s="32" t="str">
        <f t="shared" si="465"/>
        <v>E316</v>
      </c>
      <c r="P1434" s="318"/>
      <c r="T1434" s="19" t="s">
        <v>1260</v>
      </c>
    </row>
    <row r="1435" spans="1:20" s="19" customFormat="1" ht="15.75" outlineLevel="1" thickBot="1" x14ac:dyDescent="0.3">
      <c r="A1435" s="28" t="s">
        <v>733</v>
      </c>
      <c r="C1435" s="20" t="s">
        <v>1234</v>
      </c>
      <c r="E1435" s="104" t="s">
        <v>1266</v>
      </c>
      <c r="F1435" s="29"/>
      <c r="G1435" s="30"/>
      <c r="H1435" s="42">
        <f>SUBTOTAL(9,H1423:H1434)</f>
        <v>81123.16</v>
      </c>
      <c r="I1435" s="29"/>
      <c r="J1435" s="30">
        <f t="shared" si="453"/>
        <v>0</v>
      </c>
      <c r="K1435" s="42">
        <f>SUBTOTAL(9,K1423:K1434)</f>
        <v>81069.132160000023</v>
      </c>
      <c r="L1435" s="42">
        <f t="shared" si="466"/>
        <v>-54.03</v>
      </c>
      <c r="O1435" s="32" t="str">
        <f>LEFT(A1435,5)</f>
        <v xml:space="preserve">E316 </v>
      </c>
      <c r="P1435" s="318">
        <f>-L1435/2</f>
        <v>27.015000000000001</v>
      </c>
    </row>
    <row r="1436" spans="1:20" ht="15.75" outlineLevel="2" thickTop="1" x14ac:dyDescent="0.25">
      <c r="A1436" t="s">
        <v>131</v>
      </c>
      <c r="B1436" t="str">
        <f t="shared" ref="B1436:B1447" si="467">CONCATENATE(A1436,"-",MONTH(E1436))</f>
        <v>E316 STM Misc, Ferndale-1</v>
      </c>
      <c r="C1436" s="19" t="s">
        <v>1230</v>
      </c>
      <c r="E1436" s="27">
        <v>43131</v>
      </c>
      <c r="F1436" s="249">
        <v>62866</v>
      </c>
      <c r="G1436" s="67">
        <v>1.8599999999999998E-2</v>
      </c>
      <c r="H1436" s="250">
        <v>97.44</v>
      </c>
      <c r="I1436" s="249">
        <f t="shared" ref="I1436:I1447" si="468">VLOOKUP(CONCATENATE(A1436,"-12"),$B$6:$F$7816,5,FALSE)</f>
        <v>62866</v>
      </c>
      <c r="J1436" s="67">
        <f t="shared" si="453"/>
        <v>1.8599999999999998E-2</v>
      </c>
      <c r="K1436" s="259">
        <f t="shared" ref="K1436:K1447" si="469">I1436*J1436/12</f>
        <v>97.442299999999989</v>
      </c>
      <c r="L1436" s="250">
        <f t="shared" si="466"/>
        <v>0</v>
      </c>
      <c r="M1436" s="19" t="s">
        <v>1260</v>
      </c>
      <c r="O1436" s="32" t="str">
        <f t="shared" ref="O1436:O1447" si="470">LEFT(A1436,4)</f>
        <v>E316</v>
      </c>
      <c r="P1436" s="318"/>
      <c r="T1436" s="19" t="s">
        <v>1260</v>
      </c>
    </row>
    <row r="1437" spans="1:20" outlineLevel="2" x14ac:dyDescent="0.25">
      <c r="A1437" t="s">
        <v>131</v>
      </c>
      <c r="B1437" t="str">
        <f t="shared" si="467"/>
        <v>E316 STM Misc, Ferndale-2</v>
      </c>
      <c r="C1437" s="19" t="s">
        <v>1230</v>
      </c>
      <c r="E1437" s="27">
        <v>43159</v>
      </c>
      <c r="F1437" s="249">
        <v>62866</v>
      </c>
      <c r="G1437" s="67">
        <v>1.8599999999999998E-2</v>
      </c>
      <c r="H1437" s="250">
        <v>97.44</v>
      </c>
      <c r="I1437" s="249">
        <f t="shared" si="468"/>
        <v>62866</v>
      </c>
      <c r="J1437" s="67">
        <f t="shared" si="453"/>
        <v>1.8599999999999998E-2</v>
      </c>
      <c r="K1437" s="259">
        <f t="shared" si="469"/>
        <v>97.442299999999989</v>
      </c>
      <c r="L1437" s="250">
        <f t="shared" si="466"/>
        <v>0</v>
      </c>
      <c r="M1437" s="19" t="s">
        <v>1260</v>
      </c>
      <c r="O1437" s="32" t="str">
        <f t="shared" si="470"/>
        <v>E316</v>
      </c>
      <c r="P1437" s="318"/>
      <c r="T1437" s="19" t="s">
        <v>1260</v>
      </c>
    </row>
    <row r="1438" spans="1:20" outlineLevel="2" x14ac:dyDescent="0.25">
      <c r="A1438" t="s">
        <v>131</v>
      </c>
      <c r="B1438" t="str">
        <f t="shared" si="467"/>
        <v>E316 STM Misc, Ferndale-3</v>
      </c>
      <c r="C1438" s="19" t="s">
        <v>1230</v>
      </c>
      <c r="E1438" s="27">
        <v>43190</v>
      </c>
      <c r="F1438" s="249">
        <v>62866</v>
      </c>
      <c r="G1438" s="67">
        <v>1.8599999999999998E-2</v>
      </c>
      <c r="H1438" s="250">
        <v>97.44</v>
      </c>
      <c r="I1438" s="249">
        <f t="shared" si="468"/>
        <v>62866</v>
      </c>
      <c r="J1438" s="67">
        <f t="shared" si="453"/>
        <v>1.8599999999999998E-2</v>
      </c>
      <c r="K1438" s="259">
        <f t="shared" si="469"/>
        <v>97.442299999999989</v>
      </c>
      <c r="L1438" s="250">
        <f t="shared" si="466"/>
        <v>0</v>
      </c>
      <c r="M1438" s="19" t="s">
        <v>1260</v>
      </c>
      <c r="O1438" s="32" t="str">
        <f t="shared" si="470"/>
        <v>E316</v>
      </c>
      <c r="P1438" s="318"/>
      <c r="T1438" s="19" t="s">
        <v>1260</v>
      </c>
    </row>
    <row r="1439" spans="1:20" outlineLevel="2" x14ac:dyDescent="0.25">
      <c r="A1439" t="s">
        <v>131</v>
      </c>
      <c r="B1439" t="str">
        <f t="shared" si="467"/>
        <v>E316 STM Misc, Ferndale-4</v>
      </c>
      <c r="C1439" s="19" t="s">
        <v>1230</v>
      </c>
      <c r="E1439" s="27">
        <v>43220</v>
      </c>
      <c r="F1439" s="249">
        <v>62866</v>
      </c>
      <c r="G1439" s="67">
        <v>1.8599999999999998E-2</v>
      </c>
      <c r="H1439" s="250">
        <v>97.44</v>
      </c>
      <c r="I1439" s="249">
        <f t="shared" si="468"/>
        <v>62866</v>
      </c>
      <c r="J1439" s="67">
        <f t="shared" si="453"/>
        <v>1.8599999999999998E-2</v>
      </c>
      <c r="K1439" s="259">
        <f t="shared" si="469"/>
        <v>97.442299999999989</v>
      </c>
      <c r="L1439" s="250">
        <f t="shared" si="466"/>
        <v>0</v>
      </c>
      <c r="M1439" s="19" t="s">
        <v>1260</v>
      </c>
      <c r="O1439" s="32" t="str">
        <f t="shared" si="470"/>
        <v>E316</v>
      </c>
      <c r="P1439" s="318"/>
      <c r="T1439" s="19" t="s">
        <v>1260</v>
      </c>
    </row>
    <row r="1440" spans="1:20" outlineLevel="2" x14ac:dyDescent="0.25">
      <c r="A1440" t="s">
        <v>131</v>
      </c>
      <c r="B1440" t="str">
        <f t="shared" si="467"/>
        <v>E316 STM Misc, Ferndale-5</v>
      </c>
      <c r="C1440" s="19" t="s">
        <v>1230</v>
      </c>
      <c r="E1440" s="27">
        <v>43251</v>
      </c>
      <c r="F1440" s="249">
        <v>62866</v>
      </c>
      <c r="G1440" s="67">
        <v>1.8599999999999998E-2</v>
      </c>
      <c r="H1440" s="250">
        <v>97.44</v>
      </c>
      <c r="I1440" s="249">
        <f t="shared" si="468"/>
        <v>62866</v>
      </c>
      <c r="J1440" s="67">
        <f t="shared" si="453"/>
        <v>1.8599999999999998E-2</v>
      </c>
      <c r="K1440" s="259">
        <f t="shared" si="469"/>
        <v>97.442299999999989</v>
      </c>
      <c r="L1440" s="250">
        <f t="shared" si="466"/>
        <v>0</v>
      </c>
      <c r="M1440" s="19" t="s">
        <v>1260</v>
      </c>
      <c r="O1440" s="32" t="str">
        <f t="shared" si="470"/>
        <v>E316</v>
      </c>
      <c r="P1440" s="318"/>
      <c r="T1440" s="19" t="s">
        <v>1260</v>
      </c>
    </row>
    <row r="1441" spans="1:20" outlineLevel="2" x14ac:dyDescent="0.25">
      <c r="A1441" t="s">
        <v>131</v>
      </c>
      <c r="B1441" t="str">
        <f t="shared" si="467"/>
        <v>E316 STM Misc, Ferndale-6</v>
      </c>
      <c r="C1441" s="19" t="s">
        <v>1230</v>
      </c>
      <c r="E1441" s="27">
        <v>43281</v>
      </c>
      <c r="F1441" s="249">
        <v>62866</v>
      </c>
      <c r="G1441" s="67">
        <v>1.8599999999999998E-2</v>
      </c>
      <c r="H1441" s="250">
        <v>97.44</v>
      </c>
      <c r="I1441" s="249">
        <f t="shared" si="468"/>
        <v>62866</v>
      </c>
      <c r="J1441" s="67">
        <f t="shared" si="453"/>
        <v>1.8599999999999998E-2</v>
      </c>
      <c r="K1441" s="259">
        <f t="shared" si="469"/>
        <v>97.442299999999989</v>
      </c>
      <c r="L1441" s="250">
        <f t="shared" si="466"/>
        <v>0</v>
      </c>
      <c r="M1441" s="19" t="s">
        <v>1260</v>
      </c>
      <c r="O1441" s="32" t="str">
        <f t="shared" si="470"/>
        <v>E316</v>
      </c>
      <c r="P1441" s="318"/>
      <c r="T1441" s="19" t="s">
        <v>1260</v>
      </c>
    </row>
    <row r="1442" spans="1:20" outlineLevel="2" x14ac:dyDescent="0.25">
      <c r="A1442" t="s">
        <v>131</v>
      </c>
      <c r="B1442" t="str">
        <f t="shared" si="467"/>
        <v>E316 STM Misc, Ferndale-7</v>
      </c>
      <c r="C1442" s="19" t="s">
        <v>1230</v>
      </c>
      <c r="E1442" s="27">
        <v>43312</v>
      </c>
      <c r="F1442" s="249">
        <v>62866</v>
      </c>
      <c r="G1442" s="67">
        <v>1.8599999999999998E-2</v>
      </c>
      <c r="H1442" s="250">
        <v>97.44</v>
      </c>
      <c r="I1442" s="249">
        <f t="shared" si="468"/>
        <v>62866</v>
      </c>
      <c r="J1442" s="67">
        <f t="shared" si="453"/>
        <v>1.8599999999999998E-2</v>
      </c>
      <c r="K1442" s="259">
        <f t="shared" si="469"/>
        <v>97.442299999999989</v>
      </c>
      <c r="L1442" s="250">
        <f t="shared" si="466"/>
        <v>0</v>
      </c>
      <c r="M1442" s="19" t="s">
        <v>1260</v>
      </c>
      <c r="O1442" s="32" t="str">
        <f t="shared" si="470"/>
        <v>E316</v>
      </c>
      <c r="P1442" s="318"/>
      <c r="T1442" s="19" t="s">
        <v>1260</v>
      </c>
    </row>
    <row r="1443" spans="1:20" outlineLevel="2" x14ac:dyDescent="0.25">
      <c r="A1443" t="s">
        <v>131</v>
      </c>
      <c r="B1443" t="str">
        <f t="shared" si="467"/>
        <v>E316 STM Misc, Ferndale-8</v>
      </c>
      <c r="C1443" s="19" t="s">
        <v>1230</v>
      </c>
      <c r="E1443" s="27">
        <v>43343</v>
      </c>
      <c r="F1443" s="249">
        <v>62866</v>
      </c>
      <c r="G1443" s="67">
        <v>1.8599999999999998E-2</v>
      </c>
      <c r="H1443" s="250">
        <v>97.44</v>
      </c>
      <c r="I1443" s="249">
        <f t="shared" si="468"/>
        <v>62866</v>
      </c>
      <c r="J1443" s="67">
        <f t="shared" si="453"/>
        <v>1.8599999999999998E-2</v>
      </c>
      <c r="K1443" s="259">
        <f t="shared" si="469"/>
        <v>97.442299999999989</v>
      </c>
      <c r="L1443" s="250">
        <f t="shared" si="466"/>
        <v>0</v>
      </c>
      <c r="M1443" s="19" t="s">
        <v>1260</v>
      </c>
      <c r="O1443" s="32" t="str">
        <f t="shared" si="470"/>
        <v>E316</v>
      </c>
      <c r="P1443" s="318"/>
      <c r="T1443" s="19" t="s">
        <v>1260</v>
      </c>
    </row>
    <row r="1444" spans="1:20" outlineLevel="2" x14ac:dyDescent="0.25">
      <c r="A1444" t="s">
        <v>131</v>
      </c>
      <c r="B1444" t="str">
        <f t="shared" si="467"/>
        <v>E316 STM Misc, Ferndale-9</v>
      </c>
      <c r="C1444" s="19" t="s">
        <v>1230</v>
      </c>
      <c r="E1444" s="27">
        <v>43373</v>
      </c>
      <c r="F1444" s="249">
        <v>62866</v>
      </c>
      <c r="G1444" s="67">
        <v>1.8599999999999998E-2</v>
      </c>
      <c r="H1444" s="250">
        <v>97.44</v>
      </c>
      <c r="I1444" s="249">
        <f t="shared" si="468"/>
        <v>62866</v>
      </c>
      <c r="J1444" s="67">
        <f t="shared" si="453"/>
        <v>1.8599999999999998E-2</v>
      </c>
      <c r="K1444" s="259">
        <f t="shared" si="469"/>
        <v>97.442299999999989</v>
      </c>
      <c r="L1444" s="250">
        <f t="shared" si="466"/>
        <v>0</v>
      </c>
      <c r="M1444" s="19" t="s">
        <v>1260</v>
      </c>
      <c r="O1444" s="32" t="str">
        <f t="shared" si="470"/>
        <v>E316</v>
      </c>
      <c r="P1444" s="318"/>
      <c r="T1444" s="19" t="s">
        <v>1260</v>
      </c>
    </row>
    <row r="1445" spans="1:20" outlineLevel="2" x14ac:dyDescent="0.25">
      <c r="A1445" t="s">
        <v>131</v>
      </c>
      <c r="B1445" t="str">
        <f t="shared" si="467"/>
        <v>E316 STM Misc, Ferndale-10</v>
      </c>
      <c r="C1445" s="19" t="s">
        <v>1230</v>
      </c>
      <c r="E1445" s="27">
        <v>43404</v>
      </c>
      <c r="F1445" s="249">
        <v>62866</v>
      </c>
      <c r="G1445" s="67">
        <v>1.8599999999999998E-2</v>
      </c>
      <c r="H1445" s="250">
        <v>97.44</v>
      </c>
      <c r="I1445" s="249">
        <f t="shared" si="468"/>
        <v>62866</v>
      </c>
      <c r="J1445" s="67">
        <f t="shared" si="453"/>
        <v>1.8599999999999998E-2</v>
      </c>
      <c r="K1445" s="259">
        <f t="shared" si="469"/>
        <v>97.442299999999989</v>
      </c>
      <c r="L1445" s="250">
        <f t="shared" si="466"/>
        <v>0</v>
      </c>
      <c r="M1445" s="19" t="s">
        <v>1260</v>
      </c>
      <c r="O1445" s="32" t="str">
        <f t="shared" si="470"/>
        <v>E316</v>
      </c>
      <c r="P1445" s="318"/>
      <c r="T1445" s="19" t="s">
        <v>1260</v>
      </c>
    </row>
    <row r="1446" spans="1:20" outlineLevel="2" x14ac:dyDescent="0.25">
      <c r="A1446" t="s">
        <v>131</v>
      </c>
      <c r="B1446" t="str">
        <f t="shared" si="467"/>
        <v>E316 STM Misc, Ferndale-11</v>
      </c>
      <c r="C1446" s="19" t="s">
        <v>1230</v>
      </c>
      <c r="E1446" s="27">
        <v>43434</v>
      </c>
      <c r="F1446" s="249">
        <v>62866</v>
      </c>
      <c r="G1446" s="67">
        <v>1.8599999999999998E-2</v>
      </c>
      <c r="H1446" s="250">
        <v>97.44</v>
      </c>
      <c r="I1446" s="249">
        <f t="shared" si="468"/>
        <v>62866</v>
      </c>
      <c r="J1446" s="67">
        <f t="shared" si="453"/>
        <v>1.8599999999999998E-2</v>
      </c>
      <c r="K1446" s="259">
        <f t="shared" si="469"/>
        <v>97.442299999999989</v>
      </c>
      <c r="L1446" s="250">
        <f t="shared" si="466"/>
        <v>0</v>
      </c>
      <c r="M1446" s="19" t="s">
        <v>1260</v>
      </c>
      <c r="O1446" s="32" t="str">
        <f t="shared" si="470"/>
        <v>E316</v>
      </c>
      <c r="P1446" s="318"/>
      <c r="T1446" s="19" t="s">
        <v>1260</v>
      </c>
    </row>
    <row r="1447" spans="1:20" outlineLevel="2" x14ac:dyDescent="0.25">
      <c r="A1447" t="s">
        <v>131</v>
      </c>
      <c r="B1447" t="str">
        <f t="shared" si="467"/>
        <v>E316 STM Misc, Ferndale-12</v>
      </c>
      <c r="C1447" s="19" t="s">
        <v>1230</v>
      </c>
      <c r="E1447" s="27">
        <v>43465</v>
      </c>
      <c r="F1447" s="249">
        <v>62866</v>
      </c>
      <c r="G1447" s="67">
        <v>1.8599999999999998E-2</v>
      </c>
      <c r="H1447" s="250">
        <v>97.44</v>
      </c>
      <c r="I1447" s="249">
        <f t="shared" si="468"/>
        <v>62866</v>
      </c>
      <c r="J1447" s="67">
        <f t="shared" si="453"/>
        <v>1.8599999999999998E-2</v>
      </c>
      <c r="K1447" s="259">
        <f t="shared" si="469"/>
        <v>97.442299999999989</v>
      </c>
      <c r="L1447" s="250">
        <f t="shared" si="466"/>
        <v>0</v>
      </c>
      <c r="M1447" s="19" t="s">
        <v>1260</v>
      </c>
      <c r="O1447" s="32" t="str">
        <f t="shared" si="470"/>
        <v>E316</v>
      </c>
      <c r="P1447" s="318"/>
      <c r="T1447" s="19" t="s">
        <v>1260</v>
      </c>
    </row>
    <row r="1448" spans="1:20" s="19" customFormat="1" ht="15.75" outlineLevel="1" thickBot="1" x14ac:dyDescent="0.3">
      <c r="A1448" s="28" t="s">
        <v>734</v>
      </c>
      <c r="C1448" s="20" t="s">
        <v>1234</v>
      </c>
      <c r="E1448" s="104" t="s">
        <v>1266</v>
      </c>
      <c r="F1448" s="29"/>
      <c r="G1448" s="30"/>
      <c r="H1448" s="42">
        <f>SUBTOTAL(9,H1436:H1447)</f>
        <v>1169.2800000000002</v>
      </c>
      <c r="I1448" s="29"/>
      <c r="J1448" s="30">
        <f t="shared" si="453"/>
        <v>0</v>
      </c>
      <c r="K1448" s="42">
        <f>SUBTOTAL(9,K1436:K1447)</f>
        <v>1169.3075999999996</v>
      </c>
      <c r="L1448" s="42">
        <f t="shared" si="466"/>
        <v>0.03</v>
      </c>
      <c r="O1448" s="32" t="str">
        <f>LEFT(A1448,5)</f>
        <v xml:space="preserve">E316 </v>
      </c>
      <c r="P1448" s="318">
        <f>-L1448/2</f>
        <v>-1.4999999999999999E-2</v>
      </c>
    </row>
    <row r="1449" spans="1:20" ht="15.75" outlineLevel="2" thickTop="1" x14ac:dyDescent="0.25">
      <c r="A1449" t="s">
        <v>132</v>
      </c>
      <c r="B1449" t="str">
        <f t="shared" ref="B1449:B1460" si="471">CONCATENATE(A1449,"-",MONTH(E1449))</f>
        <v>E316 STM Misc, Fred 1/APC-1</v>
      </c>
      <c r="C1449" s="19" t="s">
        <v>1230</v>
      </c>
      <c r="E1449" s="27">
        <v>43131</v>
      </c>
      <c r="F1449" s="249">
        <v>336377.91</v>
      </c>
      <c r="G1449" s="67">
        <v>2.5500000000000002E-2</v>
      </c>
      <c r="H1449" s="250">
        <v>714.8</v>
      </c>
      <c r="I1449" s="249">
        <f t="shared" ref="I1449:I1460" si="472">VLOOKUP(CONCATENATE(A1449,"-12"),$B$6:$F$7816,5,FALSE)</f>
        <v>336377.91</v>
      </c>
      <c r="J1449" s="67">
        <f t="shared" si="453"/>
        <v>2.5500000000000002E-2</v>
      </c>
      <c r="K1449" s="259">
        <f t="shared" ref="K1449:K1460" si="473">I1449*J1449/12</f>
        <v>714.8030587500001</v>
      </c>
      <c r="L1449" s="250">
        <f t="shared" si="466"/>
        <v>0</v>
      </c>
      <c r="M1449" s="19" t="s">
        <v>1260</v>
      </c>
      <c r="O1449" s="32" t="str">
        <f t="shared" ref="O1449:O1460" si="474">LEFT(A1449,4)</f>
        <v>E316</v>
      </c>
      <c r="P1449" s="318"/>
      <c r="T1449" s="19" t="s">
        <v>1260</v>
      </c>
    </row>
    <row r="1450" spans="1:20" outlineLevel="2" x14ac:dyDescent="0.25">
      <c r="A1450" t="s">
        <v>132</v>
      </c>
      <c r="B1450" t="str">
        <f t="shared" si="471"/>
        <v>E316 STM Misc, Fred 1/APC-2</v>
      </c>
      <c r="C1450" s="19" t="s">
        <v>1230</v>
      </c>
      <c r="E1450" s="27">
        <v>43159</v>
      </c>
      <c r="F1450" s="249">
        <v>336377.91</v>
      </c>
      <c r="G1450" s="67">
        <v>2.5500000000000002E-2</v>
      </c>
      <c r="H1450" s="250">
        <v>714.8</v>
      </c>
      <c r="I1450" s="249">
        <f t="shared" si="472"/>
        <v>336377.91</v>
      </c>
      <c r="J1450" s="67">
        <f t="shared" si="453"/>
        <v>2.5500000000000002E-2</v>
      </c>
      <c r="K1450" s="259">
        <f t="shared" si="473"/>
        <v>714.8030587500001</v>
      </c>
      <c r="L1450" s="250">
        <f t="shared" si="466"/>
        <v>0</v>
      </c>
      <c r="M1450" s="19" t="s">
        <v>1260</v>
      </c>
      <c r="O1450" s="32" t="str">
        <f t="shared" si="474"/>
        <v>E316</v>
      </c>
      <c r="P1450" s="318"/>
      <c r="T1450" s="19" t="s">
        <v>1260</v>
      </c>
    </row>
    <row r="1451" spans="1:20" outlineLevel="2" x14ac:dyDescent="0.25">
      <c r="A1451" t="s">
        <v>132</v>
      </c>
      <c r="B1451" t="str">
        <f t="shared" si="471"/>
        <v>E316 STM Misc, Fred 1/APC-3</v>
      </c>
      <c r="C1451" s="19" t="s">
        <v>1230</v>
      </c>
      <c r="E1451" s="27">
        <v>43190</v>
      </c>
      <c r="F1451" s="249">
        <v>336377.91</v>
      </c>
      <c r="G1451" s="67">
        <v>2.5500000000000002E-2</v>
      </c>
      <c r="H1451" s="250">
        <v>714.8</v>
      </c>
      <c r="I1451" s="249">
        <f t="shared" si="472"/>
        <v>336377.91</v>
      </c>
      <c r="J1451" s="67">
        <f t="shared" si="453"/>
        <v>2.5500000000000002E-2</v>
      </c>
      <c r="K1451" s="259">
        <f t="shared" si="473"/>
        <v>714.8030587500001</v>
      </c>
      <c r="L1451" s="250">
        <f t="shared" si="466"/>
        <v>0</v>
      </c>
      <c r="M1451" s="19" t="s">
        <v>1260</v>
      </c>
      <c r="O1451" s="32" t="str">
        <f t="shared" si="474"/>
        <v>E316</v>
      </c>
      <c r="P1451" s="318"/>
      <c r="T1451" s="19" t="s">
        <v>1260</v>
      </c>
    </row>
    <row r="1452" spans="1:20" outlineLevel="2" x14ac:dyDescent="0.25">
      <c r="A1452" t="s">
        <v>132</v>
      </c>
      <c r="B1452" t="str">
        <f t="shared" si="471"/>
        <v>E316 STM Misc, Fred 1/APC-4</v>
      </c>
      <c r="C1452" s="19" t="s">
        <v>1230</v>
      </c>
      <c r="E1452" s="27">
        <v>43220</v>
      </c>
      <c r="F1452" s="249">
        <v>336377.91</v>
      </c>
      <c r="G1452" s="67">
        <v>2.5500000000000002E-2</v>
      </c>
      <c r="H1452" s="250">
        <v>714.8</v>
      </c>
      <c r="I1452" s="249">
        <f t="shared" si="472"/>
        <v>336377.91</v>
      </c>
      <c r="J1452" s="67">
        <f t="shared" si="453"/>
        <v>2.5500000000000002E-2</v>
      </c>
      <c r="K1452" s="259">
        <f t="shared" si="473"/>
        <v>714.8030587500001</v>
      </c>
      <c r="L1452" s="250">
        <f t="shared" si="466"/>
        <v>0</v>
      </c>
      <c r="M1452" s="19" t="s">
        <v>1260</v>
      </c>
      <c r="O1452" s="32" t="str">
        <f t="shared" si="474"/>
        <v>E316</v>
      </c>
      <c r="P1452" s="318"/>
      <c r="T1452" s="19" t="s">
        <v>1260</v>
      </c>
    </row>
    <row r="1453" spans="1:20" outlineLevel="2" x14ac:dyDescent="0.25">
      <c r="A1453" t="s">
        <v>132</v>
      </c>
      <c r="B1453" t="str">
        <f t="shared" si="471"/>
        <v>E316 STM Misc, Fred 1/APC-5</v>
      </c>
      <c r="C1453" s="19" t="s">
        <v>1230</v>
      </c>
      <c r="E1453" s="27">
        <v>43251</v>
      </c>
      <c r="F1453" s="249">
        <v>336377.91</v>
      </c>
      <c r="G1453" s="67">
        <v>2.5500000000000002E-2</v>
      </c>
      <c r="H1453" s="250">
        <v>714.8</v>
      </c>
      <c r="I1453" s="249">
        <f t="shared" si="472"/>
        <v>336377.91</v>
      </c>
      <c r="J1453" s="67">
        <f t="shared" si="453"/>
        <v>2.5500000000000002E-2</v>
      </c>
      <c r="K1453" s="259">
        <f t="shared" si="473"/>
        <v>714.8030587500001</v>
      </c>
      <c r="L1453" s="250">
        <f t="shared" si="466"/>
        <v>0</v>
      </c>
      <c r="M1453" s="19" t="s">
        <v>1260</v>
      </c>
      <c r="O1453" s="32" t="str">
        <f t="shared" si="474"/>
        <v>E316</v>
      </c>
      <c r="P1453" s="318"/>
      <c r="T1453" s="19" t="s">
        <v>1260</v>
      </c>
    </row>
    <row r="1454" spans="1:20" outlineLevel="2" x14ac:dyDescent="0.25">
      <c r="A1454" t="s">
        <v>132</v>
      </c>
      <c r="B1454" t="str">
        <f t="shared" si="471"/>
        <v>E316 STM Misc, Fred 1/APC-6</v>
      </c>
      <c r="C1454" s="19" t="s">
        <v>1230</v>
      </c>
      <c r="E1454" s="27">
        <v>43281</v>
      </c>
      <c r="F1454" s="249">
        <v>336377.91</v>
      </c>
      <c r="G1454" s="67">
        <v>2.5500000000000002E-2</v>
      </c>
      <c r="H1454" s="250">
        <v>714.8</v>
      </c>
      <c r="I1454" s="249">
        <f t="shared" si="472"/>
        <v>336377.91</v>
      </c>
      <c r="J1454" s="67">
        <f t="shared" ref="J1454:J1517" si="475">G1454</f>
        <v>2.5500000000000002E-2</v>
      </c>
      <c r="K1454" s="259">
        <f t="shared" si="473"/>
        <v>714.8030587500001</v>
      </c>
      <c r="L1454" s="250">
        <f t="shared" si="466"/>
        <v>0</v>
      </c>
      <c r="M1454" s="19" t="s">
        <v>1260</v>
      </c>
      <c r="O1454" s="32" t="str">
        <f t="shared" si="474"/>
        <v>E316</v>
      </c>
      <c r="P1454" s="318"/>
      <c r="T1454" s="19" t="s">
        <v>1260</v>
      </c>
    </row>
    <row r="1455" spans="1:20" outlineLevel="2" x14ac:dyDescent="0.25">
      <c r="A1455" t="s">
        <v>132</v>
      </c>
      <c r="B1455" t="str">
        <f t="shared" si="471"/>
        <v>E316 STM Misc, Fred 1/APC-7</v>
      </c>
      <c r="C1455" s="19" t="s">
        <v>1230</v>
      </c>
      <c r="E1455" s="27">
        <v>43312</v>
      </c>
      <c r="F1455" s="249">
        <v>336377.91</v>
      </c>
      <c r="G1455" s="67">
        <v>2.5500000000000002E-2</v>
      </c>
      <c r="H1455" s="250">
        <v>714.8</v>
      </c>
      <c r="I1455" s="249">
        <f t="shared" si="472"/>
        <v>336377.91</v>
      </c>
      <c r="J1455" s="67">
        <f t="shared" si="475"/>
        <v>2.5500000000000002E-2</v>
      </c>
      <c r="K1455" s="259">
        <f t="shared" si="473"/>
        <v>714.8030587500001</v>
      </c>
      <c r="L1455" s="250">
        <f t="shared" si="466"/>
        <v>0</v>
      </c>
      <c r="M1455" s="19" t="s">
        <v>1260</v>
      </c>
      <c r="O1455" s="32" t="str">
        <f t="shared" si="474"/>
        <v>E316</v>
      </c>
      <c r="P1455" s="318"/>
      <c r="T1455" s="19" t="s">
        <v>1260</v>
      </c>
    </row>
    <row r="1456" spans="1:20" outlineLevel="2" x14ac:dyDescent="0.25">
      <c r="A1456" t="s">
        <v>132</v>
      </c>
      <c r="B1456" t="str">
        <f t="shared" si="471"/>
        <v>E316 STM Misc, Fred 1/APC-8</v>
      </c>
      <c r="C1456" s="19" t="s">
        <v>1230</v>
      </c>
      <c r="E1456" s="27">
        <v>43343</v>
      </c>
      <c r="F1456" s="249">
        <v>336377.91</v>
      </c>
      <c r="G1456" s="67">
        <v>2.5500000000000002E-2</v>
      </c>
      <c r="H1456" s="250">
        <v>714.8</v>
      </c>
      <c r="I1456" s="249">
        <f t="shared" si="472"/>
        <v>336377.91</v>
      </c>
      <c r="J1456" s="67">
        <f t="shared" si="475"/>
        <v>2.5500000000000002E-2</v>
      </c>
      <c r="K1456" s="259">
        <f t="shared" si="473"/>
        <v>714.8030587500001</v>
      </c>
      <c r="L1456" s="250">
        <f t="shared" si="466"/>
        <v>0</v>
      </c>
      <c r="M1456" s="19" t="s">
        <v>1260</v>
      </c>
      <c r="O1456" s="32" t="str">
        <f t="shared" si="474"/>
        <v>E316</v>
      </c>
      <c r="P1456" s="318"/>
      <c r="T1456" s="19" t="s">
        <v>1260</v>
      </c>
    </row>
    <row r="1457" spans="1:20" outlineLevel="2" x14ac:dyDescent="0.25">
      <c r="A1457" t="s">
        <v>132</v>
      </c>
      <c r="B1457" t="str">
        <f t="shared" si="471"/>
        <v>E316 STM Misc, Fred 1/APC-9</v>
      </c>
      <c r="C1457" s="19" t="s">
        <v>1230</v>
      </c>
      <c r="E1457" s="27">
        <v>43373</v>
      </c>
      <c r="F1457" s="249">
        <v>336377.91</v>
      </c>
      <c r="G1457" s="67">
        <v>2.5500000000000002E-2</v>
      </c>
      <c r="H1457" s="250">
        <v>714.8</v>
      </c>
      <c r="I1457" s="249">
        <f t="shared" si="472"/>
        <v>336377.91</v>
      </c>
      <c r="J1457" s="67">
        <f t="shared" si="475"/>
        <v>2.5500000000000002E-2</v>
      </c>
      <c r="K1457" s="259">
        <f t="shared" si="473"/>
        <v>714.8030587500001</v>
      </c>
      <c r="L1457" s="250">
        <f t="shared" si="466"/>
        <v>0</v>
      </c>
      <c r="M1457" s="19" t="s">
        <v>1260</v>
      </c>
      <c r="O1457" s="32" t="str">
        <f t="shared" si="474"/>
        <v>E316</v>
      </c>
      <c r="P1457" s="318"/>
      <c r="T1457" s="19" t="s">
        <v>1260</v>
      </c>
    </row>
    <row r="1458" spans="1:20" outlineLevel="2" x14ac:dyDescent="0.25">
      <c r="A1458" t="s">
        <v>132</v>
      </c>
      <c r="B1458" t="str">
        <f t="shared" si="471"/>
        <v>E316 STM Misc, Fred 1/APC-10</v>
      </c>
      <c r="C1458" s="19" t="s">
        <v>1230</v>
      </c>
      <c r="E1458" s="27">
        <v>43404</v>
      </c>
      <c r="F1458" s="249">
        <v>336377.91</v>
      </c>
      <c r="G1458" s="67">
        <v>2.5500000000000002E-2</v>
      </c>
      <c r="H1458" s="250">
        <v>714.8</v>
      </c>
      <c r="I1458" s="249">
        <f t="shared" si="472"/>
        <v>336377.91</v>
      </c>
      <c r="J1458" s="67">
        <f t="shared" si="475"/>
        <v>2.5500000000000002E-2</v>
      </c>
      <c r="K1458" s="259">
        <f t="shared" si="473"/>
        <v>714.8030587500001</v>
      </c>
      <c r="L1458" s="250">
        <f t="shared" si="466"/>
        <v>0</v>
      </c>
      <c r="M1458" s="19" t="s">
        <v>1260</v>
      </c>
      <c r="O1458" s="32" t="str">
        <f t="shared" si="474"/>
        <v>E316</v>
      </c>
      <c r="P1458" s="318"/>
      <c r="T1458" s="19" t="s">
        <v>1260</v>
      </c>
    </row>
    <row r="1459" spans="1:20" outlineLevel="2" x14ac:dyDescent="0.25">
      <c r="A1459" t="s">
        <v>132</v>
      </c>
      <c r="B1459" t="str">
        <f t="shared" si="471"/>
        <v>E316 STM Misc, Fred 1/APC-11</v>
      </c>
      <c r="C1459" s="19" t="s">
        <v>1230</v>
      </c>
      <c r="E1459" s="27">
        <v>43434</v>
      </c>
      <c r="F1459" s="249">
        <v>336377.91</v>
      </c>
      <c r="G1459" s="67">
        <v>2.5500000000000002E-2</v>
      </c>
      <c r="H1459" s="250">
        <v>714.8</v>
      </c>
      <c r="I1459" s="249">
        <f t="shared" si="472"/>
        <v>336377.91</v>
      </c>
      <c r="J1459" s="67">
        <f t="shared" si="475"/>
        <v>2.5500000000000002E-2</v>
      </c>
      <c r="K1459" s="259">
        <f t="shared" si="473"/>
        <v>714.8030587500001</v>
      </c>
      <c r="L1459" s="250">
        <f t="shared" si="466"/>
        <v>0</v>
      </c>
      <c r="M1459" s="19" t="s">
        <v>1260</v>
      </c>
      <c r="O1459" s="32" t="str">
        <f t="shared" si="474"/>
        <v>E316</v>
      </c>
      <c r="P1459" s="318"/>
      <c r="T1459" s="19" t="s">
        <v>1260</v>
      </c>
    </row>
    <row r="1460" spans="1:20" outlineLevel="2" x14ac:dyDescent="0.25">
      <c r="A1460" t="s">
        <v>132</v>
      </c>
      <c r="B1460" t="str">
        <f t="shared" si="471"/>
        <v>E316 STM Misc, Fred 1/APC-12</v>
      </c>
      <c r="C1460" s="19" t="s">
        <v>1230</v>
      </c>
      <c r="E1460" s="27">
        <v>43465</v>
      </c>
      <c r="F1460" s="249">
        <v>336377.91</v>
      </c>
      <c r="G1460" s="67">
        <v>2.5500000000000002E-2</v>
      </c>
      <c r="H1460" s="250">
        <v>714.8</v>
      </c>
      <c r="I1460" s="249">
        <f t="shared" si="472"/>
        <v>336377.91</v>
      </c>
      <c r="J1460" s="67">
        <f t="shared" si="475"/>
        <v>2.5500000000000002E-2</v>
      </c>
      <c r="K1460" s="259">
        <f t="shared" si="473"/>
        <v>714.8030587500001</v>
      </c>
      <c r="L1460" s="250">
        <f t="shared" si="466"/>
        <v>0</v>
      </c>
      <c r="M1460" s="19" t="s">
        <v>1260</v>
      </c>
      <c r="O1460" s="32" t="str">
        <f t="shared" si="474"/>
        <v>E316</v>
      </c>
      <c r="P1460" s="318"/>
      <c r="T1460" s="19" t="s">
        <v>1260</v>
      </c>
    </row>
    <row r="1461" spans="1:20" s="19" customFormat="1" ht="15.75" outlineLevel="1" thickBot="1" x14ac:dyDescent="0.3">
      <c r="A1461" s="28" t="s">
        <v>735</v>
      </c>
      <c r="C1461" s="20" t="s">
        <v>1234</v>
      </c>
      <c r="E1461" s="104" t="s">
        <v>1266</v>
      </c>
      <c r="F1461" s="29"/>
      <c r="G1461" s="30"/>
      <c r="H1461" s="42">
        <f>SUBTOTAL(9,H1449:H1460)</f>
        <v>8577.6</v>
      </c>
      <c r="I1461" s="29"/>
      <c r="J1461" s="30">
        <f t="shared" si="475"/>
        <v>0</v>
      </c>
      <c r="K1461" s="42">
        <f>SUBTOTAL(9,K1449:K1460)</f>
        <v>8577.636704999999</v>
      </c>
      <c r="L1461" s="42">
        <f t="shared" si="466"/>
        <v>0.04</v>
      </c>
      <c r="O1461" s="32" t="str">
        <f>LEFT(A1461,5)</f>
        <v xml:space="preserve">E316 </v>
      </c>
      <c r="P1461" s="318">
        <f>-L1461/2</f>
        <v>-0.02</v>
      </c>
    </row>
    <row r="1462" spans="1:20" ht="15.75" outlineLevel="2" thickTop="1" x14ac:dyDescent="0.25">
      <c r="A1462" t="s">
        <v>133</v>
      </c>
      <c r="B1462" t="str">
        <f t="shared" ref="B1462:B1473" si="476">CONCATENATE(A1462,"-",MONTH(E1462))</f>
        <v>E316 STM Misc, Goldendale OP-1</v>
      </c>
      <c r="C1462" s="19" t="s">
        <v>1230</v>
      </c>
      <c r="E1462" s="27">
        <v>43131</v>
      </c>
      <c r="F1462" s="249">
        <v>6163</v>
      </c>
      <c r="G1462" s="67">
        <v>8.7999999999999988E-3</v>
      </c>
      <c r="H1462" s="250">
        <v>4.5199999999999996</v>
      </c>
      <c r="I1462" s="249">
        <f t="shared" ref="I1462:I1473" si="477">VLOOKUP(CONCATENATE(A1462,"-12"),$B$6:$F$7816,5,FALSE)</f>
        <v>6163</v>
      </c>
      <c r="J1462" s="67">
        <f t="shared" si="475"/>
        <v>8.7999999999999988E-3</v>
      </c>
      <c r="K1462" s="259">
        <f t="shared" ref="K1462:K1473" si="478">I1462*J1462/12</f>
        <v>4.5195333333333325</v>
      </c>
      <c r="L1462" s="250">
        <f t="shared" si="466"/>
        <v>0</v>
      </c>
      <c r="M1462" s="19" t="s">
        <v>1260</v>
      </c>
      <c r="O1462" s="32" t="str">
        <f t="shared" ref="O1462:O1473" si="479">LEFT(A1462,4)</f>
        <v>E316</v>
      </c>
      <c r="P1462" s="318"/>
      <c r="Q1462" s="31">
        <f t="shared" ref="Q1462:Q1473" si="480">F1462*G1462/12-H1462</f>
        <v>-4.6666666666705936E-4</v>
      </c>
      <c r="T1462" s="19" t="s">
        <v>1260</v>
      </c>
    </row>
    <row r="1463" spans="1:20" outlineLevel="2" x14ac:dyDescent="0.25">
      <c r="A1463" t="s">
        <v>133</v>
      </c>
      <c r="B1463" t="str">
        <f t="shared" si="476"/>
        <v>E316 STM Misc, Goldendale OP-2</v>
      </c>
      <c r="C1463" s="19" t="s">
        <v>1230</v>
      </c>
      <c r="E1463" s="27">
        <v>43159</v>
      </c>
      <c r="F1463" s="249">
        <v>6163</v>
      </c>
      <c r="G1463" s="67">
        <v>8.7999999999999988E-3</v>
      </c>
      <c r="H1463" s="250">
        <v>4.5199999999999996</v>
      </c>
      <c r="I1463" s="249">
        <f t="shared" si="477"/>
        <v>6163</v>
      </c>
      <c r="J1463" s="67">
        <f t="shared" si="475"/>
        <v>8.7999999999999988E-3</v>
      </c>
      <c r="K1463" s="259">
        <f t="shared" si="478"/>
        <v>4.5195333333333325</v>
      </c>
      <c r="L1463" s="250">
        <f t="shared" si="466"/>
        <v>0</v>
      </c>
      <c r="M1463" s="19" t="s">
        <v>1260</v>
      </c>
      <c r="O1463" s="32" t="str">
        <f t="shared" si="479"/>
        <v>E316</v>
      </c>
      <c r="P1463" s="318"/>
      <c r="Q1463" s="31">
        <f t="shared" si="480"/>
        <v>-4.6666666666705936E-4</v>
      </c>
      <c r="T1463" s="19" t="s">
        <v>1260</v>
      </c>
    </row>
    <row r="1464" spans="1:20" outlineLevel="2" x14ac:dyDescent="0.25">
      <c r="A1464" t="s">
        <v>133</v>
      </c>
      <c r="B1464" t="str">
        <f t="shared" si="476"/>
        <v>E316 STM Misc, Goldendale OP-3</v>
      </c>
      <c r="C1464" s="19" t="s">
        <v>1230</v>
      </c>
      <c r="E1464" s="27">
        <v>43190</v>
      </c>
      <c r="F1464" s="249">
        <v>6163</v>
      </c>
      <c r="G1464" s="67">
        <v>8.7999999999999988E-3</v>
      </c>
      <c r="H1464" s="250">
        <v>4.5199999999999996</v>
      </c>
      <c r="I1464" s="249">
        <f t="shared" si="477"/>
        <v>6163</v>
      </c>
      <c r="J1464" s="67">
        <f t="shared" si="475"/>
        <v>8.7999999999999988E-3</v>
      </c>
      <c r="K1464" s="259">
        <f t="shared" si="478"/>
        <v>4.5195333333333325</v>
      </c>
      <c r="L1464" s="250">
        <f t="shared" si="466"/>
        <v>0</v>
      </c>
      <c r="M1464" s="19" t="s">
        <v>1260</v>
      </c>
      <c r="O1464" s="32" t="str">
        <f t="shared" si="479"/>
        <v>E316</v>
      </c>
      <c r="P1464" s="318"/>
      <c r="Q1464" s="31">
        <f t="shared" si="480"/>
        <v>-4.6666666666705936E-4</v>
      </c>
      <c r="T1464" s="19" t="s">
        <v>1260</v>
      </c>
    </row>
    <row r="1465" spans="1:20" outlineLevel="2" x14ac:dyDescent="0.25">
      <c r="A1465" t="s">
        <v>133</v>
      </c>
      <c r="B1465" t="str">
        <f t="shared" si="476"/>
        <v>E316 STM Misc, Goldendale OP-4</v>
      </c>
      <c r="C1465" s="19" t="s">
        <v>1230</v>
      </c>
      <c r="E1465" s="27">
        <v>43220</v>
      </c>
      <c r="F1465" s="249">
        <v>6163</v>
      </c>
      <c r="G1465" s="67">
        <v>8.7999999999999988E-3</v>
      </c>
      <c r="H1465" s="250">
        <v>4.5199999999999996</v>
      </c>
      <c r="I1465" s="249">
        <f t="shared" si="477"/>
        <v>6163</v>
      </c>
      <c r="J1465" s="67">
        <f t="shared" si="475"/>
        <v>8.7999999999999988E-3</v>
      </c>
      <c r="K1465" s="259">
        <f t="shared" si="478"/>
        <v>4.5195333333333325</v>
      </c>
      <c r="L1465" s="250">
        <f t="shared" si="466"/>
        <v>0</v>
      </c>
      <c r="M1465" s="19" t="s">
        <v>1260</v>
      </c>
      <c r="O1465" s="32" t="str">
        <f t="shared" si="479"/>
        <v>E316</v>
      </c>
      <c r="P1465" s="318"/>
      <c r="Q1465" s="31">
        <f t="shared" si="480"/>
        <v>-4.6666666666705936E-4</v>
      </c>
      <c r="T1465" s="19" t="s">
        <v>1260</v>
      </c>
    </row>
    <row r="1466" spans="1:20" outlineLevel="2" x14ac:dyDescent="0.25">
      <c r="A1466" t="s">
        <v>133</v>
      </c>
      <c r="B1466" t="str">
        <f t="shared" si="476"/>
        <v>E316 STM Misc, Goldendale OP-5</v>
      </c>
      <c r="C1466" s="19" t="s">
        <v>1230</v>
      </c>
      <c r="E1466" s="27">
        <v>43251</v>
      </c>
      <c r="F1466" s="249">
        <v>6163</v>
      </c>
      <c r="G1466" s="67">
        <v>8.7999999999999988E-3</v>
      </c>
      <c r="H1466" s="250">
        <v>4.5199999999999996</v>
      </c>
      <c r="I1466" s="249">
        <f t="shared" si="477"/>
        <v>6163</v>
      </c>
      <c r="J1466" s="67">
        <f t="shared" si="475"/>
        <v>8.7999999999999988E-3</v>
      </c>
      <c r="K1466" s="259">
        <f t="shared" si="478"/>
        <v>4.5195333333333325</v>
      </c>
      <c r="L1466" s="250">
        <f t="shared" si="466"/>
        <v>0</v>
      </c>
      <c r="M1466" s="19" t="s">
        <v>1260</v>
      </c>
      <c r="O1466" s="32" t="str">
        <f t="shared" si="479"/>
        <v>E316</v>
      </c>
      <c r="P1466" s="318"/>
      <c r="Q1466" s="31">
        <f t="shared" si="480"/>
        <v>-4.6666666666705936E-4</v>
      </c>
      <c r="T1466" s="19" t="s">
        <v>1260</v>
      </c>
    </row>
    <row r="1467" spans="1:20" outlineLevel="2" x14ac:dyDescent="0.25">
      <c r="A1467" t="s">
        <v>133</v>
      </c>
      <c r="B1467" t="str">
        <f t="shared" si="476"/>
        <v>E316 STM Misc, Goldendale OP-6</v>
      </c>
      <c r="C1467" s="19" t="s">
        <v>1230</v>
      </c>
      <c r="E1467" s="27">
        <v>43281</v>
      </c>
      <c r="F1467" s="249">
        <v>6163</v>
      </c>
      <c r="G1467" s="67">
        <v>8.7999999999999988E-3</v>
      </c>
      <c r="H1467" s="250">
        <v>4.5199999999999996</v>
      </c>
      <c r="I1467" s="249">
        <f t="shared" si="477"/>
        <v>6163</v>
      </c>
      <c r="J1467" s="67">
        <f t="shared" si="475"/>
        <v>8.7999999999999988E-3</v>
      </c>
      <c r="K1467" s="259">
        <f t="shared" si="478"/>
        <v>4.5195333333333325</v>
      </c>
      <c r="L1467" s="250">
        <f t="shared" si="466"/>
        <v>0</v>
      </c>
      <c r="M1467" s="19" t="s">
        <v>1260</v>
      </c>
      <c r="O1467" s="32" t="str">
        <f t="shared" si="479"/>
        <v>E316</v>
      </c>
      <c r="P1467" s="318"/>
      <c r="Q1467" s="31">
        <f t="shared" si="480"/>
        <v>-4.6666666666705936E-4</v>
      </c>
      <c r="T1467" s="19" t="s">
        <v>1260</v>
      </c>
    </row>
    <row r="1468" spans="1:20" outlineLevel="2" x14ac:dyDescent="0.25">
      <c r="A1468" t="s">
        <v>133</v>
      </c>
      <c r="B1468" t="str">
        <f t="shared" si="476"/>
        <v>E316 STM Misc, Goldendale OP-7</v>
      </c>
      <c r="C1468" s="19" t="s">
        <v>1230</v>
      </c>
      <c r="E1468" s="27">
        <v>43312</v>
      </c>
      <c r="F1468" s="249">
        <v>6163</v>
      </c>
      <c r="G1468" s="67">
        <v>8.7999999999999988E-3</v>
      </c>
      <c r="H1468" s="250">
        <v>4.5199999999999996</v>
      </c>
      <c r="I1468" s="249">
        <f t="shared" si="477"/>
        <v>6163</v>
      </c>
      <c r="J1468" s="67">
        <f t="shared" si="475"/>
        <v>8.7999999999999988E-3</v>
      </c>
      <c r="K1468" s="259">
        <f t="shared" si="478"/>
        <v>4.5195333333333325</v>
      </c>
      <c r="L1468" s="250">
        <f t="shared" si="466"/>
        <v>0</v>
      </c>
      <c r="M1468" s="19" t="s">
        <v>1260</v>
      </c>
      <c r="O1468" s="32" t="str">
        <f t="shared" si="479"/>
        <v>E316</v>
      </c>
      <c r="P1468" s="318"/>
      <c r="Q1468" s="31">
        <f t="shared" si="480"/>
        <v>-4.6666666666705936E-4</v>
      </c>
      <c r="T1468" s="19" t="s">
        <v>1260</v>
      </c>
    </row>
    <row r="1469" spans="1:20" outlineLevel="2" x14ac:dyDescent="0.25">
      <c r="A1469" t="s">
        <v>133</v>
      </c>
      <c r="B1469" t="str">
        <f t="shared" si="476"/>
        <v>E316 STM Misc, Goldendale OP-8</v>
      </c>
      <c r="C1469" s="19" t="s">
        <v>1230</v>
      </c>
      <c r="E1469" s="27">
        <v>43343</v>
      </c>
      <c r="F1469" s="249">
        <v>6163</v>
      </c>
      <c r="G1469" s="67">
        <v>8.7999999999999988E-3</v>
      </c>
      <c r="H1469" s="250">
        <v>4.5199999999999996</v>
      </c>
      <c r="I1469" s="249">
        <f t="shared" si="477"/>
        <v>6163</v>
      </c>
      <c r="J1469" s="67">
        <f t="shared" si="475"/>
        <v>8.7999999999999988E-3</v>
      </c>
      <c r="K1469" s="259">
        <f t="shared" si="478"/>
        <v>4.5195333333333325</v>
      </c>
      <c r="L1469" s="250">
        <f t="shared" si="466"/>
        <v>0</v>
      </c>
      <c r="M1469" s="19" t="s">
        <v>1260</v>
      </c>
      <c r="O1469" s="32" t="str">
        <f t="shared" si="479"/>
        <v>E316</v>
      </c>
      <c r="P1469" s="318"/>
      <c r="Q1469" s="31">
        <f t="shared" si="480"/>
        <v>-4.6666666666705936E-4</v>
      </c>
      <c r="T1469" s="19" t="s">
        <v>1260</v>
      </c>
    </row>
    <row r="1470" spans="1:20" outlineLevel="2" x14ac:dyDescent="0.25">
      <c r="A1470" t="s">
        <v>133</v>
      </c>
      <c r="B1470" t="str">
        <f t="shared" si="476"/>
        <v>E316 STM Misc, Goldendale OP-9</v>
      </c>
      <c r="C1470" s="19" t="s">
        <v>1230</v>
      </c>
      <c r="E1470" s="27">
        <v>43373</v>
      </c>
      <c r="F1470" s="249">
        <v>6163</v>
      </c>
      <c r="G1470" s="67">
        <v>8.7999999999999988E-3</v>
      </c>
      <c r="H1470" s="250">
        <v>4.5199999999999996</v>
      </c>
      <c r="I1470" s="249">
        <f t="shared" si="477"/>
        <v>6163</v>
      </c>
      <c r="J1470" s="67">
        <f t="shared" si="475"/>
        <v>8.7999999999999988E-3</v>
      </c>
      <c r="K1470" s="259">
        <f t="shared" si="478"/>
        <v>4.5195333333333325</v>
      </c>
      <c r="L1470" s="250">
        <f t="shared" si="466"/>
        <v>0</v>
      </c>
      <c r="M1470" s="19" t="s">
        <v>1260</v>
      </c>
      <c r="O1470" s="32" t="str">
        <f t="shared" si="479"/>
        <v>E316</v>
      </c>
      <c r="P1470" s="318"/>
      <c r="Q1470" s="31">
        <f t="shared" si="480"/>
        <v>-4.6666666666705936E-4</v>
      </c>
      <c r="T1470" s="19" t="s">
        <v>1260</v>
      </c>
    </row>
    <row r="1471" spans="1:20" outlineLevel="2" x14ac:dyDescent="0.25">
      <c r="A1471" t="s">
        <v>133</v>
      </c>
      <c r="B1471" t="str">
        <f t="shared" si="476"/>
        <v>E316 STM Misc, Goldendale OP-10</v>
      </c>
      <c r="C1471" s="19" t="s">
        <v>1230</v>
      </c>
      <c r="E1471" s="27">
        <v>43404</v>
      </c>
      <c r="F1471" s="249">
        <v>6163</v>
      </c>
      <c r="G1471" s="67">
        <v>8.7999999999999988E-3</v>
      </c>
      <c r="H1471" s="250">
        <v>4.5199999999999996</v>
      </c>
      <c r="I1471" s="249">
        <f t="shared" si="477"/>
        <v>6163</v>
      </c>
      <c r="J1471" s="67">
        <f t="shared" si="475"/>
        <v>8.7999999999999988E-3</v>
      </c>
      <c r="K1471" s="259">
        <f t="shared" si="478"/>
        <v>4.5195333333333325</v>
      </c>
      <c r="L1471" s="250">
        <f t="shared" si="466"/>
        <v>0</v>
      </c>
      <c r="M1471" s="19" t="s">
        <v>1260</v>
      </c>
      <c r="O1471" s="32" t="str">
        <f t="shared" si="479"/>
        <v>E316</v>
      </c>
      <c r="P1471" s="318"/>
      <c r="Q1471" s="31">
        <f t="shared" si="480"/>
        <v>-4.6666666666705936E-4</v>
      </c>
      <c r="T1471" s="19" t="s">
        <v>1260</v>
      </c>
    </row>
    <row r="1472" spans="1:20" outlineLevel="2" x14ac:dyDescent="0.25">
      <c r="A1472" t="s">
        <v>133</v>
      </c>
      <c r="B1472" t="str">
        <f t="shared" si="476"/>
        <v>E316 STM Misc, Goldendale OP-11</v>
      </c>
      <c r="C1472" s="19" t="s">
        <v>1230</v>
      </c>
      <c r="E1472" s="27">
        <v>43434</v>
      </c>
      <c r="F1472" s="249">
        <v>6163</v>
      </c>
      <c r="G1472" s="67">
        <v>8.7999999999999988E-3</v>
      </c>
      <c r="H1472" s="250">
        <v>4.5199999999999996</v>
      </c>
      <c r="I1472" s="249">
        <f t="shared" si="477"/>
        <v>6163</v>
      </c>
      <c r="J1472" s="67">
        <f t="shared" si="475"/>
        <v>8.7999999999999988E-3</v>
      </c>
      <c r="K1472" s="259">
        <f t="shared" si="478"/>
        <v>4.5195333333333325</v>
      </c>
      <c r="L1472" s="250">
        <f t="shared" si="466"/>
        <v>0</v>
      </c>
      <c r="M1472" s="19" t="s">
        <v>1260</v>
      </c>
      <c r="O1472" s="32" t="str">
        <f t="shared" si="479"/>
        <v>E316</v>
      </c>
      <c r="P1472" s="318"/>
      <c r="Q1472" s="31">
        <f t="shared" si="480"/>
        <v>-4.6666666666705936E-4</v>
      </c>
      <c r="T1472" s="19" t="s">
        <v>1260</v>
      </c>
    </row>
    <row r="1473" spans="1:20" outlineLevel="2" x14ac:dyDescent="0.25">
      <c r="A1473" t="s">
        <v>133</v>
      </c>
      <c r="B1473" t="str">
        <f t="shared" si="476"/>
        <v>E316 STM Misc, Goldendale OP-12</v>
      </c>
      <c r="C1473" s="19" t="s">
        <v>1230</v>
      </c>
      <c r="E1473" s="27">
        <v>43465</v>
      </c>
      <c r="F1473" s="249">
        <v>6163</v>
      </c>
      <c r="G1473" s="67">
        <v>8.7999999999999988E-3</v>
      </c>
      <c r="H1473" s="250">
        <v>4.5199999999999996</v>
      </c>
      <c r="I1473" s="249">
        <f t="shared" si="477"/>
        <v>6163</v>
      </c>
      <c r="J1473" s="67">
        <f t="shared" si="475"/>
        <v>8.7999999999999988E-3</v>
      </c>
      <c r="K1473" s="259">
        <f t="shared" si="478"/>
        <v>4.5195333333333325</v>
      </c>
      <c r="L1473" s="250">
        <f t="shared" si="466"/>
        <v>0</v>
      </c>
      <c r="M1473" s="19" t="s">
        <v>1260</v>
      </c>
      <c r="O1473" s="32" t="str">
        <f t="shared" si="479"/>
        <v>E316</v>
      </c>
      <c r="P1473" s="318"/>
      <c r="Q1473" s="31">
        <f t="shared" si="480"/>
        <v>-4.6666666666705936E-4</v>
      </c>
      <c r="T1473" s="19" t="s">
        <v>1260</v>
      </c>
    </row>
    <row r="1474" spans="1:20" s="19" customFormat="1" ht="15.75" outlineLevel="1" thickBot="1" x14ac:dyDescent="0.3">
      <c r="A1474" s="28" t="s">
        <v>736</v>
      </c>
      <c r="C1474" s="20" t="s">
        <v>1234</v>
      </c>
      <c r="E1474" s="104" t="s">
        <v>1266</v>
      </c>
      <c r="F1474" s="29"/>
      <c r="G1474" s="30"/>
      <c r="H1474" s="42">
        <f>SUBTOTAL(9,H1462:H1473)</f>
        <v>54.239999999999981</v>
      </c>
      <c r="I1474" s="29"/>
      <c r="J1474" s="30">
        <f t="shared" si="475"/>
        <v>0</v>
      </c>
      <c r="K1474" s="42">
        <f>SUBTOTAL(9,K1462:K1473)</f>
        <v>54.234400000000001</v>
      </c>
      <c r="L1474" s="42">
        <f t="shared" si="466"/>
        <v>-0.01</v>
      </c>
      <c r="O1474" s="32" t="str">
        <f>LEFT(A1474,5)</f>
        <v xml:space="preserve">E316 </v>
      </c>
      <c r="P1474" s="318">
        <f>-L1474/2</f>
        <v>5.0000000000000001E-3</v>
      </c>
    </row>
    <row r="1475" spans="1:20" ht="15.75" outlineLevel="2" thickTop="1" x14ac:dyDescent="0.25">
      <c r="A1475" t="s">
        <v>134</v>
      </c>
      <c r="B1475" t="str">
        <f t="shared" ref="B1475:B1486" si="481">CONCATENATE(A1475,"-",MONTH(E1475))</f>
        <v>E316 STM Misc, Mint Farm-1</v>
      </c>
      <c r="C1475" s="19" t="s">
        <v>1230</v>
      </c>
      <c r="E1475" s="27">
        <v>43131</v>
      </c>
      <c r="F1475" s="249">
        <v>0</v>
      </c>
      <c r="G1475" s="67">
        <v>2.7300000000000001E-2</v>
      </c>
      <c r="H1475" s="250">
        <v>0</v>
      </c>
      <c r="I1475" s="249">
        <f t="shared" ref="I1475:I1486" si="482">VLOOKUP(CONCATENATE(A1475,"-12"),$B$6:$F$7816,5,FALSE)</f>
        <v>10918.98</v>
      </c>
      <c r="J1475" s="67">
        <f t="shared" si="475"/>
        <v>2.7300000000000001E-2</v>
      </c>
      <c r="K1475" s="259">
        <f t="shared" ref="K1475:K1486" si="483">I1475*J1475/12</f>
        <v>24.840679499999997</v>
      </c>
      <c r="L1475" s="250">
        <f t="shared" si="466"/>
        <v>24.84</v>
      </c>
      <c r="M1475" s="19" t="s">
        <v>1260</v>
      </c>
      <c r="O1475" s="32" t="str">
        <f t="shared" ref="O1475:O1486" si="484">LEFT(A1475,4)</f>
        <v>E316</v>
      </c>
      <c r="P1475" s="318"/>
      <c r="T1475" s="19" t="s">
        <v>1260</v>
      </c>
    </row>
    <row r="1476" spans="1:20" outlineLevel="2" x14ac:dyDescent="0.25">
      <c r="A1476" t="s">
        <v>134</v>
      </c>
      <c r="B1476" t="str">
        <f t="shared" si="481"/>
        <v>E316 STM Misc, Mint Farm-2</v>
      </c>
      <c r="C1476" s="19" t="s">
        <v>1230</v>
      </c>
      <c r="E1476" s="27">
        <v>43159</v>
      </c>
      <c r="F1476" s="249">
        <v>0</v>
      </c>
      <c r="G1476" s="67">
        <v>2.7300000000000001E-2</v>
      </c>
      <c r="H1476" s="250">
        <v>0</v>
      </c>
      <c r="I1476" s="249">
        <f t="shared" si="482"/>
        <v>10918.98</v>
      </c>
      <c r="J1476" s="67">
        <f t="shared" si="475"/>
        <v>2.7300000000000001E-2</v>
      </c>
      <c r="K1476" s="259">
        <f t="shared" si="483"/>
        <v>24.840679499999997</v>
      </c>
      <c r="L1476" s="250">
        <f t="shared" si="466"/>
        <v>24.84</v>
      </c>
      <c r="M1476" s="19" t="s">
        <v>1260</v>
      </c>
      <c r="O1476" s="32" t="str">
        <f t="shared" si="484"/>
        <v>E316</v>
      </c>
      <c r="P1476" s="318"/>
      <c r="T1476" s="19" t="s">
        <v>1260</v>
      </c>
    </row>
    <row r="1477" spans="1:20" outlineLevel="2" x14ac:dyDescent="0.25">
      <c r="A1477" t="s">
        <v>134</v>
      </c>
      <c r="B1477" t="str">
        <f t="shared" si="481"/>
        <v>E316 STM Misc, Mint Farm-3</v>
      </c>
      <c r="C1477" s="19" t="s">
        <v>1230</v>
      </c>
      <c r="E1477" s="27">
        <v>43190</v>
      </c>
      <c r="F1477" s="249">
        <v>0</v>
      </c>
      <c r="G1477" s="67">
        <v>2.7300000000000001E-2</v>
      </c>
      <c r="H1477" s="250">
        <v>0</v>
      </c>
      <c r="I1477" s="249">
        <f t="shared" si="482"/>
        <v>10918.98</v>
      </c>
      <c r="J1477" s="67">
        <f t="shared" si="475"/>
        <v>2.7300000000000001E-2</v>
      </c>
      <c r="K1477" s="259">
        <f t="shared" si="483"/>
        <v>24.840679499999997</v>
      </c>
      <c r="L1477" s="250">
        <f t="shared" si="466"/>
        <v>24.84</v>
      </c>
      <c r="M1477" s="19" t="s">
        <v>1260</v>
      </c>
      <c r="O1477" s="32" t="str">
        <f t="shared" si="484"/>
        <v>E316</v>
      </c>
      <c r="P1477" s="318"/>
      <c r="T1477" s="19" t="s">
        <v>1260</v>
      </c>
    </row>
    <row r="1478" spans="1:20" outlineLevel="2" x14ac:dyDescent="0.25">
      <c r="A1478" t="s">
        <v>134</v>
      </c>
      <c r="B1478" t="str">
        <f t="shared" si="481"/>
        <v>E316 STM Misc, Mint Farm-4</v>
      </c>
      <c r="C1478" s="19" t="s">
        <v>1230</v>
      </c>
      <c r="E1478" s="27">
        <v>43220</v>
      </c>
      <c r="F1478" s="249">
        <v>0</v>
      </c>
      <c r="G1478" s="67">
        <v>2.7300000000000001E-2</v>
      </c>
      <c r="H1478" s="250">
        <v>0</v>
      </c>
      <c r="I1478" s="249">
        <f t="shared" si="482"/>
        <v>10918.98</v>
      </c>
      <c r="J1478" s="67">
        <f t="shared" si="475"/>
        <v>2.7300000000000001E-2</v>
      </c>
      <c r="K1478" s="259">
        <f t="shared" si="483"/>
        <v>24.840679499999997</v>
      </c>
      <c r="L1478" s="250">
        <f t="shared" si="466"/>
        <v>24.84</v>
      </c>
      <c r="M1478" s="19" t="s">
        <v>1260</v>
      </c>
      <c r="O1478" s="32" t="str">
        <f t="shared" si="484"/>
        <v>E316</v>
      </c>
      <c r="P1478" s="318"/>
      <c r="T1478" s="19" t="s">
        <v>1260</v>
      </c>
    </row>
    <row r="1479" spans="1:20" outlineLevel="2" x14ac:dyDescent="0.25">
      <c r="A1479" t="s">
        <v>134</v>
      </c>
      <c r="B1479" t="str">
        <f t="shared" si="481"/>
        <v>E316 STM Misc, Mint Farm-5</v>
      </c>
      <c r="C1479" s="19" t="s">
        <v>1230</v>
      </c>
      <c r="E1479" s="27">
        <v>43251</v>
      </c>
      <c r="F1479" s="249">
        <v>0</v>
      </c>
      <c r="G1479" s="67">
        <v>2.7300000000000001E-2</v>
      </c>
      <c r="H1479" s="250">
        <v>0</v>
      </c>
      <c r="I1479" s="249">
        <f t="shared" si="482"/>
        <v>10918.98</v>
      </c>
      <c r="J1479" s="67">
        <f t="shared" si="475"/>
        <v>2.7300000000000001E-2</v>
      </c>
      <c r="K1479" s="259">
        <f t="shared" si="483"/>
        <v>24.840679499999997</v>
      </c>
      <c r="L1479" s="250">
        <f t="shared" si="466"/>
        <v>24.84</v>
      </c>
      <c r="M1479" s="19" t="s">
        <v>1260</v>
      </c>
      <c r="O1479" s="32" t="str">
        <f t="shared" si="484"/>
        <v>E316</v>
      </c>
      <c r="P1479" s="318"/>
      <c r="T1479" s="19" t="s">
        <v>1260</v>
      </c>
    </row>
    <row r="1480" spans="1:20" outlineLevel="2" x14ac:dyDescent="0.25">
      <c r="A1480" t="s">
        <v>134</v>
      </c>
      <c r="B1480" t="str">
        <f t="shared" si="481"/>
        <v>E316 STM Misc, Mint Farm-6</v>
      </c>
      <c r="C1480" s="19" t="s">
        <v>1230</v>
      </c>
      <c r="E1480" s="27">
        <v>43281</v>
      </c>
      <c r="F1480" s="249">
        <v>0</v>
      </c>
      <c r="G1480" s="67">
        <v>2.7300000000000001E-2</v>
      </c>
      <c r="H1480" s="250">
        <v>0</v>
      </c>
      <c r="I1480" s="249">
        <f t="shared" si="482"/>
        <v>10918.98</v>
      </c>
      <c r="J1480" s="67">
        <f t="shared" si="475"/>
        <v>2.7300000000000001E-2</v>
      </c>
      <c r="K1480" s="259">
        <f t="shared" si="483"/>
        <v>24.840679499999997</v>
      </c>
      <c r="L1480" s="250">
        <f t="shared" si="466"/>
        <v>24.84</v>
      </c>
      <c r="M1480" s="19" t="s">
        <v>1260</v>
      </c>
      <c r="O1480" s="32" t="str">
        <f t="shared" si="484"/>
        <v>E316</v>
      </c>
      <c r="P1480" s="318"/>
      <c r="T1480" s="19" t="s">
        <v>1260</v>
      </c>
    </row>
    <row r="1481" spans="1:20" outlineLevel="2" x14ac:dyDescent="0.25">
      <c r="A1481" t="s">
        <v>134</v>
      </c>
      <c r="B1481" t="str">
        <f t="shared" si="481"/>
        <v>E316 STM Misc, Mint Farm-7</v>
      </c>
      <c r="C1481" s="19" t="s">
        <v>1230</v>
      </c>
      <c r="E1481" s="27">
        <v>43312</v>
      </c>
      <c r="F1481" s="249">
        <v>0</v>
      </c>
      <c r="G1481" s="67">
        <v>2.7300000000000001E-2</v>
      </c>
      <c r="H1481" s="250">
        <v>0</v>
      </c>
      <c r="I1481" s="249">
        <f t="shared" si="482"/>
        <v>10918.98</v>
      </c>
      <c r="J1481" s="67">
        <f t="shared" si="475"/>
        <v>2.7300000000000001E-2</v>
      </c>
      <c r="K1481" s="259">
        <f t="shared" si="483"/>
        <v>24.840679499999997</v>
      </c>
      <c r="L1481" s="250">
        <f t="shared" si="466"/>
        <v>24.84</v>
      </c>
      <c r="M1481" s="19" t="s">
        <v>1260</v>
      </c>
      <c r="O1481" s="32" t="str">
        <f t="shared" si="484"/>
        <v>E316</v>
      </c>
      <c r="P1481" s="318"/>
      <c r="T1481" s="19" t="s">
        <v>1260</v>
      </c>
    </row>
    <row r="1482" spans="1:20" outlineLevel="2" x14ac:dyDescent="0.25">
      <c r="A1482" t="s">
        <v>134</v>
      </c>
      <c r="B1482" t="str">
        <f t="shared" si="481"/>
        <v>E316 STM Misc, Mint Farm-8</v>
      </c>
      <c r="C1482" s="19" t="s">
        <v>1230</v>
      </c>
      <c r="E1482" s="27">
        <v>43343</v>
      </c>
      <c r="F1482" s="249">
        <v>5459.49</v>
      </c>
      <c r="G1482" s="67">
        <v>2.7300000000000001E-2</v>
      </c>
      <c r="H1482" s="250">
        <v>12.42</v>
      </c>
      <c r="I1482" s="249">
        <f t="shared" si="482"/>
        <v>10918.98</v>
      </c>
      <c r="J1482" s="67">
        <f t="shared" si="475"/>
        <v>2.7300000000000001E-2</v>
      </c>
      <c r="K1482" s="259">
        <f t="shared" si="483"/>
        <v>24.840679499999997</v>
      </c>
      <c r="L1482" s="250">
        <f t="shared" si="466"/>
        <v>12.42</v>
      </c>
      <c r="M1482" s="19" t="s">
        <v>1260</v>
      </c>
      <c r="O1482" s="32" t="str">
        <f t="shared" si="484"/>
        <v>E316</v>
      </c>
      <c r="P1482" s="318"/>
      <c r="T1482" s="19" t="s">
        <v>1260</v>
      </c>
    </row>
    <row r="1483" spans="1:20" outlineLevel="2" x14ac:dyDescent="0.25">
      <c r="A1483" t="s">
        <v>134</v>
      </c>
      <c r="B1483" t="str">
        <f t="shared" si="481"/>
        <v>E316 STM Misc, Mint Farm-9</v>
      </c>
      <c r="C1483" s="19" t="s">
        <v>1230</v>
      </c>
      <c r="E1483" s="27">
        <v>43373</v>
      </c>
      <c r="F1483" s="249">
        <v>10918.98</v>
      </c>
      <c r="G1483" s="67">
        <v>2.7300000000000001E-2</v>
      </c>
      <c r="H1483" s="250">
        <v>24.84</v>
      </c>
      <c r="I1483" s="249">
        <f t="shared" si="482"/>
        <v>10918.98</v>
      </c>
      <c r="J1483" s="67">
        <f t="shared" si="475"/>
        <v>2.7300000000000001E-2</v>
      </c>
      <c r="K1483" s="259">
        <f t="shared" si="483"/>
        <v>24.840679499999997</v>
      </c>
      <c r="L1483" s="250">
        <f t="shared" si="466"/>
        <v>0</v>
      </c>
      <c r="M1483" s="19" t="s">
        <v>1260</v>
      </c>
      <c r="O1483" s="32" t="str">
        <f t="shared" si="484"/>
        <v>E316</v>
      </c>
      <c r="P1483" s="318"/>
      <c r="T1483" s="19" t="s">
        <v>1260</v>
      </c>
    </row>
    <row r="1484" spans="1:20" outlineLevel="2" x14ac:dyDescent="0.25">
      <c r="A1484" t="s">
        <v>134</v>
      </c>
      <c r="B1484" t="str">
        <f t="shared" si="481"/>
        <v>E316 STM Misc, Mint Farm-10</v>
      </c>
      <c r="C1484" s="19" t="s">
        <v>1230</v>
      </c>
      <c r="E1484" s="27">
        <v>43404</v>
      </c>
      <c r="F1484" s="249">
        <v>10918.98</v>
      </c>
      <c r="G1484" s="67">
        <v>2.7300000000000001E-2</v>
      </c>
      <c r="H1484" s="250">
        <v>24.84</v>
      </c>
      <c r="I1484" s="249">
        <f t="shared" si="482"/>
        <v>10918.98</v>
      </c>
      <c r="J1484" s="67">
        <f t="shared" si="475"/>
        <v>2.7300000000000001E-2</v>
      </c>
      <c r="K1484" s="259">
        <f t="shared" si="483"/>
        <v>24.840679499999997</v>
      </c>
      <c r="L1484" s="250">
        <f t="shared" si="466"/>
        <v>0</v>
      </c>
      <c r="M1484" s="19" t="s">
        <v>1260</v>
      </c>
      <c r="O1484" s="32" t="str">
        <f t="shared" si="484"/>
        <v>E316</v>
      </c>
      <c r="P1484" s="318"/>
      <c r="T1484" s="19" t="s">
        <v>1260</v>
      </c>
    </row>
    <row r="1485" spans="1:20" outlineLevel="2" x14ac:dyDescent="0.25">
      <c r="A1485" t="s">
        <v>134</v>
      </c>
      <c r="B1485" t="str">
        <f t="shared" si="481"/>
        <v>E316 STM Misc, Mint Farm-11</v>
      </c>
      <c r="C1485" s="19" t="s">
        <v>1230</v>
      </c>
      <c r="E1485" s="27">
        <v>43434</v>
      </c>
      <c r="F1485" s="249">
        <v>10918.98</v>
      </c>
      <c r="G1485" s="67">
        <v>2.7300000000000001E-2</v>
      </c>
      <c r="H1485" s="250">
        <v>24.84</v>
      </c>
      <c r="I1485" s="249">
        <f t="shared" si="482"/>
        <v>10918.98</v>
      </c>
      <c r="J1485" s="67">
        <f t="shared" si="475"/>
        <v>2.7300000000000001E-2</v>
      </c>
      <c r="K1485" s="259">
        <f t="shared" si="483"/>
        <v>24.840679499999997</v>
      </c>
      <c r="L1485" s="250">
        <f t="shared" si="466"/>
        <v>0</v>
      </c>
      <c r="M1485" s="19" t="s">
        <v>1260</v>
      </c>
      <c r="O1485" s="32" t="str">
        <f t="shared" si="484"/>
        <v>E316</v>
      </c>
      <c r="P1485" s="318"/>
      <c r="T1485" s="19" t="s">
        <v>1260</v>
      </c>
    </row>
    <row r="1486" spans="1:20" outlineLevel="2" x14ac:dyDescent="0.25">
      <c r="A1486" t="s">
        <v>134</v>
      </c>
      <c r="B1486" t="str">
        <f t="shared" si="481"/>
        <v>E316 STM Misc, Mint Farm-12</v>
      </c>
      <c r="C1486" s="19" t="s">
        <v>1230</v>
      </c>
      <c r="E1486" s="27">
        <v>43465</v>
      </c>
      <c r="F1486" s="249">
        <v>10918.98</v>
      </c>
      <c r="G1486" s="67">
        <v>2.7300000000000001E-2</v>
      </c>
      <c r="H1486" s="250">
        <v>24.84</v>
      </c>
      <c r="I1486" s="249">
        <f t="shared" si="482"/>
        <v>10918.98</v>
      </c>
      <c r="J1486" s="67">
        <f t="shared" si="475"/>
        <v>2.7300000000000001E-2</v>
      </c>
      <c r="K1486" s="259">
        <f t="shared" si="483"/>
        <v>24.840679499999997</v>
      </c>
      <c r="L1486" s="250">
        <f t="shared" si="466"/>
        <v>0</v>
      </c>
      <c r="M1486" s="19" t="s">
        <v>1260</v>
      </c>
      <c r="O1486" s="32" t="str">
        <f t="shared" si="484"/>
        <v>E316</v>
      </c>
      <c r="P1486" s="318"/>
      <c r="T1486" s="19" t="s">
        <v>1260</v>
      </c>
    </row>
    <row r="1487" spans="1:20" s="19" customFormat="1" ht="15.75" outlineLevel="1" thickBot="1" x14ac:dyDescent="0.3">
      <c r="A1487" s="28" t="s">
        <v>737</v>
      </c>
      <c r="C1487" s="20" t="s">
        <v>1234</v>
      </c>
      <c r="E1487" s="104" t="s">
        <v>1266</v>
      </c>
      <c r="F1487" s="29"/>
      <c r="G1487" s="30"/>
      <c r="H1487" s="42">
        <f>SUBTOTAL(9,H1475:H1486)</f>
        <v>111.78</v>
      </c>
      <c r="I1487" s="29"/>
      <c r="J1487" s="30">
        <f t="shared" si="475"/>
        <v>0</v>
      </c>
      <c r="K1487" s="42">
        <f>SUBTOTAL(9,K1475:K1486)</f>
        <v>298.08815399999997</v>
      </c>
      <c r="L1487" s="42">
        <f t="shared" si="466"/>
        <v>186.31</v>
      </c>
      <c r="O1487" s="32" t="str">
        <f>LEFT(A1487,5)</f>
        <v xml:space="preserve">E316 </v>
      </c>
      <c r="P1487" s="318">
        <f>-L1487/2</f>
        <v>-93.155000000000001</v>
      </c>
    </row>
    <row r="1488" spans="1:20" ht="15.75" outlineLevel="2" thickTop="1" x14ac:dyDescent="0.25">
      <c r="A1488" t="s">
        <v>135</v>
      </c>
      <c r="B1488" t="str">
        <f t="shared" ref="B1488:B1499" si="485">CONCATENATE(A1488,"-",MONTH(E1488))</f>
        <v>E316 STM Misc, Mint Farm OP-1</v>
      </c>
      <c r="C1488" s="19" t="s">
        <v>1230</v>
      </c>
      <c r="E1488" s="27">
        <v>43131</v>
      </c>
      <c r="F1488" s="249">
        <v>152757</v>
      </c>
      <c r="G1488" s="67">
        <v>2.7300000000000001E-2</v>
      </c>
      <c r="H1488" s="250">
        <v>347.52</v>
      </c>
      <c r="I1488" s="249">
        <f t="shared" ref="I1488:I1499" si="486">VLOOKUP(CONCATENATE(A1488,"-12"),$B$6:$F$7816,5,FALSE)</f>
        <v>152757</v>
      </c>
      <c r="J1488" s="67">
        <f t="shared" si="475"/>
        <v>2.7300000000000001E-2</v>
      </c>
      <c r="K1488" s="259">
        <f t="shared" ref="K1488:K1499" si="487">I1488*J1488/12</f>
        <v>347.522175</v>
      </c>
      <c r="L1488" s="250">
        <f t="shared" si="466"/>
        <v>0</v>
      </c>
      <c r="M1488" s="19" t="s">
        <v>1260</v>
      </c>
      <c r="O1488" s="32" t="str">
        <f t="shared" ref="O1488:O1499" si="488">LEFT(A1488,4)</f>
        <v>E316</v>
      </c>
      <c r="P1488" s="318"/>
      <c r="T1488" s="19" t="s">
        <v>1260</v>
      </c>
    </row>
    <row r="1489" spans="1:20" outlineLevel="2" x14ac:dyDescent="0.25">
      <c r="A1489" t="s">
        <v>135</v>
      </c>
      <c r="B1489" t="str">
        <f t="shared" si="485"/>
        <v>E316 STM Misc, Mint Farm OP-2</v>
      </c>
      <c r="C1489" s="19" t="s">
        <v>1230</v>
      </c>
      <c r="E1489" s="27">
        <v>43159</v>
      </c>
      <c r="F1489" s="249">
        <v>152757</v>
      </c>
      <c r="G1489" s="67">
        <v>2.7300000000000001E-2</v>
      </c>
      <c r="H1489" s="250">
        <v>347.52</v>
      </c>
      <c r="I1489" s="249">
        <f t="shared" si="486"/>
        <v>152757</v>
      </c>
      <c r="J1489" s="67">
        <f t="shared" si="475"/>
        <v>2.7300000000000001E-2</v>
      </c>
      <c r="K1489" s="259">
        <f t="shared" si="487"/>
        <v>347.522175</v>
      </c>
      <c r="L1489" s="250">
        <f t="shared" si="466"/>
        <v>0</v>
      </c>
      <c r="M1489" s="19" t="s">
        <v>1260</v>
      </c>
      <c r="O1489" s="32" t="str">
        <f t="shared" si="488"/>
        <v>E316</v>
      </c>
      <c r="P1489" s="318"/>
      <c r="T1489" s="19" t="s">
        <v>1260</v>
      </c>
    </row>
    <row r="1490" spans="1:20" outlineLevel="2" x14ac:dyDescent="0.25">
      <c r="A1490" t="s">
        <v>135</v>
      </c>
      <c r="B1490" t="str">
        <f t="shared" si="485"/>
        <v>E316 STM Misc, Mint Farm OP-3</v>
      </c>
      <c r="C1490" s="19" t="s">
        <v>1230</v>
      </c>
      <c r="E1490" s="27">
        <v>43190</v>
      </c>
      <c r="F1490" s="249">
        <v>152757</v>
      </c>
      <c r="G1490" s="67">
        <v>2.7300000000000001E-2</v>
      </c>
      <c r="H1490" s="250">
        <v>347.52</v>
      </c>
      <c r="I1490" s="249">
        <f t="shared" si="486"/>
        <v>152757</v>
      </c>
      <c r="J1490" s="67">
        <f t="shared" si="475"/>
        <v>2.7300000000000001E-2</v>
      </c>
      <c r="K1490" s="259">
        <f t="shared" si="487"/>
        <v>347.522175</v>
      </c>
      <c r="L1490" s="250">
        <f t="shared" si="466"/>
        <v>0</v>
      </c>
      <c r="M1490" s="19" t="s">
        <v>1260</v>
      </c>
      <c r="O1490" s="32" t="str">
        <f t="shared" si="488"/>
        <v>E316</v>
      </c>
      <c r="P1490" s="318"/>
      <c r="T1490" s="19" t="s">
        <v>1260</v>
      </c>
    </row>
    <row r="1491" spans="1:20" outlineLevel="2" x14ac:dyDescent="0.25">
      <c r="A1491" t="s">
        <v>135</v>
      </c>
      <c r="B1491" t="str">
        <f t="shared" si="485"/>
        <v>E316 STM Misc, Mint Farm OP-4</v>
      </c>
      <c r="C1491" s="19" t="s">
        <v>1230</v>
      </c>
      <c r="E1491" s="27">
        <v>43220</v>
      </c>
      <c r="F1491" s="249">
        <v>152757</v>
      </c>
      <c r="G1491" s="67">
        <v>2.7300000000000001E-2</v>
      </c>
      <c r="H1491" s="250">
        <v>347.52</v>
      </c>
      <c r="I1491" s="249">
        <f t="shared" si="486"/>
        <v>152757</v>
      </c>
      <c r="J1491" s="67">
        <f t="shared" si="475"/>
        <v>2.7300000000000001E-2</v>
      </c>
      <c r="K1491" s="259">
        <f t="shared" si="487"/>
        <v>347.522175</v>
      </c>
      <c r="L1491" s="250">
        <f t="shared" si="466"/>
        <v>0</v>
      </c>
      <c r="M1491" s="19" t="s">
        <v>1260</v>
      </c>
      <c r="O1491" s="32" t="str">
        <f t="shared" si="488"/>
        <v>E316</v>
      </c>
      <c r="P1491" s="318"/>
      <c r="T1491" s="19" t="s">
        <v>1260</v>
      </c>
    </row>
    <row r="1492" spans="1:20" outlineLevel="2" x14ac:dyDescent="0.25">
      <c r="A1492" t="s">
        <v>135</v>
      </c>
      <c r="B1492" t="str">
        <f t="shared" si="485"/>
        <v>E316 STM Misc, Mint Farm OP-5</v>
      </c>
      <c r="C1492" s="19" t="s">
        <v>1230</v>
      </c>
      <c r="E1492" s="27">
        <v>43251</v>
      </c>
      <c r="F1492" s="249">
        <v>152757</v>
      </c>
      <c r="G1492" s="67">
        <v>2.7300000000000001E-2</v>
      </c>
      <c r="H1492" s="250">
        <v>347.52</v>
      </c>
      <c r="I1492" s="249">
        <f t="shared" si="486"/>
        <v>152757</v>
      </c>
      <c r="J1492" s="67">
        <f t="shared" si="475"/>
        <v>2.7300000000000001E-2</v>
      </c>
      <c r="K1492" s="259">
        <f t="shared" si="487"/>
        <v>347.522175</v>
      </c>
      <c r="L1492" s="250">
        <f t="shared" ref="L1492:L1555" si="489">ROUND(K1492-H1492,2)</f>
        <v>0</v>
      </c>
      <c r="M1492" s="19" t="s">
        <v>1260</v>
      </c>
      <c r="O1492" s="32" t="str">
        <f t="shared" si="488"/>
        <v>E316</v>
      </c>
      <c r="P1492" s="318"/>
      <c r="T1492" s="19" t="s">
        <v>1260</v>
      </c>
    </row>
    <row r="1493" spans="1:20" outlineLevel="2" x14ac:dyDescent="0.25">
      <c r="A1493" t="s">
        <v>135</v>
      </c>
      <c r="B1493" t="str">
        <f t="shared" si="485"/>
        <v>E316 STM Misc, Mint Farm OP-6</v>
      </c>
      <c r="C1493" s="19" t="s">
        <v>1230</v>
      </c>
      <c r="E1493" s="27">
        <v>43281</v>
      </c>
      <c r="F1493" s="249">
        <v>152757</v>
      </c>
      <c r="G1493" s="67">
        <v>2.7300000000000001E-2</v>
      </c>
      <c r="H1493" s="250">
        <v>347.52</v>
      </c>
      <c r="I1493" s="249">
        <f t="shared" si="486"/>
        <v>152757</v>
      </c>
      <c r="J1493" s="67">
        <f t="shared" si="475"/>
        <v>2.7300000000000001E-2</v>
      </c>
      <c r="K1493" s="259">
        <f t="shared" si="487"/>
        <v>347.522175</v>
      </c>
      <c r="L1493" s="250">
        <f t="shared" si="489"/>
        <v>0</v>
      </c>
      <c r="M1493" s="19" t="s">
        <v>1260</v>
      </c>
      <c r="O1493" s="32" t="str">
        <f t="shared" si="488"/>
        <v>E316</v>
      </c>
      <c r="P1493" s="318"/>
      <c r="T1493" s="19" t="s">
        <v>1260</v>
      </c>
    </row>
    <row r="1494" spans="1:20" outlineLevel="2" x14ac:dyDescent="0.25">
      <c r="A1494" t="s">
        <v>135</v>
      </c>
      <c r="B1494" t="str">
        <f t="shared" si="485"/>
        <v>E316 STM Misc, Mint Farm OP-7</v>
      </c>
      <c r="C1494" s="19" t="s">
        <v>1230</v>
      </c>
      <c r="E1494" s="27">
        <v>43312</v>
      </c>
      <c r="F1494" s="249">
        <v>152757</v>
      </c>
      <c r="G1494" s="67">
        <v>2.7300000000000001E-2</v>
      </c>
      <c r="H1494" s="250">
        <v>347.52</v>
      </c>
      <c r="I1494" s="249">
        <f t="shared" si="486"/>
        <v>152757</v>
      </c>
      <c r="J1494" s="67">
        <f t="shared" si="475"/>
        <v>2.7300000000000001E-2</v>
      </c>
      <c r="K1494" s="259">
        <f t="shared" si="487"/>
        <v>347.522175</v>
      </c>
      <c r="L1494" s="250">
        <f t="shared" si="489"/>
        <v>0</v>
      </c>
      <c r="M1494" s="19" t="s">
        <v>1260</v>
      </c>
      <c r="O1494" s="32" t="str">
        <f t="shared" si="488"/>
        <v>E316</v>
      </c>
      <c r="P1494" s="318"/>
      <c r="T1494" s="19" t="s">
        <v>1260</v>
      </c>
    </row>
    <row r="1495" spans="1:20" outlineLevel="2" x14ac:dyDescent="0.25">
      <c r="A1495" t="s">
        <v>135</v>
      </c>
      <c r="B1495" t="str">
        <f t="shared" si="485"/>
        <v>E316 STM Misc, Mint Farm OP-8</v>
      </c>
      <c r="C1495" s="19" t="s">
        <v>1230</v>
      </c>
      <c r="E1495" s="27">
        <v>43343</v>
      </c>
      <c r="F1495" s="249">
        <v>152757</v>
      </c>
      <c r="G1495" s="67">
        <v>2.7300000000000001E-2</v>
      </c>
      <c r="H1495" s="250">
        <v>347.52</v>
      </c>
      <c r="I1495" s="249">
        <f t="shared" si="486"/>
        <v>152757</v>
      </c>
      <c r="J1495" s="67">
        <f t="shared" si="475"/>
        <v>2.7300000000000001E-2</v>
      </c>
      <c r="K1495" s="259">
        <f t="shared" si="487"/>
        <v>347.522175</v>
      </c>
      <c r="L1495" s="250">
        <f t="shared" si="489"/>
        <v>0</v>
      </c>
      <c r="M1495" s="19" t="s">
        <v>1260</v>
      </c>
      <c r="O1495" s="32" t="str">
        <f t="shared" si="488"/>
        <v>E316</v>
      </c>
      <c r="P1495" s="318"/>
      <c r="T1495" s="19" t="s">
        <v>1260</v>
      </c>
    </row>
    <row r="1496" spans="1:20" outlineLevel="2" x14ac:dyDescent="0.25">
      <c r="A1496" t="s">
        <v>135</v>
      </c>
      <c r="B1496" t="str">
        <f t="shared" si="485"/>
        <v>E316 STM Misc, Mint Farm OP-9</v>
      </c>
      <c r="C1496" s="19" t="s">
        <v>1230</v>
      </c>
      <c r="E1496" s="27">
        <v>43373</v>
      </c>
      <c r="F1496" s="249">
        <v>152757</v>
      </c>
      <c r="G1496" s="67">
        <v>2.7300000000000001E-2</v>
      </c>
      <c r="H1496" s="250">
        <v>347.52</v>
      </c>
      <c r="I1496" s="249">
        <f t="shared" si="486"/>
        <v>152757</v>
      </c>
      <c r="J1496" s="67">
        <f t="shared" si="475"/>
        <v>2.7300000000000001E-2</v>
      </c>
      <c r="K1496" s="259">
        <f t="shared" si="487"/>
        <v>347.522175</v>
      </c>
      <c r="L1496" s="250">
        <f t="shared" si="489"/>
        <v>0</v>
      </c>
      <c r="M1496" s="19" t="s">
        <v>1260</v>
      </c>
      <c r="O1496" s="32" t="str">
        <f t="shared" si="488"/>
        <v>E316</v>
      </c>
      <c r="P1496" s="318"/>
      <c r="T1496" s="19" t="s">
        <v>1260</v>
      </c>
    </row>
    <row r="1497" spans="1:20" outlineLevel="2" x14ac:dyDescent="0.25">
      <c r="A1497" t="s">
        <v>135</v>
      </c>
      <c r="B1497" t="str">
        <f t="shared" si="485"/>
        <v>E316 STM Misc, Mint Farm OP-10</v>
      </c>
      <c r="C1497" s="19" t="s">
        <v>1230</v>
      </c>
      <c r="E1497" s="27">
        <v>43404</v>
      </c>
      <c r="F1497" s="249">
        <v>152757</v>
      </c>
      <c r="G1497" s="67">
        <v>2.7300000000000001E-2</v>
      </c>
      <c r="H1497" s="250">
        <v>347.52</v>
      </c>
      <c r="I1497" s="249">
        <f t="shared" si="486"/>
        <v>152757</v>
      </c>
      <c r="J1497" s="67">
        <f t="shared" si="475"/>
        <v>2.7300000000000001E-2</v>
      </c>
      <c r="K1497" s="259">
        <f t="shared" si="487"/>
        <v>347.522175</v>
      </c>
      <c r="L1497" s="250">
        <f t="shared" si="489"/>
        <v>0</v>
      </c>
      <c r="M1497" s="19" t="s">
        <v>1260</v>
      </c>
      <c r="O1497" s="32" t="str">
        <f t="shared" si="488"/>
        <v>E316</v>
      </c>
      <c r="P1497" s="318"/>
      <c r="T1497" s="19" t="s">
        <v>1260</v>
      </c>
    </row>
    <row r="1498" spans="1:20" outlineLevel="2" x14ac:dyDescent="0.25">
      <c r="A1498" t="s">
        <v>135</v>
      </c>
      <c r="B1498" t="str">
        <f t="shared" si="485"/>
        <v>E316 STM Misc, Mint Farm OP-11</v>
      </c>
      <c r="C1498" s="19" t="s">
        <v>1230</v>
      </c>
      <c r="E1498" s="27">
        <v>43434</v>
      </c>
      <c r="F1498" s="249">
        <v>152757</v>
      </c>
      <c r="G1498" s="67">
        <v>2.7300000000000001E-2</v>
      </c>
      <c r="H1498" s="250">
        <v>347.52</v>
      </c>
      <c r="I1498" s="249">
        <f t="shared" si="486"/>
        <v>152757</v>
      </c>
      <c r="J1498" s="67">
        <f t="shared" si="475"/>
        <v>2.7300000000000001E-2</v>
      </c>
      <c r="K1498" s="259">
        <f t="shared" si="487"/>
        <v>347.522175</v>
      </c>
      <c r="L1498" s="250">
        <f t="shared" si="489"/>
        <v>0</v>
      </c>
      <c r="M1498" s="19" t="s">
        <v>1260</v>
      </c>
      <c r="O1498" s="32" t="str">
        <f t="shared" si="488"/>
        <v>E316</v>
      </c>
      <c r="P1498" s="318"/>
      <c r="T1498" s="19" t="s">
        <v>1260</v>
      </c>
    </row>
    <row r="1499" spans="1:20" outlineLevel="2" x14ac:dyDescent="0.25">
      <c r="A1499" t="s">
        <v>135</v>
      </c>
      <c r="B1499" t="str">
        <f t="shared" si="485"/>
        <v>E316 STM Misc, Mint Farm OP-12</v>
      </c>
      <c r="C1499" s="19" t="s">
        <v>1230</v>
      </c>
      <c r="E1499" s="27">
        <v>43465</v>
      </c>
      <c r="F1499" s="249">
        <v>152757</v>
      </c>
      <c r="G1499" s="67">
        <v>2.7300000000000001E-2</v>
      </c>
      <c r="H1499" s="250">
        <v>347.52</v>
      </c>
      <c r="I1499" s="249">
        <f t="shared" si="486"/>
        <v>152757</v>
      </c>
      <c r="J1499" s="67">
        <f t="shared" si="475"/>
        <v>2.7300000000000001E-2</v>
      </c>
      <c r="K1499" s="259">
        <f t="shared" si="487"/>
        <v>347.522175</v>
      </c>
      <c r="L1499" s="250">
        <f t="shared" si="489"/>
        <v>0</v>
      </c>
      <c r="M1499" s="19" t="s">
        <v>1260</v>
      </c>
      <c r="O1499" s="32" t="str">
        <f t="shared" si="488"/>
        <v>E316</v>
      </c>
      <c r="P1499" s="318"/>
      <c r="T1499" s="19" t="s">
        <v>1260</v>
      </c>
    </row>
    <row r="1500" spans="1:20" s="19" customFormat="1" ht="15.75" outlineLevel="1" thickBot="1" x14ac:dyDescent="0.3">
      <c r="A1500" s="28" t="s">
        <v>738</v>
      </c>
      <c r="C1500" s="20" t="s">
        <v>1234</v>
      </c>
      <c r="E1500" s="104" t="s">
        <v>1266</v>
      </c>
      <c r="F1500" s="29"/>
      <c r="G1500" s="30"/>
      <c r="H1500" s="42">
        <f>SUBTOTAL(9,H1488:H1499)</f>
        <v>4170.24</v>
      </c>
      <c r="I1500" s="29"/>
      <c r="J1500" s="30">
        <f t="shared" si="475"/>
        <v>0</v>
      </c>
      <c r="K1500" s="42">
        <f>SUBTOTAL(9,K1488:K1499)</f>
        <v>4170.2660999999998</v>
      </c>
      <c r="L1500" s="42">
        <f t="shared" si="489"/>
        <v>0.03</v>
      </c>
      <c r="O1500" s="32" t="str">
        <f>LEFT(A1500,5)</f>
        <v xml:space="preserve">E316 </v>
      </c>
      <c r="P1500" s="318">
        <f>-L1500/2</f>
        <v>-1.4999999999999999E-2</v>
      </c>
    </row>
    <row r="1501" spans="1:20" ht="15.75" outlineLevel="2" thickTop="1" x14ac:dyDescent="0.25">
      <c r="A1501" t="s">
        <v>136</v>
      </c>
      <c r="B1501" t="str">
        <f t="shared" ref="B1501:B1512" si="490">CONCATENATE(A1501,"-",MONTH(E1501))</f>
        <v>E316 STM Misc, Sumas -1</v>
      </c>
      <c r="C1501" s="19" t="s">
        <v>1230</v>
      </c>
      <c r="E1501" s="27">
        <v>43131</v>
      </c>
      <c r="F1501" s="249">
        <v>72066.83</v>
      </c>
      <c r="G1501" s="67">
        <v>7.1000000000000004E-3</v>
      </c>
      <c r="H1501" s="250">
        <v>42.64</v>
      </c>
      <c r="I1501" s="249">
        <f t="shared" ref="I1501:I1512" si="491">VLOOKUP(CONCATENATE(A1501,"-12"),$B$6:$F$7816,5,FALSE)</f>
        <v>72066.83</v>
      </c>
      <c r="J1501" s="67">
        <f t="shared" si="475"/>
        <v>7.1000000000000004E-3</v>
      </c>
      <c r="K1501" s="259">
        <f t="shared" ref="K1501:K1512" si="492">I1501*J1501/12</f>
        <v>42.639541083333334</v>
      </c>
      <c r="L1501" s="250">
        <f t="shared" si="489"/>
        <v>0</v>
      </c>
      <c r="M1501" s="19" t="s">
        <v>1260</v>
      </c>
      <c r="O1501" s="32" t="str">
        <f t="shared" ref="O1501:O1512" si="493">LEFT(A1501,4)</f>
        <v>E316</v>
      </c>
      <c r="P1501" s="318"/>
      <c r="T1501" s="19" t="s">
        <v>1260</v>
      </c>
    </row>
    <row r="1502" spans="1:20" outlineLevel="2" x14ac:dyDescent="0.25">
      <c r="A1502" t="s">
        <v>136</v>
      </c>
      <c r="B1502" t="str">
        <f t="shared" si="490"/>
        <v>E316 STM Misc, Sumas -2</v>
      </c>
      <c r="C1502" s="19" t="s">
        <v>1230</v>
      </c>
      <c r="E1502" s="27">
        <v>43159</v>
      </c>
      <c r="F1502" s="249">
        <v>72066.83</v>
      </c>
      <c r="G1502" s="67">
        <v>7.1000000000000004E-3</v>
      </c>
      <c r="H1502" s="250">
        <v>42.64</v>
      </c>
      <c r="I1502" s="249">
        <f t="shared" si="491"/>
        <v>72066.83</v>
      </c>
      <c r="J1502" s="67">
        <f t="shared" si="475"/>
        <v>7.1000000000000004E-3</v>
      </c>
      <c r="K1502" s="259">
        <f t="shared" si="492"/>
        <v>42.639541083333334</v>
      </c>
      <c r="L1502" s="250">
        <f t="shared" si="489"/>
        <v>0</v>
      </c>
      <c r="M1502" s="19" t="s">
        <v>1260</v>
      </c>
      <c r="O1502" s="32" t="str">
        <f t="shared" si="493"/>
        <v>E316</v>
      </c>
      <c r="P1502" s="318"/>
      <c r="T1502" s="19" t="s">
        <v>1260</v>
      </c>
    </row>
    <row r="1503" spans="1:20" outlineLevel="2" x14ac:dyDescent="0.25">
      <c r="A1503" t="s">
        <v>136</v>
      </c>
      <c r="B1503" t="str">
        <f t="shared" si="490"/>
        <v>E316 STM Misc, Sumas -3</v>
      </c>
      <c r="C1503" s="19" t="s">
        <v>1230</v>
      </c>
      <c r="E1503" s="27">
        <v>43190</v>
      </c>
      <c r="F1503" s="249">
        <v>72066.83</v>
      </c>
      <c r="G1503" s="67">
        <v>7.1000000000000004E-3</v>
      </c>
      <c r="H1503" s="250">
        <v>42.64</v>
      </c>
      <c r="I1503" s="249">
        <f t="shared" si="491"/>
        <v>72066.83</v>
      </c>
      <c r="J1503" s="67">
        <f t="shared" si="475"/>
        <v>7.1000000000000004E-3</v>
      </c>
      <c r="K1503" s="259">
        <f t="shared" si="492"/>
        <v>42.639541083333334</v>
      </c>
      <c r="L1503" s="250">
        <f t="shared" si="489"/>
        <v>0</v>
      </c>
      <c r="M1503" s="19" t="s">
        <v>1260</v>
      </c>
      <c r="O1503" s="32" t="str">
        <f t="shared" si="493"/>
        <v>E316</v>
      </c>
      <c r="P1503" s="318"/>
      <c r="T1503" s="19" t="s">
        <v>1260</v>
      </c>
    </row>
    <row r="1504" spans="1:20" outlineLevel="2" x14ac:dyDescent="0.25">
      <c r="A1504" t="s">
        <v>136</v>
      </c>
      <c r="B1504" t="str">
        <f t="shared" si="490"/>
        <v>E316 STM Misc, Sumas -4</v>
      </c>
      <c r="C1504" s="19" t="s">
        <v>1230</v>
      </c>
      <c r="E1504" s="27">
        <v>43220</v>
      </c>
      <c r="F1504" s="249">
        <v>72066.83</v>
      </c>
      <c r="G1504" s="67">
        <v>7.1000000000000004E-3</v>
      </c>
      <c r="H1504" s="250">
        <v>42.64</v>
      </c>
      <c r="I1504" s="249">
        <f t="shared" si="491"/>
        <v>72066.83</v>
      </c>
      <c r="J1504" s="67">
        <f t="shared" si="475"/>
        <v>7.1000000000000004E-3</v>
      </c>
      <c r="K1504" s="259">
        <f t="shared" si="492"/>
        <v>42.639541083333334</v>
      </c>
      <c r="L1504" s="250">
        <f t="shared" si="489"/>
        <v>0</v>
      </c>
      <c r="M1504" s="19" t="s">
        <v>1260</v>
      </c>
      <c r="O1504" s="32" t="str">
        <f t="shared" si="493"/>
        <v>E316</v>
      </c>
      <c r="P1504" s="318"/>
      <c r="T1504" s="19" t="s">
        <v>1260</v>
      </c>
    </row>
    <row r="1505" spans="1:20" outlineLevel="2" x14ac:dyDescent="0.25">
      <c r="A1505" t="s">
        <v>136</v>
      </c>
      <c r="B1505" t="str">
        <f t="shared" si="490"/>
        <v>E316 STM Misc, Sumas -5</v>
      </c>
      <c r="C1505" s="19" t="s">
        <v>1230</v>
      </c>
      <c r="E1505" s="27">
        <v>43251</v>
      </c>
      <c r="F1505" s="249">
        <v>72066.83</v>
      </c>
      <c r="G1505" s="67">
        <v>7.1000000000000004E-3</v>
      </c>
      <c r="H1505" s="250">
        <v>42.64</v>
      </c>
      <c r="I1505" s="249">
        <f t="shared" si="491"/>
        <v>72066.83</v>
      </c>
      <c r="J1505" s="67">
        <f t="shared" si="475"/>
        <v>7.1000000000000004E-3</v>
      </c>
      <c r="K1505" s="259">
        <f t="shared" si="492"/>
        <v>42.639541083333334</v>
      </c>
      <c r="L1505" s="250">
        <f t="shared" si="489"/>
        <v>0</v>
      </c>
      <c r="M1505" s="19" t="s">
        <v>1260</v>
      </c>
      <c r="O1505" s="32" t="str">
        <f t="shared" si="493"/>
        <v>E316</v>
      </c>
      <c r="P1505" s="318"/>
      <c r="T1505" s="19" t="s">
        <v>1260</v>
      </c>
    </row>
    <row r="1506" spans="1:20" outlineLevel="2" x14ac:dyDescent="0.25">
      <c r="A1506" t="s">
        <v>136</v>
      </c>
      <c r="B1506" t="str">
        <f t="shared" si="490"/>
        <v>E316 STM Misc, Sumas -6</v>
      </c>
      <c r="C1506" s="19" t="s">
        <v>1230</v>
      </c>
      <c r="E1506" s="27">
        <v>43281</v>
      </c>
      <c r="F1506" s="249">
        <v>72066.83</v>
      </c>
      <c r="G1506" s="67">
        <v>7.1000000000000004E-3</v>
      </c>
      <c r="H1506" s="250">
        <v>42.64</v>
      </c>
      <c r="I1506" s="249">
        <f t="shared" si="491"/>
        <v>72066.83</v>
      </c>
      <c r="J1506" s="67">
        <f t="shared" si="475"/>
        <v>7.1000000000000004E-3</v>
      </c>
      <c r="K1506" s="259">
        <f t="shared" si="492"/>
        <v>42.639541083333334</v>
      </c>
      <c r="L1506" s="250">
        <f t="shared" si="489"/>
        <v>0</v>
      </c>
      <c r="M1506" s="19" t="s">
        <v>1260</v>
      </c>
      <c r="O1506" s="32" t="str">
        <f t="shared" si="493"/>
        <v>E316</v>
      </c>
      <c r="P1506" s="318"/>
      <c r="T1506" s="19" t="s">
        <v>1260</v>
      </c>
    </row>
    <row r="1507" spans="1:20" outlineLevel="2" x14ac:dyDescent="0.25">
      <c r="A1507" t="s">
        <v>136</v>
      </c>
      <c r="B1507" t="str">
        <f t="shared" si="490"/>
        <v>E316 STM Misc, Sumas -7</v>
      </c>
      <c r="C1507" s="19" t="s">
        <v>1230</v>
      </c>
      <c r="E1507" s="27">
        <v>43312</v>
      </c>
      <c r="F1507" s="249">
        <v>72066.83</v>
      </c>
      <c r="G1507" s="67">
        <v>7.1000000000000004E-3</v>
      </c>
      <c r="H1507" s="250">
        <v>42.64</v>
      </c>
      <c r="I1507" s="249">
        <f t="shared" si="491"/>
        <v>72066.83</v>
      </c>
      <c r="J1507" s="67">
        <f t="shared" si="475"/>
        <v>7.1000000000000004E-3</v>
      </c>
      <c r="K1507" s="259">
        <f t="shared" si="492"/>
        <v>42.639541083333334</v>
      </c>
      <c r="L1507" s="250">
        <f t="shared" si="489"/>
        <v>0</v>
      </c>
      <c r="M1507" s="19" t="s">
        <v>1260</v>
      </c>
      <c r="O1507" s="32" t="str">
        <f t="shared" si="493"/>
        <v>E316</v>
      </c>
      <c r="P1507" s="318"/>
      <c r="T1507" s="19" t="s">
        <v>1260</v>
      </c>
    </row>
    <row r="1508" spans="1:20" outlineLevel="2" x14ac:dyDescent="0.25">
      <c r="A1508" t="s">
        <v>136</v>
      </c>
      <c r="B1508" t="str">
        <f t="shared" si="490"/>
        <v>E316 STM Misc, Sumas -8</v>
      </c>
      <c r="C1508" s="19" t="s">
        <v>1230</v>
      </c>
      <c r="E1508" s="27">
        <v>43343</v>
      </c>
      <c r="F1508" s="249">
        <v>72066.83</v>
      </c>
      <c r="G1508" s="67">
        <v>7.1000000000000004E-3</v>
      </c>
      <c r="H1508" s="250">
        <v>42.64</v>
      </c>
      <c r="I1508" s="249">
        <f t="shared" si="491"/>
        <v>72066.83</v>
      </c>
      <c r="J1508" s="67">
        <f t="shared" si="475"/>
        <v>7.1000000000000004E-3</v>
      </c>
      <c r="K1508" s="259">
        <f t="shared" si="492"/>
        <v>42.639541083333334</v>
      </c>
      <c r="L1508" s="250">
        <f t="shared" si="489"/>
        <v>0</v>
      </c>
      <c r="M1508" s="19" t="s">
        <v>1260</v>
      </c>
      <c r="O1508" s="32" t="str">
        <f t="shared" si="493"/>
        <v>E316</v>
      </c>
      <c r="P1508" s="318"/>
      <c r="T1508" s="19" t="s">
        <v>1260</v>
      </c>
    </row>
    <row r="1509" spans="1:20" outlineLevel="2" x14ac:dyDescent="0.25">
      <c r="A1509" t="s">
        <v>136</v>
      </c>
      <c r="B1509" t="str">
        <f t="shared" si="490"/>
        <v>E316 STM Misc, Sumas -9</v>
      </c>
      <c r="C1509" s="19" t="s">
        <v>1230</v>
      </c>
      <c r="E1509" s="27">
        <v>43373</v>
      </c>
      <c r="F1509" s="249">
        <v>72066.83</v>
      </c>
      <c r="G1509" s="67">
        <v>7.1000000000000004E-3</v>
      </c>
      <c r="H1509" s="250">
        <v>42.64</v>
      </c>
      <c r="I1509" s="249">
        <f t="shared" si="491"/>
        <v>72066.83</v>
      </c>
      <c r="J1509" s="67">
        <f t="shared" si="475"/>
        <v>7.1000000000000004E-3</v>
      </c>
      <c r="K1509" s="259">
        <f t="shared" si="492"/>
        <v>42.639541083333334</v>
      </c>
      <c r="L1509" s="250">
        <f t="shared" si="489"/>
        <v>0</v>
      </c>
      <c r="M1509" s="19" t="s">
        <v>1260</v>
      </c>
      <c r="O1509" s="32" t="str">
        <f t="shared" si="493"/>
        <v>E316</v>
      </c>
      <c r="P1509" s="318"/>
      <c r="T1509" s="19" t="s">
        <v>1260</v>
      </c>
    </row>
    <row r="1510" spans="1:20" outlineLevel="2" x14ac:dyDescent="0.25">
      <c r="A1510" t="s">
        <v>136</v>
      </c>
      <c r="B1510" t="str">
        <f t="shared" si="490"/>
        <v>E316 STM Misc, Sumas -10</v>
      </c>
      <c r="C1510" s="19" t="s">
        <v>1230</v>
      </c>
      <c r="E1510" s="27">
        <v>43404</v>
      </c>
      <c r="F1510" s="249">
        <v>72066.83</v>
      </c>
      <c r="G1510" s="67">
        <v>7.1000000000000004E-3</v>
      </c>
      <c r="H1510" s="250">
        <v>42.64</v>
      </c>
      <c r="I1510" s="249">
        <f t="shared" si="491"/>
        <v>72066.83</v>
      </c>
      <c r="J1510" s="67">
        <f t="shared" si="475"/>
        <v>7.1000000000000004E-3</v>
      </c>
      <c r="K1510" s="259">
        <f t="shared" si="492"/>
        <v>42.639541083333334</v>
      </c>
      <c r="L1510" s="250">
        <f t="shared" si="489"/>
        <v>0</v>
      </c>
      <c r="M1510" s="19" t="s">
        <v>1260</v>
      </c>
      <c r="O1510" s="32" t="str">
        <f t="shared" si="493"/>
        <v>E316</v>
      </c>
      <c r="P1510" s="318"/>
      <c r="T1510" s="19" t="s">
        <v>1260</v>
      </c>
    </row>
    <row r="1511" spans="1:20" outlineLevel="2" x14ac:dyDescent="0.25">
      <c r="A1511" t="s">
        <v>136</v>
      </c>
      <c r="B1511" t="str">
        <f t="shared" si="490"/>
        <v>E316 STM Misc, Sumas -11</v>
      </c>
      <c r="C1511" s="19" t="s">
        <v>1230</v>
      </c>
      <c r="E1511" s="27">
        <v>43434</v>
      </c>
      <c r="F1511" s="249">
        <v>72066.83</v>
      </c>
      <c r="G1511" s="67">
        <v>7.1000000000000004E-3</v>
      </c>
      <c r="H1511" s="250">
        <v>42.64</v>
      </c>
      <c r="I1511" s="249">
        <f t="shared" si="491"/>
        <v>72066.83</v>
      </c>
      <c r="J1511" s="67">
        <f t="shared" si="475"/>
        <v>7.1000000000000004E-3</v>
      </c>
      <c r="K1511" s="259">
        <f t="shared" si="492"/>
        <v>42.639541083333334</v>
      </c>
      <c r="L1511" s="250">
        <f t="shared" si="489"/>
        <v>0</v>
      </c>
      <c r="M1511" s="19" t="s">
        <v>1260</v>
      </c>
      <c r="O1511" s="32" t="str">
        <f t="shared" si="493"/>
        <v>E316</v>
      </c>
      <c r="P1511" s="318"/>
      <c r="T1511" s="19" t="s">
        <v>1260</v>
      </c>
    </row>
    <row r="1512" spans="1:20" outlineLevel="2" x14ac:dyDescent="0.25">
      <c r="A1512" t="s">
        <v>136</v>
      </c>
      <c r="B1512" t="str">
        <f t="shared" si="490"/>
        <v>E316 STM Misc, Sumas -12</v>
      </c>
      <c r="C1512" s="19" t="s">
        <v>1230</v>
      </c>
      <c r="E1512" s="27">
        <v>43465</v>
      </c>
      <c r="F1512" s="249">
        <v>72066.83</v>
      </c>
      <c r="G1512" s="67">
        <v>7.1000000000000004E-3</v>
      </c>
      <c r="H1512" s="250">
        <v>42.64</v>
      </c>
      <c r="I1512" s="249">
        <f t="shared" si="491"/>
        <v>72066.83</v>
      </c>
      <c r="J1512" s="67">
        <f t="shared" si="475"/>
        <v>7.1000000000000004E-3</v>
      </c>
      <c r="K1512" s="259">
        <f t="shared" si="492"/>
        <v>42.639541083333334</v>
      </c>
      <c r="L1512" s="250">
        <f t="shared" si="489"/>
        <v>0</v>
      </c>
      <c r="M1512" s="19" t="s">
        <v>1260</v>
      </c>
      <c r="O1512" s="32" t="str">
        <f t="shared" si="493"/>
        <v>E316</v>
      </c>
      <c r="P1512" s="318"/>
      <c r="T1512" s="19" t="s">
        <v>1260</v>
      </c>
    </row>
    <row r="1513" spans="1:20" s="19" customFormat="1" ht="15.75" outlineLevel="1" thickBot="1" x14ac:dyDescent="0.3">
      <c r="A1513" s="28" t="s">
        <v>739</v>
      </c>
      <c r="C1513" s="20" t="s">
        <v>1234</v>
      </c>
      <c r="E1513" s="104" t="s">
        <v>1266</v>
      </c>
      <c r="F1513" s="29"/>
      <c r="G1513" s="30"/>
      <c r="H1513" s="42">
        <f>SUBTOTAL(9,H1501:H1512)</f>
        <v>511.67999999999989</v>
      </c>
      <c r="I1513" s="29"/>
      <c r="J1513" s="30">
        <f t="shared" si="475"/>
        <v>0</v>
      </c>
      <c r="K1513" s="42">
        <f>SUBTOTAL(9,K1501:K1512)</f>
        <v>511.67449299999993</v>
      </c>
      <c r="L1513" s="42">
        <f t="shared" si="489"/>
        <v>-0.01</v>
      </c>
      <c r="O1513" s="32" t="str">
        <f>LEFT(A1513,5)</f>
        <v xml:space="preserve">E316 </v>
      </c>
      <c r="P1513" s="318">
        <f>-L1513/2</f>
        <v>5.0000000000000001E-3</v>
      </c>
    </row>
    <row r="1514" spans="1:20" ht="15.75" outlineLevel="2" thickTop="1" x14ac:dyDescent="0.25">
      <c r="A1514" t="s">
        <v>137</v>
      </c>
      <c r="B1514" t="str">
        <f t="shared" ref="B1514:B1525" si="494">CONCATENATE(A1514,"-",MONTH(E1514))</f>
        <v>E316 STM Misc, Sumas OP-1</v>
      </c>
      <c r="C1514" s="19" t="s">
        <v>1230</v>
      </c>
      <c r="E1514" s="27">
        <v>43131</v>
      </c>
      <c r="F1514" s="249">
        <v>110376.2</v>
      </c>
      <c r="G1514" s="67">
        <v>7.1000000000000004E-3</v>
      </c>
      <c r="H1514" s="250">
        <v>65.31</v>
      </c>
      <c r="I1514" s="249">
        <f t="shared" ref="I1514:I1525" si="495">VLOOKUP(CONCATENATE(A1514,"-12"),$B$6:$F$7816,5,FALSE)</f>
        <v>110376.2</v>
      </c>
      <c r="J1514" s="67">
        <f t="shared" si="475"/>
        <v>7.1000000000000004E-3</v>
      </c>
      <c r="K1514" s="259">
        <f t="shared" ref="K1514:K1525" si="496">I1514*J1514/12</f>
        <v>65.305918333333338</v>
      </c>
      <c r="L1514" s="250">
        <f t="shared" si="489"/>
        <v>0</v>
      </c>
      <c r="M1514" s="19" t="s">
        <v>1260</v>
      </c>
      <c r="O1514" s="32" t="str">
        <f t="shared" ref="O1514:O1525" si="497">LEFT(A1514,4)</f>
        <v>E316</v>
      </c>
      <c r="P1514" s="318"/>
      <c r="T1514" s="19" t="s">
        <v>1260</v>
      </c>
    </row>
    <row r="1515" spans="1:20" outlineLevel="2" x14ac:dyDescent="0.25">
      <c r="A1515" t="s">
        <v>137</v>
      </c>
      <c r="B1515" t="str">
        <f t="shared" si="494"/>
        <v>E316 STM Misc, Sumas OP-2</v>
      </c>
      <c r="C1515" s="19" t="s">
        <v>1230</v>
      </c>
      <c r="E1515" s="27">
        <v>43159</v>
      </c>
      <c r="F1515" s="249">
        <v>110376.2</v>
      </c>
      <c r="G1515" s="67">
        <v>7.1000000000000004E-3</v>
      </c>
      <c r="H1515" s="250">
        <v>65.31</v>
      </c>
      <c r="I1515" s="249">
        <f t="shared" si="495"/>
        <v>110376.2</v>
      </c>
      <c r="J1515" s="67">
        <f t="shared" si="475"/>
        <v>7.1000000000000004E-3</v>
      </c>
      <c r="K1515" s="259">
        <f t="shared" si="496"/>
        <v>65.305918333333338</v>
      </c>
      <c r="L1515" s="250">
        <f t="shared" si="489"/>
        <v>0</v>
      </c>
      <c r="M1515" s="19" t="s">
        <v>1260</v>
      </c>
      <c r="O1515" s="32" t="str">
        <f t="shared" si="497"/>
        <v>E316</v>
      </c>
      <c r="P1515" s="318"/>
      <c r="T1515" s="19" t="s">
        <v>1260</v>
      </c>
    </row>
    <row r="1516" spans="1:20" outlineLevel="2" x14ac:dyDescent="0.25">
      <c r="A1516" t="s">
        <v>137</v>
      </c>
      <c r="B1516" t="str">
        <f t="shared" si="494"/>
        <v>E316 STM Misc, Sumas OP-3</v>
      </c>
      <c r="C1516" s="19" t="s">
        <v>1230</v>
      </c>
      <c r="E1516" s="27">
        <v>43190</v>
      </c>
      <c r="F1516" s="249">
        <v>110376.2</v>
      </c>
      <c r="G1516" s="67">
        <v>7.1000000000000004E-3</v>
      </c>
      <c r="H1516" s="250">
        <v>65.31</v>
      </c>
      <c r="I1516" s="249">
        <f t="shared" si="495"/>
        <v>110376.2</v>
      </c>
      <c r="J1516" s="67">
        <f t="shared" si="475"/>
        <v>7.1000000000000004E-3</v>
      </c>
      <c r="K1516" s="259">
        <f t="shared" si="496"/>
        <v>65.305918333333338</v>
      </c>
      <c r="L1516" s="250">
        <f t="shared" si="489"/>
        <v>0</v>
      </c>
      <c r="M1516" s="19" t="s">
        <v>1260</v>
      </c>
      <c r="O1516" s="32" t="str">
        <f t="shared" si="497"/>
        <v>E316</v>
      </c>
      <c r="P1516" s="318"/>
      <c r="T1516" s="19" t="s">
        <v>1260</v>
      </c>
    </row>
    <row r="1517" spans="1:20" outlineLevel="2" x14ac:dyDescent="0.25">
      <c r="A1517" t="s">
        <v>137</v>
      </c>
      <c r="B1517" t="str">
        <f t="shared" si="494"/>
        <v>E316 STM Misc, Sumas OP-4</v>
      </c>
      <c r="C1517" s="19" t="s">
        <v>1230</v>
      </c>
      <c r="E1517" s="27">
        <v>43220</v>
      </c>
      <c r="F1517" s="249">
        <v>110376.2</v>
      </c>
      <c r="G1517" s="67">
        <v>7.1000000000000004E-3</v>
      </c>
      <c r="H1517" s="250">
        <v>65.31</v>
      </c>
      <c r="I1517" s="249">
        <f t="shared" si="495"/>
        <v>110376.2</v>
      </c>
      <c r="J1517" s="67">
        <f t="shared" si="475"/>
        <v>7.1000000000000004E-3</v>
      </c>
      <c r="K1517" s="259">
        <f t="shared" si="496"/>
        <v>65.305918333333338</v>
      </c>
      <c r="L1517" s="250">
        <f t="shared" si="489"/>
        <v>0</v>
      </c>
      <c r="M1517" s="19" t="s">
        <v>1260</v>
      </c>
      <c r="O1517" s="32" t="str">
        <f t="shared" si="497"/>
        <v>E316</v>
      </c>
      <c r="P1517" s="318"/>
      <c r="T1517" s="19" t="s">
        <v>1260</v>
      </c>
    </row>
    <row r="1518" spans="1:20" outlineLevel="2" x14ac:dyDescent="0.25">
      <c r="A1518" t="s">
        <v>137</v>
      </c>
      <c r="B1518" t="str">
        <f t="shared" si="494"/>
        <v>E316 STM Misc, Sumas OP-5</v>
      </c>
      <c r="C1518" s="19" t="s">
        <v>1230</v>
      </c>
      <c r="E1518" s="27">
        <v>43251</v>
      </c>
      <c r="F1518" s="249">
        <v>110376.2</v>
      </c>
      <c r="G1518" s="67">
        <v>7.1000000000000004E-3</v>
      </c>
      <c r="H1518" s="250">
        <v>65.31</v>
      </c>
      <c r="I1518" s="249">
        <f t="shared" si="495"/>
        <v>110376.2</v>
      </c>
      <c r="J1518" s="67">
        <f t="shared" ref="J1518:J1581" si="498">G1518</f>
        <v>7.1000000000000004E-3</v>
      </c>
      <c r="K1518" s="259">
        <f t="shared" si="496"/>
        <v>65.305918333333338</v>
      </c>
      <c r="L1518" s="250">
        <f t="shared" si="489"/>
        <v>0</v>
      </c>
      <c r="M1518" s="19" t="s">
        <v>1260</v>
      </c>
      <c r="O1518" s="32" t="str">
        <f t="shared" si="497"/>
        <v>E316</v>
      </c>
      <c r="P1518" s="318"/>
      <c r="T1518" s="19" t="s">
        <v>1260</v>
      </c>
    </row>
    <row r="1519" spans="1:20" outlineLevel="2" x14ac:dyDescent="0.25">
      <c r="A1519" t="s">
        <v>137</v>
      </c>
      <c r="B1519" t="str">
        <f t="shared" si="494"/>
        <v>E316 STM Misc, Sumas OP-6</v>
      </c>
      <c r="C1519" s="19" t="s">
        <v>1230</v>
      </c>
      <c r="E1519" s="27">
        <v>43281</v>
      </c>
      <c r="F1519" s="249">
        <v>110376.2</v>
      </c>
      <c r="G1519" s="67">
        <v>7.1000000000000004E-3</v>
      </c>
      <c r="H1519" s="250">
        <v>65.31</v>
      </c>
      <c r="I1519" s="249">
        <f t="shared" si="495"/>
        <v>110376.2</v>
      </c>
      <c r="J1519" s="67">
        <f t="shared" si="498"/>
        <v>7.1000000000000004E-3</v>
      </c>
      <c r="K1519" s="259">
        <f t="shared" si="496"/>
        <v>65.305918333333338</v>
      </c>
      <c r="L1519" s="250">
        <f t="shared" si="489"/>
        <v>0</v>
      </c>
      <c r="M1519" s="19" t="s">
        <v>1260</v>
      </c>
      <c r="O1519" s="32" t="str">
        <f t="shared" si="497"/>
        <v>E316</v>
      </c>
      <c r="P1519" s="318"/>
      <c r="T1519" s="19" t="s">
        <v>1260</v>
      </c>
    </row>
    <row r="1520" spans="1:20" outlineLevel="2" x14ac:dyDescent="0.25">
      <c r="A1520" t="s">
        <v>137</v>
      </c>
      <c r="B1520" t="str">
        <f t="shared" si="494"/>
        <v>E316 STM Misc, Sumas OP-7</v>
      </c>
      <c r="C1520" s="19" t="s">
        <v>1230</v>
      </c>
      <c r="E1520" s="27">
        <v>43312</v>
      </c>
      <c r="F1520" s="249">
        <v>110376.2</v>
      </c>
      <c r="G1520" s="67">
        <v>7.1000000000000004E-3</v>
      </c>
      <c r="H1520" s="250">
        <v>65.31</v>
      </c>
      <c r="I1520" s="249">
        <f t="shared" si="495"/>
        <v>110376.2</v>
      </c>
      <c r="J1520" s="67">
        <f t="shared" si="498"/>
        <v>7.1000000000000004E-3</v>
      </c>
      <c r="K1520" s="259">
        <f t="shared" si="496"/>
        <v>65.305918333333338</v>
      </c>
      <c r="L1520" s="250">
        <f t="shared" si="489"/>
        <v>0</v>
      </c>
      <c r="M1520" s="19" t="s">
        <v>1260</v>
      </c>
      <c r="O1520" s="32" t="str">
        <f t="shared" si="497"/>
        <v>E316</v>
      </c>
      <c r="P1520" s="318"/>
      <c r="T1520" s="19" t="s">
        <v>1260</v>
      </c>
    </row>
    <row r="1521" spans="1:20" outlineLevel="2" x14ac:dyDescent="0.25">
      <c r="A1521" t="s">
        <v>137</v>
      </c>
      <c r="B1521" t="str">
        <f t="shared" si="494"/>
        <v>E316 STM Misc, Sumas OP-8</v>
      </c>
      <c r="C1521" s="19" t="s">
        <v>1230</v>
      </c>
      <c r="E1521" s="27">
        <v>43343</v>
      </c>
      <c r="F1521" s="249">
        <v>110376.2</v>
      </c>
      <c r="G1521" s="67">
        <v>7.1000000000000004E-3</v>
      </c>
      <c r="H1521" s="250">
        <v>65.31</v>
      </c>
      <c r="I1521" s="249">
        <f t="shared" si="495"/>
        <v>110376.2</v>
      </c>
      <c r="J1521" s="67">
        <f t="shared" si="498"/>
        <v>7.1000000000000004E-3</v>
      </c>
      <c r="K1521" s="259">
        <f t="shared" si="496"/>
        <v>65.305918333333338</v>
      </c>
      <c r="L1521" s="250">
        <f t="shared" si="489"/>
        <v>0</v>
      </c>
      <c r="M1521" s="19" t="s">
        <v>1260</v>
      </c>
      <c r="O1521" s="32" t="str">
        <f t="shared" si="497"/>
        <v>E316</v>
      </c>
      <c r="P1521" s="318"/>
      <c r="T1521" s="19" t="s">
        <v>1260</v>
      </c>
    </row>
    <row r="1522" spans="1:20" outlineLevel="2" x14ac:dyDescent="0.25">
      <c r="A1522" t="s">
        <v>137</v>
      </c>
      <c r="B1522" t="str">
        <f t="shared" si="494"/>
        <v>E316 STM Misc, Sumas OP-9</v>
      </c>
      <c r="C1522" s="19" t="s">
        <v>1230</v>
      </c>
      <c r="E1522" s="27">
        <v>43373</v>
      </c>
      <c r="F1522" s="249">
        <v>110376.2</v>
      </c>
      <c r="G1522" s="67">
        <v>7.1000000000000004E-3</v>
      </c>
      <c r="H1522" s="250">
        <v>65.31</v>
      </c>
      <c r="I1522" s="249">
        <f t="shared" si="495"/>
        <v>110376.2</v>
      </c>
      <c r="J1522" s="67">
        <f t="shared" si="498"/>
        <v>7.1000000000000004E-3</v>
      </c>
      <c r="K1522" s="259">
        <f t="shared" si="496"/>
        <v>65.305918333333338</v>
      </c>
      <c r="L1522" s="250">
        <f t="shared" si="489"/>
        <v>0</v>
      </c>
      <c r="M1522" s="19" t="s">
        <v>1260</v>
      </c>
      <c r="O1522" s="32" t="str">
        <f t="shared" si="497"/>
        <v>E316</v>
      </c>
      <c r="P1522" s="318"/>
      <c r="T1522" s="19" t="s">
        <v>1260</v>
      </c>
    </row>
    <row r="1523" spans="1:20" outlineLevel="2" x14ac:dyDescent="0.25">
      <c r="A1523" t="s">
        <v>137</v>
      </c>
      <c r="B1523" t="str">
        <f t="shared" si="494"/>
        <v>E316 STM Misc, Sumas OP-10</v>
      </c>
      <c r="C1523" s="19" t="s">
        <v>1230</v>
      </c>
      <c r="E1523" s="27">
        <v>43404</v>
      </c>
      <c r="F1523" s="249">
        <v>110376.2</v>
      </c>
      <c r="G1523" s="67">
        <v>7.1000000000000004E-3</v>
      </c>
      <c r="H1523" s="250">
        <v>65.31</v>
      </c>
      <c r="I1523" s="249">
        <f t="shared" si="495"/>
        <v>110376.2</v>
      </c>
      <c r="J1523" s="67">
        <f t="shared" si="498"/>
        <v>7.1000000000000004E-3</v>
      </c>
      <c r="K1523" s="259">
        <f t="shared" si="496"/>
        <v>65.305918333333338</v>
      </c>
      <c r="L1523" s="250">
        <f t="shared" si="489"/>
        <v>0</v>
      </c>
      <c r="M1523" s="19" t="s">
        <v>1260</v>
      </c>
      <c r="O1523" s="32" t="str">
        <f t="shared" si="497"/>
        <v>E316</v>
      </c>
      <c r="P1523" s="318"/>
      <c r="T1523" s="19" t="s">
        <v>1260</v>
      </c>
    </row>
    <row r="1524" spans="1:20" outlineLevel="2" x14ac:dyDescent="0.25">
      <c r="A1524" t="s">
        <v>137</v>
      </c>
      <c r="B1524" t="str">
        <f t="shared" si="494"/>
        <v>E316 STM Misc, Sumas OP-11</v>
      </c>
      <c r="C1524" s="19" t="s">
        <v>1230</v>
      </c>
      <c r="E1524" s="27">
        <v>43434</v>
      </c>
      <c r="F1524" s="249">
        <v>110376.2</v>
      </c>
      <c r="G1524" s="67">
        <v>7.1000000000000004E-3</v>
      </c>
      <c r="H1524" s="250">
        <v>65.31</v>
      </c>
      <c r="I1524" s="249">
        <f t="shared" si="495"/>
        <v>110376.2</v>
      </c>
      <c r="J1524" s="67">
        <f t="shared" si="498"/>
        <v>7.1000000000000004E-3</v>
      </c>
      <c r="K1524" s="259">
        <f t="shared" si="496"/>
        <v>65.305918333333338</v>
      </c>
      <c r="L1524" s="250">
        <f t="shared" si="489"/>
        <v>0</v>
      </c>
      <c r="M1524" s="19" t="s">
        <v>1260</v>
      </c>
      <c r="O1524" s="32" t="str">
        <f t="shared" si="497"/>
        <v>E316</v>
      </c>
      <c r="P1524" s="318"/>
      <c r="T1524" s="19" t="s">
        <v>1260</v>
      </c>
    </row>
    <row r="1525" spans="1:20" outlineLevel="2" x14ac:dyDescent="0.25">
      <c r="A1525" t="s">
        <v>137</v>
      </c>
      <c r="B1525" t="str">
        <f t="shared" si="494"/>
        <v>E316 STM Misc, Sumas OP-12</v>
      </c>
      <c r="C1525" s="19" t="s">
        <v>1230</v>
      </c>
      <c r="E1525" s="27">
        <v>43465</v>
      </c>
      <c r="F1525" s="249">
        <v>110376.2</v>
      </c>
      <c r="G1525" s="67">
        <v>7.1000000000000004E-3</v>
      </c>
      <c r="H1525" s="250">
        <v>65.31</v>
      </c>
      <c r="I1525" s="249">
        <f t="shared" si="495"/>
        <v>110376.2</v>
      </c>
      <c r="J1525" s="67">
        <f t="shared" si="498"/>
        <v>7.1000000000000004E-3</v>
      </c>
      <c r="K1525" s="259">
        <f t="shared" si="496"/>
        <v>65.305918333333338</v>
      </c>
      <c r="L1525" s="250">
        <f t="shared" si="489"/>
        <v>0</v>
      </c>
      <c r="M1525" s="19" t="s">
        <v>1260</v>
      </c>
      <c r="O1525" s="32" t="str">
        <f t="shared" si="497"/>
        <v>E316</v>
      </c>
      <c r="P1525" s="318"/>
      <c r="T1525" s="19" t="s">
        <v>1260</v>
      </c>
    </row>
    <row r="1526" spans="1:20" s="19" customFormat="1" ht="15.75" outlineLevel="1" thickBot="1" x14ac:dyDescent="0.3">
      <c r="A1526" s="28" t="s">
        <v>740</v>
      </c>
      <c r="C1526" s="20" t="s">
        <v>1234</v>
      </c>
      <c r="E1526" s="104" t="s">
        <v>1266</v>
      </c>
      <c r="F1526" s="29"/>
      <c r="G1526" s="30"/>
      <c r="H1526" s="42">
        <f>SUBTOTAL(9,H1514:H1525)</f>
        <v>783.7199999999998</v>
      </c>
      <c r="I1526" s="29"/>
      <c r="J1526" s="30">
        <f t="shared" si="498"/>
        <v>0</v>
      </c>
      <c r="K1526" s="42">
        <f>SUBTOTAL(9,K1514:K1525)</f>
        <v>783.67102000000011</v>
      </c>
      <c r="L1526" s="42">
        <f t="shared" si="489"/>
        <v>-0.05</v>
      </c>
      <c r="O1526" s="32" t="str">
        <f>LEFT(A1526,5)</f>
        <v xml:space="preserve">E316 </v>
      </c>
      <c r="P1526" s="318">
        <f>-L1526/2</f>
        <v>2.5000000000000001E-2</v>
      </c>
    </row>
    <row r="1527" spans="1:20" ht="15.75" outlineLevel="2" thickTop="1" x14ac:dyDescent="0.25">
      <c r="A1527" s="24" t="s">
        <v>138</v>
      </c>
      <c r="B1527" s="24" t="str">
        <f t="shared" ref="B1527:B1538" si="499">CONCATENATE(A1527,"-",MONTH(E1527))</f>
        <v>E3170 STM ARO Steam Prd -1</v>
      </c>
      <c r="C1527" s="24" t="s">
        <v>1231</v>
      </c>
      <c r="D1527" s="24"/>
      <c r="E1527" s="43">
        <v>43131</v>
      </c>
      <c r="F1527" s="246">
        <v>175470.04</v>
      </c>
      <c r="G1527" s="247">
        <v>0</v>
      </c>
      <c r="H1527" s="248">
        <v>417.79</v>
      </c>
      <c r="I1527" s="246"/>
      <c r="J1527" s="247">
        <f t="shared" si="498"/>
        <v>0</v>
      </c>
      <c r="K1527" s="258">
        <f t="shared" ref="K1527:K1538" si="500">VLOOKUP(CONCATENATE(A1527,"-12"),B$7:H$7814,7,0)</f>
        <v>417.79</v>
      </c>
      <c r="L1527" s="248">
        <f t="shared" si="489"/>
        <v>0</v>
      </c>
      <c r="M1527" s="19" t="s">
        <v>0</v>
      </c>
      <c r="O1527" s="32" t="str">
        <f t="shared" ref="O1527:O1538" si="501">LEFT(A1527,4)</f>
        <v>E317</v>
      </c>
      <c r="P1527" s="318"/>
      <c r="T1527" s="19" t="s">
        <v>0</v>
      </c>
    </row>
    <row r="1528" spans="1:20" outlineLevel="2" x14ac:dyDescent="0.25">
      <c r="A1528" s="24" t="s">
        <v>138</v>
      </c>
      <c r="B1528" s="24" t="str">
        <f t="shared" si="499"/>
        <v>E3170 STM ARO Steam Prd -2</v>
      </c>
      <c r="C1528" s="24" t="s">
        <v>1231</v>
      </c>
      <c r="D1528" s="24"/>
      <c r="E1528" s="43">
        <v>43159</v>
      </c>
      <c r="F1528" s="246">
        <v>175052.25</v>
      </c>
      <c r="G1528" s="247">
        <v>0</v>
      </c>
      <c r="H1528" s="248">
        <v>417.78</v>
      </c>
      <c r="I1528" s="246"/>
      <c r="J1528" s="247">
        <f t="shared" si="498"/>
        <v>0</v>
      </c>
      <c r="K1528" s="258">
        <f t="shared" si="500"/>
        <v>417.79</v>
      </c>
      <c r="L1528" s="248">
        <f t="shared" si="489"/>
        <v>0.01</v>
      </c>
      <c r="M1528" s="19" t="s">
        <v>0</v>
      </c>
      <c r="O1528" s="32" t="str">
        <f t="shared" si="501"/>
        <v>E317</v>
      </c>
      <c r="P1528" s="318"/>
      <c r="T1528" s="19" t="s">
        <v>0</v>
      </c>
    </row>
    <row r="1529" spans="1:20" outlineLevel="2" x14ac:dyDescent="0.25">
      <c r="A1529" s="24" t="s">
        <v>138</v>
      </c>
      <c r="B1529" s="24" t="str">
        <f t="shared" si="499"/>
        <v>E3170 STM ARO Steam Prd -3</v>
      </c>
      <c r="C1529" s="24" t="s">
        <v>1231</v>
      </c>
      <c r="D1529" s="24"/>
      <c r="E1529" s="43">
        <v>43190</v>
      </c>
      <c r="F1529" s="246">
        <v>174634.47</v>
      </c>
      <c r="G1529" s="247">
        <v>0</v>
      </c>
      <c r="H1529" s="248">
        <v>417.79</v>
      </c>
      <c r="I1529" s="246"/>
      <c r="J1529" s="247">
        <f t="shared" si="498"/>
        <v>0</v>
      </c>
      <c r="K1529" s="258">
        <f t="shared" si="500"/>
        <v>417.79</v>
      </c>
      <c r="L1529" s="248">
        <f t="shared" si="489"/>
        <v>0</v>
      </c>
      <c r="M1529" s="19" t="s">
        <v>0</v>
      </c>
      <c r="O1529" s="32" t="str">
        <f t="shared" si="501"/>
        <v>E317</v>
      </c>
      <c r="P1529" s="318"/>
      <c r="T1529" s="19" t="s">
        <v>0</v>
      </c>
    </row>
    <row r="1530" spans="1:20" outlineLevel="2" x14ac:dyDescent="0.25">
      <c r="A1530" s="24" t="s">
        <v>138</v>
      </c>
      <c r="B1530" s="24" t="str">
        <f t="shared" si="499"/>
        <v>E3170 STM ARO Steam Prd -4</v>
      </c>
      <c r="C1530" s="24" t="s">
        <v>1231</v>
      </c>
      <c r="D1530" s="24"/>
      <c r="E1530" s="43">
        <v>43220</v>
      </c>
      <c r="F1530" s="246">
        <v>174216.68</v>
      </c>
      <c r="G1530" s="247">
        <v>0</v>
      </c>
      <c r="H1530" s="248">
        <v>417.79</v>
      </c>
      <c r="I1530" s="246"/>
      <c r="J1530" s="247">
        <f t="shared" si="498"/>
        <v>0</v>
      </c>
      <c r="K1530" s="258">
        <f t="shared" si="500"/>
        <v>417.79</v>
      </c>
      <c r="L1530" s="248">
        <f t="shared" si="489"/>
        <v>0</v>
      </c>
      <c r="M1530" s="19" t="s">
        <v>0</v>
      </c>
      <c r="O1530" s="32" t="str">
        <f t="shared" si="501"/>
        <v>E317</v>
      </c>
      <c r="P1530" s="318"/>
      <c r="T1530" s="19" t="s">
        <v>0</v>
      </c>
    </row>
    <row r="1531" spans="1:20" outlineLevel="2" x14ac:dyDescent="0.25">
      <c r="A1531" s="24" t="s">
        <v>138</v>
      </c>
      <c r="B1531" s="24" t="str">
        <f t="shared" si="499"/>
        <v>E3170 STM ARO Steam Prd -5</v>
      </c>
      <c r="C1531" s="24" t="s">
        <v>1231</v>
      </c>
      <c r="D1531" s="24"/>
      <c r="E1531" s="43">
        <v>43251</v>
      </c>
      <c r="F1531" s="246">
        <v>173798.89</v>
      </c>
      <c r="G1531" s="247">
        <v>0</v>
      </c>
      <c r="H1531" s="248">
        <v>417.79</v>
      </c>
      <c r="I1531" s="246"/>
      <c r="J1531" s="247">
        <f t="shared" si="498"/>
        <v>0</v>
      </c>
      <c r="K1531" s="258">
        <f t="shared" si="500"/>
        <v>417.79</v>
      </c>
      <c r="L1531" s="248">
        <f t="shared" si="489"/>
        <v>0</v>
      </c>
      <c r="M1531" s="19" t="s">
        <v>0</v>
      </c>
      <c r="O1531" s="32" t="str">
        <f t="shared" si="501"/>
        <v>E317</v>
      </c>
      <c r="P1531" s="318"/>
      <c r="T1531" s="19" t="s">
        <v>0</v>
      </c>
    </row>
    <row r="1532" spans="1:20" outlineLevel="2" x14ac:dyDescent="0.25">
      <c r="A1532" s="24" t="s">
        <v>138</v>
      </c>
      <c r="B1532" s="24" t="str">
        <f t="shared" si="499"/>
        <v>E3170 STM ARO Steam Prd -6</v>
      </c>
      <c r="C1532" s="24" t="s">
        <v>1231</v>
      </c>
      <c r="D1532" s="24"/>
      <c r="E1532" s="43">
        <v>43281</v>
      </c>
      <c r="F1532" s="246">
        <v>173381.1</v>
      </c>
      <c r="G1532" s="247">
        <v>0</v>
      </c>
      <c r="H1532" s="248">
        <v>417.79</v>
      </c>
      <c r="I1532" s="246"/>
      <c r="J1532" s="247">
        <f t="shared" si="498"/>
        <v>0</v>
      </c>
      <c r="K1532" s="258">
        <f t="shared" si="500"/>
        <v>417.79</v>
      </c>
      <c r="L1532" s="248">
        <f t="shared" si="489"/>
        <v>0</v>
      </c>
      <c r="M1532" s="19" t="s">
        <v>0</v>
      </c>
      <c r="O1532" s="32" t="str">
        <f t="shared" si="501"/>
        <v>E317</v>
      </c>
      <c r="P1532" s="318"/>
      <c r="T1532" s="19" t="s">
        <v>0</v>
      </c>
    </row>
    <row r="1533" spans="1:20" outlineLevel="2" x14ac:dyDescent="0.25">
      <c r="A1533" s="24" t="s">
        <v>138</v>
      </c>
      <c r="B1533" s="24" t="str">
        <f t="shared" si="499"/>
        <v>E3170 STM ARO Steam Prd -7</v>
      </c>
      <c r="C1533" s="24" t="s">
        <v>1231</v>
      </c>
      <c r="D1533" s="24"/>
      <c r="E1533" s="43">
        <v>43312</v>
      </c>
      <c r="F1533" s="246">
        <v>172963.31</v>
      </c>
      <c r="G1533" s="247">
        <v>0</v>
      </c>
      <c r="H1533" s="248">
        <v>417.79</v>
      </c>
      <c r="I1533" s="246"/>
      <c r="J1533" s="247">
        <f t="shared" si="498"/>
        <v>0</v>
      </c>
      <c r="K1533" s="258">
        <f t="shared" si="500"/>
        <v>417.79</v>
      </c>
      <c r="L1533" s="248">
        <f t="shared" si="489"/>
        <v>0</v>
      </c>
      <c r="M1533" s="19" t="s">
        <v>0</v>
      </c>
      <c r="O1533" s="32" t="str">
        <f t="shared" si="501"/>
        <v>E317</v>
      </c>
      <c r="P1533" s="318"/>
      <c r="T1533" s="19" t="s">
        <v>0</v>
      </c>
    </row>
    <row r="1534" spans="1:20" outlineLevel="2" x14ac:dyDescent="0.25">
      <c r="A1534" s="24" t="s">
        <v>138</v>
      </c>
      <c r="B1534" s="24" t="str">
        <f t="shared" si="499"/>
        <v>E3170 STM ARO Steam Prd -8</v>
      </c>
      <c r="C1534" s="24" t="s">
        <v>1231</v>
      </c>
      <c r="D1534" s="24"/>
      <c r="E1534" s="43">
        <v>43343</v>
      </c>
      <c r="F1534" s="246">
        <v>172545.52</v>
      </c>
      <c r="G1534" s="247">
        <v>0</v>
      </c>
      <c r="H1534" s="248">
        <v>417.79</v>
      </c>
      <c r="I1534" s="246"/>
      <c r="J1534" s="247">
        <f t="shared" si="498"/>
        <v>0</v>
      </c>
      <c r="K1534" s="258">
        <f t="shared" si="500"/>
        <v>417.79</v>
      </c>
      <c r="L1534" s="248">
        <f t="shared" si="489"/>
        <v>0</v>
      </c>
      <c r="M1534" s="19" t="s">
        <v>0</v>
      </c>
      <c r="O1534" s="32" t="str">
        <f t="shared" si="501"/>
        <v>E317</v>
      </c>
      <c r="P1534" s="318"/>
      <c r="T1534" s="19" t="s">
        <v>0</v>
      </c>
    </row>
    <row r="1535" spans="1:20" outlineLevel="2" x14ac:dyDescent="0.25">
      <c r="A1535" s="24" t="s">
        <v>138</v>
      </c>
      <c r="B1535" s="24" t="str">
        <f t="shared" si="499"/>
        <v>E3170 STM ARO Steam Prd -9</v>
      </c>
      <c r="C1535" s="24" t="s">
        <v>1231</v>
      </c>
      <c r="D1535" s="24"/>
      <c r="E1535" s="43">
        <v>43373</v>
      </c>
      <c r="F1535" s="246">
        <v>172127.73</v>
      </c>
      <c r="G1535" s="247">
        <v>0</v>
      </c>
      <c r="H1535" s="248">
        <v>417.78</v>
      </c>
      <c r="I1535" s="246"/>
      <c r="J1535" s="247">
        <f t="shared" si="498"/>
        <v>0</v>
      </c>
      <c r="K1535" s="258">
        <f t="shared" si="500"/>
        <v>417.79</v>
      </c>
      <c r="L1535" s="248">
        <f t="shared" si="489"/>
        <v>0.01</v>
      </c>
      <c r="M1535" s="19" t="s">
        <v>0</v>
      </c>
      <c r="O1535" s="32" t="str">
        <f t="shared" si="501"/>
        <v>E317</v>
      </c>
      <c r="P1535" s="318"/>
      <c r="T1535" s="19" t="s">
        <v>0</v>
      </c>
    </row>
    <row r="1536" spans="1:20" outlineLevel="2" x14ac:dyDescent="0.25">
      <c r="A1536" s="24" t="s">
        <v>138</v>
      </c>
      <c r="B1536" s="24" t="str">
        <f t="shared" si="499"/>
        <v>E3170 STM ARO Steam Prd -10</v>
      </c>
      <c r="C1536" s="24" t="s">
        <v>1231</v>
      </c>
      <c r="D1536" s="24"/>
      <c r="E1536" s="43">
        <v>43404</v>
      </c>
      <c r="F1536" s="246">
        <v>171709.95</v>
      </c>
      <c r="G1536" s="247">
        <v>0</v>
      </c>
      <c r="H1536" s="248">
        <v>417.79</v>
      </c>
      <c r="I1536" s="246"/>
      <c r="J1536" s="247">
        <f t="shared" si="498"/>
        <v>0</v>
      </c>
      <c r="K1536" s="258">
        <f t="shared" si="500"/>
        <v>417.79</v>
      </c>
      <c r="L1536" s="248">
        <f t="shared" si="489"/>
        <v>0</v>
      </c>
      <c r="M1536" s="19" t="s">
        <v>0</v>
      </c>
      <c r="O1536" s="32" t="str">
        <f t="shared" si="501"/>
        <v>E317</v>
      </c>
      <c r="P1536" s="318"/>
      <c r="T1536" s="19" t="s">
        <v>0</v>
      </c>
    </row>
    <row r="1537" spans="1:20" outlineLevel="2" x14ac:dyDescent="0.25">
      <c r="A1537" s="24" t="s">
        <v>138</v>
      </c>
      <c r="B1537" s="24" t="str">
        <f t="shared" si="499"/>
        <v>E3170 STM ARO Steam Prd -11</v>
      </c>
      <c r="C1537" s="24" t="s">
        <v>1231</v>
      </c>
      <c r="D1537" s="24"/>
      <c r="E1537" s="43">
        <v>43434</v>
      </c>
      <c r="F1537" s="246">
        <v>171292.16</v>
      </c>
      <c r="G1537" s="247">
        <v>0</v>
      </c>
      <c r="H1537" s="248">
        <v>417.79</v>
      </c>
      <c r="I1537" s="246"/>
      <c r="J1537" s="247">
        <f t="shared" si="498"/>
        <v>0</v>
      </c>
      <c r="K1537" s="258">
        <f t="shared" si="500"/>
        <v>417.79</v>
      </c>
      <c r="L1537" s="248">
        <f t="shared" si="489"/>
        <v>0</v>
      </c>
      <c r="M1537" s="19" t="s">
        <v>0</v>
      </c>
      <c r="O1537" s="32" t="str">
        <f t="shared" si="501"/>
        <v>E317</v>
      </c>
      <c r="P1537" s="318"/>
      <c r="T1537" s="19" t="s">
        <v>0</v>
      </c>
    </row>
    <row r="1538" spans="1:20" outlineLevel="2" x14ac:dyDescent="0.25">
      <c r="A1538" s="24" t="s">
        <v>138</v>
      </c>
      <c r="B1538" s="24" t="str">
        <f t="shared" si="499"/>
        <v>E3170 STM ARO Steam Prd -12</v>
      </c>
      <c r="C1538" s="24" t="s">
        <v>1231</v>
      </c>
      <c r="D1538" s="24"/>
      <c r="E1538" s="43">
        <v>43465</v>
      </c>
      <c r="F1538" s="246">
        <v>170874.37</v>
      </c>
      <c r="G1538" s="247">
        <v>0</v>
      </c>
      <c r="H1538" s="248">
        <v>417.79</v>
      </c>
      <c r="I1538" s="246"/>
      <c r="J1538" s="247">
        <f t="shared" si="498"/>
        <v>0</v>
      </c>
      <c r="K1538" s="258">
        <f t="shared" si="500"/>
        <v>417.79</v>
      </c>
      <c r="L1538" s="248">
        <f t="shared" si="489"/>
        <v>0</v>
      </c>
      <c r="M1538" s="19" t="s">
        <v>0</v>
      </c>
      <c r="O1538" s="32" t="str">
        <f t="shared" si="501"/>
        <v>E317</v>
      </c>
      <c r="P1538" s="318"/>
      <c r="T1538" s="19" t="s">
        <v>0</v>
      </c>
    </row>
    <row r="1539" spans="1:20" s="19" customFormat="1" ht="15.75" outlineLevel="1" thickBot="1" x14ac:dyDescent="0.3">
      <c r="A1539" s="28" t="s">
        <v>741</v>
      </c>
      <c r="C1539" s="20" t="s">
        <v>1234</v>
      </c>
      <c r="E1539" s="104" t="s">
        <v>1266</v>
      </c>
      <c r="F1539" s="29"/>
      <c r="G1539" s="30"/>
      <c r="H1539" s="42">
        <f>SUBTOTAL(9,H1527:H1538)</f>
        <v>5013.46</v>
      </c>
      <c r="I1539" s="29"/>
      <c r="J1539" s="30">
        <f t="shared" si="498"/>
        <v>0</v>
      </c>
      <c r="K1539" s="42">
        <f>SUBTOTAL(9,K1527:K1538)</f>
        <v>5013.4800000000005</v>
      </c>
      <c r="L1539" s="42">
        <f t="shared" si="489"/>
        <v>0.02</v>
      </c>
      <c r="O1539" s="32" t="str">
        <f>LEFT(A1539,5)</f>
        <v>E3170</v>
      </c>
      <c r="P1539" s="318">
        <f>-L1539/2</f>
        <v>-0.01</v>
      </c>
    </row>
    <row r="1540" spans="1:20" ht="15.75" outlineLevel="2" thickTop="1" x14ac:dyDescent="0.25">
      <c r="A1540" s="24" t="s">
        <v>139</v>
      </c>
      <c r="B1540" s="24" t="str">
        <f t="shared" ref="B1540:B1551" si="502">CONCATENATE(A1540,"-",MONTH(E1540))</f>
        <v>E3171 STM ARO Steam Production-1</v>
      </c>
      <c r="C1540" s="24" t="s">
        <v>1231</v>
      </c>
      <c r="D1540" s="24"/>
      <c r="E1540" s="43">
        <v>43131</v>
      </c>
      <c r="F1540" s="246">
        <v>91797619.379999995</v>
      </c>
      <c r="G1540" s="247">
        <v>0</v>
      </c>
      <c r="H1540" s="248">
        <v>359991.98350424558</v>
      </c>
      <c r="I1540" s="246"/>
      <c r="J1540" s="247">
        <f t="shared" si="498"/>
        <v>0</v>
      </c>
      <c r="K1540" s="258">
        <f t="shared" ref="K1540:K1551" si="503">VLOOKUP(CONCATENATE(A1540,"-12"),B$7:H$7814,7,0)</f>
        <v>368960.52456749789</v>
      </c>
      <c r="L1540" s="248">
        <f t="shared" si="489"/>
        <v>8968.5400000000009</v>
      </c>
      <c r="M1540" s="19" t="s">
        <v>0</v>
      </c>
      <c r="O1540" s="32" t="str">
        <f t="shared" ref="O1540:O1551" si="504">LEFT(A1540,4)</f>
        <v>E317</v>
      </c>
      <c r="P1540" s="318"/>
      <c r="T1540" s="19" t="s">
        <v>0</v>
      </c>
    </row>
    <row r="1541" spans="1:20" outlineLevel="2" x14ac:dyDescent="0.25">
      <c r="A1541" s="24" t="s">
        <v>139</v>
      </c>
      <c r="B1541" s="24" t="str">
        <f t="shared" si="502"/>
        <v>E3171 STM ARO Steam Production-2</v>
      </c>
      <c r="C1541" s="24" t="s">
        <v>1231</v>
      </c>
      <c r="D1541" s="24"/>
      <c r="E1541" s="43">
        <v>43159</v>
      </c>
      <c r="F1541" s="246">
        <v>90292527.519999996</v>
      </c>
      <c r="G1541" s="247">
        <v>0</v>
      </c>
      <c r="H1541" s="248">
        <v>359992.07181607618</v>
      </c>
      <c r="I1541" s="246"/>
      <c r="J1541" s="247">
        <f t="shared" si="498"/>
        <v>0</v>
      </c>
      <c r="K1541" s="258">
        <f t="shared" si="503"/>
        <v>368960.52456749789</v>
      </c>
      <c r="L1541" s="248">
        <f t="shared" si="489"/>
        <v>8968.4500000000007</v>
      </c>
      <c r="M1541" s="19" t="s">
        <v>0</v>
      </c>
      <c r="O1541" s="32" t="str">
        <f t="shared" si="504"/>
        <v>E317</v>
      </c>
      <c r="P1541" s="318"/>
      <c r="T1541" s="19" t="s">
        <v>0</v>
      </c>
    </row>
    <row r="1542" spans="1:20" outlineLevel="2" x14ac:dyDescent="0.25">
      <c r="A1542" s="24" t="s">
        <v>139</v>
      </c>
      <c r="B1542" s="24" t="str">
        <f t="shared" si="502"/>
        <v>E3171 STM ARO Steam Production-3</v>
      </c>
      <c r="C1542" s="24" t="s">
        <v>1231</v>
      </c>
      <c r="D1542" s="24"/>
      <c r="E1542" s="43">
        <v>43190</v>
      </c>
      <c r="F1542" s="246">
        <v>88994994.450000003</v>
      </c>
      <c r="G1542" s="247">
        <v>0</v>
      </c>
      <c r="H1542" s="248">
        <v>359992.29259565234</v>
      </c>
      <c r="I1542" s="246"/>
      <c r="J1542" s="247">
        <f t="shared" si="498"/>
        <v>0</v>
      </c>
      <c r="K1542" s="258">
        <f t="shared" si="503"/>
        <v>368960.52456749789</v>
      </c>
      <c r="L1542" s="248">
        <f t="shared" si="489"/>
        <v>8968.23</v>
      </c>
      <c r="M1542" s="19" t="s">
        <v>0</v>
      </c>
      <c r="O1542" s="32" t="str">
        <f t="shared" si="504"/>
        <v>E317</v>
      </c>
      <c r="P1542" s="318"/>
      <c r="T1542" s="19" t="s">
        <v>0</v>
      </c>
    </row>
    <row r="1543" spans="1:20" outlineLevel="2" x14ac:dyDescent="0.25">
      <c r="A1543" s="24" t="s">
        <v>139</v>
      </c>
      <c r="B1543" s="24" t="str">
        <f t="shared" si="502"/>
        <v>E3171 STM ARO Steam Production-4</v>
      </c>
      <c r="C1543" s="24" t="s">
        <v>1231</v>
      </c>
      <c r="D1543" s="24"/>
      <c r="E1543" s="43">
        <v>43220</v>
      </c>
      <c r="F1543" s="246">
        <v>87697460.900000006</v>
      </c>
      <c r="G1543" s="247">
        <v>0</v>
      </c>
      <c r="H1543" s="248">
        <v>359992.1932448431</v>
      </c>
      <c r="I1543" s="246"/>
      <c r="J1543" s="247">
        <f t="shared" si="498"/>
        <v>0</v>
      </c>
      <c r="K1543" s="258">
        <f t="shared" si="503"/>
        <v>368960.52456749789</v>
      </c>
      <c r="L1543" s="248">
        <f t="shared" si="489"/>
        <v>8968.33</v>
      </c>
      <c r="M1543" s="19" t="s">
        <v>0</v>
      </c>
      <c r="O1543" s="32" t="str">
        <f t="shared" si="504"/>
        <v>E317</v>
      </c>
      <c r="P1543" s="318"/>
      <c r="T1543" s="19" t="s">
        <v>0</v>
      </c>
    </row>
    <row r="1544" spans="1:20" outlineLevel="2" x14ac:dyDescent="0.25">
      <c r="A1544" s="24" t="s">
        <v>139</v>
      </c>
      <c r="B1544" s="24" t="str">
        <f t="shared" si="502"/>
        <v>E3171 STM ARO Steam Production-5</v>
      </c>
      <c r="C1544" s="24" t="s">
        <v>1231</v>
      </c>
      <c r="D1544" s="24"/>
      <c r="E1544" s="43">
        <v>43251</v>
      </c>
      <c r="F1544" s="246">
        <v>86399927.640000001</v>
      </c>
      <c r="G1544" s="247">
        <v>0</v>
      </c>
      <c r="H1544" s="248">
        <v>359992.13804994908</v>
      </c>
      <c r="I1544" s="246"/>
      <c r="J1544" s="247">
        <f t="shared" si="498"/>
        <v>0</v>
      </c>
      <c r="K1544" s="258">
        <f t="shared" si="503"/>
        <v>368960.52456749789</v>
      </c>
      <c r="L1544" s="248">
        <f t="shared" si="489"/>
        <v>8968.39</v>
      </c>
      <c r="M1544" s="19" t="s">
        <v>0</v>
      </c>
      <c r="O1544" s="32" t="str">
        <f t="shared" si="504"/>
        <v>E317</v>
      </c>
      <c r="P1544" s="318"/>
      <c r="T1544" s="19" t="s">
        <v>0</v>
      </c>
    </row>
    <row r="1545" spans="1:20" outlineLevel="2" x14ac:dyDescent="0.25">
      <c r="A1545" s="24" t="s">
        <v>139</v>
      </c>
      <c r="B1545" s="24" t="str">
        <f t="shared" si="502"/>
        <v>E3171 STM ARO Steam Production-6</v>
      </c>
      <c r="C1545" s="24" t="s">
        <v>1231</v>
      </c>
      <c r="D1545" s="24"/>
      <c r="E1545" s="43">
        <v>43281</v>
      </c>
      <c r="F1545" s="246">
        <v>85102394.269999996</v>
      </c>
      <c r="G1545" s="247">
        <v>0</v>
      </c>
      <c r="H1545" s="248">
        <v>359992.03869913955</v>
      </c>
      <c r="I1545" s="246"/>
      <c r="J1545" s="247">
        <f t="shared" si="498"/>
        <v>0</v>
      </c>
      <c r="K1545" s="258">
        <f t="shared" si="503"/>
        <v>368960.52456749789</v>
      </c>
      <c r="L1545" s="248">
        <f t="shared" si="489"/>
        <v>8968.49</v>
      </c>
      <c r="M1545" s="19" t="s">
        <v>0</v>
      </c>
      <c r="O1545" s="32" t="str">
        <f t="shared" si="504"/>
        <v>E317</v>
      </c>
      <c r="P1545" s="318"/>
      <c r="T1545" s="19" t="s">
        <v>0</v>
      </c>
    </row>
    <row r="1546" spans="1:20" outlineLevel="2" x14ac:dyDescent="0.25">
      <c r="A1546" s="24" t="s">
        <v>139</v>
      </c>
      <c r="B1546" s="24" t="str">
        <f t="shared" si="502"/>
        <v>E3171 STM ARO Steam Production-7</v>
      </c>
      <c r="C1546" s="24" t="s">
        <v>1231</v>
      </c>
      <c r="D1546" s="24"/>
      <c r="E1546" s="43">
        <v>43312</v>
      </c>
      <c r="F1546" s="246">
        <v>83804861.140000001</v>
      </c>
      <c r="G1546" s="247">
        <v>0</v>
      </c>
      <c r="H1546" s="248">
        <v>359992.13804994896</v>
      </c>
      <c r="I1546" s="246"/>
      <c r="J1546" s="247">
        <f t="shared" si="498"/>
        <v>0</v>
      </c>
      <c r="K1546" s="258">
        <f t="shared" si="503"/>
        <v>368960.52456749789</v>
      </c>
      <c r="L1546" s="248">
        <f t="shared" si="489"/>
        <v>8968.39</v>
      </c>
      <c r="M1546" s="19" t="s">
        <v>0</v>
      </c>
      <c r="O1546" s="32" t="str">
        <f t="shared" si="504"/>
        <v>E317</v>
      </c>
      <c r="P1546" s="318"/>
      <c r="T1546" s="19" t="s">
        <v>0</v>
      </c>
    </row>
    <row r="1547" spans="1:20" outlineLevel="2" x14ac:dyDescent="0.25">
      <c r="A1547" s="24" t="s">
        <v>139</v>
      </c>
      <c r="B1547" s="24" t="str">
        <f t="shared" si="502"/>
        <v>E3171 STM ARO Steam Production-8</v>
      </c>
      <c r="C1547" s="24" t="s">
        <v>1231</v>
      </c>
      <c r="D1547" s="24"/>
      <c r="E1547" s="43">
        <v>43343</v>
      </c>
      <c r="F1547" s="246">
        <v>82507327.920000002</v>
      </c>
      <c r="G1547" s="247">
        <v>0</v>
      </c>
      <c r="H1547" s="248">
        <v>359992.22636177944</v>
      </c>
      <c r="I1547" s="246"/>
      <c r="J1547" s="247">
        <f t="shared" si="498"/>
        <v>0</v>
      </c>
      <c r="K1547" s="258">
        <f t="shared" si="503"/>
        <v>368960.52456749789</v>
      </c>
      <c r="L1547" s="248">
        <f t="shared" si="489"/>
        <v>8968.2999999999993</v>
      </c>
      <c r="M1547" s="19" t="s">
        <v>0</v>
      </c>
      <c r="O1547" s="32" t="str">
        <f t="shared" si="504"/>
        <v>E317</v>
      </c>
      <c r="P1547" s="318"/>
      <c r="T1547" s="19" t="s">
        <v>0</v>
      </c>
    </row>
    <row r="1548" spans="1:20" outlineLevel="2" x14ac:dyDescent="0.25">
      <c r="A1548" s="24" t="s">
        <v>139</v>
      </c>
      <c r="B1548" s="24" t="str">
        <f t="shared" si="502"/>
        <v>E3171 STM ARO Steam Production-9</v>
      </c>
      <c r="C1548" s="24" t="s">
        <v>1231</v>
      </c>
      <c r="D1548" s="24"/>
      <c r="E1548" s="43">
        <v>43373</v>
      </c>
      <c r="F1548" s="246">
        <v>81209794.269999996</v>
      </c>
      <c r="G1548" s="247">
        <v>0</v>
      </c>
      <c r="H1548" s="248">
        <v>359992.07181607618</v>
      </c>
      <c r="I1548" s="246"/>
      <c r="J1548" s="247">
        <f t="shared" si="498"/>
        <v>0</v>
      </c>
      <c r="K1548" s="258">
        <f t="shared" si="503"/>
        <v>368960.52456749789</v>
      </c>
      <c r="L1548" s="248">
        <f t="shared" si="489"/>
        <v>8968.4500000000007</v>
      </c>
      <c r="M1548" s="19" t="s">
        <v>0</v>
      </c>
      <c r="O1548" s="32" t="str">
        <f t="shared" si="504"/>
        <v>E317</v>
      </c>
      <c r="P1548" s="318"/>
      <c r="T1548" s="19" t="s">
        <v>0</v>
      </c>
    </row>
    <row r="1549" spans="1:20" outlineLevel="2" x14ac:dyDescent="0.25">
      <c r="A1549" s="24" t="s">
        <v>139</v>
      </c>
      <c r="B1549" s="24" t="str">
        <f t="shared" si="502"/>
        <v>E3171 STM ARO Steam Production-10</v>
      </c>
      <c r="C1549" s="24" t="s">
        <v>1231</v>
      </c>
      <c r="D1549" s="24"/>
      <c r="E1549" s="43">
        <v>43404</v>
      </c>
      <c r="F1549" s="246">
        <v>79912260.980000004</v>
      </c>
      <c r="G1549" s="247">
        <v>0</v>
      </c>
      <c r="H1549" s="248">
        <v>359992.17116688541</v>
      </c>
      <c r="I1549" s="246"/>
      <c r="J1549" s="247">
        <f t="shared" si="498"/>
        <v>0</v>
      </c>
      <c r="K1549" s="258">
        <f t="shared" si="503"/>
        <v>368960.52456749789</v>
      </c>
      <c r="L1549" s="248">
        <f t="shared" si="489"/>
        <v>8968.35</v>
      </c>
      <c r="M1549" s="19" t="s">
        <v>0</v>
      </c>
      <c r="O1549" s="32" t="str">
        <f t="shared" si="504"/>
        <v>E317</v>
      </c>
      <c r="P1549" s="318"/>
      <c r="T1549" s="19" t="s">
        <v>0</v>
      </c>
    </row>
    <row r="1550" spans="1:20" outlineLevel="2" x14ac:dyDescent="0.25">
      <c r="A1550" s="24" t="s">
        <v>139</v>
      </c>
      <c r="B1550" s="24" t="str">
        <f t="shared" si="502"/>
        <v>E3171 STM ARO Steam Production-11</v>
      </c>
      <c r="C1550" s="24" t="s">
        <v>1231</v>
      </c>
      <c r="D1550" s="24"/>
      <c r="E1550" s="43">
        <v>43434</v>
      </c>
      <c r="F1550" s="246">
        <v>78614727.670000002</v>
      </c>
      <c r="G1550" s="247">
        <v>0</v>
      </c>
      <c r="H1550" s="248">
        <v>359992.16012790659</v>
      </c>
      <c r="I1550" s="246"/>
      <c r="J1550" s="247">
        <f t="shared" si="498"/>
        <v>0</v>
      </c>
      <c r="K1550" s="258">
        <f t="shared" si="503"/>
        <v>368960.52456749789</v>
      </c>
      <c r="L1550" s="248">
        <f t="shared" si="489"/>
        <v>8968.36</v>
      </c>
      <c r="M1550" s="19" t="s">
        <v>0</v>
      </c>
      <c r="O1550" s="32" t="str">
        <f t="shared" si="504"/>
        <v>E317</v>
      </c>
      <c r="P1550" s="318"/>
      <c r="T1550" s="19" t="s">
        <v>0</v>
      </c>
    </row>
    <row r="1551" spans="1:20" outlineLevel="2" x14ac:dyDescent="0.25">
      <c r="A1551" s="24" t="s">
        <v>139</v>
      </c>
      <c r="B1551" s="24" t="str">
        <f t="shared" si="502"/>
        <v>E3171 STM ARO Steam Production-12</v>
      </c>
      <c r="C1551" s="24" t="s">
        <v>1231</v>
      </c>
      <c r="D1551" s="24"/>
      <c r="E1551" s="43">
        <v>43465</v>
      </c>
      <c r="F1551" s="246">
        <v>72715685.510000005</v>
      </c>
      <c r="G1551" s="247">
        <v>0</v>
      </c>
      <c r="H1551" s="248">
        <v>368960.52456749789</v>
      </c>
      <c r="I1551" s="246"/>
      <c r="J1551" s="247">
        <f t="shared" si="498"/>
        <v>0</v>
      </c>
      <c r="K1551" s="258">
        <f t="shared" si="503"/>
        <v>368960.52456749789</v>
      </c>
      <c r="L1551" s="248">
        <f t="shared" si="489"/>
        <v>0</v>
      </c>
      <c r="M1551" s="19" t="s">
        <v>0</v>
      </c>
      <c r="O1551" s="32" t="str">
        <f t="shared" si="504"/>
        <v>E317</v>
      </c>
      <c r="P1551" s="318"/>
      <c r="T1551" s="19" t="s">
        <v>0</v>
      </c>
    </row>
    <row r="1552" spans="1:20" s="19" customFormat="1" ht="15.75" outlineLevel="1" thickBot="1" x14ac:dyDescent="0.3">
      <c r="A1552" s="28" t="s">
        <v>742</v>
      </c>
      <c r="C1552" s="20" t="s">
        <v>1234</v>
      </c>
      <c r="E1552" s="104" t="s">
        <v>1266</v>
      </c>
      <c r="F1552" s="29"/>
      <c r="G1552" s="30"/>
      <c r="H1552" s="42">
        <f>SUBTOTAL(9,H1540:H1551)</f>
        <v>4328874.01</v>
      </c>
      <c r="I1552" s="29"/>
      <c r="J1552" s="30">
        <f t="shared" si="498"/>
        <v>0</v>
      </c>
      <c r="K1552" s="42">
        <f>SUBTOTAL(9,K1540:K1551)</f>
        <v>4427526.2948099747</v>
      </c>
      <c r="L1552" s="42">
        <f t="shared" si="489"/>
        <v>98652.28</v>
      </c>
      <c r="O1552" s="32" t="str">
        <f>LEFT(A1552,5)</f>
        <v>E3171</v>
      </c>
      <c r="P1552" s="318">
        <f>-L1552/2</f>
        <v>-49326.14</v>
      </c>
    </row>
    <row r="1553" spans="1:20" ht="15.75" outlineLevel="2" thickTop="1" x14ac:dyDescent="0.25">
      <c r="A1553" t="s">
        <v>140</v>
      </c>
      <c r="B1553" t="str">
        <f t="shared" ref="B1553:B1564" si="505">CONCATENATE(A1553,"-",MONTH(E1553))</f>
        <v>E33010 HYD Easements, Snoqualmie 1-1</v>
      </c>
      <c r="C1553" s="19" t="s">
        <v>1230</v>
      </c>
      <c r="E1553" s="27">
        <v>43131</v>
      </c>
      <c r="F1553" s="249">
        <v>32898.730000000003</v>
      </c>
      <c r="G1553" s="67">
        <v>0.02</v>
      </c>
      <c r="H1553" s="250">
        <v>54.83</v>
      </c>
      <c r="I1553" s="249">
        <f t="shared" ref="I1553:I1564" si="506">VLOOKUP(CONCATENATE(A1553,"-12"),$B$6:$F$7816,5,FALSE)</f>
        <v>32898.730000000003</v>
      </c>
      <c r="J1553" s="67">
        <f t="shared" si="498"/>
        <v>0.02</v>
      </c>
      <c r="K1553" s="259">
        <f t="shared" ref="K1553:K1564" si="507">I1553*J1553/12</f>
        <v>54.831216666666677</v>
      </c>
      <c r="L1553" s="250">
        <f t="shared" si="489"/>
        <v>0</v>
      </c>
      <c r="M1553" s="19" t="s">
        <v>1260</v>
      </c>
      <c r="O1553" s="32" t="str">
        <f t="shared" ref="O1553:O1564" si="508">LEFT(A1553,4)</f>
        <v>E330</v>
      </c>
      <c r="P1553" s="318"/>
      <c r="T1553" s="19" t="s">
        <v>1260</v>
      </c>
    </row>
    <row r="1554" spans="1:20" outlineLevel="2" x14ac:dyDescent="0.25">
      <c r="A1554" t="s">
        <v>140</v>
      </c>
      <c r="B1554" t="str">
        <f t="shared" si="505"/>
        <v>E33010 HYD Easements, Snoqualmie 1-2</v>
      </c>
      <c r="C1554" s="19" t="s">
        <v>1230</v>
      </c>
      <c r="E1554" s="27">
        <v>43159</v>
      </c>
      <c r="F1554" s="249">
        <v>32898.730000000003</v>
      </c>
      <c r="G1554" s="67">
        <v>0.02</v>
      </c>
      <c r="H1554" s="250">
        <v>54.83</v>
      </c>
      <c r="I1554" s="249">
        <f t="shared" si="506"/>
        <v>32898.730000000003</v>
      </c>
      <c r="J1554" s="67">
        <f t="shared" si="498"/>
        <v>0.02</v>
      </c>
      <c r="K1554" s="259">
        <f t="shared" si="507"/>
        <v>54.831216666666677</v>
      </c>
      <c r="L1554" s="250">
        <f t="shared" si="489"/>
        <v>0</v>
      </c>
      <c r="M1554" s="19" t="s">
        <v>1260</v>
      </c>
      <c r="O1554" s="32" t="str">
        <f t="shared" si="508"/>
        <v>E330</v>
      </c>
      <c r="P1554" s="318"/>
      <c r="T1554" s="19" t="s">
        <v>1260</v>
      </c>
    </row>
    <row r="1555" spans="1:20" outlineLevel="2" x14ac:dyDescent="0.25">
      <c r="A1555" t="s">
        <v>140</v>
      </c>
      <c r="B1555" t="str">
        <f t="shared" si="505"/>
        <v>E33010 HYD Easements, Snoqualmie 1-3</v>
      </c>
      <c r="C1555" s="19" t="s">
        <v>1230</v>
      </c>
      <c r="E1555" s="27">
        <v>43190</v>
      </c>
      <c r="F1555" s="249">
        <v>32898.730000000003</v>
      </c>
      <c r="G1555" s="67">
        <v>0.02</v>
      </c>
      <c r="H1555" s="250">
        <v>54.83</v>
      </c>
      <c r="I1555" s="249">
        <f t="shared" si="506"/>
        <v>32898.730000000003</v>
      </c>
      <c r="J1555" s="67">
        <f t="shared" si="498"/>
        <v>0.02</v>
      </c>
      <c r="K1555" s="259">
        <f t="shared" si="507"/>
        <v>54.831216666666677</v>
      </c>
      <c r="L1555" s="250">
        <f t="shared" si="489"/>
        <v>0</v>
      </c>
      <c r="M1555" s="19" t="s">
        <v>1260</v>
      </c>
      <c r="O1555" s="32" t="str">
        <f t="shared" si="508"/>
        <v>E330</v>
      </c>
      <c r="P1555" s="318"/>
      <c r="T1555" s="19" t="s">
        <v>1260</v>
      </c>
    </row>
    <row r="1556" spans="1:20" outlineLevel="2" x14ac:dyDescent="0.25">
      <c r="A1556" t="s">
        <v>140</v>
      </c>
      <c r="B1556" t="str">
        <f t="shared" si="505"/>
        <v>E33010 HYD Easements, Snoqualmie 1-4</v>
      </c>
      <c r="C1556" s="19" t="s">
        <v>1230</v>
      </c>
      <c r="E1556" s="27">
        <v>43220</v>
      </c>
      <c r="F1556" s="249">
        <v>32898.730000000003</v>
      </c>
      <c r="G1556" s="67">
        <v>0.02</v>
      </c>
      <c r="H1556" s="250">
        <v>54.83</v>
      </c>
      <c r="I1556" s="249">
        <f t="shared" si="506"/>
        <v>32898.730000000003</v>
      </c>
      <c r="J1556" s="67">
        <f t="shared" si="498"/>
        <v>0.02</v>
      </c>
      <c r="K1556" s="259">
        <f t="shared" si="507"/>
        <v>54.831216666666677</v>
      </c>
      <c r="L1556" s="250">
        <f t="shared" ref="L1556:L1619" si="509">ROUND(K1556-H1556,2)</f>
        <v>0</v>
      </c>
      <c r="M1556" s="19" t="s">
        <v>1260</v>
      </c>
      <c r="O1556" s="32" t="str">
        <f t="shared" si="508"/>
        <v>E330</v>
      </c>
      <c r="P1556" s="318"/>
      <c r="T1556" s="19" t="s">
        <v>1260</v>
      </c>
    </row>
    <row r="1557" spans="1:20" outlineLevel="2" x14ac:dyDescent="0.25">
      <c r="A1557" t="s">
        <v>140</v>
      </c>
      <c r="B1557" t="str">
        <f t="shared" si="505"/>
        <v>E33010 HYD Easements, Snoqualmie 1-5</v>
      </c>
      <c r="C1557" s="19" t="s">
        <v>1230</v>
      </c>
      <c r="E1557" s="27">
        <v>43251</v>
      </c>
      <c r="F1557" s="249">
        <v>32898.730000000003</v>
      </c>
      <c r="G1557" s="67">
        <v>0.02</v>
      </c>
      <c r="H1557" s="250">
        <v>54.83</v>
      </c>
      <c r="I1557" s="249">
        <f t="shared" si="506"/>
        <v>32898.730000000003</v>
      </c>
      <c r="J1557" s="67">
        <f t="shared" si="498"/>
        <v>0.02</v>
      </c>
      <c r="K1557" s="259">
        <f t="shared" si="507"/>
        <v>54.831216666666677</v>
      </c>
      <c r="L1557" s="250">
        <f t="shared" si="509"/>
        <v>0</v>
      </c>
      <c r="M1557" s="19" t="s">
        <v>1260</v>
      </c>
      <c r="O1557" s="32" t="str">
        <f t="shared" si="508"/>
        <v>E330</v>
      </c>
      <c r="P1557" s="318"/>
      <c r="T1557" s="19" t="s">
        <v>1260</v>
      </c>
    </row>
    <row r="1558" spans="1:20" outlineLevel="2" x14ac:dyDescent="0.25">
      <c r="A1558" t="s">
        <v>140</v>
      </c>
      <c r="B1558" t="str">
        <f t="shared" si="505"/>
        <v>E33010 HYD Easements, Snoqualmie 1-6</v>
      </c>
      <c r="C1558" s="19" t="s">
        <v>1230</v>
      </c>
      <c r="E1558" s="27">
        <v>43281</v>
      </c>
      <c r="F1558" s="249">
        <v>32898.730000000003</v>
      </c>
      <c r="G1558" s="67">
        <v>0.02</v>
      </c>
      <c r="H1558" s="250">
        <v>54.83</v>
      </c>
      <c r="I1558" s="249">
        <f t="shared" si="506"/>
        <v>32898.730000000003</v>
      </c>
      <c r="J1558" s="67">
        <f t="shared" si="498"/>
        <v>0.02</v>
      </c>
      <c r="K1558" s="259">
        <f t="shared" si="507"/>
        <v>54.831216666666677</v>
      </c>
      <c r="L1558" s="250">
        <f t="shared" si="509"/>
        <v>0</v>
      </c>
      <c r="M1558" s="19" t="s">
        <v>1260</v>
      </c>
      <c r="O1558" s="32" t="str">
        <f t="shared" si="508"/>
        <v>E330</v>
      </c>
      <c r="P1558" s="318"/>
      <c r="T1558" s="19" t="s">
        <v>1260</v>
      </c>
    </row>
    <row r="1559" spans="1:20" outlineLevel="2" x14ac:dyDescent="0.25">
      <c r="A1559" t="s">
        <v>140</v>
      </c>
      <c r="B1559" t="str">
        <f t="shared" si="505"/>
        <v>E33010 HYD Easements, Snoqualmie 1-7</v>
      </c>
      <c r="C1559" s="19" t="s">
        <v>1230</v>
      </c>
      <c r="E1559" s="27">
        <v>43312</v>
      </c>
      <c r="F1559" s="249">
        <v>32898.730000000003</v>
      </c>
      <c r="G1559" s="67">
        <v>0.02</v>
      </c>
      <c r="H1559" s="250">
        <v>54.83</v>
      </c>
      <c r="I1559" s="249">
        <f t="shared" si="506"/>
        <v>32898.730000000003</v>
      </c>
      <c r="J1559" s="67">
        <f t="shared" si="498"/>
        <v>0.02</v>
      </c>
      <c r="K1559" s="259">
        <f t="shared" si="507"/>
        <v>54.831216666666677</v>
      </c>
      <c r="L1559" s="250">
        <f t="shared" si="509"/>
        <v>0</v>
      </c>
      <c r="M1559" s="19" t="s">
        <v>1260</v>
      </c>
      <c r="O1559" s="32" t="str">
        <f t="shared" si="508"/>
        <v>E330</v>
      </c>
      <c r="P1559" s="318"/>
      <c r="T1559" s="19" t="s">
        <v>1260</v>
      </c>
    </row>
    <row r="1560" spans="1:20" outlineLevel="2" x14ac:dyDescent="0.25">
      <c r="A1560" t="s">
        <v>140</v>
      </c>
      <c r="B1560" t="str">
        <f t="shared" si="505"/>
        <v>E33010 HYD Easements, Snoqualmie 1-8</v>
      </c>
      <c r="C1560" s="19" t="s">
        <v>1230</v>
      </c>
      <c r="E1560" s="27">
        <v>43343</v>
      </c>
      <c r="F1560" s="249">
        <v>32898.730000000003</v>
      </c>
      <c r="G1560" s="67">
        <v>0.02</v>
      </c>
      <c r="H1560" s="250">
        <v>54.83</v>
      </c>
      <c r="I1560" s="249">
        <f t="shared" si="506"/>
        <v>32898.730000000003</v>
      </c>
      <c r="J1560" s="67">
        <f t="shared" si="498"/>
        <v>0.02</v>
      </c>
      <c r="K1560" s="259">
        <f t="shared" si="507"/>
        <v>54.831216666666677</v>
      </c>
      <c r="L1560" s="250">
        <f t="shared" si="509"/>
        <v>0</v>
      </c>
      <c r="M1560" s="19" t="s">
        <v>1260</v>
      </c>
      <c r="O1560" s="32" t="str">
        <f t="shared" si="508"/>
        <v>E330</v>
      </c>
      <c r="P1560" s="318"/>
      <c r="T1560" s="19" t="s">
        <v>1260</v>
      </c>
    </row>
    <row r="1561" spans="1:20" outlineLevel="2" x14ac:dyDescent="0.25">
      <c r="A1561" t="s">
        <v>140</v>
      </c>
      <c r="B1561" t="str">
        <f t="shared" si="505"/>
        <v>E33010 HYD Easements, Snoqualmie 1-9</v>
      </c>
      <c r="C1561" s="19" t="s">
        <v>1230</v>
      </c>
      <c r="E1561" s="27">
        <v>43373</v>
      </c>
      <c r="F1561" s="249">
        <v>32898.730000000003</v>
      </c>
      <c r="G1561" s="67">
        <v>0.02</v>
      </c>
      <c r="H1561" s="250">
        <v>54.83</v>
      </c>
      <c r="I1561" s="249">
        <f t="shared" si="506"/>
        <v>32898.730000000003</v>
      </c>
      <c r="J1561" s="67">
        <f t="shared" si="498"/>
        <v>0.02</v>
      </c>
      <c r="K1561" s="259">
        <f t="shared" si="507"/>
        <v>54.831216666666677</v>
      </c>
      <c r="L1561" s="250">
        <f t="shared" si="509"/>
        <v>0</v>
      </c>
      <c r="M1561" s="19" t="s">
        <v>1260</v>
      </c>
      <c r="O1561" s="32" t="str">
        <f t="shared" si="508"/>
        <v>E330</v>
      </c>
      <c r="P1561" s="318"/>
      <c r="T1561" s="19" t="s">
        <v>1260</v>
      </c>
    </row>
    <row r="1562" spans="1:20" outlineLevel="2" x14ac:dyDescent="0.25">
      <c r="A1562" t="s">
        <v>140</v>
      </c>
      <c r="B1562" t="str">
        <f t="shared" si="505"/>
        <v>E33010 HYD Easements, Snoqualmie 1-10</v>
      </c>
      <c r="C1562" s="19" t="s">
        <v>1230</v>
      </c>
      <c r="E1562" s="27">
        <v>43404</v>
      </c>
      <c r="F1562" s="249">
        <v>32898.730000000003</v>
      </c>
      <c r="G1562" s="67">
        <v>0.02</v>
      </c>
      <c r="H1562" s="250">
        <v>54.83</v>
      </c>
      <c r="I1562" s="249">
        <f t="shared" si="506"/>
        <v>32898.730000000003</v>
      </c>
      <c r="J1562" s="67">
        <f t="shared" si="498"/>
        <v>0.02</v>
      </c>
      <c r="K1562" s="259">
        <f t="shared" si="507"/>
        <v>54.831216666666677</v>
      </c>
      <c r="L1562" s="250">
        <f t="shared" si="509"/>
        <v>0</v>
      </c>
      <c r="M1562" s="19" t="s">
        <v>1260</v>
      </c>
      <c r="O1562" s="32" t="str">
        <f t="shared" si="508"/>
        <v>E330</v>
      </c>
      <c r="P1562" s="318"/>
      <c r="T1562" s="19" t="s">
        <v>1260</v>
      </c>
    </row>
    <row r="1563" spans="1:20" outlineLevel="2" x14ac:dyDescent="0.25">
      <c r="A1563" t="s">
        <v>140</v>
      </c>
      <c r="B1563" t="str">
        <f t="shared" si="505"/>
        <v>E33010 HYD Easements, Snoqualmie 1-11</v>
      </c>
      <c r="C1563" s="19" t="s">
        <v>1230</v>
      </c>
      <c r="E1563" s="27">
        <v>43434</v>
      </c>
      <c r="F1563" s="249">
        <v>32898.730000000003</v>
      </c>
      <c r="G1563" s="67">
        <v>0.02</v>
      </c>
      <c r="H1563" s="250">
        <v>54.83</v>
      </c>
      <c r="I1563" s="249">
        <f t="shared" si="506"/>
        <v>32898.730000000003</v>
      </c>
      <c r="J1563" s="67">
        <f t="shared" si="498"/>
        <v>0.02</v>
      </c>
      <c r="K1563" s="259">
        <f t="shared" si="507"/>
        <v>54.831216666666677</v>
      </c>
      <c r="L1563" s="250">
        <f t="shared" si="509"/>
        <v>0</v>
      </c>
      <c r="M1563" s="19" t="s">
        <v>1260</v>
      </c>
      <c r="O1563" s="32" t="str">
        <f t="shared" si="508"/>
        <v>E330</v>
      </c>
      <c r="P1563" s="318"/>
      <c r="T1563" s="19" t="s">
        <v>1260</v>
      </c>
    </row>
    <row r="1564" spans="1:20" outlineLevel="2" x14ac:dyDescent="0.25">
      <c r="A1564" t="s">
        <v>140</v>
      </c>
      <c r="B1564" t="str">
        <f t="shared" si="505"/>
        <v>E33010 HYD Easements, Snoqualmie 1-12</v>
      </c>
      <c r="C1564" s="19" t="s">
        <v>1230</v>
      </c>
      <c r="E1564" s="27">
        <v>43465</v>
      </c>
      <c r="F1564" s="249">
        <v>32898.730000000003</v>
      </c>
      <c r="G1564" s="67">
        <v>0.02</v>
      </c>
      <c r="H1564" s="250">
        <v>54.83</v>
      </c>
      <c r="I1564" s="249">
        <f t="shared" si="506"/>
        <v>32898.730000000003</v>
      </c>
      <c r="J1564" s="67">
        <f t="shared" si="498"/>
        <v>0.02</v>
      </c>
      <c r="K1564" s="259">
        <f t="shared" si="507"/>
        <v>54.831216666666677</v>
      </c>
      <c r="L1564" s="250">
        <f t="shared" si="509"/>
        <v>0</v>
      </c>
      <c r="M1564" s="19" t="s">
        <v>1260</v>
      </c>
      <c r="O1564" s="32" t="str">
        <f t="shared" si="508"/>
        <v>E330</v>
      </c>
      <c r="P1564" s="318"/>
      <c r="T1564" s="19" t="s">
        <v>1260</v>
      </c>
    </row>
    <row r="1565" spans="1:20" s="19" customFormat="1" ht="15.75" outlineLevel="1" thickBot="1" x14ac:dyDescent="0.3">
      <c r="A1565" s="28" t="s">
        <v>743</v>
      </c>
      <c r="C1565" s="20" t="s">
        <v>1232</v>
      </c>
      <c r="E1565" s="104" t="s">
        <v>1266</v>
      </c>
      <c r="F1565" s="29"/>
      <c r="G1565" s="30"/>
      <c r="H1565" s="41">
        <f>SUBTOTAL(9,H1553:H1564)</f>
        <v>657.96</v>
      </c>
      <c r="I1565" s="29"/>
      <c r="J1565" s="30">
        <f t="shared" si="498"/>
        <v>0</v>
      </c>
      <c r="K1565" s="41">
        <f>SUBTOTAL(9,K1553:K1564)</f>
        <v>657.97460000000035</v>
      </c>
      <c r="L1565" s="41">
        <f t="shared" si="509"/>
        <v>0.01</v>
      </c>
      <c r="O1565" s="32" t="str">
        <f>LEFT(A1565,5)</f>
        <v>E3301</v>
      </c>
      <c r="P1565" s="318">
        <f>-L1565/2</f>
        <v>-5.0000000000000001E-3</v>
      </c>
    </row>
    <row r="1566" spans="1:20" ht="15.75" outlineLevel="2" thickTop="1" x14ac:dyDescent="0.25">
      <c r="A1566" t="s">
        <v>141</v>
      </c>
      <c r="B1566" t="str">
        <f t="shared" ref="B1566:B1577" si="510">CONCATENATE(A1566,"-",MONTH(E1566))</f>
        <v>E331 HYD S/I, LB AdultFishTrap2010-1</v>
      </c>
      <c r="C1566" s="19" t="s">
        <v>1230</v>
      </c>
      <c r="E1566" s="27">
        <v>43131</v>
      </c>
      <c r="F1566" s="249">
        <v>422422.56</v>
      </c>
      <c r="G1566" s="67">
        <v>2.2000000000000002E-2</v>
      </c>
      <c r="H1566" s="250">
        <v>774.44</v>
      </c>
      <c r="I1566" s="249">
        <f t="shared" ref="I1566:I1577" si="511">VLOOKUP(CONCATENATE(A1566,"-12"),$B$6:$F$7816,5,FALSE)</f>
        <v>422422.56</v>
      </c>
      <c r="J1566" s="67">
        <f t="shared" si="498"/>
        <v>2.2000000000000002E-2</v>
      </c>
      <c r="K1566" s="259">
        <f t="shared" ref="K1566:K1577" si="512">I1566*J1566/12</f>
        <v>774.44136000000015</v>
      </c>
      <c r="L1566" s="250">
        <f t="shared" si="509"/>
        <v>0</v>
      </c>
      <c r="M1566" s="19" t="s">
        <v>1260</v>
      </c>
      <c r="O1566" s="32" t="str">
        <f t="shared" ref="O1566:O1577" si="513">LEFT(A1566,4)</f>
        <v>E331</v>
      </c>
      <c r="P1566" s="318"/>
      <c r="T1566" s="19" t="s">
        <v>1260</v>
      </c>
    </row>
    <row r="1567" spans="1:20" outlineLevel="2" x14ac:dyDescent="0.25">
      <c r="A1567" t="s">
        <v>141</v>
      </c>
      <c r="B1567" t="str">
        <f t="shared" si="510"/>
        <v>E331 HYD S/I, LB AdultFishTrap2010-2</v>
      </c>
      <c r="C1567" s="19" t="s">
        <v>1230</v>
      </c>
      <c r="E1567" s="27">
        <v>43159</v>
      </c>
      <c r="F1567" s="249">
        <v>422422.56</v>
      </c>
      <c r="G1567" s="67">
        <v>2.2000000000000002E-2</v>
      </c>
      <c r="H1567" s="250">
        <v>774.44</v>
      </c>
      <c r="I1567" s="249">
        <f t="shared" si="511"/>
        <v>422422.56</v>
      </c>
      <c r="J1567" s="67">
        <f t="shared" si="498"/>
        <v>2.2000000000000002E-2</v>
      </c>
      <c r="K1567" s="259">
        <f t="shared" si="512"/>
        <v>774.44136000000015</v>
      </c>
      <c r="L1567" s="250">
        <f t="shared" si="509"/>
        <v>0</v>
      </c>
      <c r="M1567" s="19" t="s">
        <v>1260</v>
      </c>
      <c r="O1567" s="32" t="str">
        <f t="shared" si="513"/>
        <v>E331</v>
      </c>
      <c r="P1567" s="318"/>
      <c r="T1567" s="19" t="s">
        <v>1260</v>
      </c>
    </row>
    <row r="1568" spans="1:20" outlineLevel="2" x14ac:dyDescent="0.25">
      <c r="A1568" t="s">
        <v>141</v>
      </c>
      <c r="B1568" t="str">
        <f t="shared" si="510"/>
        <v>E331 HYD S/I, LB AdultFishTrap2010-3</v>
      </c>
      <c r="C1568" s="19" t="s">
        <v>1230</v>
      </c>
      <c r="E1568" s="27">
        <v>43190</v>
      </c>
      <c r="F1568" s="249">
        <v>422422.56</v>
      </c>
      <c r="G1568" s="67">
        <v>2.2000000000000002E-2</v>
      </c>
      <c r="H1568" s="250">
        <v>774.44</v>
      </c>
      <c r="I1568" s="249">
        <f t="shared" si="511"/>
        <v>422422.56</v>
      </c>
      <c r="J1568" s="67">
        <f t="shared" si="498"/>
        <v>2.2000000000000002E-2</v>
      </c>
      <c r="K1568" s="259">
        <f t="shared" si="512"/>
        <v>774.44136000000015</v>
      </c>
      <c r="L1568" s="250">
        <f t="shared" si="509"/>
        <v>0</v>
      </c>
      <c r="M1568" s="19" t="s">
        <v>1260</v>
      </c>
      <c r="O1568" s="32" t="str">
        <f t="shared" si="513"/>
        <v>E331</v>
      </c>
      <c r="P1568" s="318"/>
      <c r="T1568" s="19" t="s">
        <v>1260</v>
      </c>
    </row>
    <row r="1569" spans="1:20" outlineLevel="2" x14ac:dyDescent="0.25">
      <c r="A1569" t="s">
        <v>141</v>
      </c>
      <c r="B1569" t="str">
        <f t="shared" si="510"/>
        <v>E331 HYD S/I, LB AdultFishTrap2010-4</v>
      </c>
      <c r="C1569" s="19" t="s">
        <v>1230</v>
      </c>
      <c r="E1569" s="27">
        <v>43220</v>
      </c>
      <c r="F1569" s="249">
        <v>422422.56</v>
      </c>
      <c r="G1569" s="67">
        <v>2.2000000000000002E-2</v>
      </c>
      <c r="H1569" s="250">
        <v>774.44</v>
      </c>
      <c r="I1569" s="249">
        <f t="shared" si="511"/>
        <v>422422.56</v>
      </c>
      <c r="J1569" s="67">
        <f t="shared" si="498"/>
        <v>2.2000000000000002E-2</v>
      </c>
      <c r="K1569" s="259">
        <f t="shared" si="512"/>
        <v>774.44136000000015</v>
      </c>
      <c r="L1569" s="250">
        <f t="shared" si="509"/>
        <v>0</v>
      </c>
      <c r="M1569" s="19" t="s">
        <v>1260</v>
      </c>
      <c r="O1569" s="32" t="str">
        <f t="shared" si="513"/>
        <v>E331</v>
      </c>
      <c r="P1569" s="318"/>
      <c r="T1569" s="19" t="s">
        <v>1260</v>
      </c>
    </row>
    <row r="1570" spans="1:20" outlineLevel="2" x14ac:dyDescent="0.25">
      <c r="A1570" t="s">
        <v>141</v>
      </c>
      <c r="B1570" t="str">
        <f t="shared" si="510"/>
        <v>E331 HYD S/I, LB AdultFishTrap2010-5</v>
      </c>
      <c r="C1570" s="19" t="s">
        <v>1230</v>
      </c>
      <c r="E1570" s="27">
        <v>43251</v>
      </c>
      <c r="F1570" s="249">
        <v>422422.56</v>
      </c>
      <c r="G1570" s="67">
        <v>2.2000000000000002E-2</v>
      </c>
      <c r="H1570" s="250">
        <v>774.44</v>
      </c>
      <c r="I1570" s="249">
        <f t="shared" si="511"/>
        <v>422422.56</v>
      </c>
      <c r="J1570" s="67">
        <f t="shared" si="498"/>
        <v>2.2000000000000002E-2</v>
      </c>
      <c r="K1570" s="259">
        <f t="shared" si="512"/>
        <v>774.44136000000015</v>
      </c>
      <c r="L1570" s="250">
        <f t="shared" si="509"/>
        <v>0</v>
      </c>
      <c r="M1570" s="19" t="s">
        <v>1260</v>
      </c>
      <c r="O1570" s="32" t="str">
        <f t="shared" si="513"/>
        <v>E331</v>
      </c>
      <c r="P1570" s="318"/>
      <c r="T1570" s="19" t="s">
        <v>1260</v>
      </c>
    </row>
    <row r="1571" spans="1:20" outlineLevel="2" x14ac:dyDescent="0.25">
      <c r="A1571" t="s">
        <v>141</v>
      </c>
      <c r="B1571" t="str">
        <f t="shared" si="510"/>
        <v>E331 HYD S/I, LB AdultFishTrap2010-6</v>
      </c>
      <c r="C1571" s="19" t="s">
        <v>1230</v>
      </c>
      <c r="E1571" s="27">
        <v>43281</v>
      </c>
      <c r="F1571" s="249">
        <v>422422.56</v>
      </c>
      <c r="G1571" s="67">
        <v>2.2000000000000002E-2</v>
      </c>
      <c r="H1571" s="250">
        <v>774.44</v>
      </c>
      <c r="I1571" s="249">
        <f t="shared" si="511"/>
        <v>422422.56</v>
      </c>
      <c r="J1571" s="67">
        <f t="shared" si="498"/>
        <v>2.2000000000000002E-2</v>
      </c>
      <c r="K1571" s="259">
        <f t="shared" si="512"/>
        <v>774.44136000000015</v>
      </c>
      <c r="L1571" s="250">
        <f t="shared" si="509"/>
        <v>0</v>
      </c>
      <c r="M1571" s="19" t="s">
        <v>1260</v>
      </c>
      <c r="O1571" s="32" t="str">
        <f t="shared" si="513"/>
        <v>E331</v>
      </c>
      <c r="P1571" s="318"/>
      <c r="T1571" s="19" t="s">
        <v>1260</v>
      </c>
    </row>
    <row r="1572" spans="1:20" outlineLevel="2" x14ac:dyDescent="0.25">
      <c r="A1572" t="s">
        <v>141</v>
      </c>
      <c r="B1572" t="str">
        <f t="shared" si="510"/>
        <v>E331 HYD S/I, LB AdultFishTrap2010-7</v>
      </c>
      <c r="C1572" s="19" t="s">
        <v>1230</v>
      </c>
      <c r="E1572" s="27">
        <v>43312</v>
      </c>
      <c r="F1572" s="249">
        <v>422422.56</v>
      </c>
      <c r="G1572" s="67">
        <v>2.2000000000000002E-2</v>
      </c>
      <c r="H1572" s="250">
        <v>774.44</v>
      </c>
      <c r="I1572" s="249">
        <f t="shared" si="511"/>
        <v>422422.56</v>
      </c>
      <c r="J1572" s="67">
        <f t="shared" si="498"/>
        <v>2.2000000000000002E-2</v>
      </c>
      <c r="K1572" s="259">
        <f t="shared" si="512"/>
        <v>774.44136000000015</v>
      </c>
      <c r="L1572" s="250">
        <f t="shared" si="509"/>
        <v>0</v>
      </c>
      <c r="M1572" s="19" t="s">
        <v>1260</v>
      </c>
      <c r="O1572" s="32" t="str">
        <f t="shared" si="513"/>
        <v>E331</v>
      </c>
      <c r="P1572" s="318"/>
      <c r="T1572" s="19" t="s">
        <v>1260</v>
      </c>
    </row>
    <row r="1573" spans="1:20" outlineLevel="2" x14ac:dyDescent="0.25">
      <c r="A1573" t="s">
        <v>141</v>
      </c>
      <c r="B1573" t="str">
        <f t="shared" si="510"/>
        <v>E331 HYD S/I, LB AdultFishTrap2010-8</v>
      </c>
      <c r="C1573" s="19" t="s">
        <v>1230</v>
      </c>
      <c r="E1573" s="27">
        <v>43343</v>
      </c>
      <c r="F1573" s="249">
        <v>422422.56</v>
      </c>
      <c r="G1573" s="67">
        <v>2.2000000000000002E-2</v>
      </c>
      <c r="H1573" s="250">
        <v>774.44</v>
      </c>
      <c r="I1573" s="249">
        <f t="shared" si="511"/>
        <v>422422.56</v>
      </c>
      <c r="J1573" s="67">
        <f t="shared" si="498"/>
        <v>2.2000000000000002E-2</v>
      </c>
      <c r="K1573" s="259">
        <f t="shared" si="512"/>
        <v>774.44136000000015</v>
      </c>
      <c r="L1573" s="250">
        <f t="shared" si="509"/>
        <v>0</v>
      </c>
      <c r="M1573" s="19" t="s">
        <v>1260</v>
      </c>
      <c r="O1573" s="32" t="str">
        <f t="shared" si="513"/>
        <v>E331</v>
      </c>
      <c r="P1573" s="318"/>
      <c r="T1573" s="19" t="s">
        <v>1260</v>
      </c>
    </row>
    <row r="1574" spans="1:20" outlineLevel="2" x14ac:dyDescent="0.25">
      <c r="A1574" t="s">
        <v>141</v>
      </c>
      <c r="B1574" t="str">
        <f t="shared" si="510"/>
        <v>E331 HYD S/I, LB AdultFishTrap2010-9</v>
      </c>
      <c r="C1574" s="19" t="s">
        <v>1230</v>
      </c>
      <c r="E1574" s="27">
        <v>43373</v>
      </c>
      <c r="F1574" s="249">
        <v>422422.56</v>
      </c>
      <c r="G1574" s="67">
        <v>2.2000000000000002E-2</v>
      </c>
      <c r="H1574" s="250">
        <v>774.44</v>
      </c>
      <c r="I1574" s="249">
        <f t="shared" si="511"/>
        <v>422422.56</v>
      </c>
      <c r="J1574" s="67">
        <f t="shared" si="498"/>
        <v>2.2000000000000002E-2</v>
      </c>
      <c r="K1574" s="259">
        <f t="shared" si="512"/>
        <v>774.44136000000015</v>
      </c>
      <c r="L1574" s="250">
        <f t="shared" si="509"/>
        <v>0</v>
      </c>
      <c r="M1574" s="19" t="s">
        <v>1260</v>
      </c>
      <c r="O1574" s="32" t="str">
        <f t="shared" si="513"/>
        <v>E331</v>
      </c>
      <c r="P1574" s="318"/>
      <c r="T1574" s="19" t="s">
        <v>1260</v>
      </c>
    </row>
    <row r="1575" spans="1:20" outlineLevel="2" x14ac:dyDescent="0.25">
      <c r="A1575" t="s">
        <v>141</v>
      </c>
      <c r="B1575" t="str">
        <f t="shared" si="510"/>
        <v>E331 HYD S/I, LB AdultFishTrap2010-10</v>
      </c>
      <c r="C1575" s="19" t="s">
        <v>1230</v>
      </c>
      <c r="E1575" s="27">
        <v>43404</v>
      </c>
      <c r="F1575" s="249">
        <v>422422.56</v>
      </c>
      <c r="G1575" s="67">
        <v>2.2000000000000002E-2</v>
      </c>
      <c r="H1575" s="250">
        <v>774.44</v>
      </c>
      <c r="I1575" s="249">
        <f t="shared" si="511"/>
        <v>422422.56</v>
      </c>
      <c r="J1575" s="67">
        <f t="shared" si="498"/>
        <v>2.2000000000000002E-2</v>
      </c>
      <c r="K1575" s="259">
        <f t="shared" si="512"/>
        <v>774.44136000000015</v>
      </c>
      <c r="L1575" s="250">
        <f t="shared" si="509"/>
        <v>0</v>
      </c>
      <c r="M1575" s="19" t="s">
        <v>1260</v>
      </c>
      <c r="O1575" s="32" t="str">
        <f t="shared" si="513"/>
        <v>E331</v>
      </c>
      <c r="P1575" s="318"/>
      <c r="T1575" s="19" t="s">
        <v>1260</v>
      </c>
    </row>
    <row r="1576" spans="1:20" outlineLevel="2" x14ac:dyDescent="0.25">
      <c r="A1576" t="s">
        <v>141</v>
      </c>
      <c r="B1576" t="str">
        <f t="shared" si="510"/>
        <v>E331 HYD S/I, LB AdultFishTrap2010-11</v>
      </c>
      <c r="C1576" s="19" t="s">
        <v>1230</v>
      </c>
      <c r="E1576" s="27">
        <v>43434</v>
      </c>
      <c r="F1576" s="249">
        <v>422422.56</v>
      </c>
      <c r="G1576" s="67">
        <v>2.2000000000000002E-2</v>
      </c>
      <c r="H1576" s="250">
        <v>774.44</v>
      </c>
      <c r="I1576" s="249">
        <f t="shared" si="511"/>
        <v>422422.56</v>
      </c>
      <c r="J1576" s="67">
        <f t="shared" si="498"/>
        <v>2.2000000000000002E-2</v>
      </c>
      <c r="K1576" s="259">
        <f t="shared" si="512"/>
        <v>774.44136000000015</v>
      </c>
      <c r="L1576" s="250">
        <f t="shared" si="509"/>
        <v>0</v>
      </c>
      <c r="M1576" s="19" t="s">
        <v>1260</v>
      </c>
      <c r="O1576" s="32" t="str">
        <f t="shared" si="513"/>
        <v>E331</v>
      </c>
      <c r="P1576" s="318"/>
      <c r="T1576" s="19" t="s">
        <v>1260</v>
      </c>
    </row>
    <row r="1577" spans="1:20" outlineLevel="2" x14ac:dyDescent="0.25">
      <c r="A1577" t="s">
        <v>141</v>
      </c>
      <c r="B1577" t="str">
        <f t="shared" si="510"/>
        <v>E331 HYD S/I, LB AdultFishTrap2010-12</v>
      </c>
      <c r="C1577" s="19" t="s">
        <v>1230</v>
      </c>
      <c r="E1577" s="27">
        <v>43465</v>
      </c>
      <c r="F1577" s="249">
        <v>422422.56</v>
      </c>
      <c r="G1577" s="67">
        <v>2.2000000000000002E-2</v>
      </c>
      <c r="H1577" s="250">
        <v>774.44</v>
      </c>
      <c r="I1577" s="249">
        <f t="shared" si="511"/>
        <v>422422.56</v>
      </c>
      <c r="J1577" s="67">
        <f t="shared" si="498"/>
        <v>2.2000000000000002E-2</v>
      </c>
      <c r="K1577" s="259">
        <f t="shared" si="512"/>
        <v>774.44136000000015</v>
      </c>
      <c r="L1577" s="250">
        <f t="shared" si="509"/>
        <v>0</v>
      </c>
      <c r="M1577" s="19" t="s">
        <v>1260</v>
      </c>
      <c r="O1577" s="32" t="str">
        <f t="shared" si="513"/>
        <v>E331</v>
      </c>
      <c r="P1577" s="318"/>
      <c r="T1577" s="19" t="s">
        <v>1260</v>
      </c>
    </row>
    <row r="1578" spans="1:20" s="19" customFormat="1" ht="15.75" outlineLevel="1" thickBot="1" x14ac:dyDescent="0.3">
      <c r="A1578" s="28" t="s">
        <v>744</v>
      </c>
      <c r="C1578" s="20" t="s">
        <v>1232</v>
      </c>
      <c r="E1578" s="104" t="s">
        <v>1266</v>
      </c>
      <c r="F1578" s="29"/>
      <c r="G1578" s="30"/>
      <c r="H1578" s="41">
        <f>SUBTOTAL(9,H1566:H1577)</f>
        <v>9293.2800000000025</v>
      </c>
      <c r="I1578" s="29"/>
      <c r="J1578" s="30">
        <f t="shared" si="498"/>
        <v>0</v>
      </c>
      <c r="K1578" s="41">
        <f>SUBTOTAL(9,K1566:K1577)</f>
        <v>9293.2963200000013</v>
      </c>
      <c r="L1578" s="41">
        <f t="shared" si="509"/>
        <v>0.02</v>
      </c>
      <c r="O1578" s="32" t="str">
        <f>LEFT(A1578,5)</f>
        <v xml:space="preserve">E331 </v>
      </c>
      <c r="P1578" s="318">
        <f>-L1578/2</f>
        <v>-0.01</v>
      </c>
    </row>
    <row r="1579" spans="1:20" ht="15.75" outlineLevel="2" thickTop="1" x14ac:dyDescent="0.25">
      <c r="A1579" t="s">
        <v>142</v>
      </c>
      <c r="B1579" t="str">
        <f t="shared" ref="B1579:B1590" si="514">CONCATENATE(A1579,"-",MONTH(E1579))</f>
        <v>E331 HYD S/I, UB FishHatchery2010-1</v>
      </c>
      <c r="C1579" s="19" t="s">
        <v>1230</v>
      </c>
      <c r="E1579" s="27">
        <v>43131</v>
      </c>
      <c r="F1579" s="249">
        <v>7877977</v>
      </c>
      <c r="G1579" s="67">
        <v>1.67E-2</v>
      </c>
      <c r="H1579" s="250">
        <v>10963.52</v>
      </c>
      <c r="I1579" s="249">
        <f t="shared" ref="I1579:I1590" si="515">VLOOKUP(CONCATENATE(A1579,"-12"),$B$6:$F$7816,5,FALSE)</f>
        <v>7877977</v>
      </c>
      <c r="J1579" s="67">
        <f t="shared" si="498"/>
        <v>1.67E-2</v>
      </c>
      <c r="K1579" s="259">
        <f t="shared" ref="K1579:K1590" si="516">I1579*J1579/12</f>
        <v>10963.517991666668</v>
      </c>
      <c r="L1579" s="250">
        <f t="shared" si="509"/>
        <v>0</v>
      </c>
      <c r="M1579" s="19" t="s">
        <v>1260</v>
      </c>
      <c r="O1579" s="32" t="str">
        <f t="shared" ref="O1579:O1590" si="517">LEFT(A1579,4)</f>
        <v>E331</v>
      </c>
      <c r="P1579" s="318"/>
      <c r="T1579" s="19" t="s">
        <v>1260</v>
      </c>
    </row>
    <row r="1580" spans="1:20" outlineLevel="2" x14ac:dyDescent="0.25">
      <c r="A1580" t="s">
        <v>142</v>
      </c>
      <c r="B1580" t="str">
        <f t="shared" si="514"/>
        <v>E331 HYD S/I, UB FishHatchery2010-2</v>
      </c>
      <c r="C1580" s="19" t="s">
        <v>1230</v>
      </c>
      <c r="E1580" s="27">
        <v>43159</v>
      </c>
      <c r="F1580" s="249">
        <v>7877977</v>
      </c>
      <c r="G1580" s="67">
        <v>1.67E-2</v>
      </c>
      <c r="H1580" s="250">
        <v>10963.52</v>
      </c>
      <c r="I1580" s="249">
        <f t="shared" si="515"/>
        <v>7877977</v>
      </c>
      <c r="J1580" s="67">
        <f t="shared" si="498"/>
        <v>1.67E-2</v>
      </c>
      <c r="K1580" s="259">
        <f t="shared" si="516"/>
        <v>10963.517991666668</v>
      </c>
      <c r="L1580" s="250">
        <f t="shared" si="509"/>
        <v>0</v>
      </c>
      <c r="M1580" s="19" t="s">
        <v>1260</v>
      </c>
      <c r="O1580" s="32" t="str">
        <f t="shared" si="517"/>
        <v>E331</v>
      </c>
      <c r="P1580" s="318"/>
      <c r="T1580" s="19" t="s">
        <v>1260</v>
      </c>
    </row>
    <row r="1581" spans="1:20" outlineLevel="2" x14ac:dyDescent="0.25">
      <c r="A1581" t="s">
        <v>142</v>
      </c>
      <c r="B1581" t="str">
        <f t="shared" si="514"/>
        <v>E331 HYD S/I, UB FishHatchery2010-3</v>
      </c>
      <c r="C1581" s="19" t="s">
        <v>1230</v>
      </c>
      <c r="E1581" s="27">
        <v>43190</v>
      </c>
      <c r="F1581" s="249">
        <v>7877977</v>
      </c>
      <c r="G1581" s="67">
        <v>1.67E-2</v>
      </c>
      <c r="H1581" s="250">
        <v>10963.52</v>
      </c>
      <c r="I1581" s="249">
        <f t="shared" si="515"/>
        <v>7877977</v>
      </c>
      <c r="J1581" s="67">
        <f t="shared" si="498"/>
        <v>1.67E-2</v>
      </c>
      <c r="K1581" s="259">
        <f t="shared" si="516"/>
        <v>10963.517991666668</v>
      </c>
      <c r="L1581" s="250">
        <f t="shared" si="509"/>
        <v>0</v>
      </c>
      <c r="M1581" s="19" t="s">
        <v>1260</v>
      </c>
      <c r="O1581" s="32" t="str">
        <f t="shared" si="517"/>
        <v>E331</v>
      </c>
      <c r="P1581" s="318"/>
      <c r="T1581" s="19" t="s">
        <v>1260</v>
      </c>
    </row>
    <row r="1582" spans="1:20" outlineLevel="2" x14ac:dyDescent="0.25">
      <c r="A1582" t="s">
        <v>142</v>
      </c>
      <c r="B1582" t="str">
        <f t="shared" si="514"/>
        <v>E331 HYD S/I, UB FishHatchery2010-4</v>
      </c>
      <c r="C1582" s="19" t="s">
        <v>1230</v>
      </c>
      <c r="E1582" s="27">
        <v>43220</v>
      </c>
      <c r="F1582" s="249">
        <v>7877977</v>
      </c>
      <c r="G1582" s="67">
        <v>1.67E-2</v>
      </c>
      <c r="H1582" s="250">
        <v>10963.52</v>
      </c>
      <c r="I1582" s="249">
        <f t="shared" si="515"/>
        <v>7877977</v>
      </c>
      <c r="J1582" s="67">
        <f t="shared" ref="J1582:J1645" si="518">G1582</f>
        <v>1.67E-2</v>
      </c>
      <c r="K1582" s="259">
        <f t="shared" si="516"/>
        <v>10963.517991666668</v>
      </c>
      <c r="L1582" s="250">
        <f t="shared" si="509"/>
        <v>0</v>
      </c>
      <c r="M1582" s="19" t="s">
        <v>1260</v>
      </c>
      <c r="O1582" s="32" t="str">
        <f t="shared" si="517"/>
        <v>E331</v>
      </c>
      <c r="P1582" s="318"/>
      <c r="T1582" s="19" t="s">
        <v>1260</v>
      </c>
    </row>
    <row r="1583" spans="1:20" outlineLevel="2" x14ac:dyDescent="0.25">
      <c r="A1583" t="s">
        <v>142</v>
      </c>
      <c r="B1583" t="str">
        <f t="shared" si="514"/>
        <v>E331 HYD S/I, UB FishHatchery2010-5</v>
      </c>
      <c r="C1583" s="19" t="s">
        <v>1230</v>
      </c>
      <c r="E1583" s="27">
        <v>43251</v>
      </c>
      <c r="F1583" s="249">
        <v>7877977</v>
      </c>
      <c r="G1583" s="67">
        <v>1.67E-2</v>
      </c>
      <c r="H1583" s="250">
        <v>10963.52</v>
      </c>
      <c r="I1583" s="249">
        <f t="shared" si="515"/>
        <v>7877977</v>
      </c>
      <c r="J1583" s="67">
        <f t="shared" si="518"/>
        <v>1.67E-2</v>
      </c>
      <c r="K1583" s="259">
        <f t="shared" si="516"/>
        <v>10963.517991666668</v>
      </c>
      <c r="L1583" s="250">
        <f t="shared" si="509"/>
        <v>0</v>
      </c>
      <c r="M1583" s="19" t="s">
        <v>1260</v>
      </c>
      <c r="O1583" s="32" t="str">
        <f t="shared" si="517"/>
        <v>E331</v>
      </c>
      <c r="P1583" s="318"/>
      <c r="T1583" s="19" t="s">
        <v>1260</v>
      </c>
    </row>
    <row r="1584" spans="1:20" outlineLevel="2" x14ac:dyDescent="0.25">
      <c r="A1584" t="s">
        <v>142</v>
      </c>
      <c r="B1584" t="str">
        <f t="shared" si="514"/>
        <v>E331 HYD S/I, UB FishHatchery2010-6</v>
      </c>
      <c r="C1584" s="19" t="s">
        <v>1230</v>
      </c>
      <c r="E1584" s="27">
        <v>43281</v>
      </c>
      <c r="F1584" s="249">
        <v>7877977</v>
      </c>
      <c r="G1584" s="67">
        <v>1.67E-2</v>
      </c>
      <c r="H1584" s="250">
        <v>10963.52</v>
      </c>
      <c r="I1584" s="249">
        <f t="shared" si="515"/>
        <v>7877977</v>
      </c>
      <c r="J1584" s="67">
        <f t="shared" si="518"/>
        <v>1.67E-2</v>
      </c>
      <c r="K1584" s="259">
        <f t="shared" si="516"/>
        <v>10963.517991666668</v>
      </c>
      <c r="L1584" s="250">
        <f t="shared" si="509"/>
        <v>0</v>
      </c>
      <c r="M1584" s="19" t="s">
        <v>1260</v>
      </c>
      <c r="O1584" s="32" t="str">
        <f t="shared" si="517"/>
        <v>E331</v>
      </c>
      <c r="P1584" s="318"/>
      <c r="T1584" s="19" t="s">
        <v>1260</v>
      </c>
    </row>
    <row r="1585" spans="1:20" outlineLevel="2" x14ac:dyDescent="0.25">
      <c r="A1585" t="s">
        <v>142</v>
      </c>
      <c r="B1585" t="str">
        <f t="shared" si="514"/>
        <v>E331 HYD S/I, UB FishHatchery2010-7</v>
      </c>
      <c r="C1585" s="19" t="s">
        <v>1230</v>
      </c>
      <c r="E1585" s="27">
        <v>43312</v>
      </c>
      <c r="F1585" s="249">
        <v>7877977</v>
      </c>
      <c r="G1585" s="67">
        <v>1.67E-2</v>
      </c>
      <c r="H1585" s="250">
        <v>10963.52</v>
      </c>
      <c r="I1585" s="249">
        <f t="shared" si="515"/>
        <v>7877977</v>
      </c>
      <c r="J1585" s="67">
        <f t="shared" si="518"/>
        <v>1.67E-2</v>
      </c>
      <c r="K1585" s="259">
        <f t="shared" si="516"/>
        <v>10963.517991666668</v>
      </c>
      <c r="L1585" s="250">
        <f t="shared" si="509"/>
        <v>0</v>
      </c>
      <c r="M1585" s="19" t="s">
        <v>1260</v>
      </c>
      <c r="O1585" s="32" t="str">
        <f t="shared" si="517"/>
        <v>E331</v>
      </c>
      <c r="P1585" s="318"/>
      <c r="T1585" s="19" t="s">
        <v>1260</v>
      </c>
    </row>
    <row r="1586" spans="1:20" outlineLevel="2" x14ac:dyDescent="0.25">
      <c r="A1586" t="s">
        <v>142</v>
      </c>
      <c r="B1586" t="str">
        <f t="shared" si="514"/>
        <v>E331 HYD S/I, UB FishHatchery2010-8</v>
      </c>
      <c r="C1586" s="19" t="s">
        <v>1230</v>
      </c>
      <c r="E1586" s="27">
        <v>43343</v>
      </c>
      <c r="F1586" s="249">
        <v>7877977</v>
      </c>
      <c r="G1586" s="67">
        <v>1.67E-2</v>
      </c>
      <c r="H1586" s="250">
        <v>10963.52</v>
      </c>
      <c r="I1586" s="249">
        <f t="shared" si="515"/>
        <v>7877977</v>
      </c>
      <c r="J1586" s="67">
        <f t="shared" si="518"/>
        <v>1.67E-2</v>
      </c>
      <c r="K1586" s="259">
        <f t="shared" si="516"/>
        <v>10963.517991666668</v>
      </c>
      <c r="L1586" s="250">
        <f t="shared" si="509"/>
        <v>0</v>
      </c>
      <c r="M1586" s="19" t="s">
        <v>1260</v>
      </c>
      <c r="O1586" s="32" t="str">
        <f t="shared" si="517"/>
        <v>E331</v>
      </c>
      <c r="P1586" s="318"/>
      <c r="T1586" s="19" t="s">
        <v>1260</v>
      </c>
    </row>
    <row r="1587" spans="1:20" outlineLevel="2" x14ac:dyDescent="0.25">
      <c r="A1587" t="s">
        <v>142</v>
      </c>
      <c r="B1587" t="str">
        <f t="shared" si="514"/>
        <v>E331 HYD S/I, UB FishHatchery2010-9</v>
      </c>
      <c r="C1587" s="19" t="s">
        <v>1230</v>
      </c>
      <c r="E1587" s="27">
        <v>43373</v>
      </c>
      <c r="F1587" s="249">
        <v>7877977</v>
      </c>
      <c r="G1587" s="67">
        <v>1.67E-2</v>
      </c>
      <c r="H1587" s="250">
        <v>10963.52</v>
      </c>
      <c r="I1587" s="249">
        <f t="shared" si="515"/>
        <v>7877977</v>
      </c>
      <c r="J1587" s="67">
        <f t="shared" si="518"/>
        <v>1.67E-2</v>
      </c>
      <c r="K1587" s="259">
        <f t="shared" si="516"/>
        <v>10963.517991666668</v>
      </c>
      <c r="L1587" s="250">
        <f t="shared" si="509"/>
        <v>0</v>
      </c>
      <c r="M1587" s="19" t="s">
        <v>1260</v>
      </c>
      <c r="O1587" s="32" t="str">
        <f t="shared" si="517"/>
        <v>E331</v>
      </c>
      <c r="P1587" s="318"/>
      <c r="T1587" s="19" t="s">
        <v>1260</v>
      </c>
    </row>
    <row r="1588" spans="1:20" outlineLevel="2" x14ac:dyDescent="0.25">
      <c r="A1588" t="s">
        <v>142</v>
      </c>
      <c r="B1588" t="str">
        <f t="shared" si="514"/>
        <v>E331 HYD S/I, UB FishHatchery2010-10</v>
      </c>
      <c r="C1588" s="19" t="s">
        <v>1230</v>
      </c>
      <c r="E1588" s="27">
        <v>43404</v>
      </c>
      <c r="F1588" s="249">
        <v>7877977</v>
      </c>
      <c r="G1588" s="67">
        <v>1.67E-2</v>
      </c>
      <c r="H1588" s="250">
        <v>10963.52</v>
      </c>
      <c r="I1588" s="249">
        <f t="shared" si="515"/>
        <v>7877977</v>
      </c>
      <c r="J1588" s="67">
        <f t="shared" si="518"/>
        <v>1.67E-2</v>
      </c>
      <c r="K1588" s="259">
        <f t="shared" si="516"/>
        <v>10963.517991666668</v>
      </c>
      <c r="L1588" s="250">
        <f t="shared" si="509"/>
        <v>0</v>
      </c>
      <c r="M1588" s="19" t="s">
        <v>1260</v>
      </c>
      <c r="O1588" s="32" t="str">
        <f t="shared" si="517"/>
        <v>E331</v>
      </c>
      <c r="P1588" s="318"/>
      <c r="T1588" s="19" t="s">
        <v>1260</v>
      </c>
    </row>
    <row r="1589" spans="1:20" outlineLevel="2" x14ac:dyDescent="0.25">
      <c r="A1589" t="s">
        <v>142</v>
      </c>
      <c r="B1589" t="str">
        <f t="shared" si="514"/>
        <v>E331 HYD S/I, UB FishHatchery2010-11</v>
      </c>
      <c r="C1589" s="19" t="s">
        <v>1230</v>
      </c>
      <c r="E1589" s="27">
        <v>43434</v>
      </c>
      <c r="F1589" s="249">
        <v>7877977</v>
      </c>
      <c r="G1589" s="67">
        <v>1.67E-2</v>
      </c>
      <c r="H1589" s="250">
        <v>10963.52</v>
      </c>
      <c r="I1589" s="249">
        <f t="shared" si="515"/>
        <v>7877977</v>
      </c>
      <c r="J1589" s="67">
        <f t="shared" si="518"/>
        <v>1.67E-2</v>
      </c>
      <c r="K1589" s="259">
        <f t="shared" si="516"/>
        <v>10963.517991666668</v>
      </c>
      <c r="L1589" s="250">
        <f t="shared" si="509"/>
        <v>0</v>
      </c>
      <c r="M1589" s="19" t="s">
        <v>1260</v>
      </c>
      <c r="O1589" s="32" t="str">
        <f t="shared" si="517"/>
        <v>E331</v>
      </c>
      <c r="P1589" s="318"/>
      <c r="T1589" s="19" t="s">
        <v>1260</v>
      </c>
    </row>
    <row r="1590" spans="1:20" outlineLevel="2" x14ac:dyDescent="0.25">
      <c r="A1590" t="s">
        <v>142</v>
      </c>
      <c r="B1590" t="str">
        <f t="shared" si="514"/>
        <v>E331 HYD S/I, UB FishHatchery2010-12</v>
      </c>
      <c r="C1590" s="19" t="s">
        <v>1230</v>
      </c>
      <c r="E1590" s="27">
        <v>43465</v>
      </c>
      <c r="F1590" s="249">
        <v>7877977</v>
      </c>
      <c r="G1590" s="67">
        <v>1.67E-2</v>
      </c>
      <c r="H1590" s="250">
        <v>10963.52</v>
      </c>
      <c r="I1590" s="249">
        <f t="shared" si="515"/>
        <v>7877977</v>
      </c>
      <c r="J1590" s="67">
        <f t="shared" si="518"/>
        <v>1.67E-2</v>
      </c>
      <c r="K1590" s="259">
        <f t="shared" si="516"/>
        <v>10963.517991666668</v>
      </c>
      <c r="L1590" s="250">
        <f t="shared" si="509"/>
        <v>0</v>
      </c>
      <c r="M1590" s="19" t="s">
        <v>1260</v>
      </c>
      <c r="O1590" s="32" t="str">
        <f t="shared" si="517"/>
        <v>E331</v>
      </c>
      <c r="P1590" s="318"/>
      <c r="T1590" s="19" t="s">
        <v>1260</v>
      </c>
    </row>
    <row r="1591" spans="1:20" s="19" customFormat="1" ht="15.75" outlineLevel="1" thickBot="1" x14ac:dyDescent="0.3">
      <c r="A1591" s="28" t="s">
        <v>745</v>
      </c>
      <c r="C1591" s="20" t="s">
        <v>1232</v>
      </c>
      <c r="E1591" s="104" t="s">
        <v>1266</v>
      </c>
      <c r="F1591" s="29"/>
      <c r="G1591" s="30"/>
      <c r="H1591" s="41">
        <f>SUBTOTAL(9,H1579:H1590)</f>
        <v>131562.24000000002</v>
      </c>
      <c r="I1591" s="29"/>
      <c r="J1591" s="30">
        <f t="shared" si="518"/>
        <v>0</v>
      </c>
      <c r="K1591" s="41">
        <f>SUBTOTAL(9,K1579:K1590)</f>
        <v>131562.21590000001</v>
      </c>
      <c r="L1591" s="41">
        <f t="shared" si="509"/>
        <v>-0.02</v>
      </c>
      <c r="O1591" s="32" t="str">
        <f>LEFT(A1591,5)</f>
        <v xml:space="preserve">E331 </v>
      </c>
      <c r="P1591" s="318">
        <f>-L1591/2</f>
        <v>0.01</v>
      </c>
    </row>
    <row r="1592" spans="1:20" ht="15.75" outlineLevel="2" thickTop="1" x14ac:dyDescent="0.25">
      <c r="A1592" t="s">
        <v>143</v>
      </c>
      <c r="B1592" t="str">
        <f t="shared" ref="B1592:B1603" si="519">CONCATENATE(A1592,"-",MONTH(E1592))</f>
        <v>E331 HYD Str/Impv, LB-2013-1</v>
      </c>
      <c r="C1592" s="19" t="s">
        <v>1230</v>
      </c>
      <c r="E1592" s="27">
        <v>43131</v>
      </c>
      <c r="F1592" s="249">
        <v>30363652.280000001</v>
      </c>
      <c r="G1592" s="67">
        <v>2.2000000000000002E-2</v>
      </c>
      <c r="H1592" s="250">
        <v>55666.69</v>
      </c>
      <c r="I1592" s="249">
        <f t="shared" ref="I1592:I1603" si="520">VLOOKUP(CONCATENATE(A1592,"-12"),$B$6:$F$7816,5,FALSE)</f>
        <v>30363652.280000001</v>
      </c>
      <c r="J1592" s="67">
        <f t="shared" si="518"/>
        <v>2.2000000000000002E-2</v>
      </c>
      <c r="K1592" s="259">
        <f t="shared" ref="K1592:K1603" si="521">I1592*J1592/12</f>
        <v>55666.695846666677</v>
      </c>
      <c r="L1592" s="250">
        <f t="shared" si="509"/>
        <v>0.01</v>
      </c>
      <c r="M1592" s="19" t="s">
        <v>1260</v>
      </c>
      <c r="O1592" s="32" t="str">
        <f t="shared" ref="O1592:O1603" si="522">LEFT(A1592,4)</f>
        <v>E331</v>
      </c>
      <c r="P1592" s="318"/>
      <c r="T1592" s="19" t="s">
        <v>1260</v>
      </c>
    </row>
    <row r="1593" spans="1:20" outlineLevel="2" x14ac:dyDescent="0.25">
      <c r="A1593" t="s">
        <v>143</v>
      </c>
      <c r="B1593" t="str">
        <f t="shared" si="519"/>
        <v>E331 HYD Str/Impv, LB-2013-2</v>
      </c>
      <c r="C1593" s="19" t="s">
        <v>1230</v>
      </c>
      <c r="E1593" s="27">
        <v>43159</v>
      </c>
      <c r="F1593" s="249">
        <v>30363652.280000001</v>
      </c>
      <c r="G1593" s="67">
        <v>2.2000000000000002E-2</v>
      </c>
      <c r="H1593" s="250">
        <v>55666.69</v>
      </c>
      <c r="I1593" s="249">
        <f t="shared" si="520"/>
        <v>30363652.280000001</v>
      </c>
      <c r="J1593" s="67">
        <f t="shared" si="518"/>
        <v>2.2000000000000002E-2</v>
      </c>
      <c r="K1593" s="259">
        <f t="shared" si="521"/>
        <v>55666.695846666677</v>
      </c>
      <c r="L1593" s="250">
        <f t="shared" si="509"/>
        <v>0.01</v>
      </c>
      <c r="M1593" s="19" t="s">
        <v>1260</v>
      </c>
      <c r="O1593" s="32" t="str">
        <f t="shared" si="522"/>
        <v>E331</v>
      </c>
      <c r="P1593" s="318"/>
      <c r="T1593" s="19" t="s">
        <v>1260</v>
      </c>
    </row>
    <row r="1594" spans="1:20" outlineLevel="2" x14ac:dyDescent="0.25">
      <c r="A1594" t="s">
        <v>143</v>
      </c>
      <c r="B1594" t="str">
        <f t="shared" si="519"/>
        <v>E331 HYD Str/Impv, LB-2013-3</v>
      </c>
      <c r="C1594" s="19" t="s">
        <v>1230</v>
      </c>
      <c r="E1594" s="27">
        <v>43190</v>
      </c>
      <c r="F1594" s="249">
        <v>30363652.280000001</v>
      </c>
      <c r="G1594" s="67">
        <v>2.2000000000000002E-2</v>
      </c>
      <c r="H1594" s="250">
        <v>55666.69</v>
      </c>
      <c r="I1594" s="249">
        <f t="shared" si="520"/>
        <v>30363652.280000001</v>
      </c>
      <c r="J1594" s="67">
        <f t="shared" si="518"/>
        <v>2.2000000000000002E-2</v>
      </c>
      <c r="K1594" s="259">
        <f t="shared" si="521"/>
        <v>55666.695846666677</v>
      </c>
      <c r="L1594" s="250">
        <f t="shared" si="509"/>
        <v>0.01</v>
      </c>
      <c r="M1594" s="19" t="s">
        <v>1260</v>
      </c>
      <c r="O1594" s="32" t="str">
        <f t="shared" si="522"/>
        <v>E331</v>
      </c>
      <c r="P1594" s="318"/>
      <c r="T1594" s="19" t="s">
        <v>1260</v>
      </c>
    </row>
    <row r="1595" spans="1:20" outlineLevel="2" x14ac:dyDescent="0.25">
      <c r="A1595" t="s">
        <v>143</v>
      </c>
      <c r="B1595" t="str">
        <f t="shared" si="519"/>
        <v>E331 HYD Str/Impv, LB-2013-4</v>
      </c>
      <c r="C1595" s="19" t="s">
        <v>1230</v>
      </c>
      <c r="E1595" s="27">
        <v>43220</v>
      </c>
      <c r="F1595" s="249">
        <v>30363652.280000001</v>
      </c>
      <c r="G1595" s="67">
        <v>2.2000000000000002E-2</v>
      </c>
      <c r="H1595" s="250">
        <v>55666.69</v>
      </c>
      <c r="I1595" s="249">
        <f t="shared" si="520"/>
        <v>30363652.280000001</v>
      </c>
      <c r="J1595" s="67">
        <f t="shared" si="518"/>
        <v>2.2000000000000002E-2</v>
      </c>
      <c r="K1595" s="259">
        <f t="shared" si="521"/>
        <v>55666.695846666677</v>
      </c>
      <c r="L1595" s="250">
        <f t="shared" si="509"/>
        <v>0.01</v>
      </c>
      <c r="M1595" s="19" t="s">
        <v>1260</v>
      </c>
      <c r="O1595" s="32" t="str">
        <f t="shared" si="522"/>
        <v>E331</v>
      </c>
      <c r="P1595" s="318"/>
      <c r="T1595" s="19" t="s">
        <v>1260</v>
      </c>
    </row>
    <row r="1596" spans="1:20" outlineLevel="2" x14ac:dyDescent="0.25">
      <c r="A1596" t="s">
        <v>143</v>
      </c>
      <c r="B1596" t="str">
        <f t="shared" si="519"/>
        <v>E331 HYD Str/Impv, LB-2013-5</v>
      </c>
      <c r="C1596" s="19" t="s">
        <v>1230</v>
      </c>
      <c r="E1596" s="27">
        <v>43251</v>
      </c>
      <c r="F1596" s="249">
        <v>30363652.280000001</v>
      </c>
      <c r="G1596" s="67">
        <v>2.2000000000000002E-2</v>
      </c>
      <c r="H1596" s="250">
        <v>55666.69</v>
      </c>
      <c r="I1596" s="249">
        <f t="shared" si="520"/>
        <v>30363652.280000001</v>
      </c>
      <c r="J1596" s="67">
        <f t="shared" si="518"/>
        <v>2.2000000000000002E-2</v>
      </c>
      <c r="K1596" s="259">
        <f t="shared" si="521"/>
        <v>55666.695846666677</v>
      </c>
      <c r="L1596" s="250">
        <f t="shared" si="509"/>
        <v>0.01</v>
      </c>
      <c r="M1596" s="19" t="s">
        <v>1260</v>
      </c>
      <c r="O1596" s="32" t="str">
        <f t="shared" si="522"/>
        <v>E331</v>
      </c>
      <c r="P1596" s="318"/>
      <c r="T1596" s="19" t="s">
        <v>1260</v>
      </c>
    </row>
    <row r="1597" spans="1:20" outlineLevel="2" x14ac:dyDescent="0.25">
      <c r="A1597" t="s">
        <v>143</v>
      </c>
      <c r="B1597" t="str">
        <f t="shared" si="519"/>
        <v>E331 HYD Str/Impv, LB-2013-6</v>
      </c>
      <c r="C1597" s="19" t="s">
        <v>1230</v>
      </c>
      <c r="E1597" s="27">
        <v>43281</v>
      </c>
      <c r="F1597" s="249">
        <v>30363652.280000001</v>
      </c>
      <c r="G1597" s="67">
        <v>2.2000000000000002E-2</v>
      </c>
      <c r="H1597" s="250">
        <v>55666.69</v>
      </c>
      <c r="I1597" s="249">
        <f t="shared" si="520"/>
        <v>30363652.280000001</v>
      </c>
      <c r="J1597" s="67">
        <f t="shared" si="518"/>
        <v>2.2000000000000002E-2</v>
      </c>
      <c r="K1597" s="259">
        <f t="shared" si="521"/>
        <v>55666.695846666677</v>
      </c>
      <c r="L1597" s="250">
        <f t="shared" si="509"/>
        <v>0.01</v>
      </c>
      <c r="M1597" s="19" t="s">
        <v>1260</v>
      </c>
      <c r="O1597" s="32" t="str">
        <f t="shared" si="522"/>
        <v>E331</v>
      </c>
      <c r="P1597" s="318"/>
      <c r="T1597" s="19" t="s">
        <v>1260</v>
      </c>
    </row>
    <row r="1598" spans="1:20" outlineLevel="2" x14ac:dyDescent="0.25">
      <c r="A1598" t="s">
        <v>143</v>
      </c>
      <c r="B1598" t="str">
        <f t="shared" si="519"/>
        <v>E331 HYD Str/Impv, LB-2013-7</v>
      </c>
      <c r="C1598" s="19" t="s">
        <v>1230</v>
      </c>
      <c r="E1598" s="27">
        <v>43312</v>
      </c>
      <c r="F1598" s="249">
        <v>30363652.280000001</v>
      </c>
      <c r="G1598" s="67">
        <v>2.2000000000000002E-2</v>
      </c>
      <c r="H1598" s="250">
        <v>55666.69</v>
      </c>
      <c r="I1598" s="249">
        <f t="shared" si="520"/>
        <v>30363652.280000001</v>
      </c>
      <c r="J1598" s="67">
        <f t="shared" si="518"/>
        <v>2.2000000000000002E-2</v>
      </c>
      <c r="K1598" s="259">
        <f t="shared" si="521"/>
        <v>55666.695846666677</v>
      </c>
      <c r="L1598" s="250">
        <f t="shared" si="509"/>
        <v>0.01</v>
      </c>
      <c r="M1598" s="19" t="s">
        <v>1260</v>
      </c>
      <c r="O1598" s="32" t="str">
        <f t="shared" si="522"/>
        <v>E331</v>
      </c>
      <c r="P1598" s="318"/>
      <c r="T1598" s="19" t="s">
        <v>1260</v>
      </c>
    </row>
    <row r="1599" spans="1:20" outlineLevel="2" x14ac:dyDescent="0.25">
      <c r="A1599" t="s">
        <v>143</v>
      </c>
      <c r="B1599" t="str">
        <f t="shared" si="519"/>
        <v>E331 HYD Str/Impv, LB-2013-8</v>
      </c>
      <c r="C1599" s="19" t="s">
        <v>1230</v>
      </c>
      <c r="E1599" s="27">
        <v>43343</v>
      </c>
      <c r="F1599" s="249">
        <v>30363652.280000001</v>
      </c>
      <c r="G1599" s="67">
        <v>2.2000000000000002E-2</v>
      </c>
      <c r="H1599" s="250">
        <v>55666.69</v>
      </c>
      <c r="I1599" s="249">
        <f t="shared" si="520"/>
        <v>30363652.280000001</v>
      </c>
      <c r="J1599" s="67">
        <f t="shared" si="518"/>
        <v>2.2000000000000002E-2</v>
      </c>
      <c r="K1599" s="259">
        <f t="shared" si="521"/>
        <v>55666.695846666677</v>
      </c>
      <c r="L1599" s="250">
        <f t="shared" si="509"/>
        <v>0.01</v>
      </c>
      <c r="M1599" s="19" t="s">
        <v>1260</v>
      </c>
      <c r="O1599" s="32" t="str">
        <f t="shared" si="522"/>
        <v>E331</v>
      </c>
      <c r="P1599" s="318"/>
      <c r="T1599" s="19" t="s">
        <v>1260</v>
      </c>
    </row>
    <row r="1600" spans="1:20" outlineLevel="2" x14ac:dyDescent="0.25">
      <c r="A1600" t="s">
        <v>143</v>
      </c>
      <c r="B1600" t="str">
        <f t="shared" si="519"/>
        <v>E331 HYD Str/Impv, LB-2013-9</v>
      </c>
      <c r="C1600" s="19" t="s">
        <v>1230</v>
      </c>
      <c r="E1600" s="27">
        <v>43373</v>
      </c>
      <c r="F1600" s="249">
        <v>30363652.280000001</v>
      </c>
      <c r="G1600" s="67">
        <v>2.2000000000000002E-2</v>
      </c>
      <c r="H1600" s="250">
        <v>55666.69</v>
      </c>
      <c r="I1600" s="249">
        <f t="shared" si="520"/>
        <v>30363652.280000001</v>
      </c>
      <c r="J1600" s="67">
        <f t="shared" si="518"/>
        <v>2.2000000000000002E-2</v>
      </c>
      <c r="K1600" s="259">
        <f t="shared" si="521"/>
        <v>55666.695846666677</v>
      </c>
      <c r="L1600" s="250">
        <f t="shared" si="509"/>
        <v>0.01</v>
      </c>
      <c r="M1600" s="19" t="s">
        <v>1260</v>
      </c>
      <c r="O1600" s="32" t="str">
        <f t="shared" si="522"/>
        <v>E331</v>
      </c>
      <c r="P1600" s="318"/>
      <c r="T1600" s="19" t="s">
        <v>1260</v>
      </c>
    </row>
    <row r="1601" spans="1:20" outlineLevel="2" x14ac:dyDescent="0.25">
      <c r="A1601" t="s">
        <v>143</v>
      </c>
      <c r="B1601" t="str">
        <f t="shared" si="519"/>
        <v>E331 HYD Str/Impv, LB-2013-10</v>
      </c>
      <c r="C1601" s="19" t="s">
        <v>1230</v>
      </c>
      <c r="E1601" s="27">
        <v>43404</v>
      </c>
      <c r="F1601" s="249">
        <v>30363652.280000001</v>
      </c>
      <c r="G1601" s="67">
        <v>2.2000000000000002E-2</v>
      </c>
      <c r="H1601" s="250">
        <v>55666.69</v>
      </c>
      <c r="I1601" s="249">
        <f t="shared" si="520"/>
        <v>30363652.280000001</v>
      </c>
      <c r="J1601" s="67">
        <f t="shared" si="518"/>
        <v>2.2000000000000002E-2</v>
      </c>
      <c r="K1601" s="259">
        <f t="shared" si="521"/>
        <v>55666.695846666677</v>
      </c>
      <c r="L1601" s="250">
        <f t="shared" si="509"/>
        <v>0.01</v>
      </c>
      <c r="M1601" s="19" t="s">
        <v>1260</v>
      </c>
      <c r="O1601" s="32" t="str">
        <f t="shared" si="522"/>
        <v>E331</v>
      </c>
      <c r="P1601" s="318"/>
      <c r="T1601" s="19" t="s">
        <v>1260</v>
      </c>
    </row>
    <row r="1602" spans="1:20" outlineLevel="2" x14ac:dyDescent="0.25">
      <c r="A1602" t="s">
        <v>143</v>
      </c>
      <c r="B1602" t="str">
        <f t="shared" si="519"/>
        <v>E331 HYD Str/Impv, LB-2013-11</v>
      </c>
      <c r="C1602" s="19" t="s">
        <v>1230</v>
      </c>
      <c r="E1602" s="27">
        <v>43434</v>
      </c>
      <c r="F1602" s="249">
        <v>30363652.280000001</v>
      </c>
      <c r="G1602" s="67">
        <v>2.2000000000000002E-2</v>
      </c>
      <c r="H1602" s="250">
        <v>55666.69</v>
      </c>
      <c r="I1602" s="249">
        <f t="shared" si="520"/>
        <v>30363652.280000001</v>
      </c>
      <c r="J1602" s="67">
        <f t="shared" si="518"/>
        <v>2.2000000000000002E-2</v>
      </c>
      <c r="K1602" s="259">
        <f t="shared" si="521"/>
        <v>55666.695846666677</v>
      </c>
      <c r="L1602" s="250">
        <f t="shared" si="509"/>
        <v>0.01</v>
      </c>
      <c r="M1602" s="19" t="s">
        <v>1260</v>
      </c>
      <c r="O1602" s="32" t="str">
        <f t="shared" si="522"/>
        <v>E331</v>
      </c>
      <c r="P1602" s="318"/>
      <c r="T1602" s="19" t="s">
        <v>1260</v>
      </c>
    </row>
    <row r="1603" spans="1:20" outlineLevel="2" x14ac:dyDescent="0.25">
      <c r="A1603" t="s">
        <v>143</v>
      </c>
      <c r="B1603" t="str">
        <f t="shared" si="519"/>
        <v>E331 HYD Str/Impv, LB-2013-12</v>
      </c>
      <c r="C1603" s="19" t="s">
        <v>1230</v>
      </c>
      <c r="E1603" s="27">
        <v>43465</v>
      </c>
      <c r="F1603" s="249">
        <v>30363652.280000001</v>
      </c>
      <c r="G1603" s="67">
        <v>2.2000000000000002E-2</v>
      </c>
      <c r="H1603" s="250">
        <v>55666.69</v>
      </c>
      <c r="I1603" s="249">
        <f t="shared" si="520"/>
        <v>30363652.280000001</v>
      </c>
      <c r="J1603" s="67">
        <f t="shared" si="518"/>
        <v>2.2000000000000002E-2</v>
      </c>
      <c r="K1603" s="259">
        <f t="shared" si="521"/>
        <v>55666.695846666677</v>
      </c>
      <c r="L1603" s="250">
        <f t="shared" si="509"/>
        <v>0.01</v>
      </c>
      <c r="M1603" s="19" t="s">
        <v>1260</v>
      </c>
      <c r="O1603" s="32" t="str">
        <f t="shared" si="522"/>
        <v>E331</v>
      </c>
      <c r="P1603" s="318"/>
      <c r="T1603" s="19" t="s">
        <v>1260</v>
      </c>
    </row>
    <row r="1604" spans="1:20" s="19" customFormat="1" ht="15.75" outlineLevel="1" thickBot="1" x14ac:dyDescent="0.3">
      <c r="A1604" s="28" t="s">
        <v>746</v>
      </c>
      <c r="C1604" s="20" t="s">
        <v>1232</v>
      </c>
      <c r="E1604" s="104" t="s">
        <v>1266</v>
      </c>
      <c r="F1604" s="29"/>
      <c r="G1604" s="30"/>
      <c r="H1604" s="41">
        <f>SUBTOTAL(9,H1592:H1603)</f>
        <v>668000.28</v>
      </c>
      <c r="I1604" s="29"/>
      <c r="J1604" s="30">
        <f t="shared" si="518"/>
        <v>0</v>
      </c>
      <c r="K1604" s="41">
        <f>SUBTOTAL(9,K1592:K1603)</f>
        <v>668000.35016000026</v>
      </c>
      <c r="L1604" s="41">
        <f t="shared" si="509"/>
        <v>7.0000000000000007E-2</v>
      </c>
      <c r="O1604" s="32" t="str">
        <f>LEFT(A1604,5)</f>
        <v xml:space="preserve">E331 </v>
      </c>
      <c r="P1604" s="318">
        <f>-L1604/2</f>
        <v>-3.5000000000000003E-2</v>
      </c>
    </row>
    <row r="1605" spans="1:20" ht="15.75" outlineLevel="2" thickTop="1" x14ac:dyDescent="0.25">
      <c r="A1605" t="s">
        <v>144</v>
      </c>
      <c r="B1605" t="str">
        <f t="shared" ref="B1605:B1616" si="523">CONCATENATE(A1605,"-",MONTH(E1605))</f>
        <v>E331 HYD Str/Impv, Lower Baker-1</v>
      </c>
      <c r="C1605" s="19" t="s">
        <v>1230</v>
      </c>
      <c r="E1605" s="27">
        <v>43131</v>
      </c>
      <c r="F1605" s="249">
        <v>6317149.3600000003</v>
      </c>
      <c r="G1605" s="67">
        <v>2.2000000000000002E-2</v>
      </c>
      <c r="H1605" s="250">
        <v>11581.44</v>
      </c>
      <c r="I1605" s="249">
        <f t="shared" ref="I1605:I1616" si="524">VLOOKUP(CONCATENATE(A1605,"-12"),$B$6:$F$7816,5,FALSE)</f>
        <v>5117675.4400000004</v>
      </c>
      <c r="J1605" s="67">
        <f t="shared" si="518"/>
        <v>2.2000000000000002E-2</v>
      </c>
      <c r="K1605" s="259">
        <f t="shared" ref="K1605:K1616" si="525">I1605*J1605/12</f>
        <v>9382.4049733333359</v>
      </c>
      <c r="L1605" s="250">
        <f t="shared" si="509"/>
        <v>-2199.04</v>
      </c>
      <c r="M1605" s="19" t="s">
        <v>1260</v>
      </c>
      <c r="O1605" s="32" t="str">
        <f t="shared" ref="O1605:O1616" si="526">LEFT(A1605,4)</f>
        <v>E331</v>
      </c>
      <c r="P1605" s="318"/>
      <c r="T1605" s="19" t="s">
        <v>1260</v>
      </c>
    </row>
    <row r="1606" spans="1:20" outlineLevel="2" x14ac:dyDescent="0.25">
      <c r="A1606" t="s">
        <v>144</v>
      </c>
      <c r="B1606" t="str">
        <f t="shared" si="523"/>
        <v>E331 HYD Str/Impv, Lower Baker-2</v>
      </c>
      <c r="C1606" s="19" t="s">
        <v>1230</v>
      </c>
      <c r="E1606" s="27">
        <v>43159</v>
      </c>
      <c r="F1606" s="249">
        <v>6317149.3600000003</v>
      </c>
      <c r="G1606" s="67">
        <v>2.2000000000000002E-2</v>
      </c>
      <c r="H1606" s="250">
        <v>11581.44</v>
      </c>
      <c r="I1606" s="249">
        <f t="shared" si="524"/>
        <v>5117675.4400000004</v>
      </c>
      <c r="J1606" s="67">
        <f t="shared" si="518"/>
        <v>2.2000000000000002E-2</v>
      </c>
      <c r="K1606" s="259">
        <f t="shared" si="525"/>
        <v>9382.4049733333359</v>
      </c>
      <c r="L1606" s="250">
        <f t="shared" si="509"/>
        <v>-2199.04</v>
      </c>
      <c r="M1606" s="19" t="s">
        <v>1260</v>
      </c>
      <c r="O1606" s="32" t="str">
        <f t="shared" si="526"/>
        <v>E331</v>
      </c>
      <c r="P1606" s="318"/>
      <c r="T1606" s="19" t="s">
        <v>1260</v>
      </c>
    </row>
    <row r="1607" spans="1:20" outlineLevel="2" x14ac:dyDescent="0.25">
      <c r="A1607" t="s">
        <v>144</v>
      </c>
      <c r="B1607" t="str">
        <f t="shared" si="523"/>
        <v>E331 HYD Str/Impv, Lower Baker-3</v>
      </c>
      <c r="C1607" s="19" t="s">
        <v>1230</v>
      </c>
      <c r="E1607" s="27">
        <v>43190</v>
      </c>
      <c r="F1607" s="249">
        <v>6317149.3600000003</v>
      </c>
      <c r="G1607" s="67">
        <v>2.2000000000000002E-2</v>
      </c>
      <c r="H1607" s="250">
        <v>11581.44</v>
      </c>
      <c r="I1607" s="249">
        <f t="shared" si="524"/>
        <v>5117675.4400000004</v>
      </c>
      <c r="J1607" s="67">
        <f t="shared" si="518"/>
        <v>2.2000000000000002E-2</v>
      </c>
      <c r="K1607" s="259">
        <f t="shared" si="525"/>
        <v>9382.4049733333359</v>
      </c>
      <c r="L1607" s="250">
        <f t="shared" si="509"/>
        <v>-2199.04</v>
      </c>
      <c r="M1607" s="19" t="s">
        <v>1260</v>
      </c>
      <c r="O1607" s="32" t="str">
        <f t="shared" si="526"/>
        <v>E331</v>
      </c>
      <c r="P1607" s="318"/>
      <c r="T1607" s="19" t="s">
        <v>1260</v>
      </c>
    </row>
    <row r="1608" spans="1:20" outlineLevel="2" x14ac:dyDescent="0.25">
      <c r="A1608" t="s">
        <v>144</v>
      </c>
      <c r="B1608" t="str">
        <f t="shared" si="523"/>
        <v>E331 HYD Str/Impv, Lower Baker-4</v>
      </c>
      <c r="C1608" s="19" t="s">
        <v>1230</v>
      </c>
      <c r="E1608" s="27">
        <v>43220</v>
      </c>
      <c r="F1608" s="249">
        <v>6317149.3600000003</v>
      </c>
      <c r="G1608" s="67">
        <v>2.2000000000000002E-2</v>
      </c>
      <c r="H1608" s="250">
        <v>11581.44</v>
      </c>
      <c r="I1608" s="249">
        <f t="shared" si="524"/>
        <v>5117675.4400000004</v>
      </c>
      <c r="J1608" s="67">
        <f t="shared" si="518"/>
        <v>2.2000000000000002E-2</v>
      </c>
      <c r="K1608" s="259">
        <f t="shared" si="525"/>
        <v>9382.4049733333359</v>
      </c>
      <c r="L1608" s="250">
        <f t="shared" si="509"/>
        <v>-2199.04</v>
      </c>
      <c r="M1608" s="19" t="s">
        <v>1260</v>
      </c>
      <c r="O1608" s="32" t="str">
        <f t="shared" si="526"/>
        <v>E331</v>
      </c>
      <c r="P1608" s="318"/>
      <c r="T1608" s="19" t="s">
        <v>1260</v>
      </c>
    </row>
    <row r="1609" spans="1:20" outlineLevel="2" x14ac:dyDescent="0.25">
      <c r="A1609" t="s">
        <v>144</v>
      </c>
      <c r="B1609" t="str">
        <f t="shared" si="523"/>
        <v>E331 HYD Str/Impv, Lower Baker-5</v>
      </c>
      <c r="C1609" s="19" t="s">
        <v>1230</v>
      </c>
      <c r="E1609" s="27">
        <v>43251</v>
      </c>
      <c r="F1609" s="249">
        <v>6317149.3600000003</v>
      </c>
      <c r="G1609" s="67">
        <v>2.2000000000000002E-2</v>
      </c>
      <c r="H1609" s="250">
        <v>11581.44</v>
      </c>
      <c r="I1609" s="249">
        <f t="shared" si="524"/>
        <v>5117675.4400000004</v>
      </c>
      <c r="J1609" s="67">
        <f t="shared" si="518"/>
        <v>2.2000000000000002E-2</v>
      </c>
      <c r="K1609" s="259">
        <f t="shared" si="525"/>
        <v>9382.4049733333359</v>
      </c>
      <c r="L1609" s="250">
        <f t="shared" si="509"/>
        <v>-2199.04</v>
      </c>
      <c r="M1609" s="19" t="s">
        <v>1260</v>
      </c>
      <c r="O1609" s="32" t="str">
        <f t="shared" si="526"/>
        <v>E331</v>
      </c>
      <c r="P1609" s="318"/>
      <c r="T1609" s="19" t="s">
        <v>1260</v>
      </c>
    </row>
    <row r="1610" spans="1:20" outlineLevel="2" x14ac:dyDescent="0.25">
      <c r="A1610" t="s">
        <v>144</v>
      </c>
      <c r="B1610" t="str">
        <f t="shared" si="523"/>
        <v>E331 HYD Str/Impv, Lower Baker-6</v>
      </c>
      <c r="C1610" s="19" t="s">
        <v>1230</v>
      </c>
      <c r="E1610" s="27">
        <v>43281</v>
      </c>
      <c r="F1610" s="249">
        <v>6317149.3600000003</v>
      </c>
      <c r="G1610" s="67">
        <v>2.2000000000000002E-2</v>
      </c>
      <c r="H1610" s="250">
        <v>11581.44</v>
      </c>
      <c r="I1610" s="249">
        <f t="shared" si="524"/>
        <v>5117675.4400000004</v>
      </c>
      <c r="J1610" s="67">
        <f t="shared" si="518"/>
        <v>2.2000000000000002E-2</v>
      </c>
      <c r="K1610" s="259">
        <f t="shared" si="525"/>
        <v>9382.4049733333359</v>
      </c>
      <c r="L1610" s="250">
        <f t="shared" si="509"/>
        <v>-2199.04</v>
      </c>
      <c r="M1610" s="19" t="s">
        <v>1260</v>
      </c>
      <c r="O1610" s="32" t="str">
        <f t="shared" si="526"/>
        <v>E331</v>
      </c>
      <c r="P1610" s="318"/>
      <c r="T1610" s="19" t="s">
        <v>1260</v>
      </c>
    </row>
    <row r="1611" spans="1:20" outlineLevel="2" x14ac:dyDescent="0.25">
      <c r="A1611" t="s">
        <v>144</v>
      </c>
      <c r="B1611" t="str">
        <f t="shared" si="523"/>
        <v>E331 HYD Str/Impv, Lower Baker-7</v>
      </c>
      <c r="C1611" s="19" t="s">
        <v>1230</v>
      </c>
      <c r="E1611" s="27">
        <v>43312</v>
      </c>
      <c r="F1611" s="249">
        <v>6317149.3600000003</v>
      </c>
      <c r="G1611" s="67">
        <v>2.2000000000000002E-2</v>
      </c>
      <c r="H1611" s="250">
        <v>11581.44</v>
      </c>
      <c r="I1611" s="249">
        <f t="shared" si="524"/>
        <v>5117675.4400000004</v>
      </c>
      <c r="J1611" s="67">
        <f t="shared" si="518"/>
        <v>2.2000000000000002E-2</v>
      </c>
      <c r="K1611" s="259">
        <f t="shared" si="525"/>
        <v>9382.4049733333359</v>
      </c>
      <c r="L1611" s="250">
        <f t="shared" si="509"/>
        <v>-2199.04</v>
      </c>
      <c r="M1611" s="19" t="s">
        <v>1260</v>
      </c>
      <c r="O1611" s="32" t="str">
        <f t="shared" si="526"/>
        <v>E331</v>
      </c>
      <c r="P1611" s="318"/>
      <c r="T1611" s="19" t="s">
        <v>1260</v>
      </c>
    </row>
    <row r="1612" spans="1:20" outlineLevel="2" x14ac:dyDescent="0.25">
      <c r="A1612" t="s">
        <v>144</v>
      </c>
      <c r="B1612" t="str">
        <f t="shared" si="523"/>
        <v>E331 HYD Str/Impv, Lower Baker-8</v>
      </c>
      <c r="C1612" s="19" t="s">
        <v>1230</v>
      </c>
      <c r="E1612" s="27">
        <v>43343</v>
      </c>
      <c r="F1612" s="249">
        <v>6317149.3600000003</v>
      </c>
      <c r="G1612" s="67">
        <v>2.2000000000000002E-2</v>
      </c>
      <c r="H1612" s="250">
        <v>11581.44</v>
      </c>
      <c r="I1612" s="249">
        <f t="shared" si="524"/>
        <v>5117675.4400000004</v>
      </c>
      <c r="J1612" s="67">
        <f t="shared" si="518"/>
        <v>2.2000000000000002E-2</v>
      </c>
      <c r="K1612" s="259">
        <f t="shared" si="525"/>
        <v>9382.4049733333359</v>
      </c>
      <c r="L1612" s="250">
        <f t="shared" si="509"/>
        <v>-2199.04</v>
      </c>
      <c r="M1612" s="19" t="s">
        <v>1260</v>
      </c>
      <c r="O1612" s="32" t="str">
        <f t="shared" si="526"/>
        <v>E331</v>
      </c>
      <c r="P1612" s="318"/>
      <c r="T1612" s="19" t="s">
        <v>1260</v>
      </c>
    </row>
    <row r="1613" spans="1:20" outlineLevel="2" x14ac:dyDescent="0.25">
      <c r="A1613" t="s">
        <v>144</v>
      </c>
      <c r="B1613" t="str">
        <f t="shared" si="523"/>
        <v>E331 HYD Str/Impv, Lower Baker-9</v>
      </c>
      <c r="C1613" s="19" t="s">
        <v>1230</v>
      </c>
      <c r="E1613" s="27">
        <v>43373</v>
      </c>
      <c r="F1613" s="249">
        <v>5717412.4000000004</v>
      </c>
      <c r="G1613" s="67">
        <v>2.2000000000000002E-2</v>
      </c>
      <c r="H1613" s="250">
        <v>10481.92</v>
      </c>
      <c r="I1613" s="249">
        <f t="shared" si="524"/>
        <v>5117675.4400000004</v>
      </c>
      <c r="J1613" s="67">
        <f t="shared" si="518"/>
        <v>2.2000000000000002E-2</v>
      </c>
      <c r="K1613" s="259">
        <f t="shared" si="525"/>
        <v>9382.4049733333359</v>
      </c>
      <c r="L1613" s="250">
        <f t="shared" si="509"/>
        <v>-1099.52</v>
      </c>
      <c r="M1613" s="19" t="s">
        <v>1260</v>
      </c>
      <c r="O1613" s="32" t="str">
        <f t="shared" si="526"/>
        <v>E331</v>
      </c>
      <c r="P1613" s="318"/>
      <c r="T1613" s="19" t="s">
        <v>1260</v>
      </c>
    </row>
    <row r="1614" spans="1:20" outlineLevel="2" x14ac:dyDescent="0.25">
      <c r="A1614" t="s">
        <v>144</v>
      </c>
      <c r="B1614" t="str">
        <f t="shared" si="523"/>
        <v>E331 HYD Str/Impv, Lower Baker-10</v>
      </c>
      <c r="C1614" s="19" t="s">
        <v>1230</v>
      </c>
      <c r="E1614" s="27">
        <v>43404</v>
      </c>
      <c r="F1614" s="249">
        <v>5117675.4400000004</v>
      </c>
      <c r="G1614" s="67">
        <v>2.2000000000000002E-2</v>
      </c>
      <c r="H1614" s="250">
        <v>9382.4</v>
      </c>
      <c r="I1614" s="249">
        <f t="shared" si="524"/>
        <v>5117675.4400000004</v>
      </c>
      <c r="J1614" s="67">
        <f t="shared" si="518"/>
        <v>2.2000000000000002E-2</v>
      </c>
      <c r="K1614" s="259">
        <f t="shared" si="525"/>
        <v>9382.4049733333359</v>
      </c>
      <c r="L1614" s="250">
        <f t="shared" si="509"/>
        <v>0</v>
      </c>
      <c r="M1614" s="19" t="s">
        <v>1260</v>
      </c>
      <c r="O1614" s="32" t="str">
        <f t="shared" si="526"/>
        <v>E331</v>
      </c>
      <c r="P1614" s="318"/>
      <c r="T1614" s="19" t="s">
        <v>1260</v>
      </c>
    </row>
    <row r="1615" spans="1:20" outlineLevel="2" x14ac:dyDescent="0.25">
      <c r="A1615" t="s">
        <v>144</v>
      </c>
      <c r="B1615" t="str">
        <f t="shared" si="523"/>
        <v>E331 HYD Str/Impv, Lower Baker-11</v>
      </c>
      <c r="C1615" s="19" t="s">
        <v>1230</v>
      </c>
      <c r="E1615" s="27">
        <v>43434</v>
      </c>
      <c r="F1615" s="249">
        <v>5117675.4400000004</v>
      </c>
      <c r="G1615" s="67">
        <v>2.2000000000000002E-2</v>
      </c>
      <c r="H1615" s="250">
        <v>9382.4</v>
      </c>
      <c r="I1615" s="249">
        <f t="shared" si="524"/>
        <v>5117675.4400000004</v>
      </c>
      <c r="J1615" s="67">
        <f t="shared" si="518"/>
        <v>2.2000000000000002E-2</v>
      </c>
      <c r="K1615" s="259">
        <f t="shared" si="525"/>
        <v>9382.4049733333359</v>
      </c>
      <c r="L1615" s="250">
        <f t="shared" si="509"/>
        <v>0</v>
      </c>
      <c r="M1615" s="19" t="s">
        <v>1260</v>
      </c>
      <c r="O1615" s="32" t="str">
        <f t="shared" si="526"/>
        <v>E331</v>
      </c>
      <c r="P1615" s="318"/>
      <c r="T1615" s="19" t="s">
        <v>1260</v>
      </c>
    </row>
    <row r="1616" spans="1:20" outlineLevel="2" x14ac:dyDescent="0.25">
      <c r="A1616" t="s">
        <v>144</v>
      </c>
      <c r="B1616" t="str">
        <f t="shared" si="523"/>
        <v>E331 HYD Str/Impv, Lower Baker-12</v>
      </c>
      <c r="C1616" s="19" t="s">
        <v>1230</v>
      </c>
      <c r="E1616" s="27">
        <v>43465</v>
      </c>
      <c r="F1616" s="249">
        <v>5117675.4400000004</v>
      </c>
      <c r="G1616" s="67">
        <v>2.2000000000000002E-2</v>
      </c>
      <c r="H1616" s="250">
        <v>9382.4</v>
      </c>
      <c r="I1616" s="249">
        <f t="shared" si="524"/>
        <v>5117675.4400000004</v>
      </c>
      <c r="J1616" s="67">
        <f t="shared" si="518"/>
        <v>2.2000000000000002E-2</v>
      </c>
      <c r="K1616" s="259">
        <f t="shared" si="525"/>
        <v>9382.4049733333359</v>
      </c>
      <c r="L1616" s="250">
        <f t="shared" si="509"/>
        <v>0</v>
      </c>
      <c r="M1616" s="19" t="s">
        <v>1260</v>
      </c>
      <c r="O1616" s="32" t="str">
        <f t="shared" si="526"/>
        <v>E331</v>
      </c>
      <c r="P1616" s="318"/>
      <c r="T1616" s="19" t="s">
        <v>1260</v>
      </c>
    </row>
    <row r="1617" spans="1:20" s="19" customFormat="1" ht="15.75" outlineLevel="1" thickBot="1" x14ac:dyDescent="0.3">
      <c r="A1617" s="28" t="s">
        <v>747</v>
      </c>
      <c r="C1617" s="20" t="s">
        <v>1232</v>
      </c>
      <c r="E1617" s="104" t="s">
        <v>1266</v>
      </c>
      <c r="F1617" s="29"/>
      <c r="G1617" s="30"/>
      <c r="H1617" s="41">
        <f>SUBTOTAL(9,H1605:H1616)</f>
        <v>131280.63999999998</v>
      </c>
      <c r="I1617" s="29"/>
      <c r="J1617" s="30">
        <f t="shared" si="518"/>
        <v>0</v>
      </c>
      <c r="K1617" s="41">
        <f>SUBTOTAL(9,K1605:K1616)</f>
        <v>112588.85968000004</v>
      </c>
      <c r="L1617" s="41">
        <f t="shared" si="509"/>
        <v>-18691.78</v>
      </c>
      <c r="O1617" s="32" t="str">
        <f>LEFT(A1617,5)</f>
        <v xml:space="preserve">E331 </v>
      </c>
      <c r="P1617" s="318">
        <f>-L1617/2</f>
        <v>9345.89</v>
      </c>
    </row>
    <row r="1618" spans="1:20" ht="15.75" outlineLevel="2" thickTop="1" x14ac:dyDescent="0.25">
      <c r="A1618" t="s">
        <v>145</v>
      </c>
      <c r="B1618" t="str">
        <f t="shared" ref="B1618:B1629" si="527">CONCATENATE(A1618,"-",MONTH(E1618))</f>
        <v>E331 HYD Str/Impv, Snoq 1 - 2013-1</v>
      </c>
      <c r="C1618" s="19" t="s">
        <v>1230</v>
      </c>
      <c r="E1618" s="27">
        <v>43131</v>
      </c>
      <c r="F1618" s="249">
        <v>46881506.289999999</v>
      </c>
      <c r="G1618" s="67">
        <v>3.4299999999999997E-2</v>
      </c>
      <c r="H1618" s="250">
        <v>134002.97</v>
      </c>
      <c r="I1618" s="249">
        <f t="shared" ref="I1618:I1629" si="528">VLOOKUP(CONCATENATE(A1618,"-12"),$B$6:$F$7816,5,FALSE)</f>
        <v>46881506.289999999</v>
      </c>
      <c r="J1618" s="67">
        <f t="shared" si="518"/>
        <v>3.4299999999999997E-2</v>
      </c>
      <c r="K1618" s="259">
        <f t="shared" ref="K1618:K1629" si="529">I1618*J1618/12</f>
        <v>134002.97214558334</v>
      </c>
      <c r="L1618" s="250">
        <f t="shared" si="509"/>
        <v>0</v>
      </c>
      <c r="M1618" s="19" t="s">
        <v>1260</v>
      </c>
      <c r="O1618" s="32" t="str">
        <f t="shared" ref="O1618:O1629" si="530">LEFT(A1618,4)</f>
        <v>E331</v>
      </c>
      <c r="P1618" s="318"/>
      <c r="T1618" s="19" t="s">
        <v>1260</v>
      </c>
    </row>
    <row r="1619" spans="1:20" outlineLevel="2" x14ac:dyDescent="0.25">
      <c r="A1619" t="s">
        <v>145</v>
      </c>
      <c r="B1619" t="str">
        <f t="shared" si="527"/>
        <v>E331 HYD Str/Impv, Snoq 1 - 2013-2</v>
      </c>
      <c r="C1619" s="19" t="s">
        <v>1230</v>
      </c>
      <c r="E1619" s="27">
        <v>43159</v>
      </c>
      <c r="F1619" s="249">
        <v>46881506.289999999</v>
      </c>
      <c r="G1619" s="67">
        <v>3.4299999999999997E-2</v>
      </c>
      <c r="H1619" s="250">
        <v>134002.97</v>
      </c>
      <c r="I1619" s="249">
        <f t="shared" si="528"/>
        <v>46881506.289999999</v>
      </c>
      <c r="J1619" s="67">
        <f t="shared" si="518"/>
        <v>3.4299999999999997E-2</v>
      </c>
      <c r="K1619" s="259">
        <f t="shared" si="529"/>
        <v>134002.97214558334</v>
      </c>
      <c r="L1619" s="250">
        <f t="shared" si="509"/>
        <v>0</v>
      </c>
      <c r="M1619" s="19" t="s">
        <v>1260</v>
      </c>
      <c r="O1619" s="32" t="str">
        <f t="shared" si="530"/>
        <v>E331</v>
      </c>
      <c r="P1619" s="318"/>
      <c r="T1619" s="19" t="s">
        <v>1260</v>
      </c>
    </row>
    <row r="1620" spans="1:20" outlineLevel="2" x14ac:dyDescent="0.25">
      <c r="A1620" t="s">
        <v>145</v>
      </c>
      <c r="B1620" t="str">
        <f t="shared" si="527"/>
        <v>E331 HYD Str/Impv, Snoq 1 - 2013-3</v>
      </c>
      <c r="C1620" s="19" t="s">
        <v>1230</v>
      </c>
      <c r="E1620" s="27">
        <v>43190</v>
      </c>
      <c r="F1620" s="249">
        <v>46881506.289999999</v>
      </c>
      <c r="G1620" s="67">
        <v>3.4299999999999997E-2</v>
      </c>
      <c r="H1620" s="250">
        <v>134002.97</v>
      </c>
      <c r="I1620" s="249">
        <f t="shared" si="528"/>
        <v>46881506.289999999</v>
      </c>
      <c r="J1620" s="67">
        <f t="shared" si="518"/>
        <v>3.4299999999999997E-2</v>
      </c>
      <c r="K1620" s="259">
        <f t="shared" si="529"/>
        <v>134002.97214558334</v>
      </c>
      <c r="L1620" s="250">
        <f t="shared" ref="L1620:L1683" si="531">ROUND(K1620-H1620,2)</f>
        <v>0</v>
      </c>
      <c r="M1620" s="19" t="s">
        <v>1260</v>
      </c>
      <c r="O1620" s="32" t="str">
        <f t="shared" si="530"/>
        <v>E331</v>
      </c>
      <c r="P1620" s="318"/>
      <c r="T1620" s="19" t="s">
        <v>1260</v>
      </c>
    </row>
    <row r="1621" spans="1:20" outlineLevel="2" x14ac:dyDescent="0.25">
      <c r="A1621" t="s">
        <v>145</v>
      </c>
      <c r="B1621" t="str">
        <f t="shared" si="527"/>
        <v>E331 HYD Str/Impv, Snoq 1 - 2013-4</v>
      </c>
      <c r="C1621" s="19" t="s">
        <v>1230</v>
      </c>
      <c r="E1621" s="27">
        <v>43220</v>
      </c>
      <c r="F1621" s="249">
        <v>46881506.289999999</v>
      </c>
      <c r="G1621" s="67">
        <v>3.4299999999999997E-2</v>
      </c>
      <c r="H1621" s="250">
        <v>134002.97</v>
      </c>
      <c r="I1621" s="249">
        <f t="shared" si="528"/>
        <v>46881506.289999999</v>
      </c>
      <c r="J1621" s="67">
        <f t="shared" si="518"/>
        <v>3.4299999999999997E-2</v>
      </c>
      <c r="K1621" s="259">
        <f t="shared" si="529"/>
        <v>134002.97214558334</v>
      </c>
      <c r="L1621" s="250">
        <f t="shared" si="531"/>
        <v>0</v>
      </c>
      <c r="M1621" s="19" t="s">
        <v>1260</v>
      </c>
      <c r="O1621" s="32" t="str">
        <f t="shared" si="530"/>
        <v>E331</v>
      </c>
      <c r="P1621" s="318"/>
      <c r="T1621" s="19" t="s">
        <v>1260</v>
      </c>
    </row>
    <row r="1622" spans="1:20" outlineLevel="2" x14ac:dyDescent="0.25">
      <c r="A1622" t="s">
        <v>145</v>
      </c>
      <c r="B1622" t="str">
        <f t="shared" si="527"/>
        <v>E331 HYD Str/Impv, Snoq 1 - 2013-5</v>
      </c>
      <c r="C1622" s="19" t="s">
        <v>1230</v>
      </c>
      <c r="E1622" s="27">
        <v>43251</v>
      </c>
      <c r="F1622" s="249">
        <v>46881506.289999999</v>
      </c>
      <c r="G1622" s="67">
        <v>3.4299999999999997E-2</v>
      </c>
      <c r="H1622" s="250">
        <v>134002.97</v>
      </c>
      <c r="I1622" s="249">
        <f t="shared" si="528"/>
        <v>46881506.289999999</v>
      </c>
      <c r="J1622" s="67">
        <f t="shared" si="518"/>
        <v>3.4299999999999997E-2</v>
      </c>
      <c r="K1622" s="259">
        <f t="shared" si="529"/>
        <v>134002.97214558334</v>
      </c>
      <c r="L1622" s="250">
        <f t="shared" si="531"/>
        <v>0</v>
      </c>
      <c r="M1622" s="19" t="s">
        <v>1260</v>
      </c>
      <c r="O1622" s="32" t="str">
        <f t="shared" si="530"/>
        <v>E331</v>
      </c>
      <c r="P1622" s="318"/>
      <c r="T1622" s="19" t="s">
        <v>1260</v>
      </c>
    </row>
    <row r="1623" spans="1:20" outlineLevel="2" x14ac:dyDescent="0.25">
      <c r="A1623" t="s">
        <v>145</v>
      </c>
      <c r="B1623" t="str">
        <f t="shared" si="527"/>
        <v>E331 HYD Str/Impv, Snoq 1 - 2013-6</v>
      </c>
      <c r="C1623" s="19" t="s">
        <v>1230</v>
      </c>
      <c r="E1623" s="27">
        <v>43281</v>
      </c>
      <c r="F1623" s="249">
        <v>46881506.289999999</v>
      </c>
      <c r="G1623" s="67">
        <v>3.4299999999999997E-2</v>
      </c>
      <c r="H1623" s="250">
        <v>134002.97</v>
      </c>
      <c r="I1623" s="249">
        <f t="shared" si="528"/>
        <v>46881506.289999999</v>
      </c>
      <c r="J1623" s="67">
        <f t="shared" si="518"/>
        <v>3.4299999999999997E-2</v>
      </c>
      <c r="K1623" s="259">
        <f t="shared" si="529"/>
        <v>134002.97214558334</v>
      </c>
      <c r="L1623" s="250">
        <f t="shared" si="531"/>
        <v>0</v>
      </c>
      <c r="M1623" s="19" t="s">
        <v>1260</v>
      </c>
      <c r="O1623" s="32" t="str">
        <f t="shared" si="530"/>
        <v>E331</v>
      </c>
      <c r="P1623" s="318"/>
      <c r="T1623" s="19" t="s">
        <v>1260</v>
      </c>
    </row>
    <row r="1624" spans="1:20" outlineLevel="2" x14ac:dyDescent="0.25">
      <c r="A1624" t="s">
        <v>145</v>
      </c>
      <c r="B1624" t="str">
        <f t="shared" si="527"/>
        <v>E331 HYD Str/Impv, Snoq 1 - 2013-7</v>
      </c>
      <c r="C1624" s="19" t="s">
        <v>1230</v>
      </c>
      <c r="E1624" s="27">
        <v>43312</v>
      </c>
      <c r="F1624" s="249">
        <v>46881506.289999999</v>
      </c>
      <c r="G1624" s="67">
        <v>3.4299999999999997E-2</v>
      </c>
      <c r="H1624" s="250">
        <v>134002.97</v>
      </c>
      <c r="I1624" s="249">
        <f t="shared" si="528"/>
        <v>46881506.289999999</v>
      </c>
      <c r="J1624" s="67">
        <f t="shared" si="518"/>
        <v>3.4299999999999997E-2</v>
      </c>
      <c r="K1624" s="259">
        <f t="shared" si="529"/>
        <v>134002.97214558334</v>
      </c>
      <c r="L1624" s="250">
        <f t="shared" si="531"/>
        <v>0</v>
      </c>
      <c r="M1624" s="19" t="s">
        <v>1260</v>
      </c>
      <c r="O1624" s="32" t="str">
        <f t="shared" si="530"/>
        <v>E331</v>
      </c>
      <c r="P1624" s="318"/>
      <c r="T1624" s="19" t="s">
        <v>1260</v>
      </c>
    </row>
    <row r="1625" spans="1:20" outlineLevel="2" x14ac:dyDescent="0.25">
      <c r="A1625" t="s">
        <v>145</v>
      </c>
      <c r="B1625" t="str">
        <f t="shared" si="527"/>
        <v>E331 HYD Str/Impv, Snoq 1 - 2013-8</v>
      </c>
      <c r="C1625" s="19" t="s">
        <v>1230</v>
      </c>
      <c r="E1625" s="27">
        <v>43343</v>
      </c>
      <c r="F1625" s="249">
        <v>46881506.289999999</v>
      </c>
      <c r="G1625" s="67">
        <v>3.4299999999999997E-2</v>
      </c>
      <c r="H1625" s="250">
        <v>134002.97</v>
      </c>
      <c r="I1625" s="249">
        <f t="shared" si="528"/>
        <v>46881506.289999999</v>
      </c>
      <c r="J1625" s="67">
        <f t="shared" si="518"/>
        <v>3.4299999999999997E-2</v>
      </c>
      <c r="K1625" s="259">
        <f t="shared" si="529"/>
        <v>134002.97214558334</v>
      </c>
      <c r="L1625" s="250">
        <f t="shared" si="531"/>
        <v>0</v>
      </c>
      <c r="M1625" s="19" t="s">
        <v>1260</v>
      </c>
      <c r="O1625" s="32" t="str">
        <f t="shared" si="530"/>
        <v>E331</v>
      </c>
      <c r="P1625" s="318"/>
      <c r="T1625" s="19" t="s">
        <v>1260</v>
      </c>
    </row>
    <row r="1626" spans="1:20" outlineLevel="2" x14ac:dyDescent="0.25">
      <c r="A1626" t="s">
        <v>145</v>
      </c>
      <c r="B1626" t="str">
        <f t="shared" si="527"/>
        <v>E331 HYD Str/Impv, Snoq 1 - 2013-9</v>
      </c>
      <c r="C1626" s="19" t="s">
        <v>1230</v>
      </c>
      <c r="E1626" s="27">
        <v>43373</v>
      </c>
      <c r="F1626" s="249">
        <v>46881506.289999999</v>
      </c>
      <c r="G1626" s="67">
        <v>3.4299999999999997E-2</v>
      </c>
      <c r="H1626" s="250">
        <v>134002.97</v>
      </c>
      <c r="I1626" s="249">
        <f t="shared" si="528"/>
        <v>46881506.289999999</v>
      </c>
      <c r="J1626" s="67">
        <f t="shared" si="518"/>
        <v>3.4299999999999997E-2</v>
      </c>
      <c r="K1626" s="259">
        <f t="shared" si="529"/>
        <v>134002.97214558334</v>
      </c>
      <c r="L1626" s="250">
        <f t="shared" si="531"/>
        <v>0</v>
      </c>
      <c r="M1626" s="19" t="s">
        <v>1260</v>
      </c>
      <c r="O1626" s="32" t="str">
        <f t="shared" si="530"/>
        <v>E331</v>
      </c>
      <c r="P1626" s="318"/>
      <c r="T1626" s="19" t="s">
        <v>1260</v>
      </c>
    </row>
    <row r="1627" spans="1:20" outlineLevel="2" x14ac:dyDescent="0.25">
      <c r="A1627" t="s">
        <v>145</v>
      </c>
      <c r="B1627" t="str">
        <f t="shared" si="527"/>
        <v>E331 HYD Str/Impv, Snoq 1 - 2013-10</v>
      </c>
      <c r="C1627" s="19" t="s">
        <v>1230</v>
      </c>
      <c r="E1627" s="27">
        <v>43404</v>
      </c>
      <c r="F1627" s="249">
        <v>46881506.289999999</v>
      </c>
      <c r="G1627" s="67">
        <v>3.4299999999999997E-2</v>
      </c>
      <c r="H1627" s="250">
        <v>134002.97</v>
      </c>
      <c r="I1627" s="249">
        <f t="shared" si="528"/>
        <v>46881506.289999999</v>
      </c>
      <c r="J1627" s="67">
        <f t="shared" si="518"/>
        <v>3.4299999999999997E-2</v>
      </c>
      <c r="K1627" s="259">
        <f t="shared" si="529"/>
        <v>134002.97214558334</v>
      </c>
      <c r="L1627" s="250">
        <f t="shared" si="531"/>
        <v>0</v>
      </c>
      <c r="M1627" s="19" t="s">
        <v>1260</v>
      </c>
      <c r="O1627" s="32" t="str">
        <f t="shared" si="530"/>
        <v>E331</v>
      </c>
      <c r="P1627" s="318"/>
      <c r="T1627" s="19" t="s">
        <v>1260</v>
      </c>
    </row>
    <row r="1628" spans="1:20" outlineLevel="2" x14ac:dyDescent="0.25">
      <c r="A1628" t="s">
        <v>145</v>
      </c>
      <c r="B1628" t="str">
        <f t="shared" si="527"/>
        <v>E331 HYD Str/Impv, Snoq 1 - 2013-11</v>
      </c>
      <c r="C1628" s="19" t="s">
        <v>1230</v>
      </c>
      <c r="E1628" s="27">
        <v>43434</v>
      </c>
      <c r="F1628" s="249">
        <v>46881506.289999999</v>
      </c>
      <c r="G1628" s="67">
        <v>3.4299999999999997E-2</v>
      </c>
      <c r="H1628" s="250">
        <v>134002.97</v>
      </c>
      <c r="I1628" s="249">
        <f t="shared" si="528"/>
        <v>46881506.289999999</v>
      </c>
      <c r="J1628" s="67">
        <f t="shared" si="518"/>
        <v>3.4299999999999997E-2</v>
      </c>
      <c r="K1628" s="259">
        <f t="shared" si="529"/>
        <v>134002.97214558334</v>
      </c>
      <c r="L1628" s="250">
        <f t="shared" si="531"/>
        <v>0</v>
      </c>
      <c r="M1628" s="19" t="s">
        <v>1260</v>
      </c>
      <c r="O1628" s="32" t="str">
        <f t="shared" si="530"/>
        <v>E331</v>
      </c>
      <c r="P1628" s="318"/>
      <c r="T1628" s="19" t="s">
        <v>1260</v>
      </c>
    </row>
    <row r="1629" spans="1:20" outlineLevel="2" x14ac:dyDescent="0.25">
      <c r="A1629" t="s">
        <v>145</v>
      </c>
      <c r="B1629" t="str">
        <f t="shared" si="527"/>
        <v>E331 HYD Str/Impv, Snoq 1 - 2013-12</v>
      </c>
      <c r="C1629" s="19" t="s">
        <v>1230</v>
      </c>
      <c r="E1629" s="27">
        <v>43465</v>
      </c>
      <c r="F1629" s="249">
        <v>46881506.289999999</v>
      </c>
      <c r="G1629" s="67">
        <v>3.4299999999999997E-2</v>
      </c>
      <c r="H1629" s="250">
        <v>134002.97</v>
      </c>
      <c r="I1629" s="249">
        <f t="shared" si="528"/>
        <v>46881506.289999999</v>
      </c>
      <c r="J1629" s="67">
        <f t="shared" si="518"/>
        <v>3.4299999999999997E-2</v>
      </c>
      <c r="K1629" s="259">
        <f t="shared" si="529"/>
        <v>134002.97214558334</v>
      </c>
      <c r="L1629" s="250">
        <f t="shared" si="531"/>
        <v>0</v>
      </c>
      <c r="M1629" s="19" t="s">
        <v>1260</v>
      </c>
      <c r="O1629" s="32" t="str">
        <f t="shared" si="530"/>
        <v>E331</v>
      </c>
      <c r="P1629" s="318"/>
      <c r="T1629" s="19" t="s">
        <v>1260</v>
      </c>
    </row>
    <row r="1630" spans="1:20" s="19" customFormat="1" ht="15.75" outlineLevel="1" thickBot="1" x14ac:dyDescent="0.3">
      <c r="A1630" s="28" t="s">
        <v>748</v>
      </c>
      <c r="C1630" s="20" t="s">
        <v>1232</v>
      </c>
      <c r="E1630" s="104" t="s">
        <v>1266</v>
      </c>
      <c r="F1630" s="29"/>
      <c r="G1630" s="30"/>
      <c r="H1630" s="41">
        <f>SUBTOTAL(9,H1618:H1629)</f>
        <v>1608035.64</v>
      </c>
      <c r="I1630" s="29"/>
      <c r="J1630" s="30">
        <f t="shared" si="518"/>
        <v>0</v>
      </c>
      <c r="K1630" s="41">
        <f>SUBTOTAL(9,K1618:K1629)</f>
        <v>1608035.6657469997</v>
      </c>
      <c r="L1630" s="41">
        <f t="shared" si="531"/>
        <v>0.03</v>
      </c>
      <c r="O1630" s="32" t="str">
        <f>LEFT(A1630,5)</f>
        <v xml:space="preserve">E331 </v>
      </c>
      <c r="P1630" s="318">
        <f>-L1630/2</f>
        <v>-1.4999999999999999E-2</v>
      </c>
    </row>
    <row r="1631" spans="1:20" ht="15.75" outlineLevel="2" thickTop="1" x14ac:dyDescent="0.25">
      <c r="A1631" t="s">
        <v>146</v>
      </c>
      <c r="B1631" t="str">
        <f t="shared" ref="B1631:B1642" si="532">CONCATENATE(A1631,"-",MONTH(E1631))</f>
        <v>E331 HYD Str/Impv, Snoq 2 - 2013-1</v>
      </c>
      <c r="C1631" s="19" t="s">
        <v>1230</v>
      </c>
      <c r="E1631" s="27">
        <v>43131</v>
      </c>
      <c r="F1631" s="249">
        <v>49092760.119999997</v>
      </c>
      <c r="G1631" s="67">
        <v>3.3599999999999998E-2</v>
      </c>
      <c r="H1631" s="250">
        <v>137459.72</v>
      </c>
      <c r="I1631" s="249">
        <f t="shared" ref="I1631:I1642" si="533">VLOOKUP(CONCATENATE(A1631,"-12"),$B$6:$F$7816,5,FALSE)</f>
        <v>49094072.640000001</v>
      </c>
      <c r="J1631" s="67">
        <f t="shared" si="518"/>
        <v>3.3599999999999998E-2</v>
      </c>
      <c r="K1631" s="259">
        <f t="shared" ref="K1631:K1642" si="534">I1631*J1631/12</f>
        <v>137463.40339199998</v>
      </c>
      <c r="L1631" s="250">
        <f t="shared" si="531"/>
        <v>3.68</v>
      </c>
      <c r="M1631" s="19" t="s">
        <v>1260</v>
      </c>
      <c r="O1631" s="32" t="str">
        <f t="shared" ref="O1631:O1642" si="535">LEFT(A1631,4)</f>
        <v>E331</v>
      </c>
      <c r="P1631" s="318"/>
      <c r="T1631" s="19" t="s">
        <v>1260</v>
      </c>
    </row>
    <row r="1632" spans="1:20" outlineLevel="2" x14ac:dyDescent="0.25">
      <c r="A1632" t="s">
        <v>146</v>
      </c>
      <c r="B1632" t="str">
        <f t="shared" si="532"/>
        <v>E331 HYD Str/Impv, Snoq 2 - 2013-2</v>
      </c>
      <c r="C1632" s="19" t="s">
        <v>1230</v>
      </c>
      <c r="E1632" s="27">
        <v>43159</v>
      </c>
      <c r="F1632" s="249">
        <v>49092760.119999997</v>
      </c>
      <c r="G1632" s="67">
        <v>3.3599999999999998E-2</v>
      </c>
      <c r="H1632" s="250">
        <v>137459.72</v>
      </c>
      <c r="I1632" s="249">
        <f t="shared" si="533"/>
        <v>49094072.640000001</v>
      </c>
      <c r="J1632" s="67">
        <f t="shared" si="518"/>
        <v>3.3599999999999998E-2</v>
      </c>
      <c r="K1632" s="259">
        <f t="shared" si="534"/>
        <v>137463.40339199998</v>
      </c>
      <c r="L1632" s="250">
        <f t="shared" si="531"/>
        <v>3.68</v>
      </c>
      <c r="M1632" s="19" t="s">
        <v>1260</v>
      </c>
      <c r="O1632" s="32" t="str">
        <f t="shared" si="535"/>
        <v>E331</v>
      </c>
      <c r="P1632" s="318"/>
      <c r="T1632" s="19" t="s">
        <v>1260</v>
      </c>
    </row>
    <row r="1633" spans="1:20" outlineLevel="2" x14ac:dyDescent="0.25">
      <c r="A1633" t="s">
        <v>146</v>
      </c>
      <c r="B1633" t="str">
        <f t="shared" si="532"/>
        <v>E331 HYD Str/Impv, Snoq 2 - 2013-3</v>
      </c>
      <c r="C1633" s="19" t="s">
        <v>1230</v>
      </c>
      <c r="E1633" s="27">
        <v>43190</v>
      </c>
      <c r="F1633" s="249">
        <v>49092760.119999997</v>
      </c>
      <c r="G1633" s="67">
        <v>3.3599999999999998E-2</v>
      </c>
      <c r="H1633" s="250">
        <v>137459.72</v>
      </c>
      <c r="I1633" s="249">
        <f t="shared" si="533"/>
        <v>49094072.640000001</v>
      </c>
      <c r="J1633" s="67">
        <f t="shared" si="518"/>
        <v>3.3599999999999998E-2</v>
      </c>
      <c r="K1633" s="259">
        <f t="shared" si="534"/>
        <v>137463.40339199998</v>
      </c>
      <c r="L1633" s="250">
        <f t="shared" si="531"/>
        <v>3.68</v>
      </c>
      <c r="M1633" s="19" t="s">
        <v>1260</v>
      </c>
      <c r="O1633" s="32" t="str">
        <f t="shared" si="535"/>
        <v>E331</v>
      </c>
      <c r="P1633" s="318"/>
      <c r="T1633" s="19" t="s">
        <v>1260</v>
      </c>
    </row>
    <row r="1634" spans="1:20" outlineLevel="2" x14ac:dyDescent="0.25">
      <c r="A1634" t="s">
        <v>146</v>
      </c>
      <c r="B1634" t="str">
        <f t="shared" si="532"/>
        <v>E331 HYD Str/Impv, Snoq 2 - 2013-4</v>
      </c>
      <c r="C1634" s="19" t="s">
        <v>1230</v>
      </c>
      <c r="E1634" s="27">
        <v>43220</v>
      </c>
      <c r="F1634" s="249">
        <v>49092760.119999997</v>
      </c>
      <c r="G1634" s="67">
        <v>3.3599999999999998E-2</v>
      </c>
      <c r="H1634" s="250">
        <v>137459.72</v>
      </c>
      <c r="I1634" s="249">
        <f t="shared" si="533"/>
        <v>49094072.640000001</v>
      </c>
      <c r="J1634" s="67">
        <f t="shared" si="518"/>
        <v>3.3599999999999998E-2</v>
      </c>
      <c r="K1634" s="259">
        <f t="shared" si="534"/>
        <v>137463.40339199998</v>
      </c>
      <c r="L1634" s="250">
        <f t="shared" si="531"/>
        <v>3.68</v>
      </c>
      <c r="M1634" s="19" t="s">
        <v>1260</v>
      </c>
      <c r="O1634" s="32" t="str">
        <f t="shared" si="535"/>
        <v>E331</v>
      </c>
      <c r="P1634" s="318"/>
      <c r="T1634" s="19" t="s">
        <v>1260</v>
      </c>
    </row>
    <row r="1635" spans="1:20" outlineLevel="2" x14ac:dyDescent="0.25">
      <c r="A1635" t="s">
        <v>146</v>
      </c>
      <c r="B1635" t="str">
        <f t="shared" si="532"/>
        <v>E331 HYD Str/Impv, Snoq 2 - 2013-5</v>
      </c>
      <c r="C1635" s="19" t="s">
        <v>1230</v>
      </c>
      <c r="E1635" s="27">
        <v>43251</v>
      </c>
      <c r="F1635" s="249">
        <v>49092760.119999997</v>
      </c>
      <c r="G1635" s="67">
        <v>3.3599999999999998E-2</v>
      </c>
      <c r="H1635" s="250">
        <v>137459.72</v>
      </c>
      <c r="I1635" s="249">
        <f t="shared" si="533"/>
        <v>49094072.640000001</v>
      </c>
      <c r="J1635" s="67">
        <f t="shared" si="518"/>
        <v>3.3599999999999998E-2</v>
      </c>
      <c r="K1635" s="259">
        <f t="shared" si="534"/>
        <v>137463.40339199998</v>
      </c>
      <c r="L1635" s="250">
        <f t="shared" si="531"/>
        <v>3.68</v>
      </c>
      <c r="M1635" s="19" t="s">
        <v>1260</v>
      </c>
      <c r="O1635" s="32" t="str">
        <f t="shared" si="535"/>
        <v>E331</v>
      </c>
      <c r="P1635" s="318"/>
      <c r="T1635" s="19" t="s">
        <v>1260</v>
      </c>
    </row>
    <row r="1636" spans="1:20" outlineLevel="2" x14ac:dyDescent="0.25">
      <c r="A1636" t="s">
        <v>146</v>
      </c>
      <c r="B1636" t="str">
        <f t="shared" si="532"/>
        <v>E331 HYD Str/Impv, Snoq 2 - 2013-6</v>
      </c>
      <c r="C1636" s="19" t="s">
        <v>1230</v>
      </c>
      <c r="E1636" s="27">
        <v>43281</v>
      </c>
      <c r="F1636" s="249">
        <v>49092760.119999997</v>
      </c>
      <c r="G1636" s="67">
        <v>3.3599999999999998E-2</v>
      </c>
      <c r="H1636" s="250">
        <v>137459.72</v>
      </c>
      <c r="I1636" s="249">
        <f t="shared" si="533"/>
        <v>49094072.640000001</v>
      </c>
      <c r="J1636" s="67">
        <f t="shared" si="518"/>
        <v>3.3599999999999998E-2</v>
      </c>
      <c r="K1636" s="259">
        <f t="shared" si="534"/>
        <v>137463.40339199998</v>
      </c>
      <c r="L1636" s="250">
        <f t="shared" si="531"/>
        <v>3.68</v>
      </c>
      <c r="M1636" s="19" t="s">
        <v>1260</v>
      </c>
      <c r="O1636" s="32" t="str">
        <f t="shared" si="535"/>
        <v>E331</v>
      </c>
      <c r="P1636" s="318"/>
      <c r="T1636" s="19" t="s">
        <v>1260</v>
      </c>
    </row>
    <row r="1637" spans="1:20" outlineLevel="2" x14ac:dyDescent="0.25">
      <c r="A1637" t="s">
        <v>146</v>
      </c>
      <c r="B1637" t="str">
        <f t="shared" si="532"/>
        <v>E331 HYD Str/Impv, Snoq 2 - 2013-7</v>
      </c>
      <c r="C1637" s="19" t="s">
        <v>1230</v>
      </c>
      <c r="E1637" s="27">
        <v>43312</v>
      </c>
      <c r="F1637" s="249">
        <v>49092760.119999997</v>
      </c>
      <c r="G1637" s="67">
        <v>3.3599999999999998E-2</v>
      </c>
      <c r="H1637" s="250">
        <v>137459.72</v>
      </c>
      <c r="I1637" s="249">
        <f t="shared" si="533"/>
        <v>49094072.640000001</v>
      </c>
      <c r="J1637" s="67">
        <f t="shared" si="518"/>
        <v>3.3599999999999998E-2</v>
      </c>
      <c r="K1637" s="259">
        <f t="shared" si="534"/>
        <v>137463.40339199998</v>
      </c>
      <c r="L1637" s="250">
        <f t="shared" si="531"/>
        <v>3.68</v>
      </c>
      <c r="M1637" s="19" t="s">
        <v>1260</v>
      </c>
      <c r="O1637" s="32" t="str">
        <f t="shared" si="535"/>
        <v>E331</v>
      </c>
      <c r="P1637" s="318"/>
      <c r="T1637" s="19" t="s">
        <v>1260</v>
      </c>
    </row>
    <row r="1638" spans="1:20" outlineLevel="2" x14ac:dyDescent="0.25">
      <c r="A1638" t="s">
        <v>146</v>
      </c>
      <c r="B1638" t="str">
        <f t="shared" si="532"/>
        <v>E331 HYD Str/Impv, Snoq 2 - 2013-8</v>
      </c>
      <c r="C1638" s="19" t="s">
        <v>1230</v>
      </c>
      <c r="E1638" s="27">
        <v>43343</v>
      </c>
      <c r="F1638" s="249">
        <v>49092760.119999997</v>
      </c>
      <c r="G1638" s="67">
        <v>3.3599999999999998E-2</v>
      </c>
      <c r="H1638" s="250">
        <v>137459.72</v>
      </c>
      <c r="I1638" s="249">
        <f t="shared" si="533"/>
        <v>49094072.640000001</v>
      </c>
      <c r="J1638" s="67">
        <f t="shared" si="518"/>
        <v>3.3599999999999998E-2</v>
      </c>
      <c r="K1638" s="259">
        <f t="shared" si="534"/>
        <v>137463.40339199998</v>
      </c>
      <c r="L1638" s="250">
        <f t="shared" si="531"/>
        <v>3.68</v>
      </c>
      <c r="M1638" s="19" t="s">
        <v>1260</v>
      </c>
      <c r="O1638" s="32" t="str">
        <f t="shared" si="535"/>
        <v>E331</v>
      </c>
      <c r="P1638" s="318"/>
      <c r="T1638" s="19" t="s">
        <v>1260</v>
      </c>
    </row>
    <row r="1639" spans="1:20" outlineLevel="2" x14ac:dyDescent="0.25">
      <c r="A1639" t="s">
        <v>146</v>
      </c>
      <c r="B1639" t="str">
        <f t="shared" si="532"/>
        <v>E331 HYD Str/Impv, Snoq 2 - 2013-9</v>
      </c>
      <c r="C1639" s="19" t="s">
        <v>1230</v>
      </c>
      <c r="E1639" s="27">
        <v>43373</v>
      </c>
      <c r="F1639" s="249">
        <v>49092760.119999997</v>
      </c>
      <c r="G1639" s="67">
        <v>3.3599999999999998E-2</v>
      </c>
      <c r="H1639" s="250">
        <v>137459.72</v>
      </c>
      <c r="I1639" s="249">
        <f t="shared" si="533"/>
        <v>49094072.640000001</v>
      </c>
      <c r="J1639" s="67">
        <f t="shared" si="518"/>
        <v>3.3599999999999998E-2</v>
      </c>
      <c r="K1639" s="259">
        <f t="shared" si="534"/>
        <v>137463.40339199998</v>
      </c>
      <c r="L1639" s="250">
        <f t="shared" si="531"/>
        <v>3.68</v>
      </c>
      <c r="M1639" s="19" t="s">
        <v>1260</v>
      </c>
      <c r="O1639" s="32" t="str">
        <f t="shared" si="535"/>
        <v>E331</v>
      </c>
      <c r="P1639" s="318"/>
      <c r="T1639" s="19" t="s">
        <v>1260</v>
      </c>
    </row>
    <row r="1640" spans="1:20" outlineLevel="2" x14ac:dyDescent="0.25">
      <c r="A1640" t="s">
        <v>146</v>
      </c>
      <c r="B1640" t="str">
        <f t="shared" si="532"/>
        <v>E331 HYD Str/Impv, Snoq 2 - 2013-10</v>
      </c>
      <c r="C1640" s="19" t="s">
        <v>1230</v>
      </c>
      <c r="E1640" s="27">
        <v>43404</v>
      </c>
      <c r="F1640" s="249">
        <v>49092760.119999997</v>
      </c>
      <c r="G1640" s="67">
        <v>3.3599999999999998E-2</v>
      </c>
      <c r="H1640" s="250">
        <v>137459.72</v>
      </c>
      <c r="I1640" s="249">
        <f t="shared" si="533"/>
        <v>49094072.640000001</v>
      </c>
      <c r="J1640" s="67">
        <f t="shared" si="518"/>
        <v>3.3599999999999998E-2</v>
      </c>
      <c r="K1640" s="259">
        <f t="shared" si="534"/>
        <v>137463.40339199998</v>
      </c>
      <c r="L1640" s="250">
        <f t="shared" si="531"/>
        <v>3.68</v>
      </c>
      <c r="M1640" s="19" t="s">
        <v>1260</v>
      </c>
      <c r="O1640" s="32" t="str">
        <f t="shared" si="535"/>
        <v>E331</v>
      </c>
      <c r="P1640" s="318"/>
      <c r="T1640" s="19" t="s">
        <v>1260</v>
      </c>
    </row>
    <row r="1641" spans="1:20" outlineLevel="2" x14ac:dyDescent="0.25">
      <c r="A1641" t="s">
        <v>146</v>
      </c>
      <c r="B1641" t="str">
        <f t="shared" si="532"/>
        <v>E331 HYD Str/Impv, Snoq 2 - 2013-11</v>
      </c>
      <c r="C1641" s="19" t="s">
        <v>1230</v>
      </c>
      <c r="E1641" s="27">
        <v>43434</v>
      </c>
      <c r="F1641" s="249">
        <v>49093416.380000003</v>
      </c>
      <c r="G1641" s="67">
        <v>3.3599999999999998E-2</v>
      </c>
      <c r="H1641" s="250">
        <v>137461.56</v>
      </c>
      <c r="I1641" s="249">
        <f t="shared" si="533"/>
        <v>49094072.640000001</v>
      </c>
      <c r="J1641" s="67">
        <f t="shared" si="518"/>
        <v>3.3599999999999998E-2</v>
      </c>
      <c r="K1641" s="259">
        <f t="shared" si="534"/>
        <v>137463.40339199998</v>
      </c>
      <c r="L1641" s="250">
        <f t="shared" si="531"/>
        <v>1.84</v>
      </c>
      <c r="M1641" s="19" t="s">
        <v>1260</v>
      </c>
      <c r="O1641" s="32" t="str">
        <f t="shared" si="535"/>
        <v>E331</v>
      </c>
      <c r="P1641" s="318"/>
      <c r="T1641" s="19" t="s">
        <v>1260</v>
      </c>
    </row>
    <row r="1642" spans="1:20" outlineLevel="2" x14ac:dyDescent="0.25">
      <c r="A1642" t="s">
        <v>146</v>
      </c>
      <c r="B1642" t="str">
        <f t="shared" si="532"/>
        <v>E331 HYD Str/Impv, Snoq 2 - 2013-12</v>
      </c>
      <c r="C1642" s="19" t="s">
        <v>1230</v>
      </c>
      <c r="E1642" s="27">
        <v>43465</v>
      </c>
      <c r="F1642" s="249">
        <v>49094072.640000001</v>
      </c>
      <c r="G1642" s="67">
        <v>3.3599999999999998E-2</v>
      </c>
      <c r="H1642" s="250">
        <v>137463.4</v>
      </c>
      <c r="I1642" s="249">
        <f t="shared" si="533"/>
        <v>49094072.640000001</v>
      </c>
      <c r="J1642" s="67">
        <f t="shared" si="518"/>
        <v>3.3599999999999998E-2</v>
      </c>
      <c r="K1642" s="259">
        <f t="shared" si="534"/>
        <v>137463.40339199998</v>
      </c>
      <c r="L1642" s="250">
        <f t="shared" si="531"/>
        <v>0</v>
      </c>
      <c r="M1642" s="19" t="s">
        <v>1260</v>
      </c>
      <c r="O1642" s="32" t="str">
        <f t="shared" si="535"/>
        <v>E331</v>
      </c>
      <c r="P1642" s="318"/>
      <c r="T1642" s="19" t="s">
        <v>1260</v>
      </c>
    </row>
    <row r="1643" spans="1:20" s="19" customFormat="1" ht="15.75" outlineLevel="1" thickBot="1" x14ac:dyDescent="0.3">
      <c r="A1643" s="28" t="s">
        <v>749</v>
      </c>
      <c r="C1643" s="20" t="s">
        <v>1232</v>
      </c>
      <c r="E1643" s="104" t="s">
        <v>1266</v>
      </c>
      <c r="F1643" s="29"/>
      <c r="G1643" s="30"/>
      <c r="H1643" s="41">
        <f>SUBTOTAL(9,H1631:H1642)</f>
        <v>1649522.16</v>
      </c>
      <c r="I1643" s="29"/>
      <c r="J1643" s="30">
        <f t="shared" si="518"/>
        <v>0</v>
      </c>
      <c r="K1643" s="41">
        <f>SUBTOTAL(9,K1631:K1642)</f>
        <v>1649560.8407039994</v>
      </c>
      <c r="L1643" s="41">
        <f t="shared" si="531"/>
        <v>38.68</v>
      </c>
      <c r="O1643" s="32" t="str">
        <f>LEFT(A1643,5)</f>
        <v xml:space="preserve">E331 </v>
      </c>
      <c r="P1643" s="318">
        <f>-L1643/2</f>
        <v>-19.34</v>
      </c>
    </row>
    <row r="1644" spans="1:20" ht="15.75" outlineLevel="2" thickTop="1" x14ac:dyDescent="0.25">
      <c r="A1644" t="s">
        <v>147</v>
      </c>
      <c r="B1644" t="str">
        <f t="shared" ref="B1644:B1655" si="536">CONCATENATE(A1644,"-",MONTH(E1644))</f>
        <v>E331 HYD Str/Impv, Snoq Park-1</v>
      </c>
      <c r="C1644" s="19" t="s">
        <v>1230</v>
      </c>
      <c r="E1644" s="27">
        <v>43131</v>
      </c>
      <c r="F1644" s="249">
        <v>5838128.9000000004</v>
      </c>
      <c r="G1644" s="67">
        <v>3.3599999999999998E-2</v>
      </c>
      <c r="H1644" s="250">
        <v>16346.76</v>
      </c>
      <c r="I1644" s="249">
        <f t="shared" ref="I1644:I1655" si="537">VLOOKUP(CONCATENATE(A1644,"-12"),$B$6:$F$7816,5,FALSE)</f>
        <v>5838128.9000000004</v>
      </c>
      <c r="J1644" s="67">
        <f t="shared" si="518"/>
        <v>3.3599999999999998E-2</v>
      </c>
      <c r="K1644" s="259">
        <f t="shared" ref="K1644:K1655" si="538">I1644*J1644/12</f>
        <v>16346.760920000001</v>
      </c>
      <c r="L1644" s="250">
        <f t="shared" si="531"/>
        <v>0</v>
      </c>
      <c r="M1644" s="19" t="s">
        <v>1260</v>
      </c>
      <c r="O1644" s="32" t="str">
        <f t="shared" ref="O1644:O1655" si="539">LEFT(A1644,4)</f>
        <v>E331</v>
      </c>
      <c r="P1644" s="318"/>
      <c r="T1644" s="19" t="s">
        <v>1260</v>
      </c>
    </row>
    <row r="1645" spans="1:20" outlineLevel="2" x14ac:dyDescent="0.25">
      <c r="A1645" t="s">
        <v>147</v>
      </c>
      <c r="B1645" t="str">
        <f t="shared" si="536"/>
        <v>E331 HYD Str/Impv, Snoq Park-2</v>
      </c>
      <c r="C1645" s="19" t="s">
        <v>1230</v>
      </c>
      <c r="E1645" s="27">
        <v>43159</v>
      </c>
      <c r="F1645" s="249">
        <v>5838128.9000000004</v>
      </c>
      <c r="G1645" s="67">
        <v>3.3599999999999998E-2</v>
      </c>
      <c r="H1645" s="250">
        <v>16346.76</v>
      </c>
      <c r="I1645" s="249">
        <f t="shared" si="537"/>
        <v>5838128.9000000004</v>
      </c>
      <c r="J1645" s="67">
        <f t="shared" si="518"/>
        <v>3.3599999999999998E-2</v>
      </c>
      <c r="K1645" s="259">
        <f t="shared" si="538"/>
        <v>16346.760920000001</v>
      </c>
      <c r="L1645" s="250">
        <f t="shared" si="531"/>
        <v>0</v>
      </c>
      <c r="M1645" s="19" t="s">
        <v>1260</v>
      </c>
      <c r="O1645" s="32" t="str">
        <f t="shared" si="539"/>
        <v>E331</v>
      </c>
      <c r="P1645" s="318"/>
      <c r="T1645" s="19" t="s">
        <v>1260</v>
      </c>
    </row>
    <row r="1646" spans="1:20" outlineLevel="2" x14ac:dyDescent="0.25">
      <c r="A1646" t="s">
        <v>147</v>
      </c>
      <c r="B1646" t="str">
        <f t="shared" si="536"/>
        <v>E331 HYD Str/Impv, Snoq Park-3</v>
      </c>
      <c r="C1646" s="19" t="s">
        <v>1230</v>
      </c>
      <c r="E1646" s="27">
        <v>43190</v>
      </c>
      <c r="F1646" s="249">
        <v>5838128.9000000004</v>
      </c>
      <c r="G1646" s="67">
        <v>3.3599999999999998E-2</v>
      </c>
      <c r="H1646" s="250">
        <v>16346.76</v>
      </c>
      <c r="I1646" s="249">
        <f t="shared" si="537"/>
        <v>5838128.9000000004</v>
      </c>
      <c r="J1646" s="67">
        <f t="shared" ref="J1646:J1709" si="540">G1646</f>
        <v>3.3599999999999998E-2</v>
      </c>
      <c r="K1646" s="259">
        <f t="shared" si="538"/>
        <v>16346.760920000001</v>
      </c>
      <c r="L1646" s="250">
        <f t="shared" si="531"/>
        <v>0</v>
      </c>
      <c r="M1646" s="19" t="s">
        <v>1260</v>
      </c>
      <c r="O1646" s="32" t="str">
        <f t="shared" si="539"/>
        <v>E331</v>
      </c>
      <c r="P1646" s="318"/>
      <c r="T1646" s="19" t="s">
        <v>1260</v>
      </c>
    </row>
    <row r="1647" spans="1:20" outlineLevel="2" x14ac:dyDescent="0.25">
      <c r="A1647" t="s">
        <v>147</v>
      </c>
      <c r="B1647" t="str">
        <f t="shared" si="536"/>
        <v>E331 HYD Str/Impv, Snoq Park-4</v>
      </c>
      <c r="C1647" s="19" t="s">
        <v>1230</v>
      </c>
      <c r="E1647" s="27">
        <v>43220</v>
      </c>
      <c r="F1647" s="249">
        <v>5838128.9000000004</v>
      </c>
      <c r="G1647" s="67">
        <v>3.3599999999999998E-2</v>
      </c>
      <c r="H1647" s="250">
        <v>16346.76</v>
      </c>
      <c r="I1647" s="249">
        <f t="shared" si="537"/>
        <v>5838128.9000000004</v>
      </c>
      <c r="J1647" s="67">
        <f t="shared" si="540"/>
        <v>3.3599999999999998E-2</v>
      </c>
      <c r="K1647" s="259">
        <f t="shared" si="538"/>
        <v>16346.760920000001</v>
      </c>
      <c r="L1647" s="250">
        <f t="shared" si="531"/>
        <v>0</v>
      </c>
      <c r="M1647" s="19" t="s">
        <v>1260</v>
      </c>
      <c r="O1647" s="32" t="str">
        <f t="shared" si="539"/>
        <v>E331</v>
      </c>
      <c r="P1647" s="318"/>
      <c r="T1647" s="19" t="s">
        <v>1260</v>
      </c>
    </row>
    <row r="1648" spans="1:20" outlineLevel="2" x14ac:dyDescent="0.25">
      <c r="A1648" t="s">
        <v>147</v>
      </c>
      <c r="B1648" t="str">
        <f t="shared" si="536"/>
        <v>E331 HYD Str/Impv, Snoq Park-5</v>
      </c>
      <c r="C1648" s="19" t="s">
        <v>1230</v>
      </c>
      <c r="E1648" s="27">
        <v>43251</v>
      </c>
      <c r="F1648" s="249">
        <v>5838128.9000000004</v>
      </c>
      <c r="G1648" s="67">
        <v>3.3599999999999998E-2</v>
      </c>
      <c r="H1648" s="250">
        <v>16346.76</v>
      </c>
      <c r="I1648" s="249">
        <f t="shared" si="537"/>
        <v>5838128.9000000004</v>
      </c>
      <c r="J1648" s="67">
        <f t="shared" si="540"/>
        <v>3.3599999999999998E-2</v>
      </c>
      <c r="K1648" s="259">
        <f t="shared" si="538"/>
        <v>16346.760920000001</v>
      </c>
      <c r="L1648" s="250">
        <f t="shared" si="531"/>
        <v>0</v>
      </c>
      <c r="M1648" s="19" t="s">
        <v>1260</v>
      </c>
      <c r="O1648" s="32" t="str">
        <f t="shared" si="539"/>
        <v>E331</v>
      </c>
      <c r="P1648" s="318"/>
      <c r="T1648" s="19" t="s">
        <v>1260</v>
      </c>
    </row>
    <row r="1649" spans="1:20" outlineLevel="2" x14ac:dyDescent="0.25">
      <c r="A1649" t="s">
        <v>147</v>
      </c>
      <c r="B1649" t="str">
        <f t="shared" si="536"/>
        <v>E331 HYD Str/Impv, Snoq Park-6</v>
      </c>
      <c r="C1649" s="19" t="s">
        <v>1230</v>
      </c>
      <c r="E1649" s="27">
        <v>43281</v>
      </c>
      <c r="F1649" s="249">
        <v>5838128.9000000004</v>
      </c>
      <c r="G1649" s="67">
        <v>3.3599999999999998E-2</v>
      </c>
      <c r="H1649" s="250">
        <v>16346.76</v>
      </c>
      <c r="I1649" s="249">
        <f t="shared" si="537"/>
        <v>5838128.9000000004</v>
      </c>
      <c r="J1649" s="67">
        <f t="shared" si="540"/>
        <v>3.3599999999999998E-2</v>
      </c>
      <c r="K1649" s="259">
        <f t="shared" si="538"/>
        <v>16346.760920000001</v>
      </c>
      <c r="L1649" s="250">
        <f t="shared" si="531"/>
        <v>0</v>
      </c>
      <c r="M1649" s="19" t="s">
        <v>1260</v>
      </c>
      <c r="O1649" s="32" t="str">
        <f t="shared" si="539"/>
        <v>E331</v>
      </c>
      <c r="P1649" s="318"/>
      <c r="T1649" s="19" t="s">
        <v>1260</v>
      </c>
    </row>
    <row r="1650" spans="1:20" outlineLevel="2" x14ac:dyDescent="0.25">
      <c r="A1650" t="s">
        <v>147</v>
      </c>
      <c r="B1650" t="str">
        <f t="shared" si="536"/>
        <v>E331 HYD Str/Impv, Snoq Park-7</v>
      </c>
      <c r="C1650" s="19" t="s">
        <v>1230</v>
      </c>
      <c r="E1650" s="27">
        <v>43312</v>
      </c>
      <c r="F1650" s="249">
        <v>5838128.9000000004</v>
      </c>
      <c r="G1650" s="67">
        <v>3.3599999999999998E-2</v>
      </c>
      <c r="H1650" s="250">
        <v>16346.76</v>
      </c>
      <c r="I1650" s="249">
        <f t="shared" si="537"/>
        <v>5838128.9000000004</v>
      </c>
      <c r="J1650" s="67">
        <f t="shared" si="540"/>
        <v>3.3599999999999998E-2</v>
      </c>
      <c r="K1650" s="259">
        <f t="shared" si="538"/>
        <v>16346.760920000001</v>
      </c>
      <c r="L1650" s="250">
        <f t="shared" si="531"/>
        <v>0</v>
      </c>
      <c r="M1650" s="19" t="s">
        <v>1260</v>
      </c>
      <c r="O1650" s="32" t="str">
        <f t="shared" si="539"/>
        <v>E331</v>
      </c>
      <c r="P1650" s="318"/>
      <c r="T1650" s="19" t="s">
        <v>1260</v>
      </c>
    </row>
    <row r="1651" spans="1:20" outlineLevel="2" x14ac:dyDescent="0.25">
      <c r="A1651" t="s">
        <v>147</v>
      </c>
      <c r="B1651" t="str">
        <f t="shared" si="536"/>
        <v>E331 HYD Str/Impv, Snoq Park-8</v>
      </c>
      <c r="C1651" s="19" t="s">
        <v>1230</v>
      </c>
      <c r="E1651" s="27">
        <v>43343</v>
      </c>
      <c r="F1651" s="249">
        <v>5838128.9000000004</v>
      </c>
      <c r="G1651" s="67">
        <v>3.3599999999999998E-2</v>
      </c>
      <c r="H1651" s="250">
        <v>16346.76</v>
      </c>
      <c r="I1651" s="249">
        <f t="shared" si="537"/>
        <v>5838128.9000000004</v>
      </c>
      <c r="J1651" s="67">
        <f t="shared" si="540"/>
        <v>3.3599999999999998E-2</v>
      </c>
      <c r="K1651" s="259">
        <f t="shared" si="538"/>
        <v>16346.760920000001</v>
      </c>
      <c r="L1651" s="250">
        <f t="shared" si="531"/>
        <v>0</v>
      </c>
      <c r="M1651" s="19" t="s">
        <v>1260</v>
      </c>
      <c r="O1651" s="32" t="str">
        <f t="shared" si="539"/>
        <v>E331</v>
      </c>
      <c r="P1651" s="318"/>
      <c r="T1651" s="19" t="s">
        <v>1260</v>
      </c>
    </row>
    <row r="1652" spans="1:20" outlineLevel="2" x14ac:dyDescent="0.25">
      <c r="A1652" t="s">
        <v>147</v>
      </c>
      <c r="B1652" t="str">
        <f t="shared" si="536"/>
        <v>E331 HYD Str/Impv, Snoq Park-9</v>
      </c>
      <c r="C1652" s="19" t="s">
        <v>1230</v>
      </c>
      <c r="E1652" s="27">
        <v>43373</v>
      </c>
      <c r="F1652" s="249">
        <v>5838128.9000000004</v>
      </c>
      <c r="G1652" s="67">
        <v>3.3599999999999998E-2</v>
      </c>
      <c r="H1652" s="250">
        <v>16346.76</v>
      </c>
      <c r="I1652" s="249">
        <f t="shared" si="537"/>
        <v>5838128.9000000004</v>
      </c>
      <c r="J1652" s="67">
        <f t="shared" si="540"/>
        <v>3.3599999999999998E-2</v>
      </c>
      <c r="K1652" s="259">
        <f t="shared" si="538"/>
        <v>16346.760920000001</v>
      </c>
      <c r="L1652" s="250">
        <f t="shared" si="531"/>
        <v>0</v>
      </c>
      <c r="M1652" s="19" t="s">
        <v>1260</v>
      </c>
      <c r="O1652" s="32" t="str">
        <f t="shared" si="539"/>
        <v>E331</v>
      </c>
      <c r="P1652" s="318"/>
      <c r="T1652" s="19" t="s">
        <v>1260</v>
      </c>
    </row>
    <row r="1653" spans="1:20" outlineLevel="2" x14ac:dyDescent="0.25">
      <c r="A1653" t="s">
        <v>147</v>
      </c>
      <c r="B1653" t="str">
        <f t="shared" si="536"/>
        <v>E331 HYD Str/Impv, Snoq Park-10</v>
      </c>
      <c r="C1653" s="19" t="s">
        <v>1230</v>
      </c>
      <c r="E1653" s="27">
        <v>43404</v>
      </c>
      <c r="F1653" s="249">
        <v>5838128.9000000004</v>
      </c>
      <c r="G1653" s="67">
        <v>3.3599999999999998E-2</v>
      </c>
      <c r="H1653" s="250">
        <v>16346.76</v>
      </c>
      <c r="I1653" s="249">
        <f t="shared" si="537"/>
        <v>5838128.9000000004</v>
      </c>
      <c r="J1653" s="67">
        <f t="shared" si="540"/>
        <v>3.3599999999999998E-2</v>
      </c>
      <c r="K1653" s="259">
        <f t="shared" si="538"/>
        <v>16346.760920000001</v>
      </c>
      <c r="L1653" s="250">
        <f t="shared" si="531"/>
        <v>0</v>
      </c>
      <c r="M1653" s="19" t="s">
        <v>1260</v>
      </c>
      <c r="O1653" s="32" t="str">
        <f t="shared" si="539"/>
        <v>E331</v>
      </c>
      <c r="P1653" s="318"/>
      <c r="T1653" s="19" t="s">
        <v>1260</v>
      </c>
    </row>
    <row r="1654" spans="1:20" outlineLevel="2" x14ac:dyDescent="0.25">
      <c r="A1654" t="s">
        <v>147</v>
      </c>
      <c r="B1654" t="str">
        <f t="shared" si="536"/>
        <v>E331 HYD Str/Impv, Snoq Park-11</v>
      </c>
      <c r="C1654" s="19" t="s">
        <v>1230</v>
      </c>
      <c r="E1654" s="27">
        <v>43434</v>
      </c>
      <c r="F1654" s="249">
        <v>5838128.9000000004</v>
      </c>
      <c r="G1654" s="67">
        <v>3.3599999999999998E-2</v>
      </c>
      <c r="H1654" s="250">
        <v>16346.76</v>
      </c>
      <c r="I1654" s="249">
        <f t="shared" si="537"/>
        <v>5838128.9000000004</v>
      </c>
      <c r="J1654" s="67">
        <f t="shared" si="540"/>
        <v>3.3599999999999998E-2</v>
      </c>
      <c r="K1654" s="259">
        <f t="shared" si="538"/>
        <v>16346.760920000001</v>
      </c>
      <c r="L1654" s="250">
        <f t="shared" si="531"/>
        <v>0</v>
      </c>
      <c r="M1654" s="19" t="s">
        <v>1260</v>
      </c>
      <c r="O1654" s="32" t="str">
        <f t="shared" si="539"/>
        <v>E331</v>
      </c>
      <c r="P1654" s="318"/>
      <c r="T1654" s="19" t="s">
        <v>1260</v>
      </c>
    </row>
    <row r="1655" spans="1:20" outlineLevel="2" x14ac:dyDescent="0.25">
      <c r="A1655" t="s">
        <v>147</v>
      </c>
      <c r="B1655" t="str">
        <f t="shared" si="536"/>
        <v>E331 HYD Str/Impv, Snoq Park-12</v>
      </c>
      <c r="C1655" s="19" t="s">
        <v>1230</v>
      </c>
      <c r="E1655" s="27">
        <v>43465</v>
      </c>
      <c r="F1655" s="249">
        <v>5838128.9000000004</v>
      </c>
      <c r="G1655" s="67">
        <v>3.3599999999999998E-2</v>
      </c>
      <c r="H1655" s="250">
        <v>16346.76</v>
      </c>
      <c r="I1655" s="249">
        <f t="shared" si="537"/>
        <v>5838128.9000000004</v>
      </c>
      <c r="J1655" s="67">
        <f t="shared" si="540"/>
        <v>3.3599999999999998E-2</v>
      </c>
      <c r="K1655" s="259">
        <f t="shared" si="538"/>
        <v>16346.760920000001</v>
      </c>
      <c r="L1655" s="250">
        <f t="shared" si="531"/>
        <v>0</v>
      </c>
      <c r="M1655" s="19" t="s">
        <v>1260</v>
      </c>
      <c r="O1655" s="32" t="str">
        <f t="shared" si="539"/>
        <v>E331</v>
      </c>
      <c r="P1655" s="318"/>
      <c r="T1655" s="19" t="s">
        <v>1260</v>
      </c>
    </row>
    <row r="1656" spans="1:20" s="19" customFormat="1" ht="15.75" outlineLevel="1" thickBot="1" x14ac:dyDescent="0.3">
      <c r="A1656" s="28" t="s">
        <v>750</v>
      </c>
      <c r="C1656" s="20" t="s">
        <v>1232</v>
      </c>
      <c r="E1656" s="104" t="s">
        <v>1266</v>
      </c>
      <c r="F1656" s="29"/>
      <c r="G1656" s="30"/>
      <c r="H1656" s="41">
        <f>SUBTOTAL(9,H1644:H1655)</f>
        <v>196161.12000000002</v>
      </c>
      <c r="I1656" s="29"/>
      <c r="J1656" s="30">
        <f t="shared" si="540"/>
        <v>0</v>
      </c>
      <c r="K1656" s="41">
        <f>SUBTOTAL(9,K1644:K1655)</f>
        <v>196161.13104000001</v>
      </c>
      <c r="L1656" s="41">
        <f t="shared" si="531"/>
        <v>0.01</v>
      </c>
      <c r="O1656" s="32" t="str">
        <f>LEFT(A1656,5)</f>
        <v xml:space="preserve">E331 </v>
      </c>
      <c r="P1656" s="318">
        <f>-L1656/2</f>
        <v>-5.0000000000000001E-3</v>
      </c>
    </row>
    <row r="1657" spans="1:20" ht="15.75" outlineLevel="2" thickTop="1" x14ac:dyDescent="0.25">
      <c r="A1657" t="s">
        <v>148</v>
      </c>
      <c r="B1657" t="str">
        <f t="shared" ref="B1657:B1668" si="541">CONCATENATE(A1657,"-",MONTH(E1657))</f>
        <v>E331 HYD Str/Impv, Snoqualmie 1-1</v>
      </c>
      <c r="C1657" s="19" t="s">
        <v>1230</v>
      </c>
      <c r="E1657" s="27">
        <v>43131</v>
      </c>
      <c r="F1657" s="249">
        <v>12648295.92</v>
      </c>
      <c r="G1657" s="67">
        <v>3.4299999999999997E-2</v>
      </c>
      <c r="H1657" s="250">
        <v>36153.050000000003</v>
      </c>
      <c r="I1657" s="249">
        <f t="shared" ref="I1657:I1668" si="542">VLOOKUP(CONCATENATE(A1657,"-12"),$B$6:$F$7816,5,FALSE)</f>
        <v>12648295.92</v>
      </c>
      <c r="J1657" s="67">
        <f t="shared" si="540"/>
        <v>3.4299999999999997E-2</v>
      </c>
      <c r="K1657" s="259">
        <f t="shared" ref="K1657:K1668" si="543">I1657*J1657/12</f>
        <v>36153.045837999998</v>
      </c>
      <c r="L1657" s="250">
        <f t="shared" si="531"/>
        <v>0</v>
      </c>
      <c r="M1657" s="19" t="s">
        <v>1260</v>
      </c>
      <c r="O1657" s="32" t="str">
        <f t="shared" ref="O1657:O1668" si="544">LEFT(A1657,4)</f>
        <v>E331</v>
      </c>
      <c r="P1657" s="318"/>
      <c r="T1657" s="19" t="s">
        <v>1260</v>
      </c>
    </row>
    <row r="1658" spans="1:20" outlineLevel="2" x14ac:dyDescent="0.25">
      <c r="A1658" t="s">
        <v>148</v>
      </c>
      <c r="B1658" t="str">
        <f t="shared" si="541"/>
        <v>E331 HYD Str/Impv, Snoqualmie 1-2</v>
      </c>
      <c r="C1658" s="19" t="s">
        <v>1230</v>
      </c>
      <c r="E1658" s="27">
        <v>43159</v>
      </c>
      <c r="F1658" s="249">
        <v>12648295.92</v>
      </c>
      <c r="G1658" s="67">
        <v>3.4299999999999997E-2</v>
      </c>
      <c r="H1658" s="250">
        <v>36153.050000000003</v>
      </c>
      <c r="I1658" s="249">
        <f t="shared" si="542"/>
        <v>12648295.92</v>
      </c>
      <c r="J1658" s="67">
        <f t="shared" si="540"/>
        <v>3.4299999999999997E-2</v>
      </c>
      <c r="K1658" s="259">
        <f t="shared" si="543"/>
        <v>36153.045837999998</v>
      </c>
      <c r="L1658" s="250">
        <f t="shared" si="531"/>
        <v>0</v>
      </c>
      <c r="M1658" s="19" t="s">
        <v>1260</v>
      </c>
      <c r="O1658" s="32" t="str">
        <f t="shared" si="544"/>
        <v>E331</v>
      </c>
      <c r="P1658" s="318"/>
      <c r="T1658" s="19" t="s">
        <v>1260</v>
      </c>
    </row>
    <row r="1659" spans="1:20" outlineLevel="2" x14ac:dyDescent="0.25">
      <c r="A1659" t="s">
        <v>148</v>
      </c>
      <c r="B1659" t="str">
        <f t="shared" si="541"/>
        <v>E331 HYD Str/Impv, Snoqualmie 1-3</v>
      </c>
      <c r="C1659" s="19" t="s">
        <v>1230</v>
      </c>
      <c r="E1659" s="27">
        <v>43190</v>
      </c>
      <c r="F1659" s="249">
        <v>12648295.92</v>
      </c>
      <c r="G1659" s="67">
        <v>3.4299999999999997E-2</v>
      </c>
      <c r="H1659" s="250">
        <v>36153.050000000003</v>
      </c>
      <c r="I1659" s="249">
        <f t="shared" si="542"/>
        <v>12648295.92</v>
      </c>
      <c r="J1659" s="67">
        <f t="shared" si="540"/>
        <v>3.4299999999999997E-2</v>
      </c>
      <c r="K1659" s="259">
        <f t="shared" si="543"/>
        <v>36153.045837999998</v>
      </c>
      <c r="L1659" s="250">
        <f t="shared" si="531"/>
        <v>0</v>
      </c>
      <c r="M1659" s="19" t="s">
        <v>1260</v>
      </c>
      <c r="O1659" s="32" t="str">
        <f t="shared" si="544"/>
        <v>E331</v>
      </c>
      <c r="P1659" s="318"/>
      <c r="T1659" s="19" t="s">
        <v>1260</v>
      </c>
    </row>
    <row r="1660" spans="1:20" outlineLevel="2" x14ac:dyDescent="0.25">
      <c r="A1660" t="s">
        <v>148</v>
      </c>
      <c r="B1660" t="str">
        <f t="shared" si="541"/>
        <v>E331 HYD Str/Impv, Snoqualmie 1-4</v>
      </c>
      <c r="C1660" s="19" t="s">
        <v>1230</v>
      </c>
      <c r="E1660" s="27">
        <v>43220</v>
      </c>
      <c r="F1660" s="249">
        <v>12648295.92</v>
      </c>
      <c r="G1660" s="67">
        <v>3.4299999999999997E-2</v>
      </c>
      <c r="H1660" s="250">
        <v>36153.050000000003</v>
      </c>
      <c r="I1660" s="249">
        <f t="shared" si="542"/>
        <v>12648295.92</v>
      </c>
      <c r="J1660" s="67">
        <f t="shared" si="540"/>
        <v>3.4299999999999997E-2</v>
      </c>
      <c r="K1660" s="259">
        <f t="shared" si="543"/>
        <v>36153.045837999998</v>
      </c>
      <c r="L1660" s="250">
        <f t="shared" si="531"/>
        <v>0</v>
      </c>
      <c r="M1660" s="19" t="s">
        <v>1260</v>
      </c>
      <c r="O1660" s="32" t="str">
        <f t="shared" si="544"/>
        <v>E331</v>
      </c>
      <c r="P1660" s="318"/>
      <c r="T1660" s="19" t="s">
        <v>1260</v>
      </c>
    </row>
    <row r="1661" spans="1:20" outlineLevel="2" x14ac:dyDescent="0.25">
      <c r="A1661" t="s">
        <v>148</v>
      </c>
      <c r="B1661" t="str">
        <f t="shared" si="541"/>
        <v>E331 HYD Str/Impv, Snoqualmie 1-5</v>
      </c>
      <c r="C1661" s="19" t="s">
        <v>1230</v>
      </c>
      <c r="E1661" s="27">
        <v>43251</v>
      </c>
      <c r="F1661" s="249">
        <v>12648295.92</v>
      </c>
      <c r="G1661" s="67">
        <v>3.4299999999999997E-2</v>
      </c>
      <c r="H1661" s="250">
        <v>36153.050000000003</v>
      </c>
      <c r="I1661" s="249">
        <f t="shared" si="542"/>
        <v>12648295.92</v>
      </c>
      <c r="J1661" s="67">
        <f t="shared" si="540"/>
        <v>3.4299999999999997E-2</v>
      </c>
      <c r="K1661" s="259">
        <f t="shared" si="543"/>
        <v>36153.045837999998</v>
      </c>
      <c r="L1661" s="250">
        <f t="shared" si="531"/>
        <v>0</v>
      </c>
      <c r="M1661" s="19" t="s">
        <v>1260</v>
      </c>
      <c r="O1661" s="32" t="str">
        <f t="shared" si="544"/>
        <v>E331</v>
      </c>
      <c r="P1661" s="318"/>
      <c r="T1661" s="19" t="s">
        <v>1260</v>
      </c>
    </row>
    <row r="1662" spans="1:20" outlineLevel="2" x14ac:dyDescent="0.25">
      <c r="A1662" t="s">
        <v>148</v>
      </c>
      <c r="B1662" t="str">
        <f t="shared" si="541"/>
        <v>E331 HYD Str/Impv, Snoqualmie 1-6</v>
      </c>
      <c r="C1662" s="19" t="s">
        <v>1230</v>
      </c>
      <c r="E1662" s="27">
        <v>43281</v>
      </c>
      <c r="F1662" s="249">
        <v>12648295.92</v>
      </c>
      <c r="G1662" s="67">
        <v>3.4299999999999997E-2</v>
      </c>
      <c r="H1662" s="250">
        <v>36153.050000000003</v>
      </c>
      <c r="I1662" s="249">
        <f t="shared" si="542"/>
        <v>12648295.92</v>
      </c>
      <c r="J1662" s="67">
        <f t="shared" si="540"/>
        <v>3.4299999999999997E-2</v>
      </c>
      <c r="K1662" s="259">
        <f t="shared" si="543"/>
        <v>36153.045837999998</v>
      </c>
      <c r="L1662" s="250">
        <f t="shared" si="531"/>
        <v>0</v>
      </c>
      <c r="M1662" s="19" t="s">
        <v>1260</v>
      </c>
      <c r="O1662" s="32" t="str">
        <f t="shared" si="544"/>
        <v>E331</v>
      </c>
      <c r="P1662" s="318"/>
      <c r="T1662" s="19" t="s">
        <v>1260</v>
      </c>
    </row>
    <row r="1663" spans="1:20" outlineLevel="2" x14ac:dyDescent="0.25">
      <c r="A1663" t="s">
        <v>148</v>
      </c>
      <c r="B1663" t="str">
        <f t="shared" si="541"/>
        <v>E331 HYD Str/Impv, Snoqualmie 1-7</v>
      </c>
      <c r="C1663" s="19" t="s">
        <v>1230</v>
      </c>
      <c r="E1663" s="27">
        <v>43312</v>
      </c>
      <c r="F1663" s="249">
        <v>12648295.92</v>
      </c>
      <c r="G1663" s="67">
        <v>3.4299999999999997E-2</v>
      </c>
      <c r="H1663" s="250">
        <v>36153.050000000003</v>
      </c>
      <c r="I1663" s="249">
        <f t="shared" si="542"/>
        <v>12648295.92</v>
      </c>
      <c r="J1663" s="67">
        <f t="shared" si="540"/>
        <v>3.4299999999999997E-2</v>
      </c>
      <c r="K1663" s="259">
        <f t="shared" si="543"/>
        <v>36153.045837999998</v>
      </c>
      <c r="L1663" s="250">
        <f t="shared" si="531"/>
        <v>0</v>
      </c>
      <c r="M1663" s="19" t="s">
        <v>1260</v>
      </c>
      <c r="O1663" s="32" t="str">
        <f t="shared" si="544"/>
        <v>E331</v>
      </c>
      <c r="P1663" s="318"/>
      <c r="T1663" s="19" t="s">
        <v>1260</v>
      </c>
    </row>
    <row r="1664" spans="1:20" outlineLevel="2" x14ac:dyDescent="0.25">
      <c r="A1664" t="s">
        <v>148</v>
      </c>
      <c r="B1664" t="str">
        <f t="shared" si="541"/>
        <v>E331 HYD Str/Impv, Snoqualmie 1-8</v>
      </c>
      <c r="C1664" s="19" t="s">
        <v>1230</v>
      </c>
      <c r="E1664" s="27">
        <v>43343</v>
      </c>
      <c r="F1664" s="249">
        <v>12648295.92</v>
      </c>
      <c r="G1664" s="67">
        <v>3.4299999999999997E-2</v>
      </c>
      <c r="H1664" s="250">
        <v>36153.050000000003</v>
      </c>
      <c r="I1664" s="249">
        <f t="shared" si="542"/>
        <v>12648295.92</v>
      </c>
      <c r="J1664" s="67">
        <f t="shared" si="540"/>
        <v>3.4299999999999997E-2</v>
      </c>
      <c r="K1664" s="259">
        <f t="shared" si="543"/>
        <v>36153.045837999998</v>
      </c>
      <c r="L1664" s="250">
        <f t="shared" si="531"/>
        <v>0</v>
      </c>
      <c r="M1664" s="19" t="s">
        <v>1260</v>
      </c>
      <c r="O1664" s="32" t="str">
        <f t="shared" si="544"/>
        <v>E331</v>
      </c>
      <c r="P1664" s="318"/>
      <c r="T1664" s="19" t="s">
        <v>1260</v>
      </c>
    </row>
    <row r="1665" spans="1:20" outlineLevel="2" x14ac:dyDescent="0.25">
      <c r="A1665" t="s">
        <v>148</v>
      </c>
      <c r="B1665" t="str">
        <f t="shared" si="541"/>
        <v>E331 HYD Str/Impv, Snoqualmie 1-9</v>
      </c>
      <c r="C1665" s="19" t="s">
        <v>1230</v>
      </c>
      <c r="E1665" s="27">
        <v>43373</v>
      </c>
      <c r="F1665" s="249">
        <v>12648295.92</v>
      </c>
      <c r="G1665" s="67">
        <v>3.4299999999999997E-2</v>
      </c>
      <c r="H1665" s="250">
        <v>36153.050000000003</v>
      </c>
      <c r="I1665" s="249">
        <f t="shared" si="542"/>
        <v>12648295.92</v>
      </c>
      <c r="J1665" s="67">
        <f t="shared" si="540"/>
        <v>3.4299999999999997E-2</v>
      </c>
      <c r="K1665" s="259">
        <f t="shared" si="543"/>
        <v>36153.045837999998</v>
      </c>
      <c r="L1665" s="250">
        <f t="shared" si="531"/>
        <v>0</v>
      </c>
      <c r="M1665" s="19" t="s">
        <v>1260</v>
      </c>
      <c r="O1665" s="32" t="str">
        <f t="shared" si="544"/>
        <v>E331</v>
      </c>
      <c r="P1665" s="318"/>
      <c r="T1665" s="19" t="s">
        <v>1260</v>
      </c>
    </row>
    <row r="1666" spans="1:20" outlineLevel="2" x14ac:dyDescent="0.25">
      <c r="A1666" t="s">
        <v>148</v>
      </c>
      <c r="B1666" t="str">
        <f t="shared" si="541"/>
        <v>E331 HYD Str/Impv, Snoqualmie 1-10</v>
      </c>
      <c r="C1666" s="19" t="s">
        <v>1230</v>
      </c>
      <c r="E1666" s="27">
        <v>43404</v>
      </c>
      <c r="F1666" s="249">
        <v>12648295.92</v>
      </c>
      <c r="G1666" s="67">
        <v>3.4299999999999997E-2</v>
      </c>
      <c r="H1666" s="250">
        <v>36153.050000000003</v>
      </c>
      <c r="I1666" s="249">
        <f t="shared" si="542"/>
        <v>12648295.92</v>
      </c>
      <c r="J1666" s="67">
        <f t="shared" si="540"/>
        <v>3.4299999999999997E-2</v>
      </c>
      <c r="K1666" s="259">
        <f t="shared" si="543"/>
        <v>36153.045837999998</v>
      </c>
      <c r="L1666" s="250">
        <f t="shared" si="531"/>
        <v>0</v>
      </c>
      <c r="M1666" s="19" t="s">
        <v>1260</v>
      </c>
      <c r="O1666" s="32" t="str">
        <f t="shared" si="544"/>
        <v>E331</v>
      </c>
      <c r="P1666" s="318"/>
      <c r="T1666" s="19" t="s">
        <v>1260</v>
      </c>
    </row>
    <row r="1667" spans="1:20" outlineLevel="2" x14ac:dyDescent="0.25">
      <c r="A1667" t="s">
        <v>148</v>
      </c>
      <c r="B1667" t="str">
        <f t="shared" si="541"/>
        <v>E331 HYD Str/Impv, Snoqualmie 1-11</v>
      </c>
      <c r="C1667" s="19" t="s">
        <v>1230</v>
      </c>
      <c r="E1667" s="27">
        <v>43434</v>
      </c>
      <c r="F1667" s="249">
        <v>12648295.92</v>
      </c>
      <c r="G1667" s="67">
        <v>3.4299999999999997E-2</v>
      </c>
      <c r="H1667" s="250">
        <v>36153.050000000003</v>
      </c>
      <c r="I1667" s="249">
        <f t="shared" si="542"/>
        <v>12648295.92</v>
      </c>
      <c r="J1667" s="67">
        <f t="shared" si="540"/>
        <v>3.4299999999999997E-2</v>
      </c>
      <c r="K1667" s="259">
        <f t="shared" si="543"/>
        <v>36153.045837999998</v>
      </c>
      <c r="L1667" s="250">
        <f t="shared" si="531"/>
        <v>0</v>
      </c>
      <c r="M1667" s="19" t="s">
        <v>1260</v>
      </c>
      <c r="O1667" s="32" t="str">
        <f t="shared" si="544"/>
        <v>E331</v>
      </c>
      <c r="P1667" s="318"/>
      <c r="T1667" s="19" t="s">
        <v>1260</v>
      </c>
    </row>
    <row r="1668" spans="1:20" outlineLevel="2" x14ac:dyDescent="0.25">
      <c r="A1668" t="s">
        <v>148</v>
      </c>
      <c r="B1668" t="str">
        <f t="shared" si="541"/>
        <v>E331 HYD Str/Impv, Snoqualmie 1-12</v>
      </c>
      <c r="C1668" s="19" t="s">
        <v>1230</v>
      </c>
      <c r="E1668" s="27">
        <v>43465</v>
      </c>
      <c r="F1668" s="249">
        <v>12648295.92</v>
      </c>
      <c r="G1668" s="67">
        <v>3.4299999999999997E-2</v>
      </c>
      <c r="H1668" s="250">
        <v>36153.050000000003</v>
      </c>
      <c r="I1668" s="249">
        <f t="shared" si="542"/>
        <v>12648295.92</v>
      </c>
      <c r="J1668" s="67">
        <f t="shared" si="540"/>
        <v>3.4299999999999997E-2</v>
      </c>
      <c r="K1668" s="259">
        <f t="shared" si="543"/>
        <v>36153.045837999998</v>
      </c>
      <c r="L1668" s="250">
        <f t="shared" si="531"/>
        <v>0</v>
      </c>
      <c r="M1668" s="19" t="s">
        <v>1260</v>
      </c>
      <c r="O1668" s="32" t="str">
        <f t="shared" si="544"/>
        <v>E331</v>
      </c>
      <c r="P1668" s="318"/>
      <c r="T1668" s="19" t="s">
        <v>1260</v>
      </c>
    </row>
    <row r="1669" spans="1:20" s="19" customFormat="1" ht="15.75" outlineLevel="1" thickBot="1" x14ac:dyDescent="0.3">
      <c r="A1669" s="28" t="s">
        <v>751</v>
      </c>
      <c r="C1669" s="20" t="s">
        <v>1232</v>
      </c>
      <c r="E1669" s="104" t="s">
        <v>1266</v>
      </c>
      <c r="F1669" s="29"/>
      <c r="G1669" s="30"/>
      <c r="H1669" s="41">
        <f>SUBTOTAL(9,H1657:H1668)</f>
        <v>433836.59999999992</v>
      </c>
      <c r="I1669" s="29"/>
      <c r="J1669" s="30">
        <f t="shared" si="540"/>
        <v>0</v>
      </c>
      <c r="K1669" s="41">
        <f>SUBTOTAL(9,K1657:K1668)</f>
        <v>433836.55005600007</v>
      </c>
      <c r="L1669" s="41">
        <f t="shared" si="531"/>
        <v>-0.05</v>
      </c>
      <c r="O1669" s="32" t="str">
        <f>LEFT(A1669,5)</f>
        <v xml:space="preserve">E331 </v>
      </c>
      <c r="P1669" s="318">
        <f>-L1669/2</f>
        <v>2.5000000000000001E-2</v>
      </c>
    </row>
    <row r="1670" spans="1:20" ht="15.75" outlineLevel="2" thickTop="1" x14ac:dyDescent="0.25">
      <c r="A1670" t="s">
        <v>149</v>
      </c>
      <c r="B1670" t="str">
        <f t="shared" ref="B1670:B1681" si="545">CONCATENATE(A1670,"-",MONTH(E1670))</f>
        <v>E331 HYD Str/Impv, UB Koma Kulshan-1</v>
      </c>
      <c r="C1670" s="19" t="s">
        <v>1230</v>
      </c>
      <c r="E1670" s="27">
        <v>43131</v>
      </c>
      <c r="F1670" s="249">
        <v>762025.76</v>
      </c>
      <c r="G1670" s="67">
        <v>1.67E-2</v>
      </c>
      <c r="H1670" s="250">
        <v>1060.48</v>
      </c>
      <c r="I1670" s="249">
        <f t="shared" ref="I1670:I1681" si="546">VLOOKUP(CONCATENATE(A1670,"-12"),$B$6:$F$7816,5,FALSE)</f>
        <v>762025.76</v>
      </c>
      <c r="J1670" s="67">
        <f t="shared" si="540"/>
        <v>1.67E-2</v>
      </c>
      <c r="K1670" s="259">
        <f t="shared" ref="K1670:K1681" si="547">I1670*J1670/12</f>
        <v>1060.4858493333334</v>
      </c>
      <c r="L1670" s="250">
        <f t="shared" si="531"/>
        <v>0.01</v>
      </c>
      <c r="M1670" s="19" t="s">
        <v>1260</v>
      </c>
      <c r="O1670" s="32" t="str">
        <f t="shared" ref="O1670:O1681" si="548">LEFT(A1670,4)</f>
        <v>E331</v>
      </c>
      <c r="P1670" s="318"/>
      <c r="T1670" s="19" t="s">
        <v>1260</v>
      </c>
    </row>
    <row r="1671" spans="1:20" outlineLevel="2" x14ac:dyDescent="0.25">
      <c r="A1671" t="s">
        <v>149</v>
      </c>
      <c r="B1671" t="str">
        <f t="shared" si="545"/>
        <v>E331 HYD Str/Impv, UB Koma Kulshan-2</v>
      </c>
      <c r="C1671" s="19" t="s">
        <v>1230</v>
      </c>
      <c r="E1671" s="27">
        <v>43159</v>
      </c>
      <c r="F1671" s="249">
        <v>762025.76</v>
      </c>
      <c r="G1671" s="67">
        <v>1.67E-2</v>
      </c>
      <c r="H1671" s="250">
        <v>1060.48</v>
      </c>
      <c r="I1671" s="249">
        <f t="shared" si="546"/>
        <v>762025.76</v>
      </c>
      <c r="J1671" s="67">
        <f t="shared" si="540"/>
        <v>1.67E-2</v>
      </c>
      <c r="K1671" s="259">
        <f t="shared" si="547"/>
        <v>1060.4858493333334</v>
      </c>
      <c r="L1671" s="250">
        <f t="shared" si="531"/>
        <v>0.01</v>
      </c>
      <c r="M1671" s="19" t="s">
        <v>1260</v>
      </c>
      <c r="O1671" s="32" t="str">
        <f t="shared" si="548"/>
        <v>E331</v>
      </c>
      <c r="P1671" s="318"/>
      <c r="T1671" s="19" t="s">
        <v>1260</v>
      </c>
    </row>
    <row r="1672" spans="1:20" outlineLevel="2" x14ac:dyDescent="0.25">
      <c r="A1672" t="s">
        <v>149</v>
      </c>
      <c r="B1672" t="str">
        <f t="shared" si="545"/>
        <v>E331 HYD Str/Impv, UB Koma Kulshan-3</v>
      </c>
      <c r="C1672" s="19" t="s">
        <v>1230</v>
      </c>
      <c r="E1672" s="27">
        <v>43190</v>
      </c>
      <c r="F1672" s="249">
        <v>762025.76</v>
      </c>
      <c r="G1672" s="67">
        <v>1.67E-2</v>
      </c>
      <c r="H1672" s="250">
        <v>1060.48</v>
      </c>
      <c r="I1672" s="249">
        <f t="shared" si="546"/>
        <v>762025.76</v>
      </c>
      <c r="J1672" s="67">
        <f t="shared" si="540"/>
        <v>1.67E-2</v>
      </c>
      <c r="K1672" s="259">
        <f t="shared" si="547"/>
        <v>1060.4858493333334</v>
      </c>
      <c r="L1672" s="250">
        <f t="shared" si="531"/>
        <v>0.01</v>
      </c>
      <c r="M1672" s="19" t="s">
        <v>1260</v>
      </c>
      <c r="O1672" s="32" t="str">
        <f t="shared" si="548"/>
        <v>E331</v>
      </c>
      <c r="P1672" s="318"/>
      <c r="T1672" s="19" t="s">
        <v>1260</v>
      </c>
    </row>
    <row r="1673" spans="1:20" outlineLevel="2" x14ac:dyDescent="0.25">
      <c r="A1673" t="s">
        <v>149</v>
      </c>
      <c r="B1673" t="str">
        <f t="shared" si="545"/>
        <v>E331 HYD Str/Impv, UB Koma Kulshan-4</v>
      </c>
      <c r="C1673" s="19" t="s">
        <v>1230</v>
      </c>
      <c r="E1673" s="27">
        <v>43220</v>
      </c>
      <c r="F1673" s="249">
        <v>762025.76</v>
      </c>
      <c r="G1673" s="67">
        <v>1.67E-2</v>
      </c>
      <c r="H1673" s="250">
        <v>1060.48</v>
      </c>
      <c r="I1673" s="249">
        <f t="shared" si="546"/>
        <v>762025.76</v>
      </c>
      <c r="J1673" s="67">
        <f t="shared" si="540"/>
        <v>1.67E-2</v>
      </c>
      <c r="K1673" s="259">
        <f t="shared" si="547"/>
        <v>1060.4858493333334</v>
      </c>
      <c r="L1673" s="250">
        <f t="shared" si="531"/>
        <v>0.01</v>
      </c>
      <c r="M1673" s="19" t="s">
        <v>1260</v>
      </c>
      <c r="O1673" s="32" t="str">
        <f t="shared" si="548"/>
        <v>E331</v>
      </c>
      <c r="P1673" s="318"/>
      <c r="T1673" s="19" t="s">
        <v>1260</v>
      </c>
    </row>
    <row r="1674" spans="1:20" outlineLevel="2" x14ac:dyDescent="0.25">
      <c r="A1674" t="s">
        <v>149</v>
      </c>
      <c r="B1674" t="str">
        <f t="shared" si="545"/>
        <v>E331 HYD Str/Impv, UB Koma Kulshan-5</v>
      </c>
      <c r="C1674" s="19" t="s">
        <v>1230</v>
      </c>
      <c r="E1674" s="27">
        <v>43251</v>
      </c>
      <c r="F1674" s="249">
        <v>762025.76</v>
      </c>
      <c r="G1674" s="67">
        <v>1.67E-2</v>
      </c>
      <c r="H1674" s="250">
        <v>1060.48</v>
      </c>
      <c r="I1674" s="249">
        <f t="shared" si="546"/>
        <v>762025.76</v>
      </c>
      <c r="J1674" s="67">
        <f t="shared" si="540"/>
        <v>1.67E-2</v>
      </c>
      <c r="K1674" s="259">
        <f t="shared" si="547"/>
        <v>1060.4858493333334</v>
      </c>
      <c r="L1674" s="250">
        <f t="shared" si="531"/>
        <v>0.01</v>
      </c>
      <c r="M1674" s="19" t="s">
        <v>1260</v>
      </c>
      <c r="O1674" s="32" t="str">
        <f t="shared" si="548"/>
        <v>E331</v>
      </c>
      <c r="P1674" s="318"/>
      <c r="T1674" s="19" t="s">
        <v>1260</v>
      </c>
    </row>
    <row r="1675" spans="1:20" outlineLevel="2" x14ac:dyDescent="0.25">
      <c r="A1675" t="s">
        <v>149</v>
      </c>
      <c r="B1675" t="str">
        <f t="shared" si="545"/>
        <v>E331 HYD Str/Impv, UB Koma Kulshan-6</v>
      </c>
      <c r="C1675" s="19" t="s">
        <v>1230</v>
      </c>
      <c r="E1675" s="27">
        <v>43281</v>
      </c>
      <c r="F1675" s="249">
        <v>762025.76</v>
      </c>
      <c r="G1675" s="67">
        <v>1.67E-2</v>
      </c>
      <c r="H1675" s="250">
        <v>1060.48</v>
      </c>
      <c r="I1675" s="249">
        <f t="shared" si="546"/>
        <v>762025.76</v>
      </c>
      <c r="J1675" s="67">
        <f t="shared" si="540"/>
        <v>1.67E-2</v>
      </c>
      <c r="K1675" s="259">
        <f t="shared" si="547"/>
        <v>1060.4858493333334</v>
      </c>
      <c r="L1675" s="250">
        <f t="shared" si="531"/>
        <v>0.01</v>
      </c>
      <c r="M1675" s="19" t="s">
        <v>1260</v>
      </c>
      <c r="O1675" s="32" t="str">
        <f t="shared" si="548"/>
        <v>E331</v>
      </c>
      <c r="P1675" s="318"/>
      <c r="T1675" s="19" t="s">
        <v>1260</v>
      </c>
    </row>
    <row r="1676" spans="1:20" outlineLevel="2" x14ac:dyDescent="0.25">
      <c r="A1676" t="s">
        <v>149</v>
      </c>
      <c r="B1676" t="str">
        <f t="shared" si="545"/>
        <v>E331 HYD Str/Impv, UB Koma Kulshan-7</v>
      </c>
      <c r="C1676" s="19" t="s">
        <v>1230</v>
      </c>
      <c r="E1676" s="27">
        <v>43312</v>
      </c>
      <c r="F1676" s="249">
        <v>762025.76</v>
      </c>
      <c r="G1676" s="67">
        <v>1.67E-2</v>
      </c>
      <c r="H1676" s="250">
        <v>1060.48</v>
      </c>
      <c r="I1676" s="249">
        <f t="shared" si="546"/>
        <v>762025.76</v>
      </c>
      <c r="J1676" s="67">
        <f t="shared" si="540"/>
        <v>1.67E-2</v>
      </c>
      <c r="K1676" s="259">
        <f t="shared" si="547"/>
        <v>1060.4858493333334</v>
      </c>
      <c r="L1676" s="250">
        <f t="shared" si="531"/>
        <v>0.01</v>
      </c>
      <c r="M1676" s="19" t="s">
        <v>1260</v>
      </c>
      <c r="O1676" s="32" t="str">
        <f t="shared" si="548"/>
        <v>E331</v>
      </c>
      <c r="P1676" s="318"/>
      <c r="T1676" s="19" t="s">
        <v>1260</v>
      </c>
    </row>
    <row r="1677" spans="1:20" outlineLevel="2" x14ac:dyDescent="0.25">
      <c r="A1677" t="s">
        <v>149</v>
      </c>
      <c r="B1677" t="str">
        <f t="shared" si="545"/>
        <v>E331 HYD Str/Impv, UB Koma Kulshan-8</v>
      </c>
      <c r="C1677" s="19" t="s">
        <v>1230</v>
      </c>
      <c r="E1677" s="27">
        <v>43343</v>
      </c>
      <c r="F1677" s="249">
        <v>762025.76</v>
      </c>
      <c r="G1677" s="67">
        <v>1.67E-2</v>
      </c>
      <c r="H1677" s="250">
        <v>1060.48</v>
      </c>
      <c r="I1677" s="249">
        <f t="shared" si="546"/>
        <v>762025.76</v>
      </c>
      <c r="J1677" s="67">
        <f t="shared" si="540"/>
        <v>1.67E-2</v>
      </c>
      <c r="K1677" s="259">
        <f t="shared" si="547"/>
        <v>1060.4858493333334</v>
      </c>
      <c r="L1677" s="250">
        <f t="shared" si="531"/>
        <v>0.01</v>
      </c>
      <c r="M1677" s="19" t="s">
        <v>1260</v>
      </c>
      <c r="O1677" s="32" t="str">
        <f t="shared" si="548"/>
        <v>E331</v>
      </c>
      <c r="P1677" s="318"/>
      <c r="T1677" s="19" t="s">
        <v>1260</v>
      </c>
    </row>
    <row r="1678" spans="1:20" outlineLevel="2" x14ac:dyDescent="0.25">
      <c r="A1678" t="s">
        <v>149</v>
      </c>
      <c r="B1678" t="str">
        <f t="shared" si="545"/>
        <v>E331 HYD Str/Impv, UB Koma Kulshan-9</v>
      </c>
      <c r="C1678" s="19" t="s">
        <v>1230</v>
      </c>
      <c r="E1678" s="27">
        <v>43373</v>
      </c>
      <c r="F1678" s="249">
        <v>762025.76</v>
      </c>
      <c r="G1678" s="67">
        <v>1.67E-2</v>
      </c>
      <c r="H1678" s="250">
        <v>1060.48</v>
      </c>
      <c r="I1678" s="249">
        <f t="shared" si="546"/>
        <v>762025.76</v>
      </c>
      <c r="J1678" s="67">
        <f t="shared" si="540"/>
        <v>1.67E-2</v>
      </c>
      <c r="K1678" s="259">
        <f t="shared" si="547"/>
        <v>1060.4858493333334</v>
      </c>
      <c r="L1678" s="250">
        <f t="shared" si="531"/>
        <v>0.01</v>
      </c>
      <c r="M1678" s="19" t="s">
        <v>1260</v>
      </c>
      <c r="O1678" s="32" t="str">
        <f t="shared" si="548"/>
        <v>E331</v>
      </c>
      <c r="P1678" s="318"/>
      <c r="T1678" s="19" t="s">
        <v>1260</v>
      </c>
    </row>
    <row r="1679" spans="1:20" outlineLevel="2" x14ac:dyDescent="0.25">
      <c r="A1679" t="s">
        <v>149</v>
      </c>
      <c r="B1679" t="str">
        <f t="shared" si="545"/>
        <v>E331 HYD Str/Impv, UB Koma Kulshan-10</v>
      </c>
      <c r="C1679" s="19" t="s">
        <v>1230</v>
      </c>
      <c r="E1679" s="27">
        <v>43404</v>
      </c>
      <c r="F1679" s="249">
        <v>762025.76</v>
      </c>
      <c r="G1679" s="67">
        <v>1.67E-2</v>
      </c>
      <c r="H1679" s="250">
        <v>1060.48</v>
      </c>
      <c r="I1679" s="249">
        <f t="shared" si="546"/>
        <v>762025.76</v>
      </c>
      <c r="J1679" s="67">
        <f t="shared" si="540"/>
        <v>1.67E-2</v>
      </c>
      <c r="K1679" s="259">
        <f t="shared" si="547"/>
        <v>1060.4858493333334</v>
      </c>
      <c r="L1679" s="250">
        <f t="shared" si="531"/>
        <v>0.01</v>
      </c>
      <c r="M1679" s="19" t="s">
        <v>1260</v>
      </c>
      <c r="O1679" s="32" t="str">
        <f t="shared" si="548"/>
        <v>E331</v>
      </c>
      <c r="P1679" s="318"/>
      <c r="T1679" s="19" t="s">
        <v>1260</v>
      </c>
    </row>
    <row r="1680" spans="1:20" outlineLevel="2" x14ac:dyDescent="0.25">
      <c r="A1680" t="s">
        <v>149</v>
      </c>
      <c r="B1680" t="str">
        <f t="shared" si="545"/>
        <v>E331 HYD Str/Impv, UB Koma Kulshan-11</v>
      </c>
      <c r="C1680" s="19" t="s">
        <v>1230</v>
      </c>
      <c r="E1680" s="27">
        <v>43434</v>
      </c>
      <c r="F1680" s="249">
        <v>762025.76</v>
      </c>
      <c r="G1680" s="67">
        <v>1.67E-2</v>
      </c>
      <c r="H1680" s="250">
        <v>1060.48</v>
      </c>
      <c r="I1680" s="249">
        <f t="shared" si="546"/>
        <v>762025.76</v>
      </c>
      <c r="J1680" s="67">
        <f t="shared" si="540"/>
        <v>1.67E-2</v>
      </c>
      <c r="K1680" s="259">
        <f t="shared" si="547"/>
        <v>1060.4858493333334</v>
      </c>
      <c r="L1680" s="250">
        <f t="shared" si="531"/>
        <v>0.01</v>
      </c>
      <c r="M1680" s="19" t="s">
        <v>1260</v>
      </c>
      <c r="O1680" s="32" t="str">
        <f t="shared" si="548"/>
        <v>E331</v>
      </c>
      <c r="P1680" s="318"/>
      <c r="T1680" s="19" t="s">
        <v>1260</v>
      </c>
    </row>
    <row r="1681" spans="1:20" outlineLevel="2" x14ac:dyDescent="0.25">
      <c r="A1681" t="s">
        <v>149</v>
      </c>
      <c r="B1681" t="str">
        <f t="shared" si="545"/>
        <v>E331 HYD Str/Impv, UB Koma Kulshan-12</v>
      </c>
      <c r="C1681" s="19" t="s">
        <v>1230</v>
      </c>
      <c r="E1681" s="27">
        <v>43465</v>
      </c>
      <c r="F1681" s="249">
        <v>762025.76</v>
      </c>
      <c r="G1681" s="67">
        <v>1.67E-2</v>
      </c>
      <c r="H1681" s="250">
        <v>1060.48</v>
      </c>
      <c r="I1681" s="249">
        <f t="shared" si="546"/>
        <v>762025.76</v>
      </c>
      <c r="J1681" s="67">
        <f t="shared" si="540"/>
        <v>1.67E-2</v>
      </c>
      <c r="K1681" s="259">
        <f t="shared" si="547"/>
        <v>1060.4858493333334</v>
      </c>
      <c r="L1681" s="250">
        <f t="shared" si="531"/>
        <v>0.01</v>
      </c>
      <c r="M1681" s="19" t="s">
        <v>1260</v>
      </c>
      <c r="O1681" s="32" t="str">
        <f t="shared" si="548"/>
        <v>E331</v>
      </c>
      <c r="P1681" s="318"/>
      <c r="T1681" s="19" t="s">
        <v>1260</v>
      </c>
    </row>
    <row r="1682" spans="1:20" s="19" customFormat="1" ht="15.75" outlineLevel="1" thickBot="1" x14ac:dyDescent="0.3">
      <c r="A1682" s="28" t="s">
        <v>752</v>
      </c>
      <c r="C1682" s="20" t="s">
        <v>1232</v>
      </c>
      <c r="E1682" s="104" t="s">
        <v>1266</v>
      </c>
      <c r="F1682" s="29"/>
      <c r="G1682" s="30"/>
      <c r="H1682" s="41">
        <f>SUBTOTAL(9,H1670:H1681)</f>
        <v>12725.759999999997</v>
      </c>
      <c r="I1682" s="29"/>
      <c r="J1682" s="30">
        <f t="shared" si="540"/>
        <v>0</v>
      </c>
      <c r="K1682" s="41">
        <f>SUBTOTAL(9,K1670:K1681)</f>
        <v>12725.830192000003</v>
      </c>
      <c r="L1682" s="41">
        <f t="shared" si="531"/>
        <v>7.0000000000000007E-2</v>
      </c>
      <c r="O1682" s="32" t="str">
        <f>LEFT(A1682,5)</f>
        <v xml:space="preserve">E331 </v>
      </c>
      <c r="P1682" s="318">
        <f>-L1682/2</f>
        <v>-3.5000000000000003E-2</v>
      </c>
    </row>
    <row r="1683" spans="1:20" ht="15.75" outlineLevel="2" thickTop="1" x14ac:dyDescent="0.25">
      <c r="A1683" t="s">
        <v>150</v>
      </c>
      <c r="B1683" t="str">
        <f t="shared" ref="B1683:B1694" si="549">CONCATENATE(A1683,"-",MONTH(E1683))</f>
        <v>E331 HYD Str/Impv, Upper Baker-1</v>
      </c>
      <c r="C1683" s="19" t="s">
        <v>1230</v>
      </c>
      <c r="E1683" s="27">
        <v>43131</v>
      </c>
      <c r="F1683" s="249">
        <v>7173925.7599999998</v>
      </c>
      <c r="G1683" s="67">
        <v>1.67E-2</v>
      </c>
      <c r="H1683" s="250">
        <v>9983.7100000000009</v>
      </c>
      <c r="I1683" s="249">
        <f t="shared" ref="I1683:I1694" si="550">VLOOKUP(CONCATENATE(A1683,"-12"),$B$6:$F$7816,5,FALSE)</f>
        <v>7246612.1699999999</v>
      </c>
      <c r="J1683" s="67">
        <f t="shared" si="540"/>
        <v>1.67E-2</v>
      </c>
      <c r="K1683" s="259">
        <f t="shared" ref="K1683:K1694" si="551">I1683*J1683/12</f>
        <v>10084.868603249999</v>
      </c>
      <c r="L1683" s="250">
        <f t="shared" si="531"/>
        <v>101.16</v>
      </c>
      <c r="M1683" s="19" t="s">
        <v>1260</v>
      </c>
      <c r="O1683" s="32" t="str">
        <f t="shared" ref="O1683:O1694" si="552">LEFT(A1683,4)</f>
        <v>E331</v>
      </c>
      <c r="P1683" s="318"/>
      <c r="T1683" s="19" t="s">
        <v>1260</v>
      </c>
    </row>
    <row r="1684" spans="1:20" outlineLevel="2" x14ac:dyDescent="0.25">
      <c r="A1684" t="s">
        <v>150</v>
      </c>
      <c r="B1684" t="str">
        <f t="shared" si="549"/>
        <v>E331 HYD Str/Impv, Upper Baker-2</v>
      </c>
      <c r="C1684" s="19" t="s">
        <v>1230</v>
      </c>
      <c r="E1684" s="27">
        <v>43159</v>
      </c>
      <c r="F1684" s="249">
        <v>7173925.7599999998</v>
      </c>
      <c r="G1684" s="67">
        <v>1.67E-2</v>
      </c>
      <c r="H1684" s="250">
        <v>9983.7100000000009</v>
      </c>
      <c r="I1684" s="249">
        <f t="shared" si="550"/>
        <v>7246612.1699999999</v>
      </c>
      <c r="J1684" s="67">
        <f t="shared" si="540"/>
        <v>1.67E-2</v>
      </c>
      <c r="K1684" s="259">
        <f t="shared" si="551"/>
        <v>10084.868603249999</v>
      </c>
      <c r="L1684" s="250">
        <f t="shared" ref="L1684:L1747" si="553">ROUND(K1684-H1684,2)</f>
        <v>101.16</v>
      </c>
      <c r="M1684" s="19" t="s">
        <v>1260</v>
      </c>
      <c r="O1684" s="32" t="str">
        <f t="shared" si="552"/>
        <v>E331</v>
      </c>
      <c r="P1684" s="318"/>
      <c r="T1684" s="19" t="s">
        <v>1260</v>
      </c>
    </row>
    <row r="1685" spans="1:20" outlineLevel="2" x14ac:dyDescent="0.25">
      <c r="A1685" t="s">
        <v>150</v>
      </c>
      <c r="B1685" t="str">
        <f t="shared" si="549"/>
        <v>E331 HYD Str/Impv, Upper Baker-3</v>
      </c>
      <c r="C1685" s="19" t="s">
        <v>1230</v>
      </c>
      <c r="E1685" s="27">
        <v>43190</v>
      </c>
      <c r="F1685" s="249">
        <v>7173925.7599999998</v>
      </c>
      <c r="G1685" s="67">
        <v>1.67E-2</v>
      </c>
      <c r="H1685" s="250">
        <v>9983.7100000000009</v>
      </c>
      <c r="I1685" s="249">
        <f t="shared" si="550"/>
        <v>7246612.1699999999</v>
      </c>
      <c r="J1685" s="67">
        <f t="shared" si="540"/>
        <v>1.67E-2</v>
      </c>
      <c r="K1685" s="259">
        <f t="shared" si="551"/>
        <v>10084.868603249999</v>
      </c>
      <c r="L1685" s="250">
        <f t="shared" si="553"/>
        <v>101.16</v>
      </c>
      <c r="M1685" s="19" t="s">
        <v>1260</v>
      </c>
      <c r="O1685" s="32" t="str">
        <f t="shared" si="552"/>
        <v>E331</v>
      </c>
      <c r="P1685" s="318"/>
      <c r="T1685" s="19" t="s">
        <v>1260</v>
      </c>
    </row>
    <row r="1686" spans="1:20" outlineLevel="2" x14ac:dyDescent="0.25">
      <c r="A1686" t="s">
        <v>150</v>
      </c>
      <c r="B1686" t="str">
        <f t="shared" si="549"/>
        <v>E331 HYD Str/Impv, Upper Baker-4</v>
      </c>
      <c r="C1686" s="19" t="s">
        <v>1230</v>
      </c>
      <c r="E1686" s="27">
        <v>43220</v>
      </c>
      <c r="F1686" s="249">
        <v>7173925.7599999998</v>
      </c>
      <c r="G1686" s="67">
        <v>1.67E-2</v>
      </c>
      <c r="H1686" s="250">
        <v>9983.7100000000009</v>
      </c>
      <c r="I1686" s="249">
        <f t="shared" si="550"/>
        <v>7246612.1699999999</v>
      </c>
      <c r="J1686" s="67">
        <f t="shared" si="540"/>
        <v>1.67E-2</v>
      </c>
      <c r="K1686" s="259">
        <f t="shared" si="551"/>
        <v>10084.868603249999</v>
      </c>
      <c r="L1686" s="250">
        <f t="shared" si="553"/>
        <v>101.16</v>
      </c>
      <c r="M1686" s="19" t="s">
        <v>1260</v>
      </c>
      <c r="O1686" s="32" t="str">
        <f t="shared" si="552"/>
        <v>E331</v>
      </c>
      <c r="P1686" s="318"/>
      <c r="T1686" s="19" t="s">
        <v>1260</v>
      </c>
    </row>
    <row r="1687" spans="1:20" outlineLevel="2" x14ac:dyDescent="0.25">
      <c r="A1687" t="s">
        <v>150</v>
      </c>
      <c r="B1687" t="str">
        <f t="shared" si="549"/>
        <v>E331 HYD Str/Impv, Upper Baker-5</v>
      </c>
      <c r="C1687" s="19" t="s">
        <v>1230</v>
      </c>
      <c r="E1687" s="27">
        <v>43251</v>
      </c>
      <c r="F1687" s="249">
        <v>7173925.7599999998</v>
      </c>
      <c r="G1687" s="67">
        <v>1.67E-2</v>
      </c>
      <c r="H1687" s="250">
        <v>9983.7100000000009</v>
      </c>
      <c r="I1687" s="249">
        <f t="shared" si="550"/>
        <v>7246612.1699999999</v>
      </c>
      <c r="J1687" s="67">
        <f t="shared" si="540"/>
        <v>1.67E-2</v>
      </c>
      <c r="K1687" s="259">
        <f t="shared" si="551"/>
        <v>10084.868603249999</v>
      </c>
      <c r="L1687" s="250">
        <f t="shared" si="553"/>
        <v>101.16</v>
      </c>
      <c r="M1687" s="19" t="s">
        <v>1260</v>
      </c>
      <c r="O1687" s="32" t="str">
        <f t="shared" si="552"/>
        <v>E331</v>
      </c>
      <c r="P1687" s="318"/>
      <c r="T1687" s="19" t="s">
        <v>1260</v>
      </c>
    </row>
    <row r="1688" spans="1:20" outlineLevel="2" x14ac:dyDescent="0.25">
      <c r="A1688" t="s">
        <v>150</v>
      </c>
      <c r="B1688" t="str">
        <f t="shared" si="549"/>
        <v>E331 HYD Str/Impv, Upper Baker-6</v>
      </c>
      <c r="C1688" s="19" t="s">
        <v>1230</v>
      </c>
      <c r="E1688" s="27">
        <v>43281</v>
      </c>
      <c r="F1688" s="249">
        <v>7173925.7599999998</v>
      </c>
      <c r="G1688" s="67">
        <v>1.67E-2</v>
      </c>
      <c r="H1688" s="250">
        <v>9983.7100000000009</v>
      </c>
      <c r="I1688" s="249">
        <f t="shared" si="550"/>
        <v>7246612.1699999999</v>
      </c>
      <c r="J1688" s="67">
        <f t="shared" si="540"/>
        <v>1.67E-2</v>
      </c>
      <c r="K1688" s="259">
        <f t="shared" si="551"/>
        <v>10084.868603249999</v>
      </c>
      <c r="L1688" s="250">
        <f t="shared" si="553"/>
        <v>101.16</v>
      </c>
      <c r="M1688" s="19" t="s">
        <v>1260</v>
      </c>
      <c r="O1688" s="32" t="str">
        <f t="shared" si="552"/>
        <v>E331</v>
      </c>
      <c r="P1688" s="318"/>
      <c r="T1688" s="19" t="s">
        <v>1260</v>
      </c>
    </row>
    <row r="1689" spans="1:20" outlineLevel="2" x14ac:dyDescent="0.25">
      <c r="A1689" t="s">
        <v>150</v>
      </c>
      <c r="B1689" t="str">
        <f t="shared" si="549"/>
        <v>E331 HYD Str/Impv, Upper Baker-7</v>
      </c>
      <c r="C1689" s="19" t="s">
        <v>1230</v>
      </c>
      <c r="E1689" s="27">
        <v>43312</v>
      </c>
      <c r="F1689" s="249">
        <v>7210268.9699999997</v>
      </c>
      <c r="G1689" s="67">
        <v>1.67E-2</v>
      </c>
      <c r="H1689" s="250">
        <v>10034.290000000001</v>
      </c>
      <c r="I1689" s="249">
        <f t="shared" si="550"/>
        <v>7246612.1699999999</v>
      </c>
      <c r="J1689" s="67">
        <f t="shared" si="540"/>
        <v>1.67E-2</v>
      </c>
      <c r="K1689" s="259">
        <f t="shared" si="551"/>
        <v>10084.868603249999</v>
      </c>
      <c r="L1689" s="250">
        <f t="shared" si="553"/>
        <v>50.58</v>
      </c>
      <c r="M1689" s="19" t="s">
        <v>1260</v>
      </c>
      <c r="O1689" s="32" t="str">
        <f t="shared" si="552"/>
        <v>E331</v>
      </c>
      <c r="P1689" s="318"/>
      <c r="T1689" s="19" t="s">
        <v>1260</v>
      </c>
    </row>
    <row r="1690" spans="1:20" outlineLevel="2" x14ac:dyDescent="0.25">
      <c r="A1690" t="s">
        <v>150</v>
      </c>
      <c r="B1690" t="str">
        <f t="shared" si="549"/>
        <v>E331 HYD Str/Impv, Upper Baker-8</v>
      </c>
      <c r="C1690" s="19" t="s">
        <v>1230</v>
      </c>
      <c r="E1690" s="27">
        <v>43343</v>
      </c>
      <c r="F1690" s="249">
        <v>7246612.1699999999</v>
      </c>
      <c r="G1690" s="67">
        <v>1.67E-2</v>
      </c>
      <c r="H1690" s="250">
        <v>10084.870000000001</v>
      </c>
      <c r="I1690" s="249">
        <f t="shared" si="550"/>
        <v>7246612.1699999999</v>
      </c>
      <c r="J1690" s="67">
        <f t="shared" si="540"/>
        <v>1.67E-2</v>
      </c>
      <c r="K1690" s="259">
        <f t="shared" si="551"/>
        <v>10084.868603249999</v>
      </c>
      <c r="L1690" s="250">
        <f t="shared" si="553"/>
        <v>0</v>
      </c>
      <c r="M1690" s="19" t="s">
        <v>1260</v>
      </c>
      <c r="O1690" s="32" t="str">
        <f t="shared" si="552"/>
        <v>E331</v>
      </c>
      <c r="P1690" s="318"/>
      <c r="T1690" s="19" t="s">
        <v>1260</v>
      </c>
    </row>
    <row r="1691" spans="1:20" outlineLevel="2" x14ac:dyDescent="0.25">
      <c r="A1691" t="s">
        <v>150</v>
      </c>
      <c r="B1691" t="str">
        <f t="shared" si="549"/>
        <v>E331 HYD Str/Impv, Upper Baker-9</v>
      </c>
      <c r="C1691" s="19" t="s">
        <v>1230</v>
      </c>
      <c r="E1691" s="27">
        <v>43373</v>
      </c>
      <c r="F1691" s="249">
        <v>7246612.1699999999</v>
      </c>
      <c r="G1691" s="67">
        <v>1.67E-2</v>
      </c>
      <c r="H1691" s="250">
        <v>10084.870000000001</v>
      </c>
      <c r="I1691" s="249">
        <f t="shared" si="550"/>
        <v>7246612.1699999999</v>
      </c>
      <c r="J1691" s="67">
        <f t="shared" si="540"/>
        <v>1.67E-2</v>
      </c>
      <c r="K1691" s="259">
        <f t="shared" si="551"/>
        <v>10084.868603249999</v>
      </c>
      <c r="L1691" s="250">
        <f t="shared" si="553"/>
        <v>0</v>
      </c>
      <c r="M1691" s="19" t="s">
        <v>1260</v>
      </c>
      <c r="O1691" s="32" t="str">
        <f t="shared" si="552"/>
        <v>E331</v>
      </c>
      <c r="P1691" s="318"/>
      <c r="T1691" s="19" t="s">
        <v>1260</v>
      </c>
    </row>
    <row r="1692" spans="1:20" outlineLevel="2" x14ac:dyDescent="0.25">
      <c r="A1692" t="s">
        <v>150</v>
      </c>
      <c r="B1692" t="str">
        <f t="shared" si="549"/>
        <v>E331 HYD Str/Impv, Upper Baker-10</v>
      </c>
      <c r="C1692" s="19" t="s">
        <v>1230</v>
      </c>
      <c r="E1692" s="27">
        <v>43404</v>
      </c>
      <c r="F1692" s="249">
        <v>7246612.1699999999</v>
      </c>
      <c r="G1692" s="67">
        <v>1.67E-2</v>
      </c>
      <c r="H1692" s="250">
        <v>10084.870000000001</v>
      </c>
      <c r="I1692" s="249">
        <f t="shared" si="550"/>
        <v>7246612.1699999999</v>
      </c>
      <c r="J1692" s="67">
        <f t="shared" si="540"/>
        <v>1.67E-2</v>
      </c>
      <c r="K1692" s="259">
        <f t="shared" si="551"/>
        <v>10084.868603249999</v>
      </c>
      <c r="L1692" s="250">
        <f t="shared" si="553"/>
        <v>0</v>
      </c>
      <c r="M1692" s="19" t="s">
        <v>1260</v>
      </c>
      <c r="O1692" s="32" t="str">
        <f t="shared" si="552"/>
        <v>E331</v>
      </c>
      <c r="P1692" s="318"/>
      <c r="T1692" s="19" t="s">
        <v>1260</v>
      </c>
    </row>
    <row r="1693" spans="1:20" outlineLevel="2" x14ac:dyDescent="0.25">
      <c r="A1693" t="s">
        <v>150</v>
      </c>
      <c r="B1693" t="str">
        <f t="shared" si="549"/>
        <v>E331 HYD Str/Impv, Upper Baker-11</v>
      </c>
      <c r="C1693" s="19" t="s">
        <v>1230</v>
      </c>
      <c r="E1693" s="27">
        <v>43434</v>
      </c>
      <c r="F1693" s="249">
        <v>7246612.1699999999</v>
      </c>
      <c r="G1693" s="67">
        <v>1.67E-2</v>
      </c>
      <c r="H1693" s="250">
        <v>10084.870000000001</v>
      </c>
      <c r="I1693" s="249">
        <f t="shared" si="550"/>
        <v>7246612.1699999999</v>
      </c>
      <c r="J1693" s="67">
        <f t="shared" si="540"/>
        <v>1.67E-2</v>
      </c>
      <c r="K1693" s="259">
        <f t="shared" si="551"/>
        <v>10084.868603249999</v>
      </c>
      <c r="L1693" s="250">
        <f t="shared" si="553"/>
        <v>0</v>
      </c>
      <c r="M1693" s="19" t="s">
        <v>1260</v>
      </c>
      <c r="O1693" s="32" t="str">
        <f t="shared" si="552"/>
        <v>E331</v>
      </c>
      <c r="P1693" s="318"/>
      <c r="T1693" s="19" t="s">
        <v>1260</v>
      </c>
    </row>
    <row r="1694" spans="1:20" outlineLevel="2" x14ac:dyDescent="0.25">
      <c r="A1694" t="s">
        <v>150</v>
      </c>
      <c r="B1694" t="str">
        <f t="shared" si="549"/>
        <v>E331 HYD Str/Impv, Upper Baker-12</v>
      </c>
      <c r="C1694" s="19" t="s">
        <v>1230</v>
      </c>
      <c r="E1694" s="27">
        <v>43465</v>
      </c>
      <c r="F1694" s="249">
        <v>7246612.1699999999</v>
      </c>
      <c r="G1694" s="67">
        <v>1.67E-2</v>
      </c>
      <c r="H1694" s="250">
        <v>10084.870000000001</v>
      </c>
      <c r="I1694" s="249">
        <f t="shared" si="550"/>
        <v>7246612.1699999999</v>
      </c>
      <c r="J1694" s="67">
        <f t="shared" si="540"/>
        <v>1.67E-2</v>
      </c>
      <c r="K1694" s="259">
        <f t="shared" si="551"/>
        <v>10084.868603249999</v>
      </c>
      <c r="L1694" s="250">
        <f t="shared" si="553"/>
        <v>0</v>
      </c>
      <c r="M1694" s="19" t="s">
        <v>1260</v>
      </c>
      <c r="O1694" s="32" t="str">
        <f t="shared" si="552"/>
        <v>E331</v>
      </c>
      <c r="P1694" s="318"/>
      <c r="T1694" s="19" t="s">
        <v>1260</v>
      </c>
    </row>
    <row r="1695" spans="1:20" s="19" customFormat="1" ht="15.75" outlineLevel="1" thickBot="1" x14ac:dyDescent="0.3">
      <c r="A1695" s="28" t="s">
        <v>753</v>
      </c>
      <c r="C1695" s="20" t="s">
        <v>1232</v>
      </c>
      <c r="E1695" s="104" t="s">
        <v>1266</v>
      </c>
      <c r="F1695" s="29"/>
      <c r="G1695" s="30"/>
      <c r="H1695" s="41">
        <f>SUBTOTAL(9,H1683:H1694)</f>
        <v>120360.89999999998</v>
      </c>
      <c r="I1695" s="29"/>
      <c r="J1695" s="30">
        <f t="shared" si="540"/>
        <v>0</v>
      </c>
      <c r="K1695" s="41">
        <f>SUBTOTAL(9,K1683:K1694)</f>
        <v>121018.42323899998</v>
      </c>
      <c r="L1695" s="41">
        <f t="shared" si="553"/>
        <v>657.52</v>
      </c>
      <c r="O1695" s="32" t="str">
        <f>LEFT(A1695,5)</f>
        <v xml:space="preserve">E331 </v>
      </c>
      <c r="P1695" s="318">
        <f>-L1695/2</f>
        <v>-328.76</v>
      </c>
    </row>
    <row r="1696" spans="1:20" ht="15.75" outlineLevel="2" thickTop="1" x14ac:dyDescent="0.25">
      <c r="A1696" t="s">
        <v>151</v>
      </c>
      <c r="B1696" t="str">
        <f t="shared" ref="B1696:B1707" si="554">CONCATENATE(A1696,"-",MONTH(E1696))</f>
        <v>E332 HYD R/D/W, Snoq 1 - 2013-1</v>
      </c>
      <c r="C1696" s="19" t="s">
        <v>1230</v>
      </c>
      <c r="E1696" s="27">
        <v>43131</v>
      </c>
      <c r="F1696" s="249">
        <v>53553621.439999998</v>
      </c>
      <c r="G1696" s="67">
        <v>3.5499999999999997E-2</v>
      </c>
      <c r="H1696" s="250">
        <v>158429.46000000002</v>
      </c>
      <c r="I1696" s="249">
        <f t="shared" ref="I1696:I1707" si="555">VLOOKUP(CONCATENATE(A1696,"-12"),$B$6:$F$7816,5,FALSE)</f>
        <v>53553621.439999998</v>
      </c>
      <c r="J1696" s="67">
        <f t="shared" si="540"/>
        <v>3.5499999999999997E-2</v>
      </c>
      <c r="K1696" s="259">
        <f t="shared" ref="K1696:K1707" si="556">I1696*J1696/12</f>
        <v>158429.46342666665</v>
      </c>
      <c r="L1696" s="250">
        <f t="shared" si="553"/>
        <v>0</v>
      </c>
      <c r="M1696" s="19" t="s">
        <v>1260</v>
      </c>
      <c r="O1696" s="32" t="str">
        <f t="shared" ref="O1696:O1707" si="557">LEFT(A1696,4)</f>
        <v>E332</v>
      </c>
      <c r="P1696" s="318"/>
      <c r="T1696" s="19" t="s">
        <v>1260</v>
      </c>
    </row>
    <row r="1697" spans="1:20" outlineLevel="2" x14ac:dyDescent="0.25">
      <c r="A1697" t="s">
        <v>151</v>
      </c>
      <c r="B1697" t="str">
        <f t="shared" si="554"/>
        <v>E332 HYD R/D/W, Snoq 1 - 2013-2</v>
      </c>
      <c r="C1697" s="19" t="s">
        <v>1230</v>
      </c>
      <c r="E1697" s="27">
        <v>43159</v>
      </c>
      <c r="F1697" s="249">
        <v>53553621.439999998</v>
      </c>
      <c r="G1697" s="67">
        <v>3.5499999999999997E-2</v>
      </c>
      <c r="H1697" s="250">
        <v>158429.46000000002</v>
      </c>
      <c r="I1697" s="249">
        <f t="shared" si="555"/>
        <v>53553621.439999998</v>
      </c>
      <c r="J1697" s="67">
        <f t="shared" si="540"/>
        <v>3.5499999999999997E-2</v>
      </c>
      <c r="K1697" s="259">
        <f t="shared" si="556"/>
        <v>158429.46342666665</v>
      </c>
      <c r="L1697" s="250">
        <f t="shared" si="553"/>
        <v>0</v>
      </c>
      <c r="M1697" s="19" t="s">
        <v>1260</v>
      </c>
      <c r="O1697" s="32" t="str">
        <f t="shared" si="557"/>
        <v>E332</v>
      </c>
      <c r="P1697" s="318"/>
      <c r="T1697" s="19" t="s">
        <v>1260</v>
      </c>
    </row>
    <row r="1698" spans="1:20" outlineLevel="2" x14ac:dyDescent="0.25">
      <c r="A1698" t="s">
        <v>151</v>
      </c>
      <c r="B1698" t="str">
        <f t="shared" si="554"/>
        <v>E332 HYD R/D/W, Snoq 1 - 2013-3</v>
      </c>
      <c r="C1698" s="19" t="s">
        <v>1230</v>
      </c>
      <c r="E1698" s="27">
        <v>43190</v>
      </c>
      <c r="F1698" s="249">
        <v>53553621.439999998</v>
      </c>
      <c r="G1698" s="67">
        <v>3.5499999999999997E-2</v>
      </c>
      <c r="H1698" s="250">
        <v>158429.46000000002</v>
      </c>
      <c r="I1698" s="249">
        <f t="shared" si="555"/>
        <v>53553621.439999998</v>
      </c>
      <c r="J1698" s="67">
        <f t="shared" si="540"/>
        <v>3.5499999999999997E-2</v>
      </c>
      <c r="K1698" s="259">
        <f t="shared" si="556"/>
        <v>158429.46342666665</v>
      </c>
      <c r="L1698" s="250">
        <f t="shared" si="553"/>
        <v>0</v>
      </c>
      <c r="M1698" s="19" t="s">
        <v>1260</v>
      </c>
      <c r="O1698" s="32" t="str">
        <f t="shared" si="557"/>
        <v>E332</v>
      </c>
      <c r="P1698" s="318"/>
      <c r="T1698" s="19" t="s">
        <v>1260</v>
      </c>
    </row>
    <row r="1699" spans="1:20" outlineLevel="2" x14ac:dyDescent="0.25">
      <c r="A1699" t="s">
        <v>151</v>
      </c>
      <c r="B1699" t="str">
        <f t="shared" si="554"/>
        <v>E332 HYD R/D/W, Snoq 1 - 2013-4</v>
      </c>
      <c r="C1699" s="19" t="s">
        <v>1230</v>
      </c>
      <c r="E1699" s="27">
        <v>43220</v>
      </c>
      <c r="F1699" s="249">
        <v>53553621.439999998</v>
      </c>
      <c r="G1699" s="67">
        <v>3.5499999999999997E-2</v>
      </c>
      <c r="H1699" s="250">
        <v>158429.46000000002</v>
      </c>
      <c r="I1699" s="249">
        <f t="shared" si="555"/>
        <v>53553621.439999998</v>
      </c>
      <c r="J1699" s="67">
        <f t="shared" si="540"/>
        <v>3.5499999999999997E-2</v>
      </c>
      <c r="K1699" s="259">
        <f t="shared" si="556"/>
        <v>158429.46342666665</v>
      </c>
      <c r="L1699" s="250">
        <f t="shared" si="553"/>
        <v>0</v>
      </c>
      <c r="M1699" s="19" t="s">
        <v>1260</v>
      </c>
      <c r="O1699" s="32" t="str">
        <f t="shared" si="557"/>
        <v>E332</v>
      </c>
      <c r="P1699" s="318"/>
      <c r="T1699" s="19" t="s">
        <v>1260</v>
      </c>
    </row>
    <row r="1700" spans="1:20" outlineLevel="2" x14ac:dyDescent="0.25">
      <c r="A1700" t="s">
        <v>151</v>
      </c>
      <c r="B1700" t="str">
        <f t="shared" si="554"/>
        <v>E332 HYD R/D/W, Snoq 1 - 2013-5</v>
      </c>
      <c r="C1700" s="19" t="s">
        <v>1230</v>
      </c>
      <c r="E1700" s="27">
        <v>43251</v>
      </c>
      <c r="F1700" s="249">
        <v>53553621.439999998</v>
      </c>
      <c r="G1700" s="67">
        <v>3.5499999999999997E-2</v>
      </c>
      <c r="H1700" s="250">
        <v>158429.46000000002</v>
      </c>
      <c r="I1700" s="249">
        <f t="shared" si="555"/>
        <v>53553621.439999998</v>
      </c>
      <c r="J1700" s="67">
        <f t="shared" si="540"/>
        <v>3.5499999999999997E-2</v>
      </c>
      <c r="K1700" s="259">
        <f t="shared" si="556"/>
        <v>158429.46342666665</v>
      </c>
      <c r="L1700" s="250">
        <f t="shared" si="553"/>
        <v>0</v>
      </c>
      <c r="M1700" s="19" t="s">
        <v>1260</v>
      </c>
      <c r="O1700" s="32" t="str">
        <f t="shared" si="557"/>
        <v>E332</v>
      </c>
      <c r="P1700" s="318"/>
      <c r="T1700" s="19" t="s">
        <v>1260</v>
      </c>
    </row>
    <row r="1701" spans="1:20" outlineLevel="2" x14ac:dyDescent="0.25">
      <c r="A1701" t="s">
        <v>151</v>
      </c>
      <c r="B1701" t="str">
        <f t="shared" si="554"/>
        <v>E332 HYD R/D/W, Snoq 1 - 2013-6</v>
      </c>
      <c r="C1701" s="19" t="s">
        <v>1230</v>
      </c>
      <c r="E1701" s="27">
        <v>43281</v>
      </c>
      <c r="F1701" s="249">
        <v>53553621.439999998</v>
      </c>
      <c r="G1701" s="67">
        <v>3.5499999999999997E-2</v>
      </c>
      <c r="H1701" s="250">
        <v>158429.46000000002</v>
      </c>
      <c r="I1701" s="249">
        <f t="shared" si="555"/>
        <v>53553621.439999998</v>
      </c>
      <c r="J1701" s="67">
        <f t="shared" si="540"/>
        <v>3.5499999999999997E-2</v>
      </c>
      <c r="K1701" s="259">
        <f t="shared" si="556"/>
        <v>158429.46342666665</v>
      </c>
      <c r="L1701" s="250">
        <f t="shared" si="553"/>
        <v>0</v>
      </c>
      <c r="M1701" s="19" t="s">
        <v>1260</v>
      </c>
      <c r="O1701" s="32" t="str">
        <f t="shared" si="557"/>
        <v>E332</v>
      </c>
      <c r="P1701" s="318"/>
      <c r="T1701" s="19" t="s">
        <v>1260</v>
      </c>
    </row>
    <row r="1702" spans="1:20" outlineLevel="2" x14ac:dyDescent="0.25">
      <c r="A1702" t="s">
        <v>151</v>
      </c>
      <c r="B1702" t="str">
        <f t="shared" si="554"/>
        <v>E332 HYD R/D/W, Snoq 1 - 2013-7</v>
      </c>
      <c r="C1702" s="19" t="s">
        <v>1230</v>
      </c>
      <c r="E1702" s="27">
        <v>43312</v>
      </c>
      <c r="F1702" s="249">
        <v>53553621.439999998</v>
      </c>
      <c r="G1702" s="67">
        <v>3.5499999999999997E-2</v>
      </c>
      <c r="H1702" s="250">
        <v>158429.46000000002</v>
      </c>
      <c r="I1702" s="249">
        <f t="shared" si="555"/>
        <v>53553621.439999998</v>
      </c>
      <c r="J1702" s="67">
        <f t="shared" si="540"/>
        <v>3.5499999999999997E-2</v>
      </c>
      <c r="K1702" s="259">
        <f t="shared" si="556"/>
        <v>158429.46342666665</v>
      </c>
      <c r="L1702" s="250">
        <f t="shared" si="553"/>
        <v>0</v>
      </c>
      <c r="M1702" s="19" t="s">
        <v>1260</v>
      </c>
      <c r="O1702" s="32" t="str">
        <f t="shared" si="557"/>
        <v>E332</v>
      </c>
      <c r="P1702" s="318"/>
      <c r="T1702" s="19" t="s">
        <v>1260</v>
      </c>
    </row>
    <row r="1703" spans="1:20" outlineLevel="2" x14ac:dyDescent="0.25">
      <c r="A1703" t="s">
        <v>151</v>
      </c>
      <c r="B1703" t="str">
        <f t="shared" si="554"/>
        <v>E332 HYD R/D/W, Snoq 1 - 2013-8</v>
      </c>
      <c r="C1703" s="19" t="s">
        <v>1230</v>
      </c>
      <c r="E1703" s="27">
        <v>43343</v>
      </c>
      <c r="F1703" s="249">
        <v>53553621.439999998</v>
      </c>
      <c r="G1703" s="67">
        <v>3.5499999999999997E-2</v>
      </c>
      <c r="H1703" s="250">
        <v>158429.46000000002</v>
      </c>
      <c r="I1703" s="249">
        <f t="shared" si="555"/>
        <v>53553621.439999998</v>
      </c>
      <c r="J1703" s="67">
        <f t="shared" si="540"/>
        <v>3.5499999999999997E-2</v>
      </c>
      <c r="K1703" s="259">
        <f t="shared" si="556"/>
        <v>158429.46342666665</v>
      </c>
      <c r="L1703" s="250">
        <f t="shared" si="553"/>
        <v>0</v>
      </c>
      <c r="M1703" s="19" t="s">
        <v>1260</v>
      </c>
      <c r="O1703" s="32" t="str">
        <f t="shared" si="557"/>
        <v>E332</v>
      </c>
      <c r="P1703" s="318"/>
      <c r="T1703" s="19" t="s">
        <v>1260</v>
      </c>
    </row>
    <row r="1704" spans="1:20" outlineLevel="2" x14ac:dyDescent="0.25">
      <c r="A1704" t="s">
        <v>151</v>
      </c>
      <c r="B1704" t="str">
        <f t="shared" si="554"/>
        <v>E332 HYD R/D/W, Snoq 1 - 2013-9</v>
      </c>
      <c r="C1704" s="19" t="s">
        <v>1230</v>
      </c>
      <c r="E1704" s="27">
        <v>43373</v>
      </c>
      <c r="F1704" s="249">
        <v>53553621.439999998</v>
      </c>
      <c r="G1704" s="67">
        <v>3.5499999999999997E-2</v>
      </c>
      <c r="H1704" s="250">
        <v>158429.46000000002</v>
      </c>
      <c r="I1704" s="249">
        <f t="shared" si="555"/>
        <v>53553621.439999998</v>
      </c>
      <c r="J1704" s="67">
        <f t="shared" si="540"/>
        <v>3.5499999999999997E-2</v>
      </c>
      <c r="K1704" s="259">
        <f t="shared" si="556"/>
        <v>158429.46342666665</v>
      </c>
      <c r="L1704" s="250">
        <f t="shared" si="553"/>
        <v>0</v>
      </c>
      <c r="M1704" s="19" t="s">
        <v>1260</v>
      </c>
      <c r="O1704" s="32" t="str">
        <f t="shared" si="557"/>
        <v>E332</v>
      </c>
      <c r="P1704" s="318"/>
      <c r="T1704" s="19" t="s">
        <v>1260</v>
      </c>
    </row>
    <row r="1705" spans="1:20" outlineLevel="2" x14ac:dyDescent="0.25">
      <c r="A1705" t="s">
        <v>151</v>
      </c>
      <c r="B1705" t="str">
        <f t="shared" si="554"/>
        <v>E332 HYD R/D/W, Snoq 1 - 2013-10</v>
      </c>
      <c r="C1705" s="19" t="s">
        <v>1230</v>
      </c>
      <c r="E1705" s="27">
        <v>43404</v>
      </c>
      <c r="F1705" s="249">
        <v>53553621.439999998</v>
      </c>
      <c r="G1705" s="67">
        <v>3.5499999999999997E-2</v>
      </c>
      <c r="H1705" s="250">
        <v>158429.46000000002</v>
      </c>
      <c r="I1705" s="249">
        <f t="shared" si="555"/>
        <v>53553621.439999998</v>
      </c>
      <c r="J1705" s="67">
        <f t="shared" si="540"/>
        <v>3.5499999999999997E-2</v>
      </c>
      <c r="K1705" s="259">
        <f t="shared" si="556"/>
        <v>158429.46342666665</v>
      </c>
      <c r="L1705" s="250">
        <f t="shared" si="553"/>
        <v>0</v>
      </c>
      <c r="M1705" s="19" t="s">
        <v>1260</v>
      </c>
      <c r="O1705" s="32" t="str">
        <f t="shared" si="557"/>
        <v>E332</v>
      </c>
      <c r="P1705" s="318"/>
      <c r="T1705" s="19" t="s">
        <v>1260</v>
      </c>
    </row>
    <row r="1706" spans="1:20" outlineLevel="2" x14ac:dyDescent="0.25">
      <c r="A1706" t="s">
        <v>151</v>
      </c>
      <c r="B1706" t="str">
        <f t="shared" si="554"/>
        <v>E332 HYD R/D/W, Snoq 1 - 2013-11</v>
      </c>
      <c r="C1706" s="19" t="s">
        <v>1230</v>
      </c>
      <c r="E1706" s="27">
        <v>43434</v>
      </c>
      <c r="F1706" s="249">
        <v>53553621.439999998</v>
      </c>
      <c r="G1706" s="67">
        <v>3.5499999999999997E-2</v>
      </c>
      <c r="H1706" s="250">
        <v>158429.46000000002</v>
      </c>
      <c r="I1706" s="249">
        <f t="shared" si="555"/>
        <v>53553621.439999998</v>
      </c>
      <c r="J1706" s="67">
        <f t="shared" si="540"/>
        <v>3.5499999999999997E-2</v>
      </c>
      <c r="K1706" s="259">
        <f t="shared" si="556"/>
        <v>158429.46342666665</v>
      </c>
      <c r="L1706" s="250">
        <f t="shared" si="553"/>
        <v>0</v>
      </c>
      <c r="M1706" s="19" t="s">
        <v>1260</v>
      </c>
      <c r="O1706" s="32" t="str">
        <f t="shared" si="557"/>
        <v>E332</v>
      </c>
      <c r="P1706" s="318"/>
      <c r="T1706" s="19" t="s">
        <v>1260</v>
      </c>
    </row>
    <row r="1707" spans="1:20" outlineLevel="2" x14ac:dyDescent="0.25">
      <c r="A1707" t="s">
        <v>151</v>
      </c>
      <c r="B1707" t="str">
        <f t="shared" si="554"/>
        <v>E332 HYD R/D/W, Snoq 1 - 2013-12</v>
      </c>
      <c r="C1707" s="19" t="s">
        <v>1230</v>
      </c>
      <c r="E1707" s="27">
        <v>43465</v>
      </c>
      <c r="F1707" s="249">
        <v>53553621.439999998</v>
      </c>
      <c r="G1707" s="67">
        <v>3.5499999999999997E-2</v>
      </c>
      <c r="H1707" s="250">
        <v>158429.46000000002</v>
      </c>
      <c r="I1707" s="249">
        <f t="shared" si="555"/>
        <v>53553621.439999998</v>
      </c>
      <c r="J1707" s="67">
        <f t="shared" si="540"/>
        <v>3.5499999999999997E-2</v>
      </c>
      <c r="K1707" s="259">
        <f t="shared" si="556"/>
        <v>158429.46342666665</v>
      </c>
      <c r="L1707" s="250">
        <f t="shared" si="553"/>
        <v>0</v>
      </c>
      <c r="M1707" s="19" t="s">
        <v>1260</v>
      </c>
      <c r="O1707" s="32" t="str">
        <f t="shared" si="557"/>
        <v>E332</v>
      </c>
      <c r="P1707" s="318"/>
      <c r="T1707" s="19" t="s">
        <v>1260</v>
      </c>
    </row>
    <row r="1708" spans="1:20" s="19" customFormat="1" ht="15.75" outlineLevel="1" thickBot="1" x14ac:dyDescent="0.3">
      <c r="A1708" s="28" t="s">
        <v>754</v>
      </c>
      <c r="C1708" s="20" t="s">
        <v>1232</v>
      </c>
      <c r="E1708" s="104" t="s">
        <v>1266</v>
      </c>
      <c r="F1708" s="29"/>
      <c r="G1708" s="30"/>
      <c r="H1708" s="41">
        <f>SUBTOTAL(9,H1696:H1707)</f>
        <v>1901153.5199999998</v>
      </c>
      <c r="I1708" s="29"/>
      <c r="J1708" s="30">
        <f t="shared" si="540"/>
        <v>0</v>
      </c>
      <c r="K1708" s="41">
        <f>SUBTOTAL(9,K1696:K1707)</f>
        <v>1901153.5611199995</v>
      </c>
      <c r="L1708" s="41">
        <f t="shared" si="553"/>
        <v>0.04</v>
      </c>
      <c r="O1708" s="32" t="str">
        <f>LEFT(A1708,5)</f>
        <v xml:space="preserve">E332 </v>
      </c>
      <c r="P1708" s="318">
        <f>-L1708/2</f>
        <v>-0.02</v>
      </c>
    </row>
    <row r="1709" spans="1:20" ht="15.75" outlineLevel="2" thickTop="1" x14ac:dyDescent="0.25">
      <c r="A1709" t="s">
        <v>152</v>
      </c>
      <c r="B1709" t="str">
        <f t="shared" ref="B1709:B1720" si="558">CONCATENATE(A1709,"-",MONTH(E1709))</f>
        <v>E332 HYD R/D/W, Snoq 2 - 2013-1</v>
      </c>
      <c r="C1709" s="19" t="s">
        <v>1230</v>
      </c>
      <c r="E1709" s="27">
        <v>43131</v>
      </c>
      <c r="F1709" s="249">
        <v>61017584.549999997</v>
      </c>
      <c r="G1709" s="67">
        <v>3.61E-2</v>
      </c>
      <c r="H1709" s="250">
        <v>183561.24</v>
      </c>
      <c r="I1709" s="249">
        <f t="shared" ref="I1709:I1720" si="559">VLOOKUP(CONCATENATE(A1709,"-12"),$B$6:$F$7816,5,FALSE)</f>
        <v>61019207.850000001</v>
      </c>
      <c r="J1709" s="67">
        <f t="shared" si="540"/>
        <v>3.61E-2</v>
      </c>
      <c r="K1709" s="259">
        <f t="shared" ref="K1709:K1720" si="560">I1709*J1709/12</f>
        <v>183566.11694874999</v>
      </c>
      <c r="L1709" s="250">
        <f t="shared" si="553"/>
        <v>4.88</v>
      </c>
      <c r="M1709" s="19" t="s">
        <v>1260</v>
      </c>
      <c r="O1709" s="32" t="str">
        <f t="shared" ref="O1709:O1720" si="561">LEFT(A1709,4)</f>
        <v>E332</v>
      </c>
      <c r="P1709" s="318"/>
      <c r="T1709" s="19" t="s">
        <v>1260</v>
      </c>
    </row>
    <row r="1710" spans="1:20" outlineLevel="2" x14ac:dyDescent="0.25">
      <c r="A1710" t="s">
        <v>152</v>
      </c>
      <c r="B1710" t="str">
        <f t="shared" si="558"/>
        <v>E332 HYD R/D/W, Snoq 2 - 2013-2</v>
      </c>
      <c r="C1710" s="19" t="s">
        <v>1230</v>
      </c>
      <c r="E1710" s="27">
        <v>43159</v>
      </c>
      <c r="F1710" s="249">
        <v>61017584.549999997</v>
      </c>
      <c r="G1710" s="67">
        <v>3.61E-2</v>
      </c>
      <c r="H1710" s="250">
        <v>183561.24</v>
      </c>
      <c r="I1710" s="249">
        <f t="shared" si="559"/>
        <v>61019207.850000001</v>
      </c>
      <c r="J1710" s="67">
        <f t="shared" ref="J1710:J1773" si="562">G1710</f>
        <v>3.61E-2</v>
      </c>
      <c r="K1710" s="259">
        <f t="shared" si="560"/>
        <v>183566.11694874999</v>
      </c>
      <c r="L1710" s="250">
        <f t="shared" si="553"/>
        <v>4.88</v>
      </c>
      <c r="M1710" s="19" t="s">
        <v>1260</v>
      </c>
      <c r="O1710" s="32" t="str">
        <f t="shared" si="561"/>
        <v>E332</v>
      </c>
      <c r="P1710" s="318"/>
      <c r="T1710" s="19" t="s">
        <v>1260</v>
      </c>
    </row>
    <row r="1711" spans="1:20" outlineLevel="2" x14ac:dyDescent="0.25">
      <c r="A1711" t="s">
        <v>152</v>
      </c>
      <c r="B1711" t="str">
        <f t="shared" si="558"/>
        <v>E332 HYD R/D/W, Snoq 2 - 2013-3</v>
      </c>
      <c r="C1711" s="19" t="s">
        <v>1230</v>
      </c>
      <c r="E1711" s="27">
        <v>43190</v>
      </c>
      <c r="F1711" s="249">
        <v>61017584.549999997</v>
      </c>
      <c r="G1711" s="67">
        <v>3.61E-2</v>
      </c>
      <c r="H1711" s="250">
        <v>183561.24</v>
      </c>
      <c r="I1711" s="249">
        <f t="shared" si="559"/>
        <v>61019207.850000001</v>
      </c>
      <c r="J1711" s="67">
        <f t="shared" si="562"/>
        <v>3.61E-2</v>
      </c>
      <c r="K1711" s="259">
        <f t="shared" si="560"/>
        <v>183566.11694874999</v>
      </c>
      <c r="L1711" s="250">
        <f t="shared" si="553"/>
        <v>4.88</v>
      </c>
      <c r="M1711" s="19" t="s">
        <v>1260</v>
      </c>
      <c r="O1711" s="32" t="str">
        <f t="shared" si="561"/>
        <v>E332</v>
      </c>
      <c r="P1711" s="318"/>
      <c r="T1711" s="19" t="s">
        <v>1260</v>
      </c>
    </row>
    <row r="1712" spans="1:20" outlineLevel="2" x14ac:dyDescent="0.25">
      <c r="A1712" t="s">
        <v>152</v>
      </c>
      <c r="B1712" t="str">
        <f t="shared" si="558"/>
        <v>E332 HYD R/D/W, Snoq 2 - 2013-4</v>
      </c>
      <c r="C1712" s="19" t="s">
        <v>1230</v>
      </c>
      <c r="E1712" s="27">
        <v>43220</v>
      </c>
      <c r="F1712" s="249">
        <v>61017584.549999997</v>
      </c>
      <c r="G1712" s="67">
        <v>3.61E-2</v>
      </c>
      <c r="H1712" s="250">
        <v>183561.24</v>
      </c>
      <c r="I1712" s="249">
        <f t="shared" si="559"/>
        <v>61019207.850000001</v>
      </c>
      <c r="J1712" s="67">
        <f t="shared" si="562"/>
        <v>3.61E-2</v>
      </c>
      <c r="K1712" s="259">
        <f t="shared" si="560"/>
        <v>183566.11694874999</v>
      </c>
      <c r="L1712" s="250">
        <f t="shared" si="553"/>
        <v>4.88</v>
      </c>
      <c r="M1712" s="19" t="s">
        <v>1260</v>
      </c>
      <c r="O1712" s="32" t="str">
        <f t="shared" si="561"/>
        <v>E332</v>
      </c>
      <c r="P1712" s="318"/>
      <c r="T1712" s="19" t="s">
        <v>1260</v>
      </c>
    </row>
    <row r="1713" spans="1:20" outlineLevel="2" x14ac:dyDescent="0.25">
      <c r="A1713" t="s">
        <v>152</v>
      </c>
      <c r="B1713" t="str">
        <f t="shared" si="558"/>
        <v>E332 HYD R/D/W, Snoq 2 - 2013-5</v>
      </c>
      <c r="C1713" s="19" t="s">
        <v>1230</v>
      </c>
      <c r="E1713" s="27">
        <v>43251</v>
      </c>
      <c r="F1713" s="249">
        <v>61017584.549999997</v>
      </c>
      <c r="G1713" s="67">
        <v>3.61E-2</v>
      </c>
      <c r="H1713" s="250">
        <v>183561.24</v>
      </c>
      <c r="I1713" s="249">
        <f t="shared" si="559"/>
        <v>61019207.850000001</v>
      </c>
      <c r="J1713" s="67">
        <f t="shared" si="562"/>
        <v>3.61E-2</v>
      </c>
      <c r="K1713" s="259">
        <f t="shared" si="560"/>
        <v>183566.11694874999</v>
      </c>
      <c r="L1713" s="250">
        <f t="shared" si="553"/>
        <v>4.88</v>
      </c>
      <c r="M1713" s="19" t="s">
        <v>1260</v>
      </c>
      <c r="O1713" s="32" t="str">
        <f t="shared" si="561"/>
        <v>E332</v>
      </c>
      <c r="P1713" s="318"/>
      <c r="T1713" s="19" t="s">
        <v>1260</v>
      </c>
    </row>
    <row r="1714" spans="1:20" outlineLevel="2" x14ac:dyDescent="0.25">
      <c r="A1714" t="s">
        <v>152</v>
      </c>
      <c r="B1714" t="str">
        <f t="shared" si="558"/>
        <v>E332 HYD R/D/W, Snoq 2 - 2013-6</v>
      </c>
      <c r="C1714" s="19" t="s">
        <v>1230</v>
      </c>
      <c r="E1714" s="27">
        <v>43281</v>
      </c>
      <c r="F1714" s="249">
        <v>61017584.549999997</v>
      </c>
      <c r="G1714" s="67">
        <v>3.61E-2</v>
      </c>
      <c r="H1714" s="250">
        <v>183561.24</v>
      </c>
      <c r="I1714" s="249">
        <f t="shared" si="559"/>
        <v>61019207.850000001</v>
      </c>
      <c r="J1714" s="67">
        <f t="shared" si="562"/>
        <v>3.61E-2</v>
      </c>
      <c r="K1714" s="259">
        <f t="shared" si="560"/>
        <v>183566.11694874999</v>
      </c>
      <c r="L1714" s="250">
        <f t="shared" si="553"/>
        <v>4.88</v>
      </c>
      <c r="M1714" s="19" t="s">
        <v>1260</v>
      </c>
      <c r="O1714" s="32" t="str">
        <f t="shared" si="561"/>
        <v>E332</v>
      </c>
      <c r="P1714" s="318"/>
      <c r="T1714" s="19" t="s">
        <v>1260</v>
      </c>
    </row>
    <row r="1715" spans="1:20" outlineLevel="2" x14ac:dyDescent="0.25">
      <c r="A1715" t="s">
        <v>152</v>
      </c>
      <c r="B1715" t="str">
        <f t="shared" si="558"/>
        <v>E332 HYD R/D/W, Snoq 2 - 2013-7</v>
      </c>
      <c r="C1715" s="19" t="s">
        <v>1230</v>
      </c>
      <c r="E1715" s="27">
        <v>43312</v>
      </c>
      <c r="F1715" s="249">
        <v>61017584.549999997</v>
      </c>
      <c r="G1715" s="67">
        <v>3.61E-2</v>
      </c>
      <c r="H1715" s="250">
        <v>183561.24</v>
      </c>
      <c r="I1715" s="249">
        <f t="shared" si="559"/>
        <v>61019207.850000001</v>
      </c>
      <c r="J1715" s="67">
        <f t="shared" si="562"/>
        <v>3.61E-2</v>
      </c>
      <c r="K1715" s="259">
        <f t="shared" si="560"/>
        <v>183566.11694874999</v>
      </c>
      <c r="L1715" s="250">
        <f t="shared" si="553"/>
        <v>4.88</v>
      </c>
      <c r="M1715" s="19" t="s">
        <v>1260</v>
      </c>
      <c r="O1715" s="32" t="str">
        <f t="shared" si="561"/>
        <v>E332</v>
      </c>
      <c r="P1715" s="318"/>
      <c r="T1715" s="19" t="s">
        <v>1260</v>
      </c>
    </row>
    <row r="1716" spans="1:20" outlineLevel="2" x14ac:dyDescent="0.25">
      <c r="A1716" t="s">
        <v>152</v>
      </c>
      <c r="B1716" t="str">
        <f t="shared" si="558"/>
        <v>E332 HYD R/D/W, Snoq 2 - 2013-8</v>
      </c>
      <c r="C1716" s="19" t="s">
        <v>1230</v>
      </c>
      <c r="E1716" s="27">
        <v>43343</v>
      </c>
      <c r="F1716" s="249">
        <v>61017584.549999997</v>
      </c>
      <c r="G1716" s="67">
        <v>3.61E-2</v>
      </c>
      <c r="H1716" s="250">
        <v>183561.24</v>
      </c>
      <c r="I1716" s="249">
        <f t="shared" si="559"/>
        <v>61019207.850000001</v>
      </c>
      <c r="J1716" s="67">
        <f t="shared" si="562"/>
        <v>3.61E-2</v>
      </c>
      <c r="K1716" s="259">
        <f t="shared" si="560"/>
        <v>183566.11694874999</v>
      </c>
      <c r="L1716" s="250">
        <f t="shared" si="553"/>
        <v>4.88</v>
      </c>
      <c r="M1716" s="19" t="s">
        <v>1260</v>
      </c>
      <c r="O1716" s="32" t="str">
        <f t="shared" si="561"/>
        <v>E332</v>
      </c>
      <c r="P1716" s="318"/>
      <c r="T1716" s="19" t="s">
        <v>1260</v>
      </c>
    </row>
    <row r="1717" spans="1:20" outlineLevel="2" x14ac:dyDescent="0.25">
      <c r="A1717" t="s">
        <v>152</v>
      </c>
      <c r="B1717" t="str">
        <f t="shared" si="558"/>
        <v>E332 HYD R/D/W, Snoq 2 - 2013-9</v>
      </c>
      <c r="C1717" s="19" t="s">
        <v>1230</v>
      </c>
      <c r="E1717" s="27">
        <v>43373</v>
      </c>
      <c r="F1717" s="249">
        <v>61017584.549999997</v>
      </c>
      <c r="G1717" s="67">
        <v>3.61E-2</v>
      </c>
      <c r="H1717" s="250">
        <v>183561.24</v>
      </c>
      <c r="I1717" s="249">
        <f t="shared" si="559"/>
        <v>61019207.850000001</v>
      </c>
      <c r="J1717" s="67">
        <f t="shared" si="562"/>
        <v>3.61E-2</v>
      </c>
      <c r="K1717" s="259">
        <f t="shared" si="560"/>
        <v>183566.11694874999</v>
      </c>
      <c r="L1717" s="250">
        <f t="shared" si="553"/>
        <v>4.88</v>
      </c>
      <c r="M1717" s="19" t="s">
        <v>1260</v>
      </c>
      <c r="O1717" s="32" t="str">
        <f t="shared" si="561"/>
        <v>E332</v>
      </c>
      <c r="P1717" s="318"/>
      <c r="T1717" s="19" t="s">
        <v>1260</v>
      </c>
    </row>
    <row r="1718" spans="1:20" outlineLevel="2" x14ac:dyDescent="0.25">
      <c r="A1718" t="s">
        <v>152</v>
      </c>
      <c r="B1718" t="str">
        <f t="shared" si="558"/>
        <v>E332 HYD R/D/W, Snoq 2 - 2013-10</v>
      </c>
      <c r="C1718" s="19" t="s">
        <v>1230</v>
      </c>
      <c r="E1718" s="27">
        <v>43404</v>
      </c>
      <c r="F1718" s="249">
        <v>61017584.549999997</v>
      </c>
      <c r="G1718" s="67">
        <v>3.61E-2</v>
      </c>
      <c r="H1718" s="250">
        <v>183561.24</v>
      </c>
      <c r="I1718" s="249">
        <f t="shared" si="559"/>
        <v>61019207.850000001</v>
      </c>
      <c r="J1718" s="67">
        <f t="shared" si="562"/>
        <v>3.61E-2</v>
      </c>
      <c r="K1718" s="259">
        <f t="shared" si="560"/>
        <v>183566.11694874999</v>
      </c>
      <c r="L1718" s="250">
        <f t="shared" si="553"/>
        <v>4.88</v>
      </c>
      <c r="M1718" s="19" t="s">
        <v>1260</v>
      </c>
      <c r="O1718" s="32" t="str">
        <f t="shared" si="561"/>
        <v>E332</v>
      </c>
      <c r="P1718" s="318"/>
      <c r="T1718" s="19" t="s">
        <v>1260</v>
      </c>
    </row>
    <row r="1719" spans="1:20" outlineLevel="2" x14ac:dyDescent="0.25">
      <c r="A1719" t="s">
        <v>152</v>
      </c>
      <c r="B1719" t="str">
        <f t="shared" si="558"/>
        <v>E332 HYD R/D/W, Snoq 2 - 2013-11</v>
      </c>
      <c r="C1719" s="19" t="s">
        <v>1230</v>
      </c>
      <c r="E1719" s="27">
        <v>43434</v>
      </c>
      <c r="F1719" s="249">
        <v>61018396.200000003</v>
      </c>
      <c r="G1719" s="67">
        <v>3.61E-2</v>
      </c>
      <c r="H1719" s="250">
        <v>183563.66999999998</v>
      </c>
      <c r="I1719" s="249">
        <f t="shared" si="559"/>
        <v>61019207.850000001</v>
      </c>
      <c r="J1719" s="67">
        <f t="shared" si="562"/>
        <v>3.61E-2</v>
      </c>
      <c r="K1719" s="259">
        <f t="shared" si="560"/>
        <v>183566.11694874999</v>
      </c>
      <c r="L1719" s="250">
        <f t="shared" si="553"/>
        <v>2.4500000000000002</v>
      </c>
      <c r="M1719" s="19" t="s">
        <v>1260</v>
      </c>
      <c r="O1719" s="32" t="str">
        <f t="shared" si="561"/>
        <v>E332</v>
      </c>
      <c r="P1719" s="318"/>
      <c r="T1719" s="19" t="s">
        <v>1260</v>
      </c>
    </row>
    <row r="1720" spans="1:20" outlineLevel="2" x14ac:dyDescent="0.25">
      <c r="A1720" t="s">
        <v>152</v>
      </c>
      <c r="B1720" t="str">
        <f t="shared" si="558"/>
        <v>E332 HYD R/D/W, Snoq 2 - 2013-12</v>
      </c>
      <c r="C1720" s="19" t="s">
        <v>1230</v>
      </c>
      <c r="E1720" s="27">
        <v>43465</v>
      </c>
      <c r="F1720" s="249">
        <v>61019207.850000001</v>
      </c>
      <c r="G1720" s="67">
        <v>3.61E-2</v>
      </c>
      <c r="H1720" s="250">
        <v>183566.12</v>
      </c>
      <c r="I1720" s="249">
        <f t="shared" si="559"/>
        <v>61019207.850000001</v>
      </c>
      <c r="J1720" s="67">
        <f t="shared" si="562"/>
        <v>3.61E-2</v>
      </c>
      <c r="K1720" s="259">
        <f t="shared" si="560"/>
        <v>183566.11694874999</v>
      </c>
      <c r="L1720" s="250">
        <f t="shared" si="553"/>
        <v>0</v>
      </c>
      <c r="M1720" s="19" t="s">
        <v>1260</v>
      </c>
      <c r="O1720" s="32" t="str">
        <f t="shared" si="561"/>
        <v>E332</v>
      </c>
      <c r="P1720" s="318"/>
      <c r="T1720" s="19" t="s">
        <v>1260</v>
      </c>
    </row>
    <row r="1721" spans="1:20" s="19" customFormat="1" ht="15.75" outlineLevel="1" thickBot="1" x14ac:dyDescent="0.3">
      <c r="A1721" s="28" t="s">
        <v>755</v>
      </c>
      <c r="C1721" s="20" t="s">
        <v>1232</v>
      </c>
      <c r="E1721" s="104" t="s">
        <v>1266</v>
      </c>
      <c r="F1721" s="29"/>
      <c r="G1721" s="30"/>
      <c r="H1721" s="41">
        <f>SUBTOTAL(9,H1709:H1720)</f>
        <v>2202742.19</v>
      </c>
      <c r="I1721" s="29"/>
      <c r="J1721" s="30">
        <f t="shared" si="562"/>
        <v>0</v>
      </c>
      <c r="K1721" s="41">
        <f>SUBTOTAL(9,K1709:K1720)</f>
        <v>2202793.4033849994</v>
      </c>
      <c r="L1721" s="41">
        <f t="shared" si="553"/>
        <v>51.21</v>
      </c>
      <c r="O1721" s="32" t="str">
        <f>LEFT(A1721,5)</f>
        <v xml:space="preserve">E332 </v>
      </c>
      <c r="P1721" s="318">
        <f>-L1721/2</f>
        <v>-25.605</v>
      </c>
    </row>
    <row r="1722" spans="1:20" ht="15.75" outlineLevel="2" thickTop="1" x14ac:dyDescent="0.25">
      <c r="A1722" t="s">
        <v>153</v>
      </c>
      <c r="B1722" t="str">
        <f t="shared" ref="B1722:B1733" si="563">CONCATENATE(A1722,"-",MONTH(E1722))</f>
        <v>E332 HYD R/D/W,LBAdultFishTr2010-1</v>
      </c>
      <c r="C1722" s="19" t="s">
        <v>1230</v>
      </c>
      <c r="E1722" s="27">
        <v>43131</v>
      </c>
      <c r="F1722" s="249">
        <v>25887774.260000002</v>
      </c>
      <c r="G1722" s="67">
        <v>2.2799999999999997E-2</v>
      </c>
      <c r="H1722" s="250">
        <v>49186.770000000004</v>
      </c>
      <c r="I1722" s="249">
        <f t="shared" ref="I1722:I1733" si="564">VLOOKUP(CONCATENATE(A1722,"-12"),$B$6:$F$7816,5,FALSE)</f>
        <v>25887774.260000002</v>
      </c>
      <c r="J1722" s="67">
        <f t="shared" si="562"/>
        <v>2.2799999999999997E-2</v>
      </c>
      <c r="K1722" s="259">
        <f t="shared" ref="K1722:K1733" si="565">I1722*J1722/12</f>
        <v>49186.771093999996</v>
      </c>
      <c r="L1722" s="250">
        <f t="shared" si="553"/>
        <v>0</v>
      </c>
      <c r="M1722" s="19" t="s">
        <v>1260</v>
      </c>
      <c r="O1722" s="32" t="str">
        <f t="shared" ref="O1722:O1733" si="566">LEFT(A1722,4)</f>
        <v>E332</v>
      </c>
      <c r="P1722" s="318"/>
      <c r="T1722" s="19" t="s">
        <v>1260</v>
      </c>
    </row>
    <row r="1723" spans="1:20" outlineLevel="2" x14ac:dyDescent="0.25">
      <c r="A1723" t="s">
        <v>153</v>
      </c>
      <c r="B1723" t="str">
        <f t="shared" si="563"/>
        <v>E332 HYD R/D/W,LBAdultFishTr2010-2</v>
      </c>
      <c r="C1723" s="19" t="s">
        <v>1230</v>
      </c>
      <c r="E1723" s="27">
        <v>43159</v>
      </c>
      <c r="F1723" s="249">
        <v>25887774.260000002</v>
      </c>
      <c r="G1723" s="67">
        <v>2.2799999999999997E-2</v>
      </c>
      <c r="H1723" s="250">
        <v>49186.770000000004</v>
      </c>
      <c r="I1723" s="249">
        <f t="shared" si="564"/>
        <v>25887774.260000002</v>
      </c>
      <c r="J1723" s="67">
        <f t="shared" si="562"/>
        <v>2.2799999999999997E-2</v>
      </c>
      <c r="K1723" s="259">
        <f t="shared" si="565"/>
        <v>49186.771093999996</v>
      </c>
      <c r="L1723" s="250">
        <f t="shared" si="553"/>
        <v>0</v>
      </c>
      <c r="M1723" s="19" t="s">
        <v>1260</v>
      </c>
      <c r="O1723" s="32" t="str">
        <f t="shared" si="566"/>
        <v>E332</v>
      </c>
      <c r="P1723" s="318"/>
      <c r="T1723" s="19" t="s">
        <v>1260</v>
      </c>
    </row>
    <row r="1724" spans="1:20" outlineLevel="2" x14ac:dyDescent="0.25">
      <c r="A1724" t="s">
        <v>153</v>
      </c>
      <c r="B1724" t="str">
        <f t="shared" si="563"/>
        <v>E332 HYD R/D/W,LBAdultFishTr2010-3</v>
      </c>
      <c r="C1724" s="19" t="s">
        <v>1230</v>
      </c>
      <c r="E1724" s="27">
        <v>43190</v>
      </c>
      <c r="F1724" s="249">
        <v>25887774.260000002</v>
      </c>
      <c r="G1724" s="67">
        <v>2.2799999999999997E-2</v>
      </c>
      <c r="H1724" s="250">
        <v>49186.770000000004</v>
      </c>
      <c r="I1724" s="249">
        <f t="shared" si="564"/>
        <v>25887774.260000002</v>
      </c>
      <c r="J1724" s="67">
        <f t="shared" si="562"/>
        <v>2.2799999999999997E-2</v>
      </c>
      <c r="K1724" s="259">
        <f t="shared" si="565"/>
        <v>49186.771093999996</v>
      </c>
      <c r="L1724" s="250">
        <f t="shared" si="553"/>
        <v>0</v>
      </c>
      <c r="M1724" s="19" t="s">
        <v>1260</v>
      </c>
      <c r="O1724" s="32" t="str">
        <f t="shared" si="566"/>
        <v>E332</v>
      </c>
      <c r="P1724" s="318"/>
      <c r="T1724" s="19" t="s">
        <v>1260</v>
      </c>
    </row>
    <row r="1725" spans="1:20" outlineLevel="2" x14ac:dyDescent="0.25">
      <c r="A1725" t="s">
        <v>153</v>
      </c>
      <c r="B1725" t="str">
        <f t="shared" si="563"/>
        <v>E332 HYD R/D/W,LBAdultFishTr2010-4</v>
      </c>
      <c r="C1725" s="19" t="s">
        <v>1230</v>
      </c>
      <c r="E1725" s="27">
        <v>43220</v>
      </c>
      <c r="F1725" s="249">
        <v>25887774.260000002</v>
      </c>
      <c r="G1725" s="67">
        <v>2.2799999999999997E-2</v>
      </c>
      <c r="H1725" s="250">
        <v>49186.770000000004</v>
      </c>
      <c r="I1725" s="249">
        <f t="shared" si="564"/>
        <v>25887774.260000002</v>
      </c>
      <c r="J1725" s="67">
        <f t="shared" si="562"/>
        <v>2.2799999999999997E-2</v>
      </c>
      <c r="K1725" s="259">
        <f t="shared" si="565"/>
        <v>49186.771093999996</v>
      </c>
      <c r="L1725" s="250">
        <f t="shared" si="553"/>
        <v>0</v>
      </c>
      <c r="M1725" s="19" t="s">
        <v>1260</v>
      </c>
      <c r="O1725" s="32" t="str">
        <f t="shared" si="566"/>
        <v>E332</v>
      </c>
      <c r="P1725" s="318"/>
      <c r="T1725" s="19" t="s">
        <v>1260</v>
      </c>
    </row>
    <row r="1726" spans="1:20" outlineLevel="2" x14ac:dyDescent="0.25">
      <c r="A1726" t="s">
        <v>153</v>
      </c>
      <c r="B1726" t="str">
        <f t="shared" si="563"/>
        <v>E332 HYD R/D/W,LBAdultFishTr2010-5</v>
      </c>
      <c r="C1726" s="19" t="s">
        <v>1230</v>
      </c>
      <c r="E1726" s="27">
        <v>43251</v>
      </c>
      <c r="F1726" s="249">
        <v>25887774.260000002</v>
      </c>
      <c r="G1726" s="67">
        <v>2.2799999999999997E-2</v>
      </c>
      <c r="H1726" s="250">
        <v>49186.770000000004</v>
      </c>
      <c r="I1726" s="249">
        <f t="shared" si="564"/>
        <v>25887774.260000002</v>
      </c>
      <c r="J1726" s="67">
        <f t="shared" si="562"/>
        <v>2.2799999999999997E-2</v>
      </c>
      <c r="K1726" s="259">
        <f t="shared" si="565"/>
        <v>49186.771093999996</v>
      </c>
      <c r="L1726" s="250">
        <f t="shared" si="553"/>
        <v>0</v>
      </c>
      <c r="M1726" s="19" t="s">
        <v>1260</v>
      </c>
      <c r="O1726" s="32" t="str">
        <f t="shared" si="566"/>
        <v>E332</v>
      </c>
      <c r="P1726" s="318"/>
      <c r="T1726" s="19" t="s">
        <v>1260</v>
      </c>
    </row>
    <row r="1727" spans="1:20" outlineLevel="2" x14ac:dyDescent="0.25">
      <c r="A1727" t="s">
        <v>153</v>
      </c>
      <c r="B1727" t="str">
        <f t="shared" si="563"/>
        <v>E332 HYD R/D/W,LBAdultFishTr2010-6</v>
      </c>
      <c r="C1727" s="19" t="s">
        <v>1230</v>
      </c>
      <c r="E1727" s="27">
        <v>43281</v>
      </c>
      <c r="F1727" s="249">
        <v>25887774.260000002</v>
      </c>
      <c r="G1727" s="67">
        <v>2.2799999999999997E-2</v>
      </c>
      <c r="H1727" s="250">
        <v>49186.770000000004</v>
      </c>
      <c r="I1727" s="249">
        <f t="shared" si="564"/>
        <v>25887774.260000002</v>
      </c>
      <c r="J1727" s="67">
        <f t="shared" si="562"/>
        <v>2.2799999999999997E-2</v>
      </c>
      <c r="K1727" s="259">
        <f t="shared" si="565"/>
        <v>49186.771093999996</v>
      </c>
      <c r="L1727" s="250">
        <f t="shared" si="553"/>
        <v>0</v>
      </c>
      <c r="M1727" s="19" t="s">
        <v>1260</v>
      </c>
      <c r="O1727" s="32" t="str">
        <f t="shared" si="566"/>
        <v>E332</v>
      </c>
      <c r="P1727" s="318"/>
      <c r="T1727" s="19" t="s">
        <v>1260</v>
      </c>
    </row>
    <row r="1728" spans="1:20" outlineLevel="2" x14ac:dyDescent="0.25">
      <c r="A1728" t="s">
        <v>153</v>
      </c>
      <c r="B1728" t="str">
        <f t="shared" si="563"/>
        <v>E332 HYD R/D/W,LBAdultFishTr2010-7</v>
      </c>
      <c r="C1728" s="19" t="s">
        <v>1230</v>
      </c>
      <c r="E1728" s="27">
        <v>43312</v>
      </c>
      <c r="F1728" s="249">
        <v>25887774.260000002</v>
      </c>
      <c r="G1728" s="67">
        <v>2.2799999999999997E-2</v>
      </c>
      <c r="H1728" s="250">
        <v>49186.770000000004</v>
      </c>
      <c r="I1728" s="249">
        <f t="shared" si="564"/>
        <v>25887774.260000002</v>
      </c>
      <c r="J1728" s="67">
        <f t="shared" si="562"/>
        <v>2.2799999999999997E-2</v>
      </c>
      <c r="K1728" s="259">
        <f t="shared" si="565"/>
        <v>49186.771093999996</v>
      </c>
      <c r="L1728" s="250">
        <f t="shared" si="553"/>
        <v>0</v>
      </c>
      <c r="M1728" s="19" t="s">
        <v>1260</v>
      </c>
      <c r="O1728" s="32" t="str">
        <f t="shared" si="566"/>
        <v>E332</v>
      </c>
      <c r="P1728" s="318"/>
      <c r="T1728" s="19" t="s">
        <v>1260</v>
      </c>
    </row>
    <row r="1729" spans="1:20" outlineLevel="2" x14ac:dyDescent="0.25">
      <c r="A1729" t="s">
        <v>153</v>
      </c>
      <c r="B1729" t="str">
        <f t="shared" si="563"/>
        <v>E332 HYD R/D/W,LBAdultFishTr2010-8</v>
      </c>
      <c r="C1729" s="19" t="s">
        <v>1230</v>
      </c>
      <c r="E1729" s="27">
        <v>43343</v>
      </c>
      <c r="F1729" s="249">
        <v>25887774.260000002</v>
      </c>
      <c r="G1729" s="67">
        <v>2.2799999999999997E-2</v>
      </c>
      <c r="H1729" s="250">
        <v>49186.770000000004</v>
      </c>
      <c r="I1729" s="249">
        <f t="shared" si="564"/>
        <v>25887774.260000002</v>
      </c>
      <c r="J1729" s="67">
        <f t="shared" si="562"/>
        <v>2.2799999999999997E-2</v>
      </c>
      <c r="K1729" s="259">
        <f t="shared" si="565"/>
        <v>49186.771093999996</v>
      </c>
      <c r="L1729" s="250">
        <f t="shared" si="553"/>
        <v>0</v>
      </c>
      <c r="M1729" s="19" t="s">
        <v>1260</v>
      </c>
      <c r="O1729" s="32" t="str">
        <f t="shared" si="566"/>
        <v>E332</v>
      </c>
      <c r="P1729" s="318"/>
      <c r="T1729" s="19" t="s">
        <v>1260</v>
      </c>
    </row>
    <row r="1730" spans="1:20" outlineLevel="2" x14ac:dyDescent="0.25">
      <c r="A1730" t="s">
        <v>153</v>
      </c>
      <c r="B1730" t="str">
        <f t="shared" si="563"/>
        <v>E332 HYD R/D/W,LBAdultFishTr2010-9</v>
      </c>
      <c r="C1730" s="19" t="s">
        <v>1230</v>
      </c>
      <c r="E1730" s="27">
        <v>43373</v>
      </c>
      <c r="F1730" s="249">
        <v>25887774.260000002</v>
      </c>
      <c r="G1730" s="67">
        <v>2.2799999999999997E-2</v>
      </c>
      <c r="H1730" s="250">
        <v>49186.770000000004</v>
      </c>
      <c r="I1730" s="249">
        <f t="shared" si="564"/>
        <v>25887774.260000002</v>
      </c>
      <c r="J1730" s="67">
        <f t="shared" si="562"/>
        <v>2.2799999999999997E-2</v>
      </c>
      <c r="K1730" s="259">
        <f t="shared" si="565"/>
        <v>49186.771093999996</v>
      </c>
      <c r="L1730" s="250">
        <f t="shared" si="553"/>
        <v>0</v>
      </c>
      <c r="M1730" s="19" t="s">
        <v>1260</v>
      </c>
      <c r="O1730" s="32" t="str">
        <f t="shared" si="566"/>
        <v>E332</v>
      </c>
      <c r="P1730" s="318"/>
      <c r="T1730" s="19" t="s">
        <v>1260</v>
      </c>
    </row>
    <row r="1731" spans="1:20" outlineLevel="2" x14ac:dyDescent="0.25">
      <c r="A1731" t="s">
        <v>153</v>
      </c>
      <c r="B1731" t="str">
        <f t="shared" si="563"/>
        <v>E332 HYD R/D/W,LBAdultFishTr2010-10</v>
      </c>
      <c r="C1731" s="19" t="s">
        <v>1230</v>
      </c>
      <c r="E1731" s="27">
        <v>43404</v>
      </c>
      <c r="F1731" s="249">
        <v>25887774.260000002</v>
      </c>
      <c r="G1731" s="67">
        <v>2.2799999999999997E-2</v>
      </c>
      <c r="H1731" s="250">
        <v>49186.770000000004</v>
      </c>
      <c r="I1731" s="249">
        <f t="shared" si="564"/>
        <v>25887774.260000002</v>
      </c>
      <c r="J1731" s="67">
        <f t="shared" si="562"/>
        <v>2.2799999999999997E-2</v>
      </c>
      <c r="K1731" s="259">
        <f t="shared" si="565"/>
        <v>49186.771093999996</v>
      </c>
      <c r="L1731" s="250">
        <f t="shared" si="553"/>
        <v>0</v>
      </c>
      <c r="M1731" s="19" t="s">
        <v>1260</v>
      </c>
      <c r="O1731" s="32" t="str">
        <f t="shared" si="566"/>
        <v>E332</v>
      </c>
      <c r="P1731" s="318"/>
      <c r="T1731" s="19" t="s">
        <v>1260</v>
      </c>
    </row>
    <row r="1732" spans="1:20" outlineLevel="2" x14ac:dyDescent="0.25">
      <c r="A1732" t="s">
        <v>153</v>
      </c>
      <c r="B1732" t="str">
        <f t="shared" si="563"/>
        <v>E332 HYD R/D/W,LBAdultFishTr2010-11</v>
      </c>
      <c r="C1732" s="19" t="s">
        <v>1230</v>
      </c>
      <c r="E1732" s="27">
        <v>43434</v>
      </c>
      <c r="F1732" s="249">
        <v>25887774.260000002</v>
      </c>
      <c r="G1732" s="67">
        <v>2.2799999999999997E-2</v>
      </c>
      <c r="H1732" s="250">
        <v>49186.770000000004</v>
      </c>
      <c r="I1732" s="249">
        <f t="shared" si="564"/>
        <v>25887774.260000002</v>
      </c>
      <c r="J1732" s="67">
        <f t="shared" si="562"/>
        <v>2.2799999999999997E-2</v>
      </c>
      <c r="K1732" s="259">
        <f t="shared" si="565"/>
        <v>49186.771093999996</v>
      </c>
      <c r="L1732" s="250">
        <f t="shared" si="553"/>
        <v>0</v>
      </c>
      <c r="M1732" s="19" t="s">
        <v>1260</v>
      </c>
      <c r="O1732" s="32" t="str">
        <f t="shared" si="566"/>
        <v>E332</v>
      </c>
      <c r="P1732" s="318"/>
      <c r="T1732" s="19" t="s">
        <v>1260</v>
      </c>
    </row>
    <row r="1733" spans="1:20" outlineLevel="2" x14ac:dyDescent="0.25">
      <c r="A1733" t="s">
        <v>153</v>
      </c>
      <c r="B1733" t="str">
        <f t="shared" si="563"/>
        <v>E332 HYD R/D/W,LBAdultFishTr2010-12</v>
      </c>
      <c r="C1733" s="19" t="s">
        <v>1230</v>
      </c>
      <c r="E1733" s="27">
        <v>43465</v>
      </c>
      <c r="F1733" s="249">
        <v>25887774.260000002</v>
      </c>
      <c r="G1733" s="67">
        <v>2.2799999999999997E-2</v>
      </c>
      <c r="H1733" s="250">
        <v>49186.770000000004</v>
      </c>
      <c r="I1733" s="249">
        <f t="shared" si="564"/>
        <v>25887774.260000002</v>
      </c>
      <c r="J1733" s="67">
        <f t="shared" si="562"/>
        <v>2.2799999999999997E-2</v>
      </c>
      <c r="K1733" s="259">
        <f t="shared" si="565"/>
        <v>49186.771093999996</v>
      </c>
      <c r="L1733" s="250">
        <f t="shared" si="553"/>
        <v>0</v>
      </c>
      <c r="M1733" s="19" t="s">
        <v>1260</v>
      </c>
      <c r="O1733" s="32" t="str">
        <f t="shared" si="566"/>
        <v>E332</v>
      </c>
      <c r="P1733" s="318"/>
      <c r="T1733" s="19" t="s">
        <v>1260</v>
      </c>
    </row>
    <row r="1734" spans="1:20" s="19" customFormat="1" ht="15.75" outlineLevel="1" thickBot="1" x14ac:dyDescent="0.3">
      <c r="A1734" s="28" t="s">
        <v>756</v>
      </c>
      <c r="C1734" s="20" t="s">
        <v>1232</v>
      </c>
      <c r="E1734" s="104" t="s">
        <v>1266</v>
      </c>
      <c r="F1734" s="29"/>
      <c r="G1734" s="30"/>
      <c r="H1734" s="41">
        <f>SUBTOTAL(9,H1722:H1733)</f>
        <v>590241.24000000011</v>
      </c>
      <c r="I1734" s="29"/>
      <c r="J1734" s="30">
        <f t="shared" si="562"/>
        <v>0</v>
      </c>
      <c r="K1734" s="41">
        <f>SUBTOTAL(9,K1722:K1733)</f>
        <v>590241.25312799984</v>
      </c>
      <c r="L1734" s="41">
        <f t="shared" si="553"/>
        <v>0.01</v>
      </c>
      <c r="O1734" s="32" t="str">
        <f>LEFT(A1734,5)</f>
        <v xml:space="preserve">E332 </v>
      </c>
      <c r="P1734" s="318">
        <f>-L1734/2</f>
        <v>-5.0000000000000001E-3</v>
      </c>
    </row>
    <row r="1735" spans="1:20" ht="15.75" outlineLevel="2" thickTop="1" x14ac:dyDescent="0.25">
      <c r="A1735" t="s">
        <v>154</v>
      </c>
      <c r="B1735" t="str">
        <f t="shared" ref="B1735:B1746" si="567">CONCATENATE(A1735,"-",MONTH(E1735))</f>
        <v>E332 HYD R/D/W,UB FishHatch2010-1</v>
      </c>
      <c r="C1735" s="19" t="s">
        <v>1230</v>
      </c>
      <c r="E1735" s="27">
        <v>43131</v>
      </c>
      <c r="F1735" s="249">
        <v>18449224.960000001</v>
      </c>
      <c r="G1735" s="67">
        <v>1.5900000000000001E-2</v>
      </c>
      <c r="H1735" s="250">
        <v>24445.22</v>
      </c>
      <c r="I1735" s="249">
        <f t="shared" ref="I1735:I1746" si="568">VLOOKUP(CONCATENATE(A1735,"-12"),$B$6:$F$7816,5,FALSE)</f>
        <v>18449224.960000001</v>
      </c>
      <c r="J1735" s="67">
        <f t="shared" si="562"/>
        <v>1.5900000000000001E-2</v>
      </c>
      <c r="K1735" s="259">
        <f t="shared" ref="K1735:K1746" si="569">I1735*J1735/12</f>
        <v>24445.223072000004</v>
      </c>
      <c r="L1735" s="250">
        <f t="shared" si="553"/>
        <v>0</v>
      </c>
      <c r="M1735" s="19" t="s">
        <v>1260</v>
      </c>
      <c r="O1735" s="32" t="str">
        <f t="shared" ref="O1735:O1746" si="570">LEFT(A1735,4)</f>
        <v>E332</v>
      </c>
      <c r="P1735" s="318"/>
      <c r="T1735" s="19" t="s">
        <v>1260</v>
      </c>
    </row>
    <row r="1736" spans="1:20" outlineLevel="2" x14ac:dyDescent="0.25">
      <c r="A1736" t="s">
        <v>154</v>
      </c>
      <c r="B1736" t="str">
        <f t="shared" si="567"/>
        <v>E332 HYD R/D/W,UB FishHatch2010-2</v>
      </c>
      <c r="C1736" s="19" t="s">
        <v>1230</v>
      </c>
      <c r="E1736" s="27">
        <v>43159</v>
      </c>
      <c r="F1736" s="249">
        <v>18449224.960000001</v>
      </c>
      <c r="G1736" s="67">
        <v>1.5900000000000001E-2</v>
      </c>
      <c r="H1736" s="250">
        <v>24445.22</v>
      </c>
      <c r="I1736" s="249">
        <f t="shared" si="568"/>
        <v>18449224.960000001</v>
      </c>
      <c r="J1736" s="67">
        <f t="shared" si="562"/>
        <v>1.5900000000000001E-2</v>
      </c>
      <c r="K1736" s="259">
        <f t="shared" si="569"/>
        <v>24445.223072000004</v>
      </c>
      <c r="L1736" s="250">
        <f t="shared" si="553"/>
        <v>0</v>
      </c>
      <c r="M1736" s="19" t="s">
        <v>1260</v>
      </c>
      <c r="O1736" s="32" t="str">
        <f t="shared" si="570"/>
        <v>E332</v>
      </c>
      <c r="P1736" s="318"/>
      <c r="T1736" s="19" t="s">
        <v>1260</v>
      </c>
    </row>
    <row r="1737" spans="1:20" outlineLevel="2" x14ac:dyDescent="0.25">
      <c r="A1737" t="s">
        <v>154</v>
      </c>
      <c r="B1737" t="str">
        <f t="shared" si="567"/>
        <v>E332 HYD R/D/W,UB FishHatch2010-3</v>
      </c>
      <c r="C1737" s="19" t="s">
        <v>1230</v>
      </c>
      <c r="E1737" s="27">
        <v>43190</v>
      </c>
      <c r="F1737" s="249">
        <v>18449224.960000001</v>
      </c>
      <c r="G1737" s="67">
        <v>1.5900000000000001E-2</v>
      </c>
      <c r="H1737" s="250">
        <v>24445.22</v>
      </c>
      <c r="I1737" s="249">
        <f t="shared" si="568"/>
        <v>18449224.960000001</v>
      </c>
      <c r="J1737" s="67">
        <f t="shared" si="562"/>
        <v>1.5900000000000001E-2</v>
      </c>
      <c r="K1737" s="259">
        <f t="shared" si="569"/>
        <v>24445.223072000004</v>
      </c>
      <c r="L1737" s="250">
        <f t="shared" si="553"/>
        <v>0</v>
      </c>
      <c r="M1737" s="19" t="s">
        <v>1260</v>
      </c>
      <c r="O1737" s="32" t="str">
        <f t="shared" si="570"/>
        <v>E332</v>
      </c>
      <c r="P1737" s="318"/>
      <c r="T1737" s="19" t="s">
        <v>1260</v>
      </c>
    </row>
    <row r="1738" spans="1:20" outlineLevel="2" x14ac:dyDescent="0.25">
      <c r="A1738" t="s">
        <v>154</v>
      </c>
      <c r="B1738" t="str">
        <f t="shared" si="567"/>
        <v>E332 HYD R/D/W,UB FishHatch2010-4</v>
      </c>
      <c r="C1738" s="19" t="s">
        <v>1230</v>
      </c>
      <c r="E1738" s="27">
        <v>43220</v>
      </c>
      <c r="F1738" s="249">
        <v>18449224.960000001</v>
      </c>
      <c r="G1738" s="67">
        <v>1.5900000000000001E-2</v>
      </c>
      <c r="H1738" s="250">
        <v>24445.22</v>
      </c>
      <c r="I1738" s="249">
        <f t="shared" si="568"/>
        <v>18449224.960000001</v>
      </c>
      <c r="J1738" s="67">
        <f t="shared" si="562"/>
        <v>1.5900000000000001E-2</v>
      </c>
      <c r="K1738" s="259">
        <f t="shared" si="569"/>
        <v>24445.223072000004</v>
      </c>
      <c r="L1738" s="250">
        <f t="shared" si="553"/>
        <v>0</v>
      </c>
      <c r="M1738" s="19" t="s">
        <v>1260</v>
      </c>
      <c r="O1738" s="32" t="str">
        <f t="shared" si="570"/>
        <v>E332</v>
      </c>
      <c r="P1738" s="318"/>
      <c r="T1738" s="19" t="s">
        <v>1260</v>
      </c>
    </row>
    <row r="1739" spans="1:20" outlineLevel="2" x14ac:dyDescent="0.25">
      <c r="A1739" t="s">
        <v>154</v>
      </c>
      <c r="B1739" t="str">
        <f t="shared" si="567"/>
        <v>E332 HYD R/D/W,UB FishHatch2010-5</v>
      </c>
      <c r="C1739" s="19" t="s">
        <v>1230</v>
      </c>
      <c r="E1739" s="27">
        <v>43251</v>
      </c>
      <c r="F1739" s="249">
        <v>18449224.960000001</v>
      </c>
      <c r="G1739" s="67">
        <v>1.5900000000000001E-2</v>
      </c>
      <c r="H1739" s="250">
        <v>24445.22</v>
      </c>
      <c r="I1739" s="249">
        <f t="shared" si="568"/>
        <v>18449224.960000001</v>
      </c>
      <c r="J1739" s="67">
        <f t="shared" si="562"/>
        <v>1.5900000000000001E-2</v>
      </c>
      <c r="K1739" s="259">
        <f t="shared" si="569"/>
        <v>24445.223072000004</v>
      </c>
      <c r="L1739" s="250">
        <f t="shared" si="553"/>
        <v>0</v>
      </c>
      <c r="M1739" s="19" t="s">
        <v>1260</v>
      </c>
      <c r="O1739" s="32" t="str">
        <f t="shared" si="570"/>
        <v>E332</v>
      </c>
      <c r="P1739" s="318"/>
      <c r="T1739" s="19" t="s">
        <v>1260</v>
      </c>
    </row>
    <row r="1740" spans="1:20" outlineLevel="2" x14ac:dyDescent="0.25">
      <c r="A1740" t="s">
        <v>154</v>
      </c>
      <c r="B1740" t="str">
        <f t="shared" si="567"/>
        <v>E332 HYD R/D/W,UB FishHatch2010-6</v>
      </c>
      <c r="C1740" s="19" t="s">
        <v>1230</v>
      </c>
      <c r="E1740" s="27">
        <v>43281</v>
      </c>
      <c r="F1740" s="249">
        <v>18449224.960000001</v>
      </c>
      <c r="G1740" s="67">
        <v>1.5900000000000001E-2</v>
      </c>
      <c r="H1740" s="250">
        <v>24445.22</v>
      </c>
      <c r="I1740" s="249">
        <f t="shared" si="568"/>
        <v>18449224.960000001</v>
      </c>
      <c r="J1740" s="67">
        <f t="shared" si="562"/>
        <v>1.5900000000000001E-2</v>
      </c>
      <c r="K1740" s="259">
        <f t="shared" si="569"/>
        <v>24445.223072000004</v>
      </c>
      <c r="L1740" s="250">
        <f t="shared" si="553"/>
        <v>0</v>
      </c>
      <c r="M1740" s="19" t="s">
        <v>1260</v>
      </c>
      <c r="O1740" s="32" t="str">
        <f t="shared" si="570"/>
        <v>E332</v>
      </c>
      <c r="P1740" s="318"/>
      <c r="T1740" s="19" t="s">
        <v>1260</v>
      </c>
    </row>
    <row r="1741" spans="1:20" outlineLevel="2" x14ac:dyDescent="0.25">
      <c r="A1741" t="s">
        <v>154</v>
      </c>
      <c r="B1741" t="str">
        <f t="shared" si="567"/>
        <v>E332 HYD R/D/W,UB FishHatch2010-7</v>
      </c>
      <c r="C1741" s="19" t="s">
        <v>1230</v>
      </c>
      <c r="E1741" s="27">
        <v>43312</v>
      </c>
      <c r="F1741" s="249">
        <v>18449224.960000001</v>
      </c>
      <c r="G1741" s="67">
        <v>1.5900000000000001E-2</v>
      </c>
      <c r="H1741" s="250">
        <v>24445.22</v>
      </c>
      <c r="I1741" s="249">
        <f t="shared" si="568"/>
        <v>18449224.960000001</v>
      </c>
      <c r="J1741" s="67">
        <f t="shared" si="562"/>
        <v>1.5900000000000001E-2</v>
      </c>
      <c r="K1741" s="259">
        <f t="shared" si="569"/>
        <v>24445.223072000004</v>
      </c>
      <c r="L1741" s="250">
        <f t="shared" si="553"/>
        <v>0</v>
      </c>
      <c r="M1741" s="19" t="s">
        <v>1260</v>
      </c>
      <c r="O1741" s="32" t="str">
        <f t="shared" si="570"/>
        <v>E332</v>
      </c>
      <c r="P1741" s="318"/>
      <c r="T1741" s="19" t="s">
        <v>1260</v>
      </c>
    </row>
    <row r="1742" spans="1:20" outlineLevel="2" x14ac:dyDescent="0.25">
      <c r="A1742" t="s">
        <v>154</v>
      </c>
      <c r="B1742" t="str">
        <f t="shared" si="567"/>
        <v>E332 HYD R/D/W,UB FishHatch2010-8</v>
      </c>
      <c r="C1742" s="19" t="s">
        <v>1230</v>
      </c>
      <c r="E1742" s="27">
        <v>43343</v>
      </c>
      <c r="F1742" s="249">
        <v>18449224.960000001</v>
      </c>
      <c r="G1742" s="67">
        <v>1.5900000000000001E-2</v>
      </c>
      <c r="H1742" s="250">
        <v>24445.22</v>
      </c>
      <c r="I1742" s="249">
        <f t="shared" si="568"/>
        <v>18449224.960000001</v>
      </c>
      <c r="J1742" s="67">
        <f t="shared" si="562"/>
        <v>1.5900000000000001E-2</v>
      </c>
      <c r="K1742" s="259">
        <f t="shared" si="569"/>
        <v>24445.223072000004</v>
      </c>
      <c r="L1742" s="250">
        <f t="shared" si="553"/>
        <v>0</v>
      </c>
      <c r="M1742" s="19" t="s">
        <v>1260</v>
      </c>
      <c r="O1742" s="32" t="str">
        <f t="shared" si="570"/>
        <v>E332</v>
      </c>
      <c r="P1742" s="318"/>
      <c r="T1742" s="19" t="s">
        <v>1260</v>
      </c>
    </row>
    <row r="1743" spans="1:20" outlineLevel="2" x14ac:dyDescent="0.25">
      <c r="A1743" t="s">
        <v>154</v>
      </c>
      <c r="B1743" t="str">
        <f t="shared" si="567"/>
        <v>E332 HYD R/D/W,UB FishHatch2010-9</v>
      </c>
      <c r="C1743" s="19" t="s">
        <v>1230</v>
      </c>
      <c r="E1743" s="27">
        <v>43373</v>
      </c>
      <c r="F1743" s="249">
        <v>18449224.960000001</v>
      </c>
      <c r="G1743" s="67">
        <v>1.5900000000000001E-2</v>
      </c>
      <c r="H1743" s="250">
        <v>24445.22</v>
      </c>
      <c r="I1743" s="249">
        <f t="shared" si="568"/>
        <v>18449224.960000001</v>
      </c>
      <c r="J1743" s="67">
        <f t="shared" si="562"/>
        <v>1.5900000000000001E-2</v>
      </c>
      <c r="K1743" s="259">
        <f t="shared" si="569"/>
        <v>24445.223072000004</v>
      </c>
      <c r="L1743" s="250">
        <f t="shared" si="553"/>
        <v>0</v>
      </c>
      <c r="M1743" s="19" t="s">
        <v>1260</v>
      </c>
      <c r="O1743" s="32" t="str">
        <f t="shared" si="570"/>
        <v>E332</v>
      </c>
      <c r="P1743" s="318"/>
      <c r="T1743" s="19" t="s">
        <v>1260</v>
      </c>
    </row>
    <row r="1744" spans="1:20" outlineLevel="2" x14ac:dyDescent="0.25">
      <c r="A1744" t="s">
        <v>154</v>
      </c>
      <c r="B1744" t="str">
        <f t="shared" si="567"/>
        <v>E332 HYD R/D/W,UB FishHatch2010-10</v>
      </c>
      <c r="C1744" s="19" t="s">
        <v>1230</v>
      </c>
      <c r="E1744" s="27">
        <v>43404</v>
      </c>
      <c r="F1744" s="249">
        <v>18449224.960000001</v>
      </c>
      <c r="G1744" s="67">
        <v>1.5900000000000001E-2</v>
      </c>
      <c r="H1744" s="250">
        <v>24445.22</v>
      </c>
      <c r="I1744" s="249">
        <f t="shared" si="568"/>
        <v>18449224.960000001</v>
      </c>
      <c r="J1744" s="67">
        <f t="shared" si="562"/>
        <v>1.5900000000000001E-2</v>
      </c>
      <c r="K1744" s="259">
        <f t="shared" si="569"/>
        <v>24445.223072000004</v>
      </c>
      <c r="L1744" s="250">
        <f t="shared" si="553"/>
        <v>0</v>
      </c>
      <c r="M1744" s="19" t="s">
        <v>1260</v>
      </c>
      <c r="O1744" s="32" t="str">
        <f t="shared" si="570"/>
        <v>E332</v>
      </c>
      <c r="P1744" s="318"/>
      <c r="T1744" s="19" t="s">
        <v>1260</v>
      </c>
    </row>
    <row r="1745" spans="1:20" outlineLevel="2" x14ac:dyDescent="0.25">
      <c r="A1745" t="s">
        <v>154</v>
      </c>
      <c r="B1745" t="str">
        <f t="shared" si="567"/>
        <v>E332 HYD R/D/W,UB FishHatch2010-11</v>
      </c>
      <c r="C1745" s="19" t="s">
        <v>1230</v>
      </c>
      <c r="E1745" s="27">
        <v>43434</v>
      </c>
      <c r="F1745" s="249">
        <v>18449224.960000001</v>
      </c>
      <c r="G1745" s="67">
        <v>1.5900000000000001E-2</v>
      </c>
      <c r="H1745" s="250">
        <v>24445.22</v>
      </c>
      <c r="I1745" s="249">
        <f t="shared" si="568"/>
        <v>18449224.960000001</v>
      </c>
      <c r="J1745" s="67">
        <f t="shared" si="562"/>
        <v>1.5900000000000001E-2</v>
      </c>
      <c r="K1745" s="259">
        <f t="shared" si="569"/>
        <v>24445.223072000004</v>
      </c>
      <c r="L1745" s="250">
        <f t="shared" si="553"/>
        <v>0</v>
      </c>
      <c r="M1745" s="19" t="s">
        <v>1260</v>
      </c>
      <c r="O1745" s="32" t="str">
        <f t="shared" si="570"/>
        <v>E332</v>
      </c>
      <c r="P1745" s="318"/>
      <c r="T1745" s="19" t="s">
        <v>1260</v>
      </c>
    </row>
    <row r="1746" spans="1:20" outlineLevel="2" x14ac:dyDescent="0.25">
      <c r="A1746" t="s">
        <v>154</v>
      </c>
      <c r="B1746" t="str">
        <f t="shared" si="567"/>
        <v>E332 HYD R/D/W,UB FishHatch2010-12</v>
      </c>
      <c r="C1746" s="19" t="s">
        <v>1230</v>
      </c>
      <c r="E1746" s="27">
        <v>43465</v>
      </c>
      <c r="F1746" s="249">
        <v>18449224.960000001</v>
      </c>
      <c r="G1746" s="67">
        <v>1.5900000000000001E-2</v>
      </c>
      <c r="H1746" s="250">
        <v>24445.22</v>
      </c>
      <c r="I1746" s="249">
        <f t="shared" si="568"/>
        <v>18449224.960000001</v>
      </c>
      <c r="J1746" s="67">
        <f t="shared" si="562"/>
        <v>1.5900000000000001E-2</v>
      </c>
      <c r="K1746" s="259">
        <f t="shared" si="569"/>
        <v>24445.223072000004</v>
      </c>
      <c r="L1746" s="250">
        <f t="shared" si="553"/>
        <v>0</v>
      </c>
      <c r="M1746" s="19" t="s">
        <v>1260</v>
      </c>
      <c r="O1746" s="32" t="str">
        <f t="shared" si="570"/>
        <v>E332</v>
      </c>
      <c r="P1746" s="318"/>
      <c r="T1746" s="19" t="s">
        <v>1260</v>
      </c>
    </row>
    <row r="1747" spans="1:20" s="19" customFormat="1" ht="15.75" outlineLevel="1" thickBot="1" x14ac:dyDescent="0.3">
      <c r="A1747" s="28" t="s">
        <v>757</v>
      </c>
      <c r="C1747" s="20" t="s">
        <v>1232</v>
      </c>
      <c r="E1747" s="104" t="s">
        <v>1266</v>
      </c>
      <c r="F1747" s="29"/>
      <c r="G1747" s="30"/>
      <c r="H1747" s="41">
        <f>SUBTOTAL(9,H1735:H1746)</f>
        <v>293342.64</v>
      </c>
      <c r="I1747" s="29"/>
      <c r="J1747" s="30">
        <f t="shared" si="562"/>
        <v>0</v>
      </c>
      <c r="K1747" s="41">
        <f>SUBTOTAL(9,K1735:K1746)</f>
        <v>293342.67686400004</v>
      </c>
      <c r="L1747" s="41">
        <f t="shared" si="553"/>
        <v>0.04</v>
      </c>
      <c r="O1747" s="32" t="str">
        <f>LEFT(A1747,5)</f>
        <v xml:space="preserve">E332 </v>
      </c>
      <c r="P1747" s="318">
        <f>-L1747/2</f>
        <v>-0.02</v>
      </c>
    </row>
    <row r="1748" spans="1:20" ht="15.75" outlineLevel="2" thickTop="1" x14ac:dyDescent="0.25">
      <c r="A1748" t="s">
        <v>155</v>
      </c>
      <c r="B1748" t="str">
        <f t="shared" ref="B1748:B1759" si="571">CONCATENATE(A1748,"-",MONTH(E1748))</f>
        <v>E332 HYD Res/Dam/Wwy, LB FSC-1</v>
      </c>
      <c r="C1748" s="19" t="s">
        <v>1230</v>
      </c>
      <c r="E1748" s="27">
        <v>43131</v>
      </c>
      <c r="F1748" s="249">
        <v>51264842.439999998</v>
      </c>
      <c r="G1748" s="67">
        <v>2.2799999999999997E-2</v>
      </c>
      <c r="H1748" s="250">
        <v>97403.200000000012</v>
      </c>
      <c r="I1748" s="249">
        <f t="shared" ref="I1748:I1759" si="572">VLOOKUP(CONCATENATE(A1748,"-12"),$B$6:$F$7816,5,FALSE)</f>
        <v>53793772.840000004</v>
      </c>
      <c r="J1748" s="67">
        <f t="shared" si="562"/>
        <v>2.2799999999999997E-2</v>
      </c>
      <c r="K1748" s="259">
        <f t="shared" ref="K1748:K1759" si="573">I1748*J1748/12</f>
        <v>102208.16839599999</v>
      </c>
      <c r="L1748" s="250">
        <f t="shared" ref="L1748:L1811" si="574">ROUND(K1748-H1748,2)</f>
        <v>4804.97</v>
      </c>
      <c r="M1748" s="19" t="s">
        <v>1260</v>
      </c>
      <c r="O1748" s="32" t="str">
        <f t="shared" ref="O1748:O1759" si="575">LEFT(A1748,4)</f>
        <v>E332</v>
      </c>
      <c r="P1748" s="318"/>
      <c r="T1748" s="19" t="s">
        <v>1260</v>
      </c>
    </row>
    <row r="1749" spans="1:20" outlineLevel="2" x14ac:dyDescent="0.25">
      <c r="A1749" t="s">
        <v>155</v>
      </c>
      <c r="B1749" t="str">
        <f t="shared" si="571"/>
        <v>E332 HYD Res/Dam/Wwy, LB FSC-2</v>
      </c>
      <c r="C1749" s="19" t="s">
        <v>1230</v>
      </c>
      <c r="E1749" s="27">
        <v>43159</v>
      </c>
      <c r="F1749" s="249">
        <v>51264842.439999998</v>
      </c>
      <c r="G1749" s="67">
        <v>2.2799999999999997E-2</v>
      </c>
      <c r="H1749" s="250">
        <v>97403.200000000012</v>
      </c>
      <c r="I1749" s="249">
        <f t="shared" si="572"/>
        <v>53793772.840000004</v>
      </c>
      <c r="J1749" s="67">
        <f t="shared" si="562"/>
        <v>2.2799999999999997E-2</v>
      </c>
      <c r="K1749" s="259">
        <f t="shared" si="573"/>
        <v>102208.16839599999</v>
      </c>
      <c r="L1749" s="250">
        <f t="shared" si="574"/>
        <v>4804.97</v>
      </c>
      <c r="M1749" s="19" t="s">
        <v>1260</v>
      </c>
      <c r="O1749" s="32" t="str">
        <f t="shared" si="575"/>
        <v>E332</v>
      </c>
      <c r="P1749" s="318"/>
      <c r="T1749" s="19" t="s">
        <v>1260</v>
      </c>
    </row>
    <row r="1750" spans="1:20" outlineLevel="2" x14ac:dyDescent="0.25">
      <c r="A1750" t="s">
        <v>155</v>
      </c>
      <c r="B1750" t="str">
        <f t="shared" si="571"/>
        <v>E332 HYD Res/Dam/Wwy, LB FSC-3</v>
      </c>
      <c r="C1750" s="19" t="s">
        <v>1230</v>
      </c>
      <c r="E1750" s="27">
        <v>43190</v>
      </c>
      <c r="F1750" s="249">
        <v>51264842.439999998</v>
      </c>
      <c r="G1750" s="67">
        <v>2.2799999999999997E-2</v>
      </c>
      <c r="H1750" s="250">
        <v>97403.200000000012</v>
      </c>
      <c r="I1750" s="249">
        <f t="shared" si="572"/>
        <v>53793772.840000004</v>
      </c>
      <c r="J1750" s="67">
        <f t="shared" si="562"/>
        <v>2.2799999999999997E-2</v>
      </c>
      <c r="K1750" s="259">
        <f t="shared" si="573"/>
        <v>102208.16839599999</v>
      </c>
      <c r="L1750" s="250">
        <f t="shared" si="574"/>
        <v>4804.97</v>
      </c>
      <c r="M1750" s="19" t="s">
        <v>1260</v>
      </c>
      <c r="O1750" s="32" t="str">
        <f t="shared" si="575"/>
        <v>E332</v>
      </c>
      <c r="P1750" s="318"/>
      <c r="T1750" s="19" t="s">
        <v>1260</v>
      </c>
    </row>
    <row r="1751" spans="1:20" outlineLevel="2" x14ac:dyDescent="0.25">
      <c r="A1751" t="s">
        <v>155</v>
      </c>
      <c r="B1751" t="str">
        <f t="shared" si="571"/>
        <v>E332 HYD Res/Dam/Wwy, LB FSC-4</v>
      </c>
      <c r="C1751" s="19" t="s">
        <v>1230</v>
      </c>
      <c r="E1751" s="27">
        <v>43220</v>
      </c>
      <c r="F1751" s="249">
        <v>51264842.439999998</v>
      </c>
      <c r="G1751" s="67">
        <v>2.2799999999999997E-2</v>
      </c>
      <c r="H1751" s="250">
        <v>97403.200000000012</v>
      </c>
      <c r="I1751" s="249">
        <f t="shared" si="572"/>
        <v>53793772.840000004</v>
      </c>
      <c r="J1751" s="67">
        <f t="shared" si="562"/>
        <v>2.2799999999999997E-2</v>
      </c>
      <c r="K1751" s="259">
        <f t="shared" si="573"/>
        <v>102208.16839599999</v>
      </c>
      <c r="L1751" s="250">
        <f t="shared" si="574"/>
        <v>4804.97</v>
      </c>
      <c r="M1751" s="19" t="s">
        <v>1260</v>
      </c>
      <c r="O1751" s="32" t="str">
        <f t="shared" si="575"/>
        <v>E332</v>
      </c>
      <c r="P1751" s="318"/>
      <c r="T1751" s="19" t="s">
        <v>1260</v>
      </c>
    </row>
    <row r="1752" spans="1:20" outlineLevel="2" x14ac:dyDescent="0.25">
      <c r="A1752" t="s">
        <v>155</v>
      </c>
      <c r="B1752" t="str">
        <f t="shared" si="571"/>
        <v>E332 HYD Res/Dam/Wwy, LB FSC-5</v>
      </c>
      <c r="C1752" s="19" t="s">
        <v>1230</v>
      </c>
      <c r="E1752" s="27">
        <v>43251</v>
      </c>
      <c r="F1752" s="249">
        <v>51264842.439999998</v>
      </c>
      <c r="G1752" s="67">
        <v>2.2799999999999997E-2</v>
      </c>
      <c r="H1752" s="250">
        <v>97403.200000000012</v>
      </c>
      <c r="I1752" s="249">
        <f t="shared" si="572"/>
        <v>53793772.840000004</v>
      </c>
      <c r="J1752" s="67">
        <f t="shared" si="562"/>
        <v>2.2799999999999997E-2</v>
      </c>
      <c r="K1752" s="259">
        <f t="shared" si="573"/>
        <v>102208.16839599999</v>
      </c>
      <c r="L1752" s="250">
        <f t="shared" si="574"/>
        <v>4804.97</v>
      </c>
      <c r="M1752" s="19" t="s">
        <v>1260</v>
      </c>
      <c r="O1752" s="32" t="str">
        <f t="shared" si="575"/>
        <v>E332</v>
      </c>
      <c r="P1752" s="318"/>
      <c r="T1752" s="19" t="s">
        <v>1260</v>
      </c>
    </row>
    <row r="1753" spans="1:20" outlineLevel="2" x14ac:dyDescent="0.25">
      <c r="A1753" t="s">
        <v>155</v>
      </c>
      <c r="B1753" t="str">
        <f t="shared" si="571"/>
        <v>E332 HYD Res/Dam/Wwy, LB FSC-6</v>
      </c>
      <c r="C1753" s="19" t="s">
        <v>1230</v>
      </c>
      <c r="E1753" s="27">
        <v>43281</v>
      </c>
      <c r="F1753" s="249">
        <v>51264842.439999998</v>
      </c>
      <c r="G1753" s="67">
        <v>2.2799999999999997E-2</v>
      </c>
      <c r="H1753" s="250">
        <v>97403.200000000012</v>
      </c>
      <c r="I1753" s="249">
        <f t="shared" si="572"/>
        <v>53793772.840000004</v>
      </c>
      <c r="J1753" s="67">
        <f t="shared" si="562"/>
        <v>2.2799999999999997E-2</v>
      </c>
      <c r="K1753" s="259">
        <f t="shared" si="573"/>
        <v>102208.16839599999</v>
      </c>
      <c r="L1753" s="250">
        <f t="shared" si="574"/>
        <v>4804.97</v>
      </c>
      <c r="M1753" s="19" t="s">
        <v>1260</v>
      </c>
      <c r="O1753" s="32" t="str">
        <f t="shared" si="575"/>
        <v>E332</v>
      </c>
      <c r="P1753" s="318"/>
      <c r="T1753" s="19" t="s">
        <v>1260</v>
      </c>
    </row>
    <row r="1754" spans="1:20" outlineLevel="2" x14ac:dyDescent="0.25">
      <c r="A1754" t="s">
        <v>155</v>
      </c>
      <c r="B1754" t="str">
        <f t="shared" si="571"/>
        <v>E332 HYD Res/Dam/Wwy, LB FSC-7</v>
      </c>
      <c r="C1754" s="19" t="s">
        <v>1230</v>
      </c>
      <c r="E1754" s="27">
        <v>43312</v>
      </c>
      <c r="F1754" s="249">
        <v>51264842.439999998</v>
      </c>
      <c r="G1754" s="67">
        <v>2.2799999999999997E-2</v>
      </c>
      <c r="H1754" s="250">
        <v>97403.200000000012</v>
      </c>
      <c r="I1754" s="249">
        <f t="shared" si="572"/>
        <v>53793772.840000004</v>
      </c>
      <c r="J1754" s="67">
        <f t="shared" si="562"/>
        <v>2.2799999999999997E-2</v>
      </c>
      <c r="K1754" s="259">
        <f t="shared" si="573"/>
        <v>102208.16839599999</v>
      </c>
      <c r="L1754" s="250">
        <f t="shared" si="574"/>
        <v>4804.97</v>
      </c>
      <c r="M1754" s="19" t="s">
        <v>1260</v>
      </c>
      <c r="O1754" s="32" t="str">
        <f t="shared" si="575"/>
        <v>E332</v>
      </c>
      <c r="P1754" s="318"/>
      <c r="T1754" s="19" t="s">
        <v>1260</v>
      </c>
    </row>
    <row r="1755" spans="1:20" outlineLevel="2" x14ac:dyDescent="0.25">
      <c r="A1755" t="s">
        <v>155</v>
      </c>
      <c r="B1755" t="str">
        <f t="shared" si="571"/>
        <v>E332 HYD Res/Dam/Wwy, LB FSC-8</v>
      </c>
      <c r="C1755" s="19" t="s">
        <v>1230</v>
      </c>
      <c r="E1755" s="27">
        <v>43343</v>
      </c>
      <c r="F1755" s="249">
        <v>51264842.439999998</v>
      </c>
      <c r="G1755" s="67">
        <v>2.2799999999999997E-2</v>
      </c>
      <c r="H1755" s="250">
        <v>97403.200000000012</v>
      </c>
      <c r="I1755" s="249">
        <f t="shared" si="572"/>
        <v>53793772.840000004</v>
      </c>
      <c r="J1755" s="67">
        <f t="shared" si="562"/>
        <v>2.2799999999999997E-2</v>
      </c>
      <c r="K1755" s="259">
        <f t="shared" si="573"/>
        <v>102208.16839599999</v>
      </c>
      <c r="L1755" s="250">
        <f t="shared" si="574"/>
        <v>4804.97</v>
      </c>
      <c r="M1755" s="19" t="s">
        <v>1260</v>
      </c>
      <c r="O1755" s="32" t="str">
        <f t="shared" si="575"/>
        <v>E332</v>
      </c>
      <c r="P1755" s="318"/>
      <c r="T1755" s="19" t="s">
        <v>1260</v>
      </c>
    </row>
    <row r="1756" spans="1:20" outlineLevel="2" x14ac:dyDescent="0.25">
      <c r="A1756" t="s">
        <v>155</v>
      </c>
      <c r="B1756" t="str">
        <f t="shared" si="571"/>
        <v>E332 HYD Res/Dam/Wwy, LB FSC-9</v>
      </c>
      <c r="C1756" s="19" t="s">
        <v>1230</v>
      </c>
      <c r="E1756" s="27">
        <v>43373</v>
      </c>
      <c r="F1756" s="249">
        <v>51264842.439999998</v>
      </c>
      <c r="G1756" s="67">
        <v>2.2799999999999997E-2</v>
      </c>
      <c r="H1756" s="250">
        <v>97403.200000000012</v>
      </c>
      <c r="I1756" s="249">
        <f t="shared" si="572"/>
        <v>53793772.840000004</v>
      </c>
      <c r="J1756" s="67">
        <f t="shared" si="562"/>
        <v>2.2799999999999997E-2</v>
      </c>
      <c r="K1756" s="259">
        <f t="shared" si="573"/>
        <v>102208.16839599999</v>
      </c>
      <c r="L1756" s="250">
        <f t="shared" si="574"/>
        <v>4804.97</v>
      </c>
      <c r="M1756" s="19" t="s">
        <v>1260</v>
      </c>
      <c r="O1756" s="32" t="str">
        <f t="shared" si="575"/>
        <v>E332</v>
      </c>
      <c r="P1756" s="318"/>
      <c r="T1756" s="19" t="s">
        <v>1260</v>
      </c>
    </row>
    <row r="1757" spans="1:20" outlineLevel="2" x14ac:dyDescent="0.25">
      <c r="A1757" t="s">
        <v>155</v>
      </c>
      <c r="B1757" t="str">
        <f t="shared" si="571"/>
        <v>E332 HYD Res/Dam/Wwy, LB FSC-10</v>
      </c>
      <c r="C1757" s="19" t="s">
        <v>1230</v>
      </c>
      <c r="E1757" s="27">
        <v>43404</v>
      </c>
      <c r="F1757" s="249">
        <v>51264842.439999998</v>
      </c>
      <c r="G1757" s="67">
        <v>2.2799999999999997E-2</v>
      </c>
      <c r="H1757" s="250">
        <v>97403.200000000012</v>
      </c>
      <c r="I1757" s="249">
        <f t="shared" si="572"/>
        <v>53793772.840000004</v>
      </c>
      <c r="J1757" s="67">
        <f t="shared" si="562"/>
        <v>2.2799999999999997E-2</v>
      </c>
      <c r="K1757" s="259">
        <f t="shared" si="573"/>
        <v>102208.16839599999</v>
      </c>
      <c r="L1757" s="250">
        <f t="shared" si="574"/>
        <v>4804.97</v>
      </c>
      <c r="M1757" s="19" t="s">
        <v>1260</v>
      </c>
      <c r="O1757" s="32" t="str">
        <f t="shared" si="575"/>
        <v>E332</v>
      </c>
      <c r="P1757" s="318"/>
      <c r="T1757" s="19" t="s">
        <v>1260</v>
      </c>
    </row>
    <row r="1758" spans="1:20" outlineLevel="2" x14ac:dyDescent="0.25">
      <c r="A1758" t="s">
        <v>155</v>
      </c>
      <c r="B1758" t="str">
        <f t="shared" si="571"/>
        <v>E332 HYD Res/Dam/Wwy, LB FSC-11</v>
      </c>
      <c r="C1758" s="19" t="s">
        <v>1230</v>
      </c>
      <c r="E1758" s="27">
        <v>43434</v>
      </c>
      <c r="F1758" s="249">
        <v>51264842.439999998</v>
      </c>
      <c r="G1758" s="67">
        <v>2.2799999999999997E-2</v>
      </c>
      <c r="H1758" s="250">
        <v>97403.200000000012</v>
      </c>
      <c r="I1758" s="249">
        <f t="shared" si="572"/>
        <v>53793772.840000004</v>
      </c>
      <c r="J1758" s="67">
        <f t="shared" si="562"/>
        <v>2.2799999999999997E-2</v>
      </c>
      <c r="K1758" s="259">
        <f t="shared" si="573"/>
        <v>102208.16839599999</v>
      </c>
      <c r="L1758" s="250">
        <f t="shared" si="574"/>
        <v>4804.97</v>
      </c>
      <c r="M1758" s="19" t="s">
        <v>1260</v>
      </c>
      <c r="O1758" s="32" t="str">
        <f t="shared" si="575"/>
        <v>E332</v>
      </c>
      <c r="P1758" s="318"/>
      <c r="T1758" s="19" t="s">
        <v>1260</v>
      </c>
    </row>
    <row r="1759" spans="1:20" outlineLevel="2" x14ac:dyDescent="0.25">
      <c r="A1759" t="s">
        <v>155</v>
      </c>
      <c r="B1759" t="str">
        <f t="shared" si="571"/>
        <v>E332 HYD Res/Dam/Wwy, LB FSC-12</v>
      </c>
      <c r="C1759" s="19" t="s">
        <v>1230</v>
      </c>
      <c r="E1759" s="27">
        <v>43465</v>
      </c>
      <c r="F1759" s="249">
        <v>53793772.840000004</v>
      </c>
      <c r="G1759" s="67">
        <v>2.2799999999999997E-2</v>
      </c>
      <c r="H1759" s="250">
        <v>102208.17000000001</v>
      </c>
      <c r="I1759" s="249">
        <f t="shared" si="572"/>
        <v>53793772.840000004</v>
      </c>
      <c r="J1759" s="67">
        <f t="shared" si="562"/>
        <v>2.2799999999999997E-2</v>
      </c>
      <c r="K1759" s="259">
        <f t="shared" si="573"/>
        <v>102208.16839599999</v>
      </c>
      <c r="L1759" s="250">
        <f t="shared" si="574"/>
        <v>0</v>
      </c>
      <c r="M1759" s="19" t="s">
        <v>1260</v>
      </c>
      <c r="O1759" s="32" t="str">
        <f t="shared" si="575"/>
        <v>E332</v>
      </c>
      <c r="P1759" s="318"/>
      <c r="T1759" s="19" t="s">
        <v>1260</v>
      </c>
    </row>
    <row r="1760" spans="1:20" s="19" customFormat="1" ht="15.75" outlineLevel="1" thickBot="1" x14ac:dyDescent="0.3">
      <c r="A1760" s="28" t="s">
        <v>758</v>
      </c>
      <c r="C1760" s="20" t="s">
        <v>1232</v>
      </c>
      <c r="E1760" s="104" t="s">
        <v>1266</v>
      </c>
      <c r="F1760" s="29"/>
      <c r="G1760" s="30"/>
      <c r="H1760" s="41">
        <f>SUBTOTAL(9,H1748:H1759)</f>
        <v>1173643.3699999999</v>
      </c>
      <c r="I1760" s="29"/>
      <c r="J1760" s="30">
        <f t="shared" si="562"/>
        <v>0</v>
      </c>
      <c r="K1760" s="41">
        <f>SUBTOTAL(9,K1748:K1759)</f>
        <v>1226498.0207520002</v>
      </c>
      <c r="L1760" s="41">
        <f t="shared" si="574"/>
        <v>52854.65</v>
      </c>
      <c r="O1760" s="32" t="str">
        <f>LEFT(A1760,5)</f>
        <v xml:space="preserve">E332 </v>
      </c>
      <c r="P1760" s="318">
        <f>-L1760/2</f>
        <v>-26427.325000000001</v>
      </c>
    </row>
    <row r="1761" spans="1:20" ht="15.75" outlineLevel="2" thickTop="1" x14ac:dyDescent="0.25">
      <c r="A1761" t="s">
        <v>156</v>
      </c>
      <c r="B1761" t="str">
        <f t="shared" ref="B1761:B1772" si="576">CONCATENATE(A1761,"-",MONTH(E1761))</f>
        <v>E332 HYD Res/Dam/Wwy, LB-2013-1</v>
      </c>
      <c r="C1761" s="19" t="s">
        <v>1230</v>
      </c>
      <c r="E1761" s="27">
        <v>43131</v>
      </c>
      <c r="F1761" s="249">
        <v>23561627.379999999</v>
      </c>
      <c r="G1761" s="67">
        <v>2.2799999999999997E-2</v>
      </c>
      <c r="H1761" s="250">
        <v>44767.09</v>
      </c>
      <c r="I1761" s="249">
        <f t="shared" ref="I1761:I1772" si="577">VLOOKUP(CONCATENATE(A1761,"-12"),$B$6:$F$7816,5,FALSE)</f>
        <v>23561627.379999999</v>
      </c>
      <c r="J1761" s="67">
        <f t="shared" si="562"/>
        <v>2.2799999999999997E-2</v>
      </c>
      <c r="K1761" s="259">
        <f t="shared" ref="K1761:K1772" si="578">I1761*J1761/12</f>
        <v>44767.092021999997</v>
      </c>
      <c r="L1761" s="250">
        <f t="shared" si="574"/>
        <v>0</v>
      </c>
      <c r="M1761" s="19" t="s">
        <v>1260</v>
      </c>
      <c r="O1761" s="32" t="str">
        <f t="shared" ref="O1761:O1772" si="579">LEFT(A1761,4)</f>
        <v>E332</v>
      </c>
      <c r="P1761" s="318"/>
      <c r="T1761" s="19" t="s">
        <v>1260</v>
      </c>
    </row>
    <row r="1762" spans="1:20" outlineLevel="2" x14ac:dyDescent="0.25">
      <c r="A1762" t="s">
        <v>156</v>
      </c>
      <c r="B1762" t="str">
        <f t="shared" si="576"/>
        <v>E332 HYD Res/Dam/Wwy, LB-2013-2</v>
      </c>
      <c r="C1762" s="19" t="s">
        <v>1230</v>
      </c>
      <c r="E1762" s="27">
        <v>43159</v>
      </c>
      <c r="F1762" s="249">
        <v>23561627.379999999</v>
      </c>
      <c r="G1762" s="67">
        <v>2.2799999999999997E-2</v>
      </c>
      <c r="H1762" s="250">
        <v>44767.09</v>
      </c>
      <c r="I1762" s="249">
        <f t="shared" si="577"/>
        <v>23561627.379999999</v>
      </c>
      <c r="J1762" s="67">
        <f t="shared" si="562"/>
        <v>2.2799999999999997E-2</v>
      </c>
      <c r="K1762" s="259">
        <f t="shared" si="578"/>
        <v>44767.092021999997</v>
      </c>
      <c r="L1762" s="250">
        <f t="shared" si="574"/>
        <v>0</v>
      </c>
      <c r="M1762" s="19" t="s">
        <v>1260</v>
      </c>
      <c r="O1762" s="32" t="str">
        <f t="shared" si="579"/>
        <v>E332</v>
      </c>
      <c r="P1762" s="318"/>
      <c r="T1762" s="19" t="s">
        <v>1260</v>
      </c>
    </row>
    <row r="1763" spans="1:20" outlineLevel="2" x14ac:dyDescent="0.25">
      <c r="A1763" t="s">
        <v>156</v>
      </c>
      <c r="B1763" t="str">
        <f t="shared" si="576"/>
        <v>E332 HYD Res/Dam/Wwy, LB-2013-3</v>
      </c>
      <c r="C1763" s="19" t="s">
        <v>1230</v>
      </c>
      <c r="E1763" s="27">
        <v>43190</v>
      </c>
      <c r="F1763" s="249">
        <v>23561627.379999999</v>
      </c>
      <c r="G1763" s="67">
        <v>2.2799999999999997E-2</v>
      </c>
      <c r="H1763" s="250">
        <v>44767.09</v>
      </c>
      <c r="I1763" s="249">
        <f t="shared" si="577"/>
        <v>23561627.379999999</v>
      </c>
      <c r="J1763" s="67">
        <f t="shared" si="562"/>
        <v>2.2799999999999997E-2</v>
      </c>
      <c r="K1763" s="259">
        <f t="shared" si="578"/>
        <v>44767.092021999997</v>
      </c>
      <c r="L1763" s="250">
        <f t="shared" si="574"/>
        <v>0</v>
      </c>
      <c r="M1763" s="19" t="s">
        <v>1260</v>
      </c>
      <c r="O1763" s="32" t="str">
        <f t="shared" si="579"/>
        <v>E332</v>
      </c>
      <c r="P1763" s="318"/>
      <c r="T1763" s="19" t="s">
        <v>1260</v>
      </c>
    </row>
    <row r="1764" spans="1:20" outlineLevel="2" x14ac:dyDescent="0.25">
      <c r="A1764" t="s">
        <v>156</v>
      </c>
      <c r="B1764" t="str">
        <f t="shared" si="576"/>
        <v>E332 HYD Res/Dam/Wwy, LB-2013-4</v>
      </c>
      <c r="C1764" s="19" t="s">
        <v>1230</v>
      </c>
      <c r="E1764" s="27">
        <v>43220</v>
      </c>
      <c r="F1764" s="249">
        <v>23561627.379999999</v>
      </c>
      <c r="G1764" s="67">
        <v>2.2799999999999997E-2</v>
      </c>
      <c r="H1764" s="250">
        <v>44767.09</v>
      </c>
      <c r="I1764" s="249">
        <f t="shared" si="577"/>
        <v>23561627.379999999</v>
      </c>
      <c r="J1764" s="67">
        <f t="shared" si="562"/>
        <v>2.2799999999999997E-2</v>
      </c>
      <c r="K1764" s="259">
        <f t="shared" si="578"/>
        <v>44767.092021999997</v>
      </c>
      <c r="L1764" s="250">
        <f t="shared" si="574"/>
        <v>0</v>
      </c>
      <c r="M1764" s="19" t="s">
        <v>1260</v>
      </c>
      <c r="O1764" s="32" t="str">
        <f t="shared" si="579"/>
        <v>E332</v>
      </c>
      <c r="P1764" s="318"/>
      <c r="T1764" s="19" t="s">
        <v>1260</v>
      </c>
    </row>
    <row r="1765" spans="1:20" outlineLevel="2" x14ac:dyDescent="0.25">
      <c r="A1765" t="s">
        <v>156</v>
      </c>
      <c r="B1765" t="str">
        <f t="shared" si="576"/>
        <v>E332 HYD Res/Dam/Wwy, LB-2013-5</v>
      </c>
      <c r="C1765" s="19" t="s">
        <v>1230</v>
      </c>
      <c r="E1765" s="27">
        <v>43251</v>
      </c>
      <c r="F1765" s="249">
        <v>23561627.379999999</v>
      </c>
      <c r="G1765" s="67">
        <v>2.2799999999999997E-2</v>
      </c>
      <c r="H1765" s="250">
        <v>44767.09</v>
      </c>
      <c r="I1765" s="249">
        <f t="shared" si="577"/>
        <v>23561627.379999999</v>
      </c>
      <c r="J1765" s="67">
        <f t="shared" si="562"/>
        <v>2.2799999999999997E-2</v>
      </c>
      <c r="K1765" s="259">
        <f t="shared" si="578"/>
        <v>44767.092021999997</v>
      </c>
      <c r="L1765" s="250">
        <f t="shared" si="574"/>
        <v>0</v>
      </c>
      <c r="M1765" s="19" t="s">
        <v>1260</v>
      </c>
      <c r="O1765" s="32" t="str">
        <f t="shared" si="579"/>
        <v>E332</v>
      </c>
      <c r="P1765" s="318"/>
      <c r="T1765" s="19" t="s">
        <v>1260</v>
      </c>
    </row>
    <row r="1766" spans="1:20" outlineLevel="2" x14ac:dyDescent="0.25">
      <c r="A1766" t="s">
        <v>156</v>
      </c>
      <c r="B1766" t="str">
        <f t="shared" si="576"/>
        <v>E332 HYD Res/Dam/Wwy, LB-2013-6</v>
      </c>
      <c r="C1766" s="19" t="s">
        <v>1230</v>
      </c>
      <c r="E1766" s="27">
        <v>43281</v>
      </c>
      <c r="F1766" s="249">
        <v>23561627.379999999</v>
      </c>
      <c r="G1766" s="67">
        <v>2.2799999999999997E-2</v>
      </c>
      <c r="H1766" s="250">
        <v>44767.09</v>
      </c>
      <c r="I1766" s="249">
        <f t="shared" si="577"/>
        <v>23561627.379999999</v>
      </c>
      <c r="J1766" s="67">
        <f t="shared" si="562"/>
        <v>2.2799999999999997E-2</v>
      </c>
      <c r="K1766" s="259">
        <f t="shared" si="578"/>
        <v>44767.092021999997</v>
      </c>
      <c r="L1766" s="250">
        <f t="shared" si="574"/>
        <v>0</v>
      </c>
      <c r="M1766" s="19" t="s">
        <v>1260</v>
      </c>
      <c r="O1766" s="32" t="str">
        <f t="shared" si="579"/>
        <v>E332</v>
      </c>
      <c r="P1766" s="318"/>
      <c r="T1766" s="19" t="s">
        <v>1260</v>
      </c>
    </row>
    <row r="1767" spans="1:20" outlineLevel="2" x14ac:dyDescent="0.25">
      <c r="A1767" t="s">
        <v>156</v>
      </c>
      <c r="B1767" t="str">
        <f t="shared" si="576"/>
        <v>E332 HYD Res/Dam/Wwy, LB-2013-7</v>
      </c>
      <c r="C1767" s="19" t="s">
        <v>1230</v>
      </c>
      <c r="E1767" s="27">
        <v>43312</v>
      </c>
      <c r="F1767" s="249">
        <v>23561627.379999999</v>
      </c>
      <c r="G1767" s="67">
        <v>2.2799999999999997E-2</v>
      </c>
      <c r="H1767" s="250">
        <v>44767.09</v>
      </c>
      <c r="I1767" s="249">
        <f t="shared" si="577"/>
        <v>23561627.379999999</v>
      </c>
      <c r="J1767" s="67">
        <f t="shared" si="562"/>
        <v>2.2799999999999997E-2</v>
      </c>
      <c r="K1767" s="259">
        <f t="shared" si="578"/>
        <v>44767.092021999997</v>
      </c>
      <c r="L1767" s="250">
        <f t="shared" si="574"/>
        <v>0</v>
      </c>
      <c r="M1767" s="19" t="s">
        <v>1260</v>
      </c>
      <c r="O1767" s="32" t="str">
        <f t="shared" si="579"/>
        <v>E332</v>
      </c>
      <c r="P1767" s="318"/>
      <c r="T1767" s="19" t="s">
        <v>1260</v>
      </c>
    </row>
    <row r="1768" spans="1:20" outlineLevel="2" x14ac:dyDescent="0.25">
      <c r="A1768" t="s">
        <v>156</v>
      </c>
      <c r="B1768" t="str">
        <f t="shared" si="576"/>
        <v>E332 HYD Res/Dam/Wwy, LB-2013-8</v>
      </c>
      <c r="C1768" s="19" t="s">
        <v>1230</v>
      </c>
      <c r="E1768" s="27">
        <v>43343</v>
      </c>
      <c r="F1768" s="249">
        <v>23561627.379999999</v>
      </c>
      <c r="G1768" s="67">
        <v>2.2799999999999997E-2</v>
      </c>
      <c r="H1768" s="250">
        <v>44767.09</v>
      </c>
      <c r="I1768" s="249">
        <f t="shared" si="577"/>
        <v>23561627.379999999</v>
      </c>
      <c r="J1768" s="67">
        <f t="shared" si="562"/>
        <v>2.2799999999999997E-2</v>
      </c>
      <c r="K1768" s="259">
        <f t="shared" si="578"/>
        <v>44767.092021999997</v>
      </c>
      <c r="L1768" s="250">
        <f t="shared" si="574"/>
        <v>0</v>
      </c>
      <c r="M1768" s="19" t="s">
        <v>1260</v>
      </c>
      <c r="O1768" s="32" t="str">
        <f t="shared" si="579"/>
        <v>E332</v>
      </c>
      <c r="P1768" s="318"/>
      <c r="T1768" s="19" t="s">
        <v>1260</v>
      </c>
    </row>
    <row r="1769" spans="1:20" outlineLevel="2" x14ac:dyDescent="0.25">
      <c r="A1769" t="s">
        <v>156</v>
      </c>
      <c r="B1769" t="str">
        <f t="shared" si="576"/>
        <v>E332 HYD Res/Dam/Wwy, LB-2013-9</v>
      </c>
      <c r="C1769" s="19" t="s">
        <v>1230</v>
      </c>
      <c r="E1769" s="27">
        <v>43373</v>
      </c>
      <c r="F1769" s="249">
        <v>23561627.379999999</v>
      </c>
      <c r="G1769" s="67">
        <v>2.2799999999999997E-2</v>
      </c>
      <c r="H1769" s="250">
        <v>44767.09</v>
      </c>
      <c r="I1769" s="249">
        <f t="shared" si="577"/>
        <v>23561627.379999999</v>
      </c>
      <c r="J1769" s="67">
        <f t="shared" si="562"/>
        <v>2.2799999999999997E-2</v>
      </c>
      <c r="K1769" s="259">
        <f t="shared" si="578"/>
        <v>44767.092021999997</v>
      </c>
      <c r="L1769" s="250">
        <f t="shared" si="574"/>
        <v>0</v>
      </c>
      <c r="M1769" s="19" t="s">
        <v>1260</v>
      </c>
      <c r="O1769" s="32" t="str">
        <f t="shared" si="579"/>
        <v>E332</v>
      </c>
      <c r="P1769" s="318"/>
      <c r="T1769" s="19" t="s">
        <v>1260</v>
      </c>
    </row>
    <row r="1770" spans="1:20" outlineLevel="2" x14ac:dyDescent="0.25">
      <c r="A1770" t="s">
        <v>156</v>
      </c>
      <c r="B1770" t="str">
        <f t="shared" si="576"/>
        <v>E332 HYD Res/Dam/Wwy, LB-2013-10</v>
      </c>
      <c r="C1770" s="19" t="s">
        <v>1230</v>
      </c>
      <c r="E1770" s="27">
        <v>43404</v>
      </c>
      <c r="F1770" s="249">
        <v>23561627.379999999</v>
      </c>
      <c r="G1770" s="67">
        <v>2.2799999999999997E-2</v>
      </c>
      <c r="H1770" s="250">
        <v>44767.09</v>
      </c>
      <c r="I1770" s="249">
        <f t="shared" si="577"/>
        <v>23561627.379999999</v>
      </c>
      <c r="J1770" s="67">
        <f t="shared" si="562"/>
        <v>2.2799999999999997E-2</v>
      </c>
      <c r="K1770" s="259">
        <f t="shared" si="578"/>
        <v>44767.092021999997</v>
      </c>
      <c r="L1770" s="250">
        <f t="shared" si="574"/>
        <v>0</v>
      </c>
      <c r="M1770" s="19" t="s">
        <v>1260</v>
      </c>
      <c r="O1770" s="32" t="str">
        <f t="shared" si="579"/>
        <v>E332</v>
      </c>
      <c r="P1770" s="318"/>
      <c r="T1770" s="19" t="s">
        <v>1260</v>
      </c>
    </row>
    <row r="1771" spans="1:20" outlineLevel="2" x14ac:dyDescent="0.25">
      <c r="A1771" t="s">
        <v>156</v>
      </c>
      <c r="B1771" t="str">
        <f t="shared" si="576"/>
        <v>E332 HYD Res/Dam/Wwy, LB-2013-11</v>
      </c>
      <c r="C1771" s="19" t="s">
        <v>1230</v>
      </c>
      <c r="E1771" s="27">
        <v>43434</v>
      </c>
      <c r="F1771" s="249">
        <v>23561627.379999999</v>
      </c>
      <c r="G1771" s="67">
        <v>2.2799999999999997E-2</v>
      </c>
      <c r="H1771" s="250">
        <v>44767.09</v>
      </c>
      <c r="I1771" s="249">
        <f t="shared" si="577"/>
        <v>23561627.379999999</v>
      </c>
      <c r="J1771" s="67">
        <f t="shared" si="562"/>
        <v>2.2799999999999997E-2</v>
      </c>
      <c r="K1771" s="259">
        <f t="shared" si="578"/>
        <v>44767.092021999997</v>
      </c>
      <c r="L1771" s="250">
        <f t="shared" si="574"/>
        <v>0</v>
      </c>
      <c r="M1771" s="19" t="s">
        <v>1260</v>
      </c>
      <c r="O1771" s="32" t="str">
        <f t="shared" si="579"/>
        <v>E332</v>
      </c>
      <c r="P1771" s="318"/>
      <c r="T1771" s="19" t="s">
        <v>1260</v>
      </c>
    </row>
    <row r="1772" spans="1:20" outlineLevel="2" x14ac:dyDescent="0.25">
      <c r="A1772" t="s">
        <v>156</v>
      </c>
      <c r="B1772" t="str">
        <f t="shared" si="576"/>
        <v>E332 HYD Res/Dam/Wwy, LB-2013-12</v>
      </c>
      <c r="C1772" s="19" t="s">
        <v>1230</v>
      </c>
      <c r="E1772" s="27">
        <v>43465</v>
      </c>
      <c r="F1772" s="249">
        <v>23561627.379999999</v>
      </c>
      <c r="G1772" s="67">
        <v>2.2799999999999997E-2</v>
      </c>
      <c r="H1772" s="250">
        <v>44767.09</v>
      </c>
      <c r="I1772" s="249">
        <f t="shared" si="577"/>
        <v>23561627.379999999</v>
      </c>
      <c r="J1772" s="67">
        <f t="shared" si="562"/>
        <v>2.2799999999999997E-2</v>
      </c>
      <c r="K1772" s="259">
        <f t="shared" si="578"/>
        <v>44767.092021999997</v>
      </c>
      <c r="L1772" s="250">
        <f t="shared" si="574"/>
        <v>0</v>
      </c>
      <c r="M1772" s="19" t="s">
        <v>1260</v>
      </c>
      <c r="O1772" s="32" t="str">
        <f t="shared" si="579"/>
        <v>E332</v>
      </c>
      <c r="P1772" s="318"/>
      <c r="T1772" s="19" t="s">
        <v>1260</v>
      </c>
    </row>
    <row r="1773" spans="1:20" s="19" customFormat="1" ht="15.75" outlineLevel="1" thickBot="1" x14ac:dyDescent="0.3">
      <c r="A1773" s="28" t="s">
        <v>759</v>
      </c>
      <c r="C1773" s="20" t="s">
        <v>1232</v>
      </c>
      <c r="E1773" s="104" t="s">
        <v>1266</v>
      </c>
      <c r="F1773" s="29"/>
      <c r="G1773" s="30"/>
      <c r="H1773" s="41">
        <f>SUBTOTAL(9,H1761:H1772)</f>
        <v>537205.07999999984</v>
      </c>
      <c r="I1773" s="29"/>
      <c r="J1773" s="30">
        <f t="shared" si="562"/>
        <v>0</v>
      </c>
      <c r="K1773" s="41">
        <f>SUBTOTAL(9,K1761:K1772)</f>
        <v>537205.10426399997</v>
      </c>
      <c r="L1773" s="41">
        <f t="shared" si="574"/>
        <v>0.02</v>
      </c>
      <c r="O1773" s="32" t="str">
        <f>LEFT(A1773,5)</f>
        <v xml:space="preserve">E332 </v>
      </c>
      <c r="P1773" s="318">
        <f>-L1773/2</f>
        <v>-0.01</v>
      </c>
    </row>
    <row r="1774" spans="1:20" ht="15.75" outlineLevel="2" thickTop="1" x14ac:dyDescent="0.25">
      <c r="A1774" t="s">
        <v>157</v>
      </c>
      <c r="B1774" t="str">
        <f t="shared" ref="B1774:B1785" si="580">CONCATENATE(A1774,"-",MONTH(E1774))</f>
        <v>E332 HYD Res/Dam/Wwy, Lower Baker-1</v>
      </c>
      <c r="C1774" s="19" t="s">
        <v>1230</v>
      </c>
      <c r="E1774" s="27">
        <v>43131</v>
      </c>
      <c r="F1774" s="249">
        <v>15466592.189999999</v>
      </c>
      <c r="G1774" s="67">
        <v>2.2799999999999997E-2</v>
      </c>
      <c r="H1774" s="250">
        <v>29386.530000000002</v>
      </c>
      <c r="I1774" s="249">
        <f t="shared" ref="I1774:I1785" si="581">VLOOKUP(CONCATENATE(A1774,"-12"),$B$6:$F$7816,5,FALSE)</f>
        <v>15466592.189999999</v>
      </c>
      <c r="J1774" s="67">
        <f t="shared" ref="J1774:J1837" si="582">G1774</f>
        <v>2.2799999999999997E-2</v>
      </c>
      <c r="K1774" s="259">
        <f t="shared" ref="K1774:K1785" si="583">I1774*J1774/12</f>
        <v>29386.525160999998</v>
      </c>
      <c r="L1774" s="250">
        <f t="shared" si="574"/>
        <v>0</v>
      </c>
      <c r="M1774" s="19" t="s">
        <v>1260</v>
      </c>
      <c r="O1774" s="32" t="str">
        <f t="shared" ref="O1774:O1785" si="584">LEFT(A1774,4)</f>
        <v>E332</v>
      </c>
      <c r="P1774" s="318"/>
      <c r="T1774" s="19" t="s">
        <v>1260</v>
      </c>
    </row>
    <row r="1775" spans="1:20" outlineLevel="2" x14ac:dyDescent="0.25">
      <c r="A1775" t="s">
        <v>157</v>
      </c>
      <c r="B1775" t="str">
        <f t="shared" si="580"/>
        <v>E332 HYD Res/Dam/Wwy, Lower Baker-2</v>
      </c>
      <c r="C1775" s="19" t="s">
        <v>1230</v>
      </c>
      <c r="E1775" s="27">
        <v>43159</v>
      </c>
      <c r="F1775" s="249">
        <v>15466592.189999999</v>
      </c>
      <c r="G1775" s="67">
        <v>2.2799999999999997E-2</v>
      </c>
      <c r="H1775" s="250">
        <v>29386.530000000002</v>
      </c>
      <c r="I1775" s="249">
        <f t="shared" si="581"/>
        <v>15466592.189999999</v>
      </c>
      <c r="J1775" s="67">
        <f t="shared" si="582"/>
        <v>2.2799999999999997E-2</v>
      </c>
      <c r="K1775" s="259">
        <f t="shared" si="583"/>
        <v>29386.525160999998</v>
      </c>
      <c r="L1775" s="250">
        <f t="shared" si="574"/>
        <v>0</v>
      </c>
      <c r="M1775" s="19" t="s">
        <v>1260</v>
      </c>
      <c r="O1775" s="32" t="str">
        <f t="shared" si="584"/>
        <v>E332</v>
      </c>
      <c r="P1775" s="318"/>
      <c r="T1775" s="19" t="s">
        <v>1260</v>
      </c>
    </row>
    <row r="1776" spans="1:20" outlineLevel="2" x14ac:dyDescent="0.25">
      <c r="A1776" t="s">
        <v>157</v>
      </c>
      <c r="B1776" t="str">
        <f t="shared" si="580"/>
        <v>E332 HYD Res/Dam/Wwy, Lower Baker-3</v>
      </c>
      <c r="C1776" s="19" t="s">
        <v>1230</v>
      </c>
      <c r="E1776" s="27">
        <v>43190</v>
      </c>
      <c r="F1776" s="249">
        <v>15466592.189999999</v>
      </c>
      <c r="G1776" s="67">
        <v>2.2799999999999997E-2</v>
      </c>
      <c r="H1776" s="250">
        <v>29386.530000000002</v>
      </c>
      <c r="I1776" s="249">
        <f t="shared" si="581"/>
        <v>15466592.189999999</v>
      </c>
      <c r="J1776" s="67">
        <f t="shared" si="582"/>
        <v>2.2799999999999997E-2</v>
      </c>
      <c r="K1776" s="259">
        <f t="shared" si="583"/>
        <v>29386.525160999998</v>
      </c>
      <c r="L1776" s="250">
        <f t="shared" si="574"/>
        <v>0</v>
      </c>
      <c r="M1776" s="19" t="s">
        <v>1260</v>
      </c>
      <c r="O1776" s="32" t="str">
        <f t="shared" si="584"/>
        <v>E332</v>
      </c>
      <c r="P1776" s="318"/>
      <c r="T1776" s="19" t="s">
        <v>1260</v>
      </c>
    </row>
    <row r="1777" spans="1:20" outlineLevel="2" x14ac:dyDescent="0.25">
      <c r="A1777" t="s">
        <v>157</v>
      </c>
      <c r="B1777" t="str">
        <f t="shared" si="580"/>
        <v>E332 HYD Res/Dam/Wwy, Lower Baker-4</v>
      </c>
      <c r="C1777" s="19" t="s">
        <v>1230</v>
      </c>
      <c r="E1777" s="27">
        <v>43220</v>
      </c>
      <c r="F1777" s="249">
        <v>15466592.189999999</v>
      </c>
      <c r="G1777" s="67">
        <v>2.2799999999999997E-2</v>
      </c>
      <c r="H1777" s="250">
        <v>29386.530000000002</v>
      </c>
      <c r="I1777" s="249">
        <f t="shared" si="581"/>
        <v>15466592.189999999</v>
      </c>
      <c r="J1777" s="67">
        <f t="shared" si="582"/>
        <v>2.2799999999999997E-2</v>
      </c>
      <c r="K1777" s="259">
        <f t="shared" si="583"/>
        <v>29386.525160999998</v>
      </c>
      <c r="L1777" s="250">
        <f t="shared" si="574"/>
        <v>0</v>
      </c>
      <c r="M1777" s="19" t="s">
        <v>1260</v>
      </c>
      <c r="O1777" s="32" t="str">
        <f t="shared" si="584"/>
        <v>E332</v>
      </c>
      <c r="P1777" s="318"/>
      <c r="T1777" s="19" t="s">
        <v>1260</v>
      </c>
    </row>
    <row r="1778" spans="1:20" outlineLevel="2" x14ac:dyDescent="0.25">
      <c r="A1778" t="s">
        <v>157</v>
      </c>
      <c r="B1778" t="str">
        <f t="shared" si="580"/>
        <v>E332 HYD Res/Dam/Wwy, Lower Baker-5</v>
      </c>
      <c r="C1778" s="19" t="s">
        <v>1230</v>
      </c>
      <c r="E1778" s="27">
        <v>43251</v>
      </c>
      <c r="F1778" s="249">
        <v>15466592.189999999</v>
      </c>
      <c r="G1778" s="67">
        <v>2.2799999999999997E-2</v>
      </c>
      <c r="H1778" s="250">
        <v>29386.530000000002</v>
      </c>
      <c r="I1778" s="249">
        <f t="shared" si="581"/>
        <v>15466592.189999999</v>
      </c>
      <c r="J1778" s="67">
        <f t="shared" si="582"/>
        <v>2.2799999999999997E-2</v>
      </c>
      <c r="K1778" s="259">
        <f t="shared" si="583"/>
        <v>29386.525160999998</v>
      </c>
      <c r="L1778" s="250">
        <f t="shared" si="574"/>
        <v>0</v>
      </c>
      <c r="M1778" s="19" t="s">
        <v>1260</v>
      </c>
      <c r="O1778" s="32" t="str">
        <f t="shared" si="584"/>
        <v>E332</v>
      </c>
      <c r="P1778" s="318"/>
      <c r="T1778" s="19" t="s">
        <v>1260</v>
      </c>
    </row>
    <row r="1779" spans="1:20" outlineLevel="2" x14ac:dyDescent="0.25">
      <c r="A1779" t="s">
        <v>157</v>
      </c>
      <c r="B1779" t="str">
        <f t="shared" si="580"/>
        <v>E332 HYD Res/Dam/Wwy, Lower Baker-6</v>
      </c>
      <c r="C1779" s="19" t="s">
        <v>1230</v>
      </c>
      <c r="E1779" s="27">
        <v>43281</v>
      </c>
      <c r="F1779" s="249">
        <v>15466592.189999999</v>
      </c>
      <c r="G1779" s="67">
        <v>2.2799999999999997E-2</v>
      </c>
      <c r="H1779" s="250">
        <v>29386.530000000002</v>
      </c>
      <c r="I1779" s="249">
        <f t="shared" si="581"/>
        <v>15466592.189999999</v>
      </c>
      <c r="J1779" s="67">
        <f t="shared" si="582"/>
        <v>2.2799999999999997E-2</v>
      </c>
      <c r="K1779" s="259">
        <f t="shared" si="583"/>
        <v>29386.525160999998</v>
      </c>
      <c r="L1779" s="250">
        <f t="shared" si="574"/>
        <v>0</v>
      </c>
      <c r="M1779" s="19" t="s">
        <v>1260</v>
      </c>
      <c r="O1779" s="32" t="str">
        <f t="shared" si="584"/>
        <v>E332</v>
      </c>
      <c r="P1779" s="318"/>
      <c r="T1779" s="19" t="s">
        <v>1260</v>
      </c>
    </row>
    <row r="1780" spans="1:20" outlineLevel="2" x14ac:dyDescent="0.25">
      <c r="A1780" t="s">
        <v>157</v>
      </c>
      <c r="B1780" t="str">
        <f t="shared" si="580"/>
        <v>E332 HYD Res/Dam/Wwy, Lower Baker-7</v>
      </c>
      <c r="C1780" s="19" t="s">
        <v>1230</v>
      </c>
      <c r="E1780" s="27">
        <v>43312</v>
      </c>
      <c r="F1780" s="249">
        <v>15466592.189999999</v>
      </c>
      <c r="G1780" s="67">
        <v>2.2799999999999997E-2</v>
      </c>
      <c r="H1780" s="250">
        <v>29386.530000000002</v>
      </c>
      <c r="I1780" s="249">
        <f t="shared" si="581"/>
        <v>15466592.189999999</v>
      </c>
      <c r="J1780" s="67">
        <f t="shared" si="582"/>
        <v>2.2799999999999997E-2</v>
      </c>
      <c r="K1780" s="259">
        <f t="shared" si="583"/>
        <v>29386.525160999998</v>
      </c>
      <c r="L1780" s="250">
        <f t="shared" si="574"/>
        <v>0</v>
      </c>
      <c r="M1780" s="19" t="s">
        <v>1260</v>
      </c>
      <c r="O1780" s="32" t="str">
        <f t="shared" si="584"/>
        <v>E332</v>
      </c>
      <c r="P1780" s="318"/>
      <c r="T1780" s="19" t="s">
        <v>1260</v>
      </c>
    </row>
    <row r="1781" spans="1:20" outlineLevel="2" x14ac:dyDescent="0.25">
      <c r="A1781" t="s">
        <v>157</v>
      </c>
      <c r="B1781" t="str">
        <f t="shared" si="580"/>
        <v>E332 HYD Res/Dam/Wwy, Lower Baker-8</v>
      </c>
      <c r="C1781" s="19" t="s">
        <v>1230</v>
      </c>
      <c r="E1781" s="27">
        <v>43343</v>
      </c>
      <c r="F1781" s="249">
        <v>15466592.189999999</v>
      </c>
      <c r="G1781" s="67">
        <v>2.2799999999999997E-2</v>
      </c>
      <c r="H1781" s="250">
        <v>29386.530000000002</v>
      </c>
      <c r="I1781" s="249">
        <f t="shared" si="581"/>
        <v>15466592.189999999</v>
      </c>
      <c r="J1781" s="67">
        <f t="shared" si="582"/>
        <v>2.2799999999999997E-2</v>
      </c>
      <c r="K1781" s="259">
        <f t="shared" si="583"/>
        <v>29386.525160999998</v>
      </c>
      <c r="L1781" s="250">
        <f t="shared" si="574"/>
        <v>0</v>
      </c>
      <c r="M1781" s="19" t="s">
        <v>1260</v>
      </c>
      <c r="O1781" s="32" t="str">
        <f t="shared" si="584"/>
        <v>E332</v>
      </c>
      <c r="P1781" s="318"/>
      <c r="T1781" s="19" t="s">
        <v>1260</v>
      </c>
    </row>
    <row r="1782" spans="1:20" outlineLevel="2" x14ac:dyDescent="0.25">
      <c r="A1782" t="s">
        <v>157</v>
      </c>
      <c r="B1782" t="str">
        <f t="shared" si="580"/>
        <v>E332 HYD Res/Dam/Wwy, Lower Baker-9</v>
      </c>
      <c r="C1782" s="19" t="s">
        <v>1230</v>
      </c>
      <c r="E1782" s="27">
        <v>43373</v>
      </c>
      <c r="F1782" s="249">
        <v>15466592.189999999</v>
      </c>
      <c r="G1782" s="67">
        <v>2.2799999999999997E-2</v>
      </c>
      <c r="H1782" s="250">
        <v>29386.530000000002</v>
      </c>
      <c r="I1782" s="249">
        <f t="shared" si="581"/>
        <v>15466592.189999999</v>
      </c>
      <c r="J1782" s="67">
        <f t="shared" si="582"/>
        <v>2.2799999999999997E-2</v>
      </c>
      <c r="K1782" s="259">
        <f t="shared" si="583"/>
        <v>29386.525160999998</v>
      </c>
      <c r="L1782" s="250">
        <f t="shared" si="574"/>
        <v>0</v>
      </c>
      <c r="M1782" s="19" t="s">
        <v>1260</v>
      </c>
      <c r="O1782" s="32" t="str">
        <f t="shared" si="584"/>
        <v>E332</v>
      </c>
      <c r="P1782" s="318"/>
      <c r="T1782" s="19" t="s">
        <v>1260</v>
      </c>
    </row>
    <row r="1783" spans="1:20" outlineLevel="2" x14ac:dyDescent="0.25">
      <c r="A1783" t="s">
        <v>157</v>
      </c>
      <c r="B1783" t="str">
        <f t="shared" si="580"/>
        <v>E332 HYD Res/Dam/Wwy, Lower Baker-10</v>
      </c>
      <c r="C1783" s="19" t="s">
        <v>1230</v>
      </c>
      <c r="E1783" s="27">
        <v>43404</v>
      </c>
      <c r="F1783" s="249">
        <v>15466592.189999999</v>
      </c>
      <c r="G1783" s="67">
        <v>2.2799999999999997E-2</v>
      </c>
      <c r="H1783" s="250">
        <v>29386.530000000002</v>
      </c>
      <c r="I1783" s="249">
        <f t="shared" si="581"/>
        <v>15466592.189999999</v>
      </c>
      <c r="J1783" s="67">
        <f t="shared" si="582"/>
        <v>2.2799999999999997E-2</v>
      </c>
      <c r="K1783" s="259">
        <f t="shared" si="583"/>
        <v>29386.525160999998</v>
      </c>
      <c r="L1783" s="250">
        <f t="shared" si="574"/>
        <v>0</v>
      </c>
      <c r="M1783" s="19" t="s">
        <v>1260</v>
      </c>
      <c r="O1783" s="32" t="str">
        <f t="shared" si="584"/>
        <v>E332</v>
      </c>
      <c r="P1783" s="318"/>
      <c r="T1783" s="19" t="s">
        <v>1260</v>
      </c>
    </row>
    <row r="1784" spans="1:20" outlineLevel="2" x14ac:dyDescent="0.25">
      <c r="A1784" t="s">
        <v>157</v>
      </c>
      <c r="B1784" t="str">
        <f t="shared" si="580"/>
        <v>E332 HYD Res/Dam/Wwy, Lower Baker-11</v>
      </c>
      <c r="C1784" s="19" t="s">
        <v>1230</v>
      </c>
      <c r="E1784" s="27">
        <v>43434</v>
      </c>
      <c r="F1784" s="249">
        <v>15466592.189999999</v>
      </c>
      <c r="G1784" s="67">
        <v>2.2799999999999997E-2</v>
      </c>
      <c r="H1784" s="250">
        <v>29386.530000000002</v>
      </c>
      <c r="I1784" s="249">
        <f t="shared" si="581"/>
        <v>15466592.189999999</v>
      </c>
      <c r="J1784" s="67">
        <f t="shared" si="582"/>
        <v>2.2799999999999997E-2</v>
      </c>
      <c r="K1784" s="259">
        <f t="shared" si="583"/>
        <v>29386.525160999998</v>
      </c>
      <c r="L1784" s="250">
        <f t="shared" si="574"/>
        <v>0</v>
      </c>
      <c r="M1784" s="19" t="s">
        <v>1260</v>
      </c>
      <c r="O1784" s="32" t="str">
        <f t="shared" si="584"/>
        <v>E332</v>
      </c>
      <c r="P1784" s="318"/>
      <c r="T1784" s="19" t="s">
        <v>1260</v>
      </c>
    </row>
    <row r="1785" spans="1:20" outlineLevel="2" x14ac:dyDescent="0.25">
      <c r="A1785" t="s">
        <v>157</v>
      </c>
      <c r="B1785" t="str">
        <f t="shared" si="580"/>
        <v>E332 HYD Res/Dam/Wwy, Lower Baker-12</v>
      </c>
      <c r="C1785" s="19" t="s">
        <v>1230</v>
      </c>
      <c r="E1785" s="27">
        <v>43465</v>
      </c>
      <c r="F1785" s="249">
        <v>15466592.189999999</v>
      </c>
      <c r="G1785" s="67">
        <v>2.2799999999999997E-2</v>
      </c>
      <c r="H1785" s="250">
        <v>29386.530000000002</v>
      </c>
      <c r="I1785" s="249">
        <f t="shared" si="581"/>
        <v>15466592.189999999</v>
      </c>
      <c r="J1785" s="67">
        <f t="shared" si="582"/>
        <v>2.2799999999999997E-2</v>
      </c>
      <c r="K1785" s="259">
        <f t="shared" si="583"/>
        <v>29386.525160999998</v>
      </c>
      <c r="L1785" s="250">
        <f t="shared" si="574"/>
        <v>0</v>
      </c>
      <c r="M1785" s="19" t="s">
        <v>1260</v>
      </c>
      <c r="O1785" s="32" t="str">
        <f t="shared" si="584"/>
        <v>E332</v>
      </c>
      <c r="P1785" s="318"/>
      <c r="T1785" s="19" t="s">
        <v>1260</v>
      </c>
    </row>
    <row r="1786" spans="1:20" s="19" customFormat="1" ht="15.75" outlineLevel="1" thickBot="1" x14ac:dyDescent="0.3">
      <c r="A1786" s="28" t="s">
        <v>760</v>
      </c>
      <c r="C1786" s="20" t="s">
        <v>1232</v>
      </c>
      <c r="E1786" s="104" t="s">
        <v>1266</v>
      </c>
      <c r="F1786" s="29"/>
      <c r="G1786" s="30"/>
      <c r="H1786" s="41">
        <f>SUBTOTAL(9,H1774:H1785)</f>
        <v>352638.3600000001</v>
      </c>
      <c r="I1786" s="29"/>
      <c r="J1786" s="30">
        <f t="shared" si="582"/>
        <v>0</v>
      </c>
      <c r="K1786" s="41">
        <f>SUBTOTAL(9,K1774:K1785)</f>
        <v>352638.30193199986</v>
      </c>
      <c r="L1786" s="41">
        <f t="shared" si="574"/>
        <v>-0.06</v>
      </c>
      <c r="O1786" s="32" t="str">
        <f>LEFT(A1786,5)</f>
        <v xml:space="preserve">E332 </v>
      </c>
      <c r="P1786" s="318">
        <f>-L1786/2</f>
        <v>0.03</v>
      </c>
    </row>
    <row r="1787" spans="1:20" ht="15.75" outlineLevel="2" thickTop="1" x14ac:dyDescent="0.25">
      <c r="A1787" t="s">
        <v>158</v>
      </c>
      <c r="B1787" t="str">
        <f t="shared" ref="B1787:B1798" si="585">CONCATENATE(A1787,"-",MONTH(E1787))</f>
        <v>E332 HYD Res/Dam/Wwy, Snoqualmie 1-1</v>
      </c>
      <c r="C1787" s="19" t="s">
        <v>1230</v>
      </c>
      <c r="E1787" s="27">
        <v>43131</v>
      </c>
      <c r="F1787" s="249">
        <v>813257.52</v>
      </c>
      <c r="G1787" s="67">
        <v>3.5499999999999997E-2</v>
      </c>
      <c r="H1787" s="250">
        <v>2405.8900000000003</v>
      </c>
      <c r="I1787" s="249">
        <f t="shared" ref="I1787:I1798" si="586">VLOOKUP(CONCATENATE(A1787,"-12"),$B$6:$F$7816,5,FALSE)</f>
        <v>813257.52</v>
      </c>
      <c r="J1787" s="67">
        <f t="shared" si="582"/>
        <v>3.5499999999999997E-2</v>
      </c>
      <c r="K1787" s="259">
        <f t="shared" ref="K1787:K1798" si="587">I1787*J1787/12</f>
        <v>2405.8868299999999</v>
      </c>
      <c r="L1787" s="250">
        <f t="shared" si="574"/>
        <v>0</v>
      </c>
      <c r="M1787" s="19" t="s">
        <v>1260</v>
      </c>
      <c r="O1787" s="32" t="str">
        <f t="shared" ref="O1787:O1798" si="588">LEFT(A1787,4)</f>
        <v>E332</v>
      </c>
      <c r="P1787" s="318"/>
      <c r="T1787" s="19" t="s">
        <v>1260</v>
      </c>
    </row>
    <row r="1788" spans="1:20" outlineLevel="2" x14ac:dyDescent="0.25">
      <c r="A1788" t="s">
        <v>158</v>
      </c>
      <c r="B1788" t="str">
        <f t="shared" si="585"/>
        <v>E332 HYD Res/Dam/Wwy, Snoqualmie 1-2</v>
      </c>
      <c r="C1788" s="19" t="s">
        <v>1230</v>
      </c>
      <c r="E1788" s="27">
        <v>43159</v>
      </c>
      <c r="F1788" s="249">
        <v>813257.52</v>
      </c>
      <c r="G1788" s="67">
        <v>3.5499999999999997E-2</v>
      </c>
      <c r="H1788" s="250">
        <v>2405.8900000000003</v>
      </c>
      <c r="I1788" s="249">
        <f t="shared" si="586"/>
        <v>813257.52</v>
      </c>
      <c r="J1788" s="67">
        <f t="shared" si="582"/>
        <v>3.5499999999999997E-2</v>
      </c>
      <c r="K1788" s="259">
        <f t="shared" si="587"/>
        <v>2405.8868299999999</v>
      </c>
      <c r="L1788" s="250">
        <f t="shared" si="574"/>
        <v>0</v>
      </c>
      <c r="M1788" s="19" t="s">
        <v>1260</v>
      </c>
      <c r="O1788" s="32" t="str">
        <f t="shared" si="588"/>
        <v>E332</v>
      </c>
      <c r="P1788" s="318"/>
      <c r="T1788" s="19" t="s">
        <v>1260</v>
      </c>
    </row>
    <row r="1789" spans="1:20" outlineLevel="2" x14ac:dyDescent="0.25">
      <c r="A1789" t="s">
        <v>158</v>
      </c>
      <c r="B1789" t="str">
        <f t="shared" si="585"/>
        <v>E332 HYD Res/Dam/Wwy, Snoqualmie 1-3</v>
      </c>
      <c r="C1789" s="19" t="s">
        <v>1230</v>
      </c>
      <c r="E1789" s="27">
        <v>43190</v>
      </c>
      <c r="F1789" s="249">
        <v>813257.52</v>
      </c>
      <c r="G1789" s="67">
        <v>3.5499999999999997E-2</v>
      </c>
      <c r="H1789" s="250">
        <v>2405.8900000000003</v>
      </c>
      <c r="I1789" s="249">
        <f t="shared" si="586"/>
        <v>813257.52</v>
      </c>
      <c r="J1789" s="67">
        <f t="shared" si="582"/>
        <v>3.5499999999999997E-2</v>
      </c>
      <c r="K1789" s="259">
        <f t="shared" si="587"/>
        <v>2405.8868299999999</v>
      </c>
      <c r="L1789" s="250">
        <f t="shared" si="574"/>
        <v>0</v>
      </c>
      <c r="M1789" s="19" t="s">
        <v>1260</v>
      </c>
      <c r="O1789" s="32" t="str">
        <f t="shared" si="588"/>
        <v>E332</v>
      </c>
      <c r="P1789" s="318"/>
      <c r="T1789" s="19" t="s">
        <v>1260</v>
      </c>
    </row>
    <row r="1790" spans="1:20" outlineLevel="2" x14ac:dyDescent="0.25">
      <c r="A1790" t="s">
        <v>158</v>
      </c>
      <c r="B1790" t="str">
        <f t="shared" si="585"/>
        <v>E332 HYD Res/Dam/Wwy, Snoqualmie 1-4</v>
      </c>
      <c r="C1790" s="19" t="s">
        <v>1230</v>
      </c>
      <c r="E1790" s="27">
        <v>43220</v>
      </c>
      <c r="F1790" s="249">
        <v>813257.52</v>
      </c>
      <c r="G1790" s="67">
        <v>3.5499999999999997E-2</v>
      </c>
      <c r="H1790" s="250">
        <v>2405.8900000000003</v>
      </c>
      <c r="I1790" s="249">
        <f t="shared" si="586"/>
        <v>813257.52</v>
      </c>
      <c r="J1790" s="67">
        <f t="shared" si="582"/>
        <v>3.5499999999999997E-2</v>
      </c>
      <c r="K1790" s="259">
        <f t="shared" si="587"/>
        <v>2405.8868299999999</v>
      </c>
      <c r="L1790" s="250">
        <f t="shared" si="574"/>
        <v>0</v>
      </c>
      <c r="M1790" s="19" t="s">
        <v>1260</v>
      </c>
      <c r="O1790" s="32" t="str">
        <f t="shared" si="588"/>
        <v>E332</v>
      </c>
      <c r="P1790" s="318"/>
      <c r="T1790" s="19" t="s">
        <v>1260</v>
      </c>
    </row>
    <row r="1791" spans="1:20" outlineLevel="2" x14ac:dyDescent="0.25">
      <c r="A1791" t="s">
        <v>158</v>
      </c>
      <c r="B1791" t="str">
        <f t="shared" si="585"/>
        <v>E332 HYD Res/Dam/Wwy, Snoqualmie 1-5</v>
      </c>
      <c r="C1791" s="19" t="s">
        <v>1230</v>
      </c>
      <c r="E1791" s="27">
        <v>43251</v>
      </c>
      <c r="F1791" s="249">
        <v>813257.52</v>
      </c>
      <c r="G1791" s="67">
        <v>3.5499999999999997E-2</v>
      </c>
      <c r="H1791" s="250">
        <v>2405.8900000000003</v>
      </c>
      <c r="I1791" s="249">
        <f t="shared" si="586"/>
        <v>813257.52</v>
      </c>
      <c r="J1791" s="67">
        <f t="shared" si="582"/>
        <v>3.5499999999999997E-2</v>
      </c>
      <c r="K1791" s="259">
        <f t="shared" si="587"/>
        <v>2405.8868299999999</v>
      </c>
      <c r="L1791" s="250">
        <f t="shared" si="574"/>
        <v>0</v>
      </c>
      <c r="M1791" s="19" t="s">
        <v>1260</v>
      </c>
      <c r="O1791" s="32" t="str">
        <f t="shared" si="588"/>
        <v>E332</v>
      </c>
      <c r="P1791" s="318"/>
      <c r="T1791" s="19" t="s">
        <v>1260</v>
      </c>
    </row>
    <row r="1792" spans="1:20" outlineLevel="2" x14ac:dyDescent="0.25">
      <c r="A1792" t="s">
        <v>158</v>
      </c>
      <c r="B1792" t="str">
        <f t="shared" si="585"/>
        <v>E332 HYD Res/Dam/Wwy, Snoqualmie 1-6</v>
      </c>
      <c r="C1792" s="19" t="s">
        <v>1230</v>
      </c>
      <c r="E1792" s="27">
        <v>43281</v>
      </c>
      <c r="F1792" s="249">
        <v>813257.52</v>
      </c>
      <c r="G1792" s="67">
        <v>3.5499999999999997E-2</v>
      </c>
      <c r="H1792" s="250">
        <v>2405.8900000000003</v>
      </c>
      <c r="I1792" s="249">
        <f t="shared" si="586"/>
        <v>813257.52</v>
      </c>
      <c r="J1792" s="67">
        <f t="shared" si="582"/>
        <v>3.5499999999999997E-2</v>
      </c>
      <c r="K1792" s="259">
        <f t="shared" si="587"/>
        <v>2405.8868299999999</v>
      </c>
      <c r="L1792" s="250">
        <f t="shared" si="574"/>
        <v>0</v>
      </c>
      <c r="M1792" s="19" t="s">
        <v>1260</v>
      </c>
      <c r="O1792" s="32" t="str">
        <f t="shared" si="588"/>
        <v>E332</v>
      </c>
      <c r="P1792" s="318"/>
      <c r="T1792" s="19" t="s">
        <v>1260</v>
      </c>
    </row>
    <row r="1793" spans="1:20" outlineLevel="2" x14ac:dyDescent="0.25">
      <c r="A1793" t="s">
        <v>158</v>
      </c>
      <c r="B1793" t="str">
        <f t="shared" si="585"/>
        <v>E332 HYD Res/Dam/Wwy, Snoqualmie 1-7</v>
      </c>
      <c r="C1793" s="19" t="s">
        <v>1230</v>
      </c>
      <c r="E1793" s="27">
        <v>43312</v>
      </c>
      <c r="F1793" s="249">
        <v>813257.52</v>
      </c>
      <c r="G1793" s="67">
        <v>3.5499999999999997E-2</v>
      </c>
      <c r="H1793" s="250">
        <v>2405.8900000000003</v>
      </c>
      <c r="I1793" s="249">
        <f t="shared" si="586"/>
        <v>813257.52</v>
      </c>
      <c r="J1793" s="67">
        <f t="shared" si="582"/>
        <v>3.5499999999999997E-2</v>
      </c>
      <c r="K1793" s="259">
        <f t="shared" si="587"/>
        <v>2405.8868299999999</v>
      </c>
      <c r="L1793" s="250">
        <f t="shared" si="574"/>
        <v>0</v>
      </c>
      <c r="M1793" s="19" t="s">
        <v>1260</v>
      </c>
      <c r="O1793" s="32" t="str">
        <f t="shared" si="588"/>
        <v>E332</v>
      </c>
      <c r="P1793" s="318"/>
      <c r="T1793" s="19" t="s">
        <v>1260</v>
      </c>
    </row>
    <row r="1794" spans="1:20" outlineLevel="2" x14ac:dyDescent="0.25">
      <c r="A1794" t="s">
        <v>158</v>
      </c>
      <c r="B1794" t="str">
        <f t="shared" si="585"/>
        <v>E332 HYD Res/Dam/Wwy, Snoqualmie 1-8</v>
      </c>
      <c r="C1794" s="19" t="s">
        <v>1230</v>
      </c>
      <c r="E1794" s="27">
        <v>43343</v>
      </c>
      <c r="F1794" s="249">
        <v>813257.52</v>
      </c>
      <c r="G1794" s="67">
        <v>3.5499999999999997E-2</v>
      </c>
      <c r="H1794" s="250">
        <v>2405.8900000000003</v>
      </c>
      <c r="I1794" s="249">
        <f t="shared" si="586"/>
        <v>813257.52</v>
      </c>
      <c r="J1794" s="67">
        <f t="shared" si="582"/>
        <v>3.5499999999999997E-2</v>
      </c>
      <c r="K1794" s="259">
        <f t="shared" si="587"/>
        <v>2405.8868299999999</v>
      </c>
      <c r="L1794" s="250">
        <f t="shared" si="574"/>
        <v>0</v>
      </c>
      <c r="M1794" s="19" t="s">
        <v>1260</v>
      </c>
      <c r="O1794" s="32" t="str">
        <f t="shared" si="588"/>
        <v>E332</v>
      </c>
      <c r="P1794" s="318"/>
      <c r="T1794" s="19" t="s">
        <v>1260</v>
      </c>
    </row>
    <row r="1795" spans="1:20" outlineLevel="2" x14ac:dyDescent="0.25">
      <c r="A1795" t="s">
        <v>158</v>
      </c>
      <c r="B1795" t="str">
        <f t="shared" si="585"/>
        <v>E332 HYD Res/Dam/Wwy, Snoqualmie 1-9</v>
      </c>
      <c r="C1795" s="19" t="s">
        <v>1230</v>
      </c>
      <c r="E1795" s="27">
        <v>43373</v>
      </c>
      <c r="F1795" s="249">
        <v>813257.52</v>
      </c>
      <c r="G1795" s="67">
        <v>3.5499999999999997E-2</v>
      </c>
      <c r="H1795" s="250">
        <v>2405.8900000000003</v>
      </c>
      <c r="I1795" s="249">
        <f t="shared" si="586"/>
        <v>813257.52</v>
      </c>
      <c r="J1795" s="67">
        <f t="shared" si="582"/>
        <v>3.5499999999999997E-2</v>
      </c>
      <c r="K1795" s="259">
        <f t="shared" si="587"/>
        <v>2405.8868299999999</v>
      </c>
      <c r="L1795" s="250">
        <f t="shared" si="574"/>
        <v>0</v>
      </c>
      <c r="M1795" s="19" t="s">
        <v>1260</v>
      </c>
      <c r="O1795" s="32" t="str">
        <f t="shared" si="588"/>
        <v>E332</v>
      </c>
      <c r="P1795" s="318"/>
      <c r="T1795" s="19" t="s">
        <v>1260</v>
      </c>
    </row>
    <row r="1796" spans="1:20" outlineLevel="2" x14ac:dyDescent="0.25">
      <c r="A1796" t="s">
        <v>158</v>
      </c>
      <c r="B1796" t="str">
        <f t="shared" si="585"/>
        <v>E332 HYD Res/Dam/Wwy, Snoqualmie 1-10</v>
      </c>
      <c r="C1796" s="19" t="s">
        <v>1230</v>
      </c>
      <c r="E1796" s="27">
        <v>43404</v>
      </c>
      <c r="F1796" s="249">
        <v>813257.52</v>
      </c>
      <c r="G1796" s="67">
        <v>3.5499999999999997E-2</v>
      </c>
      <c r="H1796" s="250">
        <v>2405.8900000000003</v>
      </c>
      <c r="I1796" s="249">
        <f t="shared" si="586"/>
        <v>813257.52</v>
      </c>
      <c r="J1796" s="67">
        <f t="shared" si="582"/>
        <v>3.5499999999999997E-2</v>
      </c>
      <c r="K1796" s="259">
        <f t="shared" si="587"/>
        <v>2405.8868299999999</v>
      </c>
      <c r="L1796" s="250">
        <f t="shared" si="574"/>
        <v>0</v>
      </c>
      <c r="M1796" s="19" t="s">
        <v>1260</v>
      </c>
      <c r="O1796" s="32" t="str">
        <f t="shared" si="588"/>
        <v>E332</v>
      </c>
      <c r="P1796" s="318"/>
      <c r="T1796" s="19" t="s">
        <v>1260</v>
      </c>
    </row>
    <row r="1797" spans="1:20" outlineLevel="2" x14ac:dyDescent="0.25">
      <c r="A1797" t="s">
        <v>158</v>
      </c>
      <c r="B1797" t="str">
        <f t="shared" si="585"/>
        <v>E332 HYD Res/Dam/Wwy, Snoqualmie 1-11</v>
      </c>
      <c r="C1797" s="19" t="s">
        <v>1230</v>
      </c>
      <c r="E1797" s="27">
        <v>43434</v>
      </c>
      <c r="F1797" s="249">
        <v>813257.52</v>
      </c>
      <c r="G1797" s="67">
        <v>3.5499999999999997E-2</v>
      </c>
      <c r="H1797" s="250">
        <v>2405.8900000000003</v>
      </c>
      <c r="I1797" s="249">
        <f t="shared" si="586"/>
        <v>813257.52</v>
      </c>
      <c r="J1797" s="67">
        <f t="shared" si="582"/>
        <v>3.5499999999999997E-2</v>
      </c>
      <c r="K1797" s="259">
        <f t="shared" si="587"/>
        <v>2405.8868299999999</v>
      </c>
      <c r="L1797" s="250">
        <f t="shared" si="574"/>
        <v>0</v>
      </c>
      <c r="M1797" s="19" t="s">
        <v>1260</v>
      </c>
      <c r="O1797" s="32" t="str">
        <f t="shared" si="588"/>
        <v>E332</v>
      </c>
      <c r="P1797" s="318"/>
      <c r="T1797" s="19" t="s">
        <v>1260</v>
      </c>
    </row>
    <row r="1798" spans="1:20" outlineLevel="2" x14ac:dyDescent="0.25">
      <c r="A1798" t="s">
        <v>158</v>
      </c>
      <c r="B1798" t="str">
        <f t="shared" si="585"/>
        <v>E332 HYD Res/Dam/Wwy, Snoqualmie 1-12</v>
      </c>
      <c r="C1798" s="19" t="s">
        <v>1230</v>
      </c>
      <c r="E1798" s="27">
        <v>43465</v>
      </c>
      <c r="F1798" s="249">
        <v>813257.52</v>
      </c>
      <c r="G1798" s="67">
        <v>3.5499999999999997E-2</v>
      </c>
      <c r="H1798" s="250">
        <v>2405.8900000000003</v>
      </c>
      <c r="I1798" s="249">
        <f t="shared" si="586"/>
        <v>813257.52</v>
      </c>
      <c r="J1798" s="67">
        <f t="shared" si="582"/>
        <v>3.5499999999999997E-2</v>
      </c>
      <c r="K1798" s="259">
        <f t="shared" si="587"/>
        <v>2405.8868299999999</v>
      </c>
      <c r="L1798" s="250">
        <f t="shared" si="574"/>
        <v>0</v>
      </c>
      <c r="M1798" s="19" t="s">
        <v>1260</v>
      </c>
      <c r="O1798" s="32" t="str">
        <f t="shared" si="588"/>
        <v>E332</v>
      </c>
      <c r="P1798" s="318"/>
      <c r="T1798" s="19" t="s">
        <v>1260</v>
      </c>
    </row>
    <row r="1799" spans="1:20" s="19" customFormat="1" ht="15.75" outlineLevel="1" thickBot="1" x14ac:dyDescent="0.3">
      <c r="A1799" s="28" t="s">
        <v>761</v>
      </c>
      <c r="C1799" s="20" t="s">
        <v>1232</v>
      </c>
      <c r="E1799" s="104" t="s">
        <v>1266</v>
      </c>
      <c r="F1799" s="29"/>
      <c r="G1799" s="30"/>
      <c r="H1799" s="41">
        <f>SUBTOTAL(9,H1787:H1798)</f>
        <v>28870.679999999997</v>
      </c>
      <c r="I1799" s="29"/>
      <c r="J1799" s="30">
        <f t="shared" si="582"/>
        <v>0</v>
      </c>
      <c r="K1799" s="41">
        <f>SUBTOTAL(9,K1787:K1798)</f>
        <v>28870.641959999997</v>
      </c>
      <c r="L1799" s="41">
        <f t="shared" si="574"/>
        <v>-0.04</v>
      </c>
      <c r="O1799" s="32" t="str">
        <f>LEFT(A1799,5)</f>
        <v xml:space="preserve">E332 </v>
      </c>
      <c r="P1799" s="318">
        <f>-L1799/2</f>
        <v>0.02</v>
      </c>
    </row>
    <row r="1800" spans="1:20" ht="15.75" outlineLevel="2" thickTop="1" x14ac:dyDescent="0.25">
      <c r="A1800" t="s">
        <v>159</v>
      </c>
      <c r="B1800" t="str">
        <f t="shared" ref="B1800:B1811" si="589">CONCATENATE(A1800,"-",MONTH(E1800))</f>
        <v>E332 HYD Res/Dam/Wwy, Snoqualmie 2-1</v>
      </c>
      <c r="C1800" s="19" t="s">
        <v>1230</v>
      </c>
      <c r="E1800" s="27">
        <v>43131</v>
      </c>
      <c r="F1800" s="249">
        <v>347115.7</v>
      </c>
      <c r="G1800" s="67">
        <v>3.61E-2</v>
      </c>
      <c r="H1800" s="250">
        <v>1044.24</v>
      </c>
      <c r="I1800" s="249">
        <f t="shared" ref="I1800:I1811" si="590">VLOOKUP(CONCATENATE(A1800,"-12"),$B$6:$F$7816,5,FALSE)</f>
        <v>347115.7</v>
      </c>
      <c r="J1800" s="67">
        <f t="shared" si="582"/>
        <v>3.61E-2</v>
      </c>
      <c r="K1800" s="259">
        <f t="shared" ref="K1800:K1811" si="591">I1800*J1800/12</f>
        <v>1044.2397308333334</v>
      </c>
      <c r="L1800" s="250">
        <f t="shared" si="574"/>
        <v>0</v>
      </c>
      <c r="M1800" s="19" t="s">
        <v>1260</v>
      </c>
      <c r="O1800" s="32" t="str">
        <f t="shared" ref="O1800:O1811" si="592">LEFT(A1800,4)</f>
        <v>E332</v>
      </c>
      <c r="P1800" s="318"/>
      <c r="T1800" s="19" t="s">
        <v>1260</v>
      </c>
    </row>
    <row r="1801" spans="1:20" outlineLevel="2" x14ac:dyDescent="0.25">
      <c r="A1801" t="s">
        <v>159</v>
      </c>
      <c r="B1801" t="str">
        <f t="shared" si="589"/>
        <v>E332 HYD Res/Dam/Wwy, Snoqualmie 2-2</v>
      </c>
      <c r="C1801" s="19" t="s">
        <v>1230</v>
      </c>
      <c r="E1801" s="27">
        <v>43159</v>
      </c>
      <c r="F1801" s="249">
        <v>347115.7</v>
      </c>
      <c r="G1801" s="67">
        <v>3.61E-2</v>
      </c>
      <c r="H1801" s="250">
        <v>1044.24</v>
      </c>
      <c r="I1801" s="249">
        <f t="shared" si="590"/>
        <v>347115.7</v>
      </c>
      <c r="J1801" s="67">
        <f t="shared" si="582"/>
        <v>3.61E-2</v>
      </c>
      <c r="K1801" s="259">
        <f t="shared" si="591"/>
        <v>1044.2397308333334</v>
      </c>
      <c r="L1801" s="250">
        <f t="shared" si="574"/>
        <v>0</v>
      </c>
      <c r="M1801" s="19" t="s">
        <v>1260</v>
      </c>
      <c r="O1801" s="32" t="str">
        <f t="shared" si="592"/>
        <v>E332</v>
      </c>
      <c r="P1801" s="318"/>
      <c r="T1801" s="19" t="s">
        <v>1260</v>
      </c>
    </row>
    <row r="1802" spans="1:20" outlineLevel="2" x14ac:dyDescent="0.25">
      <c r="A1802" t="s">
        <v>159</v>
      </c>
      <c r="B1802" t="str">
        <f t="shared" si="589"/>
        <v>E332 HYD Res/Dam/Wwy, Snoqualmie 2-3</v>
      </c>
      <c r="C1802" s="19" t="s">
        <v>1230</v>
      </c>
      <c r="E1802" s="27">
        <v>43190</v>
      </c>
      <c r="F1802" s="249">
        <v>347115.7</v>
      </c>
      <c r="G1802" s="67">
        <v>3.61E-2</v>
      </c>
      <c r="H1802" s="250">
        <v>1044.24</v>
      </c>
      <c r="I1802" s="249">
        <f t="shared" si="590"/>
        <v>347115.7</v>
      </c>
      <c r="J1802" s="67">
        <f t="shared" si="582"/>
        <v>3.61E-2</v>
      </c>
      <c r="K1802" s="259">
        <f t="shared" si="591"/>
        <v>1044.2397308333334</v>
      </c>
      <c r="L1802" s="250">
        <f t="shared" si="574"/>
        <v>0</v>
      </c>
      <c r="M1802" s="19" t="s">
        <v>1260</v>
      </c>
      <c r="O1802" s="32" t="str">
        <f t="shared" si="592"/>
        <v>E332</v>
      </c>
      <c r="P1802" s="318"/>
      <c r="T1802" s="19" t="s">
        <v>1260</v>
      </c>
    </row>
    <row r="1803" spans="1:20" outlineLevel="2" x14ac:dyDescent="0.25">
      <c r="A1803" t="s">
        <v>159</v>
      </c>
      <c r="B1803" t="str">
        <f t="shared" si="589"/>
        <v>E332 HYD Res/Dam/Wwy, Snoqualmie 2-4</v>
      </c>
      <c r="C1803" s="19" t="s">
        <v>1230</v>
      </c>
      <c r="E1803" s="27">
        <v>43220</v>
      </c>
      <c r="F1803" s="249">
        <v>347115.7</v>
      </c>
      <c r="G1803" s="67">
        <v>3.61E-2</v>
      </c>
      <c r="H1803" s="250">
        <v>1044.24</v>
      </c>
      <c r="I1803" s="249">
        <f t="shared" si="590"/>
        <v>347115.7</v>
      </c>
      <c r="J1803" s="67">
        <f t="shared" si="582"/>
        <v>3.61E-2</v>
      </c>
      <c r="K1803" s="259">
        <f t="shared" si="591"/>
        <v>1044.2397308333334</v>
      </c>
      <c r="L1803" s="250">
        <f t="shared" si="574"/>
        <v>0</v>
      </c>
      <c r="M1803" s="19" t="s">
        <v>1260</v>
      </c>
      <c r="O1803" s="32" t="str">
        <f t="shared" si="592"/>
        <v>E332</v>
      </c>
      <c r="P1803" s="318"/>
      <c r="T1803" s="19" t="s">
        <v>1260</v>
      </c>
    </row>
    <row r="1804" spans="1:20" outlineLevel="2" x14ac:dyDescent="0.25">
      <c r="A1804" t="s">
        <v>159</v>
      </c>
      <c r="B1804" t="str">
        <f t="shared" si="589"/>
        <v>E332 HYD Res/Dam/Wwy, Snoqualmie 2-5</v>
      </c>
      <c r="C1804" s="19" t="s">
        <v>1230</v>
      </c>
      <c r="E1804" s="27">
        <v>43251</v>
      </c>
      <c r="F1804" s="249">
        <v>347115.7</v>
      </c>
      <c r="G1804" s="67">
        <v>3.61E-2</v>
      </c>
      <c r="H1804" s="250">
        <v>1044.24</v>
      </c>
      <c r="I1804" s="249">
        <f t="shared" si="590"/>
        <v>347115.7</v>
      </c>
      <c r="J1804" s="67">
        <f t="shared" si="582"/>
        <v>3.61E-2</v>
      </c>
      <c r="K1804" s="259">
        <f t="shared" si="591"/>
        <v>1044.2397308333334</v>
      </c>
      <c r="L1804" s="250">
        <f t="shared" si="574"/>
        <v>0</v>
      </c>
      <c r="M1804" s="19" t="s">
        <v>1260</v>
      </c>
      <c r="O1804" s="32" t="str">
        <f t="shared" si="592"/>
        <v>E332</v>
      </c>
      <c r="P1804" s="318"/>
      <c r="T1804" s="19" t="s">
        <v>1260</v>
      </c>
    </row>
    <row r="1805" spans="1:20" outlineLevel="2" x14ac:dyDescent="0.25">
      <c r="A1805" t="s">
        <v>159</v>
      </c>
      <c r="B1805" t="str">
        <f t="shared" si="589"/>
        <v>E332 HYD Res/Dam/Wwy, Snoqualmie 2-6</v>
      </c>
      <c r="C1805" s="19" t="s">
        <v>1230</v>
      </c>
      <c r="E1805" s="27">
        <v>43281</v>
      </c>
      <c r="F1805" s="249">
        <v>347115.7</v>
      </c>
      <c r="G1805" s="67">
        <v>3.61E-2</v>
      </c>
      <c r="H1805" s="250">
        <v>1044.24</v>
      </c>
      <c r="I1805" s="249">
        <f t="shared" si="590"/>
        <v>347115.7</v>
      </c>
      <c r="J1805" s="67">
        <f t="shared" si="582"/>
        <v>3.61E-2</v>
      </c>
      <c r="K1805" s="259">
        <f t="shared" si="591"/>
        <v>1044.2397308333334</v>
      </c>
      <c r="L1805" s="250">
        <f t="shared" si="574"/>
        <v>0</v>
      </c>
      <c r="M1805" s="19" t="s">
        <v>1260</v>
      </c>
      <c r="O1805" s="32" t="str">
        <f t="shared" si="592"/>
        <v>E332</v>
      </c>
      <c r="P1805" s="318"/>
      <c r="T1805" s="19" t="s">
        <v>1260</v>
      </c>
    </row>
    <row r="1806" spans="1:20" outlineLevel="2" x14ac:dyDescent="0.25">
      <c r="A1806" t="s">
        <v>159</v>
      </c>
      <c r="B1806" t="str">
        <f t="shared" si="589"/>
        <v>E332 HYD Res/Dam/Wwy, Snoqualmie 2-7</v>
      </c>
      <c r="C1806" s="19" t="s">
        <v>1230</v>
      </c>
      <c r="E1806" s="27">
        <v>43312</v>
      </c>
      <c r="F1806" s="249">
        <v>347115.7</v>
      </c>
      <c r="G1806" s="67">
        <v>3.61E-2</v>
      </c>
      <c r="H1806" s="250">
        <v>1044.24</v>
      </c>
      <c r="I1806" s="249">
        <f t="shared" si="590"/>
        <v>347115.7</v>
      </c>
      <c r="J1806" s="67">
        <f t="shared" si="582"/>
        <v>3.61E-2</v>
      </c>
      <c r="K1806" s="259">
        <f t="shared" si="591"/>
        <v>1044.2397308333334</v>
      </c>
      <c r="L1806" s="250">
        <f t="shared" si="574"/>
        <v>0</v>
      </c>
      <c r="M1806" s="19" t="s">
        <v>1260</v>
      </c>
      <c r="O1806" s="32" t="str">
        <f t="shared" si="592"/>
        <v>E332</v>
      </c>
      <c r="P1806" s="318"/>
      <c r="T1806" s="19" t="s">
        <v>1260</v>
      </c>
    </row>
    <row r="1807" spans="1:20" outlineLevel="2" x14ac:dyDescent="0.25">
      <c r="A1807" t="s">
        <v>159</v>
      </c>
      <c r="B1807" t="str">
        <f t="shared" si="589"/>
        <v>E332 HYD Res/Dam/Wwy, Snoqualmie 2-8</v>
      </c>
      <c r="C1807" s="19" t="s">
        <v>1230</v>
      </c>
      <c r="E1807" s="27">
        <v>43343</v>
      </c>
      <c r="F1807" s="249">
        <v>347115.7</v>
      </c>
      <c r="G1807" s="67">
        <v>3.61E-2</v>
      </c>
      <c r="H1807" s="250">
        <v>1044.24</v>
      </c>
      <c r="I1807" s="249">
        <f t="shared" si="590"/>
        <v>347115.7</v>
      </c>
      <c r="J1807" s="67">
        <f t="shared" si="582"/>
        <v>3.61E-2</v>
      </c>
      <c r="K1807" s="259">
        <f t="shared" si="591"/>
        <v>1044.2397308333334</v>
      </c>
      <c r="L1807" s="250">
        <f t="shared" si="574"/>
        <v>0</v>
      </c>
      <c r="M1807" s="19" t="s">
        <v>1260</v>
      </c>
      <c r="O1807" s="32" t="str">
        <f t="shared" si="592"/>
        <v>E332</v>
      </c>
      <c r="P1807" s="318"/>
      <c r="T1807" s="19" t="s">
        <v>1260</v>
      </c>
    </row>
    <row r="1808" spans="1:20" outlineLevel="2" x14ac:dyDescent="0.25">
      <c r="A1808" t="s">
        <v>159</v>
      </c>
      <c r="B1808" t="str">
        <f t="shared" si="589"/>
        <v>E332 HYD Res/Dam/Wwy, Snoqualmie 2-9</v>
      </c>
      <c r="C1808" s="19" t="s">
        <v>1230</v>
      </c>
      <c r="E1808" s="27">
        <v>43373</v>
      </c>
      <c r="F1808" s="249">
        <v>347115.7</v>
      </c>
      <c r="G1808" s="67">
        <v>3.61E-2</v>
      </c>
      <c r="H1808" s="250">
        <v>1044.24</v>
      </c>
      <c r="I1808" s="249">
        <f t="shared" si="590"/>
        <v>347115.7</v>
      </c>
      <c r="J1808" s="67">
        <f t="shared" si="582"/>
        <v>3.61E-2</v>
      </c>
      <c r="K1808" s="259">
        <f t="shared" si="591"/>
        <v>1044.2397308333334</v>
      </c>
      <c r="L1808" s="250">
        <f t="shared" si="574"/>
        <v>0</v>
      </c>
      <c r="M1808" s="19" t="s">
        <v>1260</v>
      </c>
      <c r="O1808" s="32" t="str">
        <f t="shared" si="592"/>
        <v>E332</v>
      </c>
      <c r="P1808" s="318"/>
      <c r="T1808" s="19" t="s">
        <v>1260</v>
      </c>
    </row>
    <row r="1809" spans="1:20" outlineLevel="2" x14ac:dyDescent="0.25">
      <c r="A1809" t="s">
        <v>159</v>
      </c>
      <c r="B1809" t="str">
        <f t="shared" si="589"/>
        <v>E332 HYD Res/Dam/Wwy, Snoqualmie 2-10</v>
      </c>
      <c r="C1809" s="19" t="s">
        <v>1230</v>
      </c>
      <c r="E1809" s="27">
        <v>43404</v>
      </c>
      <c r="F1809" s="249">
        <v>347115.7</v>
      </c>
      <c r="G1809" s="67">
        <v>3.61E-2</v>
      </c>
      <c r="H1809" s="250">
        <v>1044.24</v>
      </c>
      <c r="I1809" s="249">
        <f t="shared" si="590"/>
        <v>347115.7</v>
      </c>
      <c r="J1809" s="67">
        <f t="shared" si="582"/>
        <v>3.61E-2</v>
      </c>
      <c r="K1809" s="259">
        <f t="shared" si="591"/>
        <v>1044.2397308333334</v>
      </c>
      <c r="L1809" s="250">
        <f t="shared" si="574"/>
        <v>0</v>
      </c>
      <c r="M1809" s="19" t="s">
        <v>1260</v>
      </c>
      <c r="O1809" s="32" t="str">
        <f t="shared" si="592"/>
        <v>E332</v>
      </c>
      <c r="P1809" s="318"/>
      <c r="T1809" s="19" t="s">
        <v>1260</v>
      </c>
    </row>
    <row r="1810" spans="1:20" outlineLevel="2" x14ac:dyDescent="0.25">
      <c r="A1810" t="s">
        <v>159</v>
      </c>
      <c r="B1810" t="str">
        <f t="shared" si="589"/>
        <v>E332 HYD Res/Dam/Wwy, Snoqualmie 2-11</v>
      </c>
      <c r="C1810" s="19" t="s">
        <v>1230</v>
      </c>
      <c r="E1810" s="27">
        <v>43434</v>
      </c>
      <c r="F1810" s="249">
        <v>347115.7</v>
      </c>
      <c r="G1810" s="67">
        <v>3.61E-2</v>
      </c>
      <c r="H1810" s="250">
        <v>1044.24</v>
      </c>
      <c r="I1810" s="249">
        <f t="shared" si="590"/>
        <v>347115.7</v>
      </c>
      <c r="J1810" s="67">
        <f t="shared" si="582"/>
        <v>3.61E-2</v>
      </c>
      <c r="K1810" s="259">
        <f t="shared" si="591"/>
        <v>1044.2397308333334</v>
      </c>
      <c r="L1810" s="250">
        <f t="shared" si="574"/>
        <v>0</v>
      </c>
      <c r="M1810" s="19" t="s">
        <v>1260</v>
      </c>
      <c r="O1810" s="32" t="str">
        <f t="shared" si="592"/>
        <v>E332</v>
      </c>
      <c r="P1810" s="318"/>
      <c r="T1810" s="19" t="s">
        <v>1260</v>
      </c>
    </row>
    <row r="1811" spans="1:20" outlineLevel="2" x14ac:dyDescent="0.25">
      <c r="A1811" t="s">
        <v>159</v>
      </c>
      <c r="B1811" t="str">
        <f t="shared" si="589"/>
        <v>E332 HYD Res/Dam/Wwy, Snoqualmie 2-12</v>
      </c>
      <c r="C1811" s="19" t="s">
        <v>1230</v>
      </c>
      <c r="E1811" s="27">
        <v>43465</v>
      </c>
      <c r="F1811" s="249">
        <v>347115.7</v>
      </c>
      <c r="G1811" s="67">
        <v>3.61E-2</v>
      </c>
      <c r="H1811" s="250">
        <v>1044.24</v>
      </c>
      <c r="I1811" s="249">
        <f t="shared" si="590"/>
        <v>347115.7</v>
      </c>
      <c r="J1811" s="67">
        <f t="shared" si="582"/>
        <v>3.61E-2</v>
      </c>
      <c r="K1811" s="259">
        <f t="shared" si="591"/>
        <v>1044.2397308333334</v>
      </c>
      <c r="L1811" s="250">
        <f t="shared" si="574"/>
        <v>0</v>
      </c>
      <c r="M1811" s="19" t="s">
        <v>1260</v>
      </c>
      <c r="O1811" s="32" t="str">
        <f t="shared" si="592"/>
        <v>E332</v>
      </c>
      <c r="P1811" s="318"/>
      <c r="T1811" s="19" t="s">
        <v>1260</v>
      </c>
    </row>
    <row r="1812" spans="1:20" s="19" customFormat="1" ht="15.75" outlineLevel="1" thickBot="1" x14ac:dyDescent="0.3">
      <c r="A1812" s="28" t="s">
        <v>762</v>
      </c>
      <c r="C1812" s="20" t="s">
        <v>1232</v>
      </c>
      <c r="E1812" s="104" t="s">
        <v>1266</v>
      </c>
      <c r="F1812" s="29"/>
      <c r="G1812" s="30"/>
      <c r="H1812" s="41">
        <f>SUBTOTAL(9,H1800:H1811)</f>
        <v>12530.88</v>
      </c>
      <c r="I1812" s="29"/>
      <c r="J1812" s="30">
        <f t="shared" si="582"/>
        <v>0</v>
      </c>
      <c r="K1812" s="41">
        <f>SUBTOTAL(9,K1800:K1811)</f>
        <v>12530.876769999997</v>
      </c>
      <c r="L1812" s="41">
        <f t="shared" ref="L1812:L1875" si="593">ROUND(K1812-H1812,2)</f>
        <v>0</v>
      </c>
      <c r="O1812" s="32" t="str">
        <f>LEFT(A1812,5)</f>
        <v xml:space="preserve">E332 </v>
      </c>
      <c r="P1812" s="318">
        <f>-L1812/2</f>
        <v>0</v>
      </c>
    </row>
    <row r="1813" spans="1:20" ht="15.75" outlineLevel="2" thickTop="1" x14ac:dyDescent="0.25">
      <c r="A1813" t="s">
        <v>160</v>
      </c>
      <c r="B1813" t="str">
        <f t="shared" ref="B1813:B1824" si="594">CONCATENATE(A1813,"-",MONTH(E1813))</f>
        <v>E332 HYD Res/Dam/Wwy, UB FSC-1</v>
      </c>
      <c r="C1813" s="19" t="s">
        <v>1230</v>
      </c>
      <c r="E1813" s="27">
        <v>43131</v>
      </c>
      <c r="F1813" s="249">
        <v>60244956.240000002</v>
      </c>
      <c r="G1813" s="67">
        <v>1.5900000000000001E-2</v>
      </c>
      <c r="H1813" s="250">
        <v>79824.56</v>
      </c>
      <c r="I1813" s="249">
        <f t="shared" ref="I1813:I1824" si="595">VLOOKUP(CONCATENATE(A1813,"-12"),$B$6:$F$7816,5,FALSE)</f>
        <v>60240065.450000003</v>
      </c>
      <c r="J1813" s="67">
        <f t="shared" si="582"/>
        <v>1.5900000000000001E-2</v>
      </c>
      <c r="K1813" s="259">
        <f t="shared" ref="K1813:K1824" si="596">I1813*J1813/12</f>
        <v>79818.086721250016</v>
      </c>
      <c r="L1813" s="250">
        <f t="shared" si="593"/>
        <v>-6.47</v>
      </c>
      <c r="M1813" s="19" t="s">
        <v>1260</v>
      </c>
      <c r="O1813" s="32" t="str">
        <f t="shared" ref="O1813:O1824" si="597">LEFT(A1813,4)</f>
        <v>E332</v>
      </c>
      <c r="P1813" s="318"/>
      <c r="T1813" s="19" t="s">
        <v>1260</v>
      </c>
    </row>
    <row r="1814" spans="1:20" outlineLevel="2" x14ac:dyDescent="0.25">
      <c r="A1814" t="s">
        <v>160</v>
      </c>
      <c r="B1814" t="str">
        <f t="shared" si="594"/>
        <v>E332 HYD Res/Dam/Wwy, UB FSC-2</v>
      </c>
      <c r="C1814" s="19" t="s">
        <v>1230</v>
      </c>
      <c r="E1814" s="27">
        <v>43159</v>
      </c>
      <c r="F1814" s="249">
        <v>60244956.240000002</v>
      </c>
      <c r="G1814" s="67">
        <v>1.5900000000000001E-2</v>
      </c>
      <c r="H1814" s="250">
        <v>79824.56</v>
      </c>
      <c r="I1814" s="249">
        <f t="shared" si="595"/>
        <v>60240065.450000003</v>
      </c>
      <c r="J1814" s="67">
        <f t="shared" si="582"/>
        <v>1.5900000000000001E-2</v>
      </c>
      <c r="K1814" s="259">
        <f t="shared" si="596"/>
        <v>79818.086721250016</v>
      </c>
      <c r="L1814" s="250">
        <f t="shared" si="593"/>
        <v>-6.47</v>
      </c>
      <c r="M1814" s="19" t="s">
        <v>1260</v>
      </c>
      <c r="O1814" s="32" t="str">
        <f t="shared" si="597"/>
        <v>E332</v>
      </c>
      <c r="P1814" s="318"/>
      <c r="T1814" s="19" t="s">
        <v>1260</v>
      </c>
    </row>
    <row r="1815" spans="1:20" outlineLevel="2" x14ac:dyDescent="0.25">
      <c r="A1815" t="s">
        <v>160</v>
      </c>
      <c r="B1815" t="str">
        <f t="shared" si="594"/>
        <v>E332 HYD Res/Dam/Wwy, UB FSC-3</v>
      </c>
      <c r="C1815" s="19" t="s">
        <v>1230</v>
      </c>
      <c r="E1815" s="27">
        <v>43190</v>
      </c>
      <c r="F1815" s="249">
        <v>60244956.240000002</v>
      </c>
      <c r="G1815" s="67">
        <v>1.5900000000000001E-2</v>
      </c>
      <c r="H1815" s="250">
        <v>79824.56</v>
      </c>
      <c r="I1815" s="249">
        <f t="shared" si="595"/>
        <v>60240065.450000003</v>
      </c>
      <c r="J1815" s="67">
        <f t="shared" si="582"/>
        <v>1.5900000000000001E-2</v>
      </c>
      <c r="K1815" s="259">
        <f t="shared" si="596"/>
        <v>79818.086721250016</v>
      </c>
      <c r="L1815" s="250">
        <f t="shared" si="593"/>
        <v>-6.47</v>
      </c>
      <c r="M1815" s="19" t="s">
        <v>1260</v>
      </c>
      <c r="O1815" s="32" t="str">
        <f t="shared" si="597"/>
        <v>E332</v>
      </c>
      <c r="P1815" s="318"/>
      <c r="T1815" s="19" t="s">
        <v>1260</v>
      </c>
    </row>
    <row r="1816" spans="1:20" outlineLevel="2" x14ac:dyDescent="0.25">
      <c r="A1816" t="s">
        <v>160</v>
      </c>
      <c r="B1816" t="str">
        <f t="shared" si="594"/>
        <v>E332 HYD Res/Dam/Wwy, UB FSC-4</v>
      </c>
      <c r="C1816" s="19" t="s">
        <v>1230</v>
      </c>
      <c r="E1816" s="27">
        <v>43220</v>
      </c>
      <c r="F1816" s="249">
        <v>60244956.240000002</v>
      </c>
      <c r="G1816" s="67">
        <v>1.5900000000000001E-2</v>
      </c>
      <c r="H1816" s="250">
        <v>79824.56</v>
      </c>
      <c r="I1816" s="249">
        <f t="shared" si="595"/>
        <v>60240065.450000003</v>
      </c>
      <c r="J1816" s="67">
        <f t="shared" si="582"/>
        <v>1.5900000000000001E-2</v>
      </c>
      <c r="K1816" s="259">
        <f t="shared" si="596"/>
        <v>79818.086721250016</v>
      </c>
      <c r="L1816" s="250">
        <f t="shared" si="593"/>
        <v>-6.47</v>
      </c>
      <c r="M1816" s="19" t="s">
        <v>1260</v>
      </c>
      <c r="O1816" s="32" t="str">
        <f t="shared" si="597"/>
        <v>E332</v>
      </c>
      <c r="P1816" s="318"/>
      <c r="T1816" s="19" t="s">
        <v>1260</v>
      </c>
    </row>
    <row r="1817" spans="1:20" outlineLevel="2" x14ac:dyDescent="0.25">
      <c r="A1817" t="s">
        <v>160</v>
      </c>
      <c r="B1817" t="str">
        <f t="shared" si="594"/>
        <v>E332 HYD Res/Dam/Wwy, UB FSC-5</v>
      </c>
      <c r="C1817" s="19" t="s">
        <v>1230</v>
      </c>
      <c r="E1817" s="27">
        <v>43251</v>
      </c>
      <c r="F1817" s="249">
        <v>60244956.240000002</v>
      </c>
      <c r="G1817" s="67">
        <v>1.5900000000000001E-2</v>
      </c>
      <c r="H1817" s="250">
        <v>79824.56</v>
      </c>
      <c r="I1817" s="249">
        <f t="shared" si="595"/>
        <v>60240065.450000003</v>
      </c>
      <c r="J1817" s="67">
        <f t="shared" si="582"/>
        <v>1.5900000000000001E-2</v>
      </c>
      <c r="K1817" s="259">
        <f t="shared" si="596"/>
        <v>79818.086721250016</v>
      </c>
      <c r="L1817" s="250">
        <f t="shared" si="593"/>
        <v>-6.47</v>
      </c>
      <c r="M1817" s="19" t="s">
        <v>1260</v>
      </c>
      <c r="O1817" s="32" t="str">
        <f t="shared" si="597"/>
        <v>E332</v>
      </c>
      <c r="P1817" s="318"/>
      <c r="T1817" s="19" t="s">
        <v>1260</v>
      </c>
    </row>
    <row r="1818" spans="1:20" outlineLevel="2" x14ac:dyDescent="0.25">
      <c r="A1818" t="s">
        <v>160</v>
      </c>
      <c r="B1818" t="str">
        <f t="shared" si="594"/>
        <v>E332 HYD Res/Dam/Wwy, UB FSC-6</v>
      </c>
      <c r="C1818" s="19" t="s">
        <v>1230</v>
      </c>
      <c r="E1818" s="27">
        <v>43281</v>
      </c>
      <c r="F1818" s="249">
        <v>60244956.240000002</v>
      </c>
      <c r="G1818" s="67">
        <v>1.5900000000000001E-2</v>
      </c>
      <c r="H1818" s="250">
        <v>79824.56</v>
      </c>
      <c r="I1818" s="249">
        <f t="shared" si="595"/>
        <v>60240065.450000003</v>
      </c>
      <c r="J1818" s="67">
        <f t="shared" si="582"/>
        <v>1.5900000000000001E-2</v>
      </c>
      <c r="K1818" s="259">
        <f t="shared" si="596"/>
        <v>79818.086721250016</v>
      </c>
      <c r="L1818" s="250">
        <f t="shared" si="593"/>
        <v>-6.47</v>
      </c>
      <c r="M1818" s="19" t="s">
        <v>1260</v>
      </c>
      <c r="O1818" s="32" t="str">
        <f t="shared" si="597"/>
        <v>E332</v>
      </c>
      <c r="P1818" s="318"/>
      <c r="T1818" s="19" t="s">
        <v>1260</v>
      </c>
    </row>
    <row r="1819" spans="1:20" outlineLevel="2" x14ac:dyDescent="0.25">
      <c r="A1819" t="s">
        <v>160</v>
      </c>
      <c r="B1819" t="str">
        <f t="shared" si="594"/>
        <v>E332 HYD Res/Dam/Wwy, UB FSC-7</v>
      </c>
      <c r="C1819" s="19" t="s">
        <v>1230</v>
      </c>
      <c r="E1819" s="27">
        <v>43312</v>
      </c>
      <c r="F1819" s="249">
        <v>60244956.240000002</v>
      </c>
      <c r="G1819" s="67">
        <v>1.5900000000000001E-2</v>
      </c>
      <c r="H1819" s="250">
        <v>79824.56</v>
      </c>
      <c r="I1819" s="249">
        <f t="shared" si="595"/>
        <v>60240065.450000003</v>
      </c>
      <c r="J1819" s="67">
        <f t="shared" si="582"/>
        <v>1.5900000000000001E-2</v>
      </c>
      <c r="K1819" s="259">
        <f t="shared" si="596"/>
        <v>79818.086721250016</v>
      </c>
      <c r="L1819" s="250">
        <f t="shared" si="593"/>
        <v>-6.47</v>
      </c>
      <c r="M1819" s="19" t="s">
        <v>1260</v>
      </c>
      <c r="O1819" s="32" t="str">
        <f t="shared" si="597"/>
        <v>E332</v>
      </c>
      <c r="P1819" s="318"/>
      <c r="T1819" s="19" t="s">
        <v>1260</v>
      </c>
    </row>
    <row r="1820" spans="1:20" outlineLevel="2" x14ac:dyDescent="0.25">
      <c r="A1820" t="s">
        <v>160</v>
      </c>
      <c r="B1820" t="str">
        <f t="shared" si="594"/>
        <v>E332 HYD Res/Dam/Wwy, UB FSC-8</v>
      </c>
      <c r="C1820" s="19" t="s">
        <v>1230</v>
      </c>
      <c r="E1820" s="27">
        <v>43343</v>
      </c>
      <c r="F1820" s="249">
        <v>60244956.240000002</v>
      </c>
      <c r="G1820" s="67">
        <v>1.5900000000000001E-2</v>
      </c>
      <c r="H1820" s="250">
        <v>79824.56</v>
      </c>
      <c r="I1820" s="249">
        <f t="shared" si="595"/>
        <v>60240065.450000003</v>
      </c>
      <c r="J1820" s="67">
        <f t="shared" si="582"/>
        <v>1.5900000000000001E-2</v>
      </c>
      <c r="K1820" s="259">
        <f t="shared" si="596"/>
        <v>79818.086721250016</v>
      </c>
      <c r="L1820" s="250">
        <f t="shared" si="593"/>
        <v>-6.47</v>
      </c>
      <c r="M1820" s="19" t="s">
        <v>1260</v>
      </c>
      <c r="O1820" s="32" t="str">
        <f t="shared" si="597"/>
        <v>E332</v>
      </c>
      <c r="P1820" s="318"/>
      <c r="T1820" s="19" t="s">
        <v>1260</v>
      </c>
    </row>
    <row r="1821" spans="1:20" outlineLevel="2" x14ac:dyDescent="0.25">
      <c r="A1821" t="s">
        <v>160</v>
      </c>
      <c r="B1821" t="str">
        <f t="shared" si="594"/>
        <v>E332 HYD Res/Dam/Wwy, UB FSC-9</v>
      </c>
      <c r="C1821" s="19" t="s">
        <v>1230</v>
      </c>
      <c r="E1821" s="27">
        <v>43373</v>
      </c>
      <c r="F1821" s="249">
        <v>60244956.240000002</v>
      </c>
      <c r="G1821" s="67">
        <v>1.5900000000000001E-2</v>
      </c>
      <c r="H1821" s="250">
        <v>79824.56</v>
      </c>
      <c r="I1821" s="249">
        <f t="shared" si="595"/>
        <v>60240065.450000003</v>
      </c>
      <c r="J1821" s="67">
        <f t="shared" si="582"/>
        <v>1.5900000000000001E-2</v>
      </c>
      <c r="K1821" s="259">
        <f t="shared" si="596"/>
        <v>79818.086721250016</v>
      </c>
      <c r="L1821" s="250">
        <f t="shared" si="593"/>
        <v>-6.47</v>
      </c>
      <c r="M1821" s="19" t="s">
        <v>1260</v>
      </c>
      <c r="O1821" s="32" t="str">
        <f t="shared" si="597"/>
        <v>E332</v>
      </c>
      <c r="P1821" s="318"/>
      <c r="T1821" s="19" t="s">
        <v>1260</v>
      </c>
    </row>
    <row r="1822" spans="1:20" outlineLevel="2" x14ac:dyDescent="0.25">
      <c r="A1822" t="s">
        <v>160</v>
      </c>
      <c r="B1822" t="str">
        <f t="shared" si="594"/>
        <v>E332 HYD Res/Dam/Wwy, UB FSC-10</v>
      </c>
      <c r="C1822" s="19" t="s">
        <v>1230</v>
      </c>
      <c r="E1822" s="27">
        <v>43404</v>
      </c>
      <c r="F1822" s="249">
        <v>60244956.240000002</v>
      </c>
      <c r="G1822" s="67">
        <v>1.5900000000000001E-2</v>
      </c>
      <c r="H1822" s="250">
        <v>79824.56</v>
      </c>
      <c r="I1822" s="249">
        <f t="shared" si="595"/>
        <v>60240065.450000003</v>
      </c>
      <c r="J1822" s="67">
        <f t="shared" si="582"/>
        <v>1.5900000000000001E-2</v>
      </c>
      <c r="K1822" s="259">
        <f t="shared" si="596"/>
        <v>79818.086721250016</v>
      </c>
      <c r="L1822" s="250">
        <f t="shared" si="593"/>
        <v>-6.47</v>
      </c>
      <c r="M1822" s="19" t="s">
        <v>1260</v>
      </c>
      <c r="O1822" s="32" t="str">
        <f t="shared" si="597"/>
        <v>E332</v>
      </c>
      <c r="P1822" s="318"/>
      <c r="T1822" s="19" t="s">
        <v>1260</v>
      </c>
    </row>
    <row r="1823" spans="1:20" outlineLevel="2" x14ac:dyDescent="0.25">
      <c r="A1823" t="s">
        <v>160</v>
      </c>
      <c r="B1823" t="str">
        <f t="shared" si="594"/>
        <v>E332 HYD Res/Dam/Wwy, UB FSC-11</v>
      </c>
      <c r="C1823" s="19" t="s">
        <v>1230</v>
      </c>
      <c r="E1823" s="27">
        <v>43434</v>
      </c>
      <c r="F1823" s="249">
        <v>60244956.240000002</v>
      </c>
      <c r="G1823" s="67">
        <v>1.5900000000000001E-2</v>
      </c>
      <c r="H1823" s="250">
        <v>79824.56</v>
      </c>
      <c r="I1823" s="249">
        <f t="shared" si="595"/>
        <v>60240065.450000003</v>
      </c>
      <c r="J1823" s="67">
        <f t="shared" si="582"/>
        <v>1.5900000000000001E-2</v>
      </c>
      <c r="K1823" s="259">
        <f t="shared" si="596"/>
        <v>79818.086721250016</v>
      </c>
      <c r="L1823" s="250">
        <f t="shared" si="593"/>
        <v>-6.47</v>
      </c>
      <c r="M1823" s="19" t="s">
        <v>1260</v>
      </c>
      <c r="O1823" s="32" t="str">
        <f t="shared" si="597"/>
        <v>E332</v>
      </c>
      <c r="P1823" s="318"/>
      <c r="T1823" s="19" t="s">
        <v>1260</v>
      </c>
    </row>
    <row r="1824" spans="1:20" outlineLevel="2" x14ac:dyDescent="0.25">
      <c r="A1824" t="s">
        <v>160</v>
      </c>
      <c r="B1824" t="str">
        <f t="shared" si="594"/>
        <v>E332 HYD Res/Dam/Wwy, UB FSC-12</v>
      </c>
      <c r="C1824" s="19" t="s">
        <v>1230</v>
      </c>
      <c r="E1824" s="27">
        <v>43465</v>
      </c>
      <c r="F1824" s="249">
        <v>60240065.450000003</v>
      </c>
      <c r="G1824" s="67">
        <v>1.5900000000000001E-2</v>
      </c>
      <c r="H1824" s="250">
        <v>79818.09</v>
      </c>
      <c r="I1824" s="249">
        <f t="shared" si="595"/>
        <v>60240065.450000003</v>
      </c>
      <c r="J1824" s="67">
        <f t="shared" si="582"/>
        <v>1.5900000000000001E-2</v>
      </c>
      <c r="K1824" s="259">
        <f t="shared" si="596"/>
        <v>79818.086721250016</v>
      </c>
      <c r="L1824" s="250">
        <f t="shared" si="593"/>
        <v>0</v>
      </c>
      <c r="M1824" s="19" t="s">
        <v>1260</v>
      </c>
      <c r="O1824" s="32" t="str">
        <f t="shared" si="597"/>
        <v>E332</v>
      </c>
      <c r="P1824" s="318"/>
      <c r="T1824" s="19" t="s">
        <v>1260</v>
      </c>
    </row>
    <row r="1825" spans="1:20" s="19" customFormat="1" ht="15.75" outlineLevel="1" thickBot="1" x14ac:dyDescent="0.3">
      <c r="A1825" s="28" t="s">
        <v>763</v>
      </c>
      <c r="C1825" s="20" t="s">
        <v>1232</v>
      </c>
      <c r="E1825" s="104" t="s">
        <v>1266</v>
      </c>
      <c r="F1825" s="29"/>
      <c r="G1825" s="30"/>
      <c r="H1825" s="41">
        <f>SUBTOTAL(9,H1813:H1824)</f>
        <v>957888.25000000012</v>
      </c>
      <c r="I1825" s="29"/>
      <c r="J1825" s="30">
        <f t="shared" si="582"/>
        <v>0</v>
      </c>
      <c r="K1825" s="41">
        <f>SUBTOTAL(9,K1813:K1824)</f>
        <v>957817.04065500002</v>
      </c>
      <c r="L1825" s="41">
        <f t="shared" si="593"/>
        <v>-71.209999999999994</v>
      </c>
      <c r="O1825" s="32" t="str">
        <f>LEFT(A1825,5)</f>
        <v xml:space="preserve">E332 </v>
      </c>
      <c r="P1825" s="318">
        <f>-L1825/2</f>
        <v>35.604999999999997</v>
      </c>
    </row>
    <row r="1826" spans="1:20" ht="15.75" outlineLevel="2" thickTop="1" x14ac:dyDescent="0.25">
      <c r="A1826" t="s">
        <v>161</v>
      </c>
      <c r="B1826" t="str">
        <f t="shared" ref="B1826:B1837" si="598">CONCATENATE(A1826,"-",MONTH(E1826))</f>
        <v>E332 HYD Res/Dam/Wwy, Upper Baker-1</v>
      </c>
      <c r="C1826" s="19" t="s">
        <v>1230</v>
      </c>
      <c r="E1826" s="27">
        <v>43131</v>
      </c>
      <c r="F1826" s="249">
        <v>40909308.350000001</v>
      </c>
      <c r="G1826" s="67">
        <v>1.5900000000000001E-2</v>
      </c>
      <c r="H1826" s="250">
        <v>54204.84</v>
      </c>
      <c r="I1826" s="249">
        <f t="shared" ref="I1826:I1837" si="599">VLOOKUP(CONCATENATE(A1826,"-12"),$B$6:$F$7816,5,FALSE)</f>
        <v>42166830.289999999</v>
      </c>
      <c r="J1826" s="67">
        <f t="shared" si="582"/>
        <v>1.5900000000000001E-2</v>
      </c>
      <c r="K1826" s="259">
        <f t="shared" ref="K1826:K1837" si="600">I1826*J1826/12</f>
        <v>55871.050134249999</v>
      </c>
      <c r="L1826" s="250">
        <f t="shared" si="593"/>
        <v>1666.21</v>
      </c>
      <c r="M1826" s="19" t="s">
        <v>1260</v>
      </c>
      <c r="O1826" s="32" t="str">
        <f t="shared" ref="O1826:O1837" si="601">LEFT(A1826,4)</f>
        <v>E332</v>
      </c>
      <c r="P1826" s="318"/>
      <c r="T1826" s="19" t="s">
        <v>1260</v>
      </c>
    </row>
    <row r="1827" spans="1:20" outlineLevel="2" x14ac:dyDescent="0.25">
      <c r="A1827" t="s">
        <v>161</v>
      </c>
      <c r="B1827" t="str">
        <f t="shared" si="598"/>
        <v>E332 HYD Res/Dam/Wwy, Upper Baker-2</v>
      </c>
      <c r="C1827" s="19" t="s">
        <v>1230</v>
      </c>
      <c r="E1827" s="27">
        <v>43159</v>
      </c>
      <c r="F1827" s="249">
        <v>40909308.350000001</v>
      </c>
      <c r="G1827" s="67">
        <v>1.5900000000000001E-2</v>
      </c>
      <c r="H1827" s="250">
        <v>54204.84</v>
      </c>
      <c r="I1827" s="249">
        <f t="shared" si="599"/>
        <v>42166830.289999999</v>
      </c>
      <c r="J1827" s="67">
        <f t="shared" si="582"/>
        <v>1.5900000000000001E-2</v>
      </c>
      <c r="K1827" s="259">
        <f t="shared" si="600"/>
        <v>55871.050134249999</v>
      </c>
      <c r="L1827" s="250">
        <f t="shared" si="593"/>
        <v>1666.21</v>
      </c>
      <c r="M1827" s="19" t="s">
        <v>1260</v>
      </c>
      <c r="O1827" s="32" t="str">
        <f t="shared" si="601"/>
        <v>E332</v>
      </c>
      <c r="P1827" s="318"/>
      <c r="T1827" s="19" t="s">
        <v>1260</v>
      </c>
    </row>
    <row r="1828" spans="1:20" outlineLevel="2" x14ac:dyDescent="0.25">
      <c r="A1828" t="s">
        <v>161</v>
      </c>
      <c r="B1828" t="str">
        <f t="shared" si="598"/>
        <v>E332 HYD Res/Dam/Wwy, Upper Baker-3</v>
      </c>
      <c r="C1828" s="19" t="s">
        <v>1230</v>
      </c>
      <c r="E1828" s="27">
        <v>43190</v>
      </c>
      <c r="F1828" s="249">
        <v>40909308.350000001</v>
      </c>
      <c r="G1828" s="67">
        <v>1.5900000000000001E-2</v>
      </c>
      <c r="H1828" s="250">
        <v>54204.84</v>
      </c>
      <c r="I1828" s="249">
        <f t="shared" si="599"/>
        <v>42166830.289999999</v>
      </c>
      <c r="J1828" s="67">
        <f t="shared" si="582"/>
        <v>1.5900000000000001E-2</v>
      </c>
      <c r="K1828" s="259">
        <f t="shared" si="600"/>
        <v>55871.050134249999</v>
      </c>
      <c r="L1828" s="250">
        <f t="shared" si="593"/>
        <v>1666.21</v>
      </c>
      <c r="M1828" s="19" t="s">
        <v>1260</v>
      </c>
      <c r="O1828" s="32" t="str">
        <f t="shared" si="601"/>
        <v>E332</v>
      </c>
      <c r="P1828" s="318"/>
      <c r="T1828" s="19" t="s">
        <v>1260</v>
      </c>
    </row>
    <row r="1829" spans="1:20" outlineLevel="2" x14ac:dyDescent="0.25">
      <c r="A1829" t="s">
        <v>161</v>
      </c>
      <c r="B1829" t="str">
        <f t="shared" si="598"/>
        <v>E332 HYD Res/Dam/Wwy, Upper Baker-4</v>
      </c>
      <c r="C1829" s="19" t="s">
        <v>1230</v>
      </c>
      <c r="E1829" s="27">
        <v>43220</v>
      </c>
      <c r="F1829" s="249">
        <v>40909308.350000001</v>
      </c>
      <c r="G1829" s="67">
        <v>1.5900000000000001E-2</v>
      </c>
      <c r="H1829" s="250">
        <v>54204.84</v>
      </c>
      <c r="I1829" s="249">
        <f t="shared" si="599"/>
        <v>42166830.289999999</v>
      </c>
      <c r="J1829" s="67">
        <f t="shared" si="582"/>
        <v>1.5900000000000001E-2</v>
      </c>
      <c r="K1829" s="259">
        <f t="shared" si="600"/>
        <v>55871.050134249999</v>
      </c>
      <c r="L1829" s="250">
        <f t="shared" si="593"/>
        <v>1666.21</v>
      </c>
      <c r="M1829" s="19" t="s">
        <v>1260</v>
      </c>
      <c r="O1829" s="32" t="str">
        <f t="shared" si="601"/>
        <v>E332</v>
      </c>
      <c r="P1829" s="318"/>
      <c r="T1829" s="19" t="s">
        <v>1260</v>
      </c>
    </row>
    <row r="1830" spans="1:20" outlineLevel="2" x14ac:dyDescent="0.25">
      <c r="A1830" t="s">
        <v>161</v>
      </c>
      <c r="B1830" t="str">
        <f t="shared" si="598"/>
        <v>E332 HYD Res/Dam/Wwy, Upper Baker-5</v>
      </c>
      <c r="C1830" s="19" t="s">
        <v>1230</v>
      </c>
      <c r="E1830" s="27">
        <v>43251</v>
      </c>
      <c r="F1830" s="249">
        <v>40909308.350000001</v>
      </c>
      <c r="G1830" s="67">
        <v>1.5900000000000001E-2</v>
      </c>
      <c r="H1830" s="250">
        <v>54204.84</v>
      </c>
      <c r="I1830" s="249">
        <f t="shared" si="599"/>
        <v>42166830.289999999</v>
      </c>
      <c r="J1830" s="67">
        <f t="shared" si="582"/>
        <v>1.5900000000000001E-2</v>
      </c>
      <c r="K1830" s="259">
        <f t="shared" si="600"/>
        <v>55871.050134249999</v>
      </c>
      <c r="L1830" s="250">
        <f t="shared" si="593"/>
        <v>1666.21</v>
      </c>
      <c r="M1830" s="19" t="s">
        <v>1260</v>
      </c>
      <c r="O1830" s="32" t="str">
        <f t="shared" si="601"/>
        <v>E332</v>
      </c>
      <c r="P1830" s="318"/>
      <c r="T1830" s="19" t="s">
        <v>1260</v>
      </c>
    </row>
    <row r="1831" spans="1:20" outlineLevel="2" x14ac:dyDescent="0.25">
      <c r="A1831" t="s">
        <v>161</v>
      </c>
      <c r="B1831" t="str">
        <f t="shared" si="598"/>
        <v>E332 HYD Res/Dam/Wwy, Upper Baker-6</v>
      </c>
      <c r="C1831" s="19" t="s">
        <v>1230</v>
      </c>
      <c r="E1831" s="27">
        <v>43281</v>
      </c>
      <c r="F1831" s="249">
        <v>40909308.350000001</v>
      </c>
      <c r="G1831" s="67">
        <v>1.5900000000000001E-2</v>
      </c>
      <c r="H1831" s="250">
        <v>54204.84</v>
      </c>
      <c r="I1831" s="249">
        <f t="shared" si="599"/>
        <v>42166830.289999999</v>
      </c>
      <c r="J1831" s="67">
        <f t="shared" si="582"/>
        <v>1.5900000000000001E-2</v>
      </c>
      <c r="K1831" s="259">
        <f t="shared" si="600"/>
        <v>55871.050134249999</v>
      </c>
      <c r="L1831" s="250">
        <f t="shared" si="593"/>
        <v>1666.21</v>
      </c>
      <c r="M1831" s="19" t="s">
        <v>1260</v>
      </c>
      <c r="O1831" s="32" t="str">
        <f t="shared" si="601"/>
        <v>E332</v>
      </c>
      <c r="P1831" s="318"/>
      <c r="T1831" s="19" t="s">
        <v>1260</v>
      </c>
    </row>
    <row r="1832" spans="1:20" outlineLevel="2" x14ac:dyDescent="0.25">
      <c r="A1832" t="s">
        <v>161</v>
      </c>
      <c r="B1832" t="str">
        <f t="shared" si="598"/>
        <v>E332 HYD Res/Dam/Wwy, Upper Baker-7</v>
      </c>
      <c r="C1832" s="19" t="s">
        <v>1230</v>
      </c>
      <c r="E1832" s="27">
        <v>43312</v>
      </c>
      <c r="F1832" s="249">
        <v>40909308.350000001</v>
      </c>
      <c r="G1832" s="67">
        <v>1.5900000000000001E-2</v>
      </c>
      <c r="H1832" s="250">
        <v>54204.84</v>
      </c>
      <c r="I1832" s="249">
        <f t="shared" si="599"/>
        <v>42166830.289999999</v>
      </c>
      <c r="J1832" s="67">
        <f t="shared" si="582"/>
        <v>1.5900000000000001E-2</v>
      </c>
      <c r="K1832" s="259">
        <f t="shared" si="600"/>
        <v>55871.050134249999</v>
      </c>
      <c r="L1832" s="250">
        <f t="shared" si="593"/>
        <v>1666.21</v>
      </c>
      <c r="M1832" s="19" t="s">
        <v>1260</v>
      </c>
      <c r="O1832" s="32" t="str">
        <f t="shared" si="601"/>
        <v>E332</v>
      </c>
      <c r="P1832" s="318"/>
      <c r="T1832" s="19" t="s">
        <v>1260</v>
      </c>
    </row>
    <row r="1833" spans="1:20" outlineLevel="2" x14ac:dyDescent="0.25">
      <c r="A1833" t="s">
        <v>161</v>
      </c>
      <c r="B1833" t="str">
        <f t="shared" si="598"/>
        <v>E332 HYD Res/Dam/Wwy, Upper Baker-8</v>
      </c>
      <c r="C1833" s="19" t="s">
        <v>1230</v>
      </c>
      <c r="E1833" s="27">
        <v>43343</v>
      </c>
      <c r="F1833" s="249">
        <v>40909308.350000001</v>
      </c>
      <c r="G1833" s="67">
        <v>1.5900000000000001E-2</v>
      </c>
      <c r="H1833" s="250">
        <v>54204.84</v>
      </c>
      <c r="I1833" s="249">
        <f t="shared" si="599"/>
        <v>42166830.289999999</v>
      </c>
      <c r="J1833" s="67">
        <f t="shared" si="582"/>
        <v>1.5900000000000001E-2</v>
      </c>
      <c r="K1833" s="259">
        <f t="shared" si="600"/>
        <v>55871.050134249999</v>
      </c>
      <c r="L1833" s="250">
        <f t="shared" si="593"/>
        <v>1666.21</v>
      </c>
      <c r="M1833" s="19" t="s">
        <v>1260</v>
      </c>
      <c r="O1833" s="32" t="str">
        <f t="shared" si="601"/>
        <v>E332</v>
      </c>
      <c r="P1833" s="318"/>
      <c r="T1833" s="19" t="s">
        <v>1260</v>
      </c>
    </row>
    <row r="1834" spans="1:20" outlineLevel="2" x14ac:dyDescent="0.25">
      <c r="A1834" t="s">
        <v>161</v>
      </c>
      <c r="B1834" t="str">
        <f t="shared" si="598"/>
        <v>E332 HYD Res/Dam/Wwy, Upper Baker-9</v>
      </c>
      <c r="C1834" s="19" t="s">
        <v>1230</v>
      </c>
      <c r="E1834" s="27">
        <v>43373</v>
      </c>
      <c r="F1834" s="249">
        <v>40954324.829999998</v>
      </c>
      <c r="G1834" s="67">
        <v>1.5900000000000001E-2</v>
      </c>
      <c r="H1834" s="250">
        <v>54264.480000000003</v>
      </c>
      <c r="I1834" s="249">
        <f t="shared" si="599"/>
        <v>42166830.289999999</v>
      </c>
      <c r="J1834" s="67">
        <f t="shared" si="582"/>
        <v>1.5900000000000001E-2</v>
      </c>
      <c r="K1834" s="259">
        <f t="shared" si="600"/>
        <v>55871.050134249999</v>
      </c>
      <c r="L1834" s="250">
        <f t="shared" si="593"/>
        <v>1606.57</v>
      </c>
      <c r="M1834" s="19" t="s">
        <v>1260</v>
      </c>
      <c r="O1834" s="32" t="str">
        <f t="shared" si="601"/>
        <v>E332</v>
      </c>
      <c r="P1834" s="318"/>
      <c r="T1834" s="19" t="s">
        <v>1260</v>
      </c>
    </row>
    <row r="1835" spans="1:20" outlineLevel="2" x14ac:dyDescent="0.25">
      <c r="A1835" t="s">
        <v>161</v>
      </c>
      <c r="B1835" t="str">
        <f t="shared" si="598"/>
        <v>E332 HYD Res/Dam/Wwy, Upper Baker-10</v>
      </c>
      <c r="C1835" s="19" t="s">
        <v>1230</v>
      </c>
      <c r="E1835" s="27">
        <v>43404</v>
      </c>
      <c r="F1835" s="249">
        <v>40999341.299999997</v>
      </c>
      <c r="G1835" s="67">
        <v>1.5900000000000001E-2</v>
      </c>
      <c r="H1835" s="250">
        <v>54324.13</v>
      </c>
      <c r="I1835" s="249">
        <f t="shared" si="599"/>
        <v>42166830.289999999</v>
      </c>
      <c r="J1835" s="67">
        <f t="shared" si="582"/>
        <v>1.5900000000000001E-2</v>
      </c>
      <c r="K1835" s="259">
        <f t="shared" si="600"/>
        <v>55871.050134249999</v>
      </c>
      <c r="L1835" s="250">
        <f t="shared" si="593"/>
        <v>1546.92</v>
      </c>
      <c r="M1835" s="19" t="s">
        <v>1260</v>
      </c>
      <c r="O1835" s="32" t="str">
        <f t="shared" si="601"/>
        <v>E332</v>
      </c>
      <c r="P1835" s="318"/>
      <c r="T1835" s="19" t="s">
        <v>1260</v>
      </c>
    </row>
    <row r="1836" spans="1:20" outlineLevel="2" x14ac:dyDescent="0.25">
      <c r="A1836" t="s">
        <v>161</v>
      </c>
      <c r="B1836" t="str">
        <f t="shared" si="598"/>
        <v>E332 HYD Res/Dam/Wwy, Upper Baker-11</v>
      </c>
      <c r="C1836" s="19" t="s">
        <v>1230</v>
      </c>
      <c r="E1836" s="27">
        <v>43434</v>
      </c>
      <c r="F1836" s="249">
        <v>41002301.979999997</v>
      </c>
      <c r="G1836" s="67">
        <v>1.5900000000000001E-2</v>
      </c>
      <c r="H1836" s="250">
        <v>54328.05</v>
      </c>
      <c r="I1836" s="249">
        <f t="shared" si="599"/>
        <v>42166830.289999999</v>
      </c>
      <c r="J1836" s="67">
        <f t="shared" si="582"/>
        <v>1.5900000000000001E-2</v>
      </c>
      <c r="K1836" s="259">
        <f t="shared" si="600"/>
        <v>55871.050134249999</v>
      </c>
      <c r="L1836" s="250">
        <f t="shared" si="593"/>
        <v>1543</v>
      </c>
      <c r="M1836" s="19" t="s">
        <v>1260</v>
      </c>
      <c r="O1836" s="32" t="str">
        <f t="shared" si="601"/>
        <v>E332</v>
      </c>
      <c r="P1836" s="318"/>
      <c r="T1836" s="19" t="s">
        <v>1260</v>
      </c>
    </row>
    <row r="1837" spans="1:20" outlineLevel="2" x14ac:dyDescent="0.25">
      <c r="A1837" t="s">
        <v>161</v>
      </c>
      <c r="B1837" t="str">
        <f t="shared" si="598"/>
        <v>E332 HYD Res/Dam/Wwy, Upper Baker-12</v>
      </c>
      <c r="C1837" s="19" t="s">
        <v>1230</v>
      </c>
      <c r="E1837" s="27">
        <v>43465</v>
      </c>
      <c r="F1837" s="249">
        <v>42166830.289999999</v>
      </c>
      <c r="G1837" s="67">
        <v>1.5900000000000001E-2</v>
      </c>
      <c r="H1837" s="250">
        <v>55871.049999999996</v>
      </c>
      <c r="I1837" s="249">
        <f t="shared" si="599"/>
        <v>42166830.289999999</v>
      </c>
      <c r="J1837" s="67">
        <f t="shared" si="582"/>
        <v>1.5900000000000001E-2</v>
      </c>
      <c r="K1837" s="259">
        <f t="shared" si="600"/>
        <v>55871.050134249999</v>
      </c>
      <c r="L1837" s="250">
        <f t="shared" si="593"/>
        <v>0</v>
      </c>
      <c r="M1837" s="19" t="s">
        <v>1260</v>
      </c>
      <c r="O1837" s="32" t="str">
        <f t="shared" si="601"/>
        <v>E332</v>
      </c>
      <c r="P1837" s="318"/>
      <c r="T1837" s="19" t="s">
        <v>1260</v>
      </c>
    </row>
    <row r="1838" spans="1:20" s="19" customFormat="1" ht="15.75" outlineLevel="1" thickBot="1" x14ac:dyDescent="0.3">
      <c r="A1838" s="28" t="s">
        <v>764</v>
      </c>
      <c r="C1838" s="20" t="s">
        <v>1232</v>
      </c>
      <c r="E1838" s="104" t="s">
        <v>1266</v>
      </c>
      <c r="F1838" s="29"/>
      <c r="G1838" s="30"/>
      <c r="H1838" s="41">
        <f>SUBTOTAL(9,H1826:H1837)</f>
        <v>652426.42999999993</v>
      </c>
      <c r="I1838" s="29"/>
      <c r="J1838" s="30">
        <f t="shared" ref="J1838:J1901" si="602">G1838</f>
        <v>0</v>
      </c>
      <c r="K1838" s="41">
        <f>SUBTOTAL(9,K1826:K1837)</f>
        <v>670452.60161100002</v>
      </c>
      <c r="L1838" s="41">
        <f t="shared" si="593"/>
        <v>18026.169999999998</v>
      </c>
      <c r="O1838" s="32" t="str">
        <f>LEFT(A1838,5)</f>
        <v xml:space="preserve">E332 </v>
      </c>
      <c r="P1838" s="318">
        <f>-L1838/2</f>
        <v>-9013.0849999999991</v>
      </c>
    </row>
    <row r="1839" spans="1:20" ht="15.75" outlineLevel="2" thickTop="1" x14ac:dyDescent="0.25">
      <c r="A1839" t="s">
        <v>162</v>
      </c>
      <c r="B1839" t="str">
        <f t="shared" ref="B1839:B1850" si="603">CONCATENATE(A1839,"-",MONTH(E1839))</f>
        <v>E333 HYD Wtrwhl/Trbn, LB-2013-1</v>
      </c>
      <c r="C1839" s="19" t="s">
        <v>1230</v>
      </c>
      <c r="E1839" s="27">
        <v>43131</v>
      </c>
      <c r="F1839" s="249">
        <v>30445508.780000001</v>
      </c>
      <c r="G1839" s="67">
        <v>2.1499999999999998E-2</v>
      </c>
      <c r="H1839" s="250">
        <v>54548.200000000004</v>
      </c>
      <c r="I1839" s="249">
        <f t="shared" ref="I1839:I1850" si="604">VLOOKUP(CONCATENATE(A1839,"-12"),$B$6:$F$7816,5,FALSE)</f>
        <v>30445508.780000001</v>
      </c>
      <c r="J1839" s="67">
        <f t="shared" si="602"/>
        <v>2.1499999999999998E-2</v>
      </c>
      <c r="K1839" s="259">
        <f t="shared" ref="K1839:K1850" si="605">I1839*J1839/12</f>
        <v>54548.203230833336</v>
      </c>
      <c r="L1839" s="250">
        <f t="shared" si="593"/>
        <v>0</v>
      </c>
      <c r="M1839" s="19" t="s">
        <v>1260</v>
      </c>
      <c r="O1839" s="32" t="str">
        <f t="shared" ref="O1839:O1850" si="606">LEFT(A1839,4)</f>
        <v>E333</v>
      </c>
      <c r="P1839" s="318"/>
      <c r="T1839" s="19" t="s">
        <v>1260</v>
      </c>
    </row>
    <row r="1840" spans="1:20" outlineLevel="2" x14ac:dyDescent="0.25">
      <c r="A1840" t="s">
        <v>162</v>
      </c>
      <c r="B1840" t="str">
        <f t="shared" si="603"/>
        <v>E333 HYD Wtrwhl/Trbn, LB-2013-2</v>
      </c>
      <c r="C1840" s="19" t="s">
        <v>1230</v>
      </c>
      <c r="E1840" s="27">
        <v>43159</v>
      </c>
      <c r="F1840" s="249">
        <v>30445508.780000001</v>
      </c>
      <c r="G1840" s="67">
        <v>2.1499999999999998E-2</v>
      </c>
      <c r="H1840" s="250">
        <v>54548.200000000004</v>
      </c>
      <c r="I1840" s="249">
        <f t="shared" si="604"/>
        <v>30445508.780000001</v>
      </c>
      <c r="J1840" s="67">
        <f t="shared" si="602"/>
        <v>2.1499999999999998E-2</v>
      </c>
      <c r="K1840" s="259">
        <f t="shared" si="605"/>
        <v>54548.203230833336</v>
      </c>
      <c r="L1840" s="250">
        <f t="shared" si="593"/>
        <v>0</v>
      </c>
      <c r="M1840" s="19" t="s">
        <v>1260</v>
      </c>
      <c r="O1840" s="32" t="str">
        <f t="shared" si="606"/>
        <v>E333</v>
      </c>
      <c r="P1840" s="318"/>
      <c r="T1840" s="19" t="s">
        <v>1260</v>
      </c>
    </row>
    <row r="1841" spans="1:20" outlineLevel="2" x14ac:dyDescent="0.25">
      <c r="A1841" t="s">
        <v>162</v>
      </c>
      <c r="B1841" t="str">
        <f t="shared" si="603"/>
        <v>E333 HYD Wtrwhl/Trbn, LB-2013-3</v>
      </c>
      <c r="C1841" s="19" t="s">
        <v>1230</v>
      </c>
      <c r="E1841" s="27">
        <v>43190</v>
      </c>
      <c r="F1841" s="249">
        <v>30445508.780000001</v>
      </c>
      <c r="G1841" s="67">
        <v>2.1499999999999998E-2</v>
      </c>
      <c r="H1841" s="250">
        <v>54548.200000000004</v>
      </c>
      <c r="I1841" s="249">
        <f t="shared" si="604"/>
        <v>30445508.780000001</v>
      </c>
      <c r="J1841" s="67">
        <f t="shared" si="602"/>
        <v>2.1499999999999998E-2</v>
      </c>
      <c r="K1841" s="259">
        <f t="shared" si="605"/>
        <v>54548.203230833336</v>
      </c>
      <c r="L1841" s="250">
        <f t="shared" si="593"/>
        <v>0</v>
      </c>
      <c r="M1841" s="19" t="s">
        <v>1260</v>
      </c>
      <c r="O1841" s="32" t="str">
        <f t="shared" si="606"/>
        <v>E333</v>
      </c>
      <c r="P1841" s="318"/>
      <c r="T1841" s="19" t="s">
        <v>1260</v>
      </c>
    </row>
    <row r="1842" spans="1:20" outlineLevel="2" x14ac:dyDescent="0.25">
      <c r="A1842" t="s">
        <v>162</v>
      </c>
      <c r="B1842" t="str">
        <f t="shared" si="603"/>
        <v>E333 HYD Wtrwhl/Trbn, LB-2013-4</v>
      </c>
      <c r="C1842" s="19" t="s">
        <v>1230</v>
      </c>
      <c r="E1842" s="27">
        <v>43220</v>
      </c>
      <c r="F1842" s="249">
        <v>30445508.780000001</v>
      </c>
      <c r="G1842" s="67">
        <v>2.1499999999999998E-2</v>
      </c>
      <c r="H1842" s="250">
        <v>54548.200000000004</v>
      </c>
      <c r="I1842" s="249">
        <f t="shared" si="604"/>
        <v>30445508.780000001</v>
      </c>
      <c r="J1842" s="67">
        <f t="shared" si="602"/>
        <v>2.1499999999999998E-2</v>
      </c>
      <c r="K1842" s="259">
        <f t="shared" si="605"/>
        <v>54548.203230833336</v>
      </c>
      <c r="L1842" s="250">
        <f t="shared" si="593"/>
        <v>0</v>
      </c>
      <c r="M1842" s="19" t="s">
        <v>1260</v>
      </c>
      <c r="O1842" s="32" t="str">
        <f t="shared" si="606"/>
        <v>E333</v>
      </c>
      <c r="P1842" s="318"/>
      <c r="T1842" s="19" t="s">
        <v>1260</v>
      </c>
    </row>
    <row r="1843" spans="1:20" outlineLevel="2" x14ac:dyDescent="0.25">
      <c r="A1843" t="s">
        <v>162</v>
      </c>
      <c r="B1843" t="str">
        <f t="shared" si="603"/>
        <v>E333 HYD Wtrwhl/Trbn, LB-2013-5</v>
      </c>
      <c r="C1843" s="19" t="s">
        <v>1230</v>
      </c>
      <c r="E1843" s="27">
        <v>43251</v>
      </c>
      <c r="F1843" s="249">
        <v>30445508.780000001</v>
      </c>
      <c r="G1843" s="67">
        <v>2.1499999999999998E-2</v>
      </c>
      <c r="H1843" s="250">
        <v>54548.200000000004</v>
      </c>
      <c r="I1843" s="249">
        <f t="shared" si="604"/>
        <v>30445508.780000001</v>
      </c>
      <c r="J1843" s="67">
        <f t="shared" si="602"/>
        <v>2.1499999999999998E-2</v>
      </c>
      <c r="K1843" s="259">
        <f t="shared" si="605"/>
        <v>54548.203230833336</v>
      </c>
      <c r="L1843" s="250">
        <f t="shared" si="593"/>
        <v>0</v>
      </c>
      <c r="M1843" s="19" t="s">
        <v>1260</v>
      </c>
      <c r="O1843" s="32" t="str">
        <f t="shared" si="606"/>
        <v>E333</v>
      </c>
      <c r="P1843" s="318"/>
      <c r="T1843" s="19" t="s">
        <v>1260</v>
      </c>
    </row>
    <row r="1844" spans="1:20" outlineLevel="2" x14ac:dyDescent="0.25">
      <c r="A1844" t="s">
        <v>162</v>
      </c>
      <c r="B1844" t="str">
        <f t="shared" si="603"/>
        <v>E333 HYD Wtrwhl/Trbn, LB-2013-6</v>
      </c>
      <c r="C1844" s="19" t="s">
        <v>1230</v>
      </c>
      <c r="E1844" s="27">
        <v>43281</v>
      </c>
      <c r="F1844" s="249">
        <v>30445508.780000001</v>
      </c>
      <c r="G1844" s="67">
        <v>2.1499999999999998E-2</v>
      </c>
      <c r="H1844" s="250">
        <v>54548.200000000004</v>
      </c>
      <c r="I1844" s="249">
        <f t="shared" si="604"/>
        <v>30445508.780000001</v>
      </c>
      <c r="J1844" s="67">
        <f t="shared" si="602"/>
        <v>2.1499999999999998E-2</v>
      </c>
      <c r="K1844" s="259">
        <f t="shared" si="605"/>
        <v>54548.203230833336</v>
      </c>
      <c r="L1844" s="250">
        <f t="shared" si="593"/>
        <v>0</v>
      </c>
      <c r="M1844" s="19" t="s">
        <v>1260</v>
      </c>
      <c r="O1844" s="32" t="str">
        <f t="shared" si="606"/>
        <v>E333</v>
      </c>
      <c r="P1844" s="318"/>
      <c r="T1844" s="19" t="s">
        <v>1260</v>
      </c>
    </row>
    <row r="1845" spans="1:20" outlineLevel="2" x14ac:dyDescent="0.25">
      <c r="A1845" t="s">
        <v>162</v>
      </c>
      <c r="B1845" t="str">
        <f t="shared" si="603"/>
        <v>E333 HYD Wtrwhl/Trbn, LB-2013-7</v>
      </c>
      <c r="C1845" s="19" t="s">
        <v>1230</v>
      </c>
      <c r="E1845" s="27">
        <v>43312</v>
      </c>
      <c r="F1845" s="249">
        <v>30445508.780000001</v>
      </c>
      <c r="G1845" s="67">
        <v>2.1499999999999998E-2</v>
      </c>
      <c r="H1845" s="250">
        <v>54548.200000000004</v>
      </c>
      <c r="I1845" s="249">
        <f t="shared" si="604"/>
        <v>30445508.780000001</v>
      </c>
      <c r="J1845" s="67">
        <f t="shared" si="602"/>
        <v>2.1499999999999998E-2</v>
      </c>
      <c r="K1845" s="259">
        <f t="shared" si="605"/>
        <v>54548.203230833336</v>
      </c>
      <c r="L1845" s="250">
        <f t="shared" si="593"/>
        <v>0</v>
      </c>
      <c r="M1845" s="19" t="s">
        <v>1260</v>
      </c>
      <c r="O1845" s="32" t="str">
        <f t="shared" si="606"/>
        <v>E333</v>
      </c>
      <c r="P1845" s="318"/>
      <c r="T1845" s="19" t="s">
        <v>1260</v>
      </c>
    </row>
    <row r="1846" spans="1:20" outlineLevel="2" x14ac:dyDescent="0.25">
      <c r="A1846" t="s">
        <v>162</v>
      </c>
      <c r="B1846" t="str">
        <f t="shared" si="603"/>
        <v>E333 HYD Wtrwhl/Trbn, LB-2013-8</v>
      </c>
      <c r="C1846" s="19" t="s">
        <v>1230</v>
      </c>
      <c r="E1846" s="27">
        <v>43343</v>
      </c>
      <c r="F1846" s="249">
        <v>30445508.780000001</v>
      </c>
      <c r="G1846" s="67">
        <v>2.1499999999999998E-2</v>
      </c>
      <c r="H1846" s="250">
        <v>54548.200000000004</v>
      </c>
      <c r="I1846" s="249">
        <f t="shared" si="604"/>
        <v>30445508.780000001</v>
      </c>
      <c r="J1846" s="67">
        <f t="shared" si="602"/>
        <v>2.1499999999999998E-2</v>
      </c>
      <c r="K1846" s="259">
        <f t="shared" si="605"/>
        <v>54548.203230833336</v>
      </c>
      <c r="L1846" s="250">
        <f t="shared" si="593"/>
        <v>0</v>
      </c>
      <c r="M1846" s="19" t="s">
        <v>1260</v>
      </c>
      <c r="O1846" s="32" t="str">
        <f t="shared" si="606"/>
        <v>E333</v>
      </c>
      <c r="P1846" s="318"/>
      <c r="T1846" s="19" t="s">
        <v>1260</v>
      </c>
    </row>
    <row r="1847" spans="1:20" outlineLevel="2" x14ac:dyDescent="0.25">
      <c r="A1847" t="s">
        <v>162</v>
      </c>
      <c r="B1847" t="str">
        <f t="shared" si="603"/>
        <v>E333 HYD Wtrwhl/Trbn, LB-2013-9</v>
      </c>
      <c r="C1847" s="19" t="s">
        <v>1230</v>
      </c>
      <c r="E1847" s="27">
        <v>43373</v>
      </c>
      <c r="F1847" s="249">
        <v>30445508.780000001</v>
      </c>
      <c r="G1847" s="67">
        <v>2.1499999999999998E-2</v>
      </c>
      <c r="H1847" s="250">
        <v>54548.200000000004</v>
      </c>
      <c r="I1847" s="249">
        <f t="shared" si="604"/>
        <v>30445508.780000001</v>
      </c>
      <c r="J1847" s="67">
        <f t="shared" si="602"/>
        <v>2.1499999999999998E-2</v>
      </c>
      <c r="K1847" s="259">
        <f t="shared" si="605"/>
        <v>54548.203230833336</v>
      </c>
      <c r="L1847" s="250">
        <f t="shared" si="593"/>
        <v>0</v>
      </c>
      <c r="M1847" s="19" t="s">
        <v>1260</v>
      </c>
      <c r="O1847" s="32" t="str">
        <f t="shared" si="606"/>
        <v>E333</v>
      </c>
      <c r="P1847" s="318"/>
      <c r="T1847" s="19" t="s">
        <v>1260</v>
      </c>
    </row>
    <row r="1848" spans="1:20" outlineLevel="2" x14ac:dyDescent="0.25">
      <c r="A1848" t="s">
        <v>162</v>
      </c>
      <c r="B1848" t="str">
        <f t="shared" si="603"/>
        <v>E333 HYD Wtrwhl/Trbn, LB-2013-10</v>
      </c>
      <c r="C1848" s="19" t="s">
        <v>1230</v>
      </c>
      <c r="E1848" s="27">
        <v>43404</v>
      </c>
      <c r="F1848" s="249">
        <v>30445508.780000001</v>
      </c>
      <c r="G1848" s="67">
        <v>2.1499999999999998E-2</v>
      </c>
      <c r="H1848" s="250">
        <v>54548.200000000004</v>
      </c>
      <c r="I1848" s="249">
        <f t="shared" si="604"/>
        <v>30445508.780000001</v>
      </c>
      <c r="J1848" s="67">
        <f t="shared" si="602"/>
        <v>2.1499999999999998E-2</v>
      </c>
      <c r="K1848" s="259">
        <f t="shared" si="605"/>
        <v>54548.203230833336</v>
      </c>
      <c r="L1848" s="250">
        <f t="shared" si="593"/>
        <v>0</v>
      </c>
      <c r="M1848" s="19" t="s">
        <v>1260</v>
      </c>
      <c r="O1848" s="32" t="str">
        <f t="shared" si="606"/>
        <v>E333</v>
      </c>
      <c r="P1848" s="318"/>
      <c r="T1848" s="19" t="s">
        <v>1260</v>
      </c>
    </row>
    <row r="1849" spans="1:20" outlineLevel="2" x14ac:dyDescent="0.25">
      <c r="A1849" t="s">
        <v>162</v>
      </c>
      <c r="B1849" t="str">
        <f t="shared" si="603"/>
        <v>E333 HYD Wtrwhl/Trbn, LB-2013-11</v>
      </c>
      <c r="C1849" s="19" t="s">
        <v>1230</v>
      </c>
      <c r="E1849" s="27">
        <v>43434</v>
      </c>
      <c r="F1849" s="249">
        <v>30445508.780000001</v>
      </c>
      <c r="G1849" s="67">
        <v>2.1499999999999998E-2</v>
      </c>
      <c r="H1849" s="250">
        <v>54548.200000000004</v>
      </c>
      <c r="I1849" s="249">
        <f t="shared" si="604"/>
        <v>30445508.780000001</v>
      </c>
      <c r="J1849" s="67">
        <f t="shared" si="602"/>
        <v>2.1499999999999998E-2</v>
      </c>
      <c r="K1849" s="259">
        <f t="shared" si="605"/>
        <v>54548.203230833336</v>
      </c>
      <c r="L1849" s="250">
        <f t="shared" si="593"/>
        <v>0</v>
      </c>
      <c r="M1849" s="19" t="s">
        <v>1260</v>
      </c>
      <c r="O1849" s="32" t="str">
        <f t="shared" si="606"/>
        <v>E333</v>
      </c>
      <c r="P1849" s="318"/>
      <c r="T1849" s="19" t="s">
        <v>1260</v>
      </c>
    </row>
    <row r="1850" spans="1:20" outlineLevel="2" x14ac:dyDescent="0.25">
      <c r="A1850" t="s">
        <v>162</v>
      </c>
      <c r="B1850" t="str">
        <f t="shared" si="603"/>
        <v>E333 HYD Wtrwhl/Trbn, LB-2013-12</v>
      </c>
      <c r="C1850" s="19" t="s">
        <v>1230</v>
      </c>
      <c r="E1850" s="27">
        <v>43465</v>
      </c>
      <c r="F1850" s="249">
        <v>30445508.780000001</v>
      </c>
      <c r="G1850" s="67">
        <v>2.1499999999999998E-2</v>
      </c>
      <c r="H1850" s="250">
        <v>54548.200000000004</v>
      </c>
      <c r="I1850" s="249">
        <f t="shared" si="604"/>
        <v>30445508.780000001</v>
      </c>
      <c r="J1850" s="67">
        <f t="shared" si="602"/>
        <v>2.1499999999999998E-2</v>
      </c>
      <c r="K1850" s="259">
        <f t="shared" si="605"/>
        <v>54548.203230833336</v>
      </c>
      <c r="L1850" s="250">
        <f t="shared" si="593"/>
        <v>0</v>
      </c>
      <c r="M1850" s="19" t="s">
        <v>1260</v>
      </c>
      <c r="O1850" s="32" t="str">
        <f t="shared" si="606"/>
        <v>E333</v>
      </c>
      <c r="P1850" s="318"/>
      <c r="T1850" s="19" t="s">
        <v>1260</v>
      </c>
    </row>
    <row r="1851" spans="1:20" s="19" customFormat="1" ht="15.75" outlineLevel="1" thickBot="1" x14ac:dyDescent="0.3">
      <c r="A1851" s="28" t="s">
        <v>765</v>
      </c>
      <c r="C1851" s="20" t="s">
        <v>1232</v>
      </c>
      <c r="E1851" s="104" t="s">
        <v>1266</v>
      </c>
      <c r="F1851" s="29"/>
      <c r="G1851" s="30"/>
      <c r="H1851" s="41">
        <f>SUBTOTAL(9,H1839:H1850)</f>
        <v>654578.39999999991</v>
      </c>
      <c r="I1851" s="29"/>
      <c r="J1851" s="30">
        <f t="shared" si="602"/>
        <v>0</v>
      </c>
      <c r="K1851" s="41">
        <f>SUBTOTAL(9,K1839:K1850)</f>
        <v>654578.43876999989</v>
      </c>
      <c r="L1851" s="41">
        <f t="shared" si="593"/>
        <v>0.04</v>
      </c>
      <c r="O1851" s="32" t="str">
        <f>LEFT(A1851,5)</f>
        <v xml:space="preserve">E333 </v>
      </c>
      <c r="P1851" s="318">
        <f>-L1851/2</f>
        <v>-0.02</v>
      </c>
    </row>
    <row r="1852" spans="1:20" ht="15.75" outlineLevel="2" thickTop="1" x14ac:dyDescent="0.25">
      <c r="A1852" t="s">
        <v>163</v>
      </c>
      <c r="B1852" t="str">
        <f t="shared" ref="B1852:B1863" si="607">CONCATENATE(A1852,"-",MONTH(E1852))</f>
        <v>E333 HYD Wtrwhl/Trbn, Lower Baker-1</v>
      </c>
      <c r="C1852" s="19" t="s">
        <v>1230</v>
      </c>
      <c r="E1852" s="27">
        <v>43131</v>
      </c>
      <c r="F1852" s="249">
        <v>12184234.439999999</v>
      </c>
      <c r="G1852" s="67">
        <v>2.1499999999999998E-2</v>
      </c>
      <c r="H1852" s="250">
        <v>21830.080000000002</v>
      </c>
      <c r="I1852" s="249">
        <f t="shared" ref="I1852:I1863" si="608">VLOOKUP(CONCATENATE(A1852,"-12"),$B$6:$F$7816,5,FALSE)</f>
        <v>12184929.199999999</v>
      </c>
      <c r="J1852" s="67">
        <f t="shared" si="602"/>
        <v>2.1499999999999998E-2</v>
      </c>
      <c r="K1852" s="259">
        <f t="shared" ref="K1852:K1863" si="609">I1852*J1852/12</f>
        <v>21831.331483333332</v>
      </c>
      <c r="L1852" s="250">
        <f t="shared" si="593"/>
        <v>1.25</v>
      </c>
      <c r="M1852" s="19" t="s">
        <v>1260</v>
      </c>
      <c r="O1852" s="32" t="str">
        <f t="shared" ref="O1852:O1863" si="610">LEFT(A1852,4)</f>
        <v>E333</v>
      </c>
      <c r="P1852" s="318"/>
      <c r="T1852" s="19" t="s">
        <v>1260</v>
      </c>
    </row>
    <row r="1853" spans="1:20" outlineLevel="2" x14ac:dyDescent="0.25">
      <c r="A1853" t="s">
        <v>163</v>
      </c>
      <c r="B1853" t="str">
        <f t="shared" si="607"/>
        <v>E333 HYD Wtrwhl/Trbn, Lower Baker-2</v>
      </c>
      <c r="C1853" s="19" t="s">
        <v>1230</v>
      </c>
      <c r="E1853" s="27">
        <v>43159</v>
      </c>
      <c r="F1853" s="249">
        <v>12184929.199999999</v>
      </c>
      <c r="G1853" s="67">
        <v>2.1499999999999998E-2</v>
      </c>
      <c r="H1853" s="250">
        <v>21831.33</v>
      </c>
      <c r="I1853" s="249">
        <f t="shared" si="608"/>
        <v>12184929.199999999</v>
      </c>
      <c r="J1853" s="67">
        <f t="shared" si="602"/>
        <v>2.1499999999999998E-2</v>
      </c>
      <c r="K1853" s="259">
        <f t="shared" si="609"/>
        <v>21831.331483333332</v>
      </c>
      <c r="L1853" s="250">
        <f t="shared" si="593"/>
        <v>0</v>
      </c>
      <c r="M1853" s="19" t="s">
        <v>1260</v>
      </c>
      <c r="O1853" s="32" t="str">
        <f t="shared" si="610"/>
        <v>E333</v>
      </c>
      <c r="P1853" s="318"/>
      <c r="T1853" s="19" t="s">
        <v>1260</v>
      </c>
    </row>
    <row r="1854" spans="1:20" outlineLevel="2" x14ac:dyDescent="0.25">
      <c r="A1854" t="s">
        <v>163</v>
      </c>
      <c r="B1854" t="str">
        <f t="shared" si="607"/>
        <v>E333 HYD Wtrwhl/Trbn, Lower Baker-3</v>
      </c>
      <c r="C1854" s="19" t="s">
        <v>1230</v>
      </c>
      <c r="E1854" s="27">
        <v>43190</v>
      </c>
      <c r="F1854" s="249">
        <v>12184929.199999999</v>
      </c>
      <c r="G1854" s="67">
        <v>2.1499999999999998E-2</v>
      </c>
      <c r="H1854" s="250">
        <v>21831.33</v>
      </c>
      <c r="I1854" s="249">
        <f t="shared" si="608"/>
        <v>12184929.199999999</v>
      </c>
      <c r="J1854" s="67">
        <f t="shared" si="602"/>
        <v>2.1499999999999998E-2</v>
      </c>
      <c r="K1854" s="259">
        <f t="shared" si="609"/>
        <v>21831.331483333332</v>
      </c>
      <c r="L1854" s="250">
        <f t="shared" si="593"/>
        <v>0</v>
      </c>
      <c r="M1854" s="19" t="s">
        <v>1260</v>
      </c>
      <c r="O1854" s="32" t="str">
        <f t="shared" si="610"/>
        <v>E333</v>
      </c>
      <c r="P1854" s="318"/>
      <c r="T1854" s="19" t="s">
        <v>1260</v>
      </c>
    </row>
    <row r="1855" spans="1:20" outlineLevel="2" x14ac:dyDescent="0.25">
      <c r="A1855" t="s">
        <v>163</v>
      </c>
      <c r="B1855" t="str">
        <f t="shared" si="607"/>
        <v>E333 HYD Wtrwhl/Trbn, Lower Baker-4</v>
      </c>
      <c r="C1855" s="19" t="s">
        <v>1230</v>
      </c>
      <c r="E1855" s="27">
        <v>43220</v>
      </c>
      <c r="F1855" s="249">
        <v>12184929.199999999</v>
      </c>
      <c r="G1855" s="67">
        <v>2.1499999999999998E-2</v>
      </c>
      <c r="H1855" s="250">
        <v>21831.33</v>
      </c>
      <c r="I1855" s="249">
        <f t="shared" si="608"/>
        <v>12184929.199999999</v>
      </c>
      <c r="J1855" s="67">
        <f t="shared" si="602"/>
        <v>2.1499999999999998E-2</v>
      </c>
      <c r="K1855" s="259">
        <f t="shared" si="609"/>
        <v>21831.331483333332</v>
      </c>
      <c r="L1855" s="250">
        <f t="shared" si="593"/>
        <v>0</v>
      </c>
      <c r="M1855" s="19" t="s">
        <v>1260</v>
      </c>
      <c r="O1855" s="32" t="str">
        <f t="shared" si="610"/>
        <v>E333</v>
      </c>
      <c r="P1855" s="318"/>
      <c r="T1855" s="19" t="s">
        <v>1260</v>
      </c>
    </row>
    <row r="1856" spans="1:20" outlineLevel="2" x14ac:dyDescent="0.25">
      <c r="A1856" t="s">
        <v>163</v>
      </c>
      <c r="B1856" t="str">
        <f t="shared" si="607"/>
        <v>E333 HYD Wtrwhl/Trbn, Lower Baker-5</v>
      </c>
      <c r="C1856" s="19" t="s">
        <v>1230</v>
      </c>
      <c r="E1856" s="27">
        <v>43251</v>
      </c>
      <c r="F1856" s="249">
        <v>12184929.199999999</v>
      </c>
      <c r="G1856" s="67">
        <v>2.1499999999999998E-2</v>
      </c>
      <c r="H1856" s="250">
        <v>21831.33</v>
      </c>
      <c r="I1856" s="249">
        <f t="shared" si="608"/>
        <v>12184929.199999999</v>
      </c>
      <c r="J1856" s="67">
        <f t="shared" si="602"/>
        <v>2.1499999999999998E-2</v>
      </c>
      <c r="K1856" s="259">
        <f t="shared" si="609"/>
        <v>21831.331483333332</v>
      </c>
      <c r="L1856" s="250">
        <f t="shared" si="593"/>
        <v>0</v>
      </c>
      <c r="M1856" s="19" t="s">
        <v>1260</v>
      </c>
      <c r="O1856" s="32" t="str">
        <f t="shared" si="610"/>
        <v>E333</v>
      </c>
      <c r="P1856" s="318"/>
      <c r="T1856" s="19" t="s">
        <v>1260</v>
      </c>
    </row>
    <row r="1857" spans="1:20" outlineLevel="2" x14ac:dyDescent="0.25">
      <c r="A1857" t="s">
        <v>163</v>
      </c>
      <c r="B1857" t="str">
        <f t="shared" si="607"/>
        <v>E333 HYD Wtrwhl/Trbn, Lower Baker-6</v>
      </c>
      <c r="C1857" s="19" t="s">
        <v>1230</v>
      </c>
      <c r="E1857" s="27">
        <v>43281</v>
      </c>
      <c r="F1857" s="249">
        <v>12184929.199999999</v>
      </c>
      <c r="G1857" s="67">
        <v>2.1499999999999998E-2</v>
      </c>
      <c r="H1857" s="250">
        <v>21831.33</v>
      </c>
      <c r="I1857" s="249">
        <f t="shared" si="608"/>
        <v>12184929.199999999</v>
      </c>
      <c r="J1857" s="67">
        <f t="shared" si="602"/>
        <v>2.1499999999999998E-2</v>
      </c>
      <c r="K1857" s="259">
        <f t="shared" si="609"/>
        <v>21831.331483333332</v>
      </c>
      <c r="L1857" s="250">
        <f t="shared" si="593"/>
        <v>0</v>
      </c>
      <c r="M1857" s="19" t="s">
        <v>1260</v>
      </c>
      <c r="O1857" s="32" t="str">
        <f t="shared" si="610"/>
        <v>E333</v>
      </c>
      <c r="P1857" s="318"/>
      <c r="T1857" s="19" t="s">
        <v>1260</v>
      </c>
    </row>
    <row r="1858" spans="1:20" outlineLevel="2" x14ac:dyDescent="0.25">
      <c r="A1858" t="s">
        <v>163</v>
      </c>
      <c r="B1858" t="str">
        <f t="shared" si="607"/>
        <v>E333 HYD Wtrwhl/Trbn, Lower Baker-7</v>
      </c>
      <c r="C1858" s="19" t="s">
        <v>1230</v>
      </c>
      <c r="E1858" s="27">
        <v>43312</v>
      </c>
      <c r="F1858" s="249">
        <v>12184929.199999999</v>
      </c>
      <c r="G1858" s="67">
        <v>2.1499999999999998E-2</v>
      </c>
      <c r="H1858" s="250">
        <v>21831.33</v>
      </c>
      <c r="I1858" s="249">
        <f t="shared" si="608"/>
        <v>12184929.199999999</v>
      </c>
      <c r="J1858" s="67">
        <f t="shared" si="602"/>
        <v>2.1499999999999998E-2</v>
      </c>
      <c r="K1858" s="259">
        <f t="shared" si="609"/>
        <v>21831.331483333332</v>
      </c>
      <c r="L1858" s="250">
        <f t="shared" si="593"/>
        <v>0</v>
      </c>
      <c r="M1858" s="19" t="s">
        <v>1260</v>
      </c>
      <c r="O1858" s="32" t="str">
        <f t="shared" si="610"/>
        <v>E333</v>
      </c>
      <c r="P1858" s="318"/>
      <c r="T1858" s="19" t="s">
        <v>1260</v>
      </c>
    </row>
    <row r="1859" spans="1:20" outlineLevel="2" x14ac:dyDescent="0.25">
      <c r="A1859" t="s">
        <v>163</v>
      </c>
      <c r="B1859" t="str">
        <f t="shared" si="607"/>
        <v>E333 HYD Wtrwhl/Trbn, Lower Baker-8</v>
      </c>
      <c r="C1859" s="19" t="s">
        <v>1230</v>
      </c>
      <c r="E1859" s="27">
        <v>43343</v>
      </c>
      <c r="F1859" s="249">
        <v>12184929.199999999</v>
      </c>
      <c r="G1859" s="67">
        <v>2.1499999999999998E-2</v>
      </c>
      <c r="H1859" s="250">
        <v>21831.33</v>
      </c>
      <c r="I1859" s="249">
        <f t="shared" si="608"/>
        <v>12184929.199999999</v>
      </c>
      <c r="J1859" s="67">
        <f t="shared" si="602"/>
        <v>2.1499999999999998E-2</v>
      </c>
      <c r="K1859" s="259">
        <f t="shared" si="609"/>
        <v>21831.331483333332</v>
      </c>
      <c r="L1859" s="250">
        <f t="shared" si="593"/>
        <v>0</v>
      </c>
      <c r="M1859" s="19" t="s">
        <v>1260</v>
      </c>
      <c r="O1859" s="32" t="str">
        <f t="shared" si="610"/>
        <v>E333</v>
      </c>
      <c r="P1859" s="318"/>
      <c r="T1859" s="19" t="s">
        <v>1260</v>
      </c>
    </row>
    <row r="1860" spans="1:20" outlineLevel="2" x14ac:dyDescent="0.25">
      <c r="A1860" t="s">
        <v>163</v>
      </c>
      <c r="B1860" t="str">
        <f t="shared" si="607"/>
        <v>E333 HYD Wtrwhl/Trbn, Lower Baker-9</v>
      </c>
      <c r="C1860" s="19" t="s">
        <v>1230</v>
      </c>
      <c r="E1860" s="27">
        <v>43373</v>
      </c>
      <c r="F1860" s="249">
        <v>12184929.199999999</v>
      </c>
      <c r="G1860" s="67">
        <v>2.1499999999999998E-2</v>
      </c>
      <c r="H1860" s="250">
        <v>21831.33</v>
      </c>
      <c r="I1860" s="249">
        <f t="shared" si="608"/>
        <v>12184929.199999999</v>
      </c>
      <c r="J1860" s="67">
        <f t="shared" si="602"/>
        <v>2.1499999999999998E-2</v>
      </c>
      <c r="K1860" s="259">
        <f t="shared" si="609"/>
        <v>21831.331483333332</v>
      </c>
      <c r="L1860" s="250">
        <f t="shared" si="593"/>
        <v>0</v>
      </c>
      <c r="M1860" s="19" t="s">
        <v>1260</v>
      </c>
      <c r="O1860" s="32" t="str">
        <f t="shared" si="610"/>
        <v>E333</v>
      </c>
      <c r="P1860" s="318"/>
      <c r="T1860" s="19" t="s">
        <v>1260</v>
      </c>
    </row>
    <row r="1861" spans="1:20" outlineLevel="2" x14ac:dyDescent="0.25">
      <c r="A1861" t="s">
        <v>163</v>
      </c>
      <c r="B1861" t="str">
        <f t="shared" si="607"/>
        <v>E333 HYD Wtrwhl/Trbn, Lower Baker-10</v>
      </c>
      <c r="C1861" s="19" t="s">
        <v>1230</v>
      </c>
      <c r="E1861" s="27">
        <v>43404</v>
      </c>
      <c r="F1861" s="249">
        <v>12184929.199999999</v>
      </c>
      <c r="G1861" s="67">
        <v>2.1499999999999998E-2</v>
      </c>
      <c r="H1861" s="250">
        <v>21831.33</v>
      </c>
      <c r="I1861" s="249">
        <f t="shared" si="608"/>
        <v>12184929.199999999</v>
      </c>
      <c r="J1861" s="67">
        <f t="shared" si="602"/>
        <v>2.1499999999999998E-2</v>
      </c>
      <c r="K1861" s="259">
        <f t="shared" si="609"/>
        <v>21831.331483333332</v>
      </c>
      <c r="L1861" s="250">
        <f t="shared" si="593"/>
        <v>0</v>
      </c>
      <c r="M1861" s="19" t="s">
        <v>1260</v>
      </c>
      <c r="O1861" s="32" t="str">
        <f t="shared" si="610"/>
        <v>E333</v>
      </c>
      <c r="P1861" s="318"/>
      <c r="T1861" s="19" t="s">
        <v>1260</v>
      </c>
    </row>
    <row r="1862" spans="1:20" outlineLevel="2" x14ac:dyDescent="0.25">
      <c r="A1862" t="s">
        <v>163</v>
      </c>
      <c r="B1862" t="str">
        <f t="shared" si="607"/>
        <v>E333 HYD Wtrwhl/Trbn, Lower Baker-11</v>
      </c>
      <c r="C1862" s="19" t="s">
        <v>1230</v>
      </c>
      <c r="E1862" s="27">
        <v>43434</v>
      </c>
      <c r="F1862" s="249">
        <v>12184929.199999999</v>
      </c>
      <c r="G1862" s="67">
        <v>2.1499999999999998E-2</v>
      </c>
      <c r="H1862" s="250">
        <v>21831.33</v>
      </c>
      <c r="I1862" s="249">
        <f t="shared" si="608"/>
        <v>12184929.199999999</v>
      </c>
      <c r="J1862" s="67">
        <f t="shared" si="602"/>
        <v>2.1499999999999998E-2</v>
      </c>
      <c r="K1862" s="259">
        <f t="shared" si="609"/>
        <v>21831.331483333332</v>
      </c>
      <c r="L1862" s="250">
        <f t="shared" si="593"/>
        <v>0</v>
      </c>
      <c r="M1862" s="19" t="s">
        <v>1260</v>
      </c>
      <c r="O1862" s="32" t="str">
        <f t="shared" si="610"/>
        <v>E333</v>
      </c>
      <c r="P1862" s="318"/>
      <c r="T1862" s="19" t="s">
        <v>1260</v>
      </c>
    </row>
    <row r="1863" spans="1:20" outlineLevel="2" x14ac:dyDescent="0.25">
      <c r="A1863" t="s">
        <v>163</v>
      </c>
      <c r="B1863" t="str">
        <f t="shared" si="607"/>
        <v>E333 HYD Wtrwhl/Trbn, Lower Baker-12</v>
      </c>
      <c r="C1863" s="19" t="s">
        <v>1230</v>
      </c>
      <c r="E1863" s="27">
        <v>43465</v>
      </c>
      <c r="F1863" s="249">
        <v>12184929.199999999</v>
      </c>
      <c r="G1863" s="67">
        <v>2.1499999999999998E-2</v>
      </c>
      <c r="H1863" s="250">
        <v>21831.33</v>
      </c>
      <c r="I1863" s="249">
        <f t="shared" si="608"/>
        <v>12184929.199999999</v>
      </c>
      <c r="J1863" s="67">
        <f t="shared" si="602"/>
        <v>2.1499999999999998E-2</v>
      </c>
      <c r="K1863" s="259">
        <f t="shared" si="609"/>
        <v>21831.331483333332</v>
      </c>
      <c r="L1863" s="250">
        <f t="shared" si="593"/>
        <v>0</v>
      </c>
      <c r="M1863" s="19" t="s">
        <v>1260</v>
      </c>
      <c r="O1863" s="32" t="str">
        <f t="shared" si="610"/>
        <v>E333</v>
      </c>
      <c r="P1863" s="318"/>
      <c r="T1863" s="19" t="s">
        <v>1260</v>
      </c>
    </row>
    <row r="1864" spans="1:20" s="19" customFormat="1" ht="15.75" outlineLevel="1" thickBot="1" x14ac:dyDescent="0.3">
      <c r="A1864" s="28" t="s">
        <v>766</v>
      </c>
      <c r="C1864" s="20" t="s">
        <v>1232</v>
      </c>
      <c r="E1864" s="104" t="s">
        <v>1266</v>
      </c>
      <c r="F1864" s="29"/>
      <c r="G1864" s="30"/>
      <c r="H1864" s="41">
        <f>SUBTOTAL(9,H1852:H1863)</f>
        <v>261974.71000000008</v>
      </c>
      <c r="I1864" s="29"/>
      <c r="J1864" s="30">
        <f t="shared" si="602"/>
        <v>0</v>
      </c>
      <c r="K1864" s="41">
        <f>SUBTOTAL(9,K1852:K1863)</f>
        <v>261975.97780000002</v>
      </c>
      <c r="L1864" s="41">
        <f t="shared" si="593"/>
        <v>1.27</v>
      </c>
      <c r="O1864" s="32" t="str">
        <f>LEFT(A1864,5)</f>
        <v xml:space="preserve">E333 </v>
      </c>
      <c r="P1864" s="318">
        <f>-L1864/2</f>
        <v>-0.63500000000000001</v>
      </c>
    </row>
    <row r="1865" spans="1:20" ht="15.75" outlineLevel="2" thickTop="1" x14ac:dyDescent="0.25">
      <c r="A1865" t="s">
        <v>164</v>
      </c>
      <c r="B1865" t="str">
        <f t="shared" ref="B1865:B1876" si="611">CONCATENATE(A1865,"-",MONTH(E1865))</f>
        <v>E333 HYD Wtrwhl/Trbn, Snoq 1-2013-1</v>
      </c>
      <c r="C1865" s="19" t="s">
        <v>1230</v>
      </c>
      <c r="E1865" s="27">
        <v>43131</v>
      </c>
      <c r="F1865" s="249">
        <v>35392941.299999997</v>
      </c>
      <c r="G1865" s="67">
        <v>3.4599999999999999E-2</v>
      </c>
      <c r="H1865" s="250">
        <v>102049.65</v>
      </c>
      <c r="I1865" s="249">
        <f t="shared" ref="I1865:I1876" si="612">VLOOKUP(CONCATENATE(A1865,"-12"),$B$6:$F$7816,5,FALSE)</f>
        <v>35800875.049999997</v>
      </c>
      <c r="J1865" s="67">
        <f t="shared" si="602"/>
        <v>3.4599999999999999E-2</v>
      </c>
      <c r="K1865" s="259">
        <f t="shared" ref="K1865:K1876" si="613">I1865*J1865/12</f>
        <v>103225.85639416665</v>
      </c>
      <c r="L1865" s="250">
        <f t="shared" si="593"/>
        <v>1176.21</v>
      </c>
      <c r="M1865" s="19" t="s">
        <v>1260</v>
      </c>
      <c r="O1865" s="32" t="str">
        <f t="shared" ref="O1865:O1876" si="614">LEFT(A1865,4)</f>
        <v>E333</v>
      </c>
      <c r="P1865" s="318"/>
      <c r="T1865" s="19" t="s">
        <v>1260</v>
      </c>
    </row>
    <row r="1866" spans="1:20" outlineLevel="2" x14ac:dyDescent="0.25">
      <c r="A1866" t="s">
        <v>164</v>
      </c>
      <c r="B1866" t="str">
        <f t="shared" si="611"/>
        <v>E333 HYD Wtrwhl/Trbn, Snoq 1-2013-2</v>
      </c>
      <c r="C1866" s="19" t="s">
        <v>1230</v>
      </c>
      <c r="E1866" s="27">
        <v>43159</v>
      </c>
      <c r="F1866" s="249">
        <v>35392941.299999997</v>
      </c>
      <c r="G1866" s="67">
        <v>3.4599999999999999E-2</v>
      </c>
      <c r="H1866" s="250">
        <v>102049.65</v>
      </c>
      <c r="I1866" s="249">
        <f t="shared" si="612"/>
        <v>35800875.049999997</v>
      </c>
      <c r="J1866" s="67">
        <f t="shared" si="602"/>
        <v>3.4599999999999999E-2</v>
      </c>
      <c r="K1866" s="259">
        <f t="shared" si="613"/>
        <v>103225.85639416665</v>
      </c>
      <c r="L1866" s="250">
        <f t="shared" si="593"/>
        <v>1176.21</v>
      </c>
      <c r="M1866" s="19" t="s">
        <v>1260</v>
      </c>
      <c r="O1866" s="32" t="str">
        <f t="shared" si="614"/>
        <v>E333</v>
      </c>
      <c r="P1866" s="318"/>
      <c r="T1866" s="19" t="s">
        <v>1260</v>
      </c>
    </row>
    <row r="1867" spans="1:20" outlineLevel="2" x14ac:dyDescent="0.25">
      <c r="A1867" t="s">
        <v>164</v>
      </c>
      <c r="B1867" t="str">
        <f t="shared" si="611"/>
        <v>E333 HYD Wtrwhl/Trbn, Snoq 1-2013-3</v>
      </c>
      <c r="C1867" s="19" t="s">
        <v>1230</v>
      </c>
      <c r="E1867" s="27">
        <v>43190</v>
      </c>
      <c r="F1867" s="249">
        <v>35392941.299999997</v>
      </c>
      <c r="G1867" s="67">
        <v>3.4599999999999999E-2</v>
      </c>
      <c r="H1867" s="250">
        <v>102049.65</v>
      </c>
      <c r="I1867" s="249">
        <f t="shared" si="612"/>
        <v>35800875.049999997</v>
      </c>
      <c r="J1867" s="67">
        <f t="shared" si="602"/>
        <v>3.4599999999999999E-2</v>
      </c>
      <c r="K1867" s="259">
        <f t="shared" si="613"/>
        <v>103225.85639416665</v>
      </c>
      <c r="L1867" s="250">
        <f t="shared" si="593"/>
        <v>1176.21</v>
      </c>
      <c r="M1867" s="19" t="s">
        <v>1260</v>
      </c>
      <c r="O1867" s="32" t="str">
        <f t="shared" si="614"/>
        <v>E333</v>
      </c>
      <c r="P1867" s="318"/>
      <c r="T1867" s="19" t="s">
        <v>1260</v>
      </c>
    </row>
    <row r="1868" spans="1:20" outlineLevel="2" x14ac:dyDescent="0.25">
      <c r="A1868" t="s">
        <v>164</v>
      </c>
      <c r="B1868" t="str">
        <f t="shared" si="611"/>
        <v>E333 HYD Wtrwhl/Trbn, Snoq 1-2013-4</v>
      </c>
      <c r="C1868" s="19" t="s">
        <v>1230</v>
      </c>
      <c r="E1868" s="27">
        <v>43220</v>
      </c>
      <c r="F1868" s="249">
        <v>35392941.299999997</v>
      </c>
      <c r="G1868" s="67">
        <v>3.4599999999999999E-2</v>
      </c>
      <c r="H1868" s="250">
        <v>102049.65</v>
      </c>
      <c r="I1868" s="249">
        <f t="shared" si="612"/>
        <v>35800875.049999997</v>
      </c>
      <c r="J1868" s="67">
        <f t="shared" si="602"/>
        <v>3.4599999999999999E-2</v>
      </c>
      <c r="K1868" s="259">
        <f t="shared" si="613"/>
        <v>103225.85639416665</v>
      </c>
      <c r="L1868" s="250">
        <f t="shared" si="593"/>
        <v>1176.21</v>
      </c>
      <c r="M1868" s="19" t="s">
        <v>1260</v>
      </c>
      <c r="O1868" s="32" t="str">
        <f t="shared" si="614"/>
        <v>E333</v>
      </c>
      <c r="P1868" s="318"/>
      <c r="T1868" s="19" t="s">
        <v>1260</v>
      </c>
    </row>
    <row r="1869" spans="1:20" outlineLevel="2" x14ac:dyDescent="0.25">
      <c r="A1869" t="s">
        <v>164</v>
      </c>
      <c r="B1869" t="str">
        <f t="shared" si="611"/>
        <v>E333 HYD Wtrwhl/Trbn, Snoq 1-2013-5</v>
      </c>
      <c r="C1869" s="19" t="s">
        <v>1230</v>
      </c>
      <c r="E1869" s="27">
        <v>43251</v>
      </c>
      <c r="F1869" s="249">
        <v>35392941.299999997</v>
      </c>
      <c r="G1869" s="67">
        <v>3.4599999999999999E-2</v>
      </c>
      <c r="H1869" s="250">
        <v>102049.65</v>
      </c>
      <c r="I1869" s="249">
        <f t="shared" si="612"/>
        <v>35800875.049999997</v>
      </c>
      <c r="J1869" s="67">
        <f t="shared" si="602"/>
        <v>3.4599999999999999E-2</v>
      </c>
      <c r="K1869" s="259">
        <f t="shared" si="613"/>
        <v>103225.85639416665</v>
      </c>
      <c r="L1869" s="250">
        <f t="shared" si="593"/>
        <v>1176.21</v>
      </c>
      <c r="M1869" s="19" t="s">
        <v>1260</v>
      </c>
      <c r="O1869" s="32" t="str">
        <f t="shared" si="614"/>
        <v>E333</v>
      </c>
      <c r="P1869" s="318"/>
      <c r="T1869" s="19" t="s">
        <v>1260</v>
      </c>
    </row>
    <row r="1870" spans="1:20" outlineLevel="2" x14ac:dyDescent="0.25">
      <c r="A1870" t="s">
        <v>164</v>
      </c>
      <c r="B1870" t="str">
        <f t="shared" si="611"/>
        <v>E333 HYD Wtrwhl/Trbn, Snoq 1-2013-6</v>
      </c>
      <c r="C1870" s="19" t="s">
        <v>1230</v>
      </c>
      <c r="E1870" s="27">
        <v>43281</v>
      </c>
      <c r="F1870" s="249">
        <v>35392941.299999997</v>
      </c>
      <c r="G1870" s="67">
        <v>3.4599999999999999E-2</v>
      </c>
      <c r="H1870" s="250">
        <v>102049.65</v>
      </c>
      <c r="I1870" s="249">
        <f t="shared" si="612"/>
        <v>35800875.049999997</v>
      </c>
      <c r="J1870" s="67">
        <f t="shared" si="602"/>
        <v>3.4599999999999999E-2</v>
      </c>
      <c r="K1870" s="259">
        <f t="shared" si="613"/>
        <v>103225.85639416665</v>
      </c>
      <c r="L1870" s="250">
        <f t="shared" si="593"/>
        <v>1176.21</v>
      </c>
      <c r="M1870" s="19" t="s">
        <v>1260</v>
      </c>
      <c r="O1870" s="32" t="str">
        <f t="shared" si="614"/>
        <v>E333</v>
      </c>
      <c r="P1870" s="318"/>
      <c r="T1870" s="19" t="s">
        <v>1260</v>
      </c>
    </row>
    <row r="1871" spans="1:20" outlineLevel="2" x14ac:dyDescent="0.25">
      <c r="A1871" t="s">
        <v>164</v>
      </c>
      <c r="B1871" t="str">
        <f t="shared" si="611"/>
        <v>E333 HYD Wtrwhl/Trbn, Snoq 1-2013-7</v>
      </c>
      <c r="C1871" s="19" t="s">
        <v>1230</v>
      </c>
      <c r="E1871" s="27">
        <v>43312</v>
      </c>
      <c r="F1871" s="249">
        <v>35392941.299999997</v>
      </c>
      <c r="G1871" s="67">
        <v>3.4599999999999999E-2</v>
      </c>
      <c r="H1871" s="250">
        <v>102049.65</v>
      </c>
      <c r="I1871" s="249">
        <f t="shared" si="612"/>
        <v>35800875.049999997</v>
      </c>
      <c r="J1871" s="67">
        <f t="shared" si="602"/>
        <v>3.4599999999999999E-2</v>
      </c>
      <c r="K1871" s="259">
        <f t="shared" si="613"/>
        <v>103225.85639416665</v>
      </c>
      <c r="L1871" s="250">
        <f t="shared" si="593"/>
        <v>1176.21</v>
      </c>
      <c r="M1871" s="19" t="s">
        <v>1260</v>
      </c>
      <c r="O1871" s="32" t="str">
        <f t="shared" si="614"/>
        <v>E333</v>
      </c>
      <c r="P1871" s="318"/>
      <c r="T1871" s="19" t="s">
        <v>1260</v>
      </c>
    </row>
    <row r="1872" spans="1:20" outlineLevel="2" x14ac:dyDescent="0.25">
      <c r="A1872" t="s">
        <v>164</v>
      </c>
      <c r="B1872" t="str">
        <f t="shared" si="611"/>
        <v>E333 HYD Wtrwhl/Trbn, Snoq 1-2013-8</v>
      </c>
      <c r="C1872" s="19" t="s">
        <v>1230</v>
      </c>
      <c r="E1872" s="27">
        <v>43343</v>
      </c>
      <c r="F1872" s="249">
        <v>35392941.299999997</v>
      </c>
      <c r="G1872" s="67">
        <v>3.4599999999999999E-2</v>
      </c>
      <c r="H1872" s="250">
        <v>102049.65</v>
      </c>
      <c r="I1872" s="249">
        <f t="shared" si="612"/>
        <v>35800875.049999997</v>
      </c>
      <c r="J1872" s="67">
        <f t="shared" si="602"/>
        <v>3.4599999999999999E-2</v>
      </c>
      <c r="K1872" s="259">
        <f t="shared" si="613"/>
        <v>103225.85639416665</v>
      </c>
      <c r="L1872" s="250">
        <f t="shared" si="593"/>
        <v>1176.21</v>
      </c>
      <c r="M1872" s="19" t="s">
        <v>1260</v>
      </c>
      <c r="O1872" s="32" t="str">
        <f t="shared" si="614"/>
        <v>E333</v>
      </c>
      <c r="P1872" s="318"/>
      <c r="T1872" s="19" t="s">
        <v>1260</v>
      </c>
    </row>
    <row r="1873" spans="1:20" outlineLevel="2" x14ac:dyDescent="0.25">
      <c r="A1873" t="s">
        <v>164</v>
      </c>
      <c r="B1873" t="str">
        <f t="shared" si="611"/>
        <v>E333 HYD Wtrwhl/Trbn, Snoq 1-2013-9</v>
      </c>
      <c r="C1873" s="19" t="s">
        <v>1230</v>
      </c>
      <c r="E1873" s="27">
        <v>43373</v>
      </c>
      <c r="F1873" s="249">
        <v>35392941.299999997</v>
      </c>
      <c r="G1873" s="67">
        <v>3.4599999999999999E-2</v>
      </c>
      <c r="H1873" s="250">
        <v>102049.65</v>
      </c>
      <c r="I1873" s="249">
        <f t="shared" si="612"/>
        <v>35800875.049999997</v>
      </c>
      <c r="J1873" s="67">
        <f t="shared" si="602"/>
        <v>3.4599999999999999E-2</v>
      </c>
      <c r="K1873" s="259">
        <f t="shared" si="613"/>
        <v>103225.85639416665</v>
      </c>
      <c r="L1873" s="250">
        <f t="shared" si="593"/>
        <v>1176.21</v>
      </c>
      <c r="M1873" s="19" t="s">
        <v>1260</v>
      </c>
      <c r="O1873" s="32" t="str">
        <f t="shared" si="614"/>
        <v>E333</v>
      </c>
      <c r="P1873" s="318"/>
      <c r="T1873" s="19" t="s">
        <v>1260</v>
      </c>
    </row>
    <row r="1874" spans="1:20" outlineLevel="2" x14ac:dyDescent="0.25">
      <c r="A1874" t="s">
        <v>164</v>
      </c>
      <c r="B1874" t="str">
        <f t="shared" si="611"/>
        <v>E333 HYD Wtrwhl/Trbn, Snoq 1-2013-10</v>
      </c>
      <c r="C1874" s="19" t="s">
        <v>1230</v>
      </c>
      <c r="E1874" s="27">
        <v>43404</v>
      </c>
      <c r="F1874" s="249">
        <v>35392941.299999997</v>
      </c>
      <c r="G1874" s="67">
        <v>3.4599999999999999E-2</v>
      </c>
      <c r="H1874" s="250">
        <v>102049.65</v>
      </c>
      <c r="I1874" s="249">
        <f t="shared" si="612"/>
        <v>35800875.049999997</v>
      </c>
      <c r="J1874" s="67">
        <f t="shared" si="602"/>
        <v>3.4599999999999999E-2</v>
      </c>
      <c r="K1874" s="259">
        <f t="shared" si="613"/>
        <v>103225.85639416665</v>
      </c>
      <c r="L1874" s="250">
        <f t="shared" si="593"/>
        <v>1176.21</v>
      </c>
      <c r="M1874" s="19" t="s">
        <v>1260</v>
      </c>
      <c r="O1874" s="32" t="str">
        <f t="shared" si="614"/>
        <v>E333</v>
      </c>
      <c r="P1874" s="318"/>
      <c r="T1874" s="19" t="s">
        <v>1260</v>
      </c>
    </row>
    <row r="1875" spans="1:20" outlineLevel="2" x14ac:dyDescent="0.25">
      <c r="A1875" t="s">
        <v>164</v>
      </c>
      <c r="B1875" t="str">
        <f t="shared" si="611"/>
        <v>E333 HYD Wtrwhl/Trbn, Snoq 1-2013-11</v>
      </c>
      <c r="C1875" s="19" t="s">
        <v>1230</v>
      </c>
      <c r="E1875" s="27">
        <v>43434</v>
      </c>
      <c r="F1875" s="249">
        <v>35392941.299999997</v>
      </c>
      <c r="G1875" s="67">
        <v>3.4599999999999999E-2</v>
      </c>
      <c r="H1875" s="250">
        <v>102049.65</v>
      </c>
      <c r="I1875" s="249">
        <f t="shared" si="612"/>
        <v>35800875.049999997</v>
      </c>
      <c r="J1875" s="67">
        <f t="shared" si="602"/>
        <v>3.4599999999999999E-2</v>
      </c>
      <c r="K1875" s="259">
        <f t="shared" si="613"/>
        <v>103225.85639416665</v>
      </c>
      <c r="L1875" s="250">
        <f t="shared" si="593"/>
        <v>1176.21</v>
      </c>
      <c r="M1875" s="19" t="s">
        <v>1260</v>
      </c>
      <c r="O1875" s="32" t="str">
        <f t="shared" si="614"/>
        <v>E333</v>
      </c>
      <c r="P1875" s="318"/>
      <c r="T1875" s="19" t="s">
        <v>1260</v>
      </c>
    </row>
    <row r="1876" spans="1:20" outlineLevel="2" x14ac:dyDescent="0.25">
      <c r="A1876" t="s">
        <v>164</v>
      </c>
      <c r="B1876" t="str">
        <f t="shared" si="611"/>
        <v>E333 HYD Wtrwhl/Trbn, Snoq 1-2013-12</v>
      </c>
      <c r="C1876" s="19" t="s">
        <v>1230</v>
      </c>
      <c r="E1876" s="27">
        <v>43465</v>
      </c>
      <c r="F1876" s="249">
        <v>35800875.049999997</v>
      </c>
      <c r="G1876" s="67">
        <v>3.4599999999999999E-2</v>
      </c>
      <c r="H1876" s="250">
        <v>103225.85</v>
      </c>
      <c r="I1876" s="249">
        <f t="shared" si="612"/>
        <v>35800875.049999997</v>
      </c>
      <c r="J1876" s="67">
        <f t="shared" si="602"/>
        <v>3.4599999999999999E-2</v>
      </c>
      <c r="K1876" s="259">
        <f t="shared" si="613"/>
        <v>103225.85639416665</v>
      </c>
      <c r="L1876" s="250">
        <f t="shared" ref="L1876:L1939" si="615">ROUND(K1876-H1876,2)</f>
        <v>0.01</v>
      </c>
      <c r="M1876" s="19" t="s">
        <v>1260</v>
      </c>
      <c r="O1876" s="32" t="str">
        <f t="shared" si="614"/>
        <v>E333</v>
      </c>
      <c r="P1876" s="318"/>
      <c r="T1876" s="19" t="s">
        <v>1260</v>
      </c>
    </row>
    <row r="1877" spans="1:20" s="19" customFormat="1" ht="15.75" outlineLevel="1" thickBot="1" x14ac:dyDescent="0.3">
      <c r="A1877" s="28" t="s">
        <v>767</v>
      </c>
      <c r="C1877" s="20" t="s">
        <v>1232</v>
      </c>
      <c r="E1877" s="104" t="s">
        <v>1266</v>
      </c>
      <c r="F1877" s="29"/>
      <c r="G1877" s="30"/>
      <c r="H1877" s="41">
        <f>SUBTOTAL(9,H1865:H1876)</f>
        <v>1225772.0000000002</v>
      </c>
      <c r="I1877" s="29"/>
      <c r="J1877" s="30">
        <f t="shared" si="602"/>
        <v>0</v>
      </c>
      <c r="K1877" s="41">
        <f>SUBTOTAL(9,K1865:K1876)</f>
        <v>1238710.2767299996</v>
      </c>
      <c r="L1877" s="41">
        <f t="shared" si="615"/>
        <v>12938.28</v>
      </c>
      <c r="O1877" s="32" t="str">
        <f>LEFT(A1877,5)</f>
        <v xml:space="preserve">E333 </v>
      </c>
      <c r="P1877" s="318">
        <f>-L1877/2</f>
        <v>-6469.14</v>
      </c>
    </row>
    <row r="1878" spans="1:20" ht="15.75" outlineLevel="2" thickTop="1" x14ac:dyDescent="0.25">
      <c r="A1878" t="s">
        <v>165</v>
      </c>
      <c r="B1878" t="str">
        <f t="shared" ref="B1878:B1889" si="616">CONCATENATE(A1878,"-",MONTH(E1878))</f>
        <v>E333 HYD Wtrwhl/Trbn, Snoq 2-2013-1</v>
      </c>
      <c r="C1878" s="19" t="s">
        <v>1230</v>
      </c>
      <c r="E1878" s="27">
        <v>43131</v>
      </c>
      <c r="F1878" s="249">
        <v>28602461.440000001</v>
      </c>
      <c r="G1878" s="67">
        <v>3.49E-2</v>
      </c>
      <c r="H1878" s="250">
        <v>83185.5</v>
      </c>
      <c r="I1878" s="249">
        <f t="shared" ref="I1878:I1889" si="617">VLOOKUP(CONCATENATE(A1878,"-12"),$B$6:$F$7816,5,FALSE)</f>
        <v>28603226.07</v>
      </c>
      <c r="J1878" s="67">
        <f t="shared" si="602"/>
        <v>3.49E-2</v>
      </c>
      <c r="K1878" s="259">
        <f t="shared" ref="K1878:K1889" si="618">I1878*J1878/12</f>
        <v>83187.71582025</v>
      </c>
      <c r="L1878" s="250">
        <f t="shared" si="615"/>
        <v>2.2200000000000002</v>
      </c>
      <c r="M1878" s="19" t="s">
        <v>1260</v>
      </c>
      <c r="O1878" s="32" t="str">
        <f t="shared" ref="O1878:O1889" si="619">LEFT(A1878,4)</f>
        <v>E333</v>
      </c>
      <c r="P1878" s="318"/>
      <c r="T1878" s="19" t="s">
        <v>1260</v>
      </c>
    </row>
    <row r="1879" spans="1:20" outlineLevel="2" x14ac:dyDescent="0.25">
      <c r="A1879" t="s">
        <v>165</v>
      </c>
      <c r="B1879" t="str">
        <f t="shared" si="616"/>
        <v>E333 HYD Wtrwhl/Trbn, Snoq 2-2013-2</v>
      </c>
      <c r="C1879" s="19" t="s">
        <v>1230</v>
      </c>
      <c r="E1879" s="27">
        <v>43159</v>
      </c>
      <c r="F1879" s="249">
        <v>28602461.440000001</v>
      </c>
      <c r="G1879" s="67">
        <v>3.49E-2</v>
      </c>
      <c r="H1879" s="250">
        <v>83185.5</v>
      </c>
      <c r="I1879" s="249">
        <f t="shared" si="617"/>
        <v>28603226.07</v>
      </c>
      <c r="J1879" s="67">
        <f t="shared" si="602"/>
        <v>3.49E-2</v>
      </c>
      <c r="K1879" s="259">
        <f t="shared" si="618"/>
        <v>83187.71582025</v>
      </c>
      <c r="L1879" s="250">
        <f t="shared" si="615"/>
        <v>2.2200000000000002</v>
      </c>
      <c r="M1879" s="19" t="s">
        <v>1260</v>
      </c>
      <c r="O1879" s="32" t="str">
        <f t="shared" si="619"/>
        <v>E333</v>
      </c>
      <c r="P1879" s="318"/>
      <c r="T1879" s="19" t="s">
        <v>1260</v>
      </c>
    </row>
    <row r="1880" spans="1:20" outlineLevel="2" x14ac:dyDescent="0.25">
      <c r="A1880" t="s">
        <v>165</v>
      </c>
      <c r="B1880" t="str">
        <f t="shared" si="616"/>
        <v>E333 HYD Wtrwhl/Trbn, Snoq 2-2013-3</v>
      </c>
      <c r="C1880" s="19" t="s">
        <v>1230</v>
      </c>
      <c r="E1880" s="27">
        <v>43190</v>
      </c>
      <c r="F1880" s="249">
        <v>28602461.440000001</v>
      </c>
      <c r="G1880" s="67">
        <v>3.49E-2</v>
      </c>
      <c r="H1880" s="250">
        <v>83185.5</v>
      </c>
      <c r="I1880" s="249">
        <f t="shared" si="617"/>
        <v>28603226.07</v>
      </c>
      <c r="J1880" s="67">
        <f t="shared" si="602"/>
        <v>3.49E-2</v>
      </c>
      <c r="K1880" s="259">
        <f t="shared" si="618"/>
        <v>83187.71582025</v>
      </c>
      <c r="L1880" s="250">
        <f t="shared" si="615"/>
        <v>2.2200000000000002</v>
      </c>
      <c r="M1880" s="19" t="s">
        <v>1260</v>
      </c>
      <c r="O1880" s="32" t="str">
        <f t="shared" si="619"/>
        <v>E333</v>
      </c>
      <c r="P1880" s="318"/>
      <c r="T1880" s="19" t="s">
        <v>1260</v>
      </c>
    </row>
    <row r="1881" spans="1:20" outlineLevel="2" x14ac:dyDescent="0.25">
      <c r="A1881" t="s">
        <v>165</v>
      </c>
      <c r="B1881" t="str">
        <f t="shared" si="616"/>
        <v>E333 HYD Wtrwhl/Trbn, Snoq 2-2013-4</v>
      </c>
      <c r="C1881" s="19" t="s">
        <v>1230</v>
      </c>
      <c r="E1881" s="27">
        <v>43220</v>
      </c>
      <c r="F1881" s="249">
        <v>28602461.440000001</v>
      </c>
      <c r="G1881" s="67">
        <v>3.49E-2</v>
      </c>
      <c r="H1881" s="250">
        <v>83185.5</v>
      </c>
      <c r="I1881" s="249">
        <f t="shared" si="617"/>
        <v>28603226.07</v>
      </c>
      <c r="J1881" s="67">
        <f t="shared" si="602"/>
        <v>3.49E-2</v>
      </c>
      <c r="K1881" s="259">
        <f t="shared" si="618"/>
        <v>83187.71582025</v>
      </c>
      <c r="L1881" s="250">
        <f t="shared" si="615"/>
        <v>2.2200000000000002</v>
      </c>
      <c r="M1881" s="19" t="s">
        <v>1260</v>
      </c>
      <c r="O1881" s="32" t="str">
        <f t="shared" si="619"/>
        <v>E333</v>
      </c>
      <c r="P1881" s="318"/>
      <c r="T1881" s="19" t="s">
        <v>1260</v>
      </c>
    </row>
    <row r="1882" spans="1:20" outlineLevel="2" x14ac:dyDescent="0.25">
      <c r="A1882" t="s">
        <v>165</v>
      </c>
      <c r="B1882" t="str">
        <f t="shared" si="616"/>
        <v>E333 HYD Wtrwhl/Trbn, Snoq 2-2013-5</v>
      </c>
      <c r="C1882" s="19" t="s">
        <v>1230</v>
      </c>
      <c r="E1882" s="27">
        <v>43251</v>
      </c>
      <c r="F1882" s="249">
        <v>28602461.440000001</v>
      </c>
      <c r="G1882" s="67">
        <v>3.49E-2</v>
      </c>
      <c r="H1882" s="250">
        <v>83185.5</v>
      </c>
      <c r="I1882" s="249">
        <f t="shared" si="617"/>
        <v>28603226.07</v>
      </c>
      <c r="J1882" s="67">
        <f t="shared" si="602"/>
        <v>3.49E-2</v>
      </c>
      <c r="K1882" s="259">
        <f t="shared" si="618"/>
        <v>83187.71582025</v>
      </c>
      <c r="L1882" s="250">
        <f t="shared" si="615"/>
        <v>2.2200000000000002</v>
      </c>
      <c r="M1882" s="19" t="s">
        <v>1260</v>
      </c>
      <c r="O1882" s="32" t="str">
        <f t="shared" si="619"/>
        <v>E333</v>
      </c>
      <c r="P1882" s="318"/>
      <c r="T1882" s="19" t="s">
        <v>1260</v>
      </c>
    </row>
    <row r="1883" spans="1:20" outlineLevel="2" x14ac:dyDescent="0.25">
      <c r="A1883" t="s">
        <v>165</v>
      </c>
      <c r="B1883" t="str">
        <f t="shared" si="616"/>
        <v>E333 HYD Wtrwhl/Trbn, Snoq 2-2013-6</v>
      </c>
      <c r="C1883" s="19" t="s">
        <v>1230</v>
      </c>
      <c r="E1883" s="27">
        <v>43281</v>
      </c>
      <c r="F1883" s="249">
        <v>28602461.440000001</v>
      </c>
      <c r="G1883" s="67">
        <v>3.49E-2</v>
      </c>
      <c r="H1883" s="250">
        <v>83185.5</v>
      </c>
      <c r="I1883" s="249">
        <f t="shared" si="617"/>
        <v>28603226.07</v>
      </c>
      <c r="J1883" s="67">
        <f t="shared" si="602"/>
        <v>3.49E-2</v>
      </c>
      <c r="K1883" s="259">
        <f t="shared" si="618"/>
        <v>83187.71582025</v>
      </c>
      <c r="L1883" s="250">
        <f t="shared" si="615"/>
        <v>2.2200000000000002</v>
      </c>
      <c r="M1883" s="19" t="s">
        <v>1260</v>
      </c>
      <c r="O1883" s="32" t="str">
        <f t="shared" si="619"/>
        <v>E333</v>
      </c>
      <c r="P1883" s="318"/>
      <c r="T1883" s="19" t="s">
        <v>1260</v>
      </c>
    </row>
    <row r="1884" spans="1:20" outlineLevel="2" x14ac:dyDescent="0.25">
      <c r="A1884" t="s">
        <v>165</v>
      </c>
      <c r="B1884" t="str">
        <f t="shared" si="616"/>
        <v>E333 HYD Wtrwhl/Trbn, Snoq 2-2013-7</v>
      </c>
      <c r="C1884" s="19" t="s">
        <v>1230</v>
      </c>
      <c r="E1884" s="27">
        <v>43312</v>
      </c>
      <c r="F1884" s="249">
        <v>28602461.440000001</v>
      </c>
      <c r="G1884" s="67">
        <v>3.49E-2</v>
      </c>
      <c r="H1884" s="250">
        <v>83185.5</v>
      </c>
      <c r="I1884" s="249">
        <f t="shared" si="617"/>
        <v>28603226.07</v>
      </c>
      <c r="J1884" s="67">
        <f t="shared" si="602"/>
        <v>3.49E-2</v>
      </c>
      <c r="K1884" s="259">
        <f t="shared" si="618"/>
        <v>83187.71582025</v>
      </c>
      <c r="L1884" s="250">
        <f t="shared" si="615"/>
        <v>2.2200000000000002</v>
      </c>
      <c r="M1884" s="19" t="s">
        <v>1260</v>
      </c>
      <c r="O1884" s="32" t="str">
        <f t="shared" si="619"/>
        <v>E333</v>
      </c>
      <c r="P1884" s="318"/>
      <c r="T1884" s="19" t="s">
        <v>1260</v>
      </c>
    </row>
    <row r="1885" spans="1:20" outlineLevel="2" x14ac:dyDescent="0.25">
      <c r="A1885" t="s">
        <v>165</v>
      </c>
      <c r="B1885" t="str">
        <f t="shared" si="616"/>
        <v>E333 HYD Wtrwhl/Trbn, Snoq 2-2013-8</v>
      </c>
      <c r="C1885" s="19" t="s">
        <v>1230</v>
      </c>
      <c r="E1885" s="27">
        <v>43343</v>
      </c>
      <c r="F1885" s="249">
        <v>28602461.440000001</v>
      </c>
      <c r="G1885" s="67">
        <v>3.49E-2</v>
      </c>
      <c r="H1885" s="250">
        <v>83185.5</v>
      </c>
      <c r="I1885" s="249">
        <f t="shared" si="617"/>
        <v>28603226.07</v>
      </c>
      <c r="J1885" s="67">
        <f t="shared" si="602"/>
        <v>3.49E-2</v>
      </c>
      <c r="K1885" s="259">
        <f t="shared" si="618"/>
        <v>83187.71582025</v>
      </c>
      <c r="L1885" s="250">
        <f t="shared" si="615"/>
        <v>2.2200000000000002</v>
      </c>
      <c r="M1885" s="19" t="s">
        <v>1260</v>
      </c>
      <c r="O1885" s="32" t="str">
        <f t="shared" si="619"/>
        <v>E333</v>
      </c>
      <c r="P1885" s="318"/>
      <c r="T1885" s="19" t="s">
        <v>1260</v>
      </c>
    </row>
    <row r="1886" spans="1:20" outlineLevel="2" x14ac:dyDescent="0.25">
      <c r="A1886" t="s">
        <v>165</v>
      </c>
      <c r="B1886" t="str">
        <f t="shared" si="616"/>
        <v>E333 HYD Wtrwhl/Trbn, Snoq 2-2013-9</v>
      </c>
      <c r="C1886" s="19" t="s">
        <v>1230</v>
      </c>
      <c r="E1886" s="27">
        <v>43373</v>
      </c>
      <c r="F1886" s="249">
        <v>28602461.440000001</v>
      </c>
      <c r="G1886" s="67">
        <v>3.49E-2</v>
      </c>
      <c r="H1886" s="250">
        <v>83185.5</v>
      </c>
      <c r="I1886" s="249">
        <f t="shared" si="617"/>
        <v>28603226.07</v>
      </c>
      <c r="J1886" s="67">
        <f t="shared" si="602"/>
        <v>3.49E-2</v>
      </c>
      <c r="K1886" s="259">
        <f t="shared" si="618"/>
        <v>83187.71582025</v>
      </c>
      <c r="L1886" s="250">
        <f t="shared" si="615"/>
        <v>2.2200000000000002</v>
      </c>
      <c r="M1886" s="19" t="s">
        <v>1260</v>
      </c>
      <c r="O1886" s="32" t="str">
        <f t="shared" si="619"/>
        <v>E333</v>
      </c>
      <c r="P1886" s="318"/>
      <c r="T1886" s="19" t="s">
        <v>1260</v>
      </c>
    </row>
    <row r="1887" spans="1:20" outlineLevel="2" x14ac:dyDescent="0.25">
      <c r="A1887" t="s">
        <v>165</v>
      </c>
      <c r="B1887" t="str">
        <f t="shared" si="616"/>
        <v>E333 HYD Wtrwhl/Trbn, Snoq 2-2013-10</v>
      </c>
      <c r="C1887" s="19" t="s">
        <v>1230</v>
      </c>
      <c r="E1887" s="27">
        <v>43404</v>
      </c>
      <c r="F1887" s="249">
        <v>28602461.440000001</v>
      </c>
      <c r="G1887" s="67">
        <v>3.49E-2</v>
      </c>
      <c r="H1887" s="250">
        <v>83185.5</v>
      </c>
      <c r="I1887" s="249">
        <f t="shared" si="617"/>
        <v>28603226.07</v>
      </c>
      <c r="J1887" s="67">
        <f t="shared" si="602"/>
        <v>3.49E-2</v>
      </c>
      <c r="K1887" s="259">
        <f t="shared" si="618"/>
        <v>83187.71582025</v>
      </c>
      <c r="L1887" s="250">
        <f t="shared" si="615"/>
        <v>2.2200000000000002</v>
      </c>
      <c r="M1887" s="19" t="s">
        <v>1260</v>
      </c>
      <c r="O1887" s="32" t="str">
        <f t="shared" si="619"/>
        <v>E333</v>
      </c>
      <c r="P1887" s="318"/>
      <c r="T1887" s="19" t="s">
        <v>1260</v>
      </c>
    </row>
    <row r="1888" spans="1:20" outlineLevel="2" x14ac:dyDescent="0.25">
      <c r="A1888" t="s">
        <v>165</v>
      </c>
      <c r="B1888" t="str">
        <f t="shared" si="616"/>
        <v>E333 HYD Wtrwhl/Trbn, Snoq 2-2013-11</v>
      </c>
      <c r="C1888" s="19" t="s">
        <v>1230</v>
      </c>
      <c r="E1888" s="27">
        <v>43434</v>
      </c>
      <c r="F1888" s="249">
        <v>28602843.760000002</v>
      </c>
      <c r="G1888" s="67">
        <v>3.49E-2</v>
      </c>
      <c r="H1888" s="250">
        <v>83186.600000000006</v>
      </c>
      <c r="I1888" s="249">
        <f t="shared" si="617"/>
        <v>28603226.07</v>
      </c>
      <c r="J1888" s="67">
        <f t="shared" si="602"/>
        <v>3.49E-2</v>
      </c>
      <c r="K1888" s="259">
        <f t="shared" si="618"/>
        <v>83187.71582025</v>
      </c>
      <c r="L1888" s="250">
        <f t="shared" si="615"/>
        <v>1.1200000000000001</v>
      </c>
      <c r="M1888" s="19" t="s">
        <v>1260</v>
      </c>
      <c r="O1888" s="32" t="str">
        <f t="shared" si="619"/>
        <v>E333</v>
      </c>
      <c r="P1888" s="318"/>
      <c r="T1888" s="19" t="s">
        <v>1260</v>
      </c>
    </row>
    <row r="1889" spans="1:20" outlineLevel="2" x14ac:dyDescent="0.25">
      <c r="A1889" t="s">
        <v>165</v>
      </c>
      <c r="B1889" t="str">
        <f t="shared" si="616"/>
        <v>E333 HYD Wtrwhl/Trbn, Snoq 2-2013-12</v>
      </c>
      <c r="C1889" s="19" t="s">
        <v>1230</v>
      </c>
      <c r="E1889" s="27">
        <v>43465</v>
      </c>
      <c r="F1889" s="249">
        <v>28603226.07</v>
      </c>
      <c r="G1889" s="67">
        <v>3.49E-2</v>
      </c>
      <c r="H1889" s="250">
        <v>83187.710000000006</v>
      </c>
      <c r="I1889" s="249">
        <f t="shared" si="617"/>
        <v>28603226.07</v>
      </c>
      <c r="J1889" s="67">
        <f t="shared" si="602"/>
        <v>3.49E-2</v>
      </c>
      <c r="K1889" s="259">
        <f t="shared" si="618"/>
        <v>83187.71582025</v>
      </c>
      <c r="L1889" s="250">
        <f t="shared" si="615"/>
        <v>0.01</v>
      </c>
      <c r="M1889" s="19" t="s">
        <v>1260</v>
      </c>
      <c r="O1889" s="32" t="str">
        <f t="shared" si="619"/>
        <v>E333</v>
      </c>
      <c r="P1889" s="318"/>
      <c r="T1889" s="19" t="s">
        <v>1260</v>
      </c>
    </row>
    <row r="1890" spans="1:20" s="19" customFormat="1" ht="15.75" outlineLevel="1" thickBot="1" x14ac:dyDescent="0.3">
      <c r="A1890" s="28" t="s">
        <v>768</v>
      </c>
      <c r="C1890" s="20" t="s">
        <v>1232</v>
      </c>
      <c r="E1890" s="104" t="s">
        <v>1266</v>
      </c>
      <c r="F1890" s="29"/>
      <c r="G1890" s="30"/>
      <c r="H1890" s="41">
        <f>SUBTOTAL(9,H1878:H1889)</f>
        <v>998229.30999999994</v>
      </c>
      <c r="I1890" s="29"/>
      <c r="J1890" s="30">
        <f t="shared" si="602"/>
        <v>0</v>
      </c>
      <c r="K1890" s="41">
        <f>SUBTOTAL(9,K1878:K1889)</f>
        <v>998252.58984299994</v>
      </c>
      <c r="L1890" s="41">
        <f t="shared" si="615"/>
        <v>23.28</v>
      </c>
      <c r="O1890" s="32" t="str">
        <f>LEFT(A1890,5)</f>
        <v xml:space="preserve">E333 </v>
      </c>
      <c r="P1890" s="318">
        <f>-L1890/2</f>
        <v>-11.64</v>
      </c>
    </row>
    <row r="1891" spans="1:20" ht="15.75" outlineLevel="2" thickTop="1" x14ac:dyDescent="0.25">
      <c r="A1891" t="s">
        <v>166</v>
      </c>
      <c r="B1891" t="str">
        <f t="shared" ref="B1891:B1902" si="620">CONCATENATE(A1891,"-",MONTH(E1891))</f>
        <v>E333 HYD Wtrwhl/Trbn, Snoqualmie 1-1</v>
      </c>
      <c r="C1891" s="19" t="s">
        <v>1230</v>
      </c>
      <c r="E1891" s="27">
        <v>43131</v>
      </c>
      <c r="F1891" s="249">
        <v>1885500.95</v>
      </c>
      <c r="G1891" s="67">
        <v>3.4599999999999999E-2</v>
      </c>
      <c r="H1891" s="250">
        <v>5436.53</v>
      </c>
      <c r="I1891" s="249">
        <f t="shared" ref="I1891:I1902" si="621">VLOOKUP(CONCATENATE(A1891,"-12"),$B$6:$F$7816,5,FALSE)</f>
        <v>1884124.07</v>
      </c>
      <c r="J1891" s="67">
        <f t="shared" si="602"/>
        <v>3.4599999999999999E-2</v>
      </c>
      <c r="K1891" s="259">
        <f t="shared" ref="K1891:K1902" si="622">I1891*J1891/12</f>
        <v>5432.5577351666661</v>
      </c>
      <c r="L1891" s="250">
        <f t="shared" si="615"/>
        <v>-3.97</v>
      </c>
      <c r="M1891" s="19" t="s">
        <v>1260</v>
      </c>
      <c r="O1891" s="32" t="str">
        <f t="shared" ref="O1891:O1902" si="623">LEFT(A1891,4)</f>
        <v>E333</v>
      </c>
      <c r="P1891" s="318"/>
      <c r="T1891" s="19" t="s">
        <v>1260</v>
      </c>
    </row>
    <row r="1892" spans="1:20" outlineLevel="2" x14ac:dyDescent="0.25">
      <c r="A1892" t="s">
        <v>166</v>
      </c>
      <c r="B1892" t="str">
        <f t="shared" si="620"/>
        <v>E333 HYD Wtrwhl/Trbn, Snoqualmie 1-2</v>
      </c>
      <c r="C1892" s="19" t="s">
        <v>1230</v>
      </c>
      <c r="E1892" s="27">
        <v>43159</v>
      </c>
      <c r="F1892" s="249">
        <v>1885500.95</v>
      </c>
      <c r="G1892" s="67">
        <v>3.4599999999999999E-2</v>
      </c>
      <c r="H1892" s="250">
        <v>5436.53</v>
      </c>
      <c r="I1892" s="249">
        <f t="shared" si="621"/>
        <v>1884124.07</v>
      </c>
      <c r="J1892" s="67">
        <f t="shared" si="602"/>
        <v>3.4599999999999999E-2</v>
      </c>
      <c r="K1892" s="259">
        <f t="shared" si="622"/>
        <v>5432.5577351666661</v>
      </c>
      <c r="L1892" s="250">
        <f t="shared" si="615"/>
        <v>-3.97</v>
      </c>
      <c r="M1892" s="19" t="s">
        <v>1260</v>
      </c>
      <c r="O1892" s="32" t="str">
        <f t="shared" si="623"/>
        <v>E333</v>
      </c>
      <c r="P1892" s="318"/>
      <c r="T1892" s="19" t="s">
        <v>1260</v>
      </c>
    </row>
    <row r="1893" spans="1:20" outlineLevel="2" x14ac:dyDescent="0.25">
      <c r="A1893" t="s">
        <v>166</v>
      </c>
      <c r="B1893" t="str">
        <f t="shared" si="620"/>
        <v>E333 HYD Wtrwhl/Trbn, Snoqualmie 1-3</v>
      </c>
      <c r="C1893" s="19" t="s">
        <v>1230</v>
      </c>
      <c r="E1893" s="27">
        <v>43190</v>
      </c>
      <c r="F1893" s="249">
        <v>1885500.95</v>
      </c>
      <c r="G1893" s="67">
        <v>3.4599999999999999E-2</v>
      </c>
      <c r="H1893" s="250">
        <v>5436.53</v>
      </c>
      <c r="I1893" s="249">
        <f t="shared" si="621"/>
        <v>1884124.07</v>
      </c>
      <c r="J1893" s="67">
        <f t="shared" si="602"/>
        <v>3.4599999999999999E-2</v>
      </c>
      <c r="K1893" s="259">
        <f t="shared" si="622"/>
        <v>5432.5577351666661</v>
      </c>
      <c r="L1893" s="250">
        <f t="shared" si="615"/>
        <v>-3.97</v>
      </c>
      <c r="M1893" s="19" t="s">
        <v>1260</v>
      </c>
      <c r="O1893" s="32" t="str">
        <f t="shared" si="623"/>
        <v>E333</v>
      </c>
      <c r="P1893" s="318"/>
      <c r="T1893" s="19" t="s">
        <v>1260</v>
      </c>
    </row>
    <row r="1894" spans="1:20" outlineLevel="2" x14ac:dyDescent="0.25">
      <c r="A1894" t="s">
        <v>166</v>
      </c>
      <c r="B1894" t="str">
        <f t="shared" si="620"/>
        <v>E333 HYD Wtrwhl/Trbn, Snoqualmie 1-4</v>
      </c>
      <c r="C1894" s="19" t="s">
        <v>1230</v>
      </c>
      <c r="E1894" s="27">
        <v>43220</v>
      </c>
      <c r="F1894" s="249">
        <v>1885500.95</v>
      </c>
      <c r="G1894" s="67">
        <v>3.4599999999999999E-2</v>
      </c>
      <c r="H1894" s="250">
        <v>5436.53</v>
      </c>
      <c r="I1894" s="249">
        <f t="shared" si="621"/>
        <v>1884124.07</v>
      </c>
      <c r="J1894" s="67">
        <f t="shared" si="602"/>
        <v>3.4599999999999999E-2</v>
      </c>
      <c r="K1894" s="259">
        <f t="shared" si="622"/>
        <v>5432.5577351666661</v>
      </c>
      <c r="L1894" s="250">
        <f t="shared" si="615"/>
        <v>-3.97</v>
      </c>
      <c r="M1894" s="19" t="s">
        <v>1260</v>
      </c>
      <c r="O1894" s="32" t="str">
        <f t="shared" si="623"/>
        <v>E333</v>
      </c>
      <c r="P1894" s="318"/>
      <c r="T1894" s="19" t="s">
        <v>1260</v>
      </c>
    </row>
    <row r="1895" spans="1:20" outlineLevel="2" x14ac:dyDescent="0.25">
      <c r="A1895" t="s">
        <v>166</v>
      </c>
      <c r="B1895" t="str">
        <f t="shared" si="620"/>
        <v>E333 HYD Wtrwhl/Trbn, Snoqualmie 1-5</v>
      </c>
      <c r="C1895" s="19" t="s">
        <v>1230</v>
      </c>
      <c r="E1895" s="27">
        <v>43251</v>
      </c>
      <c r="F1895" s="249">
        <v>1885500.95</v>
      </c>
      <c r="G1895" s="67">
        <v>3.4599999999999999E-2</v>
      </c>
      <c r="H1895" s="250">
        <v>5436.53</v>
      </c>
      <c r="I1895" s="249">
        <f t="shared" si="621"/>
        <v>1884124.07</v>
      </c>
      <c r="J1895" s="67">
        <f t="shared" si="602"/>
        <v>3.4599999999999999E-2</v>
      </c>
      <c r="K1895" s="259">
        <f t="shared" si="622"/>
        <v>5432.5577351666661</v>
      </c>
      <c r="L1895" s="250">
        <f t="shared" si="615"/>
        <v>-3.97</v>
      </c>
      <c r="M1895" s="19" t="s">
        <v>1260</v>
      </c>
      <c r="O1895" s="32" t="str">
        <f t="shared" si="623"/>
        <v>E333</v>
      </c>
      <c r="P1895" s="318"/>
      <c r="T1895" s="19" t="s">
        <v>1260</v>
      </c>
    </row>
    <row r="1896" spans="1:20" outlineLevel="2" x14ac:dyDescent="0.25">
      <c r="A1896" t="s">
        <v>166</v>
      </c>
      <c r="B1896" t="str">
        <f t="shared" si="620"/>
        <v>E333 HYD Wtrwhl/Trbn, Snoqualmie 1-6</v>
      </c>
      <c r="C1896" s="19" t="s">
        <v>1230</v>
      </c>
      <c r="E1896" s="27">
        <v>43281</v>
      </c>
      <c r="F1896" s="249">
        <v>1885500.95</v>
      </c>
      <c r="G1896" s="67">
        <v>3.4599999999999999E-2</v>
      </c>
      <c r="H1896" s="250">
        <v>5436.53</v>
      </c>
      <c r="I1896" s="249">
        <f t="shared" si="621"/>
        <v>1884124.07</v>
      </c>
      <c r="J1896" s="67">
        <f t="shared" si="602"/>
        <v>3.4599999999999999E-2</v>
      </c>
      <c r="K1896" s="259">
        <f t="shared" si="622"/>
        <v>5432.5577351666661</v>
      </c>
      <c r="L1896" s="250">
        <f t="shared" si="615"/>
        <v>-3.97</v>
      </c>
      <c r="M1896" s="19" t="s">
        <v>1260</v>
      </c>
      <c r="O1896" s="32" t="str">
        <f t="shared" si="623"/>
        <v>E333</v>
      </c>
      <c r="P1896" s="318"/>
      <c r="T1896" s="19" t="s">
        <v>1260</v>
      </c>
    </row>
    <row r="1897" spans="1:20" outlineLevel="2" x14ac:dyDescent="0.25">
      <c r="A1897" t="s">
        <v>166</v>
      </c>
      <c r="B1897" t="str">
        <f t="shared" si="620"/>
        <v>E333 HYD Wtrwhl/Trbn, Snoqualmie 1-7</v>
      </c>
      <c r="C1897" s="19" t="s">
        <v>1230</v>
      </c>
      <c r="E1897" s="27">
        <v>43312</v>
      </c>
      <c r="F1897" s="249">
        <v>1885500.95</v>
      </c>
      <c r="G1897" s="67">
        <v>3.4599999999999999E-2</v>
      </c>
      <c r="H1897" s="250">
        <v>5436.53</v>
      </c>
      <c r="I1897" s="249">
        <f t="shared" si="621"/>
        <v>1884124.07</v>
      </c>
      <c r="J1897" s="67">
        <f t="shared" si="602"/>
        <v>3.4599999999999999E-2</v>
      </c>
      <c r="K1897" s="259">
        <f t="shared" si="622"/>
        <v>5432.5577351666661</v>
      </c>
      <c r="L1897" s="250">
        <f t="shared" si="615"/>
        <v>-3.97</v>
      </c>
      <c r="M1897" s="19" t="s">
        <v>1260</v>
      </c>
      <c r="O1897" s="32" t="str">
        <f t="shared" si="623"/>
        <v>E333</v>
      </c>
      <c r="P1897" s="318"/>
      <c r="T1897" s="19" t="s">
        <v>1260</v>
      </c>
    </row>
    <row r="1898" spans="1:20" outlineLevel="2" x14ac:dyDescent="0.25">
      <c r="A1898" t="s">
        <v>166</v>
      </c>
      <c r="B1898" t="str">
        <f t="shared" si="620"/>
        <v>E333 HYD Wtrwhl/Trbn, Snoqualmie 1-8</v>
      </c>
      <c r="C1898" s="19" t="s">
        <v>1230</v>
      </c>
      <c r="E1898" s="27">
        <v>43343</v>
      </c>
      <c r="F1898" s="249">
        <v>1885500.95</v>
      </c>
      <c r="G1898" s="67">
        <v>3.4599999999999999E-2</v>
      </c>
      <c r="H1898" s="250">
        <v>5436.53</v>
      </c>
      <c r="I1898" s="249">
        <f t="shared" si="621"/>
        <v>1884124.07</v>
      </c>
      <c r="J1898" s="67">
        <f t="shared" si="602"/>
        <v>3.4599999999999999E-2</v>
      </c>
      <c r="K1898" s="259">
        <f t="shared" si="622"/>
        <v>5432.5577351666661</v>
      </c>
      <c r="L1898" s="250">
        <f t="shared" si="615"/>
        <v>-3.97</v>
      </c>
      <c r="M1898" s="19" t="s">
        <v>1260</v>
      </c>
      <c r="O1898" s="32" t="str">
        <f t="shared" si="623"/>
        <v>E333</v>
      </c>
      <c r="P1898" s="318"/>
      <c r="T1898" s="19" t="s">
        <v>1260</v>
      </c>
    </row>
    <row r="1899" spans="1:20" outlineLevel="2" x14ac:dyDescent="0.25">
      <c r="A1899" t="s">
        <v>166</v>
      </c>
      <c r="B1899" t="str">
        <f t="shared" si="620"/>
        <v>E333 HYD Wtrwhl/Trbn, Snoqualmie 1-9</v>
      </c>
      <c r="C1899" s="19" t="s">
        <v>1230</v>
      </c>
      <c r="E1899" s="27">
        <v>43373</v>
      </c>
      <c r="F1899" s="249">
        <v>1885500.95</v>
      </c>
      <c r="G1899" s="67">
        <v>3.4599999999999999E-2</v>
      </c>
      <c r="H1899" s="250">
        <v>5436.53</v>
      </c>
      <c r="I1899" s="249">
        <f t="shared" si="621"/>
        <v>1884124.07</v>
      </c>
      <c r="J1899" s="67">
        <f t="shared" si="602"/>
        <v>3.4599999999999999E-2</v>
      </c>
      <c r="K1899" s="259">
        <f t="shared" si="622"/>
        <v>5432.5577351666661</v>
      </c>
      <c r="L1899" s="250">
        <f t="shared" si="615"/>
        <v>-3.97</v>
      </c>
      <c r="M1899" s="19" t="s">
        <v>1260</v>
      </c>
      <c r="O1899" s="32" t="str">
        <f t="shared" si="623"/>
        <v>E333</v>
      </c>
      <c r="P1899" s="318"/>
      <c r="T1899" s="19" t="s">
        <v>1260</v>
      </c>
    </row>
    <row r="1900" spans="1:20" outlineLevel="2" x14ac:dyDescent="0.25">
      <c r="A1900" t="s">
        <v>166</v>
      </c>
      <c r="B1900" t="str">
        <f t="shared" si="620"/>
        <v>E333 HYD Wtrwhl/Trbn, Snoqualmie 1-10</v>
      </c>
      <c r="C1900" s="19" t="s">
        <v>1230</v>
      </c>
      <c r="E1900" s="27">
        <v>43404</v>
      </c>
      <c r="F1900" s="249">
        <v>1885500.95</v>
      </c>
      <c r="G1900" s="67">
        <v>3.4599999999999999E-2</v>
      </c>
      <c r="H1900" s="250">
        <v>5436.53</v>
      </c>
      <c r="I1900" s="249">
        <f t="shared" si="621"/>
        <v>1884124.07</v>
      </c>
      <c r="J1900" s="67">
        <f t="shared" si="602"/>
        <v>3.4599999999999999E-2</v>
      </c>
      <c r="K1900" s="259">
        <f t="shared" si="622"/>
        <v>5432.5577351666661</v>
      </c>
      <c r="L1900" s="250">
        <f t="shared" si="615"/>
        <v>-3.97</v>
      </c>
      <c r="M1900" s="19" t="s">
        <v>1260</v>
      </c>
      <c r="O1900" s="32" t="str">
        <f t="shared" si="623"/>
        <v>E333</v>
      </c>
      <c r="P1900" s="318"/>
      <c r="T1900" s="19" t="s">
        <v>1260</v>
      </c>
    </row>
    <row r="1901" spans="1:20" outlineLevel="2" x14ac:dyDescent="0.25">
      <c r="A1901" t="s">
        <v>166</v>
      </c>
      <c r="B1901" t="str">
        <f t="shared" si="620"/>
        <v>E333 HYD Wtrwhl/Trbn, Snoqualmie 1-11</v>
      </c>
      <c r="C1901" s="19" t="s">
        <v>1230</v>
      </c>
      <c r="E1901" s="27">
        <v>43434</v>
      </c>
      <c r="F1901" s="249">
        <v>1885500.95</v>
      </c>
      <c r="G1901" s="67">
        <v>3.4599999999999999E-2</v>
      </c>
      <c r="H1901" s="250">
        <v>5436.53</v>
      </c>
      <c r="I1901" s="249">
        <f t="shared" si="621"/>
        <v>1884124.07</v>
      </c>
      <c r="J1901" s="67">
        <f t="shared" si="602"/>
        <v>3.4599999999999999E-2</v>
      </c>
      <c r="K1901" s="259">
        <f t="shared" si="622"/>
        <v>5432.5577351666661</v>
      </c>
      <c r="L1901" s="250">
        <f t="shared" si="615"/>
        <v>-3.97</v>
      </c>
      <c r="M1901" s="19" t="s">
        <v>1260</v>
      </c>
      <c r="O1901" s="32" t="str">
        <f t="shared" si="623"/>
        <v>E333</v>
      </c>
      <c r="P1901" s="318"/>
      <c r="T1901" s="19" t="s">
        <v>1260</v>
      </c>
    </row>
    <row r="1902" spans="1:20" outlineLevel="2" x14ac:dyDescent="0.25">
      <c r="A1902" t="s">
        <v>166</v>
      </c>
      <c r="B1902" t="str">
        <f t="shared" si="620"/>
        <v>E333 HYD Wtrwhl/Trbn, Snoqualmie 1-12</v>
      </c>
      <c r="C1902" s="19" t="s">
        <v>1230</v>
      </c>
      <c r="E1902" s="27">
        <v>43465</v>
      </c>
      <c r="F1902" s="249">
        <v>1884124.07</v>
      </c>
      <c r="G1902" s="67">
        <v>3.4599999999999999E-2</v>
      </c>
      <c r="H1902" s="250">
        <v>5432.5599999999995</v>
      </c>
      <c r="I1902" s="249">
        <f t="shared" si="621"/>
        <v>1884124.07</v>
      </c>
      <c r="J1902" s="67">
        <f t="shared" ref="J1902:J1965" si="624">G1902</f>
        <v>3.4599999999999999E-2</v>
      </c>
      <c r="K1902" s="259">
        <f t="shared" si="622"/>
        <v>5432.5577351666661</v>
      </c>
      <c r="L1902" s="250">
        <f t="shared" si="615"/>
        <v>0</v>
      </c>
      <c r="M1902" s="19" t="s">
        <v>1260</v>
      </c>
      <c r="O1902" s="32" t="str">
        <f t="shared" si="623"/>
        <v>E333</v>
      </c>
      <c r="P1902" s="318"/>
      <c r="T1902" s="19" t="s">
        <v>1260</v>
      </c>
    </row>
    <row r="1903" spans="1:20" s="19" customFormat="1" ht="15.75" outlineLevel="1" thickBot="1" x14ac:dyDescent="0.3">
      <c r="A1903" s="28" t="s">
        <v>769</v>
      </c>
      <c r="C1903" s="20" t="s">
        <v>1232</v>
      </c>
      <c r="E1903" s="104" t="s">
        <v>1266</v>
      </c>
      <c r="F1903" s="29"/>
      <c r="G1903" s="30"/>
      <c r="H1903" s="41">
        <f>SUBTOTAL(9,H1891:H1902)</f>
        <v>65234.389999999992</v>
      </c>
      <c r="I1903" s="29"/>
      <c r="J1903" s="30">
        <f t="shared" si="624"/>
        <v>0</v>
      </c>
      <c r="K1903" s="41">
        <f>SUBTOTAL(9,K1891:K1902)</f>
        <v>65190.69282199999</v>
      </c>
      <c r="L1903" s="41">
        <f t="shared" si="615"/>
        <v>-43.7</v>
      </c>
      <c r="O1903" s="32" t="str">
        <f>LEFT(A1903,5)</f>
        <v xml:space="preserve">E333 </v>
      </c>
      <c r="P1903" s="318">
        <f>-L1903/2</f>
        <v>21.85</v>
      </c>
    </row>
    <row r="1904" spans="1:20" ht="15.75" outlineLevel="2" thickTop="1" x14ac:dyDescent="0.25">
      <c r="A1904" t="s">
        <v>167</v>
      </c>
      <c r="B1904" t="str">
        <f t="shared" ref="B1904:B1915" si="625">CONCATENATE(A1904,"-",MONTH(E1904))</f>
        <v>E333 HYD Wtrwhl/Trbn, Snoqualmie 2-1</v>
      </c>
      <c r="C1904" s="19" t="s">
        <v>1230</v>
      </c>
      <c r="E1904" s="27">
        <v>43131</v>
      </c>
      <c r="F1904" s="249">
        <v>6614758.1299999999</v>
      </c>
      <c r="G1904" s="67">
        <v>3.49E-2</v>
      </c>
      <c r="H1904" s="250">
        <v>19237.920000000002</v>
      </c>
      <c r="I1904" s="249">
        <f t="shared" ref="I1904:I1915" si="626">VLOOKUP(CONCATENATE(A1904,"-12"),$B$6:$F$7816,5,FALSE)</f>
        <v>7208704.2999999998</v>
      </c>
      <c r="J1904" s="67">
        <f t="shared" si="624"/>
        <v>3.49E-2</v>
      </c>
      <c r="K1904" s="259">
        <f t="shared" ref="K1904:K1915" si="627">I1904*J1904/12</f>
        <v>20965.315005833334</v>
      </c>
      <c r="L1904" s="250">
        <f t="shared" si="615"/>
        <v>1727.4</v>
      </c>
      <c r="M1904" s="19" t="s">
        <v>1260</v>
      </c>
      <c r="O1904" s="32" t="str">
        <f t="shared" ref="O1904:O1915" si="628">LEFT(A1904,4)</f>
        <v>E333</v>
      </c>
      <c r="P1904" s="318"/>
      <c r="T1904" s="19" t="s">
        <v>1260</v>
      </c>
    </row>
    <row r="1905" spans="1:20" outlineLevel="2" x14ac:dyDescent="0.25">
      <c r="A1905" t="s">
        <v>167</v>
      </c>
      <c r="B1905" t="str">
        <f t="shared" si="625"/>
        <v>E333 HYD Wtrwhl/Trbn, Snoqualmie 2-2</v>
      </c>
      <c r="C1905" s="19" t="s">
        <v>1230</v>
      </c>
      <c r="E1905" s="27">
        <v>43159</v>
      </c>
      <c r="F1905" s="249">
        <v>6614758.1299999999</v>
      </c>
      <c r="G1905" s="67">
        <v>3.49E-2</v>
      </c>
      <c r="H1905" s="250">
        <v>19237.920000000002</v>
      </c>
      <c r="I1905" s="249">
        <f t="shared" si="626"/>
        <v>7208704.2999999998</v>
      </c>
      <c r="J1905" s="67">
        <f t="shared" si="624"/>
        <v>3.49E-2</v>
      </c>
      <c r="K1905" s="259">
        <f t="shared" si="627"/>
        <v>20965.315005833334</v>
      </c>
      <c r="L1905" s="250">
        <f t="shared" si="615"/>
        <v>1727.4</v>
      </c>
      <c r="M1905" s="19" t="s">
        <v>1260</v>
      </c>
      <c r="O1905" s="32" t="str">
        <f t="shared" si="628"/>
        <v>E333</v>
      </c>
      <c r="P1905" s="318"/>
      <c r="T1905" s="19" t="s">
        <v>1260</v>
      </c>
    </row>
    <row r="1906" spans="1:20" outlineLevel="2" x14ac:dyDescent="0.25">
      <c r="A1906" t="s">
        <v>167</v>
      </c>
      <c r="B1906" t="str">
        <f t="shared" si="625"/>
        <v>E333 HYD Wtrwhl/Trbn, Snoqualmie 2-3</v>
      </c>
      <c r="C1906" s="19" t="s">
        <v>1230</v>
      </c>
      <c r="E1906" s="27">
        <v>43190</v>
      </c>
      <c r="F1906" s="249">
        <v>6614758.1299999999</v>
      </c>
      <c r="G1906" s="67">
        <v>3.49E-2</v>
      </c>
      <c r="H1906" s="250">
        <v>19237.920000000002</v>
      </c>
      <c r="I1906" s="249">
        <f t="shared" si="626"/>
        <v>7208704.2999999998</v>
      </c>
      <c r="J1906" s="67">
        <f t="shared" si="624"/>
        <v>3.49E-2</v>
      </c>
      <c r="K1906" s="259">
        <f t="shared" si="627"/>
        <v>20965.315005833334</v>
      </c>
      <c r="L1906" s="250">
        <f t="shared" si="615"/>
        <v>1727.4</v>
      </c>
      <c r="M1906" s="19" t="s">
        <v>1260</v>
      </c>
      <c r="O1906" s="32" t="str">
        <f t="shared" si="628"/>
        <v>E333</v>
      </c>
      <c r="P1906" s="318"/>
      <c r="T1906" s="19" t="s">
        <v>1260</v>
      </c>
    </row>
    <row r="1907" spans="1:20" outlineLevel="2" x14ac:dyDescent="0.25">
      <c r="A1907" t="s">
        <v>167</v>
      </c>
      <c r="B1907" t="str">
        <f t="shared" si="625"/>
        <v>E333 HYD Wtrwhl/Trbn, Snoqualmie 2-4</v>
      </c>
      <c r="C1907" s="19" t="s">
        <v>1230</v>
      </c>
      <c r="E1907" s="27">
        <v>43220</v>
      </c>
      <c r="F1907" s="249">
        <v>6614758.1299999999</v>
      </c>
      <c r="G1907" s="67">
        <v>3.49E-2</v>
      </c>
      <c r="H1907" s="250">
        <v>19237.920000000002</v>
      </c>
      <c r="I1907" s="249">
        <f t="shared" si="626"/>
        <v>7208704.2999999998</v>
      </c>
      <c r="J1907" s="67">
        <f t="shared" si="624"/>
        <v>3.49E-2</v>
      </c>
      <c r="K1907" s="259">
        <f t="shared" si="627"/>
        <v>20965.315005833334</v>
      </c>
      <c r="L1907" s="250">
        <f t="shared" si="615"/>
        <v>1727.4</v>
      </c>
      <c r="M1907" s="19" t="s">
        <v>1260</v>
      </c>
      <c r="O1907" s="32" t="str">
        <f t="shared" si="628"/>
        <v>E333</v>
      </c>
      <c r="P1907" s="318"/>
      <c r="T1907" s="19" t="s">
        <v>1260</v>
      </c>
    </row>
    <row r="1908" spans="1:20" outlineLevel="2" x14ac:dyDescent="0.25">
      <c r="A1908" t="s">
        <v>167</v>
      </c>
      <c r="B1908" t="str">
        <f t="shared" si="625"/>
        <v>E333 HYD Wtrwhl/Trbn, Snoqualmie 2-5</v>
      </c>
      <c r="C1908" s="19" t="s">
        <v>1230</v>
      </c>
      <c r="E1908" s="27">
        <v>43251</v>
      </c>
      <c r="F1908" s="249">
        <v>6614758.1299999999</v>
      </c>
      <c r="G1908" s="67">
        <v>3.49E-2</v>
      </c>
      <c r="H1908" s="250">
        <v>19237.920000000002</v>
      </c>
      <c r="I1908" s="249">
        <f t="shared" si="626"/>
        <v>7208704.2999999998</v>
      </c>
      <c r="J1908" s="67">
        <f t="shared" si="624"/>
        <v>3.49E-2</v>
      </c>
      <c r="K1908" s="259">
        <f t="shared" si="627"/>
        <v>20965.315005833334</v>
      </c>
      <c r="L1908" s="250">
        <f t="shared" si="615"/>
        <v>1727.4</v>
      </c>
      <c r="M1908" s="19" t="s">
        <v>1260</v>
      </c>
      <c r="O1908" s="32" t="str">
        <f t="shared" si="628"/>
        <v>E333</v>
      </c>
      <c r="P1908" s="318"/>
      <c r="T1908" s="19" t="s">
        <v>1260</v>
      </c>
    </row>
    <row r="1909" spans="1:20" outlineLevel="2" x14ac:dyDescent="0.25">
      <c r="A1909" t="s">
        <v>167</v>
      </c>
      <c r="B1909" t="str">
        <f t="shared" si="625"/>
        <v>E333 HYD Wtrwhl/Trbn, Snoqualmie 2-6</v>
      </c>
      <c r="C1909" s="19" t="s">
        <v>1230</v>
      </c>
      <c r="E1909" s="27">
        <v>43281</v>
      </c>
      <c r="F1909" s="249">
        <v>6614758.1299999999</v>
      </c>
      <c r="G1909" s="67">
        <v>3.49E-2</v>
      </c>
      <c r="H1909" s="250">
        <v>19237.920000000002</v>
      </c>
      <c r="I1909" s="249">
        <f t="shared" si="626"/>
        <v>7208704.2999999998</v>
      </c>
      <c r="J1909" s="67">
        <f t="shared" si="624"/>
        <v>3.49E-2</v>
      </c>
      <c r="K1909" s="259">
        <f t="shared" si="627"/>
        <v>20965.315005833334</v>
      </c>
      <c r="L1909" s="250">
        <f t="shared" si="615"/>
        <v>1727.4</v>
      </c>
      <c r="M1909" s="19" t="s">
        <v>1260</v>
      </c>
      <c r="O1909" s="32" t="str">
        <f t="shared" si="628"/>
        <v>E333</v>
      </c>
      <c r="P1909" s="318"/>
      <c r="T1909" s="19" t="s">
        <v>1260</v>
      </c>
    </row>
    <row r="1910" spans="1:20" outlineLevel="2" x14ac:dyDescent="0.25">
      <c r="A1910" t="s">
        <v>167</v>
      </c>
      <c r="B1910" t="str">
        <f t="shared" si="625"/>
        <v>E333 HYD Wtrwhl/Trbn, Snoqualmie 2-7</v>
      </c>
      <c r="C1910" s="19" t="s">
        <v>1230</v>
      </c>
      <c r="E1910" s="27">
        <v>43312</v>
      </c>
      <c r="F1910" s="249">
        <v>6614758.1299999999</v>
      </c>
      <c r="G1910" s="67">
        <v>3.49E-2</v>
      </c>
      <c r="H1910" s="250">
        <v>19237.920000000002</v>
      </c>
      <c r="I1910" s="249">
        <f t="shared" si="626"/>
        <v>7208704.2999999998</v>
      </c>
      <c r="J1910" s="67">
        <f t="shared" si="624"/>
        <v>3.49E-2</v>
      </c>
      <c r="K1910" s="259">
        <f t="shared" si="627"/>
        <v>20965.315005833334</v>
      </c>
      <c r="L1910" s="250">
        <f t="shared" si="615"/>
        <v>1727.4</v>
      </c>
      <c r="M1910" s="19" t="s">
        <v>1260</v>
      </c>
      <c r="O1910" s="32" t="str">
        <f t="shared" si="628"/>
        <v>E333</v>
      </c>
      <c r="P1910" s="318"/>
      <c r="T1910" s="19" t="s">
        <v>1260</v>
      </c>
    </row>
    <row r="1911" spans="1:20" outlineLevel="2" x14ac:dyDescent="0.25">
      <c r="A1911" t="s">
        <v>167</v>
      </c>
      <c r="B1911" t="str">
        <f t="shared" si="625"/>
        <v>E333 HYD Wtrwhl/Trbn, Snoqualmie 2-8</v>
      </c>
      <c r="C1911" s="19" t="s">
        <v>1230</v>
      </c>
      <c r="E1911" s="27">
        <v>43343</v>
      </c>
      <c r="F1911" s="249">
        <v>6614758.1299999999</v>
      </c>
      <c r="G1911" s="67">
        <v>3.49E-2</v>
      </c>
      <c r="H1911" s="250">
        <v>19237.920000000002</v>
      </c>
      <c r="I1911" s="249">
        <f t="shared" si="626"/>
        <v>7208704.2999999998</v>
      </c>
      <c r="J1911" s="67">
        <f t="shared" si="624"/>
        <v>3.49E-2</v>
      </c>
      <c r="K1911" s="259">
        <f t="shared" si="627"/>
        <v>20965.315005833334</v>
      </c>
      <c r="L1911" s="250">
        <f t="shared" si="615"/>
        <v>1727.4</v>
      </c>
      <c r="M1911" s="19" t="s">
        <v>1260</v>
      </c>
      <c r="O1911" s="32" t="str">
        <f t="shared" si="628"/>
        <v>E333</v>
      </c>
      <c r="P1911" s="318"/>
      <c r="T1911" s="19" t="s">
        <v>1260</v>
      </c>
    </row>
    <row r="1912" spans="1:20" outlineLevel="2" x14ac:dyDescent="0.25">
      <c r="A1912" t="s">
        <v>167</v>
      </c>
      <c r="B1912" t="str">
        <f t="shared" si="625"/>
        <v>E333 HYD Wtrwhl/Trbn, Snoqualmie 2-9</v>
      </c>
      <c r="C1912" s="19" t="s">
        <v>1230</v>
      </c>
      <c r="E1912" s="27">
        <v>43373</v>
      </c>
      <c r="F1912" s="249">
        <v>6614758.1299999999</v>
      </c>
      <c r="G1912" s="67">
        <v>3.49E-2</v>
      </c>
      <c r="H1912" s="250">
        <v>19237.920000000002</v>
      </c>
      <c r="I1912" s="249">
        <f t="shared" si="626"/>
        <v>7208704.2999999998</v>
      </c>
      <c r="J1912" s="67">
        <f t="shared" si="624"/>
        <v>3.49E-2</v>
      </c>
      <c r="K1912" s="259">
        <f t="shared" si="627"/>
        <v>20965.315005833334</v>
      </c>
      <c r="L1912" s="250">
        <f t="shared" si="615"/>
        <v>1727.4</v>
      </c>
      <c r="M1912" s="19" t="s">
        <v>1260</v>
      </c>
      <c r="O1912" s="32" t="str">
        <f t="shared" si="628"/>
        <v>E333</v>
      </c>
      <c r="P1912" s="318"/>
      <c r="T1912" s="19" t="s">
        <v>1260</v>
      </c>
    </row>
    <row r="1913" spans="1:20" outlineLevel="2" x14ac:dyDescent="0.25">
      <c r="A1913" t="s">
        <v>167</v>
      </c>
      <c r="B1913" t="str">
        <f t="shared" si="625"/>
        <v>E333 HYD Wtrwhl/Trbn, Snoqualmie 2-10</v>
      </c>
      <c r="C1913" s="19" t="s">
        <v>1230</v>
      </c>
      <c r="E1913" s="27">
        <v>43404</v>
      </c>
      <c r="F1913" s="249">
        <v>6623149.5800000001</v>
      </c>
      <c r="G1913" s="67">
        <v>3.49E-2</v>
      </c>
      <c r="H1913" s="250">
        <v>19262.329999999998</v>
      </c>
      <c r="I1913" s="249">
        <f t="shared" si="626"/>
        <v>7208704.2999999998</v>
      </c>
      <c r="J1913" s="67">
        <f t="shared" si="624"/>
        <v>3.49E-2</v>
      </c>
      <c r="K1913" s="259">
        <f t="shared" si="627"/>
        <v>20965.315005833334</v>
      </c>
      <c r="L1913" s="250">
        <f t="shared" si="615"/>
        <v>1702.99</v>
      </c>
      <c r="M1913" s="19" t="s">
        <v>1260</v>
      </c>
      <c r="O1913" s="32" t="str">
        <f t="shared" si="628"/>
        <v>E333</v>
      </c>
      <c r="P1913" s="318"/>
      <c r="T1913" s="19" t="s">
        <v>1260</v>
      </c>
    </row>
    <row r="1914" spans="1:20" outlineLevel="2" x14ac:dyDescent="0.25">
      <c r="A1914" t="s">
        <v>167</v>
      </c>
      <c r="B1914" t="str">
        <f t="shared" si="625"/>
        <v>E333 HYD Wtrwhl/Trbn, Snoqualmie 2-11</v>
      </c>
      <c r="C1914" s="19" t="s">
        <v>1230</v>
      </c>
      <c r="E1914" s="27">
        <v>43434</v>
      </c>
      <c r="F1914" s="249">
        <v>6631541.0300000003</v>
      </c>
      <c r="G1914" s="67">
        <v>3.49E-2</v>
      </c>
      <c r="H1914" s="250">
        <v>19286.73</v>
      </c>
      <c r="I1914" s="249">
        <f t="shared" si="626"/>
        <v>7208704.2999999998</v>
      </c>
      <c r="J1914" s="67">
        <f t="shared" si="624"/>
        <v>3.49E-2</v>
      </c>
      <c r="K1914" s="259">
        <f t="shared" si="627"/>
        <v>20965.315005833334</v>
      </c>
      <c r="L1914" s="250">
        <f t="shared" si="615"/>
        <v>1678.59</v>
      </c>
      <c r="M1914" s="19" t="s">
        <v>1260</v>
      </c>
      <c r="O1914" s="32" t="str">
        <f t="shared" si="628"/>
        <v>E333</v>
      </c>
      <c r="P1914" s="318"/>
      <c r="T1914" s="19" t="s">
        <v>1260</v>
      </c>
    </row>
    <row r="1915" spans="1:20" outlineLevel="2" x14ac:dyDescent="0.25">
      <c r="A1915" t="s">
        <v>167</v>
      </c>
      <c r="B1915" t="str">
        <f t="shared" si="625"/>
        <v>E333 HYD Wtrwhl/Trbn, Snoqualmie 2-12</v>
      </c>
      <c r="C1915" s="19" t="s">
        <v>1230</v>
      </c>
      <c r="E1915" s="27">
        <v>43465</v>
      </c>
      <c r="F1915" s="249">
        <v>7208704.2999999998</v>
      </c>
      <c r="G1915" s="67">
        <v>3.49E-2</v>
      </c>
      <c r="H1915" s="250">
        <v>20965.32</v>
      </c>
      <c r="I1915" s="249">
        <f t="shared" si="626"/>
        <v>7208704.2999999998</v>
      </c>
      <c r="J1915" s="67">
        <f t="shared" si="624"/>
        <v>3.49E-2</v>
      </c>
      <c r="K1915" s="259">
        <f t="shared" si="627"/>
        <v>20965.315005833334</v>
      </c>
      <c r="L1915" s="250">
        <f t="shared" si="615"/>
        <v>0</v>
      </c>
      <c r="M1915" s="19" t="s">
        <v>1260</v>
      </c>
      <c r="O1915" s="32" t="str">
        <f t="shared" si="628"/>
        <v>E333</v>
      </c>
      <c r="P1915" s="318"/>
      <c r="T1915" s="19" t="s">
        <v>1260</v>
      </c>
    </row>
    <row r="1916" spans="1:20" s="19" customFormat="1" ht="15.75" outlineLevel="1" thickBot="1" x14ac:dyDescent="0.3">
      <c r="A1916" s="28" t="s">
        <v>770</v>
      </c>
      <c r="C1916" s="20" t="s">
        <v>1232</v>
      </c>
      <c r="E1916" s="104" t="s">
        <v>1266</v>
      </c>
      <c r="F1916" s="29"/>
      <c r="G1916" s="30"/>
      <c r="H1916" s="41">
        <f>SUBTOTAL(9,H1904:H1915)</f>
        <v>232655.66000000003</v>
      </c>
      <c r="I1916" s="29"/>
      <c r="J1916" s="30">
        <f t="shared" si="624"/>
        <v>0</v>
      </c>
      <c r="K1916" s="41">
        <f>SUBTOTAL(9,K1904:K1915)</f>
        <v>251583.78007000007</v>
      </c>
      <c r="L1916" s="41">
        <f t="shared" si="615"/>
        <v>18928.12</v>
      </c>
      <c r="O1916" s="32" t="str">
        <f>LEFT(A1916,5)</f>
        <v xml:space="preserve">E333 </v>
      </c>
      <c r="P1916" s="318">
        <f>-L1916/2</f>
        <v>-9464.06</v>
      </c>
    </row>
    <row r="1917" spans="1:20" ht="15.75" outlineLevel="2" thickTop="1" x14ac:dyDescent="0.25">
      <c r="A1917" t="s">
        <v>168</v>
      </c>
      <c r="B1917" t="str">
        <f t="shared" ref="B1917:B1928" si="629">CONCATENATE(A1917,"-",MONTH(E1917))</f>
        <v>E333 HYD Wtrwhl/Trbn, Upper Baker-1</v>
      </c>
      <c r="C1917" s="19" t="s">
        <v>1230</v>
      </c>
      <c r="E1917" s="27">
        <v>43131</v>
      </c>
      <c r="F1917" s="249">
        <v>13128270.76</v>
      </c>
      <c r="G1917" s="67">
        <v>9.6000000000000009E-3</v>
      </c>
      <c r="H1917" s="250">
        <v>10502.619999999999</v>
      </c>
      <c r="I1917" s="249">
        <f t="shared" ref="I1917:I1928" si="630">VLOOKUP(CONCATENATE(A1917,"-12"),$B$6:$F$7816,5,FALSE)</f>
        <v>13128270.76</v>
      </c>
      <c r="J1917" s="67">
        <f t="shared" si="624"/>
        <v>9.6000000000000009E-3</v>
      </c>
      <c r="K1917" s="259">
        <f t="shared" ref="K1917:K1928" si="631">I1917*J1917/12</f>
        <v>10502.616608</v>
      </c>
      <c r="L1917" s="250">
        <f t="shared" si="615"/>
        <v>0</v>
      </c>
      <c r="M1917" s="19" t="s">
        <v>1260</v>
      </c>
      <c r="O1917" s="32" t="str">
        <f t="shared" ref="O1917:O1928" si="632">LEFT(A1917,4)</f>
        <v>E333</v>
      </c>
      <c r="P1917" s="318"/>
      <c r="T1917" s="19" t="s">
        <v>1260</v>
      </c>
    </row>
    <row r="1918" spans="1:20" outlineLevel="2" x14ac:dyDescent="0.25">
      <c r="A1918" t="s">
        <v>168</v>
      </c>
      <c r="B1918" t="str">
        <f t="shared" si="629"/>
        <v>E333 HYD Wtrwhl/Trbn, Upper Baker-2</v>
      </c>
      <c r="C1918" s="19" t="s">
        <v>1230</v>
      </c>
      <c r="E1918" s="27">
        <v>43159</v>
      </c>
      <c r="F1918" s="249">
        <v>13128270.76</v>
      </c>
      <c r="G1918" s="67">
        <v>9.6000000000000009E-3</v>
      </c>
      <c r="H1918" s="250">
        <v>10502.619999999999</v>
      </c>
      <c r="I1918" s="249">
        <f t="shared" si="630"/>
        <v>13128270.76</v>
      </c>
      <c r="J1918" s="67">
        <f t="shared" si="624"/>
        <v>9.6000000000000009E-3</v>
      </c>
      <c r="K1918" s="259">
        <f t="shared" si="631"/>
        <v>10502.616608</v>
      </c>
      <c r="L1918" s="250">
        <f t="shared" si="615"/>
        <v>0</v>
      </c>
      <c r="M1918" s="19" t="s">
        <v>1260</v>
      </c>
      <c r="O1918" s="32" t="str">
        <f t="shared" si="632"/>
        <v>E333</v>
      </c>
      <c r="P1918" s="318"/>
      <c r="T1918" s="19" t="s">
        <v>1260</v>
      </c>
    </row>
    <row r="1919" spans="1:20" outlineLevel="2" x14ac:dyDescent="0.25">
      <c r="A1919" t="s">
        <v>168</v>
      </c>
      <c r="B1919" t="str">
        <f t="shared" si="629"/>
        <v>E333 HYD Wtrwhl/Trbn, Upper Baker-3</v>
      </c>
      <c r="C1919" s="19" t="s">
        <v>1230</v>
      </c>
      <c r="E1919" s="27">
        <v>43190</v>
      </c>
      <c r="F1919" s="249">
        <v>13128270.76</v>
      </c>
      <c r="G1919" s="67">
        <v>9.6000000000000009E-3</v>
      </c>
      <c r="H1919" s="250">
        <v>10502.619999999999</v>
      </c>
      <c r="I1919" s="249">
        <f t="shared" si="630"/>
        <v>13128270.76</v>
      </c>
      <c r="J1919" s="67">
        <f t="shared" si="624"/>
        <v>9.6000000000000009E-3</v>
      </c>
      <c r="K1919" s="259">
        <f t="shared" si="631"/>
        <v>10502.616608</v>
      </c>
      <c r="L1919" s="250">
        <f t="shared" si="615"/>
        <v>0</v>
      </c>
      <c r="M1919" s="19" t="s">
        <v>1260</v>
      </c>
      <c r="O1919" s="32" t="str">
        <f t="shared" si="632"/>
        <v>E333</v>
      </c>
      <c r="P1919" s="318"/>
      <c r="T1919" s="19" t="s">
        <v>1260</v>
      </c>
    </row>
    <row r="1920" spans="1:20" outlineLevel="2" x14ac:dyDescent="0.25">
      <c r="A1920" t="s">
        <v>168</v>
      </c>
      <c r="B1920" t="str">
        <f t="shared" si="629"/>
        <v>E333 HYD Wtrwhl/Trbn, Upper Baker-4</v>
      </c>
      <c r="C1920" s="19" t="s">
        <v>1230</v>
      </c>
      <c r="E1920" s="27">
        <v>43220</v>
      </c>
      <c r="F1920" s="249">
        <v>13128270.76</v>
      </c>
      <c r="G1920" s="67">
        <v>9.6000000000000009E-3</v>
      </c>
      <c r="H1920" s="250">
        <v>10502.619999999999</v>
      </c>
      <c r="I1920" s="249">
        <f t="shared" si="630"/>
        <v>13128270.76</v>
      </c>
      <c r="J1920" s="67">
        <f t="shared" si="624"/>
        <v>9.6000000000000009E-3</v>
      </c>
      <c r="K1920" s="259">
        <f t="shared" si="631"/>
        <v>10502.616608</v>
      </c>
      <c r="L1920" s="250">
        <f t="shared" si="615"/>
        <v>0</v>
      </c>
      <c r="M1920" s="19" t="s">
        <v>1260</v>
      </c>
      <c r="O1920" s="32" t="str">
        <f t="shared" si="632"/>
        <v>E333</v>
      </c>
      <c r="P1920" s="318"/>
      <c r="T1920" s="19" t="s">
        <v>1260</v>
      </c>
    </row>
    <row r="1921" spans="1:20" outlineLevel="2" x14ac:dyDescent="0.25">
      <c r="A1921" t="s">
        <v>168</v>
      </c>
      <c r="B1921" t="str">
        <f t="shared" si="629"/>
        <v>E333 HYD Wtrwhl/Trbn, Upper Baker-5</v>
      </c>
      <c r="C1921" s="19" t="s">
        <v>1230</v>
      </c>
      <c r="E1921" s="27">
        <v>43251</v>
      </c>
      <c r="F1921" s="249">
        <v>13128270.76</v>
      </c>
      <c r="G1921" s="67">
        <v>9.6000000000000009E-3</v>
      </c>
      <c r="H1921" s="250">
        <v>10502.619999999999</v>
      </c>
      <c r="I1921" s="249">
        <f t="shared" si="630"/>
        <v>13128270.76</v>
      </c>
      <c r="J1921" s="67">
        <f t="shared" si="624"/>
        <v>9.6000000000000009E-3</v>
      </c>
      <c r="K1921" s="259">
        <f t="shared" si="631"/>
        <v>10502.616608</v>
      </c>
      <c r="L1921" s="250">
        <f t="shared" si="615"/>
        <v>0</v>
      </c>
      <c r="M1921" s="19" t="s">
        <v>1260</v>
      </c>
      <c r="O1921" s="32" t="str">
        <f t="shared" si="632"/>
        <v>E333</v>
      </c>
      <c r="P1921" s="318"/>
      <c r="T1921" s="19" t="s">
        <v>1260</v>
      </c>
    </row>
    <row r="1922" spans="1:20" outlineLevel="2" x14ac:dyDescent="0.25">
      <c r="A1922" t="s">
        <v>168</v>
      </c>
      <c r="B1922" t="str">
        <f t="shared" si="629"/>
        <v>E333 HYD Wtrwhl/Trbn, Upper Baker-6</v>
      </c>
      <c r="C1922" s="19" t="s">
        <v>1230</v>
      </c>
      <c r="E1922" s="27">
        <v>43281</v>
      </c>
      <c r="F1922" s="249">
        <v>13128270.76</v>
      </c>
      <c r="G1922" s="67">
        <v>9.6000000000000009E-3</v>
      </c>
      <c r="H1922" s="250">
        <v>10502.619999999999</v>
      </c>
      <c r="I1922" s="249">
        <f t="shared" si="630"/>
        <v>13128270.76</v>
      </c>
      <c r="J1922" s="67">
        <f t="shared" si="624"/>
        <v>9.6000000000000009E-3</v>
      </c>
      <c r="K1922" s="259">
        <f t="shared" si="631"/>
        <v>10502.616608</v>
      </c>
      <c r="L1922" s="250">
        <f t="shared" si="615"/>
        <v>0</v>
      </c>
      <c r="M1922" s="19" t="s">
        <v>1260</v>
      </c>
      <c r="O1922" s="32" t="str">
        <f t="shared" si="632"/>
        <v>E333</v>
      </c>
      <c r="P1922" s="318"/>
      <c r="T1922" s="19" t="s">
        <v>1260</v>
      </c>
    </row>
    <row r="1923" spans="1:20" outlineLevel="2" x14ac:dyDescent="0.25">
      <c r="A1923" t="s">
        <v>168</v>
      </c>
      <c r="B1923" t="str">
        <f t="shared" si="629"/>
        <v>E333 HYD Wtrwhl/Trbn, Upper Baker-7</v>
      </c>
      <c r="C1923" s="19" t="s">
        <v>1230</v>
      </c>
      <c r="E1923" s="27">
        <v>43312</v>
      </c>
      <c r="F1923" s="249">
        <v>13128270.76</v>
      </c>
      <c r="G1923" s="67">
        <v>9.6000000000000009E-3</v>
      </c>
      <c r="H1923" s="250">
        <v>10502.619999999999</v>
      </c>
      <c r="I1923" s="249">
        <f t="shared" si="630"/>
        <v>13128270.76</v>
      </c>
      <c r="J1923" s="67">
        <f t="shared" si="624"/>
        <v>9.6000000000000009E-3</v>
      </c>
      <c r="K1923" s="259">
        <f t="shared" si="631"/>
        <v>10502.616608</v>
      </c>
      <c r="L1923" s="250">
        <f t="shared" si="615"/>
        <v>0</v>
      </c>
      <c r="M1923" s="19" t="s">
        <v>1260</v>
      </c>
      <c r="O1923" s="32" t="str">
        <f t="shared" si="632"/>
        <v>E333</v>
      </c>
      <c r="P1923" s="318"/>
      <c r="T1923" s="19" t="s">
        <v>1260</v>
      </c>
    </row>
    <row r="1924" spans="1:20" outlineLevel="2" x14ac:dyDescent="0.25">
      <c r="A1924" t="s">
        <v>168</v>
      </c>
      <c r="B1924" t="str">
        <f t="shared" si="629"/>
        <v>E333 HYD Wtrwhl/Trbn, Upper Baker-8</v>
      </c>
      <c r="C1924" s="19" t="s">
        <v>1230</v>
      </c>
      <c r="E1924" s="27">
        <v>43343</v>
      </c>
      <c r="F1924" s="249">
        <v>13128270.76</v>
      </c>
      <c r="G1924" s="67">
        <v>9.6000000000000009E-3</v>
      </c>
      <c r="H1924" s="250">
        <v>10502.619999999999</v>
      </c>
      <c r="I1924" s="249">
        <f t="shared" si="630"/>
        <v>13128270.76</v>
      </c>
      <c r="J1924" s="67">
        <f t="shared" si="624"/>
        <v>9.6000000000000009E-3</v>
      </c>
      <c r="K1924" s="259">
        <f t="shared" si="631"/>
        <v>10502.616608</v>
      </c>
      <c r="L1924" s="250">
        <f t="shared" si="615"/>
        <v>0</v>
      </c>
      <c r="M1924" s="19" t="s">
        <v>1260</v>
      </c>
      <c r="O1924" s="32" t="str">
        <f t="shared" si="632"/>
        <v>E333</v>
      </c>
      <c r="P1924" s="318"/>
      <c r="T1924" s="19" t="s">
        <v>1260</v>
      </c>
    </row>
    <row r="1925" spans="1:20" outlineLevel="2" x14ac:dyDescent="0.25">
      <c r="A1925" t="s">
        <v>168</v>
      </c>
      <c r="B1925" t="str">
        <f t="shared" si="629"/>
        <v>E333 HYD Wtrwhl/Trbn, Upper Baker-9</v>
      </c>
      <c r="C1925" s="19" t="s">
        <v>1230</v>
      </c>
      <c r="E1925" s="27">
        <v>43373</v>
      </c>
      <c r="F1925" s="249">
        <v>13128270.76</v>
      </c>
      <c r="G1925" s="67">
        <v>9.6000000000000009E-3</v>
      </c>
      <c r="H1925" s="250">
        <v>10502.619999999999</v>
      </c>
      <c r="I1925" s="249">
        <f t="shared" si="630"/>
        <v>13128270.76</v>
      </c>
      <c r="J1925" s="67">
        <f t="shared" si="624"/>
        <v>9.6000000000000009E-3</v>
      </c>
      <c r="K1925" s="259">
        <f t="shared" si="631"/>
        <v>10502.616608</v>
      </c>
      <c r="L1925" s="250">
        <f t="shared" si="615"/>
        <v>0</v>
      </c>
      <c r="M1925" s="19" t="s">
        <v>1260</v>
      </c>
      <c r="O1925" s="32" t="str">
        <f t="shared" si="632"/>
        <v>E333</v>
      </c>
      <c r="P1925" s="318"/>
      <c r="T1925" s="19" t="s">
        <v>1260</v>
      </c>
    </row>
    <row r="1926" spans="1:20" outlineLevel="2" x14ac:dyDescent="0.25">
      <c r="A1926" t="s">
        <v>168</v>
      </c>
      <c r="B1926" t="str">
        <f t="shared" si="629"/>
        <v>E333 HYD Wtrwhl/Trbn, Upper Baker-10</v>
      </c>
      <c r="C1926" s="19" t="s">
        <v>1230</v>
      </c>
      <c r="E1926" s="27">
        <v>43404</v>
      </c>
      <c r="F1926" s="249">
        <v>13128270.76</v>
      </c>
      <c r="G1926" s="67">
        <v>9.6000000000000009E-3</v>
      </c>
      <c r="H1926" s="250">
        <v>10502.619999999999</v>
      </c>
      <c r="I1926" s="249">
        <f t="shared" si="630"/>
        <v>13128270.76</v>
      </c>
      <c r="J1926" s="67">
        <f t="shared" si="624"/>
        <v>9.6000000000000009E-3</v>
      </c>
      <c r="K1926" s="259">
        <f t="shared" si="631"/>
        <v>10502.616608</v>
      </c>
      <c r="L1926" s="250">
        <f t="shared" si="615"/>
        <v>0</v>
      </c>
      <c r="M1926" s="19" t="s">
        <v>1260</v>
      </c>
      <c r="O1926" s="32" t="str">
        <f t="shared" si="632"/>
        <v>E333</v>
      </c>
      <c r="P1926" s="318"/>
      <c r="T1926" s="19" t="s">
        <v>1260</v>
      </c>
    </row>
    <row r="1927" spans="1:20" outlineLevel="2" x14ac:dyDescent="0.25">
      <c r="A1927" t="s">
        <v>168</v>
      </c>
      <c r="B1927" t="str">
        <f t="shared" si="629"/>
        <v>E333 HYD Wtrwhl/Trbn, Upper Baker-11</v>
      </c>
      <c r="C1927" s="19" t="s">
        <v>1230</v>
      </c>
      <c r="E1927" s="27">
        <v>43434</v>
      </c>
      <c r="F1927" s="249">
        <v>13128270.76</v>
      </c>
      <c r="G1927" s="67">
        <v>9.6000000000000009E-3</v>
      </c>
      <c r="H1927" s="250">
        <v>10502.619999999999</v>
      </c>
      <c r="I1927" s="249">
        <f t="shared" si="630"/>
        <v>13128270.76</v>
      </c>
      <c r="J1927" s="67">
        <f t="shared" si="624"/>
        <v>9.6000000000000009E-3</v>
      </c>
      <c r="K1927" s="259">
        <f t="shared" si="631"/>
        <v>10502.616608</v>
      </c>
      <c r="L1927" s="250">
        <f t="shared" si="615"/>
        <v>0</v>
      </c>
      <c r="M1927" s="19" t="s">
        <v>1260</v>
      </c>
      <c r="O1927" s="32" t="str">
        <f t="shared" si="632"/>
        <v>E333</v>
      </c>
      <c r="P1927" s="318"/>
      <c r="T1927" s="19" t="s">
        <v>1260</v>
      </c>
    </row>
    <row r="1928" spans="1:20" outlineLevel="2" x14ac:dyDescent="0.25">
      <c r="A1928" t="s">
        <v>168</v>
      </c>
      <c r="B1928" t="str">
        <f t="shared" si="629"/>
        <v>E333 HYD Wtrwhl/Trbn, Upper Baker-12</v>
      </c>
      <c r="C1928" s="19" t="s">
        <v>1230</v>
      </c>
      <c r="E1928" s="27">
        <v>43465</v>
      </c>
      <c r="F1928" s="249">
        <v>13128270.76</v>
      </c>
      <c r="G1928" s="67">
        <v>9.6000000000000009E-3</v>
      </c>
      <c r="H1928" s="250">
        <v>10502.619999999999</v>
      </c>
      <c r="I1928" s="249">
        <f t="shared" si="630"/>
        <v>13128270.76</v>
      </c>
      <c r="J1928" s="67">
        <f t="shared" si="624"/>
        <v>9.6000000000000009E-3</v>
      </c>
      <c r="K1928" s="259">
        <f t="shared" si="631"/>
        <v>10502.616608</v>
      </c>
      <c r="L1928" s="250">
        <f t="shared" si="615"/>
        <v>0</v>
      </c>
      <c r="M1928" s="19" t="s">
        <v>1260</v>
      </c>
      <c r="O1928" s="32" t="str">
        <f t="shared" si="632"/>
        <v>E333</v>
      </c>
      <c r="P1928" s="318"/>
      <c r="T1928" s="19" t="s">
        <v>1260</v>
      </c>
    </row>
    <row r="1929" spans="1:20" s="19" customFormat="1" ht="16.350000000000001" customHeight="1" outlineLevel="1" thickBot="1" x14ac:dyDescent="0.3">
      <c r="A1929" s="28" t="s">
        <v>771</v>
      </c>
      <c r="C1929" s="20" t="s">
        <v>1232</v>
      </c>
      <c r="E1929" s="104" t="s">
        <v>1266</v>
      </c>
      <c r="F1929" s="29"/>
      <c r="G1929" s="30"/>
      <c r="H1929" s="41">
        <f>SUBTOTAL(9,H1917:H1928)</f>
        <v>126031.43999999996</v>
      </c>
      <c r="I1929" s="29"/>
      <c r="J1929" s="30">
        <f t="shared" si="624"/>
        <v>0</v>
      </c>
      <c r="K1929" s="41">
        <f>SUBTOTAL(9,K1917:K1928)</f>
        <v>126031.39929599997</v>
      </c>
      <c r="L1929" s="41">
        <f t="shared" si="615"/>
        <v>-0.04</v>
      </c>
      <c r="O1929" s="32" t="str">
        <f>LEFT(A1929,5)</f>
        <v xml:space="preserve">E333 </v>
      </c>
      <c r="P1929" s="318">
        <f>-L1929/2</f>
        <v>0.02</v>
      </c>
    </row>
    <row r="1930" spans="1:20" ht="15.75" outlineLevel="2" thickTop="1" x14ac:dyDescent="0.25">
      <c r="A1930" t="s">
        <v>169</v>
      </c>
      <c r="B1930" t="str">
        <f t="shared" ref="B1930:B1941" si="633">CONCATENATE(A1930,"-",MONTH(E1930))</f>
        <v>E334 HYD Accessory, LB-2013-1</v>
      </c>
      <c r="C1930" s="19" t="s">
        <v>1230</v>
      </c>
      <c r="E1930" s="27">
        <v>43131</v>
      </c>
      <c r="F1930" s="249">
        <v>13539297.01</v>
      </c>
      <c r="G1930" s="67">
        <v>2.2099999999999998E-2</v>
      </c>
      <c r="H1930" s="250">
        <v>24934.87</v>
      </c>
      <c r="I1930" s="249">
        <f t="shared" ref="I1930:I1941" si="634">VLOOKUP(CONCATENATE(A1930,"-12"),$B$6:$F$7816,5,FALSE)</f>
        <v>13539297.01</v>
      </c>
      <c r="J1930" s="67">
        <f t="shared" si="624"/>
        <v>2.2099999999999998E-2</v>
      </c>
      <c r="K1930" s="259">
        <f t="shared" ref="K1930:K1941" si="635">I1930*J1930/12</f>
        <v>24934.871993416662</v>
      </c>
      <c r="L1930" s="250">
        <f t="shared" si="615"/>
        <v>0</v>
      </c>
      <c r="M1930" s="19" t="s">
        <v>1260</v>
      </c>
      <c r="O1930" s="32" t="str">
        <f t="shared" ref="O1930:O1941" si="636">LEFT(A1930,4)</f>
        <v>E334</v>
      </c>
      <c r="P1930" s="318"/>
      <c r="T1930" s="19" t="s">
        <v>1260</v>
      </c>
    </row>
    <row r="1931" spans="1:20" outlineLevel="2" x14ac:dyDescent="0.25">
      <c r="A1931" t="s">
        <v>169</v>
      </c>
      <c r="B1931" t="str">
        <f t="shared" si="633"/>
        <v>E334 HYD Accessory, LB-2013-2</v>
      </c>
      <c r="C1931" s="19" t="s">
        <v>1230</v>
      </c>
      <c r="E1931" s="27">
        <v>43159</v>
      </c>
      <c r="F1931" s="249">
        <v>13539297.01</v>
      </c>
      <c r="G1931" s="67">
        <v>2.2099999999999998E-2</v>
      </c>
      <c r="H1931" s="250">
        <v>24934.87</v>
      </c>
      <c r="I1931" s="249">
        <f t="shared" si="634"/>
        <v>13539297.01</v>
      </c>
      <c r="J1931" s="67">
        <f t="shared" si="624"/>
        <v>2.2099999999999998E-2</v>
      </c>
      <c r="K1931" s="259">
        <f t="shared" si="635"/>
        <v>24934.871993416662</v>
      </c>
      <c r="L1931" s="250">
        <f t="shared" si="615"/>
        <v>0</v>
      </c>
      <c r="M1931" s="19" t="s">
        <v>1260</v>
      </c>
      <c r="O1931" s="32" t="str">
        <f t="shared" si="636"/>
        <v>E334</v>
      </c>
      <c r="P1931" s="318"/>
      <c r="T1931" s="19" t="s">
        <v>1260</v>
      </c>
    </row>
    <row r="1932" spans="1:20" outlineLevel="2" x14ac:dyDescent="0.25">
      <c r="A1932" t="s">
        <v>169</v>
      </c>
      <c r="B1932" t="str">
        <f t="shared" si="633"/>
        <v>E334 HYD Accessory, LB-2013-3</v>
      </c>
      <c r="C1932" s="19" t="s">
        <v>1230</v>
      </c>
      <c r="E1932" s="27">
        <v>43190</v>
      </c>
      <c r="F1932" s="249">
        <v>13539297.01</v>
      </c>
      <c r="G1932" s="67">
        <v>2.2099999999999998E-2</v>
      </c>
      <c r="H1932" s="250">
        <v>24934.87</v>
      </c>
      <c r="I1932" s="249">
        <f t="shared" si="634"/>
        <v>13539297.01</v>
      </c>
      <c r="J1932" s="67">
        <f t="shared" si="624"/>
        <v>2.2099999999999998E-2</v>
      </c>
      <c r="K1932" s="259">
        <f t="shared" si="635"/>
        <v>24934.871993416662</v>
      </c>
      <c r="L1932" s="250">
        <f t="shared" si="615"/>
        <v>0</v>
      </c>
      <c r="M1932" s="19" t="s">
        <v>1260</v>
      </c>
      <c r="O1932" s="32" t="str">
        <f t="shared" si="636"/>
        <v>E334</v>
      </c>
      <c r="P1932" s="318"/>
      <c r="T1932" s="19" t="s">
        <v>1260</v>
      </c>
    </row>
    <row r="1933" spans="1:20" outlineLevel="2" x14ac:dyDescent="0.25">
      <c r="A1933" t="s">
        <v>169</v>
      </c>
      <c r="B1933" t="str">
        <f t="shared" si="633"/>
        <v>E334 HYD Accessory, LB-2013-4</v>
      </c>
      <c r="C1933" s="19" t="s">
        <v>1230</v>
      </c>
      <c r="E1933" s="27">
        <v>43220</v>
      </c>
      <c r="F1933" s="249">
        <v>13539297.01</v>
      </c>
      <c r="G1933" s="67">
        <v>2.2099999999999998E-2</v>
      </c>
      <c r="H1933" s="250">
        <v>24934.87</v>
      </c>
      <c r="I1933" s="249">
        <f t="shared" si="634"/>
        <v>13539297.01</v>
      </c>
      <c r="J1933" s="67">
        <f t="shared" si="624"/>
        <v>2.2099999999999998E-2</v>
      </c>
      <c r="K1933" s="259">
        <f t="shared" si="635"/>
        <v>24934.871993416662</v>
      </c>
      <c r="L1933" s="250">
        <f t="shared" si="615"/>
        <v>0</v>
      </c>
      <c r="M1933" s="19" t="s">
        <v>1260</v>
      </c>
      <c r="O1933" s="32" t="str">
        <f t="shared" si="636"/>
        <v>E334</v>
      </c>
      <c r="P1933" s="318"/>
      <c r="T1933" s="19" t="s">
        <v>1260</v>
      </c>
    </row>
    <row r="1934" spans="1:20" outlineLevel="2" x14ac:dyDescent="0.25">
      <c r="A1934" t="s">
        <v>169</v>
      </c>
      <c r="B1934" t="str">
        <f t="shared" si="633"/>
        <v>E334 HYD Accessory, LB-2013-5</v>
      </c>
      <c r="C1934" s="19" t="s">
        <v>1230</v>
      </c>
      <c r="E1934" s="27">
        <v>43251</v>
      </c>
      <c r="F1934" s="249">
        <v>13539297.01</v>
      </c>
      <c r="G1934" s="67">
        <v>2.2099999999999998E-2</v>
      </c>
      <c r="H1934" s="250">
        <v>24934.87</v>
      </c>
      <c r="I1934" s="249">
        <f t="shared" si="634"/>
        <v>13539297.01</v>
      </c>
      <c r="J1934" s="67">
        <f t="shared" si="624"/>
        <v>2.2099999999999998E-2</v>
      </c>
      <c r="K1934" s="259">
        <f t="shared" si="635"/>
        <v>24934.871993416662</v>
      </c>
      <c r="L1934" s="250">
        <f t="shared" si="615"/>
        <v>0</v>
      </c>
      <c r="M1934" s="19" t="s">
        <v>1260</v>
      </c>
      <c r="O1934" s="32" t="str">
        <f t="shared" si="636"/>
        <v>E334</v>
      </c>
      <c r="P1934" s="318"/>
      <c r="T1934" s="19" t="s">
        <v>1260</v>
      </c>
    </row>
    <row r="1935" spans="1:20" outlineLevel="2" x14ac:dyDescent="0.25">
      <c r="A1935" t="s">
        <v>169</v>
      </c>
      <c r="B1935" t="str">
        <f t="shared" si="633"/>
        <v>E334 HYD Accessory, LB-2013-6</v>
      </c>
      <c r="C1935" s="19" t="s">
        <v>1230</v>
      </c>
      <c r="E1935" s="27">
        <v>43281</v>
      </c>
      <c r="F1935" s="249">
        <v>13539297.01</v>
      </c>
      <c r="G1935" s="67">
        <v>2.2099999999999998E-2</v>
      </c>
      <c r="H1935" s="250">
        <v>24934.87</v>
      </c>
      <c r="I1935" s="249">
        <f t="shared" si="634"/>
        <v>13539297.01</v>
      </c>
      <c r="J1935" s="67">
        <f t="shared" si="624"/>
        <v>2.2099999999999998E-2</v>
      </c>
      <c r="K1935" s="259">
        <f t="shared" si="635"/>
        <v>24934.871993416662</v>
      </c>
      <c r="L1935" s="250">
        <f t="shared" si="615"/>
        <v>0</v>
      </c>
      <c r="M1935" s="19" t="s">
        <v>1260</v>
      </c>
      <c r="O1935" s="32" t="str">
        <f t="shared" si="636"/>
        <v>E334</v>
      </c>
      <c r="P1935" s="318"/>
      <c r="T1935" s="19" t="s">
        <v>1260</v>
      </c>
    </row>
    <row r="1936" spans="1:20" outlineLevel="2" x14ac:dyDescent="0.25">
      <c r="A1936" t="s">
        <v>169</v>
      </c>
      <c r="B1936" t="str">
        <f t="shared" si="633"/>
        <v>E334 HYD Accessory, LB-2013-7</v>
      </c>
      <c r="C1936" s="19" t="s">
        <v>1230</v>
      </c>
      <c r="E1936" s="27">
        <v>43312</v>
      </c>
      <c r="F1936" s="249">
        <v>13539297.01</v>
      </c>
      <c r="G1936" s="67">
        <v>2.2099999999999998E-2</v>
      </c>
      <c r="H1936" s="250">
        <v>24934.87</v>
      </c>
      <c r="I1936" s="249">
        <f t="shared" si="634"/>
        <v>13539297.01</v>
      </c>
      <c r="J1936" s="67">
        <f t="shared" si="624"/>
        <v>2.2099999999999998E-2</v>
      </c>
      <c r="K1936" s="259">
        <f t="shared" si="635"/>
        <v>24934.871993416662</v>
      </c>
      <c r="L1936" s="250">
        <f t="shared" si="615"/>
        <v>0</v>
      </c>
      <c r="M1936" s="19" t="s">
        <v>1260</v>
      </c>
      <c r="O1936" s="32" t="str">
        <f t="shared" si="636"/>
        <v>E334</v>
      </c>
      <c r="P1936" s="318"/>
      <c r="T1936" s="19" t="s">
        <v>1260</v>
      </c>
    </row>
    <row r="1937" spans="1:20" outlineLevel="2" x14ac:dyDescent="0.25">
      <c r="A1937" t="s">
        <v>169</v>
      </c>
      <c r="B1937" t="str">
        <f t="shared" si="633"/>
        <v>E334 HYD Accessory, LB-2013-8</v>
      </c>
      <c r="C1937" s="19" t="s">
        <v>1230</v>
      </c>
      <c r="E1937" s="27">
        <v>43343</v>
      </c>
      <c r="F1937" s="249">
        <v>13539297.01</v>
      </c>
      <c r="G1937" s="67">
        <v>2.2099999999999998E-2</v>
      </c>
      <c r="H1937" s="250">
        <v>24934.87</v>
      </c>
      <c r="I1937" s="249">
        <f t="shared" si="634"/>
        <v>13539297.01</v>
      </c>
      <c r="J1937" s="67">
        <f t="shared" si="624"/>
        <v>2.2099999999999998E-2</v>
      </c>
      <c r="K1937" s="259">
        <f t="shared" si="635"/>
        <v>24934.871993416662</v>
      </c>
      <c r="L1937" s="250">
        <f t="shared" si="615"/>
        <v>0</v>
      </c>
      <c r="M1937" s="19" t="s">
        <v>1260</v>
      </c>
      <c r="O1937" s="32" t="str">
        <f t="shared" si="636"/>
        <v>E334</v>
      </c>
      <c r="P1937" s="318"/>
      <c r="T1937" s="19" t="s">
        <v>1260</v>
      </c>
    </row>
    <row r="1938" spans="1:20" outlineLevel="2" x14ac:dyDescent="0.25">
      <c r="A1938" t="s">
        <v>169</v>
      </c>
      <c r="B1938" t="str">
        <f t="shared" si="633"/>
        <v>E334 HYD Accessory, LB-2013-9</v>
      </c>
      <c r="C1938" s="19" t="s">
        <v>1230</v>
      </c>
      <c r="E1938" s="27">
        <v>43373</v>
      </c>
      <c r="F1938" s="249">
        <v>13539297.01</v>
      </c>
      <c r="G1938" s="67">
        <v>2.2099999999999998E-2</v>
      </c>
      <c r="H1938" s="250">
        <v>24934.87</v>
      </c>
      <c r="I1938" s="249">
        <f t="shared" si="634"/>
        <v>13539297.01</v>
      </c>
      <c r="J1938" s="67">
        <f t="shared" si="624"/>
        <v>2.2099999999999998E-2</v>
      </c>
      <c r="K1938" s="259">
        <f t="shared" si="635"/>
        <v>24934.871993416662</v>
      </c>
      <c r="L1938" s="250">
        <f t="shared" si="615"/>
        <v>0</v>
      </c>
      <c r="M1938" s="19" t="s">
        <v>1260</v>
      </c>
      <c r="O1938" s="32" t="str">
        <f t="shared" si="636"/>
        <v>E334</v>
      </c>
      <c r="P1938" s="318"/>
      <c r="T1938" s="19" t="s">
        <v>1260</v>
      </c>
    </row>
    <row r="1939" spans="1:20" outlineLevel="2" x14ac:dyDescent="0.25">
      <c r="A1939" t="s">
        <v>169</v>
      </c>
      <c r="B1939" t="str">
        <f t="shared" si="633"/>
        <v>E334 HYD Accessory, LB-2013-10</v>
      </c>
      <c r="C1939" s="19" t="s">
        <v>1230</v>
      </c>
      <c r="E1939" s="27">
        <v>43404</v>
      </c>
      <c r="F1939" s="249">
        <v>13539297.01</v>
      </c>
      <c r="G1939" s="67">
        <v>2.2099999999999998E-2</v>
      </c>
      <c r="H1939" s="250">
        <v>24934.87</v>
      </c>
      <c r="I1939" s="249">
        <f t="shared" si="634"/>
        <v>13539297.01</v>
      </c>
      <c r="J1939" s="67">
        <f t="shared" si="624"/>
        <v>2.2099999999999998E-2</v>
      </c>
      <c r="K1939" s="259">
        <f t="shared" si="635"/>
        <v>24934.871993416662</v>
      </c>
      <c r="L1939" s="250">
        <f t="shared" si="615"/>
        <v>0</v>
      </c>
      <c r="M1939" s="19" t="s">
        <v>1260</v>
      </c>
      <c r="O1939" s="32" t="str">
        <f t="shared" si="636"/>
        <v>E334</v>
      </c>
      <c r="P1939" s="318"/>
      <c r="T1939" s="19" t="s">
        <v>1260</v>
      </c>
    </row>
    <row r="1940" spans="1:20" outlineLevel="2" x14ac:dyDescent="0.25">
      <c r="A1940" t="s">
        <v>169</v>
      </c>
      <c r="B1940" t="str">
        <f t="shared" si="633"/>
        <v>E334 HYD Accessory, LB-2013-11</v>
      </c>
      <c r="C1940" s="19" t="s">
        <v>1230</v>
      </c>
      <c r="E1940" s="27">
        <v>43434</v>
      </c>
      <c r="F1940" s="249">
        <v>13539297.01</v>
      </c>
      <c r="G1940" s="67">
        <v>2.2099999999999998E-2</v>
      </c>
      <c r="H1940" s="250">
        <v>24934.87</v>
      </c>
      <c r="I1940" s="249">
        <f t="shared" si="634"/>
        <v>13539297.01</v>
      </c>
      <c r="J1940" s="67">
        <f t="shared" si="624"/>
        <v>2.2099999999999998E-2</v>
      </c>
      <c r="K1940" s="259">
        <f t="shared" si="635"/>
        <v>24934.871993416662</v>
      </c>
      <c r="L1940" s="250">
        <f t="shared" ref="L1940:L2003" si="637">ROUND(K1940-H1940,2)</f>
        <v>0</v>
      </c>
      <c r="M1940" s="19" t="s">
        <v>1260</v>
      </c>
      <c r="O1940" s="32" t="str">
        <f t="shared" si="636"/>
        <v>E334</v>
      </c>
      <c r="P1940" s="318"/>
      <c r="T1940" s="19" t="s">
        <v>1260</v>
      </c>
    </row>
    <row r="1941" spans="1:20" outlineLevel="2" x14ac:dyDescent="0.25">
      <c r="A1941" t="s">
        <v>169</v>
      </c>
      <c r="B1941" t="str">
        <f t="shared" si="633"/>
        <v>E334 HYD Accessory, LB-2013-12</v>
      </c>
      <c r="C1941" s="19" t="s">
        <v>1230</v>
      </c>
      <c r="E1941" s="27">
        <v>43465</v>
      </c>
      <c r="F1941" s="249">
        <v>13539297.01</v>
      </c>
      <c r="G1941" s="67">
        <v>2.2099999999999998E-2</v>
      </c>
      <c r="H1941" s="250">
        <v>24934.87</v>
      </c>
      <c r="I1941" s="249">
        <f t="shared" si="634"/>
        <v>13539297.01</v>
      </c>
      <c r="J1941" s="67">
        <f t="shared" si="624"/>
        <v>2.2099999999999998E-2</v>
      </c>
      <c r="K1941" s="259">
        <f t="shared" si="635"/>
        <v>24934.871993416662</v>
      </c>
      <c r="L1941" s="250">
        <f t="shared" si="637"/>
        <v>0</v>
      </c>
      <c r="M1941" s="19" t="s">
        <v>1260</v>
      </c>
      <c r="O1941" s="32" t="str">
        <f t="shared" si="636"/>
        <v>E334</v>
      </c>
      <c r="P1941" s="318"/>
      <c r="T1941" s="19" t="s">
        <v>1260</v>
      </c>
    </row>
    <row r="1942" spans="1:20" s="19" customFormat="1" ht="15.75" outlineLevel="1" thickBot="1" x14ac:dyDescent="0.3">
      <c r="A1942" s="28" t="s">
        <v>772</v>
      </c>
      <c r="C1942" s="20" t="s">
        <v>1232</v>
      </c>
      <c r="E1942" s="104" t="s">
        <v>1266</v>
      </c>
      <c r="F1942" s="29"/>
      <c r="G1942" s="30"/>
      <c r="H1942" s="41">
        <f>SUBTOTAL(9,H1930:H1941)</f>
        <v>299218.44</v>
      </c>
      <c r="I1942" s="29"/>
      <c r="J1942" s="30">
        <f t="shared" si="624"/>
        <v>0</v>
      </c>
      <c r="K1942" s="41">
        <f>SUBTOTAL(9,K1930:K1941)</f>
        <v>299218.46392099996</v>
      </c>
      <c r="L1942" s="41">
        <f t="shared" si="637"/>
        <v>0.02</v>
      </c>
      <c r="O1942" s="32" t="str">
        <f>LEFT(A1942,5)</f>
        <v xml:space="preserve">E334 </v>
      </c>
      <c r="P1942" s="318">
        <f>-L1942/2</f>
        <v>-0.01</v>
      </c>
    </row>
    <row r="1943" spans="1:20" ht="15.75" outlineLevel="2" thickTop="1" x14ac:dyDescent="0.25">
      <c r="A1943" t="s">
        <v>170</v>
      </c>
      <c r="B1943" t="str">
        <f t="shared" ref="B1943:B1954" si="638">CONCATENATE(A1943,"-",MONTH(E1943))</f>
        <v>E334 HYD Accessory, Lower Baker-1</v>
      </c>
      <c r="C1943" s="19" t="s">
        <v>1230</v>
      </c>
      <c r="E1943" s="27">
        <v>43131</v>
      </c>
      <c r="F1943" s="249">
        <v>2038901.46</v>
      </c>
      <c r="G1943" s="67">
        <v>2.2099999999999998E-2</v>
      </c>
      <c r="H1943" s="250">
        <v>3754.98</v>
      </c>
      <c r="I1943" s="249">
        <f t="shared" ref="I1943:I1954" si="639">VLOOKUP(CONCATENATE(A1943,"-12"),$B$6:$F$7816,5,FALSE)</f>
        <v>2038901.46</v>
      </c>
      <c r="J1943" s="67">
        <f t="shared" si="624"/>
        <v>2.2099999999999998E-2</v>
      </c>
      <c r="K1943" s="259">
        <f t="shared" ref="K1943:K1954" si="640">I1943*J1943/12</f>
        <v>3754.9768554999996</v>
      </c>
      <c r="L1943" s="250">
        <f t="shared" si="637"/>
        <v>0</v>
      </c>
      <c r="M1943" s="19" t="s">
        <v>1260</v>
      </c>
      <c r="O1943" s="32" t="str">
        <f t="shared" ref="O1943:O1954" si="641">LEFT(A1943,4)</f>
        <v>E334</v>
      </c>
      <c r="P1943" s="318"/>
      <c r="T1943" s="19" t="s">
        <v>1260</v>
      </c>
    </row>
    <row r="1944" spans="1:20" outlineLevel="2" x14ac:dyDescent="0.25">
      <c r="A1944" t="s">
        <v>170</v>
      </c>
      <c r="B1944" t="str">
        <f t="shared" si="638"/>
        <v>E334 HYD Accessory, Lower Baker-2</v>
      </c>
      <c r="C1944" s="19" t="s">
        <v>1230</v>
      </c>
      <c r="E1944" s="27">
        <v>43159</v>
      </c>
      <c r="F1944" s="249">
        <v>2038901.46</v>
      </c>
      <c r="G1944" s="67">
        <v>2.2099999999999998E-2</v>
      </c>
      <c r="H1944" s="250">
        <v>3754.98</v>
      </c>
      <c r="I1944" s="249">
        <f t="shared" si="639"/>
        <v>2038901.46</v>
      </c>
      <c r="J1944" s="67">
        <f t="shared" si="624"/>
        <v>2.2099999999999998E-2</v>
      </c>
      <c r="K1944" s="259">
        <f t="shared" si="640"/>
        <v>3754.9768554999996</v>
      </c>
      <c r="L1944" s="250">
        <f t="shared" si="637"/>
        <v>0</v>
      </c>
      <c r="M1944" s="19" t="s">
        <v>1260</v>
      </c>
      <c r="O1944" s="32" t="str">
        <f t="shared" si="641"/>
        <v>E334</v>
      </c>
      <c r="P1944" s="318"/>
      <c r="T1944" s="19" t="s">
        <v>1260</v>
      </c>
    </row>
    <row r="1945" spans="1:20" outlineLevel="2" x14ac:dyDescent="0.25">
      <c r="A1945" t="s">
        <v>170</v>
      </c>
      <c r="B1945" t="str">
        <f t="shared" si="638"/>
        <v>E334 HYD Accessory, Lower Baker-3</v>
      </c>
      <c r="C1945" s="19" t="s">
        <v>1230</v>
      </c>
      <c r="E1945" s="27">
        <v>43190</v>
      </c>
      <c r="F1945" s="249">
        <v>2038901.46</v>
      </c>
      <c r="G1945" s="67">
        <v>2.2099999999999998E-2</v>
      </c>
      <c r="H1945" s="250">
        <v>3754.98</v>
      </c>
      <c r="I1945" s="249">
        <f t="shared" si="639"/>
        <v>2038901.46</v>
      </c>
      <c r="J1945" s="67">
        <f t="shared" si="624"/>
        <v>2.2099999999999998E-2</v>
      </c>
      <c r="K1945" s="259">
        <f t="shared" si="640"/>
        <v>3754.9768554999996</v>
      </c>
      <c r="L1945" s="250">
        <f t="shared" si="637"/>
        <v>0</v>
      </c>
      <c r="M1945" s="19" t="s">
        <v>1260</v>
      </c>
      <c r="O1945" s="32" t="str">
        <f t="shared" si="641"/>
        <v>E334</v>
      </c>
      <c r="P1945" s="318"/>
      <c r="T1945" s="19" t="s">
        <v>1260</v>
      </c>
    </row>
    <row r="1946" spans="1:20" outlineLevel="2" x14ac:dyDescent="0.25">
      <c r="A1946" t="s">
        <v>170</v>
      </c>
      <c r="B1946" t="str">
        <f t="shared" si="638"/>
        <v>E334 HYD Accessory, Lower Baker-4</v>
      </c>
      <c r="C1946" s="19" t="s">
        <v>1230</v>
      </c>
      <c r="E1946" s="27">
        <v>43220</v>
      </c>
      <c r="F1946" s="249">
        <v>2038901.46</v>
      </c>
      <c r="G1946" s="67">
        <v>2.2099999999999998E-2</v>
      </c>
      <c r="H1946" s="250">
        <v>3754.98</v>
      </c>
      <c r="I1946" s="249">
        <f t="shared" si="639"/>
        <v>2038901.46</v>
      </c>
      <c r="J1946" s="67">
        <f t="shared" si="624"/>
        <v>2.2099999999999998E-2</v>
      </c>
      <c r="K1946" s="259">
        <f t="shared" si="640"/>
        <v>3754.9768554999996</v>
      </c>
      <c r="L1946" s="250">
        <f t="shared" si="637"/>
        <v>0</v>
      </c>
      <c r="M1946" s="19" t="s">
        <v>1260</v>
      </c>
      <c r="O1946" s="32" t="str">
        <f t="shared" si="641"/>
        <v>E334</v>
      </c>
      <c r="P1946" s="318"/>
      <c r="T1946" s="19" t="s">
        <v>1260</v>
      </c>
    </row>
    <row r="1947" spans="1:20" outlineLevel="2" x14ac:dyDescent="0.25">
      <c r="A1947" t="s">
        <v>170</v>
      </c>
      <c r="B1947" t="str">
        <f t="shared" si="638"/>
        <v>E334 HYD Accessory, Lower Baker-5</v>
      </c>
      <c r="C1947" s="19" t="s">
        <v>1230</v>
      </c>
      <c r="E1947" s="27">
        <v>43251</v>
      </c>
      <c r="F1947" s="249">
        <v>2038901.46</v>
      </c>
      <c r="G1947" s="67">
        <v>2.2099999999999998E-2</v>
      </c>
      <c r="H1947" s="250">
        <v>3754.98</v>
      </c>
      <c r="I1947" s="249">
        <f t="shared" si="639"/>
        <v>2038901.46</v>
      </c>
      <c r="J1947" s="67">
        <f t="shared" si="624"/>
        <v>2.2099999999999998E-2</v>
      </c>
      <c r="K1947" s="259">
        <f t="shared" si="640"/>
        <v>3754.9768554999996</v>
      </c>
      <c r="L1947" s="250">
        <f t="shared" si="637"/>
        <v>0</v>
      </c>
      <c r="M1947" s="19" t="s">
        <v>1260</v>
      </c>
      <c r="O1947" s="32" t="str">
        <f t="shared" si="641"/>
        <v>E334</v>
      </c>
      <c r="P1947" s="318"/>
      <c r="T1947" s="19" t="s">
        <v>1260</v>
      </c>
    </row>
    <row r="1948" spans="1:20" outlineLevel="2" x14ac:dyDescent="0.25">
      <c r="A1948" t="s">
        <v>170</v>
      </c>
      <c r="B1948" t="str">
        <f t="shared" si="638"/>
        <v>E334 HYD Accessory, Lower Baker-6</v>
      </c>
      <c r="C1948" s="19" t="s">
        <v>1230</v>
      </c>
      <c r="E1948" s="27">
        <v>43281</v>
      </c>
      <c r="F1948" s="249">
        <v>2038901.46</v>
      </c>
      <c r="G1948" s="67">
        <v>2.2099999999999998E-2</v>
      </c>
      <c r="H1948" s="250">
        <v>3754.98</v>
      </c>
      <c r="I1948" s="249">
        <f t="shared" si="639"/>
        <v>2038901.46</v>
      </c>
      <c r="J1948" s="67">
        <f t="shared" si="624"/>
        <v>2.2099999999999998E-2</v>
      </c>
      <c r="K1948" s="259">
        <f t="shared" si="640"/>
        <v>3754.9768554999996</v>
      </c>
      <c r="L1948" s="250">
        <f t="shared" si="637"/>
        <v>0</v>
      </c>
      <c r="M1948" s="19" t="s">
        <v>1260</v>
      </c>
      <c r="O1948" s="32" t="str">
        <f t="shared" si="641"/>
        <v>E334</v>
      </c>
      <c r="P1948" s="318"/>
      <c r="T1948" s="19" t="s">
        <v>1260</v>
      </c>
    </row>
    <row r="1949" spans="1:20" outlineLevel="2" x14ac:dyDescent="0.25">
      <c r="A1949" t="s">
        <v>170</v>
      </c>
      <c r="B1949" t="str">
        <f t="shared" si="638"/>
        <v>E334 HYD Accessory, Lower Baker-7</v>
      </c>
      <c r="C1949" s="19" t="s">
        <v>1230</v>
      </c>
      <c r="E1949" s="27">
        <v>43312</v>
      </c>
      <c r="F1949" s="249">
        <v>2038901.46</v>
      </c>
      <c r="G1949" s="67">
        <v>2.2099999999999998E-2</v>
      </c>
      <c r="H1949" s="250">
        <v>3754.98</v>
      </c>
      <c r="I1949" s="249">
        <f t="shared" si="639"/>
        <v>2038901.46</v>
      </c>
      <c r="J1949" s="67">
        <f t="shared" si="624"/>
        <v>2.2099999999999998E-2</v>
      </c>
      <c r="K1949" s="259">
        <f t="shared" si="640"/>
        <v>3754.9768554999996</v>
      </c>
      <c r="L1949" s="250">
        <f t="shared" si="637"/>
        <v>0</v>
      </c>
      <c r="M1949" s="19" t="s">
        <v>1260</v>
      </c>
      <c r="O1949" s="32" t="str">
        <f t="shared" si="641"/>
        <v>E334</v>
      </c>
      <c r="P1949" s="318"/>
      <c r="T1949" s="19" t="s">
        <v>1260</v>
      </c>
    </row>
    <row r="1950" spans="1:20" outlineLevel="2" x14ac:dyDescent="0.25">
      <c r="A1950" t="s">
        <v>170</v>
      </c>
      <c r="B1950" t="str">
        <f t="shared" si="638"/>
        <v>E334 HYD Accessory, Lower Baker-8</v>
      </c>
      <c r="C1950" s="19" t="s">
        <v>1230</v>
      </c>
      <c r="E1950" s="27">
        <v>43343</v>
      </c>
      <c r="F1950" s="249">
        <v>2038901.46</v>
      </c>
      <c r="G1950" s="67">
        <v>2.2099999999999998E-2</v>
      </c>
      <c r="H1950" s="250">
        <v>3754.98</v>
      </c>
      <c r="I1950" s="249">
        <f t="shared" si="639"/>
        <v>2038901.46</v>
      </c>
      <c r="J1950" s="67">
        <f t="shared" si="624"/>
        <v>2.2099999999999998E-2</v>
      </c>
      <c r="K1950" s="259">
        <f t="shared" si="640"/>
        <v>3754.9768554999996</v>
      </c>
      <c r="L1950" s="250">
        <f t="shared" si="637"/>
        <v>0</v>
      </c>
      <c r="M1950" s="19" t="s">
        <v>1260</v>
      </c>
      <c r="O1950" s="32" t="str">
        <f t="shared" si="641"/>
        <v>E334</v>
      </c>
      <c r="P1950" s="318"/>
      <c r="T1950" s="19" t="s">
        <v>1260</v>
      </c>
    </row>
    <row r="1951" spans="1:20" outlineLevel="2" x14ac:dyDescent="0.25">
      <c r="A1951" t="s">
        <v>170</v>
      </c>
      <c r="B1951" t="str">
        <f t="shared" si="638"/>
        <v>E334 HYD Accessory, Lower Baker-9</v>
      </c>
      <c r="C1951" s="19" t="s">
        <v>1230</v>
      </c>
      <c r="E1951" s="27">
        <v>43373</v>
      </c>
      <c r="F1951" s="249">
        <v>2038901.46</v>
      </c>
      <c r="G1951" s="67">
        <v>2.2099999999999998E-2</v>
      </c>
      <c r="H1951" s="250">
        <v>3754.98</v>
      </c>
      <c r="I1951" s="249">
        <f t="shared" si="639"/>
        <v>2038901.46</v>
      </c>
      <c r="J1951" s="67">
        <f t="shared" si="624"/>
        <v>2.2099999999999998E-2</v>
      </c>
      <c r="K1951" s="259">
        <f t="shared" si="640"/>
        <v>3754.9768554999996</v>
      </c>
      <c r="L1951" s="250">
        <f t="shared" si="637"/>
        <v>0</v>
      </c>
      <c r="M1951" s="19" t="s">
        <v>1260</v>
      </c>
      <c r="O1951" s="32" t="str">
        <f t="shared" si="641"/>
        <v>E334</v>
      </c>
      <c r="P1951" s="318"/>
      <c r="T1951" s="19" t="s">
        <v>1260</v>
      </c>
    </row>
    <row r="1952" spans="1:20" outlineLevel="2" x14ac:dyDescent="0.25">
      <c r="A1952" t="s">
        <v>170</v>
      </c>
      <c r="B1952" t="str">
        <f t="shared" si="638"/>
        <v>E334 HYD Accessory, Lower Baker-10</v>
      </c>
      <c r="C1952" s="19" t="s">
        <v>1230</v>
      </c>
      <c r="E1952" s="27">
        <v>43404</v>
      </c>
      <c r="F1952" s="249">
        <v>2038901.46</v>
      </c>
      <c r="G1952" s="67">
        <v>2.2099999999999998E-2</v>
      </c>
      <c r="H1952" s="250">
        <v>3754.98</v>
      </c>
      <c r="I1952" s="249">
        <f t="shared" si="639"/>
        <v>2038901.46</v>
      </c>
      <c r="J1952" s="67">
        <f t="shared" si="624"/>
        <v>2.2099999999999998E-2</v>
      </c>
      <c r="K1952" s="259">
        <f t="shared" si="640"/>
        <v>3754.9768554999996</v>
      </c>
      <c r="L1952" s="250">
        <f t="shared" si="637"/>
        <v>0</v>
      </c>
      <c r="M1952" s="19" t="s">
        <v>1260</v>
      </c>
      <c r="O1952" s="32" t="str">
        <f t="shared" si="641"/>
        <v>E334</v>
      </c>
      <c r="P1952" s="318"/>
      <c r="T1952" s="19" t="s">
        <v>1260</v>
      </c>
    </row>
    <row r="1953" spans="1:20" outlineLevel="2" x14ac:dyDescent="0.25">
      <c r="A1953" t="s">
        <v>170</v>
      </c>
      <c r="B1953" t="str">
        <f t="shared" si="638"/>
        <v>E334 HYD Accessory, Lower Baker-11</v>
      </c>
      <c r="C1953" s="19" t="s">
        <v>1230</v>
      </c>
      <c r="E1953" s="27">
        <v>43434</v>
      </c>
      <c r="F1953" s="249">
        <v>2038901.46</v>
      </c>
      <c r="G1953" s="67">
        <v>2.2099999999999998E-2</v>
      </c>
      <c r="H1953" s="250">
        <v>3754.98</v>
      </c>
      <c r="I1953" s="249">
        <f t="shared" si="639"/>
        <v>2038901.46</v>
      </c>
      <c r="J1953" s="67">
        <f t="shared" si="624"/>
        <v>2.2099999999999998E-2</v>
      </c>
      <c r="K1953" s="259">
        <f t="shared" si="640"/>
        <v>3754.9768554999996</v>
      </c>
      <c r="L1953" s="250">
        <f t="shared" si="637"/>
        <v>0</v>
      </c>
      <c r="M1953" s="19" t="s">
        <v>1260</v>
      </c>
      <c r="O1953" s="32" t="str">
        <f t="shared" si="641"/>
        <v>E334</v>
      </c>
      <c r="P1953" s="318"/>
      <c r="T1953" s="19" t="s">
        <v>1260</v>
      </c>
    </row>
    <row r="1954" spans="1:20" outlineLevel="2" x14ac:dyDescent="0.25">
      <c r="A1954" t="s">
        <v>170</v>
      </c>
      <c r="B1954" t="str">
        <f t="shared" si="638"/>
        <v>E334 HYD Accessory, Lower Baker-12</v>
      </c>
      <c r="C1954" s="19" t="s">
        <v>1230</v>
      </c>
      <c r="E1954" s="27">
        <v>43465</v>
      </c>
      <c r="F1954" s="249">
        <v>2038901.46</v>
      </c>
      <c r="G1954" s="67">
        <v>2.2099999999999998E-2</v>
      </c>
      <c r="H1954" s="250">
        <v>3754.98</v>
      </c>
      <c r="I1954" s="249">
        <f t="shared" si="639"/>
        <v>2038901.46</v>
      </c>
      <c r="J1954" s="67">
        <f t="shared" si="624"/>
        <v>2.2099999999999998E-2</v>
      </c>
      <c r="K1954" s="259">
        <f t="shared" si="640"/>
        <v>3754.9768554999996</v>
      </c>
      <c r="L1954" s="250">
        <f t="shared" si="637"/>
        <v>0</v>
      </c>
      <c r="M1954" s="19" t="s">
        <v>1260</v>
      </c>
      <c r="O1954" s="32" t="str">
        <f t="shared" si="641"/>
        <v>E334</v>
      </c>
      <c r="P1954" s="318"/>
      <c r="T1954" s="19" t="s">
        <v>1260</v>
      </c>
    </row>
    <row r="1955" spans="1:20" s="19" customFormat="1" ht="15.75" outlineLevel="1" thickBot="1" x14ac:dyDescent="0.3">
      <c r="A1955" s="28" t="s">
        <v>773</v>
      </c>
      <c r="C1955" s="20" t="s">
        <v>1232</v>
      </c>
      <c r="E1955" s="104" t="s">
        <v>1266</v>
      </c>
      <c r="F1955" s="29"/>
      <c r="G1955" s="30"/>
      <c r="H1955" s="41">
        <f>SUBTOTAL(9,H1943:H1954)</f>
        <v>45059.760000000009</v>
      </c>
      <c r="I1955" s="29"/>
      <c r="J1955" s="30">
        <f t="shared" si="624"/>
        <v>0</v>
      </c>
      <c r="K1955" s="41">
        <f>SUBTOTAL(9,K1943:K1954)</f>
        <v>45059.72226599999</v>
      </c>
      <c r="L1955" s="41">
        <f t="shared" si="637"/>
        <v>-0.04</v>
      </c>
      <c r="O1955" s="32" t="str">
        <f>LEFT(A1955,5)</f>
        <v xml:space="preserve">E334 </v>
      </c>
      <c r="P1955" s="318">
        <f>-L1955/2</f>
        <v>0.02</v>
      </c>
    </row>
    <row r="1956" spans="1:20" ht="15.75" outlineLevel="2" thickTop="1" x14ac:dyDescent="0.25">
      <c r="A1956" t="s">
        <v>171</v>
      </c>
      <c r="B1956" t="str">
        <f t="shared" ref="B1956:B1967" si="642">CONCATENATE(A1956,"-",MONTH(E1956))</f>
        <v>E334 HYD Accessory, Snoq 1 - 2013-1</v>
      </c>
      <c r="C1956" s="19" t="s">
        <v>1230</v>
      </c>
      <c r="E1956" s="27">
        <v>43131</v>
      </c>
      <c r="F1956" s="249">
        <v>16462783.439999999</v>
      </c>
      <c r="G1956" s="67">
        <v>3.4700000000000002E-2</v>
      </c>
      <c r="H1956" s="250">
        <v>47604.88</v>
      </c>
      <c r="I1956" s="249">
        <f t="shared" ref="I1956:I1967" si="643">VLOOKUP(CONCATENATE(A1956,"-12"),$B$6:$F$7816,5,FALSE)</f>
        <v>16462783.439999999</v>
      </c>
      <c r="J1956" s="67">
        <f t="shared" si="624"/>
        <v>3.4700000000000002E-2</v>
      </c>
      <c r="K1956" s="259">
        <f t="shared" ref="K1956:K1967" si="644">I1956*J1956/12</f>
        <v>47604.882114</v>
      </c>
      <c r="L1956" s="250">
        <f t="shared" si="637"/>
        <v>0</v>
      </c>
      <c r="M1956" s="19" t="s">
        <v>1260</v>
      </c>
      <c r="O1956" s="32" t="str">
        <f t="shared" ref="O1956:O1967" si="645">LEFT(A1956,4)</f>
        <v>E334</v>
      </c>
      <c r="P1956" s="318"/>
      <c r="T1956" s="19" t="s">
        <v>1260</v>
      </c>
    </row>
    <row r="1957" spans="1:20" outlineLevel="2" x14ac:dyDescent="0.25">
      <c r="A1957" t="s">
        <v>171</v>
      </c>
      <c r="B1957" t="str">
        <f t="shared" si="642"/>
        <v>E334 HYD Accessory, Snoq 1 - 2013-2</v>
      </c>
      <c r="C1957" s="19" t="s">
        <v>1230</v>
      </c>
      <c r="E1957" s="27">
        <v>43159</v>
      </c>
      <c r="F1957" s="249">
        <v>16462783.439999999</v>
      </c>
      <c r="G1957" s="67">
        <v>3.4700000000000002E-2</v>
      </c>
      <c r="H1957" s="250">
        <v>47604.88</v>
      </c>
      <c r="I1957" s="249">
        <f t="shared" si="643"/>
        <v>16462783.439999999</v>
      </c>
      <c r="J1957" s="67">
        <f t="shared" si="624"/>
        <v>3.4700000000000002E-2</v>
      </c>
      <c r="K1957" s="259">
        <f t="shared" si="644"/>
        <v>47604.882114</v>
      </c>
      <c r="L1957" s="250">
        <f t="shared" si="637"/>
        <v>0</v>
      </c>
      <c r="M1957" s="19" t="s">
        <v>1260</v>
      </c>
      <c r="O1957" s="32" t="str">
        <f t="shared" si="645"/>
        <v>E334</v>
      </c>
      <c r="P1957" s="318"/>
      <c r="T1957" s="19" t="s">
        <v>1260</v>
      </c>
    </row>
    <row r="1958" spans="1:20" outlineLevel="2" x14ac:dyDescent="0.25">
      <c r="A1958" t="s">
        <v>171</v>
      </c>
      <c r="B1958" t="str">
        <f t="shared" si="642"/>
        <v>E334 HYD Accessory, Snoq 1 - 2013-3</v>
      </c>
      <c r="C1958" s="19" t="s">
        <v>1230</v>
      </c>
      <c r="E1958" s="27">
        <v>43190</v>
      </c>
      <c r="F1958" s="249">
        <v>16462783.439999999</v>
      </c>
      <c r="G1958" s="67">
        <v>3.4700000000000002E-2</v>
      </c>
      <c r="H1958" s="250">
        <v>47604.88</v>
      </c>
      <c r="I1958" s="249">
        <f t="shared" si="643"/>
        <v>16462783.439999999</v>
      </c>
      <c r="J1958" s="67">
        <f t="shared" si="624"/>
        <v>3.4700000000000002E-2</v>
      </c>
      <c r="K1958" s="259">
        <f t="shared" si="644"/>
        <v>47604.882114</v>
      </c>
      <c r="L1958" s="250">
        <f t="shared" si="637"/>
        <v>0</v>
      </c>
      <c r="M1958" s="19" t="s">
        <v>1260</v>
      </c>
      <c r="O1958" s="32" t="str">
        <f t="shared" si="645"/>
        <v>E334</v>
      </c>
      <c r="P1958" s="318"/>
      <c r="T1958" s="19" t="s">
        <v>1260</v>
      </c>
    </row>
    <row r="1959" spans="1:20" outlineLevel="2" x14ac:dyDescent="0.25">
      <c r="A1959" t="s">
        <v>171</v>
      </c>
      <c r="B1959" t="str">
        <f t="shared" si="642"/>
        <v>E334 HYD Accessory, Snoq 1 - 2013-4</v>
      </c>
      <c r="C1959" s="19" t="s">
        <v>1230</v>
      </c>
      <c r="E1959" s="27">
        <v>43220</v>
      </c>
      <c r="F1959" s="249">
        <v>16462783.439999999</v>
      </c>
      <c r="G1959" s="67">
        <v>3.4700000000000002E-2</v>
      </c>
      <c r="H1959" s="250">
        <v>47604.88</v>
      </c>
      <c r="I1959" s="249">
        <f t="shared" si="643"/>
        <v>16462783.439999999</v>
      </c>
      <c r="J1959" s="67">
        <f t="shared" si="624"/>
        <v>3.4700000000000002E-2</v>
      </c>
      <c r="K1959" s="259">
        <f t="shared" si="644"/>
        <v>47604.882114</v>
      </c>
      <c r="L1959" s="250">
        <f t="shared" si="637"/>
        <v>0</v>
      </c>
      <c r="M1959" s="19" t="s">
        <v>1260</v>
      </c>
      <c r="O1959" s="32" t="str">
        <f t="shared" si="645"/>
        <v>E334</v>
      </c>
      <c r="P1959" s="318"/>
      <c r="T1959" s="19" t="s">
        <v>1260</v>
      </c>
    </row>
    <row r="1960" spans="1:20" outlineLevel="2" x14ac:dyDescent="0.25">
      <c r="A1960" t="s">
        <v>171</v>
      </c>
      <c r="B1960" t="str">
        <f t="shared" si="642"/>
        <v>E334 HYD Accessory, Snoq 1 - 2013-5</v>
      </c>
      <c r="C1960" s="19" t="s">
        <v>1230</v>
      </c>
      <c r="E1960" s="27">
        <v>43251</v>
      </c>
      <c r="F1960" s="249">
        <v>16462783.439999999</v>
      </c>
      <c r="G1960" s="67">
        <v>3.4700000000000002E-2</v>
      </c>
      <c r="H1960" s="250">
        <v>47604.88</v>
      </c>
      <c r="I1960" s="249">
        <f t="shared" si="643"/>
        <v>16462783.439999999</v>
      </c>
      <c r="J1960" s="67">
        <f t="shared" si="624"/>
        <v>3.4700000000000002E-2</v>
      </c>
      <c r="K1960" s="259">
        <f t="shared" si="644"/>
        <v>47604.882114</v>
      </c>
      <c r="L1960" s="250">
        <f t="shared" si="637"/>
        <v>0</v>
      </c>
      <c r="M1960" s="19" t="s">
        <v>1260</v>
      </c>
      <c r="O1960" s="32" t="str">
        <f t="shared" si="645"/>
        <v>E334</v>
      </c>
      <c r="P1960" s="318"/>
      <c r="T1960" s="19" t="s">
        <v>1260</v>
      </c>
    </row>
    <row r="1961" spans="1:20" outlineLevel="2" x14ac:dyDescent="0.25">
      <c r="A1961" t="s">
        <v>171</v>
      </c>
      <c r="B1961" t="str">
        <f t="shared" si="642"/>
        <v>E334 HYD Accessory, Snoq 1 - 2013-6</v>
      </c>
      <c r="C1961" s="19" t="s">
        <v>1230</v>
      </c>
      <c r="E1961" s="27">
        <v>43281</v>
      </c>
      <c r="F1961" s="249">
        <v>16462783.439999999</v>
      </c>
      <c r="G1961" s="67">
        <v>3.4700000000000002E-2</v>
      </c>
      <c r="H1961" s="250">
        <v>47604.88</v>
      </c>
      <c r="I1961" s="249">
        <f t="shared" si="643"/>
        <v>16462783.439999999</v>
      </c>
      <c r="J1961" s="67">
        <f t="shared" si="624"/>
        <v>3.4700000000000002E-2</v>
      </c>
      <c r="K1961" s="259">
        <f t="shared" si="644"/>
        <v>47604.882114</v>
      </c>
      <c r="L1961" s="250">
        <f t="shared" si="637"/>
        <v>0</v>
      </c>
      <c r="M1961" s="19" t="s">
        <v>1260</v>
      </c>
      <c r="O1961" s="32" t="str">
        <f t="shared" si="645"/>
        <v>E334</v>
      </c>
      <c r="P1961" s="318"/>
      <c r="T1961" s="19" t="s">
        <v>1260</v>
      </c>
    </row>
    <row r="1962" spans="1:20" outlineLevel="2" x14ac:dyDescent="0.25">
      <c r="A1962" t="s">
        <v>171</v>
      </c>
      <c r="B1962" t="str">
        <f t="shared" si="642"/>
        <v>E334 HYD Accessory, Snoq 1 - 2013-7</v>
      </c>
      <c r="C1962" s="19" t="s">
        <v>1230</v>
      </c>
      <c r="E1962" s="27">
        <v>43312</v>
      </c>
      <c r="F1962" s="249">
        <v>16462783.439999999</v>
      </c>
      <c r="G1962" s="67">
        <v>3.4700000000000002E-2</v>
      </c>
      <c r="H1962" s="250">
        <v>47604.88</v>
      </c>
      <c r="I1962" s="249">
        <f t="shared" si="643"/>
        <v>16462783.439999999</v>
      </c>
      <c r="J1962" s="67">
        <f t="shared" si="624"/>
        <v>3.4700000000000002E-2</v>
      </c>
      <c r="K1962" s="259">
        <f t="shared" si="644"/>
        <v>47604.882114</v>
      </c>
      <c r="L1962" s="250">
        <f t="shared" si="637"/>
        <v>0</v>
      </c>
      <c r="M1962" s="19" t="s">
        <v>1260</v>
      </c>
      <c r="O1962" s="32" t="str">
        <f t="shared" si="645"/>
        <v>E334</v>
      </c>
      <c r="P1962" s="318"/>
      <c r="T1962" s="19" t="s">
        <v>1260</v>
      </c>
    </row>
    <row r="1963" spans="1:20" outlineLevel="2" x14ac:dyDescent="0.25">
      <c r="A1963" t="s">
        <v>171</v>
      </c>
      <c r="B1963" t="str">
        <f t="shared" si="642"/>
        <v>E334 HYD Accessory, Snoq 1 - 2013-8</v>
      </c>
      <c r="C1963" s="19" t="s">
        <v>1230</v>
      </c>
      <c r="E1963" s="27">
        <v>43343</v>
      </c>
      <c r="F1963" s="249">
        <v>16462783.439999999</v>
      </c>
      <c r="G1963" s="67">
        <v>3.4700000000000002E-2</v>
      </c>
      <c r="H1963" s="250">
        <v>47604.88</v>
      </c>
      <c r="I1963" s="249">
        <f t="shared" si="643"/>
        <v>16462783.439999999</v>
      </c>
      <c r="J1963" s="67">
        <f t="shared" si="624"/>
        <v>3.4700000000000002E-2</v>
      </c>
      <c r="K1963" s="259">
        <f t="shared" si="644"/>
        <v>47604.882114</v>
      </c>
      <c r="L1963" s="250">
        <f t="shared" si="637"/>
        <v>0</v>
      </c>
      <c r="M1963" s="19" t="s">
        <v>1260</v>
      </c>
      <c r="O1963" s="32" t="str">
        <f t="shared" si="645"/>
        <v>E334</v>
      </c>
      <c r="P1963" s="318"/>
      <c r="T1963" s="19" t="s">
        <v>1260</v>
      </c>
    </row>
    <row r="1964" spans="1:20" outlineLevel="2" x14ac:dyDescent="0.25">
      <c r="A1964" t="s">
        <v>171</v>
      </c>
      <c r="B1964" t="str">
        <f t="shared" si="642"/>
        <v>E334 HYD Accessory, Snoq 1 - 2013-9</v>
      </c>
      <c r="C1964" s="19" t="s">
        <v>1230</v>
      </c>
      <c r="E1964" s="27">
        <v>43373</v>
      </c>
      <c r="F1964" s="249">
        <v>16462783.439999999</v>
      </c>
      <c r="G1964" s="67">
        <v>3.4700000000000002E-2</v>
      </c>
      <c r="H1964" s="250">
        <v>47604.88</v>
      </c>
      <c r="I1964" s="249">
        <f t="shared" si="643"/>
        <v>16462783.439999999</v>
      </c>
      <c r="J1964" s="67">
        <f t="shared" si="624"/>
        <v>3.4700000000000002E-2</v>
      </c>
      <c r="K1964" s="259">
        <f t="shared" si="644"/>
        <v>47604.882114</v>
      </c>
      <c r="L1964" s="250">
        <f t="shared" si="637"/>
        <v>0</v>
      </c>
      <c r="M1964" s="19" t="s">
        <v>1260</v>
      </c>
      <c r="O1964" s="32" t="str">
        <f t="shared" si="645"/>
        <v>E334</v>
      </c>
      <c r="P1964" s="318"/>
      <c r="T1964" s="19" t="s">
        <v>1260</v>
      </c>
    </row>
    <row r="1965" spans="1:20" outlineLevel="2" x14ac:dyDescent="0.25">
      <c r="A1965" t="s">
        <v>171</v>
      </c>
      <c r="B1965" t="str">
        <f t="shared" si="642"/>
        <v>E334 HYD Accessory, Snoq 1 - 2013-10</v>
      </c>
      <c r="C1965" s="19" t="s">
        <v>1230</v>
      </c>
      <c r="E1965" s="27">
        <v>43404</v>
      </c>
      <c r="F1965" s="249">
        <v>16462783.439999999</v>
      </c>
      <c r="G1965" s="67">
        <v>3.4700000000000002E-2</v>
      </c>
      <c r="H1965" s="250">
        <v>47604.88</v>
      </c>
      <c r="I1965" s="249">
        <f t="shared" si="643"/>
        <v>16462783.439999999</v>
      </c>
      <c r="J1965" s="67">
        <f t="shared" si="624"/>
        <v>3.4700000000000002E-2</v>
      </c>
      <c r="K1965" s="259">
        <f t="shared" si="644"/>
        <v>47604.882114</v>
      </c>
      <c r="L1965" s="250">
        <f t="shared" si="637"/>
        <v>0</v>
      </c>
      <c r="M1965" s="19" t="s">
        <v>1260</v>
      </c>
      <c r="O1965" s="32" t="str">
        <f t="shared" si="645"/>
        <v>E334</v>
      </c>
      <c r="P1965" s="318"/>
      <c r="T1965" s="19" t="s">
        <v>1260</v>
      </c>
    </row>
    <row r="1966" spans="1:20" outlineLevel="2" x14ac:dyDescent="0.25">
      <c r="A1966" t="s">
        <v>171</v>
      </c>
      <c r="B1966" t="str">
        <f t="shared" si="642"/>
        <v>E334 HYD Accessory, Snoq 1 - 2013-11</v>
      </c>
      <c r="C1966" s="19" t="s">
        <v>1230</v>
      </c>
      <c r="E1966" s="27">
        <v>43434</v>
      </c>
      <c r="F1966" s="249">
        <v>16462783.439999999</v>
      </c>
      <c r="G1966" s="67">
        <v>3.4700000000000002E-2</v>
      </c>
      <c r="H1966" s="250">
        <v>47604.88</v>
      </c>
      <c r="I1966" s="249">
        <f t="shared" si="643"/>
        <v>16462783.439999999</v>
      </c>
      <c r="J1966" s="67">
        <f t="shared" ref="J1966:J2029" si="646">G1966</f>
        <v>3.4700000000000002E-2</v>
      </c>
      <c r="K1966" s="259">
        <f t="shared" si="644"/>
        <v>47604.882114</v>
      </c>
      <c r="L1966" s="250">
        <f t="shared" si="637"/>
        <v>0</v>
      </c>
      <c r="M1966" s="19" t="s">
        <v>1260</v>
      </c>
      <c r="O1966" s="32" t="str">
        <f t="shared" si="645"/>
        <v>E334</v>
      </c>
      <c r="P1966" s="318"/>
      <c r="T1966" s="19" t="s">
        <v>1260</v>
      </c>
    </row>
    <row r="1967" spans="1:20" outlineLevel="2" x14ac:dyDescent="0.25">
      <c r="A1967" t="s">
        <v>171</v>
      </c>
      <c r="B1967" t="str">
        <f t="shared" si="642"/>
        <v>E334 HYD Accessory, Snoq 1 - 2013-12</v>
      </c>
      <c r="C1967" s="19" t="s">
        <v>1230</v>
      </c>
      <c r="E1967" s="27">
        <v>43465</v>
      </c>
      <c r="F1967" s="249">
        <v>16462783.439999999</v>
      </c>
      <c r="G1967" s="67">
        <v>3.4700000000000002E-2</v>
      </c>
      <c r="H1967" s="250">
        <v>47604.88</v>
      </c>
      <c r="I1967" s="249">
        <f t="shared" si="643"/>
        <v>16462783.439999999</v>
      </c>
      <c r="J1967" s="67">
        <f t="shared" si="646"/>
        <v>3.4700000000000002E-2</v>
      </c>
      <c r="K1967" s="259">
        <f t="shared" si="644"/>
        <v>47604.882114</v>
      </c>
      <c r="L1967" s="250">
        <f t="shared" si="637"/>
        <v>0</v>
      </c>
      <c r="M1967" s="19" t="s">
        <v>1260</v>
      </c>
      <c r="O1967" s="32" t="str">
        <f t="shared" si="645"/>
        <v>E334</v>
      </c>
      <c r="P1967" s="318"/>
      <c r="T1967" s="19" t="s">
        <v>1260</v>
      </c>
    </row>
    <row r="1968" spans="1:20" s="19" customFormat="1" ht="15.75" outlineLevel="1" thickBot="1" x14ac:dyDescent="0.3">
      <c r="A1968" s="28" t="s">
        <v>774</v>
      </c>
      <c r="C1968" s="20" t="s">
        <v>1232</v>
      </c>
      <c r="E1968" s="104" t="s">
        <v>1266</v>
      </c>
      <c r="F1968" s="29"/>
      <c r="G1968" s="30"/>
      <c r="H1968" s="41">
        <f>SUBTOTAL(9,H1956:H1967)</f>
        <v>571258.55999999994</v>
      </c>
      <c r="I1968" s="29"/>
      <c r="J1968" s="30">
        <f t="shared" si="646"/>
        <v>0</v>
      </c>
      <c r="K1968" s="41">
        <f>SUBTOTAL(9,K1956:K1967)</f>
        <v>571258.58536799985</v>
      </c>
      <c r="L1968" s="41">
        <f t="shared" si="637"/>
        <v>0.03</v>
      </c>
      <c r="O1968" s="32" t="str">
        <f>LEFT(A1968,5)</f>
        <v xml:space="preserve">E334 </v>
      </c>
      <c r="P1968" s="318">
        <f>-L1968/2</f>
        <v>-1.4999999999999999E-2</v>
      </c>
    </row>
    <row r="1969" spans="1:20" ht="15.75" outlineLevel="2" thickTop="1" x14ac:dyDescent="0.25">
      <c r="A1969" t="s">
        <v>172</v>
      </c>
      <c r="B1969" t="str">
        <f t="shared" ref="B1969:B1980" si="647">CONCATENATE(A1969,"-",MONTH(E1969))</f>
        <v>E334 HYD Accessory, Snoq 2 - 2013-1</v>
      </c>
      <c r="C1969" s="19" t="s">
        <v>1230</v>
      </c>
      <c r="E1969" s="27">
        <v>43131</v>
      </c>
      <c r="F1969" s="249">
        <v>11127611.060000001</v>
      </c>
      <c r="G1969" s="67">
        <v>3.5099999999999999E-2</v>
      </c>
      <c r="H1969" s="250">
        <v>32548.26</v>
      </c>
      <c r="I1969" s="249">
        <f t="shared" ref="I1969:I1980" si="648">VLOOKUP(CONCATENATE(A1969,"-12"),$B$6:$F$7816,5,FALSE)</f>
        <v>11127908.5</v>
      </c>
      <c r="J1969" s="67">
        <f t="shared" si="646"/>
        <v>3.5099999999999999E-2</v>
      </c>
      <c r="K1969" s="259">
        <f t="shared" ref="K1969:K1980" si="649">I1969*J1969/12</f>
        <v>32549.132362499997</v>
      </c>
      <c r="L1969" s="250">
        <f t="shared" si="637"/>
        <v>0.87</v>
      </c>
      <c r="M1969" s="19" t="s">
        <v>1260</v>
      </c>
      <c r="O1969" s="32" t="str">
        <f t="shared" ref="O1969:O1980" si="650">LEFT(A1969,4)</f>
        <v>E334</v>
      </c>
      <c r="P1969" s="318"/>
      <c r="T1969" s="19" t="s">
        <v>1260</v>
      </c>
    </row>
    <row r="1970" spans="1:20" outlineLevel="2" x14ac:dyDescent="0.25">
      <c r="A1970" t="s">
        <v>172</v>
      </c>
      <c r="B1970" t="str">
        <f t="shared" si="647"/>
        <v>E334 HYD Accessory, Snoq 2 - 2013-2</v>
      </c>
      <c r="C1970" s="19" t="s">
        <v>1230</v>
      </c>
      <c r="E1970" s="27">
        <v>43159</v>
      </c>
      <c r="F1970" s="249">
        <v>11127611.060000001</v>
      </c>
      <c r="G1970" s="67">
        <v>3.5099999999999999E-2</v>
      </c>
      <c r="H1970" s="250">
        <v>32548.26</v>
      </c>
      <c r="I1970" s="249">
        <f t="shared" si="648"/>
        <v>11127908.5</v>
      </c>
      <c r="J1970" s="67">
        <f t="shared" si="646"/>
        <v>3.5099999999999999E-2</v>
      </c>
      <c r="K1970" s="259">
        <f t="shared" si="649"/>
        <v>32549.132362499997</v>
      </c>
      <c r="L1970" s="250">
        <f t="shared" si="637"/>
        <v>0.87</v>
      </c>
      <c r="M1970" s="19" t="s">
        <v>1260</v>
      </c>
      <c r="O1970" s="32" t="str">
        <f t="shared" si="650"/>
        <v>E334</v>
      </c>
      <c r="P1970" s="318"/>
      <c r="T1970" s="19" t="s">
        <v>1260</v>
      </c>
    </row>
    <row r="1971" spans="1:20" outlineLevel="2" x14ac:dyDescent="0.25">
      <c r="A1971" t="s">
        <v>172</v>
      </c>
      <c r="B1971" t="str">
        <f t="shared" si="647"/>
        <v>E334 HYD Accessory, Snoq 2 - 2013-3</v>
      </c>
      <c r="C1971" s="19" t="s">
        <v>1230</v>
      </c>
      <c r="E1971" s="27">
        <v>43190</v>
      </c>
      <c r="F1971" s="249">
        <v>11127611.060000001</v>
      </c>
      <c r="G1971" s="67">
        <v>3.5099999999999999E-2</v>
      </c>
      <c r="H1971" s="250">
        <v>32548.26</v>
      </c>
      <c r="I1971" s="249">
        <f t="shared" si="648"/>
        <v>11127908.5</v>
      </c>
      <c r="J1971" s="67">
        <f t="shared" si="646"/>
        <v>3.5099999999999999E-2</v>
      </c>
      <c r="K1971" s="259">
        <f t="shared" si="649"/>
        <v>32549.132362499997</v>
      </c>
      <c r="L1971" s="250">
        <f t="shared" si="637"/>
        <v>0.87</v>
      </c>
      <c r="M1971" s="19" t="s">
        <v>1260</v>
      </c>
      <c r="O1971" s="32" t="str">
        <f t="shared" si="650"/>
        <v>E334</v>
      </c>
      <c r="P1971" s="318"/>
      <c r="T1971" s="19" t="s">
        <v>1260</v>
      </c>
    </row>
    <row r="1972" spans="1:20" outlineLevel="2" x14ac:dyDescent="0.25">
      <c r="A1972" t="s">
        <v>172</v>
      </c>
      <c r="B1972" t="str">
        <f t="shared" si="647"/>
        <v>E334 HYD Accessory, Snoq 2 - 2013-4</v>
      </c>
      <c r="C1972" s="19" t="s">
        <v>1230</v>
      </c>
      <c r="E1972" s="27">
        <v>43220</v>
      </c>
      <c r="F1972" s="249">
        <v>11127611.060000001</v>
      </c>
      <c r="G1972" s="67">
        <v>3.5099999999999999E-2</v>
      </c>
      <c r="H1972" s="250">
        <v>32548.26</v>
      </c>
      <c r="I1972" s="249">
        <f t="shared" si="648"/>
        <v>11127908.5</v>
      </c>
      <c r="J1972" s="67">
        <f t="shared" si="646"/>
        <v>3.5099999999999999E-2</v>
      </c>
      <c r="K1972" s="259">
        <f t="shared" si="649"/>
        <v>32549.132362499997</v>
      </c>
      <c r="L1972" s="250">
        <f t="shared" si="637"/>
        <v>0.87</v>
      </c>
      <c r="M1972" s="19" t="s">
        <v>1260</v>
      </c>
      <c r="O1972" s="32" t="str">
        <f t="shared" si="650"/>
        <v>E334</v>
      </c>
      <c r="P1972" s="318"/>
      <c r="T1972" s="19" t="s">
        <v>1260</v>
      </c>
    </row>
    <row r="1973" spans="1:20" outlineLevel="2" x14ac:dyDescent="0.25">
      <c r="A1973" t="s">
        <v>172</v>
      </c>
      <c r="B1973" t="str">
        <f t="shared" si="647"/>
        <v>E334 HYD Accessory, Snoq 2 - 2013-5</v>
      </c>
      <c r="C1973" s="19" t="s">
        <v>1230</v>
      </c>
      <c r="E1973" s="27">
        <v>43251</v>
      </c>
      <c r="F1973" s="249">
        <v>11127611.060000001</v>
      </c>
      <c r="G1973" s="67">
        <v>3.5099999999999999E-2</v>
      </c>
      <c r="H1973" s="250">
        <v>32548.26</v>
      </c>
      <c r="I1973" s="249">
        <f t="shared" si="648"/>
        <v>11127908.5</v>
      </c>
      <c r="J1973" s="67">
        <f t="shared" si="646"/>
        <v>3.5099999999999999E-2</v>
      </c>
      <c r="K1973" s="259">
        <f t="shared" si="649"/>
        <v>32549.132362499997</v>
      </c>
      <c r="L1973" s="250">
        <f t="shared" si="637"/>
        <v>0.87</v>
      </c>
      <c r="M1973" s="19" t="s">
        <v>1260</v>
      </c>
      <c r="O1973" s="32" t="str">
        <f t="shared" si="650"/>
        <v>E334</v>
      </c>
      <c r="P1973" s="318"/>
      <c r="T1973" s="19" t="s">
        <v>1260</v>
      </c>
    </row>
    <row r="1974" spans="1:20" outlineLevel="2" x14ac:dyDescent="0.25">
      <c r="A1974" t="s">
        <v>172</v>
      </c>
      <c r="B1974" t="str">
        <f t="shared" si="647"/>
        <v>E334 HYD Accessory, Snoq 2 - 2013-6</v>
      </c>
      <c r="C1974" s="19" t="s">
        <v>1230</v>
      </c>
      <c r="E1974" s="27">
        <v>43281</v>
      </c>
      <c r="F1974" s="249">
        <v>11127611.060000001</v>
      </c>
      <c r="G1974" s="67">
        <v>3.5099999999999999E-2</v>
      </c>
      <c r="H1974" s="250">
        <v>32548.26</v>
      </c>
      <c r="I1974" s="249">
        <f t="shared" si="648"/>
        <v>11127908.5</v>
      </c>
      <c r="J1974" s="67">
        <f t="shared" si="646"/>
        <v>3.5099999999999999E-2</v>
      </c>
      <c r="K1974" s="259">
        <f t="shared" si="649"/>
        <v>32549.132362499997</v>
      </c>
      <c r="L1974" s="250">
        <f t="shared" si="637"/>
        <v>0.87</v>
      </c>
      <c r="M1974" s="19" t="s">
        <v>1260</v>
      </c>
      <c r="O1974" s="32" t="str">
        <f t="shared" si="650"/>
        <v>E334</v>
      </c>
      <c r="P1974" s="318"/>
      <c r="T1974" s="19" t="s">
        <v>1260</v>
      </c>
    </row>
    <row r="1975" spans="1:20" outlineLevel="2" x14ac:dyDescent="0.25">
      <c r="A1975" t="s">
        <v>172</v>
      </c>
      <c r="B1975" t="str">
        <f t="shared" si="647"/>
        <v>E334 HYD Accessory, Snoq 2 - 2013-7</v>
      </c>
      <c r="C1975" s="19" t="s">
        <v>1230</v>
      </c>
      <c r="E1975" s="27">
        <v>43312</v>
      </c>
      <c r="F1975" s="249">
        <v>11127611.060000001</v>
      </c>
      <c r="G1975" s="67">
        <v>3.5099999999999999E-2</v>
      </c>
      <c r="H1975" s="250">
        <v>32548.26</v>
      </c>
      <c r="I1975" s="249">
        <f t="shared" si="648"/>
        <v>11127908.5</v>
      </c>
      <c r="J1975" s="67">
        <f t="shared" si="646"/>
        <v>3.5099999999999999E-2</v>
      </c>
      <c r="K1975" s="259">
        <f t="shared" si="649"/>
        <v>32549.132362499997</v>
      </c>
      <c r="L1975" s="250">
        <f t="shared" si="637"/>
        <v>0.87</v>
      </c>
      <c r="M1975" s="19" t="s">
        <v>1260</v>
      </c>
      <c r="O1975" s="32" t="str">
        <f t="shared" si="650"/>
        <v>E334</v>
      </c>
      <c r="P1975" s="318"/>
      <c r="T1975" s="19" t="s">
        <v>1260</v>
      </c>
    </row>
    <row r="1976" spans="1:20" outlineLevel="2" x14ac:dyDescent="0.25">
      <c r="A1976" t="s">
        <v>172</v>
      </c>
      <c r="B1976" t="str">
        <f t="shared" si="647"/>
        <v>E334 HYD Accessory, Snoq 2 - 2013-8</v>
      </c>
      <c r="C1976" s="19" t="s">
        <v>1230</v>
      </c>
      <c r="E1976" s="27">
        <v>43343</v>
      </c>
      <c r="F1976" s="249">
        <v>11127611.060000001</v>
      </c>
      <c r="G1976" s="67">
        <v>3.5099999999999999E-2</v>
      </c>
      <c r="H1976" s="250">
        <v>32548.26</v>
      </c>
      <c r="I1976" s="249">
        <f t="shared" si="648"/>
        <v>11127908.5</v>
      </c>
      <c r="J1976" s="67">
        <f t="shared" si="646"/>
        <v>3.5099999999999999E-2</v>
      </c>
      <c r="K1976" s="259">
        <f t="shared" si="649"/>
        <v>32549.132362499997</v>
      </c>
      <c r="L1976" s="250">
        <f t="shared" si="637"/>
        <v>0.87</v>
      </c>
      <c r="M1976" s="19" t="s">
        <v>1260</v>
      </c>
      <c r="O1976" s="32" t="str">
        <f t="shared" si="650"/>
        <v>E334</v>
      </c>
      <c r="P1976" s="318"/>
      <c r="T1976" s="19" t="s">
        <v>1260</v>
      </c>
    </row>
    <row r="1977" spans="1:20" outlineLevel="2" x14ac:dyDescent="0.25">
      <c r="A1977" t="s">
        <v>172</v>
      </c>
      <c r="B1977" t="str">
        <f t="shared" si="647"/>
        <v>E334 HYD Accessory, Snoq 2 - 2013-9</v>
      </c>
      <c r="C1977" s="19" t="s">
        <v>1230</v>
      </c>
      <c r="E1977" s="27">
        <v>43373</v>
      </c>
      <c r="F1977" s="249">
        <v>11127611.060000001</v>
      </c>
      <c r="G1977" s="67">
        <v>3.5099999999999999E-2</v>
      </c>
      <c r="H1977" s="250">
        <v>32548.26</v>
      </c>
      <c r="I1977" s="249">
        <f t="shared" si="648"/>
        <v>11127908.5</v>
      </c>
      <c r="J1977" s="67">
        <f t="shared" si="646"/>
        <v>3.5099999999999999E-2</v>
      </c>
      <c r="K1977" s="259">
        <f t="shared" si="649"/>
        <v>32549.132362499997</v>
      </c>
      <c r="L1977" s="250">
        <f t="shared" si="637"/>
        <v>0.87</v>
      </c>
      <c r="M1977" s="19" t="s">
        <v>1260</v>
      </c>
      <c r="O1977" s="32" t="str">
        <f t="shared" si="650"/>
        <v>E334</v>
      </c>
      <c r="P1977" s="318"/>
      <c r="T1977" s="19" t="s">
        <v>1260</v>
      </c>
    </row>
    <row r="1978" spans="1:20" outlineLevel="2" x14ac:dyDescent="0.25">
      <c r="A1978" t="s">
        <v>172</v>
      </c>
      <c r="B1978" t="str">
        <f t="shared" si="647"/>
        <v>E334 HYD Accessory, Snoq 2 - 2013-10</v>
      </c>
      <c r="C1978" s="19" t="s">
        <v>1230</v>
      </c>
      <c r="E1978" s="27">
        <v>43404</v>
      </c>
      <c r="F1978" s="249">
        <v>11127611.060000001</v>
      </c>
      <c r="G1978" s="67">
        <v>3.5099999999999999E-2</v>
      </c>
      <c r="H1978" s="250">
        <v>32548.26</v>
      </c>
      <c r="I1978" s="249">
        <f t="shared" si="648"/>
        <v>11127908.5</v>
      </c>
      <c r="J1978" s="67">
        <f t="shared" si="646"/>
        <v>3.5099999999999999E-2</v>
      </c>
      <c r="K1978" s="259">
        <f t="shared" si="649"/>
        <v>32549.132362499997</v>
      </c>
      <c r="L1978" s="250">
        <f t="shared" si="637"/>
        <v>0.87</v>
      </c>
      <c r="M1978" s="19" t="s">
        <v>1260</v>
      </c>
      <c r="O1978" s="32" t="str">
        <f t="shared" si="650"/>
        <v>E334</v>
      </c>
      <c r="P1978" s="318"/>
      <c r="T1978" s="19" t="s">
        <v>1260</v>
      </c>
    </row>
    <row r="1979" spans="1:20" outlineLevel="2" x14ac:dyDescent="0.25">
      <c r="A1979" t="s">
        <v>172</v>
      </c>
      <c r="B1979" t="str">
        <f t="shared" si="647"/>
        <v>E334 HYD Accessory, Snoq 2 - 2013-11</v>
      </c>
      <c r="C1979" s="19" t="s">
        <v>1230</v>
      </c>
      <c r="E1979" s="27">
        <v>43434</v>
      </c>
      <c r="F1979" s="249">
        <v>11127759.779999999</v>
      </c>
      <c r="G1979" s="67">
        <v>3.5099999999999999E-2</v>
      </c>
      <c r="H1979" s="250">
        <v>32548.69</v>
      </c>
      <c r="I1979" s="249">
        <f t="shared" si="648"/>
        <v>11127908.5</v>
      </c>
      <c r="J1979" s="67">
        <f t="shared" si="646"/>
        <v>3.5099999999999999E-2</v>
      </c>
      <c r="K1979" s="259">
        <f t="shared" si="649"/>
        <v>32549.132362499997</v>
      </c>
      <c r="L1979" s="250">
        <f t="shared" si="637"/>
        <v>0.44</v>
      </c>
      <c r="M1979" s="19" t="s">
        <v>1260</v>
      </c>
      <c r="O1979" s="32" t="str">
        <f t="shared" si="650"/>
        <v>E334</v>
      </c>
      <c r="P1979" s="318"/>
      <c r="T1979" s="19" t="s">
        <v>1260</v>
      </c>
    </row>
    <row r="1980" spans="1:20" outlineLevel="2" x14ac:dyDescent="0.25">
      <c r="A1980" t="s">
        <v>172</v>
      </c>
      <c r="B1980" t="str">
        <f t="shared" si="647"/>
        <v>E334 HYD Accessory, Snoq 2 - 2013-12</v>
      </c>
      <c r="C1980" s="19" t="s">
        <v>1230</v>
      </c>
      <c r="E1980" s="27">
        <v>43465</v>
      </c>
      <c r="F1980" s="249">
        <v>11127908.5</v>
      </c>
      <c r="G1980" s="67">
        <v>3.5099999999999999E-2</v>
      </c>
      <c r="H1980" s="250">
        <v>32549.13</v>
      </c>
      <c r="I1980" s="249">
        <f t="shared" si="648"/>
        <v>11127908.5</v>
      </c>
      <c r="J1980" s="67">
        <f t="shared" si="646"/>
        <v>3.5099999999999999E-2</v>
      </c>
      <c r="K1980" s="259">
        <f t="shared" si="649"/>
        <v>32549.132362499997</v>
      </c>
      <c r="L1980" s="250">
        <f t="shared" si="637"/>
        <v>0</v>
      </c>
      <c r="M1980" s="19" t="s">
        <v>1260</v>
      </c>
      <c r="O1980" s="32" t="str">
        <f t="shared" si="650"/>
        <v>E334</v>
      </c>
      <c r="P1980" s="318"/>
      <c r="T1980" s="19" t="s">
        <v>1260</v>
      </c>
    </row>
    <row r="1981" spans="1:20" s="19" customFormat="1" ht="15.75" outlineLevel="1" thickBot="1" x14ac:dyDescent="0.3">
      <c r="A1981" s="28" t="s">
        <v>775</v>
      </c>
      <c r="C1981" s="20" t="s">
        <v>1232</v>
      </c>
      <c r="E1981" s="104" t="s">
        <v>1266</v>
      </c>
      <c r="F1981" s="29"/>
      <c r="G1981" s="30"/>
      <c r="H1981" s="41">
        <f>SUBTOTAL(9,H1969:H1980)</f>
        <v>390580.42000000004</v>
      </c>
      <c r="I1981" s="29"/>
      <c r="J1981" s="30">
        <f t="shared" si="646"/>
        <v>0</v>
      </c>
      <c r="K1981" s="41">
        <f>SUBTOTAL(9,K1969:K1980)</f>
        <v>390589.58835000003</v>
      </c>
      <c r="L1981" s="41">
        <f t="shared" si="637"/>
        <v>9.17</v>
      </c>
      <c r="O1981" s="32" t="str">
        <f>LEFT(A1981,5)</f>
        <v xml:space="preserve">E334 </v>
      </c>
      <c r="P1981" s="318">
        <f>-L1981/2</f>
        <v>-4.585</v>
      </c>
    </row>
    <row r="1982" spans="1:20" ht="15.75" outlineLevel="2" thickTop="1" x14ac:dyDescent="0.25">
      <c r="A1982" t="s">
        <v>173</v>
      </c>
      <c r="B1982" t="str">
        <f t="shared" ref="B1982:B1993" si="651">CONCATENATE(A1982,"-",MONTH(E1982))</f>
        <v>E334 HYD Accessory, Upper Baker-1</v>
      </c>
      <c r="C1982" s="19" t="s">
        <v>1230</v>
      </c>
      <c r="E1982" s="27">
        <v>43131</v>
      </c>
      <c r="F1982" s="249">
        <v>2738077.7</v>
      </c>
      <c r="G1982" s="67">
        <v>1.4E-2</v>
      </c>
      <c r="H1982" s="250">
        <v>3194.4300000000003</v>
      </c>
      <c r="I1982" s="249">
        <f t="shared" ref="I1982:I1993" si="652">VLOOKUP(CONCATENATE(A1982,"-12"),$B$6:$F$7816,5,FALSE)</f>
        <v>2738077.7</v>
      </c>
      <c r="J1982" s="67">
        <f t="shared" si="646"/>
        <v>1.4E-2</v>
      </c>
      <c r="K1982" s="259">
        <f t="shared" ref="K1982:K1993" si="653">I1982*J1982/12</f>
        <v>3194.4239833333336</v>
      </c>
      <c r="L1982" s="250">
        <f t="shared" si="637"/>
        <v>-0.01</v>
      </c>
      <c r="M1982" s="19" t="s">
        <v>1260</v>
      </c>
      <c r="O1982" s="32" t="str">
        <f t="shared" ref="O1982:O1993" si="654">LEFT(A1982,4)</f>
        <v>E334</v>
      </c>
      <c r="P1982" s="318"/>
      <c r="T1982" s="19" t="s">
        <v>1260</v>
      </c>
    </row>
    <row r="1983" spans="1:20" outlineLevel="2" x14ac:dyDescent="0.25">
      <c r="A1983" t="s">
        <v>173</v>
      </c>
      <c r="B1983" t="str">
        <f t="shared" si="651"/>
        <v>E334 HYD Accessory, Upper Baker-2</v>
      </c>
      <c r="C1983" s="19" t="s">
        <v>1230</v>
      </c>
      <c r="E1983" s="27">
        <v>43159</v>
      </c>
      <c r="F1983" s="249">
        <v>2738077.7</v>
      </c>
      <c r="G1983" s="67">
        <v>1.4E-2</v>
      </c>
      <c r="H1983" s="250">
        <v>3194.4300000000003</v>
      </c>
      <c r="I1983" s="249">
        <f t="shared" si="652"/>
        <v>2738077.7</v>
      </c>
      <c r="J1983" s="67">
        <f t="shared" si="646"/>
        <v>1.4E-2</v>
      </c>
      <c r="K1983" s="259">
        <f t="shared" si="653"/>
        <v>3194.4239833333336</v>
      </c>
      <c r="L1983" s="250">
        <f t="shared" si="637"/>
        <v>-0.01</v>
      </c>
      <c r="M1983" s="19" t="s">
        <v>1260</v>
      </c>
      <c r="O1983" s="32" t="str">
        <f t="shared" si="654"/>
        <v>E334</v>
      </c>
      <c r="P1983" s="318"/>
      <c r="T1983" s="19" t="s">
        <v>1260</v>
      </c>
    </row>
    <row r="1984" spans="1:20" outlineLevel="2" x14ac:dyDescent="0.25">
      <c r="A1984" t="s">
        <v>173</v>
      </c>
      <c r="B1984" t="str">
        <f t="shared" si="651"/>
        <v>E334 HYD Accessory, Upper Baker-3</v>
      </c>
      <c r="C1984" s="19" t="s">
        <v>1230</v>
      </c>
      <c r="E1984" s="27">
        <v>43190</v>
      </c>
      <c r="F1984" s="249">
        <v>2738077.7</v>
      </c>
      <c r="G1984" s="67">
        <v>1.4E-2</v>
      </c>
      <c r="H1984" s="250">
        <v>3194.4300000000003</v>
      </c>
      <c r="I1984" s="249">
        <f t="shared" si="652"/>
        <v>2738077.7</v>
      </c>
      <c r="J1984" s="67">
        <f t="shared" si="646"/>
        <v>1.4E-2</v>
      </c>
      <c r="K1984" s="259">
        <f t="shared" si="653"/>
        <v>3194.4239833333336</v>
      </c>
      <c r="L1984" s="250">
        <f t="shared" si="637"/>
        <v>-0.01</v>
      </c>
      <c r="M1984" s="19" t="s">
        <v>1260</v>
      </c>
      <c r="O1984" s="32" t="str">
        <f t="shared" si="654"/>
        <v>E334</v>
      </c>
      <c r="P1984" s="318"/>
      <c r="T1984" s="19" t="s">
        <v>1260</v>
      </c>
    </row>
    <row r="1985" spans="1:20" outlineLevel="2" x14ac:dyDescent="0.25">
      <c r="A1985" t="s">
        <v>173</v>
      </c>
      <c r="B1985" t="str">
        <f t="shared" si="651"/>
        <v>E334 HYD Accessory, Upper Baker-4</v>
      </c>
      <c r="C1985" s="19" t="s">
        <v>1230</v>
      </c>
      <c r="E1985" s="27">
        <v>43220</v>
      </c>
      <c r="F1985" s="249">
        <v>2738077.7</v>
      </c>
      <c r="G1985" s="67">
        <v>1.4E-2</v>
      </c>
      <c r="H1985" s="250">
        <v>3194.4300000000003</v>
      </c>
      <c r="I1985" s="249">
        <f t="shared" si="652"/>
        <v>2738077.7</v>
      </c>
      <c r="J1985" s="67">
        <f t="shared" si="646"/>
        <v>1.4E-2</v>
      </c>
      <c r="K1985" s="259">
        <f t="shared" si="653"/>
        <v>3194.4239833333336</v>
      </c>
      <c r="L1985" s="250">
        <f t="shared" si="637"/>
        <v>-0.01</v>
      </c>
      <c r="M1985" s="19" t="s">
        <v>1260</v>
      </c>
      <c r="O1985" s="32" t="str">
        <f t="shared" si="654"/>
        <v>E334</v>
      </c>
      <c r="P1985" s="318"/>
      <c r="T1985" s="19" t="s">
        <v>1260</v>
      </c>
    </row>
    <row r="1986" spans="1:20" outlineLevel="2" x14ac:dyDescent="0.25">
      <c r="A1986" t="s">
        <v>173</v>
      </c>
      <c r="B1986" t="str">
        <f t="shared" si="651"/>
        <v>E334 HYD Accessory, Upper Baker-5</v>
      </c>
      <c r="C1986" s="19" t="s">
        <v>1230</v>
      </c>
      <c r="E1986" s="27">
        <v>43251</v>
      </c>
      <c r="F1986" s="249">
        <v>2738077.7</v>
      </c>
      <c r="G1986" s="67">
        <v>1.4E-2</v>
      </c>
      <c r="H1986" s="250">
        <v>3194.4300000000003</v>
      </c>
      <c r="I1986" s="249">
        <f t="shared" si="652"/>
        <v>2738077.7</v>
      </c>
      <c r="J1986" s="67">
        <f t="shared" si="646"/>
        <v>1.4E-2</v>
      </c>
      <c r="K1986" s="259">
        <f t="shared" si="653"/>
        <v>3194.4239833333336</v>
      </c>
      <c r="L1986" s="250">
        <f t="shared" si="637"/>
        <v>-0.01</v>
      </c>
      <c r="M1986" s="19" t="s">
        <v>1260</v>
      </c>
      <c r="O1986" s="32" t="str">
        <f t="shared" si="654"/>
        <v>E334</v>
      </c>
      <c r="P1986" s="318"/>
      <c r="T1986" s="19" t="s">
        <v>1260</v>
      </c>
    </row>
    <row r="1987" spans="1:20" outlineLevel="2" x14ac:dyDescent="0.25">
      <c r="A1987" t="s">
        <v>173</v>
      </c>
      <c r="B1987" t="str">
        <f t="shared" si="651"/>
        <v>E334 HYD Accessory, Upper Baker-6</v>
      </c>
      <c r="C1987" s="19" t="s">
        <v>1230</v>
      </c>
      <c r="E1987" s="27">
        <v>43281</v>
      </c>
      <c r="F1987" s="249">
        <v>2738077.7</v>
      </c>
      <c r="G1987" s="67">
        <v>1.4E-2</v>
      </c>
      <c r="H1987" s="250">
        <v>3194.4300000000003</v>
      </c>
      <c r="I1987" s="249">
        <f t="shared" si="652"/>
        <v>2738077.7</v>
      </c>
      <c r="J1987" s="67">
        <f t="shared" si="646"/>
        <v>1.4E-2</v>
      </c>
      <c r="K1987" s="259">
        <f t="shared" si="653"/>
        <v>3194.4239833333336</v>
      </c>
      <c r="L1987" s="250">
        <f t="shared" si="637"/>
        <v>-0.01</v>
      </c>
      <c r="M1987" s="19" t="s">
        <v>1260</v>
      </c>
      <c r="O1987" s="32" t="str">
        <f t="shared" si="654"/>
        <v>E334</v>
      </c>
      <c r="P1987" s="318"/>
      <c r="T1987" s="19" t="s">
        <v>1260</v>
      </c>
    </row>
    <row r="1988" spans="1:20" outlineLevel="2" x14ac:dyDescent="0.25">
      <c r="A1988" t="s">
        <v>173</v>
      </c>
      <c r="B1988" t="str">
        <f t="shared" si="651"/>
        <v>E334 HYD Accessory, Upper Baker-7</v>
      </c>
      <c r="C1988" s="19" t="s">
        <v>1230</v>
      </c>
      <c r="E1988" s="27">
        <v>43312</v>
      </c>
      <c r="F1988" s="249">
        <v>2738077.7</v>
      </c>
      <c r="G1988" s="67">
        <v>1.4E-2</v>
      </c>
      <c r="H1988" s="250">
        <v>3194.4300000000003</v>
      </c>
      <c r="I1988" s="249">
        <f t="shared" si="652"/>
        <v>2738077.7</v>
      </c>
      <c r="J1988" s="67">
        <f t="shared" si="646"/>
        <v>1.4E-2</v>
      </c>
      <c r="K1988" s="259">
        <f t="shared" si="653"/>
        <v>3194.4239833333336</v>
      </c>
      <c r="L1988" s="250">
        <f t="shared" si="637"/>
        <v>-0.01</v>
      </c>
      <c r="M1988" s="19" t="s">
        <v>1260</v>
      </c>
      <c r="O1988" s="32" t="str">
        <f t="shared" si="654"/>
        <v>E334</v>
      </c>
      <c r="P1988" s="318"/>
      <c r="T1988" s="19" t="s">
        <v>1260</v>
      </c>
    </row>
    <row r="1989" spans="1:20" outlineLevel="2" x14ac:dyDescent="0.25">
      <c r="A1989" t="s">
        <v>173</v>
      </c>
      <c r="B1989" t="str">
        <f t="shared" si="651"/>
        <v>E334 HYD Accessory, Upper Baker-8</v>
      </c>
      <c r="C1989" s="19" t="s">
        <v>1230</v>
      </c>
      <c r="E1989" s="27">
        <v>43343</v>
      </c>
      <c r="F1989" s="249">
        <v>2738077.7</v>
      </c>
      <c r="G1989" s="67">
        <v>1.4E-2</v>
      </c>
      <c r="H1989" s="250">
        <v>3194.4300000000003</v>
      </c>
      <c r="I1989" s="249">
        <f t="shared" si="652"/>
        <v>2738077.7</v>
      </c>
      <c r="J1989" s="67">
        <f t="shared" si="646"/>
        <v>1.4E-2</v>
      </c>
      <c r="K1989" s="259">
        <f t="shared" si="653"/>
        <v>3194.4239833333336</v>
      </c>
      <c r="L1989" s="250">
        <f t="shared" si="637"/>
        <v>-0.01</v>
      </c>
      <c r="M1989" s="19" t="s">
        <v>1260</v>
      </c>
      <c r="O1989" s="32" t="str">
        <f t="shared" si="654"/>
        <v>E334</v>
      </c>
      <c r="P1989" s="318"/>
      <c r="T1989" s="19" t="s">
        <v>1260</v>
      </c>
    </row>
    <row r="1990" spans="1:20" outlineLevel="2" x14ac:dyDescent="0.25">
      <c r="A1990" t="s">
        <v>173</v>
      </c>
      <c r="B1990" t="str">
        <f t="shared" si="651"/>
        <v>E334 HYD Accessory, Upper Baker-9</v>
      </c>
      <c r="C1990" s="19" t="s">
        <v>1230</v>
      </c>
      <c r="E1990" s="27">
        <v>43373</v>
      </c>
      <c r="F1990" s="249">
        <v>2738077.7</v>
      </c>
      <c r="G1990" s="67">
        <v>1.4E-2</v>
      </c>
      <c r="H1990" s="250">
        <v>3194.4300000000003</v>
      </c>
      <c r="I1990" s="249">
        <f t="shared" si="652"/>
        <v>2738077.7</v>
      </c>
      <c r="J1990" s="67">
        <f t="shared" si="646"/>
        <v>1.4E-2</v>
      </c>
      <c r="K1990" s="259">
        <f t="shared" si="653"/>
        <v>3194.4239833333336</v>
      </c>
      <c r="L1990" s="250">
        <f t="shared" si="637"/>
        <v>-0.01</v>
      </c>
      <c r="M1990" s="19" t="s">
        <v>1260</v>
      </c>
      <c r="O1990" s="32" t="str">
        <f t="shared" si="654"/>
        <v>E334</v>
      </c>
      <c r="P1990" s="318"/>
      <c r="T1990" s="19" t="s">
        <v>1260</v>
      </c>
    </row>
    <row r="1991" spans="1:20" outlineLevel="2" x14ac:dyDescent="0.25">
      <c r="A1991" t="s">
        <v>173</v>
      </c>
      <c r="B1991" t="str">
        <f t="shared" si="651"/>
        <v>E334 HYD Accessory, Upper Baker-10</v>
      </c>
      <c r="C1991" s="19" t="s">
        <v>1230</v>
      </c>
      <c r="E1991" s="27">
        <v>43404</v>
      </c>
      <c r="F1991" s="249">
        <v>2738077.7</v>
      </c>
      <c r="G1991" s="67">
        <v>1.4E-2</v>
      </c>
      <c r="H1991" s="250">
        <v>3194.4300000000003</v>
      </c>
      <c r="I1991" s="249">
        <f t="shared" si="652"/>
        <v>2738077.7</v>
      </c>
      <c r="J1991" s="67">
        <f t="shared" si="646"/>
        <v>1.4E-2</v>
      </c>
      <c r="K1991" s="259">
        <f t="shared" si="653"/>
        <v>3194.4239833333336</v>
      </c>
      <c r="L1991" s="250">
        <f t="shared" si="637"/>
        <v>-0.01</v>
      </c>
      <c r="M1991" s="19" t="s">
        <v>1260</v>
      </c>
      <c r="O1991" s="32" t="str">
        <f t="shared" si="654"/>
        <v>E334</v>
      </c>
      <c r="P1991" s="318"/>
      <c r="T1991" s="19" t="s">
        <v>1260</v>
      </c>
    </row>
    <row r="1992" spans="1:20" outlineLevel="2" x14ac:dyDescent="0.25">
      <c r="A1992" t="s">
        <v>173</v>
      </c>
      <c r="B1992" t="str">
        <f t="shared" si="651"/>
        <v>E334 HYD Accessory, Upper Baker-11</v>
      </c>
      <c r="C1992" s="19" t="s">
        <v>1230</v>
      </c>
      <c r="E1992" s="27">
        <v>43434</v>
      </c>
      <c r="F1992" s="249">
        <v>2738077.7</v>
      </c>
      <c r="G1992" s="67">
        <v>1.4E-2</v>
      </c>
      <c r="H1992" s="250">
        <v>3194.4300000000003</v>
      </c>
      <c r="I1992" s="249">
        <f t="shared" si="652"/>
        <v>2738077.7</v>
      </c>
      <c r="J1992" s="67">
        <f t="shared" si="646"/>
        <v>1.4E-2</v>
      </c>
      <c r="K1992" s="259">
        <f t="shared" si="653"/>
        <v>3194.4239833333336</v>
      </c>
      <c r="L1992" s="250">
        <f t="shared" si="637"/>
        <v>-0.01</v>
      </c>
      <c r="M1992" s="19" t="s">
        <v>1260</v>
      </c>
      <c r="O1992" s="32" t="str">
        <f t="shared" si="654"/>
        <v>E334</v>
      </c>
      <c r="P1992" s="318"/>
      <c r="T1992" s="19" t="s">
        <v>1260</v>
      </c>
    </row>
    <row r="1993" spans="1:20" outlineLevel="2" x14ac:dyDescent="0.25">
      <c r="A1993" t="s">
        <v>173</v>
      </c>
      <c r="B1993" t="str">
        <f t="shared" si="651"/>
        <v>E334 HYD Accessory, Upper Baker-12</v>
      </c>
      <c r="C1993" s="19" t="s">
        <v>1230</v>
      </c>
      <c r="E1993" s="27">
        <v>43465</v>
      </c>
      <c r="F1993" s="249">
        <v>2738077.7</v>
      </c>
      <c r="G1993" s="67">
        <v>1.4E-2</v>
      </c>
      <c r="H1993" s="250">
        <v>3194.4300000000003</v>
      </c>
      <c r="I1993" s="249">
        <f t="shared" si="652"/>
        <v>2738077.7</v>
      </c>
      <c r="J1993" s="67">
        <f t="shared" si="646"/>
        <v>1.4E-2</v>
      </c>
      <c r="K1993" s="259">
        <f t="shared" si="653"/>
        <v>3194.4239833333336</v>
      </c>
      <c r="L1993" s="250">
        <f t="shared" si="637"/>
        <v>-0.01</v>
      </c>
      <c r="M1993" s="19" t="s">
        <v>1260</v>
      </c>
      <c r="O1993" s="32" t="str">
        <f t="shared" si="654"/>
        <v>E334</v>
      </c>
      <c r="P1993" s="318"/>
      <c r="T1993" s="19" t="s">
        <v>1260</v>
      </c>
    </row>
    <row r="1994" spans="1:20" s="19" customFormat="1" ht="15.75" outlineLevel="1" thickBot="1" x14ac:dyDescent="0.3">
      <c r="A1994" s="28" t="s">
        <v>776</v>
      </c>
      <c r="C1994" s="20" t="s">
        <v>1232</v>
      </c>
      <c r="E1994" s="104" t="s">
        <v>1266</v>
      </c>
      <c r="F1994" s="29"/>
      <c r="G1994" s="30"/>
      <c r="H1994" s="41">
        <f>SUBTOTAL(9,H1982:H1993)</f>
        <v>38333.160000000003</v>
      </c>
      <c r="I1994" s="29"/>
      <c r="J1994" s="30">
        <f t="shared" si="646"/>
        <v>0</v>
      </c>
      <c r="K1994" s="41">
        <f>SUBTOTAL(9,K1982:K1993)</f>
        <v>38333.087800000001</v>
      </c>
      <c r="L1994" s="41">
        <f t="shared" si="637"/>
        <v>-7.0000000000000007E-2</v>
      </c>
      <c r="O1994" s="32" t="str">
        <f>LEFT(A1994,5)</f>
        <v xml:space="preserve">E334 </v>
      </c>
      <c r="P1994" s="318">
        <f>-L1994/2</f>
        <v>3.5000000000000003E-2</v>
      </c>
    </row>
    <row r="1995" spans="1:20" ht="15.75" outlineLevel="2" thickTop="1" x14ac:dyDescent="0.25">
      <c r="A1995" t="s">
        <v>174</v>
      </c>
      <c r="B1995" t="str">
        <f t="shared" ref="B1995:B2006" si="655">CONCATENATE(A1995,"-",MONTH(E1995))</f>
        <v>E335 HYD Misc, LB-2013-1</v>
      </c>
      <c r="C1995" s="19" t="s">
        <v>1230</v>
      </c>
      <c r="E1995" s="27">
        <v>43131</v>
      </c>
      <c r="F1995" s="249">
        <v>288724.38</v>
      </c>
      <c r="G1995" s="67">
        <v>2.7E-2</v>
      </c>
      <c r="H1995" s="250">
        <v>649.63</v>
      </c>
      <c r="I1995" s="249">
        <f t="shared" ref="I1995:I2006" si="656">VLOOKUP(CONCATENATE(A1995,"-12"),$B$6:$F$7816,5,FALSE)</f>
        <v>288724.38</v>
      </c>
      <c r="J1995" s="67">
        <f t="shared" si="646"/>
        <v>2.7E-2</v>
      </c>
      <c r="K1995" s="259">
        <f t="shared" ref="K1995:K2006" si="657">I1995*J1995/12</f>
        <v>649.62985500000002</v>
      </c>
      <c r="L1995" s="250">
        <f t="shared" si="637"/>
        <v>0</v>
      </c>
      <c r="M1995" s="19" t="s">
        <v>1260</v>
      </c>
      <c r="O1995" s="32" t="str">
        <f t="shared" ref="O1995:O2006" si="658">LEFT(A1995,4)</f>
        <v>E335</v>
      </c>
      <c r="P1995" s="318"/>
      <c r="T1995" s="19" t="s">
        <v>1260</v>
      </c>
    </row>
    <row r="1996" spans="1:20" outlineLevel="2" x14ac:dyDescent="0.25">
      <c r="A1996" t="s">
        <v>174</v>
      </c>
      <c r="B1996" t="str">
        <f t="shared" si="655"/>
        <v>E335 HYD Misc, LB-2013-2</v>
      </c>
      <c r="C1996" s="19" t="s">
        <v>1230</v>
      </c>
      <c r="E1996" s="27">
        <v>43159</v>
      </c>
      <c r="F1996" s="249">
        <v>288724.38</v>
      </c>
      <c r="G1996" s="67">
        <v>2.7E-2</v>
      </c>
      <c r="H1996" s="250">
        <v>649.63</v>
      </c>
      <c r="I1996" s="249">
        <f t="shared" si="656"/>
        <v>288724.38</v>
      </c>
      <c r="J1996" s="67">
        <f t="shared" si="646"/>
        <v>2.7E-2</v>
      </c>
      <c r="K1996" s="259">
        <f t="shared" si="657"/>
        <v>649.62985500000002</v>
      </c>
      <c r="L1996" s="250">
        <f t="shared" si="637"/>
        <v>0</v>
      </c>
      <c r="M1996" s="19" t="s">
        <v>1260</v>
      </c>
      <c r="O1996" s="32" t="str">
        <f t="shared" si="658"/>
        <v>E335</v>
      </c>
      <c r="P1996" s="318"/>
      <c r="T1996" s="19" t="s">
        <v>1260</v>
      </c>
    </row>
    <row r="1997" spans="1:20" outlineLevel="2" x14ac:dyDescent="0.25">
      <c r="A1997" t="s">
        <v>174</v>
      </c>
      <c r="B1997" t="str">
        <f t="shared" si="655"/>
        <v>E335 HYD Misc, LB-2013-3</v>
      </c>
      <c r="C1997" s="19" t="s">
        <v>1230</v>
      </c>
      <c r="E1997" s="27">
        <v>43190</v>
      </c>
      <c r="F1997" s="249">
        <v>288724.38</v>
      </c>
      <c r="G1997" s="67">
        <v>2.7E-2</v>
      </c>
      <c r="H1997" s="250">
        <v>649.63</v>
      </c>
      <c r="I1997" s="249">
        <f t="shared" si="656"/>
        <v>288724.38</v>
      </c>
      <c r="J1997" s="67">
        <f t="shared" si="646"/>
        <v>2.7E-2</v>
      </c>
      <c r="K1997" s="259">
        <f t="shared" si="657"/>
        <v>649.62985500000002</v>
      </c>
      <c r="L1997" s="250">
        <f t="shared" si="637"/>
        <v>0</v>
      </c>
      <c r="M1997" s="19" t="s">
        <v>1260</v>
      </c>
      <c r="O1997" s="32" t="str">
        <f t="shared" si="658"/>
        <v>E335</v>
      </c>
      <c r="P1997" s="318"/>
      <c r="T1997" s="19" t="s">
        <v>1260</v>
      </c>
    </row>
    <row r="1998" spans="1:20" outlineLevel="2" x14ac:dyDescent="0.25">
      <c r="A1998" t="s">
        <v>174</v>
      </c>
      <c r="B1998" t="str">
        <f t="shared" si="655"/>
        <v>E335 HYD Misc, LB-2013-4</v>
      </c>
      <c r="C1998" s="19" t="s">
        <v>1230</v>
      </c>
      <c r="E1998" s="27">
        <v>43220</v>
      </c>
      <c r="F1998" s="249">
        <v>288724.38</v>
      </c>
      <c r="G1998" s="67">
        <v>2.7E-2</v>
      </c>
      <c r="H1998" s="250">
        <v>649.63</v>
      </c>
      <c r="I1998" s="249">
        <f t="shared" si="656"/>
        <v>288724.38</v>
      </c>
      <c r="J1998" s="67">
        <f t="shared" si="646"/>
        <v>2.7E-2</v>
      </c>
      <c r="K1998" s="259">
        <f t="shared" si="657"/>
        <v>649.62985500000002</v>
      </c>
      <c r="L1998" s="250">
        <f t="shared" si="637"/>
        <v>0</v>
      </c>
      <c r="M1998" s="19" t="s">
        <v>1260</v>
      </c>
      <c r="O1998" s="32" t="str">
        <f t="shared" si="658"/>
        <v>E335</v>
      </c>
      <c r="P1998" s="318"/>
      <c r="T1998" s="19" t="s">
        <v>1260</v>
      </c>
    </row>
    <row r="1999" spans="1:20" outlineLevel="2" x14ac:dyDescent="0.25">
      <c r="A1999" t="s">
        <v>174</v>
      </c>
      <c r="B1999" t="str">
        <f t="shared" si="655"/>
        <v>E335 HYD Misc, LB-2013-5</v>
      </c>
      <c r="C1999" s="19" t="s">
        <v>1230</v>
      </c>
      <c r="E1999" s="27">
        <v>43251</v>
      </c>
      <c r="F1999" s="249">
        <v>288724.38</v>
      </c>
      <c r="G1999" s="67">
        <v>2.7E-2</v>
      </c>
      <c r="H1999" s="250">
        <v>649.63</v>
      </c>
      <c r="I1999" s="249">
        <f t="shared" si="656"/>
        <v>288724.38</v>
      </c>
      <c r="J1999" s="67">
        <f t="shared" si="646"/>
        <v>2.7E-2</v>
      </c>
      <c r="K1999" s="259">
        <f t="shared" si="657"/>
        <v>649.62985500000002</v>
      </c>
      <c r="L1999" s="250">
        <f t="shared" si="637"/>
        <v>0</v>
      </c>
      <c r="M1999" s="19" t="s">
        <v>1260</v>
      </c>
      <c r="O1999" s="32" t="str">
        <f t="shared" si="658"/>
        <v>E335</v>
      </c>
      <c r="P1999" s="318"/>
      <c r="T1999" s="19" t="s">
        <v>1260</v>
      </c>
    </row>
    <row r="2000" spans="1:20" outlineLevel="2" x14ac:dyDescent="0.25">
      <c r="A2000" t="s">
        <v>174</v>
      </c>
      <c r="B2000" t="str">
        <f t="shared" si="655"/>
        <v>E335 HYD Misc, LB-2013-6</v>
      </c>
      <c r="C2000" s="19" t="s">
        <v>1230</v>
      </c>
      <c r="E2000" s="27">
        <v>43281</v>
      </c>
      <c r="F2000" s="249">
        <v>288724.38</v>
      </c>
      <c r="G2000" s="67">
        <v>2.7E-2</v>
      </c>
      <c r="H2000" s="250">
        <v>649.63</v>
      </c>
      <c r="I2000" s="249">
        <f t="shared" si="656"/>
        <v>288724.38</v>
      </c>
      <c r="J2000" s="67">
        <f t="shared" si="646"/>
        <v>2.7E-2</v>
      </c>
      <c r="K2000" s="259">
        <f t="shared" si="657"/>
        <v>649.62985500000002</v>
      </c>
      <c r="L2000" s="250">
        <f t="shared" si="637"/>
        <v>0</v>
      </c>
      <c r="M2000" s="19" t="s">
        <v>1260</v>
      </c>
      <c r="O2000" s="32" t="str">
        <f t="shared" si="658"/>
        <v>E335</v>
      </c>
      <c r="P2000" s="318"/>
      <c r="T2000" s="19" t="s">
        <v>1260</v>
      </c>
    </row>
    <row r="2001" spans="1:20" outlineLevel="2" x14ac:dyDescent="0.25">
      <c r="A2001" t="s">
        <v>174</v>
      </c>
      <c r="B2001" t="str">
        <f t="shared" si="655"/>
        <v>E335 HYD Misc, LB-2013-7</v>
      </c>
      <c r="C2001" s="19" t="s">
        <v>1230</v>
      </c>
      <c r="E2001" s="27">
        <v>43312</v>
      </c>
      <c r="F2001" s="249">
        <v>288724.38</v>
      </c>
      <c r="G2001" s="67">
        <v>2.7E-2</v>
      </c>
      <c r="H2001" s="250">
        <v>649.63</v>
      </c>
      <c r="I2001" s="249">
        <f t="shared" si="656"/>
        <v>288724.38</v>
      </c>
      <c r="J2001" s="67">
        <f t="shared" si="646"/>
        <v>2.7E-2</v>
      </c>
      <c r="K2001" s="259">
        <f t="shared" si="657"/>
        <v>649.62985500000002</v>
      </c>
      <c r="L2001" s="250">
        <f t="shared" si="637"/>
        <v>0</v>
      </c>
      <c r="M2001" s="19" t="s">
        <v>1260</v>
      </c>
      <c r="O2001" s="32" t="str">
        <f t="shared" si="658"/>
        <v>E335</v>
      </c>
      <c r="P2001" s="318"/>
      <c r="T2001" s="19" t="s">
        <v>1260</v>
      </c>
    </row>
    <row r="2002" spans="1:20" outlineLevel="2" x14ac:dyDescent="0.25">
      <c r="A2002" t="s">
        <v>174</v>
      </c>
      <c r="B2002" t="str">
        <f t="shared" si="655"/>
        <v>E335 HYD Misc, LB-2013-8</v>
      </c>
      <c r="C2002" s="19" t="s">
        <v>1230</v>
      </c>
      <c r="E2002" s="27">
        <v>43343</v>
      </c>
      <c r="F2002" s="249">
        <v>288724.38</v>
      </c>
      <c r="G2002" s="67">
        <v>2.7E-2</v>
      </c>
      <c r="H2002" s="250">
        <v>649.63</v>
      </c>
      <c r="I2002" s="249">
        <f t="shared" si="656"/>
        <v>288724.38</v>
      </c>
      <c r="J2002" s="67">
        <f t="shared" si="646"/>
        <v>2.7E-2</v>
      </c>
      <c r="K2002" s="259">
        <f t="shared" si="657"/>
        <v>649.62985500000002</v>
      </c>
      <c r="L2002" s="250">
        <f t="shared" si="637"/>
        <v>0</v>
      </c>
      <c r="M2002" s="19" t="s">
        <v>1260</v>
      </c>
      <c r="O2002" s="32" t="str">
        <f t="shared" si="658"/>
        <v>E335</v>
      </c>
      <c r="P2002" s="318"/>
      <c r="T2002" s="19" t="s">
        <v>1260</v>
      </c>
    </row>
    <row r="2003" spans="1:20" outlineLevel="2" x14ac:dyDescent="0.25">
      <c r="A2003" t="s">
        <v>174</v>
      </c>
      <c r="B2003" t="str">
        <f t="shared" si="655"/>
        <v>E335 HYD Misc, LB-2013-9</v>
      </c>
      <c r="C2003" s="19" t="s">
        <v>1230</v>
      </c>
      <c r="E2003" s="27">
        <v>43373</v>
      </c>
      <c r="F2003" s="249">
        <v>288724.38</v>
      </c>
      <c r="G2003" s="67">
        <v>2.7E-2</v>
      </c>
      <c r="H2003" s="250">
        <v>649.63</v>
      </c>
      <c r="I2003" s="249">
        <f t="shared" si="656"/>
        <v>288724.38</v>
      </c>
      <c r="J2003" s="67">
        <f t="shared" si="646"/>
        <v>2.7E-2</v>
      </c>
      <c r="K2003" s="259">
        <f t="shared" si="657"/>
        <v>649.62985500000002</v>
      </c>
      <c r="L2003" s="250">
        <f t="shared" si="637"/>
        <v>0</v>
      </c>
      <c r="M2003" s="19" t="s">
        <v>1260</v>
      </c>
      <c r="O2003" s="32" t="str">
        <f t="shared" si="658"/>
        <v>E335</v>
      </c>
      <c r="P2003" s="318"/>
      <c r="T2003" s="19" t="s">
        <v>1260</v>
      </c>
    </row>
    <row r="2004" spans="1:20" outlineLevel="2" x14ac:dyDescent="0.25">
      <c r="A2004" t="s">
        <v>174</v>
      </c>
      <c r="B2004" t="str">
        <f t="shared" si="655"/>
        <v>E335 HYD Misc, LB-2013-10</v>
      </c>
      <c r="C2004" s="19" t="s">
        <v>1230</v>
      </c>
      <c r="E2004" s="27">
        <v>43404</v>
      </c>
      <c r="F2004" s="249">
        <v>288724.38</v>
      </c>
      <c r="G2004" s="67">
        <v>2.7E-2</v>
      </c>
      <c r="H2004" s="250">
        <v>649.63</v>
      </c>
      <c r="I2004" s="249">
        <f t="shared" si="656"/>
        <v>288724.38</v>
      </c>
      <c r="J2004" s="67">
        <f t="shared" si="646"/>
        <v>2.7E-2</v>
      </c>
      <c r="K2004" s="259">
        <f t="shared" si="657"/>
        <v>649.62985500000002</v>
      </c>
      <c r="L2004" s="250">
        <f t="shared" ref="L2004:L2067" si="659">ROUND(K2004-H2004,2)</f>
        <v>0</v>
      </c>
      <c r="M2004" s="19" t="s">
        <v>1260</v>
      </c>
      <c r="O2004" s="32" t="str">
        <f t="shared" si="658"/>
        <v>E335</v>
      </c>
      <c r="P2004" s="318"/>
      <c r="T2004" s="19" t="s">
        <v>1260</v>
      </c>
    </row>
    <row r="2005" spans="1:20" outlineLevel="2" x14ac:dyDescent="0.25">
      <c r="A2005" t="s">
        <v>174</v>
      </c>
      <c r="B2005" t="str">
        <f t="shared" si="655"/>
        <v>E335 HYD Misc, LB-2013-11</v>
      </c>
      <c r="C2005" s="19" t="s">
        <v>1230</v>
      </c>
      <c r="E2005" s="27">
        <v>43434</v>
      </c>
      <c r="F2005" s="249">
        <v>288724.38</v>
      </c>
      <c r="G2005" s="67">
        <v>2.7E-2</v>
      </c>
      <c r="H2005" s="250">
        <v>649.63</v>
      </c>
      <c r="I2005" s="249">
        <f t="shared" si="656"/>
        <v>288724.38</v>
      </c>
      <c r="J2005" s="67">
        <f t="shared" si="646"/>
        <v>2.7E-2</v>
      </c>
      <c r="K2005" s="259">
        <f t="shared" si="657"/>
        <v>649.62985500000002</v>
      </c>
      <c r="L2005" s="250">
        <f t="shared" si="659"/>
        <v>0</v>
      </c>
      <c r="M2005" s="19" t="s">
        <v>1260</v>
      </c>
      <c r="O2005" s="32" t="str">
        <f t="shared" si="658"/>
        <v>E335</v>
      </c>
      <c r="P2005" s="318"/>
      <c r="T2005" s="19" t="s">
        <v>1260</v>
      </c>
    </row>
    <row r="2006" spans="1:20" outlineLevel="2" x14ac:dyDescent="0.25">
      <c r="A2006" t="s">
        <v>174</v>
      </c>
      <c r="B2006" t="str">
        <f t="shared" si="655"/>
        <v>E335 HYD Misc, LB-2013-12</v>
      </c>
      <c r="C2006" s="19" t="s">
        <v>1230</v>
      </c>
      <c r="E2006" s="27">
        <v>43465</v>
      </c>
      <c r="F2006" s="249">
        <v>288724.38</v>
      </c>
      <c r="G2006" s="67">
        <v>2.7E-2</v>
      </c>
      <c r="H2006" s="250">
        <v>649.63</v>
      </c>
      <c r="I2006" s="249">
        <f t="shared" si="656"/>
        <v>288724.38</v>
      </c>
      <c r="J2006" s="67">
        <f t="shared" si="646"/>
        <v>2.7E-2</v>
      </c>
      <c r="K2006" s="259">
        <f t="shared" si="657"/>
        <v>649.62985500000002</v>
      </c>
      <c r="L2006" s="250">
        <f t="shared" si="659"/>
        <v>0</v>
      </c>
      <c r="M2006" s="19" t="s">
        <v>1260</v>
      </c>
      <c r="O2006" s="32" t="str">
        <f t="shared" si="658"/>
        <v>E335</v>
      </c>
      <c r="P2006" s="318"/>
      <c r="T2006" s="19" t="s">
        <v>1260</v>
      </c>
    </row>
    <row r="2007" spans="1:20" s="19" customFormat="1" ht="15.75" outlineLevel="1" thickBot="1" x14ac:dyDescent="0.3">
      <c r="A2007" s="28" t="s">
        <v>777</v>
      </c>
      <c r="C2007" s="20" t="s">
        <v>1232</v>
      </c>
      <c r="E2007" s="104" t="s">
        <v>1266</v>
      </c>
      <c r="F2007" s="29"/>
      <c r="G2007" s="30"/>
      <c r="H2007" s="41">
        <f>SUBTOTAL(9,H1995:H2006)</f>
        <v>7795.56</v>
      </c>
      <c r="I2007" s="29"/>
      <c r="J2007" s="30">
        <f t="shared" si="646"/>
        <v>0</v>
      </c>
      <c r="K2007" s="41">
        <f>SUBTOTAL(9,K1995:K2006)</f>
        <v>7795.5582600000007</v>
      </c>
      <c r="L2007" s="41">
        <f t="shared" si="659"/>
        <v>0</v>
      </c>
      <c r="O2007" s="32" t="str">
        <f>LEFT(A2007,5)</f>
        <v xml:space="preserve">E335 </v>
      </c>
      <c r="P2007" s="318">
        <f>-L2007/2</f>
        <v>0</v>
      </c>
    </row>
    <row r="2008" spans="1:20" ht="15.75" outlineLevel="2" thickTop="1" x14ac:dyDescent="0.25">
      <c r="A2008" t="s">
        <v>175</v>
      </c>
      <c r="B2008" t="str">
        <f t="shared" ref="B2008:B2019" si="660">CONCATENATE(A2008,"-",MONTH(E2008))</f>
        <v>E335 HYD Misc, Lower Baker-1</v>
      </c>
      <c r="C2008" s="19" t="s">
        <v>1230</v>
      </c>
      <c r="E2008" s="27">
        <v>43131</v>
      </c>
      <c r="F2008" s="249">
        <v>752239.16</v>
      </c>
      <c r="G2008" s="67">
        <v>2.7E-2</v>
      </c>
      <c r="H2008" s="250">
        <v>1692.54</v>
      </c>
      <c r="I2008" s="249">
        <f t="shared" ref="I2008:I2019" si="661">VLOOKUP(CONCATENATE(A2008,"-12"),$B$6:$F$7816,5,FALSE)</f>
        <v>752239.16</v>
      </c>
      <c r="J2008" s="67">
        <f t="shared" si="646"/>
        <v>2.7E-2</v>
      </c>
      <c r="K2008" s="259">
        <f t="shared" ref="K2008:K2019" si="662">I2008*J2008/12</f>
        <v>1692.5381100000002</v>
      </c>
      <c r="L2008" s="250">
        <f t="shared" si="659"/>
        <v>0</v>
      </c>
      <c r="M2008" s="19" t="s">
        <v>1260</v>
      </c>
      <c r="O2008" s="32" t="str">
        <f t="shared" ref="O2008:O2019" si="663">LEFT(A2008,4)</f>
        <v>E335</v>
      </c>
      <c r="P2008" s="318"/>
      <c r="T2008" s="19" t="s">
        <v>1260</v>
      </c>
    </row>
    <row r="2009" spans="1:20" outlineLevel="2" x14ac:dyDescent="0.25">
      <c r="A2009" t="s">
        <v>175</v>
      </c>
      <c r="B2009" t="str">
        <f t="shared" si="660"/>
        <v>E335 HYD Misc, Lower Baker-2</v>
      </c>
      <c r="C2009" s="19" t="s">
        <v>1230</v>
      </c>
      <c r="E2009" s="27">
        <v>43159</v>
      </c>
      <c r="F2009" s="249">
        <v>752239.16</v>
      </c>
      <c r="G2009" s="67">
        <v>2.7E-2</v>
      </c>
      <c r="H2009" s="250">
        <v>1692.54</v>
      </c>
      <c r="I2009" s="249">
        <f t="shared" si="661"/>
        <v>752239.16</v>
      </c>
      <c r="J2009" s="67">
        <f t="shared" si="646"/>
        <v>2.7E-2</v>
      </c>
      <c r="K2009" s="259">
        <f t="shared" si="662"/>
        <v>1692.5381100000002</v>
      </c>
      <c r="L2009" s="250">
        <f t="shared" si="659"/>
        <v>0</v>
      </c>
      <c r="M2009" s="19" t="s">
        <v>1260</v>
      </c>
      <c r="O2009" s="32" t="str">
        <f t="shared" si="663"/>
        <v>E335</v>
      </c>
      <c r="P2009" s="318"/>
      <c r="T2009" s="19" t="s">
        <v>1260</v>
      </c>
    </row>
    <row r="2010" spans="1:20" outlineLevel="2" x14ac:dyDescent="0.25">
      <c r="A2010" t="s">
        <v>175</v>
      </c>
      <c r="B2010" t="str">
        <f t="shared" si="660"/>
        <v>E335 HYD Misc, Lower Baker-3</v>
      </c>
      <c r="C2010" s="19" t="s">
        <v>1230</v>
      </c>
      <c r="E2010" s="27">
        <v>43190</v>
      </c>
      <c r="F2010" s="249">
        <v>752239.16</v>
      </c>
      <c r="G2010" s="67">
        <v>2.7E-2</v>
      </c>
      <c r="H2010" s="250">
        <v>1692.54</v>
      </c>
      <c r="I2010" s="249">
        <f t="shared" si="661"/>
        <v>752239.16</v>
      </c>
      <c r="J2010" s="67">
        <f t="shared" si="646"/>
        <v>2.7E-2</v>
      </c>
      <c r="K2010" s="259">
        <f t="shared" si="662"/>
        <v>1692.5381100000002</v>
      </c>
      <c r="L2010" s="250">
        <f t="shared" si="659"/>
        <v>0</v>
      </c>
      <c r="M2010" s="19" t="s">
        <v>1260</v>
      </c>
      <c r="O2010" s="32" t="str">
        <f t="shared" si="663"/>
        <v>E335</v>
      </c>
      <c r="P2010" s="318"/>
      <c r="T2010" s="19" t="s">
        <v>1260</v>
      </c>
    </row>
    <row r="2011" spans="1:20" outlineLevel="2" x14ac:dyDescent="0.25">
      <c r="A2011" t="s">
        <v>175</v>
      </c>
      <c r="B2011" t="str">
        <f t="shared" si="660"/>
        <v>E335 HYD Misc, Lower Baker-4</v>
      </c>
      <c r="C2011" s="19" t="s">
        <v>1230</v>
      </c>
      <c r="E2011" s="27">
        <v>43220</v>
      </c>
      <c r="F2011" s="249">
        <v>752239.16</v>
      </c>
      <c r="G2011" s="67">
        <v>2.7E-2</v>
      </c>
      <c r="H2011" s="250">
        <v>1692.54</v>
      </c>
      <c r="I2011" s="249">
        <f t="shared" si="661"/>
        <v>752239.16</v>
      </c>
      <c r="J2011" s="67">
        <f t="shared" si="646"/>
        <v>2.7E-2</v>
      </c>
      <c r="K2011" s="259">
        <f t="shared" si="662"/>
        <v>1692.5381100000002</v>
      </c>
      <c r="L2011" s="250">
        <f t="shared" si="659"/>
        <v>0</v>
      </c>
      <c r="M2011" s="19" t="s">
        <v>1260</v>
      </c>
      <c r="O2011" s="32" t="str">
        <f t="shared" si="663"/>
        <v>E335</v>
      </c>
      <c r="P2011" s="318"/>
      <c r="T2011" s="19" t="s">
        <v>1260</v>
      </c>
    </row>
    <row r="2012" spans="1:20" outlineLevel="2" x14ac:dyDescent="0.25">
      <c r="A2012" t="s">
        <v>175</v>
      </c>
      <c r="B2012" t="str">
        <f t="shared" si="660"/>
        <v>E335 HYD Misc, Lower Baker-5</v>
      </c>
      <c r="C2012" s="19" t="s">
        <v>1230</v>
      </c>
      <c r="E2012" s="27">
        <v>43251</v>
      </c>
      <c r="F2012" s="249">
        <v>752239.16</v>
      </c>
      <c r="G2012" s="67">
        <v>2.7E-2</v>
      </c>
      <c r="H2012" s="250">
        <v>1692.54</v>
      </c>
      <c r="I2012" s="249">
        <f t="shared" si="661"/>
        <v>752239.16</v>
      </c>
      <c r="J2012" s="67">
        <f t="shared" si="646"/>
        <v>2.7E-2</v>
      </c>
      <c r="K2012" s="259">
        <f t="shared" si="662"/>
        <v>1692.5381100000002</v>
      </c>
      <c r="L2012" s="250">
        <f t="shared" si="659"/>
        <v>0</v>
      </c>
      <c r="M2012" s="19" t="s">
        <v>1260</v>
      </c>
      <c r="O2012" s="32" t="str">
        <f t="shared" si="663"/>
        <v>E335</v>
      </c>
      <c r="P2012" s="318"/>
      <c r="T2012" s="19" t="s">
        <v>1260</v>
      </c>
    </row>
    <row r="2013" spans="1:20" outlineLevel="2" x14ac:dyDescent="0.25">
      <c r="A2013" t="s">
        <v>175</v>
      </c>
      <c r="B2013" t="str">
        <f t="shared" si="660"/>
        <v>E335 HYD Misc, Lower Baker-6</v>
      </c>
      <c r="C2013" s="19" t="s">
        <v>1230</v>
      </c>
      <c r="E2013" s="27">
        <v>43281</v>
      </c>
      <c r="F2013" s="249">
        <v>752239.16</v>
      </c>
      <c r="G2013" s="67">
        <v>2.7E-2</v>
      </c>
      <c r="H2013" s="250">
        <v>1692.54</v>
      </c>
      <c r="I2013" s="249">
        <f t="shared" si="661"/>
        <v>752239.16</v>
      </c>
      <c r="J2013" s="67">
        <f t="shared" si="646"/>
        <v>2.7E-2</v>
      </c>
      <c r="K2013" s="259">
        <f t="shared" si="662"/>
        <v>1692.5381100000002</v>
      </c>
      <c r="L2013" s="250">
        <f t="shared" si="659"/>
        <v>0</v>
      </c>
      <c r="M2013" s="19" t="s">
        <v>1260</v>
      </c>
      <c r="O2013" s="32" t="str">
        <f t="shared" si="663"/>
        <v>E335</v>
      </c>
      <c r="P2013" s="318"/>
      <c r="T2013" s="19" t="s">
        <v>1260</v>
      </c>
    </row>
    <row r="2014" spans="1:20" outlineLevel="2" x14ac:dyDescent="0.25">
      <c r="A2014" t="s">
        <v>175</v>
      </c>
      <c r="B2014" t="str">
        <f t="shared" si="660"/>
        <v>E335 HYD Misc, Lower Baker-7</v>
      </c>
      <c r="C2014" s="19" t="s">
        <v>1230</v>
      </c>
      <c r="E2014" s="27">
        <v>43312</v>
      </c>
      <c r="F2014" s="249">
        <v>752239.16</v>
      </c>
      <c r="G2014" s="67">
        <v>2.7E-2</v>
      </c>
      <c r="H2014" s="250">
        <v>1692.54</v>
      </c>
      <c r="I2014" s="249">
        <f t="shared" si="661"/>
        <v>752239.16</v>
      </c>
      <c r="J2014" s="67">
        <f t="shared" si="646"/>
        <v>2.7E-2</v>
      </c>
      <c r="K2014" s="259">
        <f t="shared" si="662"/>
        <v>1692.5381100000002</v>
      </c>
      <c r="L2014" s="250">
        <f t="shared" si="659"/>
        <v>0</v>
      </c>
      <c r="M2014" s="19" t="s">
        <v>1260</v>
      </c>
      <c r="O2014" s="32" t="str">
        <f t="shared" si="663"/>
        <v>E335</v>
      </c>
      <c r="P2014" s="318"/>
      <c r="T2014" s="19" t="s">
        <v>1260</v>
      </c>
    </row>
    <row r="2015" spans="1:20" outlineLevel="2" x14ac:dyDescent="0.25">
      <c r="A2015" t="s">
        <v>175</v>
      </c>
      <c r="B2015" t="str">
        <f t="shared" si="660"/>
        <v>E335 HYD Misc, Lower Baker-8</v>
      </c>
      <c r="C2015" s="19" t="s">
        <v>1230</v>
      </c>
      <c r="E2015" s="27">
        <v>43343</v>
      </c>
      <c r="F2015" s="249">
        <v>752239.16</v>
      </c>
      <c r="G2015" s="67">
        <v>2.7E-2</v>
      </c>
      <c r="H2015" s="250">
        <v>1692.54</v>
      </c>
      <c r="I2015" s="249">
        <f t="shared" si="661"/>
        <v>752239.16</v>
      </c>
      <c r="J2015" s="67">
        <f t="shared" si="646"/>
        <v>2.7E-2</v>
      </c>
      <c r="K2015" s="259">
        <f t="shared" si="662"/>
        <v>1692.5381100000002</v>
      </c>
      <c r="L2015" s="250">
        <f t="shared" si="659"/>
        <v>0</v>
      </c>
      <c r="M2015" s="19" t="s">
        <v>1260</v>
      </c>
      <c r="O2015" s="32" t="str">
        <f t="shared" si="663"/>
        <v>E335</v>
      </c>
      <c r="P2015" s="318"/>
      <c r="T2015" s="19" t="s">
        <v>1260</v>
      </c>
    </row>
    <row r="2016" spans="1:20" outlineLevel="2" x14ac:dyDescent="0.25">
      <c r="A2016" t="s">
        <v>175</v>
      </c>
      <c r="B2016" t="str">
        <f t="shared" si="660"/>
        <v>E335 HYD Misc, Lower Baker-9</v>
      </c>
      <c r="C2016" s="19" t="s">
        <v>1230</v>
      </c>
      <c r="E2016" s="27">
        <v>43373</v>
      </c>
      <c r="F2016" s="249">
        <v>752239.16</v>
      </c>
      <c r="G2016" s="67">
        <v>2.7E-2</v>
      </c>
      <c r="H2016" s="250">
        <v>1692.54</v>
      </c>
      <c r="I2016" s="249">
        <f t="shared" si="661"/>
        <v>752239.16</v>
      </c>
      <c r="J2016" s="67">
        <f t="shared" si="646"/>
        <v>2.7E-2</v>
      </c>
      <c r="K2016" s="259">
        <f t="shared" si="662"/>
        <v>1692.5381100000002</v>
      </c>
      <c r="L2016" s="250">
        <f t="shared" si="659"/>
        <v>0</v>
      </c>
      <c r="M2016" s="19" t="s">
        <v>1260</v>
      </c>
      <c r="O2016" s="32" t="str">
        <f t="shared" si="663"/>
        <v>E335</v>
      </c>
      <c r="P2016" s="318"/>
      <c r="T2016" s="19" t="s">
        <v>1260</v>
      </c>
    </row>
    <row r="2017" spans="1:20" outlineLevel="2" x14ac:dyDescent="0.25">
      <c r="A2017" t="s">
        <v>175</v>
      </c>
      <c r="B2017" t="str">
        <f t="shared" si="660"/>
        <v>E335 HYD Misc, Lower Baker-10</v>
      </c>
      <c r="C2017" s="19" t="s">
        <v>1230</v>
      </c>
      <c r="E2017" s="27">
        <v>43404</v>
      </c>
      <c r="F2017" s="249">
        <v>752239.16</v>
      </c>
      <c r="G2017" s="67">
        <v>2.7E-2</v>
      </c>
      <c r="H2017" s="250">
        <v>1692.54</v>
      </c>
      <c r="I2017" s="249">
        <f t="shared" si="661"/>
        <v>752239.16</v>
      </c>
      <c r="J2017" s="67">
        <f t="shared" si="646"/>
        <v>2.7E-2</v>
      </c>
      <c r="K2017" s="259">
        <f t="shared" si="662"/>
        <v>1692.5381100000002</v>
      </c>
      <c r="L2017" s="250">
        <f t="shared" si="659"/>
        <v>0</v>
      </c>
      <c r="M2017" s="19" t="s">
        <v>1260</v>
      </c>
      <c r="O2017" s="32" t="str">
        <f t="shared" si="663"/>
        <v>E335</v>
      </c>
      <c r="P2017" s="318"/>
      <c r="T2017" s="19" t="s">
        <v>1260</v>
      </c>
    </row>
    <row r="2018" spans="1:20" outlineLevel="2" x14ac:dyDescent="0.25">
      <c r="A2018" t="s">
        <v>175</v>
      </c>
      <c r="B2018" t="str">
        <f t="shared" si="660"/>
        <v>E335 HYD Misc, Lower Baker-11</v>
      </c>
      <c r="C2018" s="19" t="s">
        <v>1230</v>
      </c>
      <c r="E2018" s="27">
        <v>43434</v>
      </c>
      <c r="F2018" s="249">
        <v>752239.16</v>
      </c>
      <c r="G2018" s="67">
        <v>2.7E-2</v>
      </c>
      <c r="H2018" s="250">
        <v>1692.54</v>
      </c>
      <c r="I2018" s="249">
        <f t="shared" si="661"/>
        <v>752239.16</v>
      </c>
      <c r="J2018" s="67">
        <f t="shared" si="646"/>
        <v>2.7E-2</v>
      </c>
      <c r="K2018" s="259">
        <f t="shared" si="662"/>
        <v>1692.5381100000002</v>
      </c>
      <c r="L2018" s="250">
        <f t="shared" si="659"/>
        <v>0</v>
      </c>
      <c r="M2018" s="19" t="s">
        <v>1260</v>
      </c>
      <c r="O2018" s="32" t="str">
        <f t="shared" si="663"/>
        <v>E335</v>
      </c>
      <c r="P2018" s="318"/>
      <c r="T2018" s="19" t="s">
        <v>1260</v>
      </c>
    </row>
    <row r="2019" spans="1:20" outlineLevel="2" x14ac:dyDescent="0.25">
      <c r="A2019" t="s">
        <v>175</v>
      </c>
      <c r="B2019" t="str">
        <f t="shared" si="660"/>
        <v>E335 HYD Misc, Lower Baker-12</v>
      </c>
      <c r="C2019" s="19" t="s">
        <v>1230</v>
      </c>
      <c r="E2019" s="27">
        <v>43465</v>
      </c>
      <c r="F2019" s="249">
        <v>752239.16</v>
      </c>
      <c r="G2019" s="67">
        <v>2.7E-2</v>
      </c>
      <c r="H2019" s="250">
        <v>1692.54</v>
      </c>
      <c r="I2019" s="249">
        <f t="shared" si="661"/>
        <v>752239.16</v>
      </c>
      <c r="J2019" s="67">
        <f t="shared" si="646"/>
        <v>2.7E-2</v>
      </c>
      <c r="K2019" s="259">
        <f t="shared" si="662"/>
        <v>1692.5381100000002</v>
      </c>
      <c r="L2019" s="250">
        <f t="shared" si="659"/>
        <v>0</v>
      </c>
      <c r="M2019" s="19" t="s">
        <v>1260</v>
      </c>
      <c r="O2019" s="32" t="str">
        <f t="shared" si="663"/>
        <v>E335</v>
      </c>
      <c r="P2019" s="318"/>
      <c r="T2019" s="19" t="s">
        <v>1260</v>
      </c>
    </row>
    <row r="2020" spans="1:20" s="19" customFormat="1" ht="15.75" outlineLevel="1" thickBot="1" x14ac:dyDescent="0.3">
      <c r="A2020" s="28" t="s">
        <v>778</v>
      </c>
      <c r="C2020" s="20" t="s">
        <v>1232</v>
      </c>
      <c r="E2020" s="104" t="s">
        <v>1266</v>
      </c>
      <c r="F2020" s="29"/>
      <c r="G2020" s="30"/>
      <c r="H2020" s="41">
        <f>SUBTOTAL(9,H2008:H2019)</f>
        <v>20310.480000000007</v>
      </c>
      <c r="I2020" s="29"/>
      <c r="J2020" s="30">
        <f t="shared" si="646"/>
        <v>0</v>
      </c>
      <c r="K2020" s="41">
        <f>SUBTOTAL(9,K2008:K2019)</f>
        <v>20310.457320000001</v>
      </c>
      <c r="L2020" s="41">
        <f t="shared" si="659"/>
        <v>-0.02</v>
      </c>
      <c r="O2020" s="32" t="str">
        <f>LEFT(A2020,5)</f>
        <v xml:space="preserve">E335 </v>
      </c>
      <c r="P2020" s="318">
        <f>-L2020/2</f>
        <v>0.01</v>
      </c>
    </row>
    <row r="2021" spans="1:20" ht="15.75" outlineLevel="2" thickTop="1" x14ac:dyDescent="0.25">
      <c r="A2021" t="s">
        <v>176</v>
      </c>
      <c r="B2021" t="str">
        <f t="shared" ref="B2021:B2032" si="664">CONCATENATE(A2021,"-",MONTH(E2021))</f>
        <v>E335 HYD Misc, Lower Baker FSC-1</v>
      </c>
      <c r="C2021" s="19" t="s">
        <v>1230</v>
      </c>
      <c r="E2021" s="27">
        <v>43131</v>
      </c>
      <c r="F2021" s="249">
        <v>6971816.9199999999</v>
      </c>
      <c r="G2021" s="67">
        <v>2.7E-2</v>
      </c>
      <c r="H2021" s="250">
        <v>15686.58</v>
      </c>
      <c r="I2021" s="249">
        <f t="shared" ref="I2021:I2032" si="665">VLOOKUP(CONCATENATE(A2021,"-12"),$B$6:$F$7816,5,FALSE)</f>
        <v>6971816.9199999999</v>
      </c>
      <c r="J2021" s="67">
        <f t="shared" si="646"/>
        <v>2.7E-2</v>
      </c>
      <c r="K2021" s="259">
        <f t="shared" ref="K2021:K2032" si="666">I2021*J2021/12</f>
        <v>15686.58807</v>
      </c>
      <c r="L2021" s="250">
        <f t="shared" si="659"/>
        <v>0.01</v>
      </c>
      <c r="M2021" s="19" t="s">
        <v>1260</v>
      </c>
      <c r="O2021" s="32" t="str">
        <f t="shared" ref="O2021:O2032" si="667">LEFT(A2021,4)</f>
        <v>E335</v>
      </c>
      <c r="P2021" s="318"/>
      <c r="T2021" s="19" t="s">
        <v>1260</v>
      </c>
    </row>
    <row r="2022" spans="1:20" outlineLevel="2" x14ac:dyDescent="0.25">
      <c r="A2022" t="s">
        <v>176</v>
      </c>
      <c r="B2022" t="str">
        <f t="shared" si="664"/>
        <v>E335 HYD Misc, Lower Baker FSC-2</v>
      </c>
      <c r="C2022" s="19" t="s">
        <v>1230</v>
      </c>
      <c r="E2022" s="27">
        <v>43159</v>
      </c>
      <c r="F2022" s="249">
        <v>6971816.9199999999</v>
      </c>
      <c r="G2022" s="67">
        <v>2.7E-2</v>
      </c>
      <c r="H2022" s="250">
        <v>15686.58</v>
      </c>
      <c r="I2022" s="249">
        <f t="shared" si="665"/>
        <v>6971816.9199999999</v>
      </c>
      <c r="J2022" s="67">
        <f t="shared" si="646"/>
        <v>2.7E-2</v>
      </c>
      <c r="K2022" s="259">
        <f t="shared" si="666"/>
        <v>15686.58807</v>
      </c>
      <c r="L2022" s="250">
        <f t="shared" si="659"/>
        <v>0.01</v>
      </c>
      <c r="M2022" s="19" t="s">
        <v>1260</v>
      </c>
      <c r="O2022" s="32" t="str">
        <f t="shared" si="667"/>
        <v>E335</v>
      </c>
      <c r="P2022" s="318"/>
      <c r="T2022" s="19" t="s">
        <v>1260</v>
      </c>
    </row>
    <row r="2023" spans="1:20" outlineLevel="2" x14ac:dyDescent="0.25">
      <c r="A2023" t="s">
        <v>176</v>
      </c>
      <c r="B2023" t="str">
        <f t="shared" si="664"/>
        <v>E335 HYD Misc, Lower Baker FSC-3</v>
      </c>
      <c r="C2023" s="19" t="s">
        <v>1230</v>
      </c>
      <c r="E2023" s="27">
        <v>43190</v>
      </c>
      <c r="F2023" s="249">
        <v>6971816.9199999999</v>
      </c>
      <c r="G2023" s="67">
        <v>2.7E-2</v>
      </c>
      <c r="H2023" s="250">
        <v>15686.58</v>
      </c>
      <c r="I2023" s="249">
        <f t="shared" si="665"/>
        <v>6971816.9199999999</v>
      </c>
      <c r="J2023" s="67">
        <f t="shared" si="646"/>
        <v>2.7E-2</v>
      </c>
      <c r="K2023" s="259">
        <f t="shared" si="666"/>
        <v>15686.58807</v>
      </c>
      <c r="L2023" s="250">
        <f t="shared" si="659"/>
        <v>0.01</v>
      </c>
      <c r="M2023" s="19" t="s">
        <v>1260</v>
      </c>
      <c r="O2023" s="32" t="str">
        <f t="shared" si="667"/>
        <v>E335</v>
      </c>
      <c r="P2023" s="318"/>
      <c r="T2023" s="19" t="s">
        <v>1260</v>
      </c>
    </row>
    <row r="2024" spans="1:20" outlineLevel="2" x14ac:dyDescent="0.25">
      <c r="A2024" t="s">
        <v>176</v>
      </c>
      <c r="B2024" t="str">
        <f t="shared" si="664"/>
        <v>E335 HYD Misc, Lower Baker FSC-4</v>
      </c>
      <c r="C2024" s="19" t="s">
        <v>1230</v>
      </c>
      <c r="E2024" s="27">
        <v>43220</v>
      </c>
      <c r="F2024" s="249">
        <v>6971816.9199999999</v>
      </c>
      <c r="G2024" s="67">
        <v>2.7E-2</v>
      </c>
      <c r="H2024" s="250">
        <v>15686.58</v>
      </c>
      <c r="I2024" s="249">
        <f t="shared" si="665"/>
        <v>6971816.9199999999</v>
      </c>
      <c r="J2024" s="67">
        <f t="shared" si="646"/>
        <v>2.7E-2</v>
      </c>
      <c r="K2024" s="259">
        <f t="shared" si="666"/>
        <v>15686.58807</v>
      </c>
      <c r="L2024" s="250">
        <f t="shared" si="659"/>
        <v>0.01</v>
      </c>
      <c r="M2024" s="19" t="s">
        <v>1260</v>
      </c>
      <c r="O2024" s="32" t="str">
        <f t="shared" si="667"/>
        <v>E335</v>
      </c>
      <c r="P2024" s="318"/>
      <c r="T2024" s="19" t="s">
        <v>1260</v>
      </c>
    </row>
    <row r="2025" spans="1:20" outlineLevel="2" x14ac:dyDescent="0.25">
      <c r="A2025" t="s">
        <v>176</v>
      </c>
      <c r="B2025" t="str">
        <f t="shared" si="664"/>
        <v>E335 HYD Misc, Lower Baker FSC-5</v>
      </c>
      <c r="C2025" s="19" t="s">
        <v>1230</v>
      </c>
      <c r="E2025" s="27">
        <v>43251</v>
      </c>
      <c r="F2025" s="249">
        <v>6971816.9199999999</v>
      </c>
      <c r="G2025" s="67">
        <v>2.7E-2</v>
      </c>
      <c r="H2025" s="250">
        <v>15686.58</v>
      </c>
      <c r="I2025" s="249">
        <f t="shared" si="665"/>
        <v>6971816.9199999999</v>
      </c>
      <c r="J2025" s="67">
        <f t="shared" si="646"/>
        <v>2.7E-2</v>
      </c>
      <c r="K2025" s="259">
        <f t="shared" si="666"/>
        <v>15686.58807</v>
      </c>
      <c r="L2025" s="250">
        <f t="shared" si="659"/>
        <v>0.01</v>
      </c>
      <c r="M2025" s="19" t="s">
        <v>1260</v>
      </c>
      <c r="O2025" s="32" t="str">
        <f t="shared" si="667"/>
        <v>E335</v>
      </c>
      <c r="P2025" s="318"/>
      <c r="T2025" s="19" t="s">
        <v>1260</v>
      </c>
    </row>
    <row r="2026" spans="1:20" outlineLevel="2" x14ac:dyDescent="0.25">
      <c r="A2026" t="s">
        <v>176</v>
      </c>
      <c r="B2026" t="str">
        <f t="shared" si="664"/>
        <v>E335 HYD Misc, Lower Baker FSC-6</v>
      </c>
      <c r="C2026" s="19" t="s">
        <v>1230</v>
      </c>
      <c r="E2026" s="27">
        <v>43281</v>
      </c>
      <c r="F2026" s="249">
        <v>6971816.9199999999</v>
      </c>
      <c r="G2026" s="67">
        <v>2.7E-2</v>
      </c>
      <c r="H2026" s="250">
        <v>15686.58</v>
      </c>
      <c r="I2026" s="249">
        <f t="shared" si="665"/>
        <v>6971816.9199999999</v>
      </c>
      <c r="J2026" s="67">
        <f t="shared" si="646"/>
        <v>2.7E-2</v>
      </c>
      <c r="K2026" s="259">
        <f t="shared" si="666"/>
        <v>15686.58807</v>
      </c>
      <c r="L2026" s="250">
        <f t="shared" si="659"/>
        <v>0.01</v>
      </c>
      <c r="M2026" s="19" t="s">
        <v>1260</v>
      </c>
      <c r="O2026" s="32" t="str">
        <f t="shared" si="667"/>
        <v>E335</v>
      </c>
      <c r="P2026" s="318"/>
      <c r="T2026" s="19" t="s">
        <v>1260</v>
      </c>
    </row>
    <row r="2027" spans="1:20" outlineLevel="2" x14ac:dyDescent="0.25">
      <c r="A2027" t="s">
        <v>176</v>
      </c>
      <c r="B2027" t="str">
        <f t="shared" si="664"/>
        <v>E335 HYD Misc, Lower Baker FSC-7</v>
      </c>
      <c r="C2027" s="19" t="s">
        <v>1230</v>
      </c>
      <c r="E2027" s="27">
        <v>43312</v>
      </c>
      <c r="F2027" s="249">
        <v>6971816.9199999999</v>
      </c>
      <c r="G2027" s="67">
        <v>2.7E-2</v>
      </c>
      <c r="H2027" s="250">
        <v>15686.58</v>
      </c>
      <c r="I2027" s="249">
        <f t="shared" si="665"/>
        <v>6971816.9199999999</v>
      </c>
      <c r="J2027" s="67">
        <f t="shared" si="646"/>
        <v>2.7E-2</v>
      </c>
      <c r="K2027" s="259">
        <f t="shared" si="666"/>
        <v>15686.58807</v>
      </c>
      <c r="L2027" s="250">
        <f t="shared" si="659"/>
        <v>0.01</v>
      </c>
      <c r="M2027" s="19" t="s">
        <v>1260</v>
      </c>
      <c r="O2027" s="32" t="str">
        <f t="shared" si="667"/>
        <v>E335</v>
      </c>
      <c r="P2027" s="318"/>
      <c r="T2027" s="19" t="s">
        <v>1260</v>
      </c>
    </row>
    <row r="2028" spans="1:20" outlineLevel="2" x14ac:dyDescent="0.25">
      <c r="A2028" t="s">
        <v>176</v>
      </c>
      <c r="B2028" t="str">
        <f t="shared" si="664"/>
        <v>E335 HYD Misc, Lower Baker FSC-8</v>
      </c>
      <c r="C2028" s="19" t="s">
        <v>1230</v>
      </c>
      <c r="E2028" s="27">
        <v>43343</v>
      </c>
      <c r="F2028" s="249">
        <v>6971816.9199999999</v>
      </c>
      <c r="G2028" s="67">
        <v>2.7E-2</v>
      </c>
      <c r="H2028" s="250">
        <v>15686.58</v>
      </c>
      <c r="I2028" s="249">
        <f t="shared" si="665"/>
        <v>6971816.9199999999</v>
      </c>
      <c r="J2028" s="67">
        <f t="shared" si="646"/>
        <v>2.7E-2</v>
      </c>
      <c r="K2028" s="259">
        <f t="shared" si="666"/>
        <v>15686.58807</v>
      </c>
      <c r="L2028" s="250">
        <f t="shared" si="659"/>
        <v>0.01</v>
      </c>
      <c r="M2028" s="19" t="s">
        <v>1260</v>
      </c>
      <c r="O2028" s="32" t="str">
        <f t="shared" si="667"/>
        <v>E335</v>
      </c>
      <c r="P2028" s="318"/>
      <c r="T2028" s="19" t="s">
        <v>1260</v>
      </c>
    </row>
    <row r="2029" spans="1:20" outlineLevel="2" x14ac:dyDescent="0.25">
      <c r="A2029" t="s">
        <v>176</v>
      </c>
      <c r="B2029" t="str">
        <f t="shared" si="664"/>
        <v>E335 HYD Misc, Lower Baker FSC-9</v>
      </c>
      <c r="C2029" s="19" t="s">
        <v>1230</v>
      </c>
      <c r="E2029" s="27">
        <v>43373</v>
      </c>
      <c r="F2029" s="249">
        <v>6971816.9199999999</v>
      </c>
      <c r="G2029" s="67">
        <v>2.7E-2</v>
      </c>
      <c r="H2029" s="250">
        <v>15686.58</v>
      </c>
      <c r="I2029" s="249">
        <f t="shared" si="665"/>
        <v>6971816.9199999999</v>
      </c>
      <c r="J2029" s="67">
        <f t="shared" si="646"/>
        <v>2.7E-2</v>
      </c>
      <c r="K2029" s="259">
        <f t="shared" si="666"/>
        <v>15686.58807</v>
      </c>
      <c r="L2029" s="250">
        <f t="shared" si="659"/>
        <v>0.01</v>
      </c>
      <c r="M2029" s="19" t="s">
        <v>1260</v>
      </c>
      <c r="O2029" s="32" t="str">
        <f t="shared" si="667"/>
        <v>E335</v>
      </c>
      <c r="P2029" s="318"/>
      <c r="T2029" s="19" t="s">
        <v>1260</v>
      </c>
    </row>
    <row r="2030" spans="1:20" outlineLevel="2" x14ac:dyDescent="0.25">
      <c r="A2030" t="s">
        <v>176</v>
      </c>
      <c r="B2030" t="str">
        <f t="shared" si="664"/>
        <v>E335 HYD Misc, Lower Baker FSC-10</v>
      </c>
      <c r="C2030" s="19" t="s">
        <v>1230</v>
      </c>
      <c r="E2030" s="27">
        <v>43404</v>
      </c>
      <c r="F2030" s="249">
        <v>6971816.9199999999</v>
      </c>
      <c r="G2030" s="67">
        <v>2.7E-2</v>
      </c>
      <c r="H2030" s="250">
        <v>15686.58</v>
      </c>
      <c r="I2030" s="249">
        <f t="shared" si="665"/>
        <v>6971816.9199999999</v>
      </c>
      <c r="J2030" s="67">
        <f t="shared" ref="J2030:J2093" si="668">G2030</f>
        <v>2.7E-2</v>
      </c>
      <c r="K2030" s="259">
        <f t="shared" si="666"/>
        <v>15686.58807</v>
      </c>
      <c r="L2030" s="250">
        <f t="shared" si="659"/>
        <v>0.01</v>
      </c>
      <c r="M2030" s="19" t="s">
        <v>1260</v>
      </c>
      <c r="O2030" s="32" t="str">
        <f t="shared" si="667"/>
        <v>E335</v>
      </c>
      <c r="P2030" s="318"/>
      <c r="T2030" s="19" t="s">
        <v>1260</v>
      </c>
    </row>
    <row r="2031" spans="1:20" outlineLevel="2" x14ac:dyDescent="0.25">
      <c r="A2031" t="s">
        <v>176</v>
      </c>
      <c r="B2031" t="str">
        <f t="shared" si="664"/>
        <v>E335 HYD Misc, Lower Baker FSC-11</v>
      </c>
      <c r="C2031" s="19" t="s">
        <v>1230</v>
      </c>
      <c r="E2031" s="27">
        <v>43434</v>
      </c>
      <c r="F2031" s="249">
        <v>6971816.9199999999</v>
      </c>
      <c r="G2031" s="67">
        <v>2.7E-2</v>
      </c>
      <c r="H2031" s="250">
        <v>15686.58</v>
      </c>
      <c r="I2031" s="249">
        <f t="shared" si="665"/>
        <v>6971816.9199999999</v>
      </c>
      <c r="J2031" s="67">
        <f t="shared" si="668"/>
        <v>2.7E-2</v>
      </c>
      <c r="K2031" s="259">
        <f t="shared" si="666"/>
        <v>15686.58807</v>
      </c>
      <c r="L2031" s="250">
        <f t="shared" si="659"/>
        <v>0.01</v>
      </c>
      <c r="M2031" s="19" t="s">
        <v>1260</v>
      </c>
      <c r="O2031" s="32" t="str">
        <f t="shared" si="667"/>
        <v>E335</v>
      </c>
      <c r="P2031" s="318"/>
      <c r="T2031" s="19" t="s">
        <v>1260</v>
      </c>
    </row>
    <row r="2032" spans="1:20" outlineLevel="2" x14ac:dyDescent="0.25">
      <c r="A2032" t="s">
        <v>176</v>
      </c>
      <c r="B2032" t="str">
        <f t="shared" si="664"/>
        <v>E335 HYD Misc, Lower Baker FSC-12</v>
      </c>
      <c r="C2032" s="19" t="s">
        <v>1230</v>
      </c>
      <c r="E2032" s="27">
        <v>43465</v>
      </c>
      <c r="F2032" s="249">
        <v>6971816.9199999999</v>
      </c>
      <c r="G2032" s="67">
        <v>2.7E-2</v>
      </c>
      <c r="H2032" s="250">
        <v>15686.58</v>
      </c>
      <c r="I2032" s="249">
        <f t="shared" si="665"/>
        <v>6971816.9199999999</v>
      </c>
      <c r="J2032" s="67">
        <f t="shared" si="668"/>
        <v>2.7E-2</v>
      </c>
      <c r="K2032" s="259">
        <f t="shared" si="666"/>
        <v>15686.58807</v>
      </c>
      <c r="L2032" s="250">
        <f t="shared" si="659"/>
        <v>0.01</v>
      </c>
      <c r="M2032" s="19" t="s">
        <v>1260</v>
      </c>
      <c r="O2032" s="32" t="str">
        <f t="shared" si="667"/>
        <v>E335</v>
      </c>
      <c r="P2032" s="318"/>
      <c r="T2032" s="19" t="s">
        <v>1260</v>
      </c>
    </row>
    <row r="2033" spans="1:20" s="19" customFormat="1" ht="15.75" outlineLevel="1" thickBot="1" x14ac:dyDescent="0.3">
      <c r="A2033" s="28" t="s">
        <v>779</v>
      </c>
      <c r="C2033" s="20" t="s">
        <v>1232</v>
      </c>
      <c r="E2033" s="104" t="s">
        <v>1266</v>
      </c>
      <c r="F2033" s="29"/>
      <c r="G2033" s="30"/>
      <c r="H2033" s="41">
        <f>SUBTOTAL(9,H2021:H2032)</f>
        <v>188238.95999999996</v>
      </c>
      <c r="I2033" s="29"/>
      <c r="J2033" s="30">
        <f t="shared" si="668"/>
        <v>0</v>
      </c>
      <c r="K2033" s="41">
        <f>SUBTOTAL(9,K2021:K2032)</f>
        <v>188239.05684</v>
      </c>
      <c r="L2033" s="41">
        <f t="shared" si="659"/>
        <v>0.1</v>
      </c>
      <c r="O2033" s="32" t="str">
        <f>LEFT(A2033,5)</f>
        <v xml:space="preserve">E335 </v>
      </c>
      <c r="P2033" s="318">
        <f>-L2033/2</f>
        <v>-0.05</v>
      </c>
    </row>
    <row r="2034" spans="1:20" ht="15.75" outlineLevel="2" thickTop="1" x14ac:dyDescent="0.25">
      <c r="A2034" t="s">
        <v>177</v>
      </c>
      <c r="B2034" t="str">
        <f t="shared" ref="B2034:B2045" si="669">CONCATENATE(A2034,"-",MONTH(E2034))</f>
        <v>E335 HYD Misc, Snoq 1 - 2013-1</v>
      </c>
      <c r="C2034" s="19" t="s">
        <v>1230</v>
      </c>
      <c r="E2034" s="27">
        <v>43131</v>
      </c>
      <c r="F2034" s="249">
        <v>1479906.95</v>
      </c>
      <c r="G2034" s="67">
        <v>3.6199999999999996E-2</v>
      </c>
      <c r="H2034" s="250">
        <v>4464.3900000000003</v>
      </c>
      <c r="I2034" s="249">
        <f t="shared" ref="I2034:I2045" si="670">VLOOKUP(CONCATENATE(A2034,"-12"),$B$6:$F$7816,5,FALSE)</f>
        <v>1479906.95</v>
      </c>
      <c r="J2034" s="67">
        <f t="shared" si="668"/>
        <v>3.6199999999999996E-2</v>
      </c>
      <c r="K2034" s="259">
        <f t="shared" ref="K2034:K2045" si="671">I2034*J2034/12</f>
        <v>4464.3859658333322</v>
      </c>
      <c r="L2034" s="250">
        <f t="shared" si="659"/>
        <v>0</v>
      </c>
      <c r="M2034" s="19" t="s">
        <v>1260</v>
      </c>
      <c r="O2034" s="32" t="str">
        <f t="shared" ref="O2034:O2045" si="672">LEFT(A2034,4)</f>
        <v>E335</v>
      </c>
      <c r="P2034" s="318"/>
      <c r="T2034" s="19" t="s">
        <v>1260</v>
      </c>
    </row>
    <row r="2035" spans="1:20" outlineLevel="2" x14ac:dyDescent="0.25">
      <c r="A2035" t="s">
        <v>177</v>
      </c>
      <c r="B2035" t="str">
        <f t="shared" si="669"/>
        <v>E335 HYD Misc, Snoq 1 - 2013-2</v>
      </c>
      <c r="C2035" s="19" t="s">
        <v>1230</v>
      </c>
      <c r="E2035" s="27">
        <v>43159</v>
      </c>
      <c r="F2035" s="249">
        <v>1479906.95</v>
      </c>
      <c r="G2035" s="67">
        <v>3.6199999999999996E-2</v>
      </c>
      <c r="H2035" s="250">
        <v>4464.3900000000003</v>
      </c>
      <c r="I2035" s="249">
        <f t="shared" si="670"/>
        <v>1479906.95</v>
      </c>
      <c r="J2035" s="67">
        <f t="shared" si="668"/>
        <v>3.6199999999999996E-2</v>
      </c>
      <c r="K2035" s="259">
        <f t="shared" si="671"/>
        <v>4464.3859658333322</v>
      </c>
      <c r="L2035" s="250">
        <f t="shared" si="659"/>
        <v>0</v>
      </c>
      <c r="M2035" s="19" t="s">
        <v>1260</v>
      </c>
      <c r="O2035" s="32" t="str">
        <f t="shared" si="672"/>
        <v>E335</v>
      </c>
      <c r="P2035" s="318"/>
      <c r="T2035" s="19" t="s">
        <v>1260</v>
      </c>
    </row>
    <row r="2036" spans="1:20" outlineLevel="2" x14ac:dyDescent="0.25">
      <c r="A2036" t="s">
        <v>177</v>
      </c>
      <c r="B2036" t="str">
        <f t="shared" si="669"/>
        <v>E335 HYD Misc, Snoq 1 - 2013-3</v>
      </c>
      <c r="C2036" s="19" t="s">
        <v>1230</v>
      </c>
      <c r="E2036" s="27">
        <v>43190</v>
      </c>
      <c r="F2036" s="249">
        <v>1479906.95</v>
      </c>
      <c r="G2036" s="67">
        <v>3.6199999999999996E-2</v>
      </c>
      <c r="H2036" s="250">
        <v>4464.3900000000003</v>
      </c>
      <c r="I2036" s="249">
        <f t="shared" si="670"/>
        <v>1479906.95</v>
      </c>
      <c r="J2036" s="67">
        <f t="shared" si="668"/>
        <v>3.6199999999999996E-2</v>
      </c>
      <c r="K2036" s="259">
        <f t="shared" si="671"/>
        <v>4464.3859658333322</v>
      </c>
      <c r="L2036" s="250">
        <f t="shared" si="659"/>
        <v>0</v>
      </c>
      <c r="M2036" s="19" t="s">
        <v>1260</v>
      </c>
      <c r="O2036" s="32" t="str">
        <f t="shared" si="672"/>
        <v>E335</v>
      </c>
      <c r="P2036" s="318"/>
      <c r="T2036" s="19" t="s">
        <v>1260</v>
      </c>
    </row>
    <row r="2037" spans="1:20" outlineLevel="2" x14ac:dyDescent="0.25">
      <c r="A2037" t="s">
        <v>177</v>
      </c>
      <c r="B2037" t="str">
        <f t="shared" si="669"/>
        <v>E335 HYD Misc, Snoq 1 - 2013-4</v>
      </c>
      <c r="C2037" s="19" t="s">
        <v>1230</v>
      </c>
      <c r="E2037" s="27">
        <v>43220</v>
      </c>
      <c r="F2037" s="249">
        <v>1479906.95</v>
      </c>
      <c r="G2037" s="67">
        <v>3.6199999999999996E-2</v>
      </c>
      <c r="H2037" s="250">
        <v>4464.3900000000003</v>
      </c>
      <c r="I2037" s="249">
        <f t="shared" si="670"/>
        <v>1479906.95</v>
      </c>
      <c r="J2037" s="67">
        <f t="shared" si="668"/>
        <v>3.6199999999999996E-2</v>
      </c>
      <c r="K2037" s="259">
        <f t="shared" si="671"/>
        <v>4464.3859658333322</v>
      </c>
      <c r="L2037" s="250">
        <f t="shared" si="659"/>
        <v>0</v>
      </c>
      <c r="M2037" s="19" t="s">
        <v>1260</v>
      </c>
      <c r="O2037" s="32" t="str">
        <f t="shared" si="672"/>
        <v>E335</v>
      </c>
      <c r="P2037" s="318"/>
      <c r="T2037" s="19" t="s">
        <v>1260</v>
      </c>
    </row>
    <row r="2038" spans="1:20" outlineLevel="2" x14ac:dyDescent="0.25">
      <c r="A2038" t="s">
        <v>177</v>
      </c>
      <c r="B2038" t="str">
        <f t="shared" si="669"/>
        <v>E335 HYD Misc, Snoq 1 - 2013-5</v>
      </c>
      <c r="C2038" s="19" t="s">
        <v>1230</v>
      </c>
      <c r="E2038" s="27">
        <v>43251</v>
      </c>
      <c r="F2038" s="249">
        <v>1479906.95</v>
      </c>
      <c r="G2038" s="67">
        <v>3.6199999999999996E-2</v>
      </c>
      <c r="H2038" s="250">
        <v>4464.3900000000003</v>
      </c>
      <c r="I2038" s="249">
        <f t="shared" si="670"/>
        <v>1479906.95</v>
      </c>
      <c r="J2038" s="67">
        <f t="shared" si="668"/>
        <v>3.6199999999999996E-2</v>
      </c>
      <c r="K2038" s="259">
        <f t="shared" si="671"/>
        <v>4464.3859658333322</v>
      </c>
      <c r="L2038" s="250">
        <f t="shared" si="659"/>
        <v>0</v>
      </c>
      <c r="M2038" s="19" t="s">
        <v>1260</v>
      </c>
      <c r="O2038" s="32" t="str">
        <f t="shared" si="672"/>
        <v>E335</v>
      </c>
      <c r="P2038" s="318"/>
      <c r="T2038" s="19" t="s">
        <v>1260</v>
      </c>
    </row>
    <row r="2039" spans="1:20" outlineLevel="2" x14ac:dyDescent="0.25">
      <c r="A2039" t="s">
        <v>177</v>
      </c>
      <c r="B2039" t="str">
        <f t="shared" si="669"/>
        <v>E335 HYD Misc, Snoq 1 - 2013-6</v>
      </c>
      <c r="C2039" s="19" t="s">
        <v>1230</v>
      </c>
      <c r="E2039" s="27">
        <v>43281</v>
      </c>
      <c r="F2039" s="249">
        <v>1479906.95</v>
      </c>
      <c r="G2039" s="67">
        <v>3.6199999999999996E-2</v>
      </c>
      <c r="H2039" s="250">
        <v>4464.3900000000003</v>
      </c>
      <c r="I2039" s="249">
        <f t="shared" si="670"/>
        <v>1479906.95</v>
      </c>
      <c r="J2039" s="67">
        <f t="shared" si="668"/>
        <v>3.6199999999999996E-2</v>
      </c>
      <c r="K2039" s="259">
        <f t="shared" si="671"/>
        <v>4464.3859658333322</v>
      </c>
      <c r="L2039" s="250">
        <f t="shared" si="659"/>
        <v>0</v>
      </c>
      <c r="M2039" s="19" t="s">
        <v>1260</v>
      </c>
      <c r="O2039" s="32" t="str">
        <f t="shared" si="672"/>
        <v>E335</v>
      </c>
      <c r="P2039" s="318"/>
      <c r="T2039" s="19" t="s">
        <v>1260</v>
      </c>
    </row>
    <row r="2040" spans="1:20" outlineLevel="2" x14ac:dyDescent="0.25">
      <c r="A2040" t="s">
        <v>177</v>
      </c>
      <c r="B2040" t="str">
        <f t="shared" si="669"/>
        <v>E335 HYD Misc, Snoq 1 - 2013-7</v>
      </c>
      <c r="C2040" s="19" t="s">
        <v>1230</v>
      </c>
      <c r="E2040" s="27">
        <v>43312</v>
      </c>
      <c r="F2040" s="249">
        <v>1479906.95</v>
      </c>
      <c r="G2040" s="67">
        <v>3.6199999999999996E-2</v>
      </c>
      <c r="H2040" s="250">
        <v>4464.3900000000003</v>
      </c>
      <c r="I2040" s="249">
        <f t="shared" si="670"/>
        <v>1479906.95</v>
      </c>
      <c r="J2040" s="67">
        <f t="shared" si="668"/>
        <v>3.6199999999999996E-2</v>
      </c>
      <c r="K2040" s="259">
        <f t="shared" si="671"/>
        <v>4464.3859658333322</v>
      </c>
      <c r="L2040" s="250">
        <f t="shared" si="659"/>
        <v>0</v>
      </c>
      <c r="M2040" s="19" t="s">
        <v>1260</v>
      </c>
      <c r="O2040" s="32" t="str">
        <f t="shared" si="672"/>
        <v>E335</v>
      </c>
      <c r="P2040" s="318"/>
      <c r="T2040" s="19" t="s">
        <v>1260</v>
      </c>
    </row>
    <row r="2041" spans="1:20" outlineLevel="2" x14ac:dyDescent="0.25">
      <c r="A2041" t="s">
        <v>177</v>
      </c>
      <c r="B2041" t="str">
        <f t="shared" si="669"/>
        <v>E335 HYD Misc, Snoq 1 - 2013-8</v>
      </c>
      <c r="C2041" s="19" t="s">
        <v>1230</v>
      </c>
      <c r="E2041" s="27">
        <v>43343</v>
      </c>
      <c r="F2041" s="249">
        <v>1479906.95</v>
      </c>
      <c r="G2041" s="67">
        <v>3.6199999999999996E-2</v>
      </c>
      <c r="H2041" s="250">
        <v>4464.3900000000003</v>
      </c>
      <c r="I2041" s="249">
        <f t="shared" si="670"/>
        <v>1479906.95</v>
      </c>
      <c r="J2041" s="67">
        <f t="shared" si="668"/>
        <v>3.6199999999999996E-2</v>
      </c>
      <c r="K2041" s="259">
        <f t="shared" si="671"/>
        <v>4464.3859658333322</v>
      </c>
      <c r="L2041" s="250">
        <f t="shared" si="659"/>
        <v>0</v>
      </c>
      <c r="M2041" s="19" t="s">
        <v>1260</v>
      </c>
      <c r="O2041" s="32" t="str">
        <f t="shared" si="672"/>
        <v>E335</v>
      </c>
      <c r="P2041" s="318"/>
      <c r="T2041" s="19" t="s">
        <v>1260</v>
      </c>
    </row>
    <row r="2042" spans="1:20" outlineLevel="2" x14ac:dyDescent="0.25">
      <c r="A2042" t="s">
        <v>177</v>
      </c>
      <c r="B2042" t="str">
        <f t="shared" si="669"/>
        <v>E335 HYD Misc, Snoq 1 - 2013-9</v>
      </c>
      <c r="C2042" s="19" t="s">
        <v>1230</v>
      </c>
      <c r="E2042" s="27">
        <v>43373</v>
      </c>
      <c r="F2042" s="249">
        <v>1479906.95</v>
      </c>
      <c r="G2042" s="67">
        <v>3.6199999999999996E-2</v>
      </c>
      <c r="H2042" s="250">
        <v>4464.3900000000003</v>
      </c>
      <c r="I2042" s="249">
        <f t="shared" si="670"/>
        <v>1479906.95</v>
      </c>
      <c r="J2042" s="67">
        <f t="shared" si="668"/>
        <v>3.6199999999999996E-2</v>
      </c>
      <c r="K2042" s="259">
        <f t="shared" si="671"/>
        <v>4464.3859658333322</v>
      </c>
      <c r="L2042" s="250">
        <f t="shared" si="659"/>
        <v>0</v>
      </c>
      <c r="M2042" s="19" t="s">
        <v>1260</v>
      </c>
      <c r="O2042" s="32" t="str">
        <f t="shared" si="672"/>
        <v>E335</v>
      </c>
      <c r="P2042" s="318"/>
      <c r="T2042" s="19" t="s">
        <v>1260</v>
      </c>
    </row>
    <row r="2043" spans="1:20" outlineLevel="2" x14ac:dyDescent="0.25">
      <c r="A2043" t="s">
        <v>177</v>
      </c>
      <c r="B2043" t="str">
        <f t="shared" si="669"/>
        <v>E335 HYD Misc, Snoq 1 - 2013-10</v>
      </c>
      <c r="C2043" s="19" t="s">
        <v>1230</v>
      </c>
      <c r="E2043" s="27">
        <v>43404</v>
      </c>
      <c r="F2043" s="249">
        <v>1479906.95</v>
      </c>
      <c r="G2043" s="67">
        <v>3.6199999999999996E-2</v>
      </c>
      <c r="H2043" s="250">
        <v>4464.3900000000003</v>
      </c>
      <c r="I2043" s="249">
        <f t="shared" si="670"/>
        <v>1479906.95</v>
      </c>
      <c r="J2043" s="67">
        <f t="shared" si="668"/>
        <v>3.6199999999999996E-2</v>
      </c>
      <c r="K2043" s="259">
        <f t="shared" si="671"/>
        <v>4464.3859658333322</v>
      </c>
      <c r="L2043" s="250">
        <f t="shared" si="659"/>
        <v>0</v>
      </c>
      <c r="M2043" s="19" t="s">
        <v>1260</v>
      </c>
      <c r="O2043" s="32" t="str">
        <f t="shared" si="672"/>
        <v>E335</v>
      </c>
      <c r="P2043" s="318"/>
      <c r="T2043" s="19" t="s">
        <v>1260</v>
      </c>
    </row>
    <row r="2044" spans="1:20" outlineLevel="2" x14ac:dyDescent="0.25">
      <c r="A2044" t="s">
        <v>177</v>
      </c>
      <c r="B2044" t="str">
        <f t="shared" si="669"/>
        <v>E335 HYD Misc, Snoq 1 - 2013-11</v>
      </c>
      <c r="C2044" s="19" t="s">
        <v>1230</v>
      </c>
      <c r="E2044" s="27">
        <v>43434</v>
      </c>
      <c r="F2044" s="249">
        <v>1479906.95</v>
      </c>
      <c r="G2044" s="67">
        <v>3.6199999999999996E-2</v>
      </c>
      <c r="H2044" s="250">
        <v>4464.3900000000003</v>
      </c>
      <c r="I2044" s="249">
        <f t="shared" si="670"/>
        <v>1479906.95</v>
      </c>
      <c r="J2044" s="67">
        <f t="shared" si="668"/>
        <v>3.6199999999999996E-2</v>
      </c>
      <c r="K2044" s="259">
        <f t="shared" si="671"/>
        <v>4464.3859658333322</v>
      </c>
      <c r="L2044" s="250">
        <f t="shared" si="659"/>
        <v>0</v>
      </c>
      <c r="M2044" s="19" t="s">
        <v>1260</v>
      </c>
      <c r="O2044" s="32" t="str">
        <f t="shared" si="672"/>
        <v>E335</v>
      </c>
      <c r="P2044" s="318"/>
      <c r="T2044" s="19" t="s">
        <v>1260</v>
      </c>
    </row>
    <row r="2045" spans="1:20" outlineLevel="2" x14ac:dyDescent="0.25">
      <c r="A2045" t="s">
        <v>177</v>
      </c>
      <c r="B2045" t="str">
        <f t="shared" si="669"/>
        <v>E335 HYD Misc, Snoq 1 - 2013-12</v>
      </c>
      <c r="C2045" s="19" t="s">
        <v>1230</v>
      </c>
      <c r="E2045" s="27">
        <v>43465</v>
      </c>
      <c r="F2045" s="249">
        <v>1479906.95</v>
      </c>
      <c r="G2045" s="67">
        <v>3.6199999999999996E-2</v>
      </c>
      <c r="H2045" s="250">
        <v>4464.3900000000003</v>
      </c>
      <c r="I2045" s="249">
        <f t="shared" si="670"/>
        <v>1479906.95</v>
      </c>
      <c r="J2045" s="67">
        <f t="shared" si="668"/>
        <v>3.6199999999999996E-2</v>
      </c>
      <c r="K2045" s="259">
        <f t="shared" si="671"/>
        <v>4464.3859658333322</v>
      </c>
      <c r="L2045" s="250">
        <f t="shared" si="659"/>
        <v>0</v>
      </c>
      <c r="M2045" s="19" t="s">
        <v>1260</v>
      </c>
      <c r="O2045" s="32" t="str">
        <f t="shared" si="672"/>
        <v>E335</v>
      </c>
      <c r="P2045" s="318"/>
      <c r="T2045" s="19" t="s">
        <v>1260</v>
      </c>
    </row>
    <row r="2046" spans="1:20" s="19" customFormat="1" ht="15.75" outlineLevel="1" thickBot="1" x14ac:dyDescent="0.3">
      <c r="A2046" s="28" t="s">
        <v>780</v>
      </c>
      <c r="C2046" s="20" t="s">
        <v>1232</v>
      </c>
      <c r="E2046" s="104" t="s">
        <v>1266</v>
      </c>
      <c r="F2046" s="29"/>
      <c r="G2046" s="30"/>
      <c r="H2046" s="41">
        <f>SUBTOTAL(9,H2034:H2045)</f>
        <v>53572.68</v>
      </c>
      <c r="I2046" s="29"/>
      <c r="J2046" s="30">
        <f t="shared" si="668"/>
        <v>0</v>
      </c>
      <c r="K2046" s="41">
        <f>SUBTOTAL(9,K2034:K2045)</f>
        <v>53572.631589999983</v>
      </c>
      <c r="L2046" s="41">
        <f t="shared" si="659"/>
        <v>-0.05</v>
      </c>
      <c r="O2046" s="32" t="str">
        <f>LEFT(A2046,5)</f>
        <v xml:space="preserve">E335 </v>
      </c>
      <c r="P2046" s="318">
        <f>-L2046/2</f>
        <v>2.5000000000000001E-2</v>
      </c>
    </row>
    <row r="2047" spans="1:20" ht="15.75" outlineLevel="2" thickTop="1" x14ac:dyDescent="0.25">
      <c r="A2047" t="s">
        <v>178</v>
      </c>
      <c r="B2047" t="str">
        <f t="shared" ref="B2047:B2058" si="673">CONCATENATE(A2047,"-",MONTH(E2047))</f>
        <v>E335 HYD Misc, Snoq 2 - 2013-1</v>
      </c>
      <c r="C2047" s="19" t="s">
        <v>1230</v>
      </c>
      <c r="E2047" s="27">
        <v>43131</v>
      </c>
      <c r="F2047" s="249">
        <v>1593060.77</v>
      </c>
      <c r="G2047" s="67">
        <v>3.56E-2</v>
      </c>
      <c r="H2047" s="250">
        <v>4726.08</v>
      </c>
      <c r="I2047" s="249">
        <f t="shared" ref="I2047:I2058" si="674">VLOOKUP(CONCATENATE(A2047,"-12"),$B$6:$F$7816,5,FALSE)</f>
        <v>1593103.3600000001</v>
      </c>
      <c r="J2047" s="67">
        <f t="shared" si="668"/>
        <v>3.56E-2</v>
      </c>
      <c r="K2047" s="259">
        <f t="shared" ref="K2047:K2058" si="675">I2047*J2047/12</f>
        <v>4726.206634666667</v>
      </c>
      <c r="L2047" s="250">
        <f t="shared" si="659"/>
        <v>0.13</v>
      </c>
      <c r="M2047" s="19" t="s">
        <v>1260</v>
      </c>
      <c r="O2047" s="32" t="str">
        <f t="shared" ref="O2047:O2058" si="676">LEFT(A2047,4)</f>
        <v>E335</v>
      </c>
      <c r="P2047" s="318"/>
      <c r="T2047" s="19" t="s">
        <v>1260</v>
      </c>
    </row>
    <row r="2048" spans="1:20" outlineLevel="2" x14ac:dyDescent="0.25">
      <c r="A2048" t="s">
        <v>178</v>
      </c>
      <c r="B2048" t="str">
        <f t="shared" si="673"/>
        <v>E335 HYD Misc, Snoq 2 - 2013-2</v>
      </c>
      <c r="C2048" s="19" t="s">
        <v>1230</v>
      </c>
      <c r="E2048" s="27">
        <v>43159</v>
      </c>
      <c r="F2048" s="249">
        <v>1593060.77</v>
      </c>
      <c r="G2048" s="67">
        <v>3.56E-2</v>
      </c>
      <c r="H2048" s="250">
        <v>4726.08</v>
      </c>
      <c r="I2048" s="249">
        <f t="shared" si="674"/>
        <v>1593103.3600000001</v>
      </c>
      <c r="J2048" s="67">
        <f t="shared" si="668"/>
        <v>3.56E-2</v>
      </c>
      <c r="K2048" s="259">
        <f t="shared" si="675"/>
        <v>4726.206634666667</v>
      </c>
      <c r="L2048" s="250">
        <f t="shared" si="659"/>
        <v>0.13</v>
      </c>
      <c r="M2048" s="19" t="s">
        <v>1260</v>
      </c>
      <c r="O2048" s="32" t="str">
        <f t="shared" si="676"/>
        <v>E335</v>
      </c>
      <c r="P2048" s="318"/>
      <c r="T2048" s="19" t="s">
        <v>1260</v>
      </c>
    </row>
    <row r="2049" spans="1:20" outlineLevel="2" x14ac:dyDescent="0.25">
      <c r="A2049" t="s">
        <v>178</v>
      </c>
      <c r="B2049" t="str">
        <f t="shared" si="673"/>
        <v>E335 HYD Misc, Snoq 2 - 2013-3</v>
      </c>
      <c r="C2049" s="19" t="s">
        <v>1230</v>
      </c>
      <c r="E2049" s="27">
        <v>43190</v>
      </c>
      <c r="F2049" s="249">
        <v>1593060.77</v>
      </c>
      <c r="G2049" s="67">
        <v>3.56E-2</v>
      </c>
      <c r="H2049" s="250">
        <v>4726.08</v>
      </c>
      <c r="I2049" s="249">
        <f t="shared" si="674"/>
        <v>1593103.3600000001</v>
      </c>
      <c r="J2049" s="67">
        <f t="shared" si="668"/>
        <v>3.56E-2</v>
      </c>
      <c r="K2049" s="259">
        <f t="shared" si="675"/>
        <v>4726.206634666667</v>
      </c>
      <c r="L2049" s="250">
        <f t="shared" si="659"/>
        <v>0.13</v>
      </c>
      <c r="M2049" s="19" t="s">
        <v>1260</v>
      </c>
      <c r="O2049" s="32" t="str">
        <f t="shared" si="676"/>
        <v>E335</v>
      </c>
      <c r="P2049" s="318"/>
      <c r="T2049" s="19" t="s">
        <v>1260</v>
      </c>
    </row>
    <row r="2050" spans="1:20" outlineLevel="2" x14ac:dyDescent="0.25">
      <c r="A2050" t="s">
        <v>178</v>
      </c>
      <c r="B2050" t="str">
        <f t="shared" si="673"/>
        <v>E335 HYD Misc, Snoq 2 - 2013-4</v>
      </c>
      <c r="C2050" s="19" t="s">
        <v>1230</v>
      </c>
      <c r="E2050" s="27">
        <v>43220</v>
      </c>
      <c r="F2050" s="249">
        <v>1593060.77</v>
      </c>
      <c r="G2050" s="67">
        <v>3.56E-2</v>
      </c>
      <c r="H2050" s="250">
        <v>4726.08</v>
      </c>
      <c r="I2050" s="249">
        <f t="shared" si="674"/>
        <v>1593103.3600000001</v>
      </c>
      <c r="J2050" s="67">
        <f t="shared" si="668"/>
        <v>3.56E-2</v>
      </c>
      <c r="K2050" s="259">
        <f t="shared" si="675"/>
        <v>4726.206634666667</v>
      </c>
      <c r="L2050" s="250">
        <f t="shared" si="659"/>
        <v>0.13</v>
      </c>
      <c r="M2050" s="19" t="s">
        <v>1260</v>
      </c>
      <c r="O2050" s="32" t="str">
        <f t="shared" si="676"/>
        <v>E335</v>
      </c>
      <c r="P2050" s="318"/>
      <c r="T2050" s="19" t="s">
        <v>1260</v>
      </c>
    </row>
    <row r="2051" spans="1:20" outlineLevel="2" x14ac:dyDescent="0.25">
      <c r="A2051" t="s">
        <v>178</v>
      </c>
      <c r="B2051" t="str">
        <f t="shared" si="673"/>
        <v>E335 HYD Misc, Snoq 2 - 2013-5</v>
      </c>
      <c r="C2051" s="19" t="s">
        <v>1230</v>
      </c>
      <c r="E2051" s="27">
        <v>43251</v>
      </c>
      <c r="F2051" s="249">
        <v>1593060.77</v>
      </c>
      <c r="G2051" s="67">
        <v>3.56E-2</v>
      </c>
      <c r="H2051" s="250">
        <v>4726.08</v>
      </c>
      <c r="I2051" s="249">
        <f t="shared" si="674"/>
        <v>1593103.3600000001</v>
      </c>
      <c r="J2051" s="67">
        <f t="shared" si="668"/>
        <v>3.56E-2</v>
      </c>
      <c r="K2051" s="259">
        <f t="shared" si="675"/>
        <v>4726.206634666667</v>
      </c>
      <c r="L2051" s="250">
        <f t="shared" si="659"/>
        <v>0.13</v>
      </c>
      <c r="M2051" s="19" t="s">
        <v>1260</v>
      </c>
      <c r="O2051" s="32" t="str">
        <f t="shared" si="676"/>
        <v>E335</v>
      </c>
      <c r="P2051" s="318"/>
      <c r="T2051" s="19" t="s">
        <v>1260</v>
      </c>
    </row>
    <row r="2052" spans="1:20" outlineLevel="2" x14ac:dyDescent="0.25">
      <c r="A2052" t="s">
        <v>178</v>
      </c>
      <c r="B2052" t="str">
        <f t="shared" si="673"/>
        <v>E335 HYD Misc, Snoq 2 - 2013-6</v>
      </c>
      <c r="C2052" s="19" t="s">
        <v>1230</v>
      </c>
      <c r="E2052" s="27">
        <v>43281</v>
      </c>
      <c r="F2052" s="249">
        <v>1593060.77</v>
      </c>
      <c r="G2052" s="67">
        <v>3.56E-2</v>
      </c>
      <c r="H2052" s="250">
        <v>4726.08</v>
      </c>
      <c r="I2052" s="249">
        <f t="shared" si="674"/>
        <v>1593103.3600000001</v>
      </c>
      <c r="J2052" s="67">
        <f t="shared" si="668"/>
        <v>3.56E-2</v>
      </c>
      <c r="K2052" s="259">
        <f t="shared" si="675"/>
        <v>4726.206634666667</v>
      </c>
      <c r="L2052" s="250">
        <f t="shared" si="659"/>
        <v>0.13</v>
      </c>
      <c r="M2052" s="19" t="s">
        <v>1260</v>
      </c>
      <c r="O2052" s="32" t="str">
        <f t="shared" si="676"/>
        <v>E335</v>
      </c>
      <c r="P2052" s="318"/>
      <c r="T2052" s="19" t="s">
        <v>1260</v>
      </c>
    </row>
    <row r="2053" spans="1:20" outlineLevel="2" x14ac:dyDescent="0.25">
      <c r="A2053" t="s">
        <v>178</v>
      </c>
      <c r="B2053" t="str">
        <f t="shared" si="673"/>
        <v>E335 HYD Misc, Snoq 2 - 2013-7</v>
      </c>
      <c r="C2053" s="19" t="s">
        <v>1230</v>
      </c>
      <c r="E2053" s="27">
        <v>43312</v>
      </c>
      <c r="F2053" s="249">
        <v>1593060.77</v>
      </c>
      <c r="G2053" s="67">
        <v>3.56E-2</v>
      </c>
      <c r="H2053" s="250">
        <v>4726.08</v>
      </c>
      <c r="I2053" s="249">
        <f t="shared" si="674"/>
        <v>1593103.3600000001</v>
      </c>
      <c r="J2053" s="67">
        <f t="shared" si="668"/>
        <v>3.56E-2</v>
      </c>
      <c r="K2053" s="259">
        <f t="shared" si="675"/>
        <v>4726.206634666667</v>
      </c>
      <c r="L2053" s="250">
        <f t="shared" si="659"/>
        <v>0.13</v>
      </c>
      <c r="M2053" s="19" t="s">
        <v>1260</v>
      </c>
      <c r="O2053" s="32" t="str">
        <f t="shared" si="676"/>
        <v>E335</v>
      </c>
      <c r="P2053" s="318"/>
      <c r="T2053" s="19" t="s">
        <v>1260</v>
      </c>
    </row>
    <row r="2054" spans="1:20" outlineLevel="2" x14ac:dyDescent="0.25">
      <c r="A2054" t="s">
        <v>178</v>
      </c>
      <c r="B2054" t="str">
        <f t="shared" si="673"/>
        <v>E335 HYD Misc, Snoq 2 - 2013-8</v>
      </c>
      <c r="C2054" s="19" t="s">
        <v>1230</v>
      </c>
      <c r="E2054" s="27">
        <v>43343</v>
      </c>
      <c r="F2054" s="249">
        <v>1593060.77</v>
      </c>
      <c r="G2054" s="67">
        <v>3.56E-2</v>
      </c>
      <c r="H2054" s="250">
        <v>4726.08</v>
      </c>
      <c r="I2054" s="249">
        <f t="shared" si="674"/>
        <v>1593103.3600000001</v>
      </c>
      <c r="J2054" s="67">
        <f t="shared" si="668"/>
        <v>3.56E-2</v>
      </c>
      <c r="K2054" s="259">
        <f t="shared" si="675"/>
        <v>4726.206634666667</v>
      </c>
      <c r="L2054" s="250">
        <f t="shared" si="659"/>
        <v>0.13</v>
      </c>
      <c r="M2054" s="19" t="s">
        <v>1260</v>
      </c>
      <c r="O2054" s="32" t="str">
        <f t="shared" si="676"/>
        <v>E335</v>
      </c>
      <c r="P2054" s="318"/>
      <c r="T2054" s="19" t="s">
        <v>1260</v>
      </c>
    </row>
    <row r="2055" spans="1:20" outlineLevel="2" x14ac:dyDescent="0.25">
      <c r="A2055" t="s">
        <v>178</v>
      </c>
      <c r="B2055" t="str">
        <f t="shared" si="673"/>
        <v>E335 HYD Misc, Snoq 2 - 2013-9</v>
      </c>
      <c r="C2055" s="19" t="s">
        <v>1230</v>
      </c>
      <c r="E2055" s="27">
        <v>43373</v>
      </c>
      <c r="F2055" s="249">
        <v>1593060.77</v>
      </c>
      <c r="G2055" s="67">
        <v>3.56E-2</v>
      </c>
      <c r="H2055" s="250">
        <v>4726.08</v>
      </c>
      <c r="I2055" s="249">
        <f t="shared" si="674"/>
        <v>1593103.3600000001</v>
      </c>
      <c r="J2055" s="67">
        <f t="shared" si="668"/>
        <v>3.56E-2</v>
      </c>
      <c r="K2055" s="259">
        <f t="shared" si="675"/>
        <v>4726.206634666667</v>
      </c>
      <c r="L2055" s="250">
        <f t="shared" si="659"/>
        <v>0.13</v>
      </c>
      <c r="M2055" s="19" t="s">
        <v>1260</v>
      </c>
      <c r="O2055" s="32" t="str">
        <f t="shared" si="676"/>
        <v>E335</v>
      </c>
      <c r="P2055" s="318"/>
      <c r="T2055" s="19" t="s">
        <v>1260</v>
      </c>
    </row>
    <row r="2056" spans="1:20" outlineLevel="2" x14ac:dyDescent="0.25">
      <c r="A2056" t="s">
        <v>178</v>
      </c>
      <c r="B2056" t="str">
        <f t="shared" si="673"/>
        <v>E335 HYD Misc, Snoq 2 - 2013-10</v>
      </c>
      <c r="C2056" s="19" t="s">
        <v>1230</v>
      </c>
      <c r="E2056" s="27">
        <v>43404</v>
      </c>
      <c r="F2056" s="249">
        <v>1593060.77</v>
      </c>
      <c r="G2056" s="67">
        <v>3.56E-2</v>
      </c>
      <c r="H2056" s="250">
        <v>4726.08</v>
      </c>
      <c r="I2056" s="249">
        <f t="shared" si="674"/>
        <v>1593103.3600000001</v>
      </c>
      <c r="J2056" s="67">
        <f t="shared" si="668"/>
        <v>3.56E-2</v>
      </c>
      <c r="K2056" s="259">
        <f t="shared" si="675"/>
        <v>4726.206634666667</v>
      </c>
      <c r="L2056" s="250">
        <f t="shared" si="659"/>
        <v>0.13</v>
      </c>
      <c r="M2056" s="19" t="s">
        <v>1260</v>
      </c>
      <c r="O2056" s="32" t="str">
        <f t="shared" si="676"/>
        <v>E335</v>
      </c>
      <c r="P2056" s="318"/>
      <c r="T2056" s="19" t="s">
        <v>1260</v>
      </c>
    </row>
    <row r="2057" spans="1:20" outlineLevel="2" x14ac:dyDescent="0.25">
      <c r="A2057" t="s">
        <v>178</v>
      </c>
      <c r="B2057" t="str">
        <f t="shared" si="673"/>
        <v>E335 HYD Misc, Snoq 2 - 2013-11</v>
      </c>
      <c r="C2057" s="19" t="s">
        <v>1230</v>
      </c>
      <c r="E2057" s="27">
        <v>43434</v>
      </c>
      <c r="F2057" s="249">
        <v>1593082.07</v>
      </c>
      <c r="G2057" s="67">
        <v>3.56E-2</v>
      </c>
      <c r="H2057" s="250">
        <v>4726.1400000000003</v>
      </c>
      <c r="I2057" s="249">
        <f t="shared" si="674"/>
        <v>1593103.3600000001</v>
      </c>
      <c r="J2057" s="67">
        <f t="shared" si="668"/>
        <v>3.56E-2</v>
      </c>
      <c r="K2057" s="259">
        <f t="shared" si="675"/>
        <v>4726.206634666667</v>
      </c>
      <c r="L2057" s="250">
        <f t="shared" si="659"/>
        <v>7.0000000000000007E-2</v>
      </c>
      <c r="M2057" s="19" t="s">
        <v>1260</v>
      </c>
      <c r="O2057" s="32" t="str">
        <f t="shared" si="676"/>
        <v>E335</v>
      </c>
      <c r="P2057" s="318"/>
      <c r="T2057" s="19" t="s">
        <v>1260</v>
      </c>
    </row>
    <row r="2058" spans="1:20" outlineLevel="2" x14ac:dyDescent="0.25">
      <c r="A2058" t="s">
        <v>178</v>
      </c>
      <c r="B2058" t="str">
        <f t="shared" si="673"/>
        <v>E335 HYD Misc, Snoq 2 - 2013-12</v>
      </c>
      <c r="C2058" s="19" t="s">
        <v>1230</v>
      </c>
      <c r="E2058" s="27">
        <v>43465</v>
      </c>
      <c r="F2058" s="249">
        <v>1593103.3600000001</v>
      </c>
      <c r="G2058" s="67">
        <v>3.56E-2</v>
      </c>
      <c r="H2058" s="250">
        <v>4726.21</v>
      </c>
      <c r="I2058" s="249">
        <f t="shared" si="674"/>
        <v>1593103.3600000001</v>
      </c>
      <c r="J2058" s="67">
        <f t="shared" si="668"/>
        <v>3.56E-2</v>
      </c>
      <c r="K2058" s="259">
        <f t="shared" si="675"/>
        <v>4726.206634666667</v>
      </c>
      <c r="L2058" s="250">
        <f t="shared" si="659"/>
        <v>0</v>
      </c>
      <c r="M2058" s="19" t="s">
        <v>1260</v>
      </c>
      <c r="O2058" s="32" t="str">
        <f t="shared" si="676"/>
        <v>E335</v>
      </c>
      <c r="P2058" s="318"/>
      <c r="T2058" s="19" t="s">
        <v>1260</v>
      </c>
    </row>
    <row r="2059" spans="1:20" s="19" customFormat="1" ht="15.75" outlineLevel="1" thickBot="1" x14ac:dyDescent="0.3">
      <c r="A2059" s="28" t="s">
        <v>781</v>
      </c>
      <c r="C2059" s="20" t="s">
        <v>1232</v>
      </c>
      <c r="E2059" s="104" t="s">
        <v>1266</v>
      </c>
      <c r="F2059" s="29"/>
      <c r="G2059" s="30"/>
      <c r="H2059" s="41">
        <f>SUBTOTAL(9,H2047:H2058)</f>
        <v>56713.150000000009</v>
      </c>
      <c r="I2059" s="29"/>
      <c r="J2059" s="30">
        <f t="shared" si="668"/>
        <v>0</v>
      </c>
      <c r="K2059" s="41">
        <f>SUBTOTAL(9,K2047:K2058)</f>
        <v>56714.479616000019</v>
      </c>
      <c r="L2059" s="41">
        <f t="shared" si="659"/>
        <v>1.33</v>
      </c>
      <c r="O2059" s="32" t="str">
        <f>LEFT(A2059,5)</f>
        <v xml:space="preserve">E335 </v>
      </c>
      <c r="P2059" s="318">
        <f>-L2059/2</f>
        <v>-0.66500000000000004</v>
      </c>
    </row>
    <row r="2060" spans="1:20" ht="15.75" outlineLevel="2" thickTop="1" x14ac:dyDescent="0.25">
      <c r="A2060" t="s">
        <v>179</v>
      </c>
      <c r="B2060" t="str">
        <f t="shared" ref="B2060:B2071" si="677">CONCATENATE(A2060,"-",MONTH(E2060))</f>
        <v>E335 HYD Misc, Snoq Park-1</v>
      </c>
      <c r="C2060" s="19" t="s">
        <v>1230</v>
      </c>
      <c r="E2060" s="27">
        <v>43131</v>
      </c>
      <c r="F2060" s="249">
        <v>9082.23</v>
      </c>
      <c r="G2060" s="67">
        <v>3.56E-2</v>
      </c>
      <c r="H2060" s="250">
        <v>26.94</v>
      </c>
      <c r="I2060" s="249">
        <f t="shared" ref="I2060:I2071" si="678">VLOOKUP(CONCATENATE(A2060,"-12"),$B$6:$F$7816,5,FALSE)</f>
        <v>9082.23</v>
      </c>
      <c r="J2060" s="67">
        <f t="shared" si="668"/>
        <v>3.56E-2</v>
      </c>
      <c r="K2060" s="259">
        <f t="shared" ref="K2060:K2071" si="679">I2060*J2060/12</f>
        <v>26.943949</v>
      </c>
      <c r="L2060" s="250">
        <f t="shared" si="659"/>
        <v>0</v>
      </c>
      <c r="M2060" s="19" t="s">
        <v>1260</v>
      </c>
      <c r="O2060" s="32" t="str">
        <f t="shared" ref="O2060:O2071" si="680">LEFT(A2060,4)</f>
        <v>E335</v>
      </c>
      <c r="P2060" s="318"/>
      <c r="T2060" s="19" t="s">
        <v>1260</v>
      </c>
    </row>
    <row r="2061" spans="1:20" outlineLevel="2" x14ac:dyDescent="0.25">
      <c r="A2061" t="s">
        <v>179</v>
      </c>
      <c r="B2061" t="str">
        <f t="shared" si="677"/>
        <v>E335 HYD Misc, Snoq Park-2</v>
      </c>
      <c r="C2061" s="19" t="s">
        <v>1230</v>
      </c>
      <c r="E2061" s="27">
        <v>43159</v>
      </c>
      <c r="F2061" s="249">
        <v>9082.23</v>
      </c>
      <c r="G2061" s="67">
        <v>3.56E-2</v>
      </c>
      <c r="H2061" s="250">
        <v>26.94</v>
      </c>
      <c r="I2061" s="249">
        <f t="shared" si="678"/>
        <v>9082.23</v>
      </c>
      <c r="J2061" s="67">
        <f t="shared" si="668"/>
        <v>3.56E-2</v>
      </c>
      <c r="K2061" s="259">
        <f t="shared" si="679"/>
        <v>26.943949</v>
      </c>
      <c r="L2061" s="250">
        <f t="shared" si="659"/>
        <v>0</v>
      </c>
      <c r="M2061" s="19" t="s">
        <v>1260</v>
      </c>
      <c r="O2061" s="32" t="str">
        <f t="shared" si="680"/>
        <v>E335</v>
      </c>
      <c r="P2061" s="318"/>
      <c r="T2061" s="19" t="s">
        <v>1260</v>
      </c>
    </row>
    <row r="2062" spans="1:20" outlineLevel="2" x14ac:dyDescent="0.25">
      <c r="A2062" t="s">
        <v>179</v>
      </c>
      <c r="B2062" t="str">
        <f t="shared" si="677"/>
        <v>E335 HYD Misc, Snoq Park-3</v>
      </c>
      <c r="C2062" s="19" t="s">
        <v>1230</v>
      </c>
      <c r="E2062" s="27">
        <v>43190</v>
      </c>
      <c r="F2062" s="249">
        <v>9082.23</v>
      </c>
      <c r="G2062" s="67">
        <v>3.56E-2</v>
      </c>
      <c r="H2062" s="250">
        <v>26.94</v>
      </c>
      <c r="I2062" s="249">
        <f t="shared" si="678"/>
        <v>9082.23</v>
      </c>
      <c r="J2062" s="67">
        <f t="shared" si="668"/>
        <v>3.56E-2</v>
      </c>
      <c r="K2062" s="259">
        <f t="shared" si="679"/>
        <v>26.943949</v>
      </c>
      <c r="L2062" s="250">
        <f t="shared" si="659"/>
        <v>0</v>
      </c>
      <c r="M2062" s="19" t="s">
        <v>1260</v>
      </c>
      <c r="O2062" s="32" t="str">
        <f t="shared" si="680"/>
        <v>E335</v>
      </c>
      <c r="P2062" s="318"/>
      <c r="T2062" s="19" t="s">
        <v>1260</v>
      </c>
    </row>
    <row r="2063" spans="1:20" outlineLevel="2" x14ac:dyDescent="0.25">
      <c r="A2063" t="s">
        <v>179</v>
      </c>
      <c r="B2063" t="str">
        <f t="shared" si="677"/>
        <v>E335 HYD Misc, Snoq Park-4</v>
      </c>
      <c r="C2063" s="19" t="s">
        <v>1230</v>
      </c>
      <c r="E2063" s="27">
        <v>43220</v>
      </c>
      <c r="F2063" s="249">
        <v>9082.23</v>
      </c>
      <c r="G2063" s="67">
        <v>3.56E-2</v>
      </c>
      <c r="H2063" s="250">
        <v>26.94</v>
      </c>
      <c r="I2063" s="249">
        <f t="shared" si="678"/>
        <v>9082.23</v>
      </c>
      <c r="J2063" s="67">
        <f t="shared" si="668"/>
        <v>3.56E-2</v>
      </c>
      <c r="K2063" s="259">
        <f t="shared" si="679"/>
        <v>26.943949</v>
      </c>
      <c r="L2063" s="250">
        <f t="shared" si="659"/>
        <v>0</v>
      </c>
      <c r="M2063" s="19" t="s">
        <v>1260</v>
      </c>
      <c r="O2063" s="32" t="str">
        <f t="shared" si="680"/>
        <v>E335</v>
      </c>
      <c r="P2063" s="318"/>
      <c r="T2063" s="19" t="s">
        <v>1260</v>
      </c>
    </row>
    <row r="2064" spans="1:20" outlineLevel="2" x14ac:dyDescent="0.25">
      <c r="A2064" t="s">
        <v>179</v>
      </c>
      <c r="B2064" t="str">
        <f t="shared" si="677"/>
        <v>E335 HYD Misc, Snoq Park-5</v>
      </c>
      <c r="C2064" s="19" t="s">
        <v>1230</v>
      </c>
      <c r="E2064" s="27">
        <v>43251</v>
      </c>
      <c r="F2064" s="249">
        <v>9082.23</v>
      </c>
      <c r="G2064" s="67">
        <v>3.56E-2</v>
      </c>
      <c r="H2064" s="250">
        <v>26.94</v>
      </c>
      <c r="I2064" s="249">
        <f t="shared" si="678"/>
        <v>9082.23</v>
      </c>
      <c r="J2064" s="67">
        <f t="shared" si="668"/>
        <v>3.56E-2</v>
      </c>
      <c r="K2064" s="259">
        <f t="shared" si="679"/>
        <v>26.943949</v>
      </c>
      <c r="L2064" s="250">
        <f t="shared" si="659"/>
        <v>0</v>
      </c>
      <c r="M2064" s="19" t="s">
        <v>1260</v>
      </c>
      <c r="O2064" s="32" t="str">
        <f t="shared" si="680"/>
        <v>E335</v>
      </c>
      <c r="P2064" s="318"/>
      <c r="T2064" s="19" t="s">
        <v>1260</v>
      </c>
    </row>
    <row r="2065" spans="1:20" outlineLevel="2" x14ac:dyDescent="0.25">
      <c r="A2065" t="s">
        <v>179</v>
      </c>
      <c r="B2065" t="str">
        <f t="shared" si="677"/>
        <v>E335 HYD Misc, Snoq Park-6</v>
      </c>
      <c r="C2065" s="19" t="s">
        <v>1230</v>
      </c>
      <c r="E2065" s="27">
        <v>43281</v>
      </c>
      <c r="F2065" s="249">
        <v>9082.23</v>
      </c>
      <c r="G2065" s="67">
        <v>3.56E-2</v>
      </c>
      <c r="H2065" s="250">
        <v>26.94</v>
      </c>
      <c r="I2065" s="249">
        <f t="shared" si="678"/>
        <v>9082.23</v>
      </c>
      <c r="J2065" s="67">
        <f t="shared" si="668"/>
        <v>3.56E-2</v>
      </c>
      <c r="K2065" s="259">
        <f t="shared" si="679"/>
        <v>26.943949</v>
      </c>
      <c r="L2065" s="250">
        <f t="shared" si="659"/>
        <v>0</v>
      </c>
      <c r="M2065" s="19" t="s">
        <v>1260</v>
      </c>
      <c r="O2065" s="32" t="str">
        <f t="shared" si="680"/>
        <v>E335</v>
      </c>
      <c r="P2065" s="318"/>
      <c r="T2065" s="19" t="s">
        <v>1260</v>
      </c>
    </row>
    <row r="2066" spans="1:20" outlineLevel="2" x14ac:dyDescent="0.25">
      <c r="A2066" t="s">
        <v>179</v>
      </c>
      <c r="B2066" t="str">
        <f t="shared" si="677"/>
        <v>E335 HYD Misc, Snoq Park-7</v>
      </c>
      <c r="C2066" s="19" t="s">
        <v>1230</v>
      </c>
      <c r="E2066" s="27">
        <v>43312</v>
      </c>
      <c r="F2066" s="249">
        <v>9082.23</v>
      </c>
      <c r="G2066" s="67">
        <v>3.56E-2</v>
      </c>
      <c r="H2066" s="250">
        <v>26.94</v>
      </c>
      <c r="I2066" s="249">
        <f t="shared" si="678"/>
        <v>9082.23</v>
      </c>
      <c r="J2066" s="67">
        <f t="shared" si="668"/>
        <v>3.56E-2</v>
      </c>
      <c r="K2066" s="259">
        <f t="shared" si="679"/>
        <v>26.943949</v>
      </c>
      <c r="L2066" s="250">
        <f t="shared" si="659"/>
        <v>0</v>
      </c>
      <c r="M2066" s="19" t="s">
        <v>1260</v>
      </c>
      <c r="O2066" s="32" t="str">
        <f t="shared" si="680"/>
        <v>E335</v>
      </c>
      <c r="P2066" s="318"/>
      <c r="T2066" s="19" t="s">
        <v>1260</v>
      </c>
    </row>
    <row r="2067" spans="1:20" outlineLevel="2" x14ac:dyDescent="0.25">
      <c r="A2067" t="s">
        <v>179</v>
      </c>
      <c r="B2067" t="str">
        <f t="shared" si="677"/>
        <v>E335 HYD Misc, Snoq Park-8</v>
      </c>
      <c r="C2067" s="19" t="s">
        <v>1230</v>
      </c>
      <c r="E2067" s="27">
        <v>43343</v>
      </c>
      <c r="F2067" s="249">
        <v>9082.23</v>
      </c>
      <c r="G2067" s="67">
        <v>3.56E-2</v>
      </c>
      <c r="H2067" s="250">
        <v>26.94</v>
      </c>
      <c r="I2067" s="249">
        <f t="shared" si="678"/>
        <v>9082.23</v>
      </c>
      <c r="J2067" s="67">
        <f t="shared" si="668"/>
        <v>3.56E-2</v>
      </c>
      <c r="K2067" s="259">
        <f t="shared" si="679"/>
        <v>26.943949</v>
      </c>
      <c r="L2067" s="250">
        <f t="shared" si="659"/>
        <v>0</v>
      </c>
      <c r="M2067" s="19" t="s">
        <v>1260</v>
      </c>
      <c r="O2067" s="32" t="str">
        <f t="shared" si="680"/>
        <v>E335</v>
      </c>
      <c r="P2067" s="318"/>
      <c r="T2067" s="19" t="s">
        <v>1260</v>
      </c>
    </row>
    <row r="2068" spans="1:20" outlineLevel="2" x14ac:dyDescent="0.25">
      <c r="A2068" t="s">
        <v>179</v>
      </c>
      <c r="B2068" t="str">
        <f t="shared" si="677"/>
        <v>E335 HYD Misc, Snoq Park-9</v>
      </c>
      <c r="C2068" s="19" t="s">
        <v>1230</v>
      </c>
      <c r="E2068" s="27">
        <v>43373</v>
      </c>
      <c r="F2068" s="249">
        <v>9082.23</v>
      </c>
      <c r="G2068" s="67">
        <v>3.56E-2</v>
      </c>
      <c r="H2068" s="250">
        <v>26.94</v>
      </c>
      <c r="I2068" s="249">
        <f t="shared" si="678"/>
        <v>9082.23</v>
      </c>
      <c r="J2068" s="67">
        <f t="shared" si="668"/>
        <v>3.56E-2</v>
      </c>
      <c r="K2068" s="259">
        <f t="shared" si="679"/>
        <v>26.943949</v>
      </c>
      <c r="L2068" s="250">
        <f t="shared" ref="L2068:L2131" si="681">ROUND(K2068-H2068,2)</f>
        <v>0</v>
      </c>
      <c r="M2068" s="19" t="s">
        <v>1260</v>
      </c>
      <c r="O2068" s="32" t="str">
        <f t="shared" si="680"/>
        <v>E335</v>
      </c>
      <c r="P2068" s="318"/>
      <c r="T2068" s="19" t="s">
        <v>1260</v>
      </c>
    </row>
    <row r="2069" spans="1:20" outlineLevel="2" x14ac:dyDescent="0.25">
      <c r="A2069" t="s">
        <v>179</v>
      </c>
      <c r="B2069" t="str">
        <f t="shared" si="677"/>
        <v>E335 HYD Misc, Snoq Park-10</v>
      </c>
      <c r="C2069" s="19" t="s">
        <v>1230</v>
      </c>
      <c r="E2069" s="27">
        <v>43404</v>
      </c>
      <c r="F2069" s="249">
        <v>9082.23</v>
      </c>
      <c r="G2069" s="67">
        <v>3.56E-2</v>
      </c>
      <c r="H2069" s="250">
        <v>26.94</v>
      </c>
      <c r="I2069" s="249">
        <f t="shared" si="678"/>
        <v>9082.23</v>
      </c>
      <c r="J2069" s="67">
        <f t="shared" si="668"/>
        <v>3.56E-2</v>
      </c>
      <c r="K2069" s="259">
        <f t="shared" si="679"/>
        <v>26.943949</v>
      </c>
      <c r="L2069" s="250">
        <f t="shared" si="681"/>
        <v>0</v>
      </c>
      <c r="M2069" s="19" t="s">
        <v>1260</v>
      </c>
      <c r="O2069" s="32" t="str">
        <f t="shared" si="680"/>
        <v>E335</v>
      </c>
      <c r="P2069" s="318"/>
      <c r="T2069" s="19" t="s">
        <v>1260</v>
      </c>
    </row>
    <row r="2070" spans="1:20" outlineLevel="2" x14ac:dyDescent="0.25">
      <c r="A2070" t="s">
        <v>179</v>
      </c>
      <c r="B2070" t="str">
        <f t="shared" si="677"/>
        <v>E335 HYD Misc, Snoq Park-11</v>
      </c>
      <c r="C2070" s="19" t="s">
        <v>1230</v>
      </c>
      <c r="E2070" s="27">
        <v>43434</v>
      </c>
      <c r="F2070" s="249">
        <v>9082.23</v>
      </c>
      <c r="G2070" s="67">
        <v>3.56E-2</v>
      </c>
      <c r="H2070" s="250">
        <v>26.94</v>
      </c>
      <c r="I2070" s="249">
        <f t="shared" si="678"/>
        <v>9082.23</v>
      </c>
      <c r="J2070" s="67">
        <f t="shared" si="668"/>
        <v>3.56E-2</v>
      </c>
      <c r="K2070" s="259">
        <f t="shared" si="679"/>
        <v>26.943949</v>
      </c>
      <c r="L2070" s="250">
        <f t="shared" si="681"/>
        <v>0</v>
      </c>
      <c r="M2070" s="19" t="s">
        <v>1260</v>
      </c>
      <c r="O2070" s="32" t="str">
        <f t="shared" si="680"/>
        <v>E335</v>
      </c>
      <c r="P2070" s="318"/>
      <c r="T2070" s="19" t="s">
        <v>1260</v>
      </c>
    </row>
    <row r="2071" spans="1:20" outlineLevel="2" x14ac:dyDescent="0.25">
      <c r="A2071" t="s">
        <v>179</v>
      </c>
      <c r="B2071" t="str">
        <f t="shared" si="677"/>
        <v>E335 HYD Misc, Snoq Park-12</v>
      </c>
      <c r="C2071" s="19" t="s">
        <v>1230</v>
      </c>
      <c r="E2071" s="27">
        <v>43465</v>
      </c>
      <c r="F2071" s="249">
        <v>9082.23</v>
      </c>
      <c r="G2071" s="67">
        <v>3.56E-2</v>
      </c>
      <c r="H2071" s="250">
        <v>26.94</v>
      </c>
      <c r="I2071" s="249">
        <f t="shared" si="678"/>
        <v>9082.23</v>
      </c>
      <c r="J2071" s="67">
        <f t="shared" si="668"/>
        <v>3.56E-2</v>
      </c>
      <c r="K2071" s="259">
        <f t="shared" si="679"/>
        <v>26.943949</v>
      </c>
      <c r="L2071" s="250">
        <f t="shared" si="681"/>
        <v>0</v>
      </c>
      <c r="M2071" s="19" t="s">
        <v>1260</v>
      </c>
      <c r="O2071" s="32" t="str">
        <f t="shared" si="680"/>
        <v>E335</v>
      </c>
      <c r="P2071" s="318"/>
      <c r="T2071" s="19" t="s">
        <v>1260</v>
      </c>
    </row>
    <row r="2072" spans="1:20" s="19" customFormat="1" ht="15.75" outlineLevel="1" thickBot="1" x14ac:dyDescent="0.3">
      <c r="A2072" s="28" t="s">
        <v>782</v>
      </c>
      <c r="C2072" s="20" t="s">
        <v>1232</v>
      </c>
      <c r="E2072" s="104" t="s">
        <v>1266</v>
      </c>
      <c r="F2072" s="29"/>
      <c r="G2072" s="30"/>
      <c r="H2072" s="41">
        <f>SUBTOTAL(9,H2060:H2071)</f>
        <v>323.28000000000003</v>
      </c>
      <c r="I2072" s="29"/>
      <c r="J2072" s="30">
        <f t="shared" si="668"/>
        <v>0</v>
      </c>
      <c r="K2072" s="41">
        <f>SUBTOTAL(9,K2060:K2071)</f>
        <v>323.32738799999993</v>
      </c>
      <c r="L2072" s="41">
        <f t="shared" si="681"/>
        <v>0.05</v>
      </c>
      <c r="O2072" s="32" t="str">
        <f>LEFT(A2072,5)</f>
        <v xml:space="preserve">E335 </v>
      </c>
      <c r="P2072" s="318">
        <f>-L2072/2</f>
        <v>-2.5000000000000001E-2</v>
      </c>
    </row>
    <row r="2073" spans="1:20" ht="15.75" outlineLevel="2" thickTop="1" x14ac:dyDescent="0.25">
      <c r="A2073" t="s">
        <v>180</v>
      </c>
      <c r="B2073" t="str">
        <f t="shared" ref="B2073:B2084" si="682">CONCATENATE(A2073,"-",MONTH(E2073))</f>
        <v>E335 HYD Misc, Snoqualmie 1-1</v>
      </c>
      <c r="C2073" s="19" t="s">
        <v>1230</v>
      </c>
      <c r="E2073" s="27">
        <v>43131</v>
      </c>
      <c r="F2073" s="249">
        <v>96289.75</v>
      </c>
      <c r="G2073" s="67">
        <v>1.52E-2</v>
      </c>
      <c r="H2073" s="250">
        <v>121.96</v>
      </c>
      <c r="I2073" s="249">
        <f t="shared" ref="I2073:I2084" si="683">VLOOKUP(CONCATENATE(A2073,"-12"),$B$6:$F$7816,5,FALSE)</f>
        <v>96289.75</v>
      </c>
      <c r="J2073" s="67">
        <f t="shared" si="668"/>
        <v>1.52E-2</v>
      </c>
      <c r="K2073" s="259">
        <f t="shared" ref="K2073:K2084" si="684">I2073*J2073/12</f>
        <v>121.96701666666667</v>
      </c>
      <c r="L2073" s="250">
        <f t="shared" si="681"/>
        <v>0.01</v>
      </c>
      <c r="M2073" s="19" t="s">
        <v>1260</v>
      </c>
      <c r="O2073" s="32" t="str">
        <f t="shared" ref="O2073:O2084" si="685">LEFT(A2073,4)</f>
        <v>E335</v>
      </c>
      <c r="P2073" s="318"/>
      <c r="T2073" s="19" t="s">
        <v>1260</v>
      </c>
    </row>
    <row r="2074" spans="1:20" outlineLevel="2" x14ac:dyDescent="0.25">
      <c r="A2074" t="s">
        <v>180</v>
      </c>
      <c r="B2074" t="str">
        <f t="shared" si="682"/>
        <v>E335 HYD Misc, Snoqualmie 1-2</v>
      </c>
      <c r="C2074" s="19" t="s">
        <v>1230</v>
      </c>
      <c r="E2074" s="27">
        <v>43159</v>
      </c>
      <c r="F2074" s="249">
        <v>96289.75</v>
      </c>
      <c r="G2074" s="67">
        <v>1.52E-2</v>
      </c>
      <c r="H2074" s="250">
        <v>121.96</v>
      </c>
      <c r="I2074" s="249">
        <f t="shared" si="683"/>
        <v>96289.75</v>
      </c>
      <c r="J2074" s="67">
        <f t="shared" si="668"/>
        <v>1.52E-2</v>
      </c>
      <c r="K2074" s="259">
        <f t="shared" si="684"/>
        <v>121.96701666666667</v>
      </c>
      <c r="L2074" s="250">
        <f t="shared" si="681"/>
        <v>0.01</v>
      </c>
      <c r="M2074" s="19" t="s">
        <v>1260</v>
      </c>
      <c r="O2074" s="32" t="str">
        <f t="shared" si="685"/>
        <v>E335</v>
      </c>
      <c r="P2074" s="318"/>
      <c r="T2074" s="19" t="s">
        <v>1260</v>
      </c>
    </row>
    <row r="2075" spans="1:20" outlineLevel="2" x14ac:dyDescent="0.25">
      <c r="A2075" t="s">
        <v>180</v>
      </c>
      <c r="B2075" t="str">
        <f t="shared" si="682"/>
        <v>E335 HYD Misc, Snoqualmie 1-3</v>
      </c>
      <c r="C2075" s="19" t="s">
        <v>1230</v>
      </c>
      <c r="E2075" s="27">
        <v>43190</v>
      </c>
      <c r="F2075" s="249">
        <v>96289.75</v>
      </c>
      <c r="G2075" s="67">
        <v>1.52E-2</v>
      </c>
      <c r="H2075" s="250">
        <v>121.96</v>
      </c>
      <c r="I2075" s="249">
        <f t="shared" si="683"/>
        <v>96289.75</v>
      </c>
      <c r="J2075" s="67">
        <f t="shared" si="668"/>
        <v>1.52E-2</v>
      </c>
      <c r="K2075" s="259">
        <f t="shared" si="684"/>
        <v>121.96701666666667</v>
      </c>
      <c r="L2075" s="250">
        <f t="shared" si="681"/>
        <v>0.01</v>
      </c>
      <c r="M2075" s="19" t="s">
        <v>1260</v>
      </c>
      <c r="O2075" s="32" t="str">
        <f t="shared" si="685"/>
        <v>E335</v>
      </c>
      <c r="P2075" s="318"/>
      <c r="T2075" s="19" t="s">
        <v>1260</v>
      </c>
    </row>
    <row r="2076" spans="1:20" outlineLevel="2" x14ac:dyDescent="0.25">
      <c r="A2076" t="s">
        <v>180</v>
      </c>
      <c r="B2076" t="str">
        <f t="shared" si="682"/>
        <v>E335 HYD Misc, Snoqualmie 1-4</v>
      </c>
      <c r="C2076" s="19" t="s">
        <v>1230</v>
      </c>
      <c r="E2076" s="27">
        <v>43220</v>
      </c>
      <c r="F2076" s="249">
        <v>96289.75</v>
      </c>
      <c r="G2076" s="67">
        <v>1.52E-2</v>
      </c>
      <c r="H2076" s="250">
        <v>121.96</v>
      </c>
      <c r="I2076" s="249">
        <f t="shared" si="683"/>
        <v>96289.75</v>
      </c>
      <c r="J2076" s="67">
        <f t="shared" si="668"/>
        <v>1.52E-2</v>
      </c>
      <c r="K2076" s="259">
        <f t="shared" si="684"/>
        <v>121.96701666666667</v>
      </c>
      <c r="L2076" s="250">
        <f t="shared" si="681"/>
        <v>0.01</v>
      </c>
      <c r="M2076" s="19" t="s">
        <v>1260</v>
      </c>
      <c r="O2076" s="32" t="str">
        <f t="shared" si="685"/>
        <v>E335</v>
      </c>
      <c r="P2076" s="318"/>
      <c r="T2076" s="19" t="s">
        <v>1260</v>
      </c>
    </row>
    <row r="2077" spans="1:20" outlineLevel="2" x14ac:dyDescent="0.25">
      <c r="A2077" t="s">
        <v>180</v>
      </c>
      <c r="B2077" t="str">
        <f t="shared" si="682"/>
        <v>E335 HYD Misc, Snoqualmie 1-5</v>
      </c>
      <c r="C2077" s="19" t="s">
        <v>1230</v>
      </c>
      <c r="E2077" s="27">
        <v>43251</v>
      </c>
      <c r="F2077" s="249">
        <v>96289.75</v>
      </c>
      <c r="G2077" s="67">
        <v>1.52E-2</v>
      </c>
      <c r="H2077" s="250">
        <v>121.96</v>
      </c>
      <c r="I2077" s="249">
        <f t="shared" si="683"/>
        <v>96289.75</v>
      </c>
      <c r="J2077" s="67">
        <f t="shared" si="668"/>
        <v>1.52E-2</v>
      </c>
      <c r="K2077" s="259">
        <f t="shared" si="684"/>
        <v>121.96701666666667</v>
      </c>
      <c r="L2077" s="250">
        <f t="shared" si="681"/>
        <v>0.01</v>
      </c>
      <c r="M2077" s="19" t="s">
        <v>1260</v>
      </c>
      <c r="O2077" s="32" t="str">
        <f t="shared" si="685"/>
        <v>E335</v>
      </c>
      <c r="P2077" s="318"/>
      <c r="T2077" s="19" t="s">
        <v>1260</v>
      </c>
    </row>
    <row r="2078" spans="1:20" outlineLevel="2" x14ac:dyDescent="0.25">
      <c r="A2078" t="s">
        <v>180</v>
      </c>
      <c r="B2078" t="str">
        <f t="shared" si="682"/>
        <v>E335 HYD Misc, Snoqualmie 1-6</v>
      </c>
      <c r="C2078" s="19" t="s">
        <v>1230</v>
      </c>
      <c r="E2078" s="27">
        <v>43281</v>
      </c>
      <c r="F2078" s="249">
        <v>96289.75</v>
      </c>
      <c r="G2078" s="67">
        <v>1.52E-2</v>
      </c>
      <c r="H2078" s="250">
        <v>121.96</v>
      </c>
      <c r="I2078" s="249">
        <f t="shared" si="683"/>
        <v>96289.75</v>
      </c>
      <c r="J2078" s="67">
        <f t="shared" si="668"/>
        <v>1.52E-2</v>
      </c>
      <c r="K2078" s="259">
        <f t="shared" si="684"/>
        <v>121.96701666666667</v>
      </c>
      <c r="L2078" s="250">
        <f t="shared" si="681"/>
        <v>0.01</v>
      </c>
      <c r="M2078" s="19" t="s">
        <v>1260</v>
      </c>
      <c r="O2078" s="32" t="str">
        <f t="shared" si="685"/>
        <v>E335</v>
      </c>
      <c r="P2078" s="318"/>
      <c r="T2078" s="19" t="s">
        <v>1260</v>
      </c>
    </row>
    <row r="2079" spans="1:20" outlineLevel="2" x14ac:dyDescent="0.25">
      <c r="A2079" t="s">
        <v>180</v>
      </c>
      <c r="B2079" t="str">
        <f t="shared" si="682"/>
        <v>E335 HYD Misc, Snoqualmie 1-7</v>
      </c>
      <c r="C2079" s="19" t="s">
        <v>1230</v>
      </c>
      <c r="E2079" s="27">
        <v>43312</v>
      </c>
      <c r="F2079" s="249">
        <v>96289.75</v>
      </c>
      <c r="G2079" s="67">
        <v>1.52E-2</v>
      </c>
      <c r="H2079" s="250">
        <v>121.96</v>
      </c>
      <c r="I2079" s="249">
        <f t="shared" si="683"/>
        <v>96289.75</v>
      </c>
      <c r="J2079" s="67">
        <f t="shared" si="668"/>
        <v>1.52E-2</v>
      </c>
      <c r="K2079" s="259">
        <f t="shared" si="684"/>
        <v>121.96701666666667</v>
      </c>
      <c r="L2079" s="250">
        <f t="shared" si="681"/>
        <v>0.01</v>
      </c>
      <c r="M2079" s="19" t="s">
        <v>1260</v>
      </c>
      <c r="O2079" s="32" t="str">
        <f t="shared" si="685"/>
        <v>E335</v>
      </c>
      <c r="P2079" s="318"/>
      <c r="T2079" s="19" t="s">
        <v>1260</v>
      </c>
    </row>
    <row r="2080" spans="1:20" outlineLevel="2" x14ac:dyDescent="0.25">
      <c r="A2080" t="s">
        <v>180</v>
      </c>
      <c r="B2080" t="str">
        <f t="shared" si="682"/>
        <v>E335 HYD Misc, Snoqualmie 1-8</v>
      </c>
      <c r="C2080" s="19" t="s">
        <v>1230</v>
      </c>
      <c r="E2080" s="27">
        <v>43343</v>
      </c>
      <c r="F2080" s="249">
        <v>96289.75</v>
      </c>
      <c r="G2080" s="67">
        <v>1.52E-2</v>
      </c>
      <c r="H2080" s="250">
        <v>121.96</v>
      </c>
      <c r="I2080" s="249">
        <f t="shared" si="683"/>
        <v>96289.75</v>
      </c>
      <c r="J2080" s="67">
        <f t="shared" si="668"/>
        <v>1.52E-2</v>
      </c>
      <c r="K2080" s="259">
        <f t="shared" si="684"/>
        <v>121.96701666666667</v>
      </c>
      <c r="L2080" s="250">
        <f t="shared" si="681"/>
        <v>0.01</v>
      </c>
      <c r="M2080" s="19" t="s">
        <v>1260</v>
      </c>
      <c r="O2080" s="32" t="str">
        <f t="shared" si="685"/>
        <v>E335</v>
      </c>
      <c r="P2080" s="318"/>
      <c r="T2080" s="19" t="s">
        <v>1260</v>
      </c>
    </row>
    <row r="2081" spans="1:20" outlineLevel="2" x14ac:dyDescent="0.25">
      <c r="A2081" t="s">
        <v>180</v>
      </c>
      <c r="B2081" t="str">
        <f t="shared" si="682"/>
        <v>E335 HYD Misc, Snoqualmie 1-9</v>
      </c>
      <c r="C2081" s="19" t="s">
        <v>1230</v>
      </c>
      <c r="E2081" s="27">
        <v>43373</v>
      </c>
      <c r="F2081" s="249">
        <v>96289.75</v>
      </c>
      <c r="G2081" s="67">
        <v>3.6199999999999996E-2</v>
      </c>
      <c r="H2081" s="250">
        <v>290.46999999999997</v>
      </c>
      <c r="I2081" s="249">
        <f t="shared" si="683"/>
        <v>96289.75</v>
      </c>
      <c r="J2081" s="67">
        <f t="shared" si="668"/>
        <v>3.6199999999999996E-2</v>
      </c>
      <c r="K2081" s="259">
        <f t="shared" si="684"/>
        <v>290.47407916666663</v>
      </c>
      <c r="L2081" s="250">
        <f t="shared" si="681"/>
        <v>0</v>
      </c>
      <c r="M2081" s="19" t="s">
        <v>1260</v>
      </c>
      <c r="O2081" s="32" t="str">
        <f t="shared" si="685"/>
        <v>E335</v>
      </c>
      <c r="P2081" s="318"/>
      <c r="T2081" s="19" t="s">
        <v>1260</v>
      </c>
    </row>
    <row r="2082" spans="1:20" outlineLevel="2" x14ac:dyDescent="0.25">
      <c r="A2082" t="s">
        <v>180</v>
      </c>
      <c r="B2082" t="str">
        <f t="shared" si="682"/>
        <v>E335 HYD Misc, Snoqualmie 1-10</v>
      </c>
      <c r="C2082" s="19" t="s">
        <v>1230</v>
      </c>
      <c r="E2082" s="27">
        <v>43404</v>
      </c>
      <c r="F2082" s="249">
        <v>96289.75</v>
      </c>
      <c r="G2082" s="67">
        <v>3.6199999999999996E-2</v>
      </c>
      <c r="H2082" s="250">
        <v>290.46999999999997</v>
      </c>
      <c r="I2082" s="249">
        <f t="shared" si="683"/>
        <v>96289.75</v>
      </c>
      <c r="J2082" s="67">
        <f t="shared" si="668"/>
        <v>3.6199999999999996E-2</v>
      </c>
      <c r="K2082" s="259">
        <f t="shared" si="684"/>
        <v>290.47407916666663</v>
      </c>
      <c r="L2082" s="250">
        <f t="shared" si="681"/>
        <v>0</v>
      </c>
      <c r="M2082" s="19" t="s">
        <v>1260</v>
      </c>
      <c r="O2082" s="32" t="str">
        <f t="shared" si="685"/>
        <v>E335</v>
      </c>
      <c r="P2082" s="318"/>
      <c r="T2082" s="19" t="s">
        <v>1260</v>
      </c>
    </row>
    <row r="2083" spans="1:20" outlineLevel="2" x14ac:dyDescent="0.25">
      <c r="A2083" t="s">
        <v>180</v>
      </c>
      <c r="B2083" t="str">
        <f t="shared" si="682"/>
        <v>E335 HYD Misc, Snoqualmie 1-11</v>
      </c>
      <c r="C2083" s="19" t="s">
        <v>1230</v>
      </c>
      <c r="E2083" s="27">
        <v>43434</v>
      </c>
      <c r="F2083" s="249">
        <v>96289.75</v>
      </c>
      <c r="G2083" s="67">
        <v>3.6199999999999996E-2</v>
      </c>
      <c r="H2083" s="250">
        <v>290.46999999999997</v>
      </c>
      <c r="I2083" s="249">
        <f t="shared" si="683"/>
        <v>96289.75</v>
      </c>
      <c r="J2083" s="67">
        <f t="shared" si="668"/>
        <v>3.6199999999999996E-2</v>
      </c>
      <c r="K2083" s="259">
        <f t="shared" si="684"/>
        <v>290.47407916666663</v>
      </c>
      <c r="L2083" s="250">
        <f t="shared" si="681"/>
        <v>0</v>
      </c>
      <c r="M2083" s="19" t="s">
        <v>1260</v>
      </c>
      <c r="O2083" s="32" t="str">
        <f t="shared" si="685"/>
        <v>E335</v>
      </c>
      <c r="P2083" s="318"/>
      <c r="T2083" s="19" t="s">
        <v>1260</v>
      </c>
    </row>
    <row r="2084" spans="1:20" outlineLevel="2" x14ac:dyDescent="0.25">
      <c r="A2084" t="s">
        <v>180</v>
      </c>
      <c r="B2084" t="str">
        <f t="shared" si="682"/>
        <v>E335 HYD Misc, Snoqualmie 1-12</v>
      </c>
      <c r="C2084" s="19" t="s">
        <v>1230</v>
      </c>
      <c r="E2084" s="27">
        <v>43465</v>
      </c>
      <c r="F2084" s="249">
        <v>96289.75</v>
      </c>
      <c r="G2084" s="67">
        <v>3.6199999999999996E-2</v>
      </c>
      <c r="H2084" s="250">
        <v>290.46999999999997</v>
      </c>
      <c r="I2084" s="249">
        <f t="shared" si="683"/>
        <v>96289.75</v>
      </c>
      <c r="J2084" s="67">
        <f t="shared" si="668"/>
        <v>3.6199999999999996E-2</v>
      </c>
      <c r="K2084" s="259">
        <f t="shared" si="684"/>
        <v>290.47407916666663</v>
      </c>
      <c r="L2084" s="250">
        <f t="shared" si="681"/>
        <v>0</v>
      </c>
      <c r="M2084" s="19" t="s">
        <v>1260</v>
      </c>
      <c r="O2084" s="32" t="str">
        <f t="shared" si="685"/>
        <v>E335</v>
      </c>
      <c r="P2084" s="318"/>
      <c r="T2084" s="19" t="s">
        <v>1260</v>
      </c>
    </row>
    <row r="2085" spans="1:20" s="19" customFormat="1" ht="15.75" outlineLevel="1" thickBot="1" x14ac:dyDescent="0.3">
      <c r="A2085" s="28" t="s">
        <v>783</v>
      </c>
      <c r="C2085" s="20" t="s">
        <v>1232</v>
      </c>
      <c r="E2085" s="104" t="s">
        <v>1266</v>
      </c>
      <c r="F2085" s="29"/>
      <c r="G2085" s="30"/>
      <c r="H2085" s="41">
        <f>SUBTOTAL(9,H2073:H2084)</f>
        <v>2137.56</v>
      </c>
      <c r="I2085" s="29"/>
      <c r="J2085" s="30">
        <f t="shared" si="668"/>
        <v>0</v>
      </c>
      <c r="K2085" s="41">
        <f>SUBTOTAL(9,K2073:K2084)</f>
        <v>2137.6324500000001</v>
      </c>
      <c r="L2085" s="41">
        <f t="shared" si="681"/>
        <v>7.0000000000000007E-2</v>
      </c>
      <c r="O2085" s="32" t="str">
        <f>LEFT(A2085,5)</f>
        <v xml:space="preserve">E335 </v>
      </c>
      <c r="P2085" s="318">
        <f>-L2085/2</f>
        <v>-3.5000000000000003E-2</v>
      </c>
    </row>
    <row r="2086" spans="1:20" ht="15.75" outlineLevel="2" thickTop="1" x14ac:dyDescent="0.25">
      <c r="A2086" t="s">
        <v>181</v>
      </c>
      <c r="B2086" t="str">
        <f t="shared" ref="B2086:B2097" si="686">CONCATENATE(A2086,"-",MONTH(E2086))</f>
        <v>E335 HYD Misc, Snoqualmie 2-1</v>
      </c>
      <c r="C2086" s="19" t="s">
        <v>1230</v>
      </c>
      <c r="E2086" s="27">
        <v>43131</v>
      </c>
      <c r="F2086" s="249">
        <v>500.63</v>
      </c>
      <c r="G2086" s="67">
        <v>3.56E-2</v>
      </c>
      <c r="H2086" s="250">
        <v>1.49</v>
      </c>
      <c r="I2086" s="249">
        <f t="shared" ref="I2086:I2097" si="687">VLOOKUP(CONCATENATE(A2086,"-12"),$B$6:$F$7816,5,FALSE)</f>
        <v>500.63</v>
      </c>
      <c r="J2086" s="67">
        <f t="shared" si="668"/>
        <v>3.56E-2</v>
      </c>
      <c r="K2086" s="259">
        <f t="shared" ref="K2086:K2097" si="688">I2086*J2086/12</f>
        <v>1.4852023333333333</v>
      </c>
      <c r="L2086" s="250">
        <f t="shared" si="681"/>
        <v>0</v>
      </c>
      <c r="M2086" s="19" t="s">
        <v>1260</v>
      </c>
      <c r="O2086" s="32" t="str">
        <f t="shared" ref="O2086:O2097" si="689">LEFT(A2086,4)</f>
        <v>E335</v>
      </c>
      <c r="P2086" s="318"/>
      <c r="T2086" s="19" t="s">
        <v>1260</v>
      </c>
    </row>
    <row r="2087" spans="1:20" outlineLevel="2" x14ac:dyDescent="0.25">
      <c r="A2087" t="s">
        <v>181</v>
      </c>
      <c r="B2087" t="str">
        <f t="shared" si="686"/>
        <v>E335 HYD Misc, Snoqualmie 2-2</v>
      </c>
      <c r="C2087" s="19" t="s">
        <v>1230</v>
      </c>
      <c r="E2087" s="27">
        <v>43159</v>
      </c>
      <c r="F2087" s="249">
        <v>500.63</v>
      </c>
      <c r="G2087" s="67">
        <v>3.56E-2</v>
      </c>
      <c r="H2087" s="250">
        <v>1.49</v>
      </c>
      <c r="I2087" s="249">
        <f t="shared" si="687"/>
        <v>500.63</v>
      </c>
      <c r="J2087" s="67">
        <f t="shared" si="668"/>
        <v>3.56E-2</v>
      </c>
      <c r="K2087" s="259">
        <f t="shared" si="688"/>
        <v>1.4852023333333333</v>
      </c>
      <c r="L2087" s="250">
        <f t="shared" si="681"/>
        <v>0</v>
      </c>
      <c r="M2087" s="19" t="s">
        <v>1260</v>
      </c>
      <c r="O2087" s="32" t="str">
        <f t="shared" si="689"/>
        <v>E335</v>
      </c>
      <c r="P2087" s="318"/>
      <c r="T2087" s="19" t="s">
        <v>1260</v>
      </c>
    </row>
    <row r="2088" spans="1:20" outlineLevel="2" x14ac:dyDescent="0.25">
      <c r="A2088" t="s">
        <v>181</v>
      </c>
      <c r="B2088" t="str">
        <f t="shared" si="686"/>
        <v>E335 HYD Misc, Snoqualmie 2-3</v>
      </c>
      <c r="C2088" s="19" t="s">
        <v>1230</v>
      </c>
      <c r="E2088" s="27">
        <v>43190</v>
      </c>
      <c r="F2088" s="249">
        <v>500.63</v>
      </c>
      <c r="G2088" s="67">
        <v>3.56E-2</v>
      </c>
      <c r="H2088" s="250">
        <v>1.49</v>
      </c>
      <c r="I2088" s="249">
        <f t="shared" si="687"/>
        <v>500.63</v>
      </c>
      <c r="J2088" s="67">
        <f t="shared" si="668"/>
        <v>3.56E-2</v>
      </c>
      <c r="K2088" s="259">
        <f t="shared" si="688"/>
        <v>1.4852023333333333</v>
      </c>
      <c r="L2088" s="250">
        <f t="shared" si="681"/>
        <v>0</v>
      </c>
      <c r="M2088" s="19" t="s">
        <v>1260</v>
      </c>
      <c r="O2088" s="32" t="str">
        <f t="shared" si="689"/>
        <v>E335</v>
      </c>
      <c r="P2088" s="318"/>
      <c r="T2088" s="19" t="s">
        <v>1260</v>
      </c>
    </row>
    <row r="2089" spans="1:20" outlineLevel="2" x14ac:dyDescent="0.25">
      <c r="A2089" t="s">
        <v>181</v>
      </c>
      <c r="B2089" t="str">
        <f t="shared" si="686"/>
        <v>E335 HYD Misc, Snoqualmie 2-4</v>
      </c>
      <c r="C2089" s="19" t="s">
        <v>1230</v>
      </c>
      <c r="E2089" s="27">
        <v>43220</v>
      </c>
      <c r="F2089" s="249">
        <v>500.63</v>
      </c>
      <c r="G2089" s="67">
        <v>3.56E-2</v>
      </c>
      <c r="H2089" s="250">
        <v>1.49</v>
      </c>
      <c r="I2089" s="249">
        <f t="shared" si="687"/>
        <v>500.63</v>
      </c>
      <c r="J2089" s="67">
        <f t="shared" si="668"/>
        <v>3.56E-2</v>
      </c>
      <c r="K2089" s="259">
        <f t="shared" si="688"/>
        <v>1.4852023333333333</v>
      </c>
      <c r="L2089" s="250">
        <f t="shared" si="681"/>
        <v>0</v>
      </c>
      <c r="M2089" s="19" t="s">
        <v>1260</v>
      </c>
      <c r="O2089" s="32" t="str">
        <f t="shared" si="689"/>
        <v>E335</v>
      </c>
      <c r="P2089" s="318"/>
      <c r="T2089" s="19" t="s">
        <v>1260</v>
      </c>
    </row>
    <row r="2090" spans="1:20" outlineLevel="2" x14ac:dyDescent="0.25">
      <c r="A2090" t="s">
        <v>181</v>
      </c>
      <c r="B2090" t="str">
        <f t="shared" si="686"/>
        <v>E335 HYD Misc, Snoqualmie 2-5</v>
      </c>
      <c r="C2090" s="19" t="s">
        <v>1230</v>
      </c>
      <c r="E2090" s="27">
        <v>43251</v>
      </c>
      <c r="F2090" s="249">
        <v>500.63</v>
      </c>
      <c r="G2090" s="67">
        <v>3.56E-2</v>
      </c>
      <c r="H2090" s="250">
        <v>1.49</v>
      </c>
      <c r="I2090" s="249">
        <f t="shared" si="687"/>
        <v>500.63</v>
      </c>
      <c r="J2090" s="67">
        <f t="shared" si="668"/>
        <v>3.56E-2</v>
      </c>
      <c r="K2090" s="259">
        <f t="shared" si="688"/>
        <v>1.4852023333333333</v>
      </c>
      <c r="L2090" s="250">
        <f t="shared" si="681"/>
        <v>0</v>
      </c>
      <c r="M2090" s="19" t="s">
        <v>1260</v>
      </c>
      <c r="O2090" s="32" t="str">
        <f t="shared" si="689"/>
        <v>E335</v>
      </c>
      <c r="P2090" s="318"/>
      <c r="T2090" s="19" t="s">
        <v>1260</v>
      </c>
    </row>
    <row r="2091" spans="1:20" outlineLevel="2" x14ac:dyDescent="0.25">
      <c r="A2091" t="s">
        <v>181</v>
      </c>
      <c r="B2091" t="str">
        <f t="shared" si="686"/>
        <v>E335 HYD Misc, Snoqualmie 2-6</v>
      </c>
      <c r="C2091" s="19" t="s">
        <v>1230</v>
      </c>
      <c r="E2091" s="27">
        <v>43281</v>
      </c>
      <c r="F2091" s="249">
        <v>500.63</v>
      </c>
      <c r="G2091" s="67">
        <v>3.56E-2</v>
      </c>
      <c r="H2091" s="250">
        <v>1.49</v>
      </c>
      <c r="I2091" s="249">
        <f t="shared" si="687"/>
        <v>500.63</v>
      </c>
      <c r="J2091" s="67">
        <f t="shared" si="668"/>
        <v>3.56E-2</v>
      </c>
      <c r="K2091" s="259">
        <f t="shared" si="688"/>
        <v>1.4852023333333333</v>
      </c>
      <c r="L2091" s="250">
        <f t="shared" si="681"/>
        <v>0</v>
      </c>
      <c r="M2091" s="19" t="s">
        <v>1260</v>
      </c>
      <c r="O2091" s="32" t="str">
        <f t="shared" si="689"/>
        <v>E335</v>
      </c>
      <c r="P2091" s="318"/>
      <c r="T2091" s="19" t="s">
        <v>1260</v>
      </c>
    </row>
    <row r="2092" spans="1:20" outlineLevel="2" x14ac:dyDescent="0.25">
      <c r="A2092" t="s">
        <v>181</v>
      </c>
      <c r="B2092" t="str">
        <f t="shared" si="686"/>
        <v>E335 HYD Misc, Snoqualmie 2-7</v>
      </c>
      <c r="C2092" s="19" t="s">
        <v>1230</v>
      </c>
      <c r="E2092" s="27">
        <v>43312</v>
      </c>
      <c r="F2092" s="249">
        <v>500.63</v>
      </c>
      <c r="G2092" s="67">
        <v>3.56E-2</v>
      </c>
      <c r="H2092" s="250">
        <v>1.49</v>
      </c>
      <c r="I2092" s="249">
        <f t="shared" si="687"/>
        <v>500.63</v>
      </c>
      <c r="J2092" s="67">
        <f t="shared" si="668"/>
        <v>3.56E-2</v>
      </c>
      <c r="K2092" s="259">
        <f t="shared" si="688"/>
        <v>1.4852023333333333</v>
      </c>
      <c r="L2092" s="250">
        <f t="shared" si="681"/>
        <v>0</v>
      </c>
      <c r="M2092" s="19" t="s">
        <v>1260</v>
      </c>
      <c r="O2092" s="32" t="str">
        <f t="shared" si="689"/>
        <v>E335</v>
      </c>
      <c r="P2092" s="318"/>
      <c r="T2092" s="19" t="s">
        <v>1260</v>
      </c>
    </row>
    <row r="2093" spans="1:20" outlineLevel="2" x14ac:dyDescent="0.25">
      <c r="A2093" t="s">
        <v>181</v>
      </c>
      <c r="B2093" t="str">
        <f t="shared" si="686"/>
        <v>E335 HYD Misc, Snoqualmie 2-8</v>
      </c>
      <c r="C2093" s="19" t="s">
        <v>1230</v>
      </c>
      <c r="E2093" s="27">
        <v>43343</v>
      </c>
      <c r="F2093" s="249">
        <v>500.63</v>
      </c>
      <c r="G2093" s="67">
        <v>3.56E-2</v>
      </c>
      <c r="H2093" s="250">
        <v>1.49</v>
      </c>
      <c r="I2093" s="249">
        <f t="shared" si="687"/>
        <v>500.63</v>
      </c>
      <c r="J2093" s="67">
        <f t="shared" si="668"/>
        <v>3.56E-2</v>
      </c>
      <c r="K2093" s="259">
        <f t="shared" si="688"/>
        <v>1.4852023333333333</v>
      </c>
      <c r="L2093" s="250">
        <f t="shared" si="681"/>
        <v>0</v>
      </c>
      <c r="M2093" s="19" t="s">
        <v>1260</v>
      </c>
      <c r="O2093" s="32" t="str">
        <f t="shared" si="689"/>
        <v>E335</v>
      </c>
      <c r="P2093" s="318"/>
      <c r="T2093" s="19" t="s">
        <v>1260</v>
      </c>
    </row>
    <row r="2094" spans="1:20" outlineLevel="2" x14ac:dyDescent="0.25">
      <c r="A2094" t="s">
        <v>181</v>
      </c>
      <c r="B2094" t="str">
        <f t="shared" si="686"/>
        <v>E335 HYD Misc, Snoqualmie 2-9</v>
      </c>
      <c r="C2094" s="19" t="s">
        <v>1230</v>
      </c>
      <c r="E2094" s="27">
        <v>43373</v>
      </c>
      <c r="F2094" s="249">
        <v>500.63</v>
      </c>
      <c r="G2094" s="67">
        <v>3.56E-2</v>
      </c>
      <c r="H2094" s="250">
        <v>1.49</v>
      </c>
      <c r="I2094" s="249">
        <f t="shared" si="687"/>
        <v>500.63</v>
      </c>
      <c r="J2094" s="67">
        <f t="shared" ref="J2094:J2157" si="690">G2094</f>
        <v>3.56E-2</v>
      </c>
      <c r="K2094" s="259">
        <f t="shared" si="688"/>
        <v>1.4852023333333333</v>
      </c>
      <c r="L2094" s="250">
        <f t="shared" si="681"/>
        <v>0</v>
      </c>
      <c r="M2094" s="19" t="s">
        <v>1260</v>
      </c>
      <c r="O2094" s="32" t="str">
        <f t="shared" si="689"/>
        <v>E335</v>
      </c>
      <c r="P2094" s="318"/>
      <c r="T2094" s="19" t="s">
        <v>1260</v>
      </c>
    </row>
    <row r="2095" spans="1:20" outlineLevel="2" x14ac:dyDescent="0.25">
      <c r="A2095" t="s">
        <v>181</v>
      </c>
      <c r="B2095" t="str">
        <f t="shared" si="686"/>
        <v>E335 HYD Misc, Snoqualmie 2-10</v>
      </c>
      <c r="C2095" s="19" t="s">
        <v>1230</v>
      </c>
      <c r="E2095" s="27">
        <v>43404</v>
      </c>
      <c r="F2095" s="249">
        <v>500.63</v>
      </c>
      <c r="G2095" s="67">
        <v>3.56E-2</v>
      </c>
      <c r="H2095" s="250">
        <v>1.49</v>
      </c>
      <c r="I2095" s="249">
        <f t="shared" si="687"/>
        <v>500.63</v>
      </c>
      <c r="J2095" s="67">
        <f t="shared" si="690"/>
        <v>3.56E-2</v>
      </c>
      <c r="K2095" s="259">
        <f t="shared" si="688"/>
        <v>1.4852023333333333</v>
      </c>
      <c r="L2095" s="250">
        <f t="shared" si="681"/>
        <v>0</v>
      </c>
      <c r="M2095" s="19" t="s">
        <v>1260</v>
      </c>
      <c r="O2095" s="32" t="str">
        <f t="shared" si="689"/>
        <v>E335</v>
      </c>
      <c r="P2095" s="318"/>
      <c r="T2095" s="19" t="s">
        <v>1260</v>
      </c>
    </row>
    <row r="2096" spans="1:20" outlineLevel="2" x14ac:dyDescent="0.25">
      <c r="A2096" t="s">
        <v>181</v>
      </c>
      <c r="B2096" t="str">
        <f t="shared" si="686"/>
        <v>E335 HYD Misc, Snoqualmie 2-11</v>
      </c>
      <c r="C2096" s="19" t="s">
        <v>1230</v>
      </c>
      <c r="E2096" s="27">
        <v>43434</v>
      </c>
      <c r="F2096" s="249">
        <v>500.63</v>
      </c>
      <c r="G2096" s="67">
        <v>3.56E-2</v>
      </c>
      <c r="H2096" s="250">
        <v>1.49</v>
      </c>
      <c r="I2096" s="249">
        <f t="shared" si="687"/>
        <v>500.63</v>
      </c>
      <c r="J2096" s="67">
        <f t="shared" si="690"/>
        <v>3.56E-2</v>
      </c>
      <c r="K2096" s="259">
        <f t="shared" si="688"/>
        <v>1.4852023333333333</v>
      </c>
      <c r="L2096" s="250">
        <f t="shared" si="681"/>
        <v>0</v>
      </c>
      <c r="M2096" s="19" t="s">
        <v>1260</v>
      </c>
      <c r="O2096" s="32" t="str">
        <f t="shared" si="689"/>
        <v>E335</v>
      </c>
      <c r="P2096" s="318"/>
      <c r="T2096" s="19" t="s">
        <v>1260</v>
      </c>
    </row>
    <row r="2097" spans="1:20" outlineLevel="2" x14ac:dyDescent="0.25">
      <c r="A2097" t="s">
        <v>181</v>
      </c>
      <c r="B2097" t="str">
        <f t="shared" si="686"/>
        <v>E335 HYD Misc, Snoqualmie 2-12</v>
      </c>
      <c r="C2097" s="19" t="s">
        <v>1230</v>
      </c>
      <c r="E2097" s="27">
        <v>43465</v>
      </c>
      <c r="F2097" s="249">
        <v>500.63</v>
      </c>
      <c r="G2097" s="67">
        <v>3.56E-2</v>
      </c>
      <c r="H2097" s="250">
        <v>1.49</v>
      </c>
      <c r="I2097" s="249">
        <f t="shared" si="687"/>
        <v>500.63</v>
      </c>
      <c r="J2097" s="67">
        <f t="shared" si="690"/>
        <v>3.56E-2</v>
      </c>
      <c r="K2097" s="259">
        <f t="shared" si="688"/>
        <v>1.4852023333333333</v>
      </c>
      <c r="L2097" s="250">
        <f t="shared" si="681"/>
        <v>0</v>
      </c>
      <c r="M2097" s="19" t="s">
        <v>1260</v>
      </c>
      <c r="O2097" s="32" t="str">
        <f t="shared" si="689"/>
        <v>E335</v>
      </c>
      <c r="P2097" s="318"/>
      <c r="T2097" s="19" t="s">
        <v>1260</v>
      </c>
    </row>
    <row r="2098" spans="1:20" s="19" customFormat="1" ht="15.75" outlineLevel="1" thickBot="1" x14ac:dyDescent="0.3">
      <c r="A2098" s="28" t="s">
        <v>784</v>
      </c>
      <c r="C2098" s="20" t="s">
        <v>1232</v>
      </c>
      <c r="E2098" s="104" t="s">
        <v>1266</v>
      </c>
      <c r="F2098" s="29"/>
      <c r="G2098" s="30"/>
      <c r="H2098" s="41">
        <f>SUBTOTAL(9,H2086:H2097)</f>
        <v>17.88</v>
      </c>
      <c r="I2098" s="29"/>
      <c r="J2098" s="30">
        <f t="shared" si="690"/>
        <v>0</v>
      </c>
      <c r="K2098" s="41">
        <f>SUBTOTAL(9,K2086:K2097)</f>
        <v>17.822427999999999</v>
      </c>
      <c r="L2098" s="41">
        <f t="shared" si="681"/>
        <v>-0.06</v>
      </c>
      <c r="O2098" s="32" t="str">
        <f>LEFT(A2098,5)</f>
        <v xml:space="preserve">E335 </v>
      </c>
      <c r="P2098" s="318">
        <f>-L2098/2</f>
        <v>0.03</v>
      </c>
    </row>
    <row r="2099" spans="1:20" ht="15.75" outlineLevel="2" thickTop="1" x14ac:dyDescent="0.25">
      <c r="A2099" t="s">
        <v>182</v>
      </c>
      <c r="B2099" t="str">
        <f t="shared" ref="B2099:B2110" si="691">CONCATENATE(A2099,"-",MONTH(E2099))</f>
        <v>E335 HYD Misc, UB Hatchery-1</v>
      </c>
      <c r="C2099" s="19" t="s">
        <v>1230</v>
      </c>
      <c r="E2099" s="27">
        <v>43131</v>
      </c>
      <c r="F2099" s="249">
        <v>864877.95</v>
      </c>
      <c r="G2099" s="67">
        <v>1.9699999999999999E-2</v>
      </c>
      <c r="H2099" s="250">
        <v>1419.8400000000001</v>
      </c>
      <c r="I2099" s="249">
        <f t="shared" ref="I2099:I2110" si="692">VLOOKUP(CONCATENATE(A2099,"-12"),$B$6:$F$7816,5,FALSE)</f>
        <v>864877.95</v>
      </c>
      <c r="J2099" s="67">
        <f t="shared" si="690"/>
        <v>1.9699999999999999E-2</v>
      </c>
      <c r="K2099" s="259">
        <f t="shared" ref="K2099:K2110" si="693">I2099*J2099/12</f>
        <v>1419.8413012499998</v>
      </c>
      <c r="L2099" s="250">
        <f t="shared" si="681"/>
        <v>0</v>
      </c>
      <c r="M2099" s="19" t="s">
        <v>1260</v>
      </c>
      <c r="O2099" s="32" t="str">
        <f t="shared" ref="O2099:O2110" si="694">LEFT(A2099,4)</f>
        <v>E335</v>
      </c>
      <c r="P2099" s="318"/>
      <c r="T2099" s="19" t="s">
        <v>1260</v>
      </c>
    </row>
    <row r="2100" spans="1:20" outlineLevel="2" x14ac:dyDescent="0.25">
      <c r="A2100" t="s">
        <v>182</v>
      </c>
      <c r="B2100" t="str">
        <f t="shared" si="691"/>
        <v>E335 HYD Misc, UB Hatchery-2</v>
      </c>
      <c r="C2100" s="19" t="s">
        <v>1230</v>
      </c>
      <c r="E2100" s="27">
        <v>43159</v>
      </c>
      <c r="F2100" s="249">
        <v>864877.95</v>
      </c>
      <c r="G2100" s="67">
        <v>1.9699999999999999E-2</v>
      </c>
      <c r="H2100" s="250">
        <v>1419.8400000000001</v>
      </c>
      <c r="I2100" s="249">
        <f t="shared" si="692"/>
        <v>864877.95</v>
      </c>
      <c r="J2100" s="67">
        <f t="shared" si="690"/>
        <v>1.9699999999999999E-2</v>
      </c>
      <c r="K2100" s="259">
        <f t="shared" si="693"/>
        <v>1419.8413012499998</v>
      </c>
      <c r="L2100" s="250">
        <f t="shared" si="681"/>
        <v>0</v>
      </c>
      <c r="M2100" s="19" t="s">
        <v>1260</v>
      </c>
      <c r="O2100" s="32" t="str">
        <f t="shared" si="694"/>
        <v>E335</v>
      </c>
      <c r="P2100" s="318"/>
      <c r="T2100" s="19" t="s">
        <v>1260</v>
      </c>
    </row>
    <row r="2101" spans="1:20" outlineLevel="2" x14ac:dyDescent="0.25">
      <c r="A2101" t="s">
        <v>182</v>
      </c>
      <c r="B2101" t="str">
        <f t="shared" si="691"/>
        <v>E335 HYD Misc, UB Hatchery-3</v>
      </c>
      <c r="C2101" s="19" t="s">
        <v>1230</v>
      </c>
      <c r="E2101" s="27">
        <v>43190</v>
      </c>
      <c r="F2101" s="249">
        <v>864877.95</v>
      </c>
      <c r="G2101" s="67">
        <v>1.9699999999999999E-2</v>
      </c>
      <c r="H2101" s="250">
        <v>1419.8400000000001</v>
      </c>
      <c r="I2101" s="249">
        <f t="shared" si="692"/>
        <v>864877.95</v>
      </c>
      <c r="J2101" s="67">
        <f t="shared" si="690"/>
        <v>1.9699999999999999E-2</v>
      </c>
      <c r="K2101" s="259">
        <f t="shared" si="693"/>
        <v>1419.8413012499998</v>
      </c>
      <c r="L2101" s="250">
        <f t="shared" si="681"/>
        <v>0</v>
      </c>
      <c r="M2101" s="19" t="s">
        <v>1260</v>
      </c>
      <c r="O2101" s="32" t="str">
        <f t="shared" si="694"/>
        <v>E335</v>
      </c>
      <c r="P2101" s="318"/>
      <c r="T2101" s="19" t="s">
        <v>1260</v>
      </c>
    </row>
    <row r="2102" spans="1:20" outlineLevel="2" x14ac:dyDescent="0.25">
      <c r="A2102" t="s">
        <v>182</v>
      </c>
      <c r="B2102" t="str">
        <f t="shared" si="691"/>
        <v>E335 HYD Misc, UB Hatchery-4</v>
      </c>
      <c r="C2102" s="19" t="s">
        <v>1230</v>
      </c>
      <c r="E2102" s="27">
        <v>43220</v>
      </c>
      <c r="F2102" s="249">
        <v>864877.95</v>
      </c>
      <c r="G2102" s="67">
        <v>1.9699999999999999E-2</v>
      </c>
      <c r="H2102" s="250">
        <v>1419.8400000000001</v>
      </c>
      <c r="I2102" s="249">
        <f t="shared" si="692"/>
        <v>864877.95</v>
      </c>
      <c r="J2102" s="67">
        <f t="shared" si="690"/>
        <v>1.9699999999999999E-2</v>
      </c>
      <c r="K2102" s="259">
        <f t="shared" si="693"/>
        <v>1419.8413012499998</v>
      </c>
      <c r="L2102" s="250">
        <f t="shared" si="681"/>
        <v>0</v>
      </c>
      <c r="M2102" s="19" t="s">
        <v>1260</v>
      </c>
      <c r="O2102" s="32" t="str">
        <f t="shared" si="694"/>
        <v>E335</v>
      </c>
      <c r="P2102" s="318"/>
      <c r="T2102" s="19" t="s">
        <v>1260</v>
      </c>
    </row>
    <row r="2103" spans="1:20" outlineLevel="2" x14ac:dyDescent="0.25">
      <c r="A2103" t="s">
        <v>182</v>
      </c>
      <c r="B2103" t="str">
        <f t="shared" si="691"/>
        <v>E335 HYD Misc, UB Hatchery-5</v>
      </c>
      <c r="C2103" s="19" t="s">
        <v>1230</v>
      </c>
      <c r="E2103" s="27">
        <v>43251</v>
      </c>
      <c r="F2103" s="249">
        <v>864877.95</v>
      </c>
      <c r="G2103" s="67">
        <v>1.9699999999999999E-2</v>
      </c>
      <c r="H2103" s="250">
        <v>1419.8400000000001</v>
      </c>
      <c r="I2103" s="249">
        <f t="shared" si="692"/>
        <v>864877.95</v>
      </c>
      <c r="J2103" s="67">
        <f t="shared" si="690"/>
        <v>1.9699999999999999E-2</v>
      </c>
      <c r="K2103" s="259">
        <f t="shared" si="693"/>
        <v>1419.8413012499998</v>
      </c>
      <c r="L2103" s="250">
        <f t="shared" si="681"/>
        <v>0</v>
      </c>
      <c r="M2103" s="19" t="s">
        <v>1260</v>
      </c>
      <c r="O2103" s="32" t="str">
        <f t="shared" si="694"/>
        <v>E335</v>
      </c>
      <c r="P2103" s="318"/>
      <c r="T2103" s="19" t="s">
        <v>1260</v>
      </c>
    </row>
    <row r="2104" spans="1:20" outlineLevel="2" x14ac:dyDescent="0.25">
      <c r="A2104" t="s">
        <v>182</v>
      </c>
      <c r="B2104" t="str">
        <f t="shared" si="691"/>
        <v>E335 HYD Misc, UB Hatchery-6</v>
      </c>
      <c r="C2104" s="19" t="s">
        <v>1230</v>
      </c>
      <c r="E2104" s="27">
        <v>43281</v>
      </c>
      <c r="F2104" s="249">
        <v>864877.95</v>
      </c>
      <c r="G2104" s="67">
        <v>1.9699999999999999E-2</v>
      </c>
      <c r="H2104" s="250">
        <v>1419.8400000000001</v>
      </c>
      <c r="I2104" s="249">
        <f t="shared" si="692"/>
        <v>864877.95</v>
      </c>
      <c r="J2104" s="67">
        <f t="shared" si="690"/>
        <v>1.9699999999999999E-2</v>
      </c>
      <c r="K2104" s="259">
        <f t="shared" si="693"/>
        <v>1419.8413012499998</v>
      </c>
      <c r="L2104" s="250">
        <f t="shared" si="681"/>
        <v>0</v>
      </c>
      <c r="M2104" s="19" t="s">
        <v>1260</v>
      </c>
      <c r="O2104" s="32" t="str">
        <f t="shared" si="694"/>
        <v>E335</v>
      </c>
      <c r="P2104" s="318"/>
      <c r="T2104" s="19" t="s">
        <v>1260</v>
      </c>
    </row>
    <row r="2105" spans="1:20" outlineLevel="2" x14ac:dyDescent="0.25">
      <c r="A2105" t="s">
        <v>182</v>
      </c>
      <c r="B2105" t="str">
        <f t="shared" si="691"/>
        <v>E335 HYD Misc, UB Hatchery-7</v>
      </c>
      <c r="C2105" s="19" t="s">
        <v>1230</v>
      </c>
      <c r="E2105" s="27">
        <v>43312</v>
      </c>
      <c r="F2105" s="249">
        <v>864877.95</v>
      </c>
      <c r="G2105" s="67">
        <v>1.9699999999999999E-2</v>
      </c>
      <c r="H2105" s="250">
        <v>1419.8400000000001</v>
      </c>
      <c r="I2105" s="249">
        <f t="shared" si="692"/>
        <v>864877.95</v>
      </c>
      <c r="J2105" s="67">
        <f t="shared" si="690"/>
        <v>1.9699999999999999E-2</v>
      </c>
      <c r="K2105" s="259">
        <f t="shared" si="693"/>
        <v>1419.8413012499998</v>
      </c>
      <c r="L2105" s="250">
        <f t="shared" si="681"/>
        <v>0</v>
      </c>
      <c r="M2105" s="19" t="s">
        <v>1260</v>
      </c>
      <c r="O2105" s="32" t="str">
        <f t="shared" si="694"/>
        <v>E335</v>
      </c>
      <c r="P2105" s="318"/>
      <c r="T2105" s="19" t="s">
        <v>1260</v>
      </c>
    </row>
    <row r="2106" spans="1:20" outlineLevel="2" x14ac:dyDescent="0.25">
      <c r="A2106" t="s">
        <v>182</v>
      </c>
      <c r="B2106" t="str">
        <f t="shared" si="691"/>
        <v>E335 HYD Misc, UB Hatchery-8</v>
      </c>
      <c r="C2106" s="19" t="s">
        <v>1230</v>
      </c>
      <c r="E2106" s="27">
        <v>43343</v>
      </c>
      <c r="F2106" s="249">
        <v>864877.95</v>
      </c>
      <c r="G2106" s="67">
        <v>1.9699999999999999E-2</v>
      </c>
      <c r="H2106" s="250">
        <v>1419.8400000000001</v>
      </c>
      <c r="I2106" s="249">
        <f t="shared" si="692"/>
        <v>864877.95</v>
      </c>
      <c r="J2106" s="67">
        <f t="shared" si="690"/>
        <v>1.9699999999999999E-2</v>
      </c>
      <c r="K2106" s="259">
        <f t="shared" si="693"/>
        <v>1419.8413012499998</v>
      </c>
      <c r="L2106" s="250">
        <f t="shared" si="681"/>
        <v>0</v>
      </c>
      <c r="M2106" s="19" t="s">
        <v>1260</v>
      </c>
      <c r="O2106" s="32" t="str">
        <f t="shared" si="694"/>
        <v>E335</v>
      </c>
      <c r="P2106" s="318"/>
      <c r="T2106" s="19" t="s">
        <v>1260</v>
      </c>
    </row>
    <row r="2107" spans="1:20" outlineLevel="2" x14ac:dyDescent="0.25">
      <c r="A2107" t="s">
        <v>182</v>
      </c>
      <c r="B2107" t="str">
        <f t="shared" si="691"/>
        <v>E335 HYD Misc, UB Hatchery-9</v>
      </c>
      <c r="C2107" s="19" t="s">
        <v>1230</v>
      </c>
      <c r="E2107" s="27">
        <v>43373</v>
      </c>
      <c r="F2107" s="249">
        <v>864877.95</v>
      </c>
      <c r="G2107" s="67">
        <v>1.9699999999999999E-2</v>
      </c>
      <c r="H2107" s="250">
        <v>1419.8400000000001</v>
      </c>
      <c r="I2107" s="249">
        <f t="shared" si="692"/>
        <v>864877.95</v>
      </c>
      <c r="J2107" s="67">
        <f t="shared" si="690"/>
        <v>1.9699999999999999E-2</v>
      </c>
      <c r="K2107" s="259">
        <f t="shared" si="693"/>
        <v>1419.8413012499998</v>
      </c>
      <c r="L2107" s="250">
        <f t="shared" si="681"/>
        <v>0</v>
      </c>
      <c r="M2107" s="19" t="s">
        <v>1260</v>
      </c>
      <c r="O2107" s="32" t="str">
        <f t="shared" si="694"/>
        <v>E335</v>
      </c>
      <c r="P2107" s="318"/>
      <c r="T2107" s="19" t="s">
        <v>1260</v>
      </c>
    </row>
    <row r="2108" spans="1:20" outlineLevel="2" x14ac:dyDescent="0.25">
      <c r="A2108" t="s">
        <v>182</v>
      </c>
      <c r="B2108" t="str">
        <f t="shared" si="691"/>
        <v>E335 HYD Misc, UB Hatchery-10</v>
      </c>
      <c r="C2108" s="19" t="s">
        <v>1230</v>
      </c>
      <c r="E2108" s="27">
        <v>43404</v>
      </c>
      <c r="F2108" s="249">
        <v>864877.95</v>
      </c>
      <c r="G2108" s="67">
        <v>1.9699999999999999E-2</v>
      </c>
      <c r="H2108" s="250">
        <v>1419.8400000000001</v>
      </c>
      <c r="I2108" s="249">
        <f t="shared" si="692"/>
        <v>864877.95</v>
      </c>
      <c r="J2108" s="67">
        <f t="shared" si="690"/>
        <v>1.9699999999999999E-2</v>
      </c>
      <c r="K2108" s="259">
        <f t="shared" si="693"/>
        <v>1419.8413012499998</v>
      </c>
      <c r="L2108" s="250">
        <f t="shared" si="681"/>
        <v>0</v>
      </c>
      <c r="M2108" s="19" t="s">
        <v>1260</v>
      </c>
      <c r="O2108" s="32" t="str">
        <f t="shared" si="694"/>
        <v>E335</v>
      </c>
      <c r="P2108" s="318"/>
      <c r="T2108" s="19" t="s">
        <v>1260</v>
      </c>
    </row>
    <row r="2109" spans="1:20" outlineLevel="2" x14ac:dyDescent="0.25">
      <c r="A2109" t="s">
        <v>182</v>
      </c>
      <c r="B2109" t="str">
        <f t="shared" si="691"/>
        <v>E335 HYD Misc, UB Hatchery-11</v>
      </c>
      <c r="C2109" s="19" t="s">
        <v>1230</v>
      </c>
      <c r="E2109" s="27">
        <v>43434</v>
      </c>
      <c r="F2109" s="249">
        <v>864877.95</v>
      </c>
      <c r="G2109" s="67">
        <v>1.9699999999999999E-2</v>
      </c>
      <c r="H2109" s="250">
        <v>1419.8400000000001</v>
      </c>
      <c r="I2109" s="249">
        <f t="shared" si="692"/>
        <v>864877.95</v>
      </c>
      <c r="J2109" s="67">
        <f t="shared" si="690"/>
        <v>1.9699999999999999E-2</v>
      </c>
      <c r="K2109" s="259">
        <f t="shared" si="693"/>
        <v>1419.8413012499998</v>
      </c>
      <c r="L2109" s="250">
        <f t="shared" si="681"/>
        <v>0</v>
      </c>
      <c r="M2109" s="19" t="s">
        <v>1260</v>
      </c>
      <c r="O2109" s="32" t="str">
        <f t="shared" si="694"/>
        <v>E335</v>
      </c>
      <c r="P2109" s="318"/>
      <c r="T2109" s="19" t="s">
        <v>1260</v>
      </c>
    </row>
    <row r="2110" spans="1:20" outlineLevel="2" x14ac:dyDescent="0.25">
      <c r="A2110" t="s">
        <v>182</v>
      </c>
      <c r="B2110" t="str">
        <f t="shared" si="691"/>
        <v>E335 HYD Misc, UB Hatchery-12</v>
      </c>
      <c r="C2110" s="19" t="s">
        <v>1230</v>
      </c>
      <c r="E2110" s="27">
        <v>43465</v>
      </c>
      <c r="F2110" s="249">
        <v>864877.95</v>
      </c>
      <c r="G2110" s="67">
        <v>1.9699999999999999E-2</v>
      </c>
      <c r="H2110" s="250">
        <v>1419.8400000000001</v>
      </c>
      <c r="I2110" s="249">
        <f t="shared" si="692"/>
        <v>864877.95</v>
      </c>
      <c r="J2110" s="67">
        <f t="shared" si="690"/>
        <v>1.9699999999999999E-2</v>
      </c>
      <c r="K2110" s="259">
        <f t="shared" si="693"/>
        <v>1419.8413012499998</v>
      </c>
      <c r="L2110" s="250">
        <f t="shared" si="681"/>
        <v>0</v>
      </c>
      <c r="M2110" s="19" t="s">
        <v>1260</v>
      </c>
      <c r="O2110" s="32" t="str">
        <f t="shared" si="694"/>
        <v>E335</v>
      </c>
      <c r="P2110" s="318"/>
      <c r="T2110" s="19" t="s">
        <v>1260</v>
      </c>
    </row>
    <row r="2111" spans="1:20" s="19" customFormat="1" ht="15.75" outlineLevel="1" thickBot="1" x14ac:dyDescent="0.3">
      <c r="A2111" s="28" t="s">
        <v>785</v>
      </c>
      <c r="C2111" s="20" t="s">
        <v>1232</v>
      </c>
      <c r="E2111" s="104" t="s">
        <v>1266</v>
      </c>
      <c r="F2111" s="29"/>
      <c r="G2111" s="30"/>
      <c r="H2111" s="41">
        <f>SUBTOTAL(9,H2099:H2110)</f>
        <v>17038.080000000002</v>
      </c>
      <c r="I2111" s="29"/>
      <c r="J2111" s="30">
        <f t="shared" si="690"/>
        <v>0</v>
      </c>
      <c r="K2111" s="41">
        <f>SUBTOTAL(9,K2099:K2110)</f>
        <v>17038.095615000002</v>
      </c>
      <c r="L2111" s="41">
        <f t="shared" si="681"/>
        <v>0.02</v>
      </c>
      <c r="O2111" s="32" t="str">
        <f>LEFT(A2111,5)</f>
        <v xml:space="preserve">E335 </v>
      </c>
      <c r="P2111" s="318">
        <f>-L2111/2</f>
        <v>-0.01</v>
      </c>
    </row>
    <row r="2112" spans="1:20" ht="15.75" outlineLevel="2" thickTop="1" x14ac:dyDescent="0.25">
      <c r="A2112" t="s">
        <v>183</v>
      </c>
      <c r="B2112" t="str">
        <f t="shared" ref="B2112:B2123" si="695">CONCATENATE(A2112,"-",MONTH(E2112))</f>
        <v>E335 HYD Misc, UB Koma Kulshan-1</v>
      </c>
      <c r="C2112" s="19" t="s">
        <v>1230</v>
      </c>
      <c r="E2112" s="27">
        <v>43131</v>
      </c>
      <c r="F2112" s="249">
        <v>27444.45</v>
      </c>
      <c r="G2112" s="67">
        <v>1.9699999999999999E-2</v>
      </c>
      <c r="H2112" s="250">
        <v>45.059999999999995</v>
      </c>
      <c r="I2112" s="249">
        <f t="shared" ref="I2112:I2123" si="696">VLOOKUP(CONCATENATE(A2112,"-12"),$B$6:$F$7816,5,FALSE)</f>
        <v>27444.45</v>
      </c>
      <c r="J2112" s="67">
        <f t="shared" si="690"/>
        <v>1.9699999999999999E-2</v>
      </c>
      <c r="K2112" s="259">
        <f t="shared" ref="K2112:K2123" si="697">I2112*J2112/12</f>
        <v>45.054638750000002</v>
      </c>
      <c r="L2112" s="250">
        <f t="shared" si="681"/>
        <v>-0.01</v>
      </c>
      <c r="M2112" s="19" t="s">
        <v>1260</v>
      </c>
      <c r="O2112" s="32" t="str">
        <f t="shared" ref="O2112:O2123" si="698">LEFT(A2112,4)</f>
        <v>E335</v>
      </c>
      <c r="P2112" s="318"/>
      <c r="T2112" s="19" t="s">
        <v>1260</v>
      </c>
    </row>
    <row r="2113" spans="1:20" outlineLevel="2" x14ac:dyDescent="0.25">
      <c r="A2113" t="s">
        <v>183</v>
      </c>
      <c r="B2113" t="str">
        <f t="shared" si="695"/>
        <v>E335 HYD Misc, UB Koma Kulshan-2</v>
      </c>
      <c r="C2113" s="19" t="s">
        <v>1230</v>
      </c>
      <c r="E2113" s="27">
        <v>43159</v>
      </c>
      <c r="F2113" s="249">
        <v>27444.45</v>
      </c>
      <c r="G2113" s="67">
        <v>1.9699999999999999E-2</v>
      </c>
      <c r="H2113" s="250">
        <v>45.059999999999995</v>
      </c>
      <c r="I2113" s="249">
        <f t="shared" si="696"/>
        <v>27444.45</v>
      </c>
      <c r="J2113" s="67">
        <f t="shared" si="690"/>
        <v>1.9699999999999999E-2</v>
      </c>
      <c r="K2113" s="259">
        <f t="shared" si="697"/>
        <v>45.054638750000002</v>
      </c>
      <c r="L2113" s="250">
        <f t="shared" si="681"/>
        <v>-0.01</v>
      </c>
      <c r="M2113" s="19" t="s">
        <v>1260</v>
      </c>
      <c r="O2113" s="32" t="str">
        <f t="shared" si="698"/>
        <v>E335</v>
      </c>
      <c r="P2113" s="318"/>
      <c r="T2113" s="19" t="s">
        <v>1260</v>
      </c>
    </row>
    <row r="2114" spans="1:20" outlineLevel="2" x14ac:dyDescent="0.25">
      <c r="A2114" t="s">
        <v>183</v>
      </c>
      <c r="B2114" t="str">
        <f t="shared" si="695"/>
        <v>E335 HYD Misc, UB Koma Kulshan-3</v>
      </c>
      <c r="C2114" s="19" t="s">
        <v>1230</v>
      </c>
      <c r="E2114" s="27">
        <v>43190</v>
      </c>
      <c r="F2114" s="249">
        <v>27444.45</v>
      </c>
      <c r="G2114" s="67">
        <v>1.9699999999999999E-2</v>
      </c>
      <c r="H2114" s="250">
        <v>45.059999999999995</v>
      </c>
      <c r="I2114" s="249">
        <f t="shared" si="696"/>
        <v>27444.45</v>
      </c>
      <c r="J2114" s="67">
        <f t="shared" si="690"/>
        <v>1.9699999999999999E-2</v>
      </c>
      <c r="K2114" s="259">
        <f t="shared" si="697"/>
        <v>45.054638750000002</v>
      </c>
      <c r="L2114" s="250">
        <f t="shared" si="681"/>
        <v>-0.01</v>
      </c>
      <c r="M2114" s="19" t="s">
        <v>1260</v>
      </c>
      <c r="O2114" s="32" t="str">
        <f t="shared" si="698"/>
        <v>E335</v>
      </c>
      <c r="P2114" s="318"/>
      <c r="T2114" s="19" t="s">
        <v>1260</v>
      </c>
    </row>
    <row r="2115" spans="1:20" outlineLevel="2" x14ac:dyDescent="0.25">
      <c r="A2115" t="s">
        <v>183</v>
      </c>
      <c r="B2115" t="str">
        <f t="shared" si="695"/>
        <v>E335 HYD Misc, UB Koma Kulshan-4</v>
      </c>
      <c r="C2115" s="19" t="s">
        <v>1230</v>
      </c>
      <c r="E2115" s="27">
        <v>43220</v>
      </c>
      <c r="F2115" s="249">
        <v>27444.45</v>
      </c>
      <c r="G2115" s="67">
        <v>1.9699999999999999E-2</v>
      </c>
      <c r="H2115" s="250">
        <v>45.059999999999995</v>
      </c>
      <c r="I2115" s="249">
        <f t="shared" si="696"/>
        <v>27444.45</v>
      </c>
      <c r="J2115" s="67">
        <f t="shared" si="690"/>
        <v>1.9699999999999999E-2</v>
      </c>
      <c r="K2115" s="259">
        <f t="shared" si="697"/>
        <v>45.054638750000002</v>
      </c>
      <c r="L2115" s="250">
        <f t="shared" si="681"/>
        <v>-0.01</v>
      </c>
      <c r="M2115" s="19" t="s">
        <v>1260</v>
      </c>
      <c r="O2115" s="32" t="str">
        <f t="shared" si="698"/>
        <v>E335</v>
      </c>
      <c r="P2115" s="318"/>
      <c r="T2115" s="19" t="s">
        <v>1260</v>
      </c>
    </row>
    <row r="2116" spans="1:20" outlineLevel="2" x14ac:dyDescent="0.25">
      <c r="A2116" t="s">
        <v>183</v>
      </c>
      <c r="B2116" t="str">
        <f t="shared" si="695"/>
        <v>E335 HYD Misc, UB Koma Kulshan-5</v>
      </c>
      <c r="C2116" s="19" t="s">
        <v>1230</v>
      </c>
      <c r="E2116" s="27">
        <v>43251</v>
      </c>
      <c r="F2116" s="249">
        <v>27444.45</v>
      </c>
      <c r="G2116" s="67">
        <v>1.9699999999999999E-2</v>
      </c>
      <c r="H2116" s="250">
        <v>45.059999999999995</v>
      </c>
      <c r="I2116" s="249">
        <f t="shared" si="696"/>
        <v>27444.45</v>
      </c>
      <c r="J2116" s="67">
        <f t="shared" si="690"/>
        <v>1.9699999999999999E-2</v>
      </c>
      <c r="K2116" s="259">
        <f t="shared" si="697"/>
        <v>45.054638750000002</v>
      </c>
      <c r="L2116" s="250">
        <f t="shared" si="681"/>
        <v>-0.01</v>
      </c>
      <c r="M2116" s="19" t="s">
        <v>1260</v>
      </c>
      <c r="O2116" s="32" t="str">
        <f t="shared" si="698"/>
        <v>E335</v>
      </c>
      <c r="P2116" s="318"/>
      <c r="T2116" s="19" t="s">
        <v>1260</v>
      </c>
    </row>
    <row r="2117" spans="1:20" outlineLevel="2" x14ac:dyDescent="0.25">
      <c r="A2117" t="s">
        <v>183</v>
      </c>
      <c r="B2117" t="str">
        <f t="shared" si="695"/>
        <v>E335 HYD Misc, UB Koma Kulshan-6</v>
      </c>
      <c r="C2117" s="19" t="s">
        <v>1230</v>
      </c>
      <c r="E2117" s="27">
        <v>43281</v>
      </c>
      <c r="F2117" s="249">
        <v>27444.45</v>
      </c>
      <c r="G2117" s="67">
        <v>1.9699999999999999E-2</v>
      </c>
      <c r="H2117" s="250">
        <v>45.059999999999995</v>
      </c>
      <c r="I2117" s="249">
        <f t="shared" si="696"/>
        <v>27444.45</v>
      </c>
      <c r="J2117" s="67">
        <f t="shared" si="690"/>
        <v>1.9699999999999999E-2</v>
      </c>
      <c r="K2117" s="259">
        <f t="shared" si="697"/>
        <v>45.054638750000002</v>
      </c>
      <c r="L2117" s="250">
        <f t="shared" si="681"/>
        <v>-0.01</v>
      </c>
      <c r="M2117" s="19" t="s">
        <v>1260</v>
      </c>
      <c r="O2117" s="32" t="str">
        <f t="shared" si="698"/>
        <v>E335</v>
      </c>
      <c r="P2117" s="318"/>
      <c r="T2117" s="19" t="s">
        <v>1260</v>
      </c>
    </row>
    <row r="2118" spans="1:20" outlineLevel="2" x14ac:dyDescent="0.25">
      <c r="A2118" t="s">
        <v>183</v>
      </c>
      <c r="B2118" t="str">
        <f t="shared" si="695"/>
        <v>E335 HYD Misc, UB Koma Kulshan-7</v>
      </c>
      <c r="C2118" s="19" t="s">
        <v>1230</v>
      </c>
      <c r="E2118" s="27">
        <v>43312</v>
      </c>
      <c r="F2118" s="249">
        <v>27444.45</v>
      </c>
      <c r="G2118" s="67">
        <v>1.9699999999999999E-2</v>
      </c>
      <c r="H2118" s="250">
        <v>45.059999999999995</v>
      </c>
      <c r="I2118" s="249">
        <f t="shared" si="696"/>
        <v>27444.45</v>
      </c>
      <c r="J2118" s="67">
        <f t="shared" si="690"/>
        <v>1.9699999999999999E-2</v>
      </c>
      <c r="K2118" s="259">
        <f t="shared" si="697"/>
        <v>45.054638750000002</v>
      </c>
      <c r="L2118" s="250">
        <f t="shared" si="681"/>
        <v>-0.01</v>
      </c>
      <c r="M2118" s="19" t="s">
        <v>1260</v>
      </c>
      <c r="O2118" s="32" t="str">
        <f t="shared" si="698"/>
        <v>E335</v>
      </c>
      <c r="P2118" s="318"/>
      <c r="T2118" s="19" t="s">
        <v>1260</v>
      </c>
    </row>
    <row r="2119" spans="1:20" outlineLevel="2" x14ac:dyDescent="0.25">
      <c r="A2119" t="s">
        <v>183</v>
      </c>
      <c r="B2119" t="str">
        <f t="shared" si="695"/>
        <v>E335 HYD Misc, UB Koma Kulshan-8</v>
      </c>
      <c r="C2119" s="19" t="s">
        <v>1230</v>
      </c>
      <c r="E2119" s="27">
        <v>43343</v>
      </c>
      <c r="F2119" s="249">
        <v>27444.45</v>
      </c>
      <c r="G2119" s="67">
        <v>1.9699999999999999E-2</v>
      </c>
      <c r="H2119" s="250">
        <v>45.059999999999995</v>
      </c>
      <c r="I2119" s="249">
        <f t="shared" si="696"/>
        <v>27444.45</v>
      </c>
      <c r="J2119" s="67">
        <f t="shared" si="690"/>
        <v>1.9699999999999999E-2</v>
      </c>
      <c r="K2119" s="259">
        <f t="shared" si="697"/>
        <v>45.054638750000002</v>
      </c>
      <c r="L2119" s="250">
        <f t="shared" si="681"/>
        <v>-0.01</v>
      </c>
      <c r="M2119" s="19" t="s">
        <v>1260</v>
      </c>
      <c r="O2119" s="32" t="str">
        <f t="shared" si="698"/>
        <v>E335</v>
      </c>
      <c r="P2119" s="318"/>
      <c r="T2119" s="19" t="s">
        <v>1260</v>
      </c>
    </row>
    <row r="2120" spans="1:20" outlineLevel="2" x14ac:dyDescent="0.25">
      <c r="A2120" t="s">
        <v>183</v>
      </c>
      <c r="B2120" t="str">
        <f t="shared" si="695"/>
        <v>E335 HYD Misc, UB Koma Kulshan-9</v>
      </c>
      <c r="C2120" s="19" t="s">
        <v>1230</v>
      </c>
      <c r="E2120" s="27">
        <v>43373</v>
      </c>
      <c r="F2120" s="249">
        <v>27444.45</v>
      </c>
      <c r="G2120" s="67">
        <v>1.9699999999999999E-2</v>
      </c>
      <c r="H2120" s="250">
        <v>45.059999999999995</v>
      </c>
      <c r="I2120" s="249">
        <f t="shared" si="696"/>
        <v>27444.45</v>
      </c>
      <c r="J2120" s="67">
        <f t="shared" si="690"/>
        <v>1.9699999999999999E-2</v>
      </c>
      <c r="K2120" s="259">
        <f t="shared" si="697"/>
        <v>45.054638750000002</v>
      </c>
      <c r="L2120" s="250">
        <f t="shared" si="681"/>
        <v>-0.01</v>
      </c>
      <c r="M2120" s="19" t="s">
        <v>1260</v>
      </c>
      <c r="O2120" s="32" t="str">
        <f t="shared" si="698"/>
        <v>E335</v>
      </c>
      <c r="P2120" s="318"/>
      <c r="T2120" s="19" t="s">
        <v>1260</v>
      </c>
    </row>
    <row r="2121" spans="1:20" outlineLevel="2" x14ac:dyDescent="0.25">
      <c r="A2121" t="s">
        <v>183</v>
      </c>
      <c r="B2121" t="str">
        <f t="shared" si="695"/>
        <v>E335 HYD Misc, UB Koma Kulshan-10</v>
      </c>
      <c r="C2121" s="19" t="s">
        <v>1230</v>
      </c>
      <c r="E2121" s="27">
        <v>43404</v>
      </c>
      <c r="F2121" s="249">
        <v>27444.45</v>
      </c>
      <c r="G2121" s="67">
        <v>1.9699999999999999E-2</v>
      </c>
      <c r="H2121" s="250">
        <v>45.059999999999995</v>
      </c>
      <c r="I2121" s="249">
        <f t="shared" si="696"/>
        <v>27444.45</v>
      </c>
      <c r="J2121" s="67">
        <f t="shared" si="690"/>
        <v>1.9699999999999999E-2</v>
      </c>
      <c r="K2121" s="259">
        <f t="shared" si="697"/>
        <v>45.054638750000002</v>
      </c>
      <c r="L2121" s="250">
        <f t="shared" si="681"/>
        <v>-0.01</v>
      </c>
      <c r="M2121" s="19" t="s">
        <v>1260</v>
      </c>
      <c r="O2121" s="32" t="str">
        <f t="shared" si="698"/>
        <v>E335</v>
      </c>
      <c r="P2121" s="318"/>
      <c r="T2121" s="19" t="s">
        <v>1260</v>
      </c>
    </row>
    <row r="2122" spans="1:20" outlineLevel="2" x14ac:dyDescent="0.25">
      <c r="A2122" t="s">
        <v>183</v>
      </c>
      <c r="B2122" t="str">
        <f t="shared" si="695"/>
        <v>E335 HYD Misc, UB Koma Kulshan-11</v>
      </c>
      <c r="C2122" s="19" t="s">
        <v>1230</v>
      </c>
      <c r="E2122" s="27">
        <v>43434</v>
      </c>
      <c r="F2122" s="249">
        <v>27444.45</v>
      </c>
      <c r="G2122" s="67">
        <v>1.9699999999999999E-2</v>
      </c>
      <c r="H2122" s="250">
        <v>45.059999999999995</v>
      </c>
      <c r="I2122" s="249">
        <f t="shared" si="696"/>
        <v>27444.45</v>
      </c>
      <c r="J2122" s="67">
        <f t="shared" si="690"/>
        <v>1.9699999999999999E-2</v>
      </c>
      <c r="K2122" s="259">
        <f t="shared" si="697"/>
        <v>45.054638750000002</v>
      </c>
      <c r="L2122" s="250">
        <f t="shared" si="681"/>
        <v>-0.01</v>
      </c>
      <c r="M2122" s="19" t="s">
        <v>1260</v>
      </c>
      <c r="O2122" s="32" t="str">
        <f t="shared" si="698"/>
        <v>E335</v>
      </c>
      <c r="P2122" s="318"/>
      <c r="T2122" s="19" t="s">
        <v>1260</v>
      </c>
    </row>
    <row r="2123" spans="1:20" outlineLevel="2" x14ac:dyDescent="0.25">
      <c r="A2123" t="s">
        <v>183</v>
      </c>
      <c r="B2123" t="str">
        <f t="shared" si="695"/>
        <v>E335 HYD Misc, UB Koma Kulshan-12</v>
      </c>
      <c r="C2123" s="19" t="s">
        <v>1230</v>
      </c>
      <c r="E2123" s="27">
        <v>43465</v>
      </c>
      <c r="F2123" s="249">
        <v>27444.45</v>
      </c>
      <c r="G2123" s="67">
        <v>1.9699999999999999E-2</v>
      </c>
      <c r="H2123" s="250">
        <v>45.059999999999995</v>
      </c>
      <c r="I2123" s="249">
        <f t="shared" si="696"/>
        <v>27444.45</v>
      </c>
      <c r="J2123" s="67">
        <f t="shared" si="690"/>
        <v>1.9699999999999999E-2</v>
      </c>
      <c r="K2123" s="259">
        <f t="shared" si="697"/>
        <v>45.054638750000002</v>
      </c>
      <c r="L2123" s="250">
        <f t="shared" si="681"/>
        <v>-0.01</v>
      </c>
      <c r="M2123" s="19" t="s">
        <v>1260</v>
      </c>
      <c r="O2123" s="32" t="str">
        <f t="shared" si="698"/>
        <v>E335</v>
      </c>
      <c r="P2123" s="318"/>
      <c r="T2123" s="19" t="s">
        <v>1260</v>
      </c>
    </row>
    <row r="2124" spans="1:20" s="19" customFormat="1" ht="15.75" outlineLevel="1" thickBot="1" x14ac:dyDescent="0.3">
      <c r="A2124" s="28" t="s">
        <v>786</v>
      </c>
      <c r="C2124" s="20" t="s">
        <v>1232</v>
      </c>
      <c r="E2124" s="104" t="s">
        <v>1266</v>
      </c>
      <c r="F2124" s="29"/>
      <c r="G2124" s="30"/>
      <c r="H2124" s="41">
        <f>SUBTOTAL(9,H2112:H2123)</f>
        <v>540.71999999999991</v>
      </c>
      <c r="I2124" s="29"/>
      <c r="J2124" s="30">
        <f t="shared" si="690"/>
        <v>0</v>
      </c>
      <c r="K2124" s="41">
        <f>SUBTOTAL(9,K2112:K2123)</f>
        <v>540.65566499999989</v>
      </c>
      <c r="L2124" s="41">
        <f t="shared" si="681"/>
        <v>-0.06</v>
      </c>
      <c r="O2124" s="32" t="str">
        <f>LEFT(A2124,5)</f>
        <v xml:space="preserve">E335 </v>
      </c>
      <c r="P2124" s="318">
        <f>-L2124/2</f>
        <v>0.03</v>
      </c>
    </row>
    <row r="2125" spans="1:20" ht="15.75" outlineLevel="2" thickTop="1" x14ac:dyDescent="0.25">
      <c r="A2125" t="s">
        <v>184</v>
      </c>
      <c r="B2125" t="str">
        <f t="shared" ref="B2125:B2136" si="699">CONCATENATE(A2125,"-",MONTH(E2125))</f>
        <v>E335 HYD Misc, Upper Baker-1</v>
      </c>
      <c r="C2125" s="19" t="s">
        <v>1230</v>
      </c>
      <c r="E2125" s="27">
        <v>43131</v>
      </c>
      <c r="F2125" s="249">
        <v>1215228.56</v>
      </c>
      <c r="G2125" s="67">
        <v>1.9699999999999999E-2</v>
      </c>
      <c r="H2125" s="250">
        <v>1995</v>
      </c>
      <c r="I2125" s="249">
        <f t="shared" ref="I2125:I2136" si="700">VLOOKUP(CONCATENATE(A2125,"-12"),$B$6:$F$7816,5,FALSE)</f>
        <v>1215228.56</v>
      </c>
      <c r="J2125" s="67">
        <f t="shared" si="690"/>
        <v>1.9699999999999999E-2</v>
      </c>
      <c r="K2125" s="259">
        <f t="shared" ref="K2125:K2136" si="701">I2125*J2125/12</f>
        <v>1995.0002193333332</v>
      </c>
      <c r="L2125" s="250">
        <f t="shared" si="681"/>
        <v>0</v>
      </c>
      <c r="M2125" s="19" t="s">
        <v>1260</v>
      </c>
      <c r="O2125" s="32" t="str">
        <f t="shared" ref="O2125:O2136" si="702">LEFT(A2125,4)</f>
        <v>E335</v>
      </c>
      <c r="P2125" s="318"/>
      <c r="T2125" s="19" t="s">
        <v>1260</v>
      </c>
    </row>
    <row r="2126" spans="1:20" outlineLevel="2" x14ac:dyDescent="0.25">
      <c r="A2126" t="s">
        <v>184</v>
      </c>
      <c r="B2126" t="str">
        <f t="shared" si="699"/>
        <v>E335 HYD Misc, Upper Baker-2</v>
      </c>
      <c r="C2126" s="19" t="s">
        <v>1230</v>
      </c>
      <c r="E2126" s="27">
        <v>43159</v>
      </c>
      <c r="F2126" s="249">
        <v>1215228.56</v>
      </c>
      <c r="G2126" s="67">
        <v>1.9699999999999999E-2</v>
      </c>
      <c r="H2126" s="250">
        <v>1995</v>
      </c>
      <c r="I2126" s="249">
        <f t="shared" si="700"/>
        <v>1215228.56</v>
      </c>
      <c r="J2126" s="67">
        <f t="shared" si="690"/>
        <v>1.9699999999999999E-2</v>
      </c>
      <c r="K2126" s="259">
        <f t="shared" si="701"/>
        <v>1995.0002193333332</v>
      </c>
      <c r="L2126" s="250">
        <f t="shared" si="681"/>
        <v>0</v>
      </c>
      <c r="M2126" s="19" t="s">
        <v>1260</v>
      </c>
      <c r="O2126" s="32" t="str">
        <f t="shared" si="702"/>
        <v>E335</v>
      </c>
      <c r="P2126" s="318"/>
      <c r="T2126" s="19" t="s">
        <v>1260</v>
      </c>
    </row>
    <row r="2127" spans="1:20" outlineLevel="2" x14ac:dyDescent="0.25">
      <c r="A2127" t="s">
        <v>184</v>
      </c>
      <c r="B2127" t="str">
        <f t="shared" si="699"/>
        <v>E335 HYD Misc, Upper Baker-3</v>
      </c>
      <c r="C2127" s="19" t="s">
        <v>1230</v>
      </c>
      <c r="E2127" s="27">
        <v>43190</v>
      </c>
      <c r="F2127" s="249">
        <v>1215228.56</v>
      </c>
      <c r="G2127" s="67">
        <v>1.9699999999999999E-2</v>
      </c>
      <c r="H2127" s="250">
        <v>1995</v>
      </c>
      <c r="I2127" s="249">
        <f t="shared" si="700"/>
        <v>1215228.56</v>
      </c>
      <c r="J2127" s="67">
        <f t="shared" si="690"/>
        <v>1.9699999999999999E-2</v>
      </c>
      <c r="K2127" s="259">
        <f t="shared" si="701"/>
        <v>1995.0002193333332</v>
      </c>
      <c r="L2127" s="250">
        <f t="shared" si="681"/>
        <v>0</v>
      </c>
      <c r="M2127" s="19" t="s">
        <v>1260</v>
      </c>
      <c r="O2127" s="32" t="str">
        <f t="shared" si="702"/>
        <v>E335</v>
      </c>
      <c r="P2127" s="318"/>
      <c r="T2127" s="19" t="s">
        <v>1260</v>
      </c>
    </row>
    <row r="2128" spans="1:20" outlineLevel="2" x14ac:dyDescent="0.25">
      <c r="A2128" t="s">
        <v>184</v>
      </c>
      <c r="B2128" t="str">
        <f t="shared" si="699"/>
        <v>E335 HYD Misc, Upper Baker-4</v>
      </c>
      <c r="C2128" s="19" t="s">
        <v>1230</v>
      </c>
      <c r="E2128" s="27">
        <v>43220</v>
      </c>
      <c r="F2128" s="249">
        <v>1215228.56</v>
      </c>
      <c r="G2128" s="67">
        <v>1.9699999999999999E-2</v>
      </c>
      <c r="H2128" s="250">
        <v>1995</v>
      </c>
      <c r="I2128" s="249">
        <f t="shared" si="700"/>
        <v>1215228.56</v>
      </c>
      <c r="J2128" s="67">
        <f t="shared" si="690"/>
        <v>1.9699999999999999E-2</v>
      </c>
      <c r="K2128" s="259">
        <f t="shared" si="701"/>
        <v>1995.0002193333332</v>
      </c>
      <c r="L2128" s="250">
        <f t="shared" si="681"/>
        <v>0</v>
      </c>
      <c r="M2128" s="19" t="s">
        <v>1260</v>
      </c>
      <c r="O2128" s="32" t="str">
        <f t="shared" si="702"/>
        <v>E335</v>
      </c>
      <c r="P2128" s="318"/>
      <c r="T2128" s="19" t="s">
        <v>1260</v>
      </c>
    </row>
    <row r="2129" spans="1:20" outlineLevel="2" x14ac:dyDescent="0.25">
      <c r="A2129" t="s">
        <v>184</v>
      </c>
      <c r="B2129" t="str">
        <f t="shared" si="699"/>
        <v>E335 HYD Misc, Upper Baker-5</v>
      </c>
      <c r="C2129" s="19" t="s">
        <v>1230</v>
      </c>
      <c r="E2129" s="27">
        <v>43251</v>
      </c>
      <c r="F2129" s="249">
        <v>1215228.56</v>
      </c>
      <c r="G2129" s="67">
        <v>1.9699999999999999E-2</v>
      </c>
      <c r="H2129" s="250">
        <v>1995</v>
      </c>
      <c r="I2129" s="249">
        <f t="shared" si="700"/>
        <v>1215228.56</v>
      </c>
      <c r="J2129" s="67">
        <f t="shared" si="690"/>
        <v>1.9699999999999999E-2</v>
      </c>
      <c r="K2129" s="259">
        <f t="shared" si="701"/>
        <v>1995.0002193333332</v>
      </c>
      <c r="L2129" s="250">
        <f t="shared" si="681"/>
        <v>0</v>
      </c>
      <c r="M2129" s="19" t="s">
        <v>1260</v>
      </c>
      <c r="O2129" s="32" t="str">
        <f t="shared" si="702"/>
        <v>E335</v>
      </c>
      <c r="P2129" s="318"/>
      <c r="T2129" s="19" t="s">
        <v>1260</v>
      </c>
    </row>
    <row r="2130" spans="1:20" outlineLevel="2" x14ac:dyDescent="0.25">
      <c r="A2130" t="s">
        <v>184</v>
      </c>
      <c r="B2130" t="str">
        <f t="shared" si="699"/>
        <v>E335 HYD Misc, Upper Baker-6</v>
      </c>
      <c r="C2130" s="19" t="s">
        <v>1230</v>
      </c>
      <c r="E2130" s="27">
        <v>43281</v>
      </c>
      <c r="F2130" s="249">
        <v>1215228.56</v>
      </c>
      <c r="G2130" s="67">
        <v>1.9699999999999999E-2</v>
      </c>
      <c r="H2130" s="250">
        <v>1995</v>
      </c>
      <c r="I2130" s="249">
        <f t="shared" si="700"/>
        <v>1215228.56</v>
      </c>
      <c r="J2130" s="67">
        <f t="shared" si="690"/>
        <v>1.9699999999999999E-2</v>
      </c>
      <c r="K2130" s="259">
        <f t="shared" si="701"/>
        <v>1995.0002193333332</v>
      </c>
      <c r="L2130" s="250">
        <f t="shared" si="681"/>
        <v>0</v>
      </c>
      <c r="M2130" s="19" t="s">
        <v>1260</v>
      </c>
      <c r="O2130" s="32" t="str">
        <f t="shared" si="702"/>
        <v>E335</v>
      </c>
      <c r="P2130" s="318"/>
      <c r="T2130" s="19" t="s">
        <v>1260</v>
      </c>
    </row>
    <row r="2131" spans="1:20" outlineLevel="2" x14ac:dyDescent="0.25">
      <c r="A2131" t="s">
        <v>184</v>
      </c>
      <c r="B2131" t="str">
        <f t="shared" si="699"/>
        <v>E335 HYD Misc, Upper Baker-7</v>
      </c>
      <c r="C2131" s="19" t="s">
        <v>1230</v>
      </c>
      <c r="E2131" s="27">
        <v>43312</v>
      </c>
      <c r="F2131" s="249">
        <v>1215228.56</v>
      </c>
      <c r="G2131" s="67">
        <v>1.9699999999999999E-2</v>
      </c>
      <c r="H2131" s="250">
        <v>1995</v>
      </c>
      <c r="I2131" s="249">
        <f t="shared" si="700"/>
        <v>1215228.56</v>
      </c>
      <c r="J2131" s="67">
        <f t="shared" si="690"/>
        <v>1.9699999999999999E-2</v>
      </c>
      <c r="K2131" s="259">
        <f t="shared" si="701"/>
        <v>1995.0002193333332</v>
      </c>
      <c r="L2131" s="250">
        <f t="shared" si="681"/>
        <v>0</v>
      </c>
      <c r="M2131" s="19" t="s">
        <v>1260</v>
      </c>
      <c r="O2131" s="32" t="str">
        <f t="shared" si="702"/>
        <v>E335</v>
      </c>
      <c r="P2131" s="318"/>
      <c r="T2131" s="19" t="s">
        <v>1260</v>
      </c>
    </row>
    <row r="2132" spans="1:20" outlineLevel="2" x14ac:dyDescent="0.25">
      <c r="A2132" t="s">
        <v>184</v>
      </c>
      <c r="B2132" t="str">
        <f t="shared" si="699"/>
        <v>E335 HYD Misc, Upper Baker-8</v>
      </c>
      <c r="C2132" s="19" t="s">
        <v>1230</v>
      </c>
      <c r="E2132" s="27">
        <v>43343</v>
      </c>
      <c r="F2132" s="249">
        <v>1215228.56</v>
      </c>
      <c r="G2132" s="67">
        <v>1.9699999999999999E-2</v>
      </c>
      <c r="H2132" s="250">
        <v>1995</v>
      </c>
      <c r="I2132" s="249">
        <f t="shared" si="700"/>
        <v>1215228.56</v>
      </c>
      <c r="J2132" s="67">
        <f t="shared" si="690"/>
        <v>1.9699999999999999E-2</v>
      </c>
      <c r="K2132" s="259">
        <f t="shared" si="701"/>
        <v>1995.0002193333332</v>
      </c>
      <c r="L2132" s="250">
        <f t="shared" ref="L2132:L2195" si="703">ROUND(K2132-H2132,2)</f>
        <v>0</v>
      </c>
      <c r="M2132" s="19" t="s">
        <v>1260</v>
      </c>
      <c r="O2132" s="32" t="str">
        <f t="shared" si="702"/>
        <v>E335</v>
      </c>
      <c r="P2132" s="318"/>
      <c r="T2132" s="19" t="s">
        <v>1260</v>
      </c>
    </row>
    <row r="2133" spans="1:20" outlineLevel="2" x14ac:dyDescent="0.25">
      <c r="A2133" t="s">
        <v>184</v>
      </c>
      <c r="B2133" t="str">
        <f t="shared" si="699"/>
        <v>E335 HYD Misc, Upper Baker-9</v>
      </c>
      <c r="C2133" s="19" t="s">
        <v>1230</v>
      </c>
      <c r="E2133" s="27">
        <v>43373</v>
      </c>
      <c r="F2133" s="249">
        <v>1215228.56</v>
      </c>
      <c r="G2133" s="67">
        <v>1.9699999999999999E-2</v>
      </c>
      <c r="H2133" s="250">
        <v>1995</v>
      </c>
      <c r="I2133" s="249">
        <f t="shared" si="700"/>
        <v>1215228.56</v>
      </c>
      <c r="J2133" s="67">
        <f t="shared" si="690"/>
        <v>1.9699999999999999E-2</v>
      </c>
      <c r="K2133" s="259">
        <f t="shared" si="701"/>
        <v>1995.0002193333332</v>
      </c>
      <c r="L2133" s="250">
        <f t="shared" si="703"/>
        <v>0</v>
      </c>
      <c r="M2133" s="19" t="s">
        <v>1260</v>
      </c>
      <c r="O2133" s="32" t="str">
        <f t="shared" si="702"/>
        <v>E335</v>
      </c>
      <c r="P2133" s="318"/>
      <c r="T2133" s="19" t="s">
        <v>1260</v>
      </c>
    </row>
    <row r="2134" spans="1:20" outlineLevel="2" x14ac:dyDescent="0.25">
      <c r="A2134" t="s">
        <v>184</v>
      </c>
      <c r="B2134" t="str">
        <f t="shared" si="699"/>
        <v>E335 HYD Misc, Upper Baker-10</v>
      </c>
      <c r="C2134" s="19" t="s">
        <v>1230</v>
      </c>
      <c r="E2134" s="27">
        <v>43404</v>
      </c>
      <c r="F2134" s="249">
        <v>1215228.56</v>
      </c>
      <c r="G2134" s="67">
        <v>1.9699999999999999E-2</v>
      </c>
      <c r="H2134" s="250">
        <v>1995</v>
      </c>
      <c r="I2134" s="249">
        <f t="shared" si="700"/>
        <v>1215228.56</v>
      </c>
      <c r="J2134" s="67">
        <f t="shared" si="690"/>
        <v>1.9699999999999999E-2</v>
      </c>
      <c r="K2134" s="259">
        <f t="shared" si="701"/>
        <v>1995.0002193333332</v>
      </c>
      <c r="L2134" s="250">
        <f t="shared" si="703"/>
        <v>0</v>
      </c>
      <c r="M2134" s="19" t="s">
        <v>1260</v>
      </c>
      <c r="O2134" s="32" t="str">
        <f t="shared" si="702"/>
        <v>E335</v>
      </c>
      <c r="P2134" s="318"/>
      <c r="T2134" s="19" t="s">
        <v>1260</v>
      </c>
    </row>
    <row r="2135" spans="1:20" outlineLevel="2" x14ac:dyDescent="0.25">
      <c r="A2135" t="s">
        <v>184</v>
      </c>
      <c r="B2135" t="str">
        <f t="shared" si="699"/>
        <v>E335 HYD Misc, Upper Baker-11</v>
      </c>
      <c r="C2135" s="19" t="s">
        <v>1230</v>
      </c>
      <c r="E2135" s="27">
        <v>43434</v>
      </c>
      <c r="F2135" s="249">
        <v>1215228.56</v>
      </c>
      <c r="G2135" s="67">
        <v>1.9699999999999999E-2</v>
      </c>
      <c r="H2135" s="250">
        <v>1995</v>
      </c>
      <c r="I2135" s="249">
        <f t="shared" si="700"/>
        <v>1215228.56</v>
      </c>
      <c r="J2135" s="67">
        <f t="shared" si="690"/>
        <v>1.9699999999999999E-2</v>
      </c>
      <c r="K2135" s="259">
        <f t="shared" si="701"/>
        <v>1995.0002193333332</v>
      </c>
      <c r="L2135" s="250">
        <f t="shared" si="703"/>
        <v>0</v>
      </c>
      <c r="M2135" s="19" t="s">
        <v>1260</v>
      </c>
      <c r="O2135" s="32" t="str">
        <f t="shared" si="702"/>
        <v>E335</v>
      </c>
      <c r="P2135" s="318"/>
      <c r="T2135" s="19" t="s">
        <v>1260</v>
      </c>
    </row>
    <row r="2136" spans="1:20" outlineLevel="2" x14ac:dyDescent="0.25">
      <c r="A2136" t="s">
        <v>184</v>
      </c>
      <c r="B2136" t="str">
        <f t="shared" si="699"/>
        <v>E335 HYD Misc, Upper Baker-12</v>
      </c>
      <c r="C2136" s="19" t="s">
        <v>1230</v>
      </c>
      <c r="E2136" s="27">
        <v>43465</v>
      </c>
      <c r="F2136" s="249">
        <v>1215228.56</v>
      </c>
      <c r="G2136" s="67">
        <v>1.9699999999999999E-2</v>
      </c>
      <c r="H2136" s="250">
        <v>1995</v>
      </c>
      <c r="I2136" s="249">
        <f t="shared" si="700"/>
        <v>1215228.56</v>
      </c>
      <c r="J2136" s="67">
        <f t="shared" si="690"/>
        <v>1.9699999999999999E-2</v>
      </c>
      <c r="K2136" s="259">
        <f t="shared" si="701"/>
        <v>1995.0002193333332</v>
      </c>
      <c r="L2136" s="250">
        <f t="shared" si="703"/>
        <v>0</v>
      </c>
      <c r="M2136" s="19" t="s">
        <v>1260</v>
      </c>
      <c r="O2136" s="32" t="str">
        <f t="shared" si="702"/>
        <v>E335</v>
      </c>
      <c r="P2136" s="318"/>
      <c r="T2136" s="19" t="s">
        <v>1260</v>
      </c>
    </row>
    <row r="2137" spans="1:20" s="19" customFormat="1" ht="15.75" outlineLevel="1" thickBot="1" x14ac:dyDescent="0.3">
      <c r="A2137" s="28" t="s">
        <v>787</v>
      </c>
      <c r="C2137" s="20" t="s">
        <v>1232</v>
      </c>
      <c r="E2137" s="104" t="s">
        <v>1266</v>
      </c>
      <c r="F2137" s="29"/>
      <c r="G2137" s="30"/>
      <c r="H2137" s="41">
        <f>SUBTOTAL(9,H2125:H2136)</f>
        <v>23940</v>
      </c>
      <c r="I2137" s="29"/>
      <c r="J2137" s="30">
        <f t="shared" si="690"/>
        <v>0</v>
      </c>
      <c r="K2137" s="41">
        <f>SUBTOTAL(9,K2125:K2136)</f>
        <v>23940.002632000003</v>
      </c>
      <c r="L2137" s="41">
        <f t="shared" si="703"/>
        <v>0</v>
      </c>
      <c r="O2137" s="32" t="str">
        <f>LEFT(A2137,5)</f>
        <v xml:space="preserve">E335 </v>
      </c>
      <c r="P2137" s="318">
        <f>-L2137/2</f>
        <v>0</v>
      </c>
    </row>
    <row r="2138" spans="1:20" ht="15.75" outlineLevel="2" thickTop="1" x14ac:dyDescent="0.25">
      <c r="A2138" t="s">
        <v>185</v>
      </c>
      <c r="B2138" t="str">
        <f t="shared" ref="B2138:B2149" si="704">CONCATENATE(A2138,"-",MONTH(E2138))</f>
        <v>E3351 HYD S/M/Tools, Snoq 1-2013-1</v>
      </c>
      <c r="C2138" s="19" t="s">
        <v>1230</v>
      </c>
      <c r="E2138" s="27">
        <v>43131</v>
      </c>
      <c r="F2138" s="249">
        <v>718101.24</v>
      </c>
      <c r="G2138" s="67">
        <v>1.32E-2</v>
      </c>
      <c r="H2138" s="250">
        <v>789.91</v>
      </c>
      <c r="I2138" s="249">
        <f t="shared" ref="I2138:I2149" si="705">VLOOKUP(CONCATENATE(A2138,"-12"),$B$6:$F$7816,5,FALSE)</f>
        <v>718101.24</v>
      </c>
      <c r="J2138" s="67">
        <f t="shared" si="690"/>
        <v>1.32E-2</v>
      </c>
      <c r="K2138" s="259">
        <f t="shared" ref="K2138:K2149" si="706">I2138*J2138/12</f>
        <v>789.91136400000005</v>
      </c>
      <c r="L2138" s="250">
        <f t="shared" si="703"/>
        <v>0</v>
      </c>
      <c r="M2138" s="19" t="s">
        <v>1260</v>
      </c>
      <c r="O2138" s="32" t="str">
        <f t="shared" ref="O2138:O2149" si="707">LEFT(A2138,4)</f>
        <v>E335</v>
      </c>
      <c r="P2138" s="318"/>
      <c r="T2138" s="19" t="s">
        <v>1260</v>
      </c>
    </row>
    <row r="2139" spans="1:20" outlineLevel="2" x14ac:dyDescent="0.25">
      <c r="A2139" t="s">
        <v>185</v>
      </c>
      <c r="B2139" t="str">
        <f t="shared" si="704"/>
        <v>E3351 HYD S/M/Tools, Snoq 1-2013-2</v>
      </c>
      <c r="C2139" s="19" t="s">
        <v>1230</v>
      </c>
      <c r="E2139" s="27">
        <v>43159</v>
      </c>
      <c r="F2139" s="249">
        <v>718101.24</v>
      </c>
      <c r="G2139" s="67">
        <v>1.32E-2</v>
      </c>
      <c r="H2139" s="250">
        <v>789.91</v>
      </c>
      <c r="I2139" s="249">
        <f t="shared" si="705"/>
        <v>718101.24</v>
      </c>
      <c r="J2139" s="67">
        <f t="shared" si="690"/>
        <v>1.32E-2</v>
      </c>
      <c r="K2139" s="259">
        <f t="shared" si="706"/>
        <v>789.91136400000005</v>
      </c>
      <c r="L2139" s="250">
        <f t="shared" si="703"/>
        <v>0</v>
      </c>
      <c r="M2139" s="19" t="s">
        <v>1260</v>
      </c>
      <c r="O2139" s="32" t="str">
        <f t="shared" si="707"/>
        <v>E335</v>
      </c>
      <c r="P2139" s="318"/>
      <c r="T2139" s="19" t="s">
        <v>1260</v>
      </c>
    </row>
    <row r="2140" spans="1:20" outlineLevel="2" x14ac:dyDescent="0.25">
      <c r="A2140" t="s">
        <v>185</v>
      </c>
      <c r="B2140" t="str">
        <f t="shared" si="704"/>
        <v>E3351 HYD S/M/Tools, Snoq 1-2013-3</v>
      </c>
      <c r="C2140" s="19" t="s">
        <v>1230</v>
      </c>
      <c r="E2140" s="27">
        <v>43190</v>
      </c>
      <c r="F2140" s="249">
        <v>718101.24</v>
      </c>
      <c r="G2140" s="67">
        <v>1.32E-2</v>
      </c>
      <c r="H2140" s="250">
        <v>789.91</v>
      </c>
      <c r="I2140" s="249">
        <f t="shared" si="705"/>
        <v>718101.24</v>
      </c>
      <c r="J2140" s="67">
        <f t="shared" si="690"/>
        <v>1.32E-2</v>
      </c>
      <c r="K2140" s="259">
        <f t="shared" si="706"/>
        <v>789.91136400000005</v>
      </c>
      <c r="L2140" s="250">
        <f t="shared" si="703"/>
        <v>0</v>
      </c>
      <c r="M2140" s="19" t="s">
        <v>1260</v>
      </c>
      <c r="O2140" s="32" t="str">
        <f t="shared" si="707"/>
        <v>E335</v>
      </c>
      <c r="P2140" s="318"/>
      <c r="T2140" s="19" t="s">
        <v>1260</v>
      </c>
    </row>
    <row r="2141" spans="1:20" outlineLevel="2" x14ac:dyDescent="0.25">
      <c r="A2141" t="s">
        <v>185</v>
      </c>
      <c r="B2141" t="str">
        <f t="shared" si="704"/>
        <v>E3351 HYD S/M/Tools, Snoq 1-2013-4</v>
      </c>
      <c r="C2141" s="19" t="s">
        <v>1230</v>
      </c>
      <c r="E2141" s="27">
        <v>43220</v>
      </c>
      <c r="F2141" s="249">
        <v>718101.24</v>
      </c>
      <c r="G2141" s="67">
        <v>1.32E-2</v>
      </c>
      <c r="H2141" s="250">
        <v>789.91</v>
      </c>
      <c r="I2141" s="249">
        <f t="shared" si="705"/>
        <v>718101.24</v>
      </c>
      <c r="J2141" s="67">
        <f t="shared" si="690"/>
        <v>1.32E-2</v>
      </c>
      <c r="K2141" s="259">
        <f t="shared" si="706"/>
        <v>789.91136400000005</v>
      </c>
      <c r="L2141" s="250">
        <f t="shared" si="703"/>
        <v>0</v>
      </c>
      <c r="M2141" s="19" t="s">
        <v>1260</v>
      </c>
      <c r="O2141" s="32" t="str">
        <f t="shared" si="707"/>
        <v>E335</v>
      </c>
      <c r="P2141" s="318"/>
      <c r="T2141" s="19" t="s">
        <v>1260</v>
      </c>
    </row>
    <row r="2142" spans="1:20" outlineLevel="2" x14ac:dyDescent="0.25">
      <c r="A2142" t="s">
        <v>185</v>
      </c>
      <c r="B2142" t="str">
        <f t="shared" si="704"/>
        <v>E3351 HYD S/M/Tools, Snoq 1-2013-5</v>
      </c>
      <c r="C2142" s="19" t="s">
        <v>1230</v>
      </c>
      <c r="E2142" s="27">
        <v>43251</v>
      </c>
      <c r="F2142" s="249">
        <v>718101.24</v>
      </c>
      <c r="G2142" s="67">
        <v>1.32E-2</v>
      </c>
      <c r="H2142" s="250">
        <v>789.91</v>
      </c>
      <c r="I2142" s="249">
        <f t="shared" si="705"/>
        <v>718101.24</v>
      </c>
      <c r="J2142" s="67">
        <f t="shared" si="690"/>
        <v>1.32E-2</v>
      </c>
      <c r="K2142" s="259">
        <f t="shared" si="706"/>
        <v>789.91136400000005</v>
      </c>
      <c r="L2142" s="250">
        <f t="shared" si="703"/>
        <v>0</v>
      </c>
      <c r="M2142" s="19" t="s">
        <v>1260</v>
      </c>
      <c r="O2142" s="32" t="str">
        <f t="shared" si="707"/>
        <v>E335</v>
      </c>
      <c r="P2142" s="318"/>
      <c r="T2142" s="19" t="s">
        <v>1260</v>
      </c>
    </row>
    <row r="2143" spans="1:20" outlineLevel="2" x14ac:dyDescent="0.25">
      <c r="A2143" t="s">
        <v>185</v>
      </c>
      <c r="B2143" t="str">
        <f t="shared" si="704"/>
        <v>E3351 HYD S/M/Tools, Snoq 1-2013-6</v>
      </c>
      <c r="C2143" s="19" t="s">
        <v>1230</v>
      </c>
      <c r="E2143" s="27">
        <v>43281</v>
      </c>
      <c r="F2143" s="249">
        <v>718101.24</v>
      </c>
      <c r="G2143" s="67">
        <v>1.32E-2</v>
      </c>
      <c r="H2143" s="250">
        <v>789.91</v>
      </c>
      <c r="I2143" s="249">
        <f t="shared" si="705"/>
        <v>718101.24</v>
      </c>
      <c r="J2143" s="67">
        <f t="shared" si="690"/>
        <v>1.32E-2</v>
      </c>
      <c r="K2143" s="259">
        <f t="shared" si="706"/>
        <v>789.91136400000005</v>
      </c>
      <c r="L2143" s="250">
        <f t="shared" si="703"/>
        <v>0</v>
      </c>
      <c r="M2143" s="19" t="s">
        <v>1260</v>
      </c>
      <c r="O2143" s="32" t="str">
        <f t="shared" si="707"/>
        <v>E335</v>
      </c>
      <c r="P2143" s="318"/>
      <c r="T2143" s="19" t="s">
        <v>1260</v>
      </c>
    </row>
    <row r="2144" spans="1:20" outlineLevel="2" x14ac:dyDescent="0.25">
      <c r="A2144" t="s">
        <v>185</v>
      </c>
      <c r="B2144" t="str">
        <f t="shared" si="704"/>
        <v>E3351 HYD S/M/Tools, Snoq 1-2013-7</v>
      </c>
      <c r="C2144" s="19" t="s">
        <v>1230</v>
      </c>
      <c r="E2144" s="27">
        <v>43312</v>
      </c>
      <c r="F2144" s="249">
        <v>718101.24</v>
      </c>
      <c r="G2144" s="67">
        <v>1.32E-2</v>
      </c>
      <c r="H2144" s="250">
        <v>789.91</v>
      </c>
      <c r="I2144" s="249">
        <f t="shared" si="705"/>
        <v>718101.24</v>
      </c>
      <c r="J2144" s="67">
        <f t="shared" si="690"/>
        <v>1.32E-2</v>
      </c>
      <c r="K2144" s="259">
        <f t="shared" si="706"/>
        <v>789.91136400000005</v>
      </c>
      <c r="L2144" s="250">
        <f t="shared" si="703"/>
        <v>0</v>
      </c>
      <c r="M2144" s="19" t="s">
        <v>1260</v>
      </c>
      <c r="O2144" s="32" t="str">
        <f t="shared" si="707"/>
        <v>E335</v>
      </c>
      <c r="P2144" s="318"/>
      <c r="T2144" s="19" t="s">
        <v>1260</v>
      </c>
    </row>
    <row r="2145" spans="1:20" outlineLevel="2" x14ac:dyDescent="0.25">
      <c r="A2145" t="s">
        <v>185</v>
      </c>
      <c r="B2145" t="str">
        <f t="shared" si="704"/>
        <v>E3351 HYD S/M/Tools, Snoq 1-2013-8</v>
      </c>
      <c r="C2145" s="19" t="s">
        <v>1230</v>
      </c>
      <c r="E2145" s="27">
        <v>43343</v>
      </c>
      <c r="F2145" s="249">
        <v>718101.24</v>
      </c>
      <c r="G2145" s="67">
        <v>1.32E-2</v>
      </c>
      <c r="H2145" s="250">
        <v>789.91</v>
      </c>
      <c r="I2145" s="249">
        <f t="shared" si="705"/>
        <v>718101.24</v>
      </c>
      <c r="J2145" s="67">
        <f t="shared" si="690"/>
        <v>1.32E-2</v>
      </c>
      <c r="K2145" s="259">
        <f t="shared" si="706"/>
        <v>789.91136400000005</v>
      </c>
      <c r="L2145" s="250">
        <f t="shared" si="703"/>
        <v>0</v>
      </c>
      <c r="M2145" s="19" t="s">
        <v>1260</v>
      </c>
      <c r="O2145" s="32" t="str">
        <f t="shared" si="707"/>
        <v>E335</v>
      </c>
      <c r="P2145" s="318"/>
      <c r="T2145" s="19" t="s">
        <v>1260</v>
      </c>
    </row>
    <row r="2146" spans="1:20" outlineLevel="2" x14ac:dyDescent="0.25">
      <c r="A2146" t="s">
        <v>185</v>
      </c>
      <c r="B2146" t="str">
        <f t="shared" si="704"/>
        <v>E3351 HYD S/M/Tools, Snoq 1-2013-9</v>
      </c>
      <c r="C2146" s="19" t="s">
        <v>1230</v>
      </c>
      <c r="E2146" s="27">
        <v>43373</v>
      </c>
      <c r="F2146" s="249">
        <v>718101.24</v>
      </c>
      <c r="G2146" s="67">
        <v>1.32E-2</v>
      </c>
      <c r="H2146" s="250">
        <v>789.91</v>
      </c>
      <c r="I2146" s="249">
        <f t="shared" si="705"/>
        <v>718101.24</v>
      </c>
      <c r="J2146" s="67">
        <f t="shared" si="690"/>
        <v>1.32E-2</v>
      </c>
      <c r="K2146" s="259">
        <f t="shared" si="706"/>
        <v>789.91136400000005</v>
      </c>
      <c r="L2146" s="250">
        <f t="shared" si="703"/>
        <v>0</v>
      </c>
      <c r="M2146" s="19" t="s">
        <v>1260</v>
      </c>
      <c r="O2146" s="32" t="str">
        <f t="shared" si="707"/>
        <v>E335</v>
      </c>
      <c r="P2146" s="318"/>
      <c r="T2146" s="19" t="s">
        <v>1260</v>
      </c>
    </row>
    <row r="2147" spans="1:20" outlineLevel="2" x14ac:dyDescent="0.25">
      <c r="A2147" t="s">
        <v>185</v>
      </c>
      <c r="B2147" t="str">
        <f t="shared" si="704"/>
        <v>E3351 HYD S/M/Tools, Snoq 1-2013-10</v>
      </c>
      <c r="C2147" s="19" t="s">
        <v>1230</v>
      </c>
      <c r="E2147" s="27">
        <v>43404</v>
      </c>
      <c r="F2147" s="249">
        <v>718101.24</v>
      </c>
      <c r="G2147" s="67">
        <v>1.32E-2</v>
      </c>
      <c r="H2147" s="250">
        <v>789.91</v>
      </c>
      <c r="I2147" s="249">
        <f t="shared" si="705"/>
        <v>718101.24</v>
      </c>
      <c r="J2147" s="67">
        <f t="shared" si="690"/>
        <v>1.32E-2</v>
      </c>
      <c r="K2147" s="259">
        <f t="shared" si="706"/>
        <v>789.91136400000005</v>
      </c>
      <c r="L2147" s="250">
        <f t="shared" si="703"/>
        <v>0</v>
      </c>
      <c r="M2147" s="19" t="s">
        <v>1260</v>
      </c>
      <c r="O2147" s="32" t="str">
        <f t="shared" si="707"/>
        <v>E335</v>
      </c>
      <c r="P2147" s="318"/>
      <c r="T2147" s="19" t="s">
        <v>1260</v>
      </c>
    </row>
    <row r="2148" spans="1:20" outlineLevel="2" x14ac:dyDescent="0.25">
      <c r="A2148" t="s">
        <v>185</v>
      </c>
      <c r="B2148" t="str">
        <f t="shared" si="704"/>
        <v>E3351 HYD S/M/Tools, Snoq 1-2013-11</v>
      </c>
      <c r="C2148" s="19" t="s">
        <v>1230</v>
      </c>
      <c r="E2148" s="27">
        <v>43434</v>
      </c>
      <c r="F2148" s="249">
        <v>718101.24</v>
      </c>
      <c r="G2148" s="67">
        <v>1.32E-2</v>
      </c>
      <c r="H2148" s="250">
        <v>789.91</v>
      </c>
      <c r="I2148" s="249">
        <f t="shared" si="705"/>
        <v>718101.24</v>
      </c>
      <c r="J2148" s="67">
        <f t="shared" si="690"/>
        <v>1.32E-2</v>
      </c>
      <c r="K2148" s="259">
        <f t="shared" si="706"/>
        <v>789.91136400000005</v>
      </c>
      <c r="L2148" s="250">
        <f t="shared" si="703"/>
        <v>0</v>
      </c>
      <c r="M2148" s="19" t="s">
        <v>1260</v>
      </c>
      <c r="O2148" s="32" t="str">
        <f t="shared" si="707"/>
        <v>E335</v>
      </c>
      <c r="P2148" s="318"/>
      <c r="T2148" s="19" t="s">
        <v>1260</v>
      </c>
    </row>
    <row r="2149" spans="1:20" outlineLevel="2" x14ac:dyDescent="0.25">
      <c r="A2149" t="s">
        <v>185</v>
      </c>
      <c r="B2149" t="str">
        <f t="shared" si="704"/>
        <v>E3351 HYD S/M/Tools, Snoq 1-2013-12</v>
      </c>
      <c r="C2149" s="19" t="s">
        <v>1230</v>
      </c>
      <c r="E2149" s="27">
        <v>43465</v>
      </c>
      <c r="F2149" s="249">
        <v>718101.24</v>
      </c>
      <c r="G2149" s="67">
        <v>1.32E-2</v>
      </c>
      <c r="H2149" s="250">
        <v>789.91</v>
      </c>
      <c r="I2149" s="249">
        <f t="shared" si="705"/>
        <v>718101.24</v>
      </c>
      <c r="J2149" s="67">
        <f t="shared" si="690"/>
        <v>1.32E-2</v>
      </c>
      <c r="K2149" s="259">
        <f t="shared" si="706"/>
        <v>789.91136400000005</v>
      </c>
      <c r="L2149" s="250">
        <f t="shared" si="703"/>
        <v>0</v>
      </c>
      <c r="M2149" s="19" t="s">
        <v>1260</v>
      </c>
      <c r="O2149" s="32" t="str">
        <f t="shared" si="707"/>
        <v>E335</v>
      </c>
      <c r="P2149" s="318"/>
      <c r="T2149" s="19" t="s">
        <v>1260</v>
      </c>
    </row>
    <row r="2150" spans="1:20" s="19" customFormat="1" ht="15.75" outlineLevel="1" thickBot="1" x14ac:dyDescent="0.3">
      <c r="A2150" s="28" t="s">
        <v>788</v>
      </c>
      <c r="C2150" s="20" t="s">
        <v>1232</v>
      </c>
      <c r="E2150" s="104" t="s">
        <v>1266</v>
      </c>
      <c r="F2150" s="29"/>
      <c r="G2150" s="30"/>
      <c r="H2150" s="41">
        <f>SUBTOTAL(9,H2138:H2149)</f>
        <v>9478.92</v>
      </c>
      <c r="I2150" s="29"/>
      <c r="J2150" s="30">
        <f t="shared" si="690"/>
        <v>0</v>
      </c>
      <c r="K2150" s="41">
        <f>SUBTOTAL(9,K2138:K2149)</f>
        <v>9478.9363679999988</v>
      </c>
      <c r="L2150" s="41">
        <f t="shared" si="703"/>
        <v>0.02</v>
      </c>
      <c r="O2150" s="32" t="str">
        <f>LEFT(A2150,5)</f>
        <v>E3351</v>
      </c>
      <c r="P2150" s="318">
        <f>-L2150/2</f>
        <v>-0.01</v>
      </c>
    </row>
    <row r="2151" spans="1:20" ht="15.75" outlineLevel="2" thickTop="1" x14ac:dyDescent="0.25">
      <c r="A2151" t="s">
        <v>186</v>
      </c>
      <c r="B2151" t="str">
        <f t="shared" ref="B2151:B2162" si="708">CONCATENATE(A2151,"-",MONTH(E2151))</f>
        <v>E3351 HYD Sta Main Tool, Upper Bker-1</v>
      </c>
      <c r="C2151" s="19" t="s">
        <v>1230</v>
      </c>
      <c r="E2151" s="27">
        <v>43131</v>
      </c>
      <c r="F2151" s="249">
        <v>712351.7</v>
      </c>
      <c r="G2151" s="67">
        <v>0.1036</v>
      </c>
      <c r="H2151" s="250">
        <v>6149.97</v>
      </c>
      <c r="I2151" s="249">
        <f t="shared" ref="I2151:I2162" si="709">VLOOKUP(CONCATENATE(A2151,"-12"),$B$6:$F$7816,5,FALSE)</f>
        <v>768134.03</v>
      </c>
      <c r="J2151" s="67">
        <f t="shared" si="690"/>
        <v>0.1036</v>
      </c>
      <c r="K2151" s="259">
        <f t="shared" ref="K2151:K2162" si="710">I2151*J2151/12</f>
        <v>6631.5571256666663</v>
      </c>
      <c r="L2151" s="250">
        <f t="shared" si="703"/>
        <v>481.59</v>
      </c>
      <c r="M2151" s="19" t="s">
        <v>1260</v>
      </c>
      <c r="O2151" s="32" t="str">
        <f t="shared" ref="O2151:O2162" si="711">LEFT(A2151,4)</f>
        <v>E335</v>
      </c>
      <c r="P2151" s="318"/>
      <c r="T2151" s="19" t="s">
        <v>1260</v>
      </c>
    </row>
    <row r="2152" spans="1:20" outlineLevel="2" x14ac:dyDescent="0.25">
      <c r="A2152" t="s">
        <v>186</v>
      </c>
      <c r="B2152" t="str">
        <f t="shared" si="708"/>
        <v>E3351 HYD Sta Main Tool, Upper Bker-2</v>
      </c>
      <c r="C2152" s="19" t="s">
        <v>1230</v>
      </c>
      <c r="E2152" s="27">
        <v>43159</v>
      </c>
      <c r="F2152" s="249">
        <v>712351.7</v>
      </c>
      <c r="G2152" s="67">
        <v>0.1036</v>
      </c>
      <c r="H2152" s="250">
        <v>6149.97</v>
      </c>
      <c r="I2152" s="249">
        <f t="shared" si="709"/>
        <v>768134.03</v>
      </c>
      <c r="J2152" s="67">
        <f t="shared" si="690"/>
        <v>0.1036</v>
      </c>
      <c r="K2152" s="259">
        <f t="shared" si="710"/>
        <v>6631.5571256666663</v>
      </c>
      <c r="L2152" s="250">
        <f t="shared" si="703"/>
        <v>481.59</v>
      </c>
      <c r="M2152" s="19" t="s">
        <v>1260</v>
      </c>
      <c r="O2152" s="32" t="str">
        <f t="shared" si="711"/>
        <v>E335</v>
      </c>
      <c r="P2152" s="318"/>
      <c r="T2152" s="19" t="s">
        <v>1260</v>
      </c>
    </row>
    <row r="2153" spans="1:20" outlineLevel="2" x14ac:dyDescent="0.25">
      <c r="A2153" t="s">
        <v>186</v>
      </c>
      <c r="B2153" t="str">
        <f t="shared" si="708"/>
        <v>E3351 HYD Sta Main Tool, Upper Bker-3</v>
      </c>
      <c r="C2153" s="19" t="s">
        <v>1230</v>
      </c>
      <c r="E2153" s="27">
        <v>43190</v>
      </c>
      <c r="F2153" s="249">
        <v>716844.32</v>
      </c>
      <c r="G2153" s="67">
        <v>0.1036</v>
      </c>
      <c r="H2153" s="250">
        <v>6188.76</v>
      </c>
      <c r="I2153" s="249">
        <f t="shared" si="709"/>
        <v>768134.03</v>
      </c>
      <c r="J2153" s="67">
        <f t="shared" si="690"/>
        <v>0.1036</v>
      </c>
      <c r="K2153" s="259">
        <f t="shared" si="710"/>
        <v>6631.5571256666663</v>
      </c>
      <c r="L2153" s="250">
        <f t="shared" si="703"/>
        <v>442.8</v>
      </c>
      <c r="M2153" s="19" t="s">
        <v>1260</v>
      </c>
      <c r="O2153" s="32" t="str">
        <f t="shared" si="711"/>
        <v>E335</v>
      </c>
      <c r="P2153" s="318"/>
      <c r="T2153" s="19" t="s">
        <v>1260</v>
      </c>
    </row>
    <row r="2154" spans="1:20" outlineLevel="2" x14ac:dyDescent="0.25">
      <c r="A2154" t="s">
        <v>186</v>
      </c>
      <c r="B2154" t="str">
        <f t="shared" si="708"/>
        <v>E3351 HYD Sta Main Tool, Upper Bker-4</v>
      </c>
      <c r="C2154" s="19" t="s">
        <v>1230</v>
      </c>
      <c r="E2154" s="27">
        <v>43220</v>
      </c>
      <c r="F2154" s="249">
        <v>723210.12</v>
      </c>
      <c r="G2154" s="67">
        <v>0.1036</v>
      </c>
      <c r="H2154" s="250">
        <v>6243.71</v>
      </c>
      <c r="I2154" s="249">
        <f t="shared" si="709"/>
        <v>768134.03</v>
      </c>
      <c r="J2154" s="67">
        <f t="shared" si="690"/>
        <v>0.1036</v>
      </c>
      <c r="K2154" s="259">
        <f t="shared" si="710"/>
        <v>6631.5571256666663</v>
      </c>
      <c r="L2154" s="250">
        <f t="shared" si="703"/>
        <v>387.85</v>
      </c>
      <c r="M2154" s="19" t="s">
        <v>1260</v>
      </c>
      <c r="O2154" s="32" t="str">
        <f t="shared" si="711"/>
        <v>E335</v>
      </c>
      <c r="P2154" s="318"/>
      <c r="T2154" s="19" t="s">
        <v>1260</v>
      </c>
    </row>
    <row r="2155" spans="1:20" outlineLevel="2" x14ac:dyDescent="0.25">
      <c r="A2155" t="s">
        <v>186</v>
      </c>
      <c r="B2155" t="str">
        <f t="shared" si="708"/>
        <v>E3351 HYD Sta Main Tool, Upper Bker-5</v>
      </c>
      <c r="C2155" s="19" t="s">
        <v>1230</v>
      </c>
      <c r="E2155" s="27">
        <v>43251</v>
      </c>
      <c r="F2155" s="249">
        <v>725083.29</v>
      </c>
      <c r="G2155" s="67">
        <v>0.1036</v>
      </c>
      <c r="H2155" s="250">
        <v>6259.89</v>
      </c>
      <c r="I2155" s="249">
        <f t="shared" si="709"/>
        <v>768134.03</v>
      </c>
      <c r="J2155" s="67">
        <f t="shared" si="690"/>
        <v>0.1036</v>
      </c>
      <c r="K2155" s="259">
        <f t="shared" si="710"/>
        <v>6631.5571256666663</v>
      </c>
      <c r="L2155" s="250">
        <f t="shared" si="703"/>
        <v>371.67</v>
      </c>
      <c r="M2155" s="19" t="s">
        <v>1260</v>
      </c>
      <c r="O2155" s="32" t="str">
        <f t="shared" si="711"/>
        <v>E335</v>
      </c>
      <c r="P2155" s="318"/>
      <c r="T2155" s="19" t="s">
        <v>1260</v>
      </c>
    </row>
    <row r="2156" spans="1:20" outlineLevel="2" x14ac:dyDescent="0.25">
      <c r="A2156" t="s">
        <v>186</v>
      </c>
      <c r="B2156" t="str">
        <f t="shared" si="708"/>
        <v>E3351 HYD Sta Main Tool, Upper Bker-6</v>
      </c>
      <c r="C2156" s="19" t="s">
        <v>1230</v>
      </c>
      <c r="E2156" s="27">
        <v>43281</v>
      </c>
      <c r="F2156" s="249">
        <v>733340.27</v>
      </c>
      <c r="G2156" s="67">
        <v>0.1036</v>
      </c>
      <c r="H2156" s="250">
        <v>6331.17</v>
      </c>
      <c r="I2156" s="249">
        <f t="shared" si="709"/>
        <v>768134.03</v>
      </c>
      <c r="J2156" s="67">
        <f t="shared" si="690"/>
        <v>0.1036</v>
      </c>
      <c r="K2156" s="259">
        <f t="shared" si="710"/>
        <v>6631.5571256666663</v>
      </c>
      <c r="L2156" s="250">
        <f t="shared" si="703"/>
        <v>300.39</v>
      </c>
      <c r="M2156" s="19" t="s">
        <v>1260</v>
      </c>
      <c r="O2156" s="32" t="str">
        <f t="shared" si="711"/>
        <v>E335</v>
      </c>
      <c r="P2156" s="318"/>
      <c r="T2156" s="19" t="s">
        <v>1260</v>
      </c>
    </row>
    <row r="2157" spans="1:20" outlineLevel="2" x14ac:dyDescent="0.25">
      <c r="A2157" t="s">
        <v>186</v>
      </c>
      <c r="B2157" t="str">
        <f t="shared" si="708"/>
        <v>E3351 HYD Sta Main Tool, Upper Bker-7</v>
      </c>
      <c r="C2157" s="19" t="s">
        <v>1230</v>
      </c>
      <c r="E2157" s="27">
        <v>43312</v>
      </c>
      <c r="F2157" s="249">
        <v>743322.38</v>
      </c>
      <c r="G2157" s="67">
        <v>0.1036</v>
      </c>
      <c r="H2157" s="250">
        <v>6417.35</v>
      </c>
      <c r="I2157" s="249">
        <f t="shared" si="709"/>
        <v>768134.03</v>
      </c>
      <c r="J2157" s="67">
        <f t="shared" si="690"/>
        <v>0.1036</v>
      </c>
      <c r="K2157" s="259">
        <f t="shared" si="710"/>
        <v>6631.5571256666663</v>
      </c>
      <c r="L2157" s="250">
        <f t="shared" si="703"/>
        <v>214.21</v>
      </c>
      <c r="M2157" s="19" t="s">
        <v>1260</v>
      </c>
      <c r="O2157" s="32" t="str">
        <f t="shared" si="711"/>
        <v>E335</v>
      </c>
      <c r="P2157" s="318"/>
      <c r="T2157" s="19" t="s">
        <v>1260</v>
      </c>
    </row>
    <row r="2158" spans="1:20" outlineLevel="2" x14ac:dyDescent="0.25">
      <c r="A2158" t="s">
        <v>186</v>
      </c>
      <c r="B2158" t="str">
        <f t="shared" si="708"/>
        <v>E3351 HYD Sta Main Tool, Upper Bker-8</v>
      </c>
      <c r="C2158" s="19" t="s">
        <v>1230</v>
      </c>
      <c r="E2158" s="27">
        <v>43343</v>
      </c>
      <c r="F2158" s="249">
        <v>745047.5</v>
      </c>
      <c r="G2158" s="67">
        <v>0.1036</v>
      </c>
      <c r="H2158" s="250">
        <v>6432.24</v>
      </c>
      <c r="I2158" s="249">
        <f t="shared" si="709"/>
        <v>768134.03</v>
      </c>
      <c r="J2158" s="67">
        <f t="shared" ref="J2158:J2221" si="712">G2158</f>
        <v>0.1036</v>
      </c>
      <c r="K2158" s="259">
        <f t="shared" si="710"/>
        <v>6631.5571256666663</v>
      </c>
      <c r="L2158" s="250">
        <f t="shared" si="703"/>
        <v>199.32</v>
      </c>
      <c r="M2158" s="19" t="s">
        <v>1260</v>
      </c>
      <c r="O2158" s="32" t="str">
        <f t="shared" si="711"/>
        <v>E335</v>
      </c>
      <c r="P2158" s="318"/>
      <c r="T2158" s="19" t="s">
        <v>1260</v>
      </c>
    </row>
    <row r="2159" spans="1:20" outlineLevel="2" x14ac:dyDescent="0.25">
      <c r="A2159" t="s">
        <v>186</v>
      </c>
      <c r="B2159" t="str">
        <f t="shared" si="708"/>
        <v>E3351 HYD Sta Main Tool, Upper Bker-9</v>
      </c>
      <c r="C2159" s="19" t="s">
        <v>1230</v>
      </c>
      <c r="E2159" s="27">
        <v>43373</v>
      </c>
      <c r="F2159" s="249">
        <v>745047.5</v>
      </c>
      <c r="G2159" s="67">
        <v>0.1036</v>
      </c>
      <c r="H2159" s="250">
        <v>6432.24</v>
      </c>
      <c r="I2159" s="249">
        <f t="shared" si="709"/>
        <v>768134.03</v>
      </c>
      <c r="J2159" s="67">
        <f t="shared" si="712"/>
        <v>0.1036</v>
      </c>
      <c r="K2159" s="259">
        <f t="shared" si="710"/>
        <v>6631.5571256666663</v>
      </c>
      <c r="L2159" s="250">
        <f t="shared" si="703"/>
        <v>199.32</v>
      </c>
      <c r="M2159" s="19" t="s">
        <v>1260</v>
      </c>
      <c r="O2159" s="32" t="str">
        <f t="shared" si="711"/>
        <v>E335</v>
      </c>
      <c r="P2159" s="318"/>
      <c r="T2159" s="19" t="s">
        <v>1260</v>
      </c>
    </row>
    <row r="2160" spans="1:20" outlineLevel="2" x14ac:dyDescent="0.25">
      <c r="A2160" t="s">
        <v>186</v>
      </c>
      <c r="B2160" t="str">
        <f t="shared" si="708"/>
        <v>E3351 HYD Sta Main Tool, Upper Bker-10</v>
      </c>
      <c r="C2160" s="19" t="s">
        <v>1230</v>
      </c>
      <c r="E2160" s="27">
        <v>43404</v>
      </c>
      <c r="F2160" s="249">
        <v>745047.5</v>
      </c>
      <c r="G2160" s="67">
        <v>0.1036</v>
      </c>
      <c r="H2160" s="250">
        <v>6432.24</v>
      </c>
      <c r="I2160" s="249">
        <f t="shared" si="709"/>
        <v>768134.03</v>
      </c>
      <c r="J2160" s="67">
        <f t="shared" si="712"/>
        <v>0.1036</v>
      </c>
      <c r="K2160" s="259">
        <f t="shared" si="710"/>
        <v>6631.5571256666663</v>
      </c>
      <c r="L2160" s="250">
        <f t="shared" si="703"/>
        <v>199.32</v>
      </c>
      <c r="M2160" s="19" t="s">
        <v>1260</v>
      </c>
      <c r="O2160" s="32" t="str">
        <f t="shared" si="711"/>
        <v>E335</v>
      </c>
      <c r="P2160" s="318"/>
      <c r="T2160" s="19" t="s">
        <v>1260</v>
      </c>
    </row>
    <row r="2161" spans="1:20" outlineLevel="2" x14ac:dyDescent="0.25">
      <c r="A2161" t="s">
        <v>186</v>
      </c>
      <c r="B2161" t="str">
        <f t="shared" si="708"/>
        <v>E3351 HYD Sta Main Tool, Upper Bker-11</v>
      </c>
      <c r="C2161" s="19" t="s">
        <v>1230</v>
      </c>
      <c r="E2161" s="27">
        <v>43434</v>
      </c>
      <c r="F2161" s="249">
        <v>751520.57</v>
      </c>
      <c r="G2161" s="67">
        <v>0.1036</v>
      </c>
      <c r="H2161" s="250">
        <v>6488.13</v>
      </c>
      <c r="I2161" s="249">
        <f t="shared" si="709"/>
        <v>768134.03</v>
      </c>
      <c r="J2161" s="67">
        <f t="shared" si="712"/>
        <v>0.1036</v>
      </c>
      <c r="K2161" s="259">
        <f t="shared" si="710"/>
        <v>6631.5571256666663</v>
      </c>
      <c r="L2161" s="250">
        <f t="shared" si="703"/>
        <v>143.43</v>
      </c>
      <c r="M2161" s="19" t="s">
        <v>1260</v>
      </c>
      <c r="O2161" s="32" t="str">
        <f t="shared" si="711"/>
        <v>E335</v>
      </c>
      <c r="P2161" s="318"/>
      <c r="T2161" s="19" t="s">
        <v>1260</v>
      </c>
    </row>
    <row r="2162" spans="1:20" outlineLevel="2" x14ac:dyDescent="0.25">
      <c r="A2162" t="s">
        <v>186</v>
      </c>
      <c r="B2162" t="str">
        <f t="shared" si="708"/>
        <v>E3351 HYD Sta Main Tool, Upper Bker-12</v>
      </c>
      <c r="C2162" s="19" t="s">
        <v>1230</v>
      </c>
      <c r="E2162" s="27">
        <v>43465</v>
      </c>
      <c r="F2162" s="249">
        <v>768134.03</v>
      </c>
      <c r="G2162" s="67">
        <v>0.1036</v>
      </c>
      <c r="H2162" s="250">
        <v>6631.56</v>
      </c>
      <c r="I2162" s="249">
        <f t="shared" si="709"/>
        <v>768134.03</v>
      </c>
      <c r="J2162" s="67">
        <f t="shared" si="712"/>
        <v>0.1036</v>
      </c>
      <c r="K2162" s="259">
        <f t="shared" si="710"/>
        <v>6631.5571256666663</v>
      </c>
      <c r="L2162" s="250">
        <f t="shared" si="703"/>
        <v>0</v>
      </c>
      <c r="M2162" s="19" t="s">
        <v>1260</v>
      </c>
      <c r="O2162" s="32" t="str">
        <f t="shared" si="711"/>
        <v>E335</v>
      </c>
      <c r="P2162" s="318"/>
      <c r="T2162" s="19" t="s">
        <v>1260</v>
      </c>
    </row>
    <row r="2163" spans="1:20" s="19" customFormat="1" ht="15.75" outlineLevel="1" thickBot="1" x14ac:dyDescent="0.3">
      <c r="A2163" s="28" t="s">
        <v>789</v>
      </c>
      <c r="C2163" s="20" t="s">
        <v>1232</v>
      </c>
      <c r="E2163" s="104" t="s">
        <v>1266</v>
      </c>
      <c r="F2163" s="29"/>
      <c r="G2163" s="30"/>
      <c r="H2163" s="41">
        <f>SUBTOTAL(9,H2151:H2162)</f>
        <v>76157.23</v>
      </c>
      <c r="I2163" s="29"/>
      <c r="J2163" s="30">
        <f t="shared" si="712"/>
        <v>0</v>
      </c>
      <c r="K2163" s="41">
        <f>SUBTOTAL(9,K2151:K2162)</f>
        <v>79578.685507999995</v>
      </c>
      <c r="L2163" s="41">
        <f t="shared" si="703"/>
        <v>3421.46</v>
      </c>
      <c r="O2163" s="32" t="str">
        <f>LEFT(A2163,5)</f>
        <v>E3351</v>
      </c>
      <c r="P2163" s="318">
        <f>-L2163/2</f>
        <v>-1710.73</v>
      </c>
    </row>
    <row r="2164" spans="1:20" ht="15.75" outlineLevel="2" thickTop="1" x14ac:dyDescent="0.25">
      <c r="A2164" t="s">
        <v>187</v>
      </c>
      <c r="B2164" t="str">
        <f t="shared" ref="B2164:B2175" si="713">CONCATENATE(A2164,"-",MONTH(E2164))</f>
        <v>E3351 HYD Sta Main Tools, LB-2013-1</v>
      </c>
      <c r="C2164" s="19" t="s">
        <v>1230</v>
      </c>
      <c r="E2164" s="27">
        <v>43131</v>
      </c>
      <c r="F2164" s="249">
        <v>66683.86</v>
      </c>
      <c r="G2164" s="67">
        <v>1.77E-2</v>
      </c>
      <c r="H2164" s="250">
        <v>98.36</v>
      </c>
      <c r="I2164" s="249">
        <f t="shared" ref="I2164:I2175" si="714">VLOOKUP(CONCATENATE(A2164,"-12"),$B$6:$F$7816,5,FALSE)</f>
        <v>66683.86</v>
      </c>
      <c r="J2164" s="67">
        <f t="shared" si="712"/>
        <v>1.77E-2</v>
      </c>
      <c r="K2164" s="259">
        <f t="shared" ref="K2164:K2175" si="715">I2164*J2164/12</f>
        <v>98.358693500000001</v>
      </c>
      <c r="L2164" s="250">
        <f t="shared" si="703"/>
        <v>0</v>
      </c>
      <c r="M2164" s="19" t="s">
        <v>1260</v>
      </c>
      <c r="O2164" s="32" t="str">
        <f t="shared" ref="O2164:O2175" si="716">LEFT(A2164,4)</f>
        <v>E335</v>
      </c>
      <c r="P2164" s="318"/>
      <c r="T2164" s="19" t="s">
        <v>1260</v>
      </c>
    </row>
    <row r="2165" spans="1:20" outlineLevel="2" x14ac:dyDescent="0.25">
      <c r="A2165" t="s">
        <v>187</v>
      </c>
      <c r="B2165" t="str">
        <f t="shared" si="713"/>
        <v>E3351 HYD Sta Main Tools, LB-2013-2</v>
      </c>
      <c r="C2165" s="19" t="s">
        <v>1230</v>
      </c>
      <c r="E2165" s="27">
        <v>43159</v>
      </c>
      <c r="F2165" s="249">
        <v>66683.86</v>
      </c>
      <c r="G2165" s="67">
        <v>1.77E-2</v>
      </c>
      <c r="H2165" s="250">
        <v>98.36</v>
      </c>
      <c r="I2165" s="249">
        <f t="shared" si="714"/>
        <v>66683.86</v>
      </c>
      <c r="J2165" s="67">
        <f t="shared" si="712"/>
        <v>1.77E-2</v>
      </c>
      <c r="K2165" s="259">
        <f t="shared" si="715"/>
        <v>98.358693500000001</v>
      </c>
      <c r="L2165" s="250">
        <f t="shared" si="703"/>
        <v>0</v>
      </c>
      <c r="M2165" s="19" t="s">
        <v>1260</v>
      </c>
      <c r="O2165" s="32" t="str">
        <f t="shared" si="716"/>
        <v>E335</v>
      </c>
      <c r="P2165" s="318"/>
      <c r="T2165" s="19" t="s">
        <v>1260</v>
      </c>
    </row>
    <row r="2166" spans="1:20" outlineLevel="2" x14ac:dyDescent="0.25">
      <c r="A2166" t="s">
        <v>187</v>
      </c>
      <c r="B2166" t="str">
        <f t="shared" si="713"/>
        <v>E3351 HYD Sta Main Tools, LB-2013-3</v>
      </c>
      <c r="C2166" s="19" t="s">
        <v>1230</v>
      </c>
      <c r="E2166" s="27">
        <v>43190</v>
      </c>
      <c r="F2166" s="249">
        <v>66683.86</v>
      </c>
      <c r="G2166" s="67">
        <v>1.77E-2</v>
      </c>
      <c r="H2166" s="250">
        <v>98.36</v>
      </c>
      <c r="I2166" s="249">
        <f t="shared" si="714"/>
        <v>66683.86</v>
      </c>
      <c r="J2166" s="67">
        <f t="shared" si="712"/>
        <v>1.77E-2</v>
      </c>
      <c r="K2166" s="259">
        <f t="shared" si="715"/>
        <v>98.358693500000001</v>
      </c>
      <c r="L2166" s="250">
        <f t="shared" si="703"/>
        <v>0</v>
      </c>
      <c r="M2166" s="19" t="s">
        <v>1260</v>
      </c>
      <c r="O2166" s="32" t="str">
        <f t="shared" si="716"/>
        <v>E335</v>
      </c>
      <c r="P2166" s="318"/>
      <c r="T2166" s="19" t="s">
        <v>1260</v>
      </c>
    </row>
    <row r="2167" spans="1:20" outlineLevel="2" x14ac:dyDescent="0.25">
      <c r="A2167" t="s">
        <v>187</v>
      </c>
      <c r="B2167" t="str">
        <f t="shared" si="713"/>
        <v>E3351 HYD Sta Main Tools, LB-2013-4</v>
      </c>
      <c r="C2167" s="19" t="s">
        <v>1230</v>
      </c>
      <c r="E2167" s="27">
        <v>43220</v>
      </c>
      <c r="F2167" s="249">
        <v>66683.86</v>
      </c>
      <c r="G2167" s="67">
        <v>1.77E-2</v>
      </c>
      <c r="H2167" s="250">
        <v>98.36</v>
      </c>
      <c r="I2167" s="249">
        <f t="shared" si="714"/>
        <v>66683.86</v>
      </c>
      <c r="J2167" s="67">
        <f t="shared" si="712"/>
        <v>1.77E-2</v>
      </c>
      <c r="K2167" s="259">
        <f t="shared" si="715"/>
        <v>98.358693500000001</v>
      </c>
      <c r="L2167" s="250">
        <f t="shared" si="703"/>
        <v>0</v>
      </c>
      <c r="M2167" s="19" t="s">
        <v>1260</v>
      </c>
      <c r="O2167" s="32" t="str">
        <f t="shared" si="716"/>
        <v>E335</v>
      </c>
      <c r="P2167" s="318"/>
      <c r="T2167" s="19" t="s">
        <v>1260</v>
      </c>
    </row>
    <row r="2168" spans="1:20" outlineLevel="2" x14ac:dyDescent="0.25">
      <c r="A2168" t="s">
        <v>187</v>
      </c>
      <c r="B2168" t="str">
        <f t="shared" si="713"/>
        <v>E3351 HYD Sta Main Tools, LB-2013-5</v>
      </c>
      <c r="C2168" s="19" t="s">
        <v>1230</v>
      </c>
      <c r="E2168" s="27">
        <v>43251</v>
      </c>
      <c r="F2168" s="249">
        <v>66683.86</v>
      </c>
      <c r="G2168" s="67">
        <v>1.77E-2</v>
      </c>
      <c r="H2168" s="250">
        <v>98.36</v>
      </c>
      <c r="I2168" s="249">
        <f t="shared" si="714"/>
        <v>66683.86</v>
      </c>
      <c r="J2168" s="67">
        <f t="shared" si="712"/>
        <v>1.77E-2</v>
      </c>
      <c r="K2168" s="259">
        <f t="shared" si="715"/>
        <v>98.358693500000001</v>
      </c>
      <c r="L2168" s="250">
        <f t="shared" si="703"/>
        <v>0</v>
      </c>
      <c r="M2168" s="19" t="s">
        <v>1260</v>
      </c>
      <c r="O2168" s="32" t="str">
        <f t="shared" si="716"/>
        <v>E335</v>
      </c>
      <c r="P2168" s="318"/>
      <c r="T2168" s="19" t="s">
        <v>1260</v>
      </c>
    </row>
    <row r="2169" spans="1:20" outlineLevel="2" x14ac:dyDescent="0.25">
      <c r="A2169" t="s">
        <v>187</v>
      </c>
      <c r="B2169" t="str">
        <f t="shared" si="713"/>
        <v>E3351 HYD Sta Main Tools, LB-2013-6</v>
      </c>
      <c r="C2169" s="19" t="s">
        <v>1230</v>
      </c>
      <c r="E2169" s="27">
        <v>43281</v>
      </c>
      <c r="F2169" s="249">
        <v>66683.86</v>
      </c>
      <c r="G2169" s="67">
        <v>1.77E-2</v>
      </c>
      <c r="H2169" s="250">
        <v>98.36</v>
      </c>
      <c r="I2169" s="249">
        <f t="shared" si="714"/>
        <v>66683.86</v>
      </c>
      <c r="J2169" s="67">
        <f t="shared" si="712"/>
        <v>1.77E-2</v>
      </c>
      <c r="K2169" s="259">
        <f t="shared" si="715"/>
        <v>98.358693500000001</v>
      </c>
      <c r="L2169" s="250">
        <f t="shared" si="703"/>
        <v>0</v>
      </c>
      <c r="M2169" s="19" t="s">
        <v>1260</v>
      </c>
      <c r="O2169" s="32" t="str">
        <f t="shared" si="716"/>
        <v>E335</v>
      </c>
      <c r="P2169" s="318"/>
      <c r="T2169" s="19" t="s">
        <v>1260</v>
      </c>
    </row>
    <row r="2170" spans="1:20" outlineLevel="2" x14ac:dyDescent="0.25">
      <c r="A2170" t="s">
        <v>187</v>
      </c>
      <c r="B2170" t="str">
        <f t="shared" si="713"/>
        <v>E3351 HYD Sta Main Tools, LB-2013-7</v>
      </c>
      <c r="C2170" s="19" t="s">
        <v>1230</v>
      </c>
      <c r="E2170" s="27">
        <v>43312</v>
      </c>
      <c r="F2170" s="249">
        <v>66683.86</v>
      </c>
      <c r="G2170" s="67">
        <v>1.77E-2</v>
      </c>
      <c r="H2170" s="250">
        <v>98.36</v>
      </c>
      <c r="I2170" s="249">
        <f t="shared" si="714"/>
        <v>66683.86</v>
      </c>
      <c r="J2170" s="67">
        <f t="shared" si="712"/>
        <v>1.77E-2</v>
      </c>
      <c r="K2170" s="259">
        <f t="shared" si="715"/>
        <v>98.358693500000001</v>
      </c>
      <c r="L2170" s="250">
        <f t="shared" si="703"/>
        <v>0</v>
      </c>
      <c r="M2170" s="19" t="s">
        <v>1260</v>
      </c>
      <c r="O2170" s="32" t="str">
        <f t="shared" si="716"/>
        <v>E335</v>
      </c>
      <c r="P2170" s="318"/>
      <c r="T2170" s="19" t="s">
        <v>1260</v>
      </c>
    </row>
    <row r="2171" spans="1:20" outlineLevel="2" x14ac:dyDescent="0.25">
      <c r="A2171" t="s">
        <v>187</v>
      </c>
      <c r="B2171" t="str">
        <f t="shared" si="713"/>
        <v>E3351 HYD Sta Main Tools, LB-2013-8</v>
      </c>
      <c r="C2171" s="19" t="s">
        <v>1230</v>
      </c>
      <c r="E2171" s="27">
        <v>43343</v>
      </c>
      <c r="F2171" s="249">
        <v>66683.86</v>
      </c>
      <c r="G2171" s="67">
        <v>1.77E-2</v>
      </c>
      <c r="H2171" s="250">
        <v>98.36</v>
      </c>
      <c r="I2171" s="249">
        <f t="shared" si="714"/>
        <v>66683.86</v>
      </c>
      <c r="J2171" s="67">
        <f t="shared" si="712"/>
        <v>1.77E-2</v>
      </c>
      <c r="K2171" s="259">
        <f t="shared" si="715"/>
        <v>98.358693500000001</v>
      </c>
      <c r="L2171" s="250">
        <f t="shared" si="703"/>
        <v>0</v>
      </c>
      <c r="M2171" s="19" t="s">
        <v>1260</v>
      </c>
      <c r="O2171" s="32" t="str">
        <f t="shared" si="716"/>
        <v>E335</v>
      </c>
      <c r="P2171" s="318"/>
      <c r="T2171" s="19" t="s">
        <v>1260</v>
      </c>
    </row>
    <row r="2172" spans="1:20" outlineLevel="2" x14ac:dyDescent="0.25">
      <c r="A2172" t="s">
        <v>187</v>
      </c>
      <c r="B2172" t="str">
        <f t="shared" si="713"/>
        <v>E3351 HYD Sta Main Tools, LB-2013-9</v>
      </c>
      <c r="C2172" s="19" t="s">
        <v>1230</v>
      </c>
      <c r="E2172" s="27">
        <v>43373</v>
      </c>
      <c r="F2172" s="249">
        <v>66683.86</v>
      </c>
      <c r="G2172" s="67">
        <v>1.77E-2</v>
      </c>
      <c r="H2172" s="250">
        <v>98.36</v>
      </c>
      <c r="I2172" s="249">
        <f t="shared" si="714"/>
        <v>66683.86</v>
      </c>
      <c r="J2172" s="67">
        <f t="shared" si="712"/>
        <v>1.77E-2</v>
      </c>
      <c r="K2172" s="259">
        <f t="shared" si="715"/>
        <v>98.358693500000001</v>
      </c>
      <c r="L2172" s="250">
        <f t="shared" si="703"/>
        <v>0</v>
      </c>
      <c r="M2172" s="19" t="s">
        <v>1260</v>
      </c>
      <c r="O2172" s="32" t="str">
        <f t="shared" si="716"/>
        <v>E335</v>
      </c>
      <c r="P2172" s="318"/>
      <c r="T2172" s="19" t="s">
        <v>1260</v>
      </c>
    </row>
    <row r="2173" spans="1:20" outlineLevel="2" x14ac:dyDescent="0.25">
      <c r="A2173" t="s">
        <v>187</v>
      </c>
      <c r="B2173" t="str">
        <f t="shared" si="713"/>
        <v>E3351 HYD Sta Main Tools, LB-2013-10</v>
      </c>
      <c r="C2173" s="19" t="s">
        <v>1230</v>
      </c>
      <c r="E2173" s="27">
        <v>43404</v>
      </c>
      <c r="F2173" s="249">
        <v>66683.86</v>
      </c>
      <c r="G2173" s="67">
        <v>1.77E-2</v>
      </c>
      <c r="H2173" s="250">
        <v>98.36</v>
      </c>
      <c r="I2173" s="249">
        <f t="shared" si="714"/>
        <v>66683.86</v>
      </c>
      <c r="J2173" s="67">
        <f t="shared" si="712"/>
        <v>1.77E-2</v>
      </c>
      <c r="K2173" s="259">
        <f t="shared" si="715"/>
        <v>98.358693500000001</v>
      </c>
      <c r="L2173" s="250">
        <f t="shared" si="703"/>
        <v>0</v>
      </c>
      <c r="M2173" s="19" t="s">
        <v>1260</v>
      </c>
      <c r="O2173" s="32" t="str">
        <f t="shared" si="716"/>
        <v>E335</v>
      </c>
      <c r="P2173" s="318"/>
      <c r="T2173" s="19" t="s">
        <v>1260</v>
      </c>
    </row>
    <row r="2174" spans="1:20" outlineLevel="2" x14ac:dyDescent="0.25">
      <c r="A2174" t="s">
        <v>187</v>
      </c>
      <c r="B2174" t="str">
        <f t="shared" si="713"/>
        <v>E3351 HYD Sta Main Tools, LB-2013-11</v>
      </c>
      <c r="C2174" s="19" t="s">
        <v>1230</v>
      </c>
      <c r="E2174" s="27">
        <v>43434</v>
      </c>
      <c r="F2174" s="249">
        <v>66683.86</v>
      </c>
      <c r="G2174" s="67">
        <v>1.77E-2</v>
      </c>
      <c r="H2174" s="250">
        <v>98.36</v>
      </c>
      <c r="I2174" s="249">
        <f t="shared" si="714"/>
        <v>66683.86</v>
      </c>
      <c r="J2174" s="67">
        <f t="shared" si="712"/>
        <v>1.77E-2</v>
      </c>
      <c r="K2174" s="259">
        <f t="shared" si="715"/>
        <v>98.358693500000001</v>
      </c>
      <c r="L2174" s="250">
        <f t="shared" si="703"/>
        <v>0</v>
      </c>
      <c r="M2174" s="19" t="s">
        <v>1260</v>
      </c>
      <c r="O2174" s="32" t="str">
        <f t="shared" si="716"/>
        <v>E335</v>
      </c>
      <c r="P2174" s="318"/>
      <c r="T2174" s="19" t="s">
        <v>1260</v>
      </c>
    </row>
    <row r="2175" spans="1:20" outlineLevel="2" x14ac:dyDescent="0.25">
      <c r="A2175" t="s">
        <v>187</v>
      </c>
      <c r="B2175" t="str">
        <f t="shared" si="713"/>
        <v>E3351 HYD Sta Main Tools, LB-2013-12</v>
      </c>
      <c r="C2175" s="19" t="s">
        <v>1230</v>
      </c>
      <c r="E2175" s="27">
        <v>43465</v>
      </c>
      <c r="F2175" s="249">
        <v>66683.86</v>
      </c>
      <c r="G2175" s="67">
        <v>1.77E-2</v>
      </c>
      <c r="H2175" s="250">
        <v>98.36</v>
      </c>
      <c r="I2175" s="249">
        <f t="shared" si="714"/>
        <v>66683.86</v>
      </c>
      <c r="J2175" s="67">
        <f t="shared" si="712"/>
        <v>1.77E-2</v>
      </c>
      <c r="K2175" s="259">
        <f t="shared" si="715"/>
        <v>98.358693500000001</v>
      </c>
      <c r="L2175" s="250">
        <f t="shared" si="703"/>
        <v>0</v>
      </c>
      <c r="M2175" s="19" t="s">
        <v>1260</v>
      </c>
      <c r="O2175" s="32" t="str">
        <f t="shared" si="716"/>
        <v>E335</v>
      </c>
      <c r="P2175" s="318"/>
      <c r="T2175" s="19" t="s">
        <v>1260</v>
      </c>
    </row>
    <row r="2176" spans="1:20" s="19" customFormat="1" ht="15.75" outlineLevel="1" thickBot="1" x14ac:dyDescent="0.3">
      <c r="A2176" s="28" t="s">
        <v>790</v>
      </c>
      <c r="C2176" s="20" t="s">
        <v>1232</v>
      </c>
      <c r="E2176" s="104" t="s">
        <v>1266</v>
      </c>
      <c r="F2176" s="29"/>
      <c r="G2176" s="30"/>
      <c r="H2176" s="41">
        <f>SUBTOTAL(9,H2164:H2175)</f>
        <v>1180.32</v>
      </c>
      <c r="I2176" s="29"/>
      <c r="J2176" s="30">
        <f t="shared" si="712"/>
        <v>0</v>
      </c>
      <c r="K2176" s="41">
        <f>SUBTOTAL(9,K2164:K2175)</f>
        <v>1180.304322</v>
      </c>
      <c r="L2176" s="41">
        <f t="shared" si="703"/>
        <v>-0.02</v>
      </c>
      <c r="O2176" s="32" t="str">
        <f>LEFT(A2176,5)</f>
        <v>E3351</v>
      </c>
      <c r="P2176" s="318">
        <f>-L2176/2</f>
        <v>0.01</v>
      </c>
    </row>
    <row r="2177" spans="1:20" ht="15.75" outlineLevel="2" thickTop="1" x14ac:dyDescent="0.25">
      <c r="A2177" t="s">
        <v>188</v>
      </c>
      <c r="B2177" t="str">
        <f t="shared" ref="B2177:B2188" si="717">CONCATENATE(A2177,"-",MONTH(E2177))</f>
        <v>E3351 HYD Sta Main Tools, Lwer Bker-1</v>
      </c>
      <c r="C2177" s="19" t="s">
        <v>1230</v>
      </c>
      <c r="E2177" s="27">
        <v>43131</v>
      </c>
      <c r="F2177" s="249">
        <v>897382.99</v>
      </c>
      <c r="G2177" s="67">
        <v>1.77E-2</v>
      </c>
      <c r="H2177" s="250">
        <v>1323.64</v>
      </c>
      <c r="I2177" s="249">
        <f t="shared" ref="I2177:I2188" si="718">VLOOKUP(CONCATENATE(A2177,"-12"),$B$6:$F$7816,5,FALSE)</f>
        <v>1095031.96</v>
      </c>
      <c r="J2177" s="67">
        <f t="shared" si="712"/>
        <v>1.77E-2</v>
      </c>
      <c r="K2177" s="259">
        <f t="shared" ref="K2177:K2188" si="719">I2177*J2177/12</f>
        <v>1615.172141</v>
      </c>
      <c r="L2177" s="250">
        <f t="shared" si="703"/>
        <v>291.52999999999997</v>
      </c>
      <c r="M2177" s="19" t="s">
        <v>1260</v>
      </c>
      <c r="O2177" s="32" t="str">
        <f t="shared" ref="O2177:O2188" si="720">LEFT(A2177,4)</f>
        <v>E335</v>
      </c>
      <c r="P2177" s="318"/>
      <c r="T2177" s="19" t="s">
        <v>1260</v>
      </c>
    </row>
    <row r="2178" spans="1:20" outlineLevel="2" x14ac:dyDescent="0.25">
      <c r="A2178" t="s">
        <v>188</v>
      </c>
      <c r="B2178" t="str">
        <f t="shared" si="717"/>
        <v>E3351 HYD Sta Main Tools, Lwer Bker-2</v>
      </c>
      <c r="C2178" s="19" t="s">
        <v>1230</v>
      </c>
      <c r="E2178" s="27">
        <v>43159</v>
      </c>
      <c r="F2178" s="249">
        <v>897382.99</v>
      </c>
      <c r="G2178" s="67">
        <v>1.77E-2</v>
      </c>
      <c r="H2178" s="250">
        <v>1323.64</v>
      </c>
      <c r="I2178" s="249">
        <f t="shared" si="718"/>
        <v>1095031.96</v>
      </c>
      <c r="J2178" s="67">
        <f t="shared" si="712"/>
        <v>1.77E-2</v>
      </c>
      <c r="K2178" s="259">
        <f t="shared" si="719"/>
        <v>1615.172141</v>
      </c>
      <c r="L2178" s="250">
        <f t="shared" si="703"/>
        <v>291.52999999999997</v>
      </c>
      <c r="M2178" s="19" t="s">
        <v>1260</v>
      </c>
      <c r="O2178" s="32" t="str">
        <f t="shared" si="720"/>
        <v>E335</v>
      </c>
      <c r="P2178" s="318"/>
      <c r="T2178" s="19" t="s">
        <v>1260</v>
      </c>
    </row>
    <row r="2179" spans="1:20" outlineLevel="2" x14ac:dyDescent="0.25">
      <c r="A2179" t="s">
        <v>188</v>
      </c>
      <c r="B2179" t="str">
        <f t="shared" si="717"/>
        <v>E3351 HYD Sta Main Tools, Lwer Bker-3</v>
      </c>
      <c r="C2179" s="19" t="s">
        <v>1230</v>
      </c>
      <c r="E2179" s="27">
        <v>43190</v>
      </c>
      <c r="F2179" s="249">
        <v>905277.42</v>
      </c>
      <c r="G2179" s="67">
        <v>1.77E-2</v>
      </c>
      <c r="H2179" s="250">
        <v>1335.28</v>
      </c>
      <c r="I2179" s="249">
        <f t="shared" si="718"/>
        <v>1095031.96</v>
      </c>
      <c r="J2179" s="67">
        <f t="shared" si="712"/>
        <v>1.77E-2</v>
      </c>
      <c r="K2179" s="259">
        <f t="shared" si="719"/>
        <v>1615.172141</v>
      </c>
      <c r="L2179" s="250">
        <f t="shared" si="703"/>
        <v>279.89</v>
      </c>
      <c r="M2179" s="19" t="s">
        <v>1260</v>
      </c>
      <c r="O2179" s="32" t="str">
        <f t="shared" si="720"/>
        <v>E335</v>
      </c>
      <c r="P2179" s="318"/>
      <c r="T2179" s="19" t="s">
        <v>1260</v>
      </c>
    </row>
    <row r="2180" spans="1:20" outlineLevel="2" x14ac:dyDescent="0.25">
      <c r="A2180" t="s">
        <v>188</v>
      </c>
      <c r="B2180" t="str">
        <f t="shared" si="717"/>
        <v>E3351 HYD Sta Main Tools, Lwer Bker-4</v>
      </c>
      <c r="C2180" s="19" t="s">
        <v>1230</v>
      </c>
      <c r="E2180" s="27">
        <v>43220</v>
      </c>
      <c r="F2180" s="249">
        <v>912553.39</v>
      </c>
      <c r="G2180" s="67">
        <v>1.77E-2</v>
      </c>
      <c r="H2180" s="250">
        <v>1346.02</v>
      </c>
      <c r="I2180" s="249">
        <f t="shared" si="718"/>
        <v>1095031.96</v>
      </c>
      <c r="J2180" s="67">
        <f t="shared" si="712"/>
        <v>1.77E-2</v>
      </c>
      <c r="K2180" s="259">
        <f t="shared" si="719"/>
        <v>1615.172141</v>
      </c>
      <c r="L2180" s="250">
        <f t="shared" si="703"/>
        <v>269.14999999999998</v>
      </c>
      <c r="M2180" s="19" t="s">
        <v>1260</v>
      </c>
      <c r="O2180" s="32" t="str">
        <f t="shared" si="720"/>
        <v>E335</v>
      </c>
      <c r="P2180" s="318"/>
      <c r="T2180" s="19" t="s">
        <v>1260</v>
      </c>
    </row>
    <row r="2181" spans="1:20" outlineLevel="2" x14ac:dyDescent="0.25">
      <c r="A2181" t="s">
        <v>188</v>
      </c>
      <c r="B2181" t="str">
        <f t="shared" si="717"/>
        <v>E3351 HYD Sta Main Tools, Lwer Bker-5</v>
      </c>
      <c r="C2181" s="19" t="s">
        <v>1230</v>
      </c>
      <c r="E2181" s="27">
        <v>43251</v>
      </c>
      <c r="F2181" s="249">
        <v>933427.02</v>
      </c>
      <c r="G2181" s="67">
        <v>1.77E-2</v>
      </c>
      <c r="H2181" s="250">
        <v>1376.8</v>
      </c>
      <c r="I2181" s="249">
        <f t="shared" si="718"/>
        <v>1095031.96</v>
      </c>
      <c r="J2181" s="67">
        <f t="shared" si="712"/>
        <v>1.77E-2</v>
      </c>
      <c r="K2181" s="259">
        <f t="shared" si="719"/>
        <v>1615.172141</v>
      </c>
      <c r="L2181" s="250">
        <f t="shared" si="703"/>
        <v>238.37</v>
      </c>
      <c r="M2181" s="19" t="s">
        <v>1260</v>
      </c>
      <c r="O2181" s="32" t="str">
        <f t="shared" si="720"/>
        <v>E335</v>
      </c>
      <c r="P2181" s="318"/>
      <c r="T2181" s="19" t="s">
        <v>1260</v>
      </c>
    </row>
    <row r="2182" spans="1:20" outlineLevel="2" x14ac:dyDescent="0.25">
      <c r="A2182" t="s">
        <v>188</v>
      </c>
      <c r="B2182" t="str">
        <f t="shared" si="717"/>
        <v>E3351 HYD Sta Main Tools, Lwer Bker-6</v>
      </c>
      <c r="C2182" s="19" t="s">
        <v>1230</v>
      </c>
      <c r="E2182" s="27">
        <v>43281</v>
      </c>
      <c r="F2182" s="249">
        <v>959539.65</v>
      </c>
      <c r="G2182" s="67">
        <v>1.77E-2</v>
      </c>
      <c r="H2182" s="250">
        <v>1415.32</v>
      </c>
      <c r="I2182" s="249">
        <f t="shared" si="718"/>
        <v>1095031.96</v>
      </c>
      <c r="J2182" s="67">
        <f t="shared" si="712"/>
        <v>1.77E-2</v>
      </c>
      <c r="K2182" s="259">
        <f t="shared" si="719"/>
        <v>1615.172141</v>
      </c>
      <c r="L2182" s="250">
        <f t="shared" si="703"/>
        <v>199.85</v>
      </c>
      <c r="M2182" s="19" t="s">
        <v>1260</v>
      </c>
      <c r="O2182" s="32" t="str">
        <f t="shared" si="720"/>
        <v>E335</v>
      </c>
      <c r="P2182" s="318"/>
      <c r="T2182" s="19" t="s">
        <v>1260</v>
      </c>
    </row>
    <row r="2183" spans="1:20" outlineLevel="2" x14ac:dyDescent="0.25">
      <c r="A2183" t="s">
        <v>188</v>
      </c>
      <c r="B2183" t="str">
        <f t="shared" si="717"/>
        <v>E3351 HYD Sta Main Tools, Lwer Bker-7</v>
      </c>
      <c r="C2183" s="19" t="s">
        <v>1230</v>
      </c>
      <c r="E2183" s="27">
        <v>43312</v>
      </c>
      <c r="F2183" s="249">
        <v>964618.18</v>
      </c>
      <c r="G2183" s="67">
        <v>1.77E-2</v>
      </c>
      <c r="H2183" s="250">
        <v>1422.81</v>
      </c>
      <c r="I2183" s="249">
        <f t="shared" si="718"/>
        <v>1095031.96</v>
      </c>
      <c r="J2183" s="67">
        <f t="shared" si="712"/>
        <v>1.77E-2</v>
      </c>
      <c r="K2183" s="259">
        <f t="shared" si="719"/>
        <v>1615.172141</v>
      </c>
      <c r="L2183" s="250">
        <f t="shared" si="703"/>
        <v>192.36</v>
      </c>
      <c r="M2183" s="19" t="s">
        <v>1260</v>
      </c>
      <c r="O2183" s="32" t="str">
        <f t="shared" si="720"/>
        <v>E335</v>
      </c>
      <c r="P2183" s="318"/>
      <c r="T2183" s="19" t="s">
        <v>1260</v>
      </c>
    </row>
    <row r="2184" spans="1:20" outlineLevel="2" x14ac:dyDescent="0.25">
      <c r="A2184" t="s">
        <v>188</v>
      </c>
      <c r="B2184" t="str">
        <f t="shared" si="717"/>
        <v>E3351 HYD Sta Main Tools, Lwer Bker-8</v>
      </c>
      <c r="C2184" s="19" t="s">
        <v>1230</v>
      </c>
      <c r="E2184" s="27">
        <v>43343</v>
      </c>
      <c r="F2184" s="249">
        <v>965076.17</v>
      </c>
      <c r="G2184" s="67">
        <v>1.77E-2</v>
      </c>
      <c r="H2184" s="250">
        <v>1423.49</v>
      </c>
      <c r="I2184" s="249">
        <f t="shared" si="718"/>
        <v>1095031.96</v>
      </c>
      <c r="J2184" s="67">
        <f t="shared" si="712"/>
        <v>1.77E-2</v>
      </c>
      <c r="K2184" s="259">
        <f t="shared" si="719"/>
        <v>1615.172141</v>
      </c>
      <c r="L2184" s="250">
        <f t="shared" si="703"/>
        <v>191.68</v>
      </c>
      <c r="M2184" s="19" t="s">
        <v>1260</v>
      </c>
      <c r="O2184" s="32" t="str">
        <f t="shared" si="720"/>
        <v>E335</v>
      </c>
      <c r="P2184" s="318"/>
      <c r="T2184" s="19" t="s">
        <v>1260</v>
      </c>
    </row>
    <row r="2185" spans="1:20" outlineLevel="2" x14ac:dyDescent="0.25">
      <c r="A2185" t="s">
        <v>188</v>
      </c>
      <c r="B2185" t="str">
        <f t="shared" si="717"/>
        <v>E3351 HYD Sta Main Tools, Lwer Bker-9</v>
      </c>
      <c r="C2185" s="19" t="s">
        <v>1230</v>
      </c>
      <c r="E2185" s="27">
        <v>43373</v>
      </c>
      <c r="F2185" s="249">
        <v>965076.17</v>
      </c>
      <c r="G2185" s="67">
        <v>1.77E-2</v>
      </c>
      <c r="H2185" s="250">
        <v>1423.49</v>
      </c>
      <c r="I2185" s="249">
        <f t="shared" si="718"/>
        <v>1095031.96</v>
      </c>
      <c r="J2185" s="67">
        <f t="shared" si="712"/>
        <v>1.77E-2</v>
      </c>
      <c r="K2185" s="259">
        <f t="shared" si="719"/>
        <v>1615.172141</v>
      </c>
      <c r="L2185" s="250">
        <f t="shared" si="703"/>
        <v>191.68</v>
      </c>
      <c r="M2185" s="19" t="s">
        <v>1260</v>
      </c>
      <c r="O2185" s="32" t="str">
        <f t="shared" si="720"/>
        <v>E335</v>
      </c>
      <c r="P2185" s="318"/>
      <c r="T2185" s="19" t="s">
        <v>1260</v>
      </c>
    </row>
    <row r="2186" spans="1:20" outlineLevel="2" x14ac:dyDescent="0.25">
      <c r="A2186" t="s">
        <v>188</v>
      </c>
      <c r="B2186" t="str">
        <f t="shared" si="717"/>
        <v>E3351 HYD Sta Main Tools, Lwer Bker-10</v>
      </c>
      <c r="C2186" s="19" t="s">
        <v>1230</v>
      </c>
      <c r="E2186" s="27">
        <v>43404</v>
      </c>
      <c r="F2186" s="249">
        <v>965076.17</v>
      </c>
      <c r="G2186" s="67">
        <v>1.77E-2</v>
      </c>
      <c r="H2186" s="250">
        <v>1423.49</v>
      </c>
      <c r="I2186" s="249">
        <f t="shared" si="718"/>
        <v>1095031.96</v>
      </c>
      <c r="J2186" s="67">
        <f t="shared" si="712"/>
        <v>1.77E-2</v>
      </c>
      <c r="K2186" s="259">
        <f t="shared" si="719"/>
        <v>1615.172141</v>
      </c>
      <c r="L2186" s="250">
        <f t="shared" si="703"/>
        <v>191.68</v>
      </c>
      <c r="M2186" s="19" t="s">
        <v>1260</v>
      </c>
      <c r="O2186" s="32" t="str">
        <f t="shared" si="720"/>
        <v>E335</v>
      </c>
      <c r="P2186" s="318"/>
      <c r="T2186" s="19" t="s">
        <v>1260</v>
      </c>
    </row>
    <row r="2187" spans="1:20" outlineLevel="2" x14ac:dyDescent="0.25">
      <c r="A2187" t="s">
        <v>188</v>
      </c>
      <c r="B2187" t="str">
        <f t="shared" si="717"/>
        <v>E3351 HYD Sta Main Tools, Lwer Bker-11</v>
      </c>
      <c r="C2187" s="19" t="s">
        <v>1230</v>
      </c>
      <c r="E2187" s="27">
        <v>43434</v>
      </c>
      <c r="F2187" s="249">
        <v>1010603.41</v>
      </c>
      <c r="G2187" s="67">
        <v>1.77E-2</v>
      </c>
      <c r="H2187" s="250">
        <v>1490.64</v>
      </c>
      <c r="I2187" s="249">
        <f t="shared" si="718"/>
        <v>1095031.96</v>
      </c>
      <c r="J2187" s="67">
        <f t="shared" si="712"/>
        <v>1.77E-2</v>
      </c>
      <c r="K2187" s="259">
        <f t="shared" si="719"/>
        <v>1615.172141</v>
      </c>
      <c r="L2187" s="250">
        <f t="shared" si="703"/>
        <v>124.53</v>
      </c>
      <c r="M2187" s="19" t="s">
        <v>1260</v>
      </c>
      <c r="O2187" s="32" t="str">
        <f t="shared" si="720"/>
        <v>E335</v>
      </c>
      <c r="P2187" s="318"/>
      <c r="T2187" s="19" t="s">
        <v>1260</v>
      </c>
    </row>
    <row r="2188" spans="1:20" outlineLevel="2" x14ac:dyDescent="0.25">
      <c r="A2188" t="s">
        <v>188</v>
      </c>
      <c r="B2188" t="str">
        <f t="shared" si="717"/>
        <v>E3351 HYD Sta Main Tools, Lwer Bker-12</v>
      </c>
      <c r="C2188" s="19" t="s">
        <v>1230</v>
      </c>
      <c r="E2188" s="27">
        <v>43465</v>
      </c>
      <c r="F2188" s="249">
        <v>1095031.96</v>
      </c>
      <c r="G2188" s="67">
        <v>1.77E-2</v>
      </c>
      <c r="H2188" s="250">
        <v>1615.17</v>
      </c>
      <c r="I2188" s="249">
        <f t="shared" si="718"/>
        <v>1095031.96</v>
      </c>
      <c r="J2188" s="67">
        <f t="shared" si="712"/>
        <v>1.77E-2</v>
      </c>
      <c r="K2188" s="259">
        <f t="shared" si="719"/>
        <v>1615.172141</v>
      </c>
      <c r="L2188" s="250">
        <f t="shared" si="703"/>
        <v>0</v>
      </c>
      <c r="M2188" s="19" t="s">
        <v>1260</v>
      </c>
      <c r="O2188" s="32" t="str">
        <f t="shared" si="720"/>
        <v>E335</v>
      </c>
      <c r="P2188" s="318"/>
      <c r="T2188" s="19" t="s">
        <v>1260</v>
      </c>
    </row>
    <row r="2189" spans="1:20" s="19" customFormat="1" ht="15.75" outlineLevel="1" thickBot="1" x14ac:dyDescent="0.3">
      <c r="A2189" s="28" t="s">
        <v>791</v>
      </c>
      <c r="C2189" s="20" t="s">
        <v>1232</v>
      </c>
      <c r="E2189" s="104" t="s">
        <v>1266</v>
      </c>
      <c r="F2189" s="29"/>
      <c r="G2189" s="30"/>
      <c r="H2189" s="41">
        <f>SUBTOTAL(9,H2177:H2188)</f>
        <v>16919.79</v>
      </c>
      <c r="I2189" s="29"/>
      <c r="J2189" s="30">
        <f t="shared" si="712"/>
        <v>0</v>
      </c>
      <c r="K2189" s="41">
        <f>SUBTOTAL(9,K2177:K2188)</f>
        <v>19382.065691999996</v>
      </c>
      <c r="L2189" s="41">
        <f t="shared" si="703"/>
        <v>2462.2800000000002</v>
      </c>
      <c r="O2189" s="32" t="str">
        <f>LEFT(A2189,5)</f>
        <v>E3351</v>
      </c>
      <c r="P2189" s="318">
        <f>-L2189/2</f>
        <v>-1231.1400000000001</v>
      </c>
    </row>
    <row r="2190" spans="1:20" ht="15.75" outlineLevel="2" thickTop="1" x14ac:dyDescent="0.25">
      <c r="A2190" t="s">
        <v>189</v>
      </c>
      <c r="B2190" t="str">
        <f t="shared" ref="B2190:B2201" si="721">CONCATENATE(A2190,"-",MONTH(E2190))</f>
        <v>E3351 HYD Sta Main Tools, Snoq 2-1</v>
      </c>
      <c r="C2190" s="19" t="s">
        <v>1230</v>
      </c>
      <c r="E2190" s="27">
        <v>43131</v>
      </c>
      <c r="F2190" s="249">
        <v>80300.259999999995</v>
      </c>
      <c r="G2190" s="67">
        <v>2.5999999999999999E-3</v>
      </c>
      <c r="H2190" s="250">
        <v>17.399999999999999</v>
      </c>
      <c r="I2190" s="249">
        <f t="shared" ref="I2190:I2201" si="722">VLOOKUP(CONCATENATE(A2190,"-12"),$B$6:$F$7816,5,FALSE)</f>
        <v>80300.259999999995</v>
      </c>
      <c r="J2190" s="67">
        <f t="shared" si="712"/>
        <v>2.5999999999999999E-3</v>
      </c>
      <c r="K2190" s="259">
        <f t="shared" ref="K2190:K2201" si="723">I2190*J2190/12</f>
        <v>17.398389666666663</v>
      </c>
      <c r="L2190" s="250">
        <f t="shared" si="703"/>
        <v>0</v>
      </c>
      <c r="M2190" s="19" t="s">
        <v>1260</v>
      </c>
      <c r="O2190" s="32" t="str">
        <f t="shared" ref="O2190:O2201" si="724">LEFT(A2190,4)</f>
        <v>E335</v>
      </c>
      <c r="P2190" s="318"/>
      <c r="T2190" s="19" t="s">
        <v>1260</v>
      </c>
    </row>
    <row r="2191" spans="1:20" outlineLevel="2" x14ac:dyDescent="0.25">
      <c r="A2191" t="s">
        <v>189</v>
      </c>
      <c r="B2191" t="str">
        <f t="shared" si="721"/>
        <v>E3351 HYD Sta Main Tools, Snoq 2-2</v>
      </c>
      <c r="C2191" s="19" t="s">
        <v>1230</v>
      </c>
      <c r="E2191" s="27">
        <v>43159</v>
      </c>
      <c r="F2191" s="249">
        <v>80300.259999999995</v>
      </c>
      <c r="G2191" s="67">
        <v>2.5999999999999999E-3</v>
      </c>
      <c r="H2191" s="250">
        <v>17.399999999999999</v>
      </c>
      <c r="I2191" s="249">
        <f t="shared" si="722"/>
        <v>80300.259999999995</v>
      </c>
      <c r="J2191" s="67">
        <f t="shared" si="712"/>
        <v>2.5999999999999999E-3</v>
      </c>
      <c r="K2191" s="259">
        <f t="shared" si="723"/>
        <v>17.398389666666663</v>
      </c>
      <c r="L2191" s="250">
        <f t="shared" si="703"/>
        <v>0</v>
      </c>
      <c r="M2191" s="19" t="s">
        <v>1260</v>
      </c>
      <c r="O2191" s="32" t="str">
        <f t="shared" si="724"/>
        <v>E335</v>
      </c>
      <c r="P2191" s="318"/>
      <c r="T2191" s="19" t="s">
        <v>1260</v>
      </c>
    </row>
    <row r="2192" spans="1:20" outlineLevel="2" x14ac:dyDescent="0.25">
      <c r="A2192" t="s">
        <v>189</v>
      </c>
      <c r="B2192" t="str">
        <f t="shared" si="721"/>
        <v>E3351 HYD Sta Main Tools, Snoq 2-3</v>
      </c>
      <c r="C2192" s="19" t="s">
        <v>1230</v>
      </c>
      <c r="E2192" s="27">
        <v>43190</v>
      </c>
      <c r="F2192" s="249">
        <v>80300.259999999995</v>
      </c>
      <c r="G2192" s="67">
        <v>2.5999999999999999E-3</v>
      </c>
      <c r="H2192" s="250">
        <v>17.399999999999999</v>
      </c>
      <c r="I2192" s="249">
        <f t="shared" si="722"/>
        <v>80300.259999999995</v>
      </c>
      <c r="J2192" s="67">
        <f t="shared" si="712"/>
        <v>2.5999999999999999E-3</v>
      </c>
      <c r="K2192" s="259">
        <f t="shared" si="723"/>
        <v>17.398389666666663</v>
      </c>
      <c r="L2192" s="250">
        <f t="shared" si="703"/>
        <v>0</v>
      </c>
      <c r="M2192" s="19" t="s">
        <v>1260</v>
      </c>
      <c r="O2192" s="32" t="str">
        <f t="shared" si="724"/>
        <v>E335</v>
      </c>
      <c r="P2192" s="318"/>
      <c r="T2192" s="19" t="s">
        <v>1260</v>
      </c>
    </row>
    <row r="2193" spans="1:20" outlineLevel="2" x14ac:dyDescent="0.25">
      <c r="A2193" t="s">
        <v>189</v>
      </c>
      <c r="B2193" t="str">
        <f t="shared" si="721"/>
        <v>E3351 HYD Sta Main Tools, Snoq 2-4</v>
      </c>
      <c r="C2193" s="19" t="s">
        <v>1230</v>
      </c>
      <c r="E2193" s="27">
        <v>43220</v>
      </c>
      <c r="F2193" s="249">
        <v>80300.259999999995</v>
      </c>
      <c r="G2193" s="67">
        <v>2.5999999999999999E-3</v>
      </c>
      <c r="H2193" s="250">
        <v>17.399999999999999</v>
      </c>
      <c r="I2193" s="249">
        <f t="shared" si="722"/>
        <v>80300.259999999995</v>
      </c>
      <c r="J2193" s="67">
        <f t="shared" si="712"/>
        <v>2.5999999999999999E-3</v>
      </c>
      <c r="K2193" s="259">
        <f t="shared" si="723"/>
        <v>17.398389666666663</v>
      </c>
      <c r="L2193" s="250">
        <f t="shared" si="703"/>
        <v>0</v>
      </c>
      <c r="M2193" s="19" t="s">
        <v>1260</v>
      </c>
      <c r="O2193" s="32" t="str">
        <f t="shared" si="724"/>
        <v>E335</v>
      </c>
      <c r="P2193" s="318"/>
      <c r="T2193" s="19" t="s">
        <v>1260</v>
      </c>
    </row>
    <row r="2194" spans="1:20" outlineLevel="2" x14ac:dyDescent="0.25">
      <c r="A2194" t="s">
        <v>189</v>
      </c>
      <c r="B2194" t="str">
        <f t="shared" si="721"/>
        <v>E3351 HYD Sta Main Tools, Snoq 2-5</v>
      </c>
      <c r="C2194" s="19" t="s">
        <v>1230</v>
      </c>
      <c r="E2194" s="27">
        <v>43251</v>
      </c>
      <c r="F2194" s="249">
        <v>80300.259999999995</v>
      </c>
      <c r="G2194" s="67">
        <v>2.5999999999999999E-3</v>
      </c>
      <c r="H2194" s="250">
        <v>17.399999999999999</v>
      </c>
      <c r="I2194" s="249">
        <f t="shared" si="722"/>
        <v>80300.259999999995</v>
      </c>
      <c r="J2194" s="67">
        <f t="shared" si="712"/>
        <v>2.5999999999999999E-3</v>
      </c>
      <c r="K2194" s="259">
        <f t="shared" si="723"/>
        <v>17.398389666666663</v>
      </c>
      <c r="L2194" s="250">
        <f t="shared" si="703"/>
        <v>0</v>
      </c>
      <c r="M2194" s="19" t="s">
        <v>1260</v>
      </c>
      <c r="O2194" s="32" t="str">
        <f t="shared" si="724"/>
        <v>E335</v>
      </c>
      <c r="P2194" s="318"/>
      <c r="T2194" s="19" t="s">
        <v>1260</v>
      </c>
    </row>
    <row r="2195" spans="1:20" outlineLevel="2" x14ac:dyDescent="0.25">
      <c r="A2195" t="s">
        <v>189</v>
      </c>
      <c r="B2195" t="str">
        <f t="shared" si="721"/>
        <v>E3351 HYD Sta Main Tools, Snoq 2-6</v>
      </c>
      <c r="C2195" s="19" t="s">
        <v>1230</v>
      </c>
      <c r="E2195" s="27">
        <v>43281</v>
      </c>
      <c r="F2195" s="249">
        <v>80300.259999999995</v>
      </c>
      <c r="G2195" s="67">
        <v>2.5999999999999999E-3</v>
      </c>
      <c r="H2195" s="250">
        <v>17.399999999999999</v>
      </c>
      <c r="I2195" s="249">
        <f t="shared" si="722"/>
        <v>80300.259999999995</v>
      </c>
      <c r="J2195" s="67">
        <f t="shared" si="712"/>
        <v>2.5999999999999999E-3</v>
      </c>
      <c r="K2195" s="259">
        <f t="shared" si="723"/>
        <v>17.398389666666663</v>
      </c>
      <c r="L2195" s="250">
        <f t="shared" si="703"/>
        <v>0</v>
      </c>
      <c r="M2195" s="19" t="s">
        <v>1260</v>
      </c>
      <c r="O2195" s="32" t="str">
        <f t="shared" si="724"/>
        <v>E335</v>
      </c>
      <c r="P2195" s="318"/>
      <c r="T2195" s="19" t="s">
        <v>1260</v>
      </c>
    </row>
    <row r="2196" spans="1:20" outlineLevel="2" x14ac:dyDescent="0.25">
      <c r="A2196" t="s">
        <v>189</v>
      </c>
      <c r="B2196" t="str">
        <f t="shared" si="721"/>
        <v>E3351 HYD Sta Main Tools, Snoq 2-7</v>
      </c>
      <c r="C2196" s="19" t="s">
        <v>1230</v>
      </c>
      <c r="E2196" s="27">
        <v>43312</v>
      </c>
      <c r="F2196" s="249">
        <v>80300.259999999995</v>
      </c>
      <c r="G2196" s="67">
        <v>2.5999999999999999E-3</v>
      </c>
      <c r="H2196" s="250">
        <v>17.399999999999999</v>
      </c>
      <c r="I2196" s="249">
        <f t="shared" si="722"/>
        <v>80300.259999999995</v>
      </c>
      <c r="J2196" s="67">
        <f t="shared" si="712"/>
        <v>2.5999999999999999E-3</v>
      </c>
      <c r="K2196" s="259">
        <f t="shared" si="723"/>
        <v>17.398389666666663</v>
      </c>
      <c r="L2196" s="250">
        <f t="shared" ref="L2196:L2259" si="725">ROUND(K2196-H2196,2)</f>
        <v>0</v>
      </c>
      <c r="M2196" s="19" t="s">
        <v>1260</v>
      </c>
      <c r="O2196" s="32" t="str">
        <f t="shared" si="724"/>
        <v>E335</v>
      </c>
      <c r="P2196" s="318"/>
      <c r="T2196" s="19" t="s">
        <v>1260</v>
      </c>
    </row>
    <row r="2197" spans="1:20" outlineLevel="2" x14ac:dyDescent="0.25">
      <c r="A2197" t="s">
        <v>189</v>
      </c>
      <c r="B2197" t="str">
        <f t="shared" si="721"/>
        <v>E3351 HYD Sta Main Tools, Snoq 2-8</v>
      </c>
      <c r="C2197" s="19" t="s">
        <v>1230</v>
      </c>
      <c r="E2197" s="27">
        <v>43343</v>
      </c>
      <c r="F2197" s="249">
        <v>80300.259999999995</v>
      </c>
      <c r="G2197" s="67">
        <v>2.5999999999999999E-3</v>
      </c>
      <c r="H2197" s="250">
        <v>17.399999999999999</v>
      </c>
      <c r="I2197" s="249">
        <f t="shared" si="722"/>
        <v>80300.259999999995</v>
      </c>
      <c r="J2197" s="67">
        <f t="shared" si="712"/>
        <v>2.5999999999999999E-3</v>
      </c>
      <c r="K2197" s="259">
        <f t="shared" si="723"/>
        <v>17.398389666666663</v>
      </c>
      <c r="L2197" s="250">
        <f t="shared" si="725"/>
        <v>0</v>
      </c>
      <c r="M2197" s="19" t="s">
        <v>1260</v>
      </c>
      <c r="O2197" s="32" t="str">
        <f t="shared" si="724"/>
        <v>E335</v>
      </c>
      <c r="P2197" s="318"/>
      <c r="T2197" s="19" t="s">
        <v>1260</v>
      </c>
    </row>
    <row r="2198" spans="1:20" outlineLevel="2" x14ac:dyDescent="0.25">
      <c r="A2198" t="s">
        <v>189</v>
      </c>
      <c r="B2198" t="str">
        <f t="shared" si="721"/>
        <v>E3351 HYD Sta Main Tools, Snoq 2-9</v>
      </c>
      <c r="C2198" s="19" t="s">
        <v>1230</v>
      </c>
      <c r="E2198" s="27">
        <v>43373</v>
      </c>
      <c r="F2198" s="249">
        <v>80300.259999999995</v>
      </c>
      <c r="G2198" s="67">
        <v>2.5999999999999999E-3</v>
      </c>
      <c r="H2198" s="250">
        <v>17.399999999999999</v>
      </c>
      <c r="I2198" s="249">
        <f t="shared" si="722"/>
        <v>80300.259999999995</v>
      </c>
      <c r="J2198" s="67">
        <f t="shared" si="712"/>
        <v>2.5999999999999999E-3</v>
      </c>
      <c r="K2198" s="259">
        <f t="shared" si="723"/>
        <v>17.398389666666663</v>
      </c>
      <c r="L2198" s="250">
        <f t="shared" si="725"/>
        <v>0</v>
      </c>
      <c r="M2198" s="19" t="s">
        <v>1260</v>
      </c>
      <c r="O2198" s="32" t="str">
        <f t="shared" si="724"/>
        <v>E335</v>
      </c>
      <c r="P2198" s="318"/>
      <c r="T2198" s="19" t="s">
        <v>1260</v>
      </c>
    </row>
    <row r="2199" spans="1:20" outlineLevel="2" x14ac:dyDescent="0.25">
      <c r="A2199" t="s">
        <v>189</v>
      </c>
      <c r="B2199" t="str">
        <f t="shared" si="721"/>
        <v>E3351 HYD Sta Main Tools, Snoq 2-10</v>
      </c>
      <c r="C2199" s="19" t="s">
        <v>1230</v>
      </c>
      <c r="E2199" s="27">
        <v>43404</v>
      </c>
      <c r="F2199" s="249">
        <v>80300.259999999995</v>
      </c>
      <c r="G2199" s="67">
        <v>2.5999999999999999E-3</v>
      </c>
      <c r="H2199" s="250">
        <v>17.399999999999999</v>
      </c>
      <c r="I2199" s="249">
        <f t="shared" si="722"/>
        <v>80300.259999999995</v>
      </c>
      <c r="J2199" s="67">
        <f t="shared" si="712"/>
        <v>2.5999999999999999E-3</v>
      </c>
      <c r="K2199" s="259">
        <f t="shared" si="723"/>
        <v>17.398389666666663</v>
      </c>
      <c r="L2199" s="250">
        <f t="shared" si="725"/>
        <v>0</v>
      </c>
      <c r="M2199" s="19" t="s">
        <v>1260</v>
      </c>
      <c r="O2199" s="32" t="str">
        <f t="shared" si="724"/>
        <v>E335</v>
      </c>
      <c r="P2199" s="318"/>
      <c r="T2199" s="19" t="s">
        <v>1260</v>
      </c>
    </row>
    <row r="2200" spans="1:20" outlineLevel="2" x14ac:dyDescent="0.25">
      <c r="A2200" t="s">
        <v>189</v>
      </c>
      <c r="B2200" t="str">
        <f t="shared" si="721"/>
        <v>E3351 HYD Sta Main Tools, Snoq 2-11</v>
      </c>
      <c r="C2200" s="19" t="s">
        <v>1230</v>
      </c>
      <c r="E2200" s="27">
        <v>43434</v>
      </c>
      <c r="F2200" s="249">
        <v>80300.259999999995</v>
      </c>
      <c r="G2200" s="67">
        <v>2.5999999999999999E-3</v>
      </c>
      <c r="H2200" s="250">
        <v>17.399999999999999</v>
      </c>
      <c r="I2200" s="249">
        <f t="shared" si="722"/>
        <v>80300.259999999995</v>
      </c>
      <c r="J2200" s="67">
        <f t="shared" si="712"/>
        <v>2.5999999999999999E-3</v>
      </c>
      <c r="K2200" s="259">
        <f t="shared" si="723"/>
        <v>17.398389666666663</v>
      </c>
      <c r="L2200" s="250">
        <f t="shared" si="725"/>
        <v>0</v>
      </c>
      <c r="M2200" s="19" t="s">
        <v>1260</v>
      </c>
      <c r="O2200" s="32" t="str">
        <f t="shared" si="724"/>
        <v>E335</v>
      </c>
      <c r="P2200" s="318"/>
      <c r="T2200" s="19" t="s">
        <v>1260</v>
      </c>
    </row>
    <row r="2201" spans="1:20" outlineLevel="2" x14ac:dyDescent="0.25">
      <c r="A2201" t="s">
        <v>189</v>
      </c>
      <c r="B2201" t="str">
        <f t="shared" si="721"/>
        <v>E3351 HYD Sta Main Tools, Snoq 2-12</v>
      </c>
      <c r="C2201" s="19" t="s">
        <v>1230</v>
      </c>
      <c r="E2201" s="27">
        <v>43465</v>
      </c>
      <c r="F2201" s="249">
        <v>80300.259999999995</v>
      </c>
      <c r="G2201" s="67">
        <v>2.5999999999999999E-3</v>
      </c>
      <c r="H2201" s="250">
        <v>17.399999999999999</v>
      </c>
      <c r="I2201" s="249">
        <f t="shared" si="722"/>
        <v>80300.259999999995</v>
      </c>
      <c r="J2201" s="67">
        <f t="shared" si="712"/>
        <v>2.5999999999999999E-3</v>
      </c>
      <c r="K2201" s="259">
        <f t="shared" si="723"/>
        <v>17.398389666666663</v>
      </c>
      <c r="L2201" s="250">
        <f t="shared" si="725"/>
        <v>0</v>
      </c>
      <c r="M2201" s="19" t="s">
        <v>1260</v>
      </c>
      <c r="O2201" s="32" t="str">
        <f t="shared" si="724"/>
        <v>E335</v>
      </c>
      <c r="P2201" s="318"/>
      <c r="T2201" s="19" t="s">
        <v>1260</v>
      </c>
    </row>
    <row r="2202" spans="1:20" s="19" customFormat="1" ht="15.75" outlineLevel="1" thickBot="1" x14ac:dyDescent="0.3">
      <c r="A2202" s="28" t="s">
        <v>792</v>
      </c>
      <c r="C2202" s="20" t="s">
        <v>1232</v>
      </c>
      <c r="E2202" s="104" t="s">
        <v>1266</v>
      </c>
      <c r="F2202" s="29"/>
      <c r="G2202" s="30"/>
      <c r="H2202" s="41">
        <f>SUBTOTAL(9,H2190:H2201)</f>
        <v>208.80000000000004</v>
      </c>
      <c r="I2202" s="29"/>
      <c r="J2202" s="30">
        <f t="shared" si="712"/>
        <v>0</v>
      </c>
      <c r="K2202" s="41">
        <f>SUBTOTAL(9,K2190:K2201)</f>
        <v>208.780676</v>
      </c>
      <c r="L2202" s="41">
        <f t="shared" si="725"/>
        <v>-0.02</v>
      </c>
      <c r="O2202" s="32" t="str">
        <f>LEFT(A2202,5)</f>
        <v>E3351</v>
      </c>
      <c r="P2202" s="318">
        <f>-L2202/2</f>
        <v>0.01</v>
      </c>
    </row>
    <row r="2203" spans="1:20" ht="15.75" outlineLevel="2" thickTop="1" x14ac:dyDescent="0.25">
      <c r="A2203" t="s">
        <v>190</v>
      </c>
      <c r="B2203" t="str">
        <f t="shared" ref="B2203:B2214" si="726">CONCATENATE(A2203,"-",MONTH(E2203))</f>
        <v>E336 HYD RR/Bridges, LB-2013-1</v>
      </c>
      <c r="C2203" s="19" t="s">
        <v>1230</v>
      </c>
      <c r="E2203" s="27">
        <v>43131</v>
      </c>
      <c r="F2203" s="249">
        <v>1483898.73</v>
      </c>
      <c r="G2203" s="67">
        <v>2.3E-2</v>
      </c>
      <c r="H2203" s="250">
        <v>2844.14</v>
      </c>
      <c r="I2203" s="249">
        <f t="shared" ref="I2203:I2214" si="727">VLOOKUP(CONCATENATE(A2203,"-12"),$B$6:$F$7816,5,FALSE)</f>
        <v>1483898.73</v>
      </c>
      <c r="J2203" s="67">
        <f t="shared" si="712"/>
        <v>2.3E-2</v>
      </c>
      <c r="K2203" s="259">
        <f t="shared" ref="K2203:K2214" si="728">I2203*J2203/12</f>
        <v>2844.1392324999997</v>
      </c>
      <c r="L2203" s="250">
        <f t="shared" si="725"/>
        <v>0</v>
      </c>
      <c r="M2203" s="19" t="s">
        <v>1260</v>
      </c>
      <c r="O2203" s="32" t="str">
        <f t="shared" ref="O2203:O2214" si="729">LEFT(A2203,4)</f>
        <v>E336</v>
      </c>
      <c r="P2203" s="318"/>
      <c r="T2203" s="19" t="s">
        <v>1260</v>
      </c>
    </row>
    <row r="2204" spans="1:20" outlineLevel="2" x14ac:dyDescent="0.25">
      <c r="A2204" t="s">
        <v>190</v>
      </c>
      <c r="B2204" t="str">
        <f t="shared" si="726"/>
        <v>E336 HYD RR/Bridges, LB-2013-2</v>
      </c>
      <c r="C2204" s="19" t="s">
        <v>1230</v>
      </c>
      <c r="E2204" s="27">
        <v>43159</v>
      </c>
      <c r="F2204" s="249">
        <v>1483898.73</v>
      </c>
      <c r="G2204" s="67">
        <v>2.3E-2</v>
      </c>
      <c r="H2204" s="250">
        <v>2844.14</v>
      </c>
      <c r="I2204" s="249">
        <f t="shared" si="727"/>
        <v>1483898.73</v>
      </c>
      <c r="J2204" s="67">
        <f t="shared" si="712"/>
        <v>2.3E-2</v>
      </c>
      <c r="K2204" s="259">
        <f t="shared" si="728"/>
        <v>2844.1392324999997</v>
      </c>
      <c r="L2204" s="250">
        <f t="shared" si="725"/>
        <v>0</v>
      </c>
      <c r="M2204" s="19" t="s">
        <v>1260</v>
      </c>
      <c r="O2204" s="32" t="str">
        <f t="shared" si="729"/>
        <v>E336</v>
      </c>
      <c r="P2204" s="318"/>
      <c r="T2204" s="19" t="s">
        <v>1260</v>
      </c>
    </row>
    <row r="2205" spans="1:20" outlineLevel="2" x14ac:dyDescent="0.25">
      <c r="A2205" t="s">
        <v>190</v>
      </c>
      <c r="B2205" t="str">
        <f t="shared" si="726"/>
        <v>E336 HYD RR/Bridges, LB-2013-3</v>
      </c>
      <c r="C2205" s="19" t="s">
        <v>1230</v>
      </c>
      <c r="E2205" s="27">
        <v>43190</v>
      </c>
      <c r="F2205" s="249">
        <v>1483898.73</v>
      </c>
      <c r="G2205" s="67">
        <v>2.3E-2</v>
      </c>
      <c r="H2205" s="250">
        <v>2844.14</v>
      </c>
      <c r="I2205" s="249">
        <f t="shared" si="727"/>
        <v>1483898.73</v>
      </c>
      <c r="J2205" s="67">
        <f t="shared" si="712"/>
        <v>2.3E-2</v>
      </c>
      <c r="K2205" s="259">
        <f t="shared" si="728"/>
        <v>2844.1392324999997</v>
      </c>
      <c r="L2205" s="250">
        <f t="shared" si="725"/>
        <v>0</v>
      </c>
      <c r="M2205" s="19" t="s">
        <v>1260</v>
      </c>
      <c r="O2205" s="32" t="str">
        <f t="shared" si="729"/>
        <v>E336</v>
      </c>
      <c r="P2205" s="318"/>
      <c r="T2205" s="19" t="s">
        <v>1260</v>
      </c>
    </row>
    <row r="2206" spans="1:20" outlineLevel="2" x14ac:dyDescent="0.25">
      <c r="A2206" t="s">
        <v>190</v>
      </c>
      <c r="B2206" t="str">
        <f t="shared" si="726"/>
        <v>E336 HYD RR/Bridges, LB-2013-4</v>
      </c>
      <c r="C2206" s="19" t="s">
        <v>1230</v>
      </c>
      <c r="E2206" s="27">
        <v>43220</v>
      </c>
      <c r="F2206" s="249">
        <v>1483898.73</v>
      </c>
      <c r="G2206" s="67">
        <v>2.3E-2</v>
      </c>
      <c r="H2206" s="250">
        <v>2844.14</v>
      </c>
      <c r="I2206" s="249">
        <f t="shared" si="727"/>
        <v>1483898.73</v>
      </c>
      <c r="J2206" s="67">
        <f t="shared" si="712"/>
        <v>2.3E-2</v>
      </c>
      <c r="K2206" s="259">
        <f t="shared" si="728"/>
        <v>2844.1392324999997</v>
      </c>
      <c r="L2206" s="250">
        <f t="shared" si="725"/>
        <v>0</v>
      </c>
      <c r="M2206" s="19" t="s">
        <v>1260</v>
      </c>
      <c r="O2206" s="32" t="str">
        <f t="shared" si="729"/>
        <v>E336</v>
      </c>
      <c r="P2206" s="318"/>
      <c r="T2206" s="19" t="s">
        <v>1260</v>
      </c>
    </row>
    <row r="2207" spans="1:20" outlineLevel="2" x14ac:dyDescent="0.25">
      <c r="A2207" t="s">
        <v>190</v>
      </c>
      <c r="B2207" t="str">
        <f t="shared" si="726"/>
        <v>E336 HYD RR/Bridges, LB-2013-5</v>
      </c>
      <c r="C2207" s="19" t="s">
        <v>1230</v>
      </c>
      <c r="E2207" s="27">
        <v>43251</v>
      </c>
      <c r="F2207" s="249">
        <v>1483898.73</v>
      </c>
      <c r="G2207" s="67">
        <v>2.3E-2</v>
      </c>
      <c r="H2207" s="250">
        <v>2844.14</v>
      </c>
      <c r="I2207" s="249">
        <f t="shared" si="727"/>
        <v>1483898.73</v>
      </c>
      <c r="J2207" s="67">
        <f t="shared" si="712"/>
        <v>2.3E-2</v>
      </c>
      <c r="K2207" s="259">
        <f t="shared" si="728"/>
        <v>2844.1392324999997</v>
      </c>
      <c r="L2207" s="250">
        <f t="shared" si="725"/>
        <v>0</v>
      </c>
      <c r="M2207" s="19" t="s">
        <v>1260</v>
      </c>
      <c r="O2207" s="32" t="str">
        <f t="shared" si="729"/>
        <v>E336</v>
      </c>
      <c r="P2207" s="318"/>
      <c r="T2207" s="19" t="s">
        <v>1260</v>
      </c>
    </row>
    <row r="2208" spans="1:20" outlineLevel="2" x14ac:dyDescent="0.25">
      <c r="A2208" t="s">
        <v>190</v>
      </c>
      <c r="B2208" t="str">
        <f t="shared" si="726"/>
        <v>E336 HYD RR/Bridges, LB-2013-6</v>
      </c>
      <c r="C2208" s="19" t="s">
        <v>1230</v>
      </c>
      <c r="E2208" s="27">
        <v>43281</v>
      </c>
      <c r="F2208" s="249">
        <v>1483898.73</v>
      </c>
      <c r="G2208" s="67">
        <v>2.3E-2</v>
      </c>
      <c r="H2208" s="250">
        <v>2844.14</v>
      </c>
      <c r="I2208" s="249">
        <f t="shared" si="727"/>
        <v>1483898.73</v>
      </c>
      <c r="J2208" s="67">
        <f t="shared" si="712"/>
        <v>2.3E-2</v>
      </c>
      <c r="K2208" s="259">
        <f t="shared" si="728"/>
        <v>2844.1392324999997</v>
      </c>
      <c r="L2208" s="250">
        <f t="shared" si="725"/>
        <v>0</v>
      </c>
      <c r="M2208" s="19" t="s">
        <v>1260</v>
      </c>
      <c r="O2208" s="32" t="str">
        <f t="shared" si="729"/>
        <v>E336</v>
      </c>
      <c r="P2208" s="318"/>
      <c r="T2208" s="19" t="s">
        <v>1260</v>
      </c>
    </row>
    <row r="2209" spans="1:20" outlineLevel="2" x14ac:dyDescent="0.25">
      <c r="A2209" t="s">
        <v>190</v>
      </c>
      <c r="B2209" t="str">
        <f t="shared" si="726"/>
        <v>E336 HYD RR/Bridges, LB-2013-7</v>
      </c>
      <c r="C2209" s="19" t="s">
        <v>1230</v>
      </c>
      <c r="E2209" s="27">
        <v>43312</v>
      </c>
      <c r="F2209" s="249">
        <v>1483898.73</v>
      </c>
      <c r="G2209" s="67">
        <v>2.3E-2</v>
      </c>
      <c r="H2209" s="250">
        <v>2844.14</v>
      </c>
      <c r="I2209" s="249">
        <f t="shared" si="727"/>
        <v>1483898.73</v>
      </c>
      <c r="J2209" s="67">
        <f t="shared" si="712"/>
        <v>2.3E-2</v>
      </c>
      <c r="K2209" s="259">
        <f t="shared" si="728"/>
        <v>2844.1392324999997</v>
      </c>
      <c r="L2209" s="250">
        <f t="shared" si="725"/>
        <v>0</v>
      </c>
      <c r="M2209" s="19" t="s">
        <v>1260</v>
      </c>
      <c r="O2209" s="32" t="str">
        <f t="shared" si="729"/>
        <v>E336</v>
      </c>
      <c r="P2209" s="318"/>
      <c r="T2209" s="19" t="s">
        <v>1260</v>
      </c>
    </row>
    <row r="2210" spans="1:20" outlineLevel="2" x14ac:dyDescent="0.25">
      <c r="A2210" t="s">
        <v>190</v>
      </c>
      <c r="B2210" t="str">
        <f t="shared" si="726"/>
        <v>E336 HYD RR/Bridges, LB-2013-8</v>
      </c>
      <c r="C2210" s="19" t="s">
        <v>1230</v>
      </c>
      <c r="E2210" s="27">
        <v>43343</v>
      </c>
      <c r="F2210" s="249">
        <v>1483898.73</v>
      </c>
      <c r="G2210" s="67">
        <v>2.3E-2</v>
      </c>
      <c r="H2210" s="250">
        <v>2844.14</v>
      </c>
      <c r="I2210" s="249">
        <f t="shared" si="727"/>
        <v>1483898.73</v>
      </c>
      <c r="J2210" s="67">
        <f t="shared" si="712"/>
        <v>2.3E-2</v>
      </c>
      <c r="K2210" s="259">
        <f t="shared" si="728"/>
        <v>2844.1392324999997</v>
      </c>
      <c r="L2210" s="250">
        <f t="shared" si="725"/>
        <v>0</v>
      </c>
      <c r="M2210" s="19" t="s">
        <v>1260</v>
      </c>
      <c r="O2210" s="32" t="str">
        <f t="shared" si="729"/>
        <v>E336</v>
      </c>
      <c r="P2210" s="318"/>
      <c r="T2210" s="19" t="s">
        <v>1260</v>
      </c>
    </row>
    <row r="2211" spans="1:20" outlineLevel="2" x14ac:dyDescent="0.25">
      <c r="A2211" t="s">
        <v>190</v>
      </c>
      <c r="B2211" t="str">
        <f t="shared" si="726"/>
        <v>E336 HYD RR/Bridges, LB-2013-9</v>
      </c>
      <c r="C2211" s="19" t="s">
        <v>1230</v>
      </c>
      <c r="E2211" s="27">
        <v>43373</v>
      </c>
      <c r="F2211" s="249">
        <v>1483898.73</v>
      </c>
      <c r="G2211" s="67">
        <v>2.3E-2</v>
      </c>
      <c r="H2211" s="250">
        <v>2844.14</v>
      </c>
      <c r="I2211" s="249">
        <f t="shared" si="727"/>
        <v>1483898.73</v>
      </c>
      <c r="J2211" s="67">
        <f t="shared" si="712"/>
        <v>2.3E-2</v>
      </c>
      <c r="K2211" s="259">
        <f t="shared" si="728"/>
        <v>2844.1392324999997</v>
      </c>
      <c r="L2211" s="250">
        <f t="shared" si="725"/>
        <v>0</v>
      </c>
      <c r="M2211" s="19" t="s">
        <v>1260</v>
      </c>
      <c r="O2211" s="32" t="str">
        <f t="shared" si="729"/>
        <v>E336</v>
      </c>
      <c r="P2211" s="318"/>
      <c r="T2211" s="19" t="s">
        <v>1260</v>
      </c>
    </row>
    <row r="2212" spans="1:20" outlineLevel="2" x14ac:dyDescent="0.25">
      <c r="A2212" t="s">
        <v>190</v>
      </c>
      <c r="B2212" t="str">
        <f t="shared" si="726"/>
        <v>E336 HYD RR/Bridges, LB-2013-10</v>
      </c>
      <c r="C2212" s="19" t="s">
        <v>1230</v>
      </c>
      <c r="E2212" s="27">
        <v>43404</v>
      </c>
      <c r="F2212" s="249">
        <v>1483898.73</v>
      </c>
      <c r="G2212" s="67">
        <v>2.3E-2</v>
      </c>
      <c r="H2212" s="250">
        <v>2844.14</v>
      </c>
      <c r="I2212" s="249">
        <f t="shared" si="727"/>
        <v>1483898.73</v>
      </c>
      <c r="J2212" s="67">
        <f t="shared" si="712"/>
        <v>2.3E-2</v>
      </c>
      <c r="K2212" s="259">
        <f t="shared" si="728"/>
        <v>2844.1392324999997</v>
      </c>
      <c r="L2212" s="250">
        <f t="shared" si="725"/>
        <v>0</v>
      </c>
      <c r="M2212" s="19" t="s">
        <v>1260</v>
      </c>
      <c r="O2212" s="32" t="str">
        <f t="shared" si="729"/>
        <v>E336</v>
      </c>
      <c r="P2212" s="318"/>
      <c r="T2212" s="19" t="s">
        <v>1260</v>
      </c>
    </row>
    <row r="2213" spans="1:20" outlineLevel="2" x14ac:dyDescent="0.25">
      <c r="A2213" t="s">
        <v>190</v>
      </c>
      <c r="B2213" t="str">
        <f t="shared" si="726"/>
        <v>E336 HYD RR/Bridges, LB-2013-11</v>
      </c>
      <c r="C2213" s="19" t="s">
        <v>1230</v>
      </c>
      <c r="E2213" s="27">
        <v>43434</v>
      </c>
      <c r="F2213" s="249">
        <v>1483898.73</v>
      </c>
      <c r="G2213" s="67">
        <v>2.3E-2</v>
      </c>
      <c r="H2213" s="250">
        <v>2844.14</v>
      </c>
      <c r="I2213" s="249">
        <f t="shared" si="727"/>
        <v>1483898.73</v>
      </c>
      <c r="J2213" s="67">
        <f t="shared" si="712"/>
        <v>2.3E-2</v>
      </c>
      <c r="K2213" s="259">
        <f t="shared" si="728"/>
        <v>2844.1392324999997</v>
      </c>
      <c r="L2213" s="250">
        <f t="shared" si="725"/>
        <v>0</v>
      </c>
      <c r="M2213" s="19" t="s">
        <v>1260</v>
      </c>
      <c r="O2213" s="32" t="str">
        <f t="shared" si="729"/>
        <v>E336</v>
      </c>
      <c r="P2213" s="318"/>
      <c r="T2213" s="19" t="s">
        <v>1260</v>
      </c>
    </row>
    <row r="2214" spans="1:20" outlineLevel="2" x14ac:dyDescent="0.25">
      <c r="A2214" t="s">
        <v>190</v>
      </c>
      <c r="B2214" t="str">
        <f t="shared" si="726"/>
        <v>E336 HYD RR/Bridges, LB-2013-12</v>
      </c>
      <c r="C2214" s="19" t="s">
        <v>1230</v>
      </c>
      <c r="E2214" s="27">
        <v>43465</v>
      </c>
      <c r="F2214" s="249">
        <v>1483898.73</v>
      </c>
      <c r="G2214" s="67">
        <v>2.3E-2</v>
      </c>
      <c r="H2214" s="250">
        <v>2844.14</v>
      </c>
      <c r="I2214" s="249">
        <f t="shared" si="727"/>
        <v>1483898.73</v>
      </c>
      <c r="J2214" s="67">
        <f t="shared" si="712"/>
        <v>2.3E-2</v>
      </c>
      <c r="K2214" s="259">
        <f t="shared" si="728"/>
        <v>2844.1392324999997</v>
      </c>
      <c r="L2214" s="250">
        <f t="shared" si="725"/>
        <v>0</v>
      </c>
      <c r="M2214" s="19" t="s">
        <v>1260</v>
      </c>
      <c r="O2214" s="32" t="str">
        <f t="shared" si="729"/>
        <v>E336</v>
      </c>
      <c r="P2214" s="318"/>
      <c r="T2214" s="19" t="s">
        <v>1260</v>
      </c>
    </row>
    <row r="2215" spans="1:20" s="19" customFormat="1" ht="15.75" outlineLevel="1" thickBot="1" x14ac:dyDescent="0.3">
      <c r="A2215" s="28" t="s">
        <v>793</v>
      </c>
      <c r="C2215" s="20" t="s">
        <v>1232</v>
      </c>
      <c r="E2215" s="104" t="s">
        <v>1266</v>
      </c>
      <c r="F2215" s="29"/>
      <c r="G2215" s="30"/>
      <c r="H2215" s="41">
        <f>SUBTOTAL(9,H2203:H2214)</f>
        <v>34129.68</v>
      </c>
      <c r="I2215" s="29"/>
      <c r="J2215" s="30">
        <f t="shared" si="712"/>
        <v>0</v>
      </c>
      <c r="K2215" s="41">
        <f>SUBTOTAL(9,K2203:K2214)</f>
        <v>34129.670789999989</v>
      </c>
      <c r="L2215" s="41">
        <f t="shared" si="725"/>
        <v>-0.01</v>
      </c>
      <c r="O2215" s="32" t="str">
        <f>LEFT(A2215,5)</f>
        <v xml:space="preserve">E336 </v>
      </c>
      <c r="P2215" s="318">
        <f>-L2215/2</f>
        <v>5.0000000000000001E-3</v>
      </c>
    </row>
    <row r="2216" spans="1:20" ht="15.75" outlineLevel="2" thickTop="1" x14ac:dyDescent="0.25">
      <c r="A2216" t="s">
        <v>191</v>
      </c>
      <c r="B2216" t="str">
        <f t="shared" ref="B2216:B2227" si="730">CONCATENATE(A2216,"-",MONTH(E2216))</f>
        <v>E336 HYD RR/Bridges, Lower Baker-1</v>
      </c>
      <c r="C2216" s="19" t="s">
        <v>1230</v>
      </c>
      <c r="E2216" s="27">
        <v>43131</v>
      </c>
      <c r="F2216" s="249">
        <v>104417.01</v>
      </c>
      <c r="G2216" s="67">
        <v>2.3E-2</v>
      </c>
      <c r="H2216" s="250">
        <v>200.13</v>
      </c>
      <c r="I2216" s="249">
        <f t="shared" ref="I2216:I2227" si="731">VLOOKUP(CONCATENATE(A2216,"-12"),$B$6:$F$7816,5,FALSE)</f>
        <v>104417.01</v>
      </c>
      <c r="J2216" s="67">
        <f t="shared" si="712"/>
        <v>2.3E-2</v>
      </c>
      <c r="K2216" s="259">
        <f t="shared" ref="K2216:K2227" si="732">I2216*J2216/12</f>
        <v>200.13260249999999</v>
      </c>
      <c r="L2216" s="250">
        <f t="shared" si="725"/>
        <v>0</v>
      </c>
      <c r="M2216" s="19" t="s">
        <v>1260</v>
      </c>
      <c r="O2216" s="32" t="str">
        <f t="shared" ref="O2216:O2227" si="733">LEFT(A2216,4)</f>
        <v>E336</v>
      </c>
      <c r="P2216" s="318"/>
      <c r="T2216" s="19" t="s">
        <v>1260</v>
      </c>
    </row>
    <row r="2217" spans="1:20" outlineLevel="2" x14ac:dyDescent="0.25">
      <c r="A2217" t="s">
        <v>191</v>
      </c>
      <c r="B2217" t="str">
        <f t="shared" si="730"/>
        <v>E336 HYD RR/Bridges, Lower Baker-2</v>
      </c>
      <c r="C2217" s="19" t="s">
        <v>1230</v>
      </c>
      <c r="E2217" s="27">
        <v>43159</v>
      </c>
      <c r="F2217" s="249">
        <v>104417.01</v>
      </c>
      <c r="G2217" s="67">
        <v>2.3E-2</v>
      </c>
      <c r="H2217" s="250">
        <v>200.13</v>
      </c>
      <c r="I2217" s="249">
        <f t="shared" si="731"/>
        <v>104417.01</v>
      </c>
      <c r="J2217" s="67">
        <f t="shared" si="712"/>
        <v>2.3E-2</v>
      </c>
      <c r="K2217" s="259">
        <f t="shared" si="732"/>
        <v>200.13260249999999</v>
      </c>
      <c r="L2217" s="250">
        <f t="shared" si="725"/>
        <v>0</v>
      </c>
      <c r="M2217" s="19" t="s">
        <v>1260</v>
      </c>
      <c r="O2217" s="32" t="str">
        <f t="shared" si="733"/>
        <v>E336</v>
      </c>
      <c r="P2217" s="318"/>
      <c r="T2217" s="19" t="s">
        <v>1260</v>
      </c>
    </row>
    <row r="2218" spans="1:20" outlineLevel="2" x14ac:dyDescent="0.25">
      <c r="A2218" t="s">
        <v>191</v>
      </c>
      <c r="B2218" t="str">
        <f t="shared" si="730"/>
        <v>E336 HYD RR/Bridges, Lower Baker-3</v>
      </c>
      <c r="C2218" s="19" t="s">
        <v>1230</v>
      </c>
      <c r="E2218" s="27">
        <v>43190</v>
      </c>
      <c r="F2218" s="249">
        <v>104417.01</v>
      </c>
      <c r="G2218" s="67">
        <v>2.3E-2</v>
      </c>
      <c r="H2218" s="250">
        <v>200.13</v>
      </c>
      <c r="I2218" s="249">
        <f t="shared" si="731"/>
        <v>104417.01</v>
      </c>
      <c r="J2218" s="67">
        <f t="shared" si="712"/>
        <v>2.3E-2</v>
      </c>
      <c r="K2218" s="259">
        <f t="shared" si="732"/>
        <v>200.13260249999999</v>
      </c>
      <c r="L2218" s="250">
        <f t="shared" si="725"/>
        <v>0</v>
      </c>
      <c r="M2218" s="19" t="s">
        <v>1260</v>
      </c>
      <c r="O2218" s="32" t="str">
        <f t="shared" si="733"/>
        <v>E336</v>
      </c>
      <c r="P2218" s="318"/>
      <c r="T2218" s="19" t="s">
        <v>1260</v>
      </c>
    </row>
    <row r="2219" spans="1:20" outlineLevel="2" x14ac:dyDescent="0.25">
      <c r="A2219" t="s">
        <v>191</v>
      </c>
      <c r="B2219" t="str">
        <f t="shared" si="730"/>
        <v>E336 HYD RR/Bridges, Lower Baker-4</v>
      </c>
      <c r="C2219" s="19" t="s">
        <v>1230</v>
      </c>
      <c r="E2219" s="27">
        <v>43220</v>
      </c>
      <c r="F2219" s="249">
        <v>104417.01</v>
      </c>
      <c r="G2219" s="67">
        <v>2.3E-2</v>
      </c>
      <c r="H2219" s="250">
        <v>200.13</v>
      </c>
      <c r="I2219" s="249">
        <f t="shared" si="731"/>
        <v>104417.01</v>
      </c>
      <c r="J2219" s="67">
        <f t="shared" si="712"/>
        <v>2.3E-2</v>
      </c>
      <c r="K2219" s="259">
        <f t="shared" si="732"/>
        <v>200.13260249999999</v>
      </c>
      <c r="L2219" s="250">
        <f t="shared" si="725"/>
        <v>0</v>
      </c>
      <c r="M2219" s="19" t="s">
        <v>1260</v>
      </c>
      <c r="O2219" s="32" t="str">
        <f t="shared" si="733"/>
        <v>E336</v>
      </c>
      <c r="P2219" s="318"/>
      <c r="T2219" s="19" t="s">
        <v>1260</v>
      </c>
    </row>
    <row r="2220" spans="1:20" outlineLevel="2" x14ac:dyDescent="0.25">
      <c r="A2220" t="s">
        <v>191</v>
      </c>
      <c r="B2220" t="str">
        <f t="shared" si="730"/>
        <v>E336 HYD RR/Bridges, Lower Baker-5</v>
      </c>
      <c r="C2220" s="19" t="s">
        <v>1230</v>
      </c>
      <c r="E2220" s="27">
        <v>43251</v>
      </c>
      <c r="F2220" s="249">
        <v>104417.01</v>
      </c>
      <c r="G2220" s="67">
        <v>2.3E-2</v>
      </c>
      <c r="H2220" s="250">
        <v>200.13</v>
      </c>
      <c r="I2220" s="249">
        <f t="shared" si="731"/>
        <v>104417.01</v>
      </c>
      <c r="J2220" s="67">
        <f t="shared" si="712"/>
        <v>2.3E-2</v>
      </c>
      <c r="K2220" s="259">
        <f t="shared" si="732"/>
        <v>200.13260249999999</v>
      </c>
      <c r="L2220" s="250">
        <f t="shared" si="725"/>
        <v>0</v>
      </c>
      <c r="M2220" s="19" t="s">
        <v>1260</v>
      </c>
      <c r="O2220" s="32" t="str">
        <f t="shared" si="733"/>
        <v>E336</v>
      </c>
      <c r="P2220" s="318"/>
      <c r="T2220" s="19" t="s">
        <v>1260</v>
      </c>
    </row>
    <row r="2221" spans="1:20" outlineLevel="2" x14ac:dyDescent="0.25">
      <c r="A2221" t="s">
        <v>191</v>
      </c>
      <c r="B2221" t="str">
        <f t="shared" si="730"/>
        <v>E336 HYD RR/Bridges, Lower Baker-6</v>
      </c>
      <c r="C2221" s="19" t="s">
        <v>1230</v>
      </c>
      <c r="E2221" s="27">
        <v>43281</v>
      </c>
      <c r="F2221" s="249">
        <v>104417.01</v>
      </c>
      <c r="G2221" s="67">
        <v>2.3E-2</v>
      </c>
      <c r="H2221" s="250">
        <v>200.13</v>
      </c>
      <c r="I2221" s="249">
        <f t="shared" si="731"/>
        <v>104417.01</v>
      </c>
      <c r="J2221" s="67">
        <f t="shared" si="712"/>
        <v>2.3E-2</v>
      </c>
      <c r="K2221" s="259">
        <f t="shared" si="732"/>
        <v>200.13260249999999</v>
      </c>
      <c r="L2221" s="250">
        <f t="shared" si="725"/>
        <v>0</v>
      </c>
      <c r="M2221" s="19" t="s">
        <v>1260</v>
      </c>
      <c r="O2221" s="32" t="str">
        <f t="shared" si="733"/>
        <v>E336</v>
      </c>
      <c r="P2221" s="318"/>
      <c r="T2221" s="19" t="s">
        <v>1260</v>
      </c>
    </row>
    <row r="2222" spans="1:20" outlineLevel="2" x14ac:dyDescent="0.25">
      <c r="A2222" t="s">
        <v>191</v>
      </c>
      <c r="B2222" t="str">
        <f t="shared" si="730"/>
        <v>E336 HYD RR/Bridges, Lower Baker-7</v>
      </c>
      <c r="C2222" s="19" t="s">
        <v>1230</v>
      </c>
      <c r="E2222" s="27">
        <v>43312</v>
      </c>
      <c r="F2222" s="249">
        <v>104417.01</v>
      </c>
      <c r="G2222" s="67">
        <v>2.3E-2</v>
      </c>
      <c r="H2222" s="250">
        <v>200.13</v>
      </c>
      <c r="I2222" s="249">
        <f t="shared" si="731"/>
        <v>104417.01</v>
      </c>
      <c r="J2222" s="67">
        <f t="shared" ref="J2222:J2285" si="734">G2222</f>
        <v>2.3E-2</v>
      </c>
      <c r="K2222" s="259">
        <f t="shared" si="732"/>
        <v>200.13260249999999</v>
      </c>
      <c r="L2222" s="250">
        <f t="shared" si="725"/>
        <v>0</v>
      </c>
      <c r="M2222" s="19" t="s">
        <v>1260</v>
      </c>
      <c r="O2222" s="32" t="str">
        <f t="shared" si="733"/>
        <v>E336</v>
      </c>
      <c r="P2222" s="318"/>
      <c r="T2222" s="19" t="s">
        <v>1260</v>
      </c>
    </row>
    <row r="2223" spans="1:20" outlineLevel="2" x14ac:dyDescent="0.25">
      <c r="A2223" t="s">
        <v>191</v>
      </c>
      <c r="B2223" t="str">
        <f t="shared" si="730"/>
        <v>E336 HYD RR/Bridges, Lower Baker-8</v>
      </c>
      <c r="C2223" s="19" t="s">
        <v>1230</v>
      </c>
      <c r="E2223" s="27">
        <v>43343</v>
      </c>
      <c r="F2223" s="249">
        <v>104417.01</v>
      </c>
      <c r="G2223" s="67">
        <v>2.3E-2</v>
      </c>
      <c r="H2223" s="250">
        <v>200.13</v>
      </c>
      <c r="I2223" s="249">
        <f t="shared" si="731"/>
        <v>104417.01</v>
      </c>
      <c r="J2223" s="67">
        <f t="shared" si="734"/>
        <v>2.3E-2</v>
      </c>
      <c r="K2223" s="259">
        <f t="shared" si="732"/>
        <v>200.13260249999999</v>
      </c>
      <c r="L2223" s="250">
        <f t="shared" si="725"/>
        <v>0</v>
      </c>
      <c r="M2223" s="19" t="s">
        <v>1260</v>
      </c>
      <c r="O2223" s="32" t="str">
        <f t="shared" si="733"/>
        <v>E336</v>
      </c>
      <c r="P2223" s="318"/>
      <c r="T2223" s="19" t="s">
        <v>1260</v>
      </c>
    </row>
    <row r="2224" spans="1:20" outlineLevel="2" x14ac:dyDescent="0.25">
      <c r="A2224" t="s">
        <v>191</v>
      </c>
      <c r="B2224" t="str">
        <f t="shared" si="730"/>
        <v>E336 HYD RR/Bridges, Lower Baker-9</v>
      </c>
      <c r="C2224" s="19" t="s">
        <v>1230</v>
      </c>
      <c r="E2224" s="27">
        <v>43373</v>
      </c>
      <c r="F2224" s="249">
        <v>104417.01</v>
      </c>
      <c r="G2224" s="67">
        <v>2.3E-2</v>
      </c>
      <c r="H2224" s="250">
        <v>200.13</v>
      </c>
      <c r="I2224" s="249">
        <f t="shared" si="731"/>
        <v>104417.01</v>
      </c>
      <c r="J2224" s="67">
        <f t="shared" si="734"/>
        <v>2.3E-2</v>
      </c>
      <c r="K2224" s="259">
        <f t="shared" si="732"/>
        <v>200.13260249999999</v>
      </c>
      <c r="L2224" s="250">
        <f t="shared" si="725"/>
        <v>0</v>
      </c>
      <c r="M2224" s="19" t="s">
        <v>1260</v>
      </c>
      <c r="O2224" s="32" t="str">
        <f t="shared" si="733"/>
        <v>E336</v>
      </c>
      <c r="P2224" s="318"/>
      <c r="T2224" s="19" t="s">
        <v>1260</v>
      </c>
    </row>
    <row r="2225" spans="1:20" outlineLevel="2" x14ac:dyDescent="0.25">
      <c r="A2225" t="s">
        <v>191</v>
      </c>
      <c r="B2225" t="str">
        <f t="shared" si="730"/>
        <v>E336 HYD RR/Bridges, Lower Baker-10</v>
      </c>
      <c r="C2225" s="19" t="s">
        <v>1230</v>
      </c>
      <c r="E2225" s="27">
        <v>43404</v>
      </c>
      <c r="F2225" s="249">
        <v>104417.01</v>
      </c>
      <c r="G2225" s="67">
        <v>2.3E-2</v>
      </c>
      <c r="H2225" s="250">
        <v>200.13</v>
      </c>
      <c r="I2225" s="249">
        <f t="shared" si="731"/>
        <v>104417.01</v>
      </c>
      <c r="J2225" s="67">
        <f t="shared" si="734"/>
        <v>2.3E-2</v>
      </c>
      <c r="K2225" s="259">
        <f t="shared" si="732"/>
        <v>200.13260249999999</v>
      </c>
      <c r="L2225" s="250">
        <f t="shared" si="725"/>
        <v>0</v>
      </c>
      <c r="M2225" s="19" t="s">
        <v>1260</v>
      </c>
      <c r="O2225" s="32" t="str">
        <f t="shared" si="733"/>
        <v>E336</v>
      </c>
      <c r="P2225" s="318"/>
      <c r="T2225" s="19" t="s">
        <v>1260</v>
      </c>
    </row>
    <row r="2226" spans="1:20" outlineLevel="2" x14ac:dyDescent="0.25">
      <c r="A2226" t="s">
        <v>191</v>
      </c>
      <c r="B2226" t="str">
        <f t="shared" si="730"/>
        <v>E336 HYD RR/Bridges, Lower Baker-11</v>
      </c>
      <c r="C2226" s="19" t="s">
        <v>1230</v>
      </c>
      <c r="E2226" s="27">
        <v>43434</v>
      </c>
      <c r="F2226" s="249">
        <v>104417.01</v>
      </c>
      <c r="G2226" s="67">
        <v>2.3E-2</v>
      </c>
      <c r="H2226" s="250">
        <v>200.13</v>
      </c>
      <c r="I2226" s="249">
        <f t="shared" si="731"/>
        <v>104417.01</v>
      </c>
      <c r="J2226" s="67">
        <f t="shared" si="734"/>
        <v>2.3E-2</v>
      </c>
      <c r="K2226" s="259">
        <f t="shared" si="732"/>
        <v>200.13260249999999</v>
      </c>
      <c r="L2226" s="250">
        <f t="shared" si="725"/>
        <v>0</v>
      </c>
      <c r="M2226" s="19" t="s">
        <v>1260</v>
      </c>
      <c r="O2226" s="32" t="str">
        <f t="shared" si="733"/>
        <v>E336</v>
      </c>
      <c r="P2226" s="318"/>
      <c r="T2226" s="19" t="s">
        <v>1260</v>
      </c>
    </row>
    <row r="2227" spans="1:20" outlineLevel="2" x14ac:dyDescent="0.25">
      <c r="A2227" t="s">
        <v>191</v>
      </c>
      <c r="B2227" t="str">
        <f t="shared" si="730"/>
        <v>E336 HYD RR/Bridges, Lower Baker-12</v>
      </c>
      <c r="C2227" s="19" t="s">
        <v>1230</v>
      </c>
      <c r="E2227" s="27">
        <v>43465</v>
      </c>
      <c r="F2227" s="249">
        <v>104417.01</v>
      </c>
      <c r="G2227" s="67">
        <v>2.3E-2</v>
      </c>
      <c r="H2227" s="250">
        <v>200.13</v>
      </c>
      <c r="I2227" s="249">
        <f t="shared" si="731"/>
        <v>104417.01</v>
      </c>
      <c r="J2227" s="67">
        <f t="shared" si="734"/>
        <v>2.3E-2</v>
      </c>
      <c r="K2227" s="259">
        <f t="shared" si="732"/>
        <v>200.13260249999999</v>
      </c>
      <c r="L2227" s="250">
        <f t="shared" si="725"/>
        <v>0</v>
      </c>
      <c r="M2227" s="19" t="s">
        <v>1260</v>
      </c>
      <c r="O2227" s="32" t="str">
        <f t="shared" si="733"/>
        <v>E336</v>
      </c>
      <c r="P2227" s="318"/>
      <c r="T2227" s="19" t="s">
        <v>1260</v>
      </c>
    </row>
    <row r="2228" spans="1:20" s="19" customFormat="1" ht="15.75" outlineLevel="1" thickBot="1" x14ac:dyDescent="0.3">
      <c r="A2228" s="28" t="s">
        <v>794</v>
      </c>
      <c r="C2228" s="20" t="s">
        <v>1232</v>
      </c>
      <c r="E2228" s="104" t="s">
        <v>1266</v>
      </c>
      <c r="F2228" s="29"/>
      <c r="G2228" s="30"/>
      <c r="H2228" s="41">
        <f>SUBTOTAL(9,H2216:H2227)</f>
        <v>2401.5600000000004</v>
      </c>
      <c r="I2228" s="29"/>
      <c r="J2228" s="30">
        <f t="shared" si="734"/>
        <v>0</v>
      </c>
      <c r="K2228" s="41">
        <f>SUBTOTAL(9,K2216:K2227)</f>
        <v>2401.59123</v>
      </c>
      <c r="L2228" s="41">
        <f t="shared" si="725"/>
        <v>0.03</v>
      </c>
      <c r="O2228" s="32" t="str">
        <f>LEFT(A2228,5)</f>
        <v xml:space="preserve">E336 </v>
      </c>
      <c r="P2228" s="318">
        <f>-L2228/2</f>
        <v>-1.4999999999999999E-2</v>
      </c>
    </row>
    <row r="2229" spans="1:20" ht="15.75" outlineLevel="2" thickTop="1" x14ac:dyDescent="0.25">
      <c r="A2229" t="s">
        <v>192</v>
      </c>
      <c r="B2229" t="str">
        <f t="shared" ref="B2229:B2240" si="735">CONCATENATE(A2229,"-",MONTH(E2229))</f>
        <v>E336 HYD RR/Bridges, Snoq 1 - 2013-1</v>
      </c>
      <c r="C2229" s="19" t="s">
        <v>1230</v>
      </c>
      <c r="E2229" s="27">
        <v>43131</v>
      </c>
      <c r="F2229" s="249">
        <v>649594.13</v>
      </c>
      <c r="G2229" s="67">
        <v>3.3799999999999997E-2</v>
      </c>
      <c r="H2229" s="250">
        <v>1829.69</v>
      </c>
      <c r="I2229" s="249">
        <f t="shared" ref="I2229:I2240" si="736">VLOOKUP(CONCATENATE(A2229,"-12"),$B$6:$F$7816,5,FALSE)</f>
        <v>649594.13</v>
      </c>
      <c r="J2229" s="67">
        <f t="shared" si="734"/>
        <v>3.3799999999999997E-2</v>
      </c>
      <c r="K2229" s="259">
        <f t="shared" ref="K2229:K2240" si="737">I2229*J2229/12</f>
        <v>1829.6901328333331</v>
      </c>
      <c r="L2229" s="250">
        <f t="shared" si="725"/>
        <v>0</v>
      </c>
      <c r="M2229" s="19" t="s">
        <v>1260</v>
      </c>
      <c r="O2229" s="32" t="str">
        <f t="shared" ref="O2229:O2240" si="738">LEFT(A2229,4)</f>
        <v>E336</v>
      </c>
      <c r="P2229" s="318"/>
      <c r="T2229" s="19" t="s">
        <v>1260</v>
      </c>
    </row>
    <row r="2230" spans="1:20" outlineLevel="2" x14ac:dyDescent="0.25">
      <c r="A2230" t="s">
        <v>192</v>
      </c>
      <c r="B2230" t="str">
        <f t="shared" si="735"/>
        <v>E336 HYD RR/Bridges, Snoq 1 - 2013-2</v>
      </c>
      <c r="C2230" s="19" t="s">
        <v>1230</v>
      </c>
      <c r="E2230" s="27">
        <v>43159</v>
      </c>
      <c r="F2230" s="249">
        <v>649594.13</v>
      </c>
      <c r="G2230" s="67">
        <v>3.3799999999999997E-2</v>
      </c>
      <c r="H2230" s="250">
        <v>1829.69</v>
      </c>
      <c r="I2230" s="249">
        <f t="shared" si="736"/>
        <v>649594.13</v>
      </c>
      <c r="J2230" s="67">
        <f t="shared" si="734"/>
        <v>3.3799999999999997E-2</v>
      </c>
      <c r="K2230" s="259">
        <f t="shared" si="737"/>
        <v>1829.6901328333331</v>
      </c>
      <c r="L2230" s="250">
        <f t="shared" si="725"/>
        <v>0</v>
      </c>
      <c r="M2230" s="19" t="s">
        <v>1260</v>
      </c>
      <c r="O2230" s="32" t="str">
        <f t="shared" si="738"/>
        <v>E336</v>
      </c>
      <c r="P2230" s="318"/>
      <c r="T2230" s="19" t="s">
        <v>1260</v>
      </c>
    </row>
    <row r="2231" spans="1:20" outlineLevel="2" x14ac:dyDescent="0.25">
      <c r="A2231" t="s">
        <v>192</v>
      </c>
      <c r="B2231" t="str">
        <f t="shared" si="735"/>
        <v>E336 HYD RR/Bridges, Snoq 1 - 2013-3</v>
      </c>
      <c r="C2231" s="19" t="s">
        <v>1230</v>
      </c>
      <c r="E2231" s="27">
        <v>43190</v>
      </c>
      <c r="F2231" s="249">
        <v>649594.13</v>
      </c>
      <c r="G2231" s="67">
        <v>3.3799999999999997E-2</v>
      </c>
      <c r="H2231" s="250">
        <v>1829.69</v>
      </c>
      <c r="I2231" s="249">
        <f t="shared" si="736"/>
        <v>649594.13</v>
      </c>
      <c r="J2231" s="67">
        <f t="shared" si="734"/>
        <v>3.3799999999999997E-2</v>
      </c>
      <c r="K2231" s="259">
        <f t="shared" si="737"/>
        <v>1829.6901328333331</v>
      </c>
      <c r="L2231" s="250">
        <f t="shared" si="725"/>
        <v>0</v>
      </c>
      <c r="M2231" s="19" t="s">
        <v>1260</v>
      </c>
      <c r="O2231" s="32" t="str">
        <f t="shared" si="738"/>
        <v>E336</v>
      </c>
      <c r="P2231" s="318"/>
      <c r="T2231" s="19" t="s">
        <v>1260</v>
      </c>
    </row>
    <row r="2232" spans="1:20" outlineLevel="2" x14ac:dyDescent="0.25">
      <c r="A2232" t="s">
        <v>192</v>
      </c>
      <c r="B2232" t="str">
        <f t="shared" si="735"/>
        <v>E336 HYD RR/Bridges, Snoq 1 - 2013-4</v>
      </c>
      <c r="C2232" s="19" t="s">
        <v>1230</v>
      </c>
      <c r="E2232" s="27">
        <v>43220</v>
      </c>
      <c r="F2232" s="249">
        <v>649594.13</v>
      </c>
      <c r="G2232" s="67">
        <v>3.3799999999999997E-2</v>
      </c>
      <c r="H2232" s="250">
        <v>1829.69</v>
      </c>
      <c r="I2232" s="249">
        <f t="shared" si="736"/>
        <v>649594.13</v>
      </c>
      <c r="J2232" s="67">
        <f t="shared" si="734"/>
        <v>3.3799999999999997E-2</v>
      </c>
      <c r="K2232" s="259">
        <f t="shared" si="737"/>
        <v>1829.6901328333331</v>
      </c>
      <c r="L2232" s="250">
        <f t="shared" si="725"/>
        <v>0</v>
      </c>
      <c r="M2232" s="19" t="s">
        <v>1260</v>
      </c>
      <c r="O2232" s="32" t="str">
        <f t="shared" si="738"/>
        <v>E336</v>
      </c>
      <c r="P2232" s="318"/>
      <c r="T2232" s="19" t="s">
        <v>1260</v>
      </c>
    </row>
    <row r="2233" spans="1:20" outlineLevel="2" x14ac:dyDescent="0.25">
      <c r="A2233" t="s">
        <v>192</v>
      </c>
      <c r="B2233" t="str">
        <f t="shared" si="735"/>
        <v>E336 HYD RR/Bridges, Snoq 1 - 2013-5</v>
      </c>
      <c r="C2233" s="19" t="s">
        <v>1230</v>
      </c>
      <c r="E2233" s="27">
        <v>43251</v>
      </c>
      <c r="F2233" s="249">
        <v>649594.13</v>
      </c>
      <c r="G2233" s="67">
        <v>3.3799999999999997E-2</v>
      </c>
      <c r="H2233" s="250">
        <v>1829.69</v>
      </c>
      <c r="I2233" s="249">
        <f t="shared" si="736"/>
        <v>649594.13</v>
      </c>
      <c r="J2233" s="67">
        <f t="shared" si="734"/>
        <v>3.3799999999999997E-2</v>
      </c>
      <c r="K2233" s="259">
        <f t="shared" si="737"/>
        <v>1829.6901328333331</v>
      </c>
      <c r="L2233" s="250">
        <f t="shared" si="725"/>
        <v>0</v>
      </c>
      <c r="M2233" s="19" t="s">
        <v>1260</v>
      </c>
      <c r="O2233" s="32" t="str">
        <f t="shared" si="738"/>
        <v>E336</v>
      </c>
      <c r="P2233" s="318"/>
      <c r="T2233" s="19" t="s">
        <v>1260</v>
      </c>
    </row>
    <row r="2234" spans="1:20" outlineLevel="2" x14ac:dyDescent="0.25">
      <c r="A2234" t="s">
        <v>192</v>
      </c>
      <c r="B2234" t="str">
        <f t="shared" si="735"/>
        <v>E336 HYD RR/Bridges, Snoq 1 - 2013-6</v>
      </c>
      <c r="C2234" s="19" t="s">
        <v>1230</v>
      </c>
      <c r="E2234" s="27">
        <v>43281</v>
      </c>
      <c r="F2234" s="249">
        <v>649594.13</v>
      </c>
      <c r="G2234" s="67">
        <v>3.3799999999999997E-2</v>
      </c>
      <c r="H2234" s="250">
        <v>1829.69</v>
      </c>
      <c r="I2234" s="249">
        <f t="shared" si="736"/>
        <v>649594.13</v>
      </c>
      <c r="J2234" s="67">
        <f t="shared" si="734"/>
        <v>3.3799999999999997E-2</v>
      </c>
      <c r="K2234" s="259">
        <f t="shared" si="737"/>
        <v>1829.6901328333331</v>
      </c>
      <c r="L2234" s="250">
        <f t="shared" si="725"/>
        <v>0</v>
      </c>
      <c r="M2234" s="19" t="s">
        <v>1260</v>
      </c>
      <c r="O2234" s="32" t="str">
        <f t="shared" si="738"/>
        <v>E336</v>
      </c>
      <c r="P2234" s="318"/>
      <c r="T2234" s="19" t="s">
        <v>1260</v>
      </c>
    </row>
    <row r="2235" spans="1:20" outlineLevel="2" x14ac:dyDescent="0.25">
      <c r="A2235" t="s">
        <v>192</v>
      </c>
      <c r="B2235" t="str">
        <f t="shared" si="735"/>
        <v>E336 HYD RR/Bridges, Snoq 1 - 2013-7</v>
      </c>
      <c r="C2235" s="19" t="s">
        <v>1230</v>
      </c>
      <c r="E2235" s="27">
        <v>43312</v>
      </c>
      <c r="F2235" s="249">
        <v>649594.13</v>
      </c>
      <c r="G2235" s="67">
        <v>3.3799999999999997E-2</v>
      </c>
      <c r="H2235" s="250">
        <v>1829.69</v>
      </c>
      <c r="I2235" s="249">
        <f t="shared" si="736"/>
        <v>649594.13</v>
      </c>
      <c r="J2235" s="67">
        <f t="shared" si="734"/>
        <v>3.3799999999999997E-2</v>
      </c>
      <c r="K2235" s="259">
        <f t="shared" si="737"/>
        <v>1829.6901328333331</v>
      </c>
      <c r="L2235" s="250">
        <f t="shared" si="725"/>
        <v>0</v>
      </c>
      <c r="M2235" s="19" t="s">
        <v>1260</v>
      </c>
      <c r="O2235" s="32" t="str">
        <f t="shared" si="738"/>
        <v>E336</v>
      </c>
      <c r="P2235" s="318"/>
      <c r="T2235" s="19" t="s">
        <v>1260</v>
      </c>
    </row>
    <row r="2236" spans="1:20" outlineLevel="2" x14ac:dyDescent="0.25">
      <c r="A2236" t="s">
        <v>192</v>
      </c>
      <c r="B2236" t="str">
        <f t="shared" si="735"/>
        <v>E336 HYD RR/Bridges, Snoq 1 - 2013-8</v>
      </c>
      <c r="C2236" s="19" t="s">
        <v>1230</v>
      </c>
      <c r="E2236" s="27">
        <v>43343</v>
      </c>
      <c r="F2236" s="249">
        <v>649594.13</v>
      </c>
      <c r="G2236" s="67">
        <v>3.3799999999999997E-2</v>
      </c>
      <c r="H2236" s="250">
        <v>1829.69</v>
      </c>
      <c r="I2236" s="249">
        <f t="shared" si="736"/>
        <v>649594.13</v>
      </c>
      <c r="J2236" s="67">
        <f t="shared" si="734"/>
        <v>3.3799999999999997E-2</v>
      </c>
      <c r="K2236" s="259">
        <f t="shared" si="737"/>
        <v>1829.6901328333331</v>
      </c>
      <c r="L2236" s="250">
        <f t="shared" si="725"/>
        <v>0</v>
      </c>
      <c r="M2236" s="19" t="s">
        <v>1260</v>
      </c>
      <c r="O2236" s="32" t="str">
        <f t="shared" si="738"/>
        <v>E336</v>
      </c>
      <c r="P2236" s="318"/>
      <c r="T2236" s="19" t="s">
        <v>1260</v>
      </c>
    </row>
    <row r="2237" spans="1:20" outlineLevel="2" x14ac:dyDescent="0.25">
      <c r="A2237" t="s">
        <v>192</v>
      </c>
      <c r="B2237" t="str">
        <f t="shared" si="735"/>
        <v>E336 HYD RR/Bridges, Snoq 1 - 2013-9</v>
      </c>
      <c r="C2237" s="19" t="s">
        <v>1230</v>
      </c>
      <c r="E2237" s="27">
        <v>43373</v>
      </c>
      <c r="F2237" s="249">
        <v>649594.13</v>
      </c>
      <c r="G2237" s="67">
        <v>3.3799999999999997E-2</v>
      </c>
      <c r="H2237" s="250">
        <v>1829.69</v>
      </c>
      <c r="I2237" s="249">
        <f t="shared" si="736"/>
        <v>649594.13</v>
      </c>
      <c r="J2237" s="67">
        <f t="shared" si="734"/>
        <v>3.3799999999999997E-2</v>
      </c>
      <c r="K2237" s="259">
        <f t="shared" si="737"/>
        <v>1829.6901328333331</v>
      </c>
      <c r="L2237" s="250">
        <f t="shared" si="725"/>
        <v>0</v>
      </c>
      <c r="M2237" s="19" t="s">
        <v>1260</v>
      </c>
      <c r="O2237" s="32" t="str">
        <f t="shared" si="738"/>
        <v>E336</v>
      </c>
      <c r="P2237" s="318"/>
      <c r="T2237" s="19" t="s">
        <v>1260</v>
      </c>
    </row>
    <row r="2238" spans="1:20" outlineLevel="2" x14ac:dyDescent="0.25">
      <c r="A2238" t="s">
        <v>192</v>
      </c>
      <c r="B2238" t="str">
        <f t="shared" si="735"/>
        <v>E336 HYD RR/Bridges, Snoq 1 - 2013-10</v>
      </c>
      <c r="C2238" s="19" t="s">
        <v>1230</v>
      </c>
      <c r="E2238" s="27">
        <v>43404</v>
      </c>
      <c r="F2238" s="249">
        <v>649594.13</v>
      </c>
      <c r="G2238" s="67">
        <v>3.3799999999999997E-2</v>
      </c>
      <c r="H2238" s="250">
        <v>1829.69</v>
      </c>
      <c r="I2238" s="249">
        <f t="shared" si="736"/>
        <v>649594.13</v>
      </c>
      <c r="J2238" s="67">
        <f t="shared" si="734"/>
        <v>3.3799999999999997E-2</v>
      </c>
      <c r="K2238" s="259">
        <f t="shared" si="737"/>
        <v>1829.6901328333331</v>
      </c>
      <c r="L2238" s="250">
        <f t="shared" si="725"/>
        <v>0</v>
      </c>
      <c r="M2238" s="19" t="s">
        <v>1260</v>
      </c>
      <c r="O2238" s="32" t="str">
        <f t="shared" si="738"/>
        <v>E336</v>
      </c>
      <c r="P2238" s="318"/>
      <c r="T2238" s="19" t="s">
        <v>1260</v>
      </c>
    </row>
    <row r="2239" spans="1:20" outlineLevel="2" x14ac:dyDescent="0.25">
      <c r="A2239" t="s">
        <v>192</v>
      </c>
      <c r="B2239" t="str">
        <f t="shared" si="735"/>
        <v>E336 HYD RR/Bridges, Snoq 1 - 2013-11</v>
      </c>
      <c r="C2239" s="19" t="s">
        <v>1230</v>
      </c>
      <c r="E2239" s="27">
        <v>43434</v>
      </c>
      <c r="F2239" s="249">
        <v>649594.13</v>
      </c>
      <c r="G2239" s="67">
        <v>3.3799999999999997E-2</v>
      </c>
      <c r="H2239" s="250">
        <v>1829.69</v>
      </c>
      <c r="I2239" s="249">
        <f t="shared" si="736"/>
        <v>649594.13</v>
      </c>
      <c r="J2239" s="67">
        <f t="shared" si="734"/>
        <v>3.3799999999999997E-2</v>
      </c>
      <c r="K2239" s="259">
        <f t="shared" si="737"/>
        <v>1829.6901328333331</v>
      </c>
      <c r="L2239" s="250">
        <f t="shared" si="725"/>
        <v>0</v>
      </c>
      <c r="M2239" s="19" t="s">
        <v>1260</v>
      </c>
      <c r="O2239" s="32" t="str">
        <f t="shared" si="738"/>
        <v>E336</v>
      </c>
      <c r="P2239" s="318"/>
      <c r="T2239" s="19" t="s">
        <v>1260</v>
      </c>
    </row>
    <row r="2240" spans="1:20" outlineLevel="2" x14ac:dyDescent="0.25">
      <c r="A2240" t="s">
        <v>192</v>
      </c>
      <c r="B2240" t="str">
        <f t="shared" si="735"/>
        <v>E336 HYD RR/Bridges, Snoq 1 - 2013-12</v>
      </c>
      <c r="C2240" s="19" t="s">
        <v>1230</v>
      </c>
      <c r="E2240" s="27">
        <v>43465</v>
      </c>
      <c r="F2240" s="249">
        <v>649594.13</v>
      </c>
      <c r="G2240" s="67">
        <v>3.3799999999999997E-2</v>
      </c>
      <c r="H2240" s="250">
        <v>1829.69</v>
      </c>
      <c r="I2240" s="249">
        <f t="shared" si="736"/>
        <v>649594.13</v>
      </c>
      <c r="J2240" s="67">
        <f t="shared" si="734"/>
        <v>3.3799999999999997E-2</v>
      </c>
      <c r="K2240" s="259">
        <f t="shared" si="737"/>
        <v>1829.6901328333331</v>
      </c>
      <c r="L2240" s="250">
        <f t="shared" si="725"/>
        <v>0</v>
      </c>
      <c r="M2240" s="19" t="s">
        <v>1260</v>
      </c>
      <c r="O2240" s="32" t="str">
        <f t="shared" si="738"/>
        <v>E336</v>
      </c>
      <c r="P2240" s="318"/>
      <c r="T2240" s="19" t="s">
        <v>1260</v>
      </c>
    </row>
    <row r="2241" spans="1:20" s="19" customFormat="1" ht="15.75" outlineLevel="1" thickBot="1" x14ac:dyDescent="0.3">
      <c r="A2241" s="28" t="s">
        <v>795</v>
      </c>
      <c r="C2241" s="20" t="s">
        <v>1232</v>
      </c>
      <c r="E2241" s="104" t="s">
        <v>1266</v>
      </c>
      <c r="F2241" s="29"/>
      <c r="G2241" s="30"/>
      <c r="H2241" s="41">
        <f>SUBTOTAL(9,H2229:H2240)</f>
        <v>21956.28</v>
      </c>
      <c r="I2241" s="29"/>
      <c r="J2241" s="30">
        <f t="shared" si="734"/>
        <v>0</v>
      </c>
      <c r="K2241" s="41">
        <f>SUBTOTAL(9,K2229:K2240)</f>
        <v>21956.281593999996</v>
      </c>
      <c r="L2241" s="41">
        <f t="shared" si="725"/>
        <v>0</v>
      </c>
      <c r="O2241" s="32" t="str">
        <f>LEFT(A2241,5)</f>
        <v xml:space="preserve">E336 </v>
      </c>
      <c r="P2241" s="318">
        <f>-L2241/2</f>
        <v>0</v>
      </c>
    </row>
    <row r="2242" spans="1:20" ht="15.75" outlineLevel="2" thickTop="1" x14ac:dyDescent="0.25">
      <c r="A2242" t="s">
        <v>193</v>
      </c>
      <c r="B2242" t="str">
        <f t="shared" ref="B2242:B2253" si="739">CONCATENATE(A2242,"-",MONTH(E2242))</f>
        <v>E336 HYD RR/Bridges, Snoq 2 - 2013-1</v>
      </c>
      <c r="C2242" s="19" t="s">
        <v>1230</v>
      </c>
      <c r="E2242" s="27">
        <v>43131</v>
      </c>
      <c r="F2242" s="249">
        <v>158966.87</v>
      </c>
      <c r="G2242" s="67">
        <v>3.3799999999999997E-2</v>
      </c>
      <c r="H2242" s="250">
        <v>447.76</v>
      </c>
      <c r="I2242" s="249">
        <f t="shared" ref="I2242:I2253" si="740">VLOOKUP(CONCATENATE(A2242,"-12"),$B$6:$F$7816,5,FALSE)</f>
        <v>158971.10999999999</v>
      </c>
      <c r="J2242" s="67">
        <f t="shared" si="734"/>
        <v>3.3799999999999997E-2</v>
      </c>
      <c r="K2242" s="259">
        <f t="shared" ref="K2242:K2253" si="741">I2242*J2242/12</f>
        <v>447.76862649999993</v>
      </c>
      <c r="L2242" s="250">
        <f t="shared" si="725"/>
        <v>0.01</v>
      </c>
      <c r="M2242" s="19" t="s">
        <v>1260</v>
      </c>
      <c r="O2242" s="32" t="str">
        <f t="shared" ref="O2242:O2253" si="742">LEFT(A2242,4)</f>
        <v>E336</v>
      </c>
      <c r="P2242" s="318"/>
      <c r="T2242" s="19" t="s">
        <v>1260</v>
      </c>
    </row>
    <row r="2243" spans="1:20" outlineLevel="2" x14ac:dyDescent="0.25">
      <c r="A2243" t="s">
        <v>193</v>
      </c>
      <c r="B2243" t="str">
        <f t="shared" si="739"/>
        <v>E336 HYD RR/Bridges, Snoq 2 - 2013-2</v>
      </c>
      <c r="C2243" s="19" t="s">
        <v>1230</v>
      </c>
      <c r="E2243" s="27">
        <v>43159</v>
      </c>
      <c r="F2243" s="249">
        <v>158966.87</v>
      </c>
      <c r="G2243" s="67">
        <v>3.3799999999999997E-2</v>
      </c>
      <c r="H2243" s="250">
        <v>447.76</v>
      </c>
      <c r="I2243" s="249">
        <f t="shared" si="740"/>
        <v>158971.10999999999</v>
      </c>
      <c r="J2243" s="67">
        <f t="shared" si="734"/>
        <v>3.3799999999999997E-2</v>
      </c>
      <c r="K2243" s="259">
        <f t="shared" si="741"/>
        <v>447.76862649999993</v>
      </c>
      <c r="L2243" s="250">
        <f t="shared" si="725"/>
        <v>0.01</v>
      </c>
      <c r="M2243" s="19" t="s">
        <v>1260</v>
      </c>
      <c r="O2243" s="32" t="str">
        <f t="shared" si="742"/>
        <v>E336</v>
      </c>
      <c r="P2243" s="318"/>
      <c r="T2243" s="19" t="s">
        <v>1260</v>
      </c>
    </row>
    <row r="2244" spans="1:20" outlineLevel="2" x14ac:dyDescent="0.25">
      <c r="A2244" t="s">
        <v>193</v>
      </c>
      <c r="B2244" t="str">
        <f t="shared" si="739"/>
        <v>E336 HYD RR/Bridges, Snoq 2 - 2013-3</v>
      </c>
      <c r="C2244" s="19" t="s">
        <v>1230</v>
      </c>
      <c r="E2244" s="27">
        <v>43190</v>
      </c>
      <c r="F2244" s="249">
        <v>158966.87</v>
      </c>
      <c r="G2244" s="67">
        <v>3.3799999999999997E-2</v>
      </c>
      <c r="H2244" s="250">
        <v>447.76</v>
      </c>
      <c r="I2244" s="249">
        <f t="shared" si="740"/>
        <v>158971.10999999999</v>
      </c>
      <c r="J2244" s="67">
        <f t="shared" si="734"/>
        <v>3.3799999999999997E-2</v>
      </c>
      <c r="K2244" s="259">
        <f t="shared" si="741"/>
        <v>447.76862649999993</v>
      </c>
      <c r="L2244" s="250">
        <f t="shared" si="725"/>
        <v>0.01</v>
      </c>
      <c r="M2244" s="19" t="s">
        <v>1260</v>
      </c>
      <c r="O2244" s="32" t="str">
        <f t="shared" si="742"/>
        <v>E336</v>
      </c>
      <c r="P2244" s="318"/>
      <c r="T2244" s="19" t="s">
        <v>1260</v>
      </c>
    </row>
    <row r="2245" spans="1:20" outlineLevel="2" x14ac:dyDescent="0.25">
      <c r="A2245" t="s">
        <v>193</v>
      </c>
      <c r="B2245" t="str">
        <f t="shared" si="739"/>
        <v>E336 HYD RR/Bridges, Snoq 2 - 2013-4</v>
      </c>
      <c r="C2245" s="19" t="s">
        <v>1230</v>
      </c>
      <c r="E2245" s="27">
        <v>43220</v>
      </c>
      <c r="F2245" s="249">
        <v>158966.87</v>
      </c>
      <c r="G2245" s="67">
        <v>3.3799999999999997E-2</v>
      </c>
      <c r="H2245" s="250">
        <v>447.76</v>
      </c>
      <c r="I2245" s="249">
        <f t="shared" si="740"/>
        <v>158971.10999999999</v>
      </c>
      <c r="J2245" s="67">
        <f t="shared" si="734"/>
        <v>3.3799999999999997E-2</v>
      </c>
      <c r="K2245" s="259">
        <f t="shared" si="741"/>
        <v>447.76862649999993</v>
      </c>
      <c r="L2245" s="250">
        <f t="shared" si="725"/>
        <v>0.01</v>
      </c>
      <c r="M2245" s="19" t="s">
        <v>1260</v>
      </c>
      <c r="O2245" s="32" t="str">
        <f t="shared" si="742"/>
        <v>E336</v>
      </c>
      <c r="P2245" s="318"/>
      <c r="T2245" s="19" t="s">
        <v>1260</v>
      </c>
    </row>
    <row r="2246" spans="1:20" outlineLevel="2" x14ac:dyDescent="0.25">
      <c r="A2246" t="s">
        <v>193</v>
      </c>
      <c r="B2246" t="str">
        <f t="shared" si="739"/>
        <v>E336 HYD RR/Bridges, Snoq 2 - 2013-5</v>
      </c>
      <c r="C2246" s="19" t="s">
        <v>1230</v>
      </c>
      <c r="E2246" s="27">
        <v>43251</v>
      </c>
      <c r="F2246" s="249">
        <v>158966.87</v>
      </c>
      <c r="G2246" s="67">
        <v>3.3799999999999997E-2</v>
      </c>
      <c r="H2246" s="250">
        <v>447.76</v>
      </c>
      <c r="I2246" s="249">
        <f t="shared" si="740"/>
        <v>158971.10999999999</v>
      </c>
      <c r="J2246" s="67">
        <f t="shared" si="734"/>
        <v>3.3799999999999997E-2</v>
      </c>
      <c r="K2246" s="259">
        <f t="shared" si="741"/>
        <v>447.76862649999993</v>
      </c>
      <c r="L2246" s="250">
        <f t="shared" si="725"/>
        <v>0.01</v>
      </c>
      <c r="M2246" s="19" t="s">
        <v>1260</v>
      </c>
      <c r="O2246" s="32" t="str">
        <f t="shared" si="742"/>
        <v>E336</v>
      </c>
      <c r="P2246" s="318"/>
      <c r="T2246" s="19" t="s">
        <v>1260</v>
      </c>
    </row>
    <row r="2247" spans="1:20" outlineLevel="2" x14ac:dyDescent="0.25">
      <c r="A2247" t="s">
        <v>193</v>
      </c>
      <c r="B2247" t="str">
        <f t="shared" si="739"/>
        <v>E336 HYD RR/Bridges, Snoq 2 - 2013-6</v>
      </c>
      <c r="C2247" s="19" t="s">
        <v>1230</v>
      </c>
      <c r="E2247" s="27">
        <v>43281</v>
      </c>
      <c r="F2247" s="249">
        <v>158966.87</v>
      </c>
      <c r="G2247" s="67">
        <v>3.3799999999999997E-2</v>
      </c>
      <c r="H2247" s="250">
        <v>447.76</v>
      </c>
      <c r="I2247" s="249">
        <f t="shared" si="740"/>
        <v>158971.10999999999</v>
      </c>
      <c r="J2247" s="67">
        <f t="shared" si="734"/>
        <v>3.3799999999999997E-2</v>
      </c>
      <c r="K2247" s="259">
        <f t="shared" si="741"/>
        <v>447.76862649999993</v>
      </c>
      <c r="L2247" s="250">
        <f t="shared" si="725"/>
        <v>0.01</v>
      </c>
      <c r="M2247" s="19" t="s">
        <v>1260</v>
      </c>
      <c r="O2247" s="32" t="str">
        <f t="shared" si="742"/>
        <v>E336</v>
      </c>
      <c r="P2247" s="318"/>
      <c r="T2247" s="19" t="s">
        <v>1260</v>
      </c>
    </row>
    <row r="2248" spans="1:20" outlineLevel="2" x14ac:dyDescent="0.25">
      <c r="A2248" t="s">
        <v>193</v>
      </c>
      <c r="B2248" t="str">
        <f t="shared" si="739"/>
        <v>E336 HYD RR/Bridges, Snoq 2 - 2013-7</v>
      </c>
      <c r="C2248" s="19" t="s">
        <v>1230</v>
      </c>
      <c r="E2248" s="27">
        <v>43312</v>
      </c>
      <c r="F2248" s="249">
        <v>158966.87</v>
      </c>
      <c r="G2248" s="67">
        <v>3.3799999999999997E-2</v>
      </c>
      <c r="H2248" s="250">
        <v>447.76</v>
      </c>
      <c r="I2248" s="249">
        <f t="shared" si="740"/>
        <v>158971.10999999999</v>
      </c>
      <c r="J2248" s="67">
        <f t="shared" si="734"/>
        <v>3.3799999999999997E-2</v>
      </c>
      <c r="K2248" s="259">
        <f t="shared" si="741"/>
        <v>447.76862649999993</v>
      </c>
      <c r="L2248" s="250">
        <f t="shared" si="725"/>
        <v>0.01</v>
      </c>
      <c r="M2248" s="19" t="s">
        <v>1260</v>
      </c>
      <c r="O2248" s="32" t="str">
        <f t="shared" si="742"/>
        <v>E336</v>
      </c>
      <c r="P2248" s="318"/>
      <c r="T2248" s="19" t="s">
        <v>1260</v>
      </c>
    </row>
    <row r="2249" spans="1:20" outlineLevel="2" x14ac:dyDescent="0.25">
      <c r="A2249" t="s">
        <v>193</v>
      </c>
      <c r="B2249" t="str">
        <f t="shared" si="739"/>
        <v>E336 HYD RR/Bridges, Snoq 2 - 2013-8</v>
      </c>
      <c r="C2249" s="19" t="s">
        <v>1230</v>
      </c>
      <c r="E2249" s="27">
        <v>43343</v>
      </c>
      <c r="F2249" s="249">
        <v>158966.87</v>
      </c>
      <c r="G2249" s="67">
        <v>3.3799999999999997E-2</v>
      </c>
      <c r="H2249" s="250">
        <v>447.76</v>
      </c>
      <c r="I2249" s="249">
        <f t="shared" si="740"/>
        <v>158971.10999999999</v>
      </c>
      <c r="J2249" s="67">
        <f t="shared" si="734"/>
        <v>3.3799999999999997E-2</v>
      </c>
      <c r="K2249" s="259">
        <f t="shared" si="741"/>
        <v>447.76862649999993</v>
      </c>
      <c r="L2249" s="250">
        <f t="shared" si="725"/>
        <v>0.01</v>
      </c>
      <c r="M2249" s="19" t="s">
        <v>1260</v>
      </c>
      <c r="O2249" s="32" t="str">
        <f t="shared" si="742"/>
        <v>E336</v>
      </c>
      <c r="P2249" s="318"/>
      <c r="T2249" s="19" t="s">
        <v>1260</v>
      </c>
    </row>
    <row r="2250" spans="1:20" outlineLevel="2" x14ac:dyDescent="0.25">
      <c r="A2250" t="s">
        <v>193</v>
      </c>
      <c r="B2250" t="str">
        <f t="shared" si="739"/>
        <v>E336 HYD RR/Bridges, Snoq 2 - 2013-9</v>
      </c>
      <c r="C2250" s="19" t="s">
        <v>1230</v>
      </c>
      <c r="E2250" s="27">
        <v>43373</v>
      </c>
      <c r="F2250" s="249">
        <v>158966.87</v>
      </c>
      <c r="G2250" s="67">
        <v>3.3799999999999997E-2</v>
      </c>
      <c r="H2250" s="250">
        <v>447.76</v>
      </c>
      <c r="I2250" s="249">
        <f t="shared" si="740"/>
        <v>158971.10999999999</v>
      </c>
      <c r="J2250" s="67">
        <f t="shared" si="734"/>
        <v>3.3799999999999997E-2</v>
      </c>
      <c r="K2250" s="259">
        <f t="shared" si="741"/>
        <v>447.76862649999993</v>
      </c>
      <c r="L2250" s="250">
        <f t="shared" si="725"/>
        <v>0.01</v>
      </c>
      <c r="M2250" s="19" t="s">
        <v>1260</v>
      </c>
      <c r="O2250" s="32" t="str">
        <f t="shared" si="742"/>
        <v>E336</v>
      </c>
      <c r="P2250" s="318"/>
      <c r="T2250" s="19" t="s">
        <v>1260</v>
      </c>
    </row>
    <row r="2251" spans="1:20" outlineLevel="2" x14ac:dyDescent="0.25">
      <c r="A2251" t="s">
        <v>193</v>
      </c>
      <c r="B2251" t="str">
        <f t="shared" si="739"/>
        <v>E336 HYD RR/Bridges, Snoq 2 - 2013-10</v>
      </c>
      <c r="C2251" s="19" t="s">
        <v>1230</v>
      </c>
      <c r="E2251" s="27">
        <v>43404</v>
      </c>
      <c r="F2251" s="249">
        <v>158966.87</v>
      </c>
      <c r="G2251" s="67">
        <v>3.3799999999999997E-2</v>
      </c>
      <c r="H2251" s="250">
        <v>447.76</v>
      </c>
      <c r="I2251" s="249">
        <f t="shared" si="740"/>
        <v>158971.10999999999</v>
      </c>
      <c r="J2251" s="67">
        <f t="shared" si="734"/>
        <v>3.3799999999999997E-2</v>
      </c>
      <c r="K2251" s="259">
        <f t="shared" si="741"/>
        <v>447.76862649999993</v>
      </c>
      <c r="L2251" s="250">
        <f t="shared" si="725"/>
        <v>0.01</v>
      </c>
      <c r="M2251" s="19" t="s">
        <v>1260</v>
      </c>
      <c r="O2251" s="32" t="str">
        <f t="shared" si="742"/>
        <v>E336</v>
      </c>
      <c r="P2251" s="318"/>
      <c r="T2251" s="19" t="s">
        <v>1260</v>
      </c>
    </row>
    <row r="2252" spans="1:20" outlineLevel="2" x14ac:dyDescent="0.25">
      <c r="A2252" t="s">
        <v>193</v>
      </c>
      <c r="B2252" t="str">
        <f t="shared" si="739"/>
        <v>E336 HYD RR/Bridges, Snoq 2 - 2013-11</v>
      </c>
      <c r="C2252" s="19" t="s">
        <v>1230</v>
      </c>
      <c r="E2252" s="27">
        <v>43434</v>
      </c>
      <c r="F2252" s="249">
        <v>158968.99</v>
      </c>
      <c r="G2252" s="67">
        <v>3.3799999999999997E-2</v>
      </c>
      <c r="H2252" s="250">
        <v>447.76</v>
      </c>
      <c r="I2252" s="249">
        <f t="shared" si="740"/>
        <v>158971.10999999999</v>
      </c>
      <c r="J2252" s="67">
        <f t="shared" si="734"/>
        <v>3.3799999999999997E-2</v>
      </c>
      <c r="K2252" s="259">
        <f t="shared" si="741"/>
        <v>447.76862649999993</v>
      </c>
      <c r="L2252" s="250">
        <f t="shared" si="725"/>
        <v>0.01</v>
      </c>
      <c r="M2252" s="19" t="s">
        <v>1260</v>
      </c>
      <c r="O2252" s="32" t="str">
        <f t="shared" si="742"/>
        <v>E336</v>
      </c>
      <c r="P2252" s="318"/>
      <c r="T2252" s="19" t="s">
        <v>1260</v>
      </c>
    </row>
    <row r="2253" spans="1:20" outlineLevel="2" x14ac:dyDescent="0.25">
      <c r="A2253" t="s">
        <v>193</v>
      </c>
      <c r="B2253" t="str">
        <f t="shared" si="739"/>
        <v>E336 HYD RR/Bridges, Snoq 2 - 2013-12</v>
      </c>
      <c r="C2253" s="19" t="s">
        <v>1230</v>
      </c>
      <c r="E2253" s="27">
        <v>43465</v>
      </c>
      <c r="F2253" s="249">
        <v>158971.10999999999</v>
      </c>
      <c r="G2253" s="67">
        <v>3.3799999999999997E-2</v>
      </c>
      <c r="H2253" s="250">
        <v>447.77</v>
      </c>
      <c r="I2253" s="249">
        <f t="shared" si="740"/>
        <v>158971.10999999999</v>
      </c>
      <c r="J2253" s="67">
        <f t="shared" si="734"/>
        <v>3.3799999999999997E-2</v>
      </c>
      <c r="K2253" s="259">
        <f t="shared" si="741"/>
        <v>447.76862649999993</v>
      </c>
      <c r="L2253" s="250">
        <f t="shared" si="725"/>
        <v>0</v>
      </c>
      <c r="M2253" s="19" t="s">
        <v>1260</v>
      </c>
      <c r="O2253" s="32" t="str">
        <f t="shared" si="742"/>
        <v>E336</v>
      </c>
      <c r="P2253" s="318"/>
      <c r="T2253" s="19" t="s">
        <v>1260</v>
      </c>
    </row>
    <row r="2254" spans="1:20" s="19" customFormat="1" ht="15.75" outlineLevel="1" thickBot="1" x14ac:dyDescent="0.3">
      <c r="A2254" s="28" t="s">
        <v>796</v>
      </c>
      <c r="C2254" s="20" t="s">
        <v>1232</v>
      </c>
      <c r="E2254" s="104" t="s">
        <v>1266</v>
      </c>
      <c r="F2254" s="29"/>
      <c r="G2254" s="30"/>
      <c r="H2254" s="41">
        <f>SUBTOTAL(9,H2242:H2253)</f>
        <v>5373.130000000001</v>
      </c>
      <c r="I2254" s="29"/>
      <c r="J2254" s="30">
        <f t="shared" si="734"/>
        <v>0</v>
      </c>
      <c r="K2254" s="41">
        <f>SUBTOTAL(9,K2242:K2253)</f>
        <v>5373.2235179999989</v>
      </c>
      <c r="L2254" s="41">
        <f t="shared" si="725"/>
        <v>0.09</v>
      </c>
      <c r="O2254" s="32" t="str">
        <f>LEFT(A2254,5)</f>
        <v xml:space="preserve">E336 </v>
      </c>
      <c r="P2254" s="318">
        <f>-L2254/2</f>
        <v>-4.4999999999999998E-2</v>
      </c>
    </row>
    <row r="2255" spans="1:20" ht="15.75" outlineLevel="2" thickTop="1" x14ac:dyDescent="0.25">
      <c r="A2255" t="s">
        <v>194</v>
      </c>
      <c r="B2255" t="str">
        <f t="shared" ref="B2255:B2266" si="743">CONCATENATE(A2255,"-",MONTH(E2255))</f>
        <v>E336 HYD RR/Bridges, Upper Baker-1</v>
      </c>
      <c r="C2255" s="19" t="s">
        <v>1230</v>
      </c>
      <c r="E2255" s="27">
        <v>43131</v>
      </c>
      <c r="F2255" s="249">
        <v>2648181.67</v>
      </c>
      <c r="G2255" s="67">
        <v>2.53E-2</v>
      </c>
      <c r="H2255" s="250">
        <v>5583.25</v>
      </c>
      <c r="I2255" s="249">
        <f t="shared" ref="I2255:I2266" si="744">VLOOKUP(CONCATENATE(A2255,"-12"),$B$6:$F$7816,5,FALSE)</f>
        <v>2648181.67</v>
      </c>
      <c r="J2255" s="67">
        <f t="shared" si="734"/>
        <v>2.53E-2</v>
      </c>
      <c r="K2255" s="259">
        <f t="shared" ref="K2255:K2266" si="745">I2255*J2255/12</f>
        <v>5583.249687583334</v>
      </c>
      <c r="L2255" s="250">
        <f t="shared" si="725"/>
        <v>0</v>
      </c>
      <c r="M2255" s="19" t="s">
        <v>1260</v>
      </c>
      <c r="O2255" s="32" t="str">
        <f t="shared" ref="O2255:O2266" si="746">LEFT(A2255,4)</f>
        <v>E336</v>
      </c>
      <c r="P2255" s="318"/>
      <c r="T2255" s="19" t="s">
        <v>1260</v>
      </c>
    </row>
    <row r="2256" spans="1:20" outlineLevel="2" x14ac:dyDescent="0.25">
      <c r="A2256" t="s">
        <v>194</v>
      </c>
      <c r="B2256" t="str">
        <f t="shared" si="743"/>
        <v>E336 HYD RR/Bridges, Upper Baker-2</v>
      </c>
      <c r="C2256" s="19" t="s">
        <v>1230</v>
      </c>
      <c r="E2256" s="27">
        <v>43159</v>
      </c>
      <c r="F2256" s="249">
        <v>2648181.67</v>
      </c>
      <c r="G2256" s="67">
        <v>2.53E-2</v>
      </c>
      <c r="H2256" s="250">
        <v>5583.25</v>
      </c>
      <c r="I2256" s="249">
        <f t="shared" si="744"/>
        <v>2648181.67</v>
      </c>
      <c r="J2256" s="67">
        <f t="shared" si="734"/>
        <v>2.53E-2</v>
      </c>
      <c r="K2256" s="259">
        <f t="shared" si="745"/>
        <v>5583.249687583334</v>
      </c>
      <c r="L2256" s="250">
        <f t="shared" si="725"/>
        <v>0</v>
      </c>
      <c r="M2256" s="19" t="s">
        <v>1260</v>
      </c>
      <c r="O2256" s="32" t="str">
        <f t="shared" si="746"/>
        <v>E336</v>
      </c>
      <c r="P2256" s="318"/>
      <c r="T2256" s="19" t="s">
        <v>1260</v>
      </c>
    </row>
    <row r="2257" spans="1:20" outlineLevel="2" x14ac:dyDescent="0.25">
      <c r="A2257" t="s">
        <v>194</v>
      </c>
      <c r="B2257" t="str">
        <f t="shared" si="743"/>
        <v>E336 HYD RR/Bridges, Upper Baker-3</v>
      </c>
      <c r="C2257" s="19" t="s">
        <v>1230</v>
      </c>
      <c r="E2257" s="27">
        <v>43190</v>
      </c>
      <c r="F2257" s="249">
        <v>2648181.67</v>
      </c>
      <c r="G2257" s="67">
        <v>2.53E-2</v>
      </c>
      <c r="H2257" s="250">
        <v>5583.25</v>
      </c>
      <c r="I2257" s="249">
        <f t="shared" si="744"/>
        <v>2648181.67</v>
      </c>
      <c r="J2257" s="67">
        <f t="shared" si="734"/>
        <v>2.53E-2</v>
      </c>
      <c r="K2257" s="259">
        <f t="shared" si="745"/>
        <v>5583.249687583334</v>
      </c>
      <c r="L2257" s="250">
        <f t="shared" si="725"/>
        <v>0</v>
      </c>
      <c r="M2257" s="19" t="s">
        <v>1260</v>
      </c>
      <c r="O2257" s="32" t="str">
        <f t="shared" si="746"/>
        <v>E336</v>
      </c>
      <c r="P2257" s="318"/>
      <c r="T2257" s="19" t="s">
        <v>1260</v>
      </c>
    </row>
    <row r="2258" spans="1:20" outlineLevel="2" x14ac:dyDescent="0.25">
      <c r="A2258" t="s">
        <v>194</v>
      </c>
      <c r="B2258" t="str">
        <f t="shared" si="743"/>
        <v>E336 HYD RR/Bridges, Upper Baker-4</v>
      </c>
      <c r="C2258" s="19" t="s">
        <v>1230</v>
      </c>
      <c r="E2258" s="27">
        <v>43220</v>
      </c>
      <c r="F2258" s="249">
        <v>2648181.67</v>
      </c>
      <c r="G2258" s="67">
        <v>2.53E-2</v>
      </c>
      <c r="H2258" s="250">
        <v>5583.25</v>
      </c>
      <c r="I2258" s="249">
        <f t="shared" si="744"/>
        <v>2648181.67</v>
      </c>
      <c r="J2258" s="67">
        <f t="shared" si="734"/>
        <v>2.53E-2</v>
      </c>
      <c r="K2258" s="259">
        <f t="shared" si="745"/>
        <v>5583.249687583334</v>
      </c>
      <c r="L2258" s="250">
        <f t="shared" si="725"/>
        <v>0</v>
      </c>
      <c r="M2258" s="19" t="s">
        <v>1260</v>
      </c>
      <c r="O2258" s="32" t="str">
        <f t="shared" si="746"/>
        <v>E336</v>
      </c>
      <c r="P2258" s="318"/>
      <c r="T2258" s="19" t="s">
        <v>1260</v>
      </c>
    </row>
    <row r="2259" spans="1:20" outlineLevel="2" x14ac:dyDescent="0.25">
      <c r="A2259" t="s">
        <v>194</v>
      </c>
      <c r="B2259" t="str">
        <f t="shared" si="743"/>
        <v>E336 HYD RR/Bridges, Upper Baker-5</v>
      </c>
      <c r="C2259" s="19" t="s">
        <v>1230</v>
      </c>
      <c r="E2259" s="27">
        <v>43251</v>
      </c>
      <c r="F2259" s="249">
        <v>2648181.67</v>
      </c>
      <c r="G2259" s="67">
        <v>2.53E-2</v>
      </c>
      <c r="H2259" s="250">
        <v>5583.25</v>
      </c>
      <c r="I2259" s="249">
        <f t="shared" si="744"/>
        <v>2648181.67</v>
      </c>
      <c r="J2259" s="67">
        <f t="shared" si="734"/>
        <v>2.53E-2</v>
      </c>
      <c r="K2259" s="259">
        <f t="shared" si="745"/>
        <v>5583.249687583334</v>
      </c>
      <c r="L2259" s="250">
        <f t="shared" si="725"/>
        <v>0</v>
      </c>
      <c r="M2259" s="19" t="s">
        <v>1260</v>
      </c>
      <c r="O2259" s="32" t="str">
        <f t="shared" si="746"/>
        <v>E336</v>
      </c>
      <c r="P2259" s="318"/>
      <c r="T2259" s="19" t="s">
        <v>1260</v>
      </c>
    </row>
    <row r="2260" spans="1:20" outlineLevel="2" x14ac:dyDescent="0.25">
      <c r="A2260" t="s">
        <v>194</v>
      </c>
      <c r="B2260" t="str">
        <f t="shared" si="743"/>
        <v>E336 HYD RR/Bridges, Upper Baker-6</v>
      </c>
      <c r="C2260" s="19" t="s">
        <v>1230</v>
      </c>
      <c r="E2260" s="27">
        <v>43281</v>
      </c>
      <c r="F2260" s="249">
        <v>2648181.67</v>
      </c>
      <c r="G2260" s="67">
        <v>2.53E-2</v>
      </c>
      <c r="H2260" s="250">
        <v>5583.25</v>
      </c>
      <c r="I2260" s="249">
        <f t="shared" si="744"/>
        <v>2648181.67</v>
      </c>
      <c r="J2260" s="67">
        <f t="shared" si="734"/>
        <v>2.53E-2</v>
      </c>
      <c r="K2260" s="259">
        <f t="shared" si="745"/>
        <v>5583.249687583334</v>
      </c>
      <c r="L2260" s="250">
        <f t="shared" ref="L2260:L2323" si="747">ROUND(K2260-H2260,2)</f>
        <v>0</v>
      </c>
      <c r="M2260" s="19" t="s">
        <v>1260</v>
      </c>
      <c r="O2260" s="32" t="str">
        <f t="shared" si="746"/>
        <v>E336</v>
      </c>
      <c r="P2260" s="318"/>
      <c r="T2260" s="19" t="s">
        <v>1260</v>
      </c>
    </row>
    <row r="2261" spans="1:20" outlineLevel="2" x14ac:dyDescent="0.25">
      <c r="A2261" t="s">
        <v>194</v>
      </c>
      <c r="B2261" t="str">
        <f t="shared" si="743"/>
        <v>E336 HYD RR/Bridges, Upper Baker-7</v>
      </c>
      <c r="C2261" s="19" t="s">
        <v>1230</v>
      </c>
      <c r="E2261" s="27">
        <v>43312</v>
      </c>
      <c r="F2261" s="249">
        <v>2648181.67</v>
      </c>
      <c r="G2261" s="67">
        <v>2.53E-2</v>
      </c>
      <c r="H2261" s="250">
        <v>5583.25</v>
      </c>
      <c r="I2261" s="249">
        <f t="shared" si="744"/>
        <v>2648181.67</v>
      </c>
      <c r="J2261" s="67">
        <f t="shared" si="734"/>
        <v>2.53E-2</v>
      </c>
      <c r="K2261" s="259">
        <f t="shared" si="745"/>
        <v>5583.249687583334</v>
      </c>
      <c r="L2261" s="250">
        <f t="shared" si="747"/>
        <v>0</v>
      </c>
      <c r="M2261" s="19" t="s">
        <v>1260</v>
      </c>
      <c r="O2261" s="32" t="str">
        <f t="shared" si="746"/>
        <v>E336</v>
      </c>
      <c r="P2261" s="318"/>
      <c r="T2261" s="19" t="s">
        <v>1260</v>
      </c>
    </row>
    <row r="2262" spans="1:20" outlineLevel="2" x14ac:dyDescent="0.25">
      <c r="A2262" t="s">
        <v>194</v>
      </c>
      <c r="B2262" t="str">
        <f t="shared" si="743"/>
        <v>E336 HYD RR/Bridges, Upper Baker-8</v>
      </c>
      <c r="C2262" s="19" t="s">
        <v>1230</v>
      </c>
      <c r="E2262" s="27">
        <v>43343</v>
      </c>
      <c r="F2262" s="249">
        <v>2648181.67</v>
      </c>
      <c r="G2262" s="67">
        <v>2.53E-2</v>
      </c>
      <c r="H2262" s="250">
        <v>5583.25</v>
      </c>
      <c r="I2262" s="249">
        <f t="shared" si="744"/>
        <v>2648181.67</v>
      </c>
      <c r="J2262" s="67">
        <f t="shared" si="734"/>
        <v>2.53E-2</v>
      </c>
      <c r="K2262" s="259">
        <f t="shared" si="745"/>
        <v>5583.249687583334</v>
      </c>
      <c r="L2262" s="250">
        <f t="shared" si="747"/>
        <v>0</v>
      </c>
      <c r="M2262" s="19" t="s">
        <v>1260</v>
      </c>
      <c r="O2262" s="32" t="str">
        <f t="shared" si="746"/>
        <v>E336</v>
      </c>
      <c r="P2262" s="318"/>
      <c r="T2262" s="19" t="s">
        <v>1260</v>
      </c>
    </row>
    <row r="2263" spans="1:20" outlineLevel="2" x14ac:dyDescent="0.25">
      <c r="A2263" t="s">
        <v>194</v>
      </c>
      <c r="B2263" t="str">
        <f t="shared" si="743"/>
        <v>E336 HYD RR/Bridges, Upper Baker-9</v>
      </c>
      <c r="C2263" s="19" t="s">
        <v>1230</v>
      </c>
      <c r="E2263" s="27">
        <v>43373</v>
      </c>
      <c r="F2263" s="249">
        <v>2648181.67</v>
      </c>
      <c r="G2263" s="67">
        <v>2.53E-2</v>
      </c>
      <c r="H2263" s="250">
        <v>5583.25</v>
      </c>
      <c r="I2263" s="249">
        <f t="shared" si="744"/>
        <v>2648181.67</v>
      </c>
      <c r="J2263" s="67">
        <f t="shared" si="734"/>
        <v>2.53E-2</v>
      </c>
      <c r="K2263" s="259">
        <f t="shared" si="745"/>
        <v>5583.249687583334</v>
      </c>
      <c r="L2263" s="250">
        <f t="shared" si="747"/>
        <v>0</v>
      </c>
      <c r="M2263" s="19" t="s">
        <v>1260</v>
      </c>
      <c r="O2263" s="32" t="str">
        <f t="shared" si="746"/>
        <v>E336</v>
      </c>
      <c r="P2263" s="318"/>
      <c r="T2263" s="19" t="s">
        <v>1260</v>
      </c>
    </row>
    <row r="2264" spans="1:20" outlineLevel="2" x14ac:dyDescent="0.25">
      <c r="A2264" t="s">
        <v>194</v>
      </c>
      <c r="B2264" t="str">
        <f t="shared" si="743"/>
        <v>E336 HYD RR/Bridges, Upper Baker-10</v>
      </c>
      <c r="C2264" s="19" t="s">
        <v>1230</v>
      </c>
      <c r="E2264" s="27">
        <v>43404</v>
      </c>
      <c r="F2264" s="249">
        <v>2648181.67</v>
      </c>
      <c r="G2264" s="67">
        <v>2.53E-2</v>
      </c>
      <c r="H2264" s="250">
        <v>5583.25</v>
      </c>
      <c r="I2264" s="249">
        <f t="shared" si="744"/>
        <v>2648181.67</v>
      </c>
      <c r="J2264" s="67">
        <f t="shared" si="734"/>
        <v>2.53E-2</v>
      </c>
      <c r="K2264" s="259">
        <f t="shared" si="745"/>
        <v>5583.249687583334</v>
      </c>
      <c r="L2264" s="250">
        <f t="shared" si="747"/>
        <v>0</v>
      </c>
      <c r="M2264" s="19" t="s">
        <v>1260</v>
      </c>
      <c r="O2264" s="32" t="str">
        <f t="shared" si="746"/>
        <v>E336</v>
      </c>
      <c r="P2264" s="318"/>
      <c r="T2264" s="19" t="s">
        <v>1260</v>
      </c>
    </row>
    <row r="2265" spans="1:20" outlineLevel="2" x14ac:dyDescent="0.25">
      <c r="A2265" t="s">
        <v>194</v>
      </c>
      <c r="B2265" t="str">
        <f t="shared" si="743"/>
        <v>E336 HYD RR/Bridges, Upper Baker-11</v>
      </c>
      <c r="C2265" s="19" t="s">
        <v>1230</v>
      </c>
      <c r="E2265" s="27">
        <v>43434</v>
      </c>
      <c r="F2265" s="249">
        <v>2648181.67</v>
      </c>
      <c r="G2265" s="67">
        <v>2.53E-2</v>
      </c>
      <c r="H2265" s="250">
        <v>5583.25</v>
      </c>
      <c r="I2265" s="249">
        <f t="shared" si="744"/>
        <v>2648181.67</v>
      </c>
      <c r="J2265" s="67">
        <f t="shared" si="734"/>
        <v>2.53E-2</v>
      </c>
      <c r="K2265" s="259">
        <f t="shared" si="745"/>
        <v>5583.249687583334</v>
      </c>
      <c r="L2265" s="250">
        <f t="shared" si="747"/>
        <v>0</v>
      </c>
      <c r="M2265" s="19" t="s">
        <v>1260</v>
      </c>
      <c r="O2265" s="32" t="str">
        <f t="shared" si="746"/>
        <v>E336</v>
      </c>
      <c r="P2265" s="318"/>
      <c r="T2265" s="19" t="s">
        <v>1260</v>
      </c>
    </row>
    <row r="2266" spans="1:20" outlineLevel="2" x14ac:dyDescent="0.25">
      <c r="A2266" t="s">
        <v>194</v>
      </c>
      <c r="B2266" t="str">
        <f t="shared" si="743"/>
        <v>E336 HYD RR/Bridges, Upper Baker-12</v>
      </c>
      <c r="C2266" s="19" t="s">
        <v>1230</v>
      </c>
      <c r="E2266" s="27">
        <v>43465</v>
      </c>
      <c r="F2266" s="249">
        <v>2648181.67</v>
      </c>
      <c r="G2266" s="67">
        <v>2.53E-2</v>
      </c>
      <c r="H2266" s="250">
        <v>5583.25</v>
      </c>
      <c r="I2266" s="249">
        <f t="shared" si="744"/>
        <v>2648181.67</v>
      </c>
      <c r="J2266" s="67">
        <f t="shared" si="734"/>
        <v>2.53E-2</v>
      </c>
      <c r="K2266" s="259">
        <f t="shared" si="745"/>
        <v>5583.249687583334</v>
      </c>
      <c r="L2266" s="250">
        <f t="shared" si="747"/>
        <v>0</v>
      </c>
      <c r="M2266" s="19" t="s">
        <v>1260</v>
      </c>
      <c r="O2266" s="32" t="str">
        <f t="shared" si="746"/>
        <v>E336</v>
      </c>
      <c r="P2266" s="318"/>
      <c r="T2266" s="19" t="s">
        <v>1260</v>
      </c>
    </row>
    <row r="2267" spans="1:20" s="19" customFormat="1" ht="15.75" outlineLevel="1" thickBot="1" x14ac:dyDescent="0.3">
      <c r="A2267" s="28" t="s">
        <v>797</v>
      </c>
      <c r="C2267" s="20" t="s">
        <v>1232</v>
      </c>
      <c r="E2267" s="104" t="s">
        <v>1266</v>
      </c>
      <c r="F2267" s="29"/>
      <c r="G2267" s="30"/>
      <c r="H2267" s="41">
        <f>SUBTOTAL(9,H2255:H2266)</f>
        <v>66999</v>
      </c>
      <c r="I2267" s="29"/>
      <c r="J2267" s="30">
        <f t="shared" si="734"/>
        <v>0</v>
      </c>
      <c r="K2267" s="41">
        <f>SUBTOTAL(9,K2255:K2266)</f>
        <v>66998.99625099999</v>
      </c>
      <c r="L2267" s="41">
        <f t="shared" si="747"/>
        <v>0</v>
      </c>
      <c r="O2267" s="32" t="str">
        <f>LEFT(A2267,5)</f>
        <v xml:space="preserve">E336 </v>
      </c>
      <c r="P2267" s="318">
        <f>-L2267/2</f>
        <v>0</v>
      </c>
    </row>
    <row r="2268" spans="1:20" ht="15.75" outlineLevel="2" thickTop="1" x14ac:dyDescent="0.25">
      <c r="A2268" t="s">
        <v>195</v>
      </c>
      <c r="B2268" t="str">
        <f t="shared" ref="B2268:B2279" si="748">CONCATENATE(A2268,"-",MONTH(E2268))</f>
        <v>E3401 PRD Easements, Fredonia-1</v>
      </c>
      <c r="C2268" t="s">
        <v>1230</v>
      </c>
      <c r="E2268" s="27">
        <v>43131</v>
      </c>
      <c r="F2268" s="249">
        <v>221928.75</v>
      </c>
      <c r="G2268" s="67">
        <v>1.17E-2</v>
      </c>
      <c r="H2268" s="250">
        <v>216.38</v>
      </c>
      <c r="I2268" s="249">
        <f t="shared" ref="I2268:I2279" si="749">VLOOKUP(CONCATENATE(A2268,"-12"),$B$6:$F$7816,5,FALSE)</f>
        <v>221928.75</v>
      </c>
      <c r="J2268" s="67">
        <f t="shared" si="734"/>
        <v>1.17E-2</v>
      </c>
      <c r="K2268" s="259">
        <f t="shared" ref="K2268:K2279" si="750">I2268*J2268/12</f>
        <v>216.38053124999999</v>
      </c>
      <c r="L2268" s="250">
        <f t="shared" si="747"/>
        <v>0</v>
      </c>
      <c r="M2268" s="19" t="s">
        <v>1260</v>
      </c>
      <c r="O2268" s="32" t="str">
        <f t="shared" ref="O2268:O2279" si="751">LEFT(A2268,4)</f>
        <v>E340</v>
      </c>
      <c r="P2268" s="318"/>
      <c r="T2268" s="19" t="s">
        <v>1260</v>
      </c>
    </row>
    <row r="2269" spans="1:20" outlineLevel="2" x14ac:dyDescent="0.25">
      <c r="A2269" t="s">
        <v>195</v>
      </c>
      <c r="B2269" t="str">
        <f t="shared" si="748"/>
        <v>E3401 PRD Easements, Fredonia-2</v>
      </c>
      <c r="C2269" s="19" t="s">
        <v>1230</v>
      </c>
      <c r="E2269" s="27">
        <v>43159</v>
      </c>
      <c r="F2269" s="249">
        <v>221928.75</v>
      </c>
      <c r="G2269" s="67">
        <v>1.17E-2</v>
      </c>
      <c r="H2269" s="250">
        <v>216.38</v>
      </c>
      <c r="I2269" s="249">
        <f t="shared" si="749"/>
        <v>221928.75</v>
      </c>
      <c r="J2269" s="67">
        <f t="shared" si="734"/>
        <v>1.17E-2</v>
      </c>
      <c r="K2269" s="259">
        <f t="shared" si="750"/>
        <v>216.38053124999999</v>
      </c>
      <c r="L2269" s="250">
        <f t="shared" si="747"/>
        <v>0</v>
      </c>
      <c r="M2269" s="19" t="s">
        <v>1260</v>
      </c>
      <c r="O2269" s="32" t="str">
        <f t="shared" si="751"/>
        <v>E340</v>
      </c>
      <c r="P2269" s="318"/>
      <c r="T2269" s="19" t="s">
        <v>1260</v>
      </c>
    </row>
    <row r="2270" spans="1:20" outlineLevel="2" x14ac:dyDescent="0.25">
      <c r="A2270" t="s">
        <v>195</v>
      </c>
      <c r="B2270" t="str">
        <f t="shared" si="748"/>
        <v>E3401 PRD Easements, Fredonia-3</v>
      </c>
      <c r="C2270" s="19" t="s">
        <v>1230</v>
      </c>
      <c r="E2270" s="27">
        <v>43190</v>
      </c>
      <c r="F2270" s="249">
        <v>221928.75</v>
      </c>
      <c r="G2270" s="67">
        <v>1.17E-2</v>
      </c>
      <c r="H2270" s="250">
        <v>216.38</v>
      </c>
      <c r="I2270" s="249">
        <f t="shared" si="749"/>
        <v>221928.75</v>
      </c>
      <c r="J2270" s="67">
        <f t="shared" si="734"/>
        <v>1.17E-2</v>
      </c>
      <c r="K2270" s="259">
        <f t="shared" si="750"/>
        <v>216.38053124999999</v>
      </c>
      <c r="L2270" s="250">
        <f t="shared" si="747"/>
        <v>0</v>
      </c>
      <c r="M2270" s="19" t="s">
        <v>1260</v>
      </c>
      <c r="O2270" s="32" t="str">
        <f t="shared" si="751"/>
        <v>E340</v>
      </c>
      <c r="P2270" s="318"/>
      <c r="T2270" s="19" t="s">
        <v>1260</v>
      </c>
    </row>
    <row r="2271" spans="1:20" outlineLevel="2" x14ac:dyDescent="0.25">
      <c r="A2271" t="s">
        <v>195</v>
      </c>
      <c r="B2271" t="str">
        <f t="shared" si="748"/>
        <v>E3401 PRD Easements, Fredonia-4</v>
      </c>
      <c r="C2271" s="19" t="s">
        <v>1230</v>
      </c>
      <c r="E2271" s="27">
        <v>43220</v>
      </c>
      <c r="F2271" s="249">
        <v>221928.75</v>
      </c>
      <c r="G2271" s="67">
        <v>1.17E-2</v>
      </c>
      <c r="H2271" s="250">
        <v>216.38</v>
      </c>
      <c r="I2271" s="249">
        <f t="shared" si="749"/>
        <v>221928.75</v>
      </c>
      <c r="J2271" s="67">
        <f t="shared" si="734"/>
        <v>1.17E-2</v>
      </c>
      <c r="K2271" s="259">
        <f t="shared" si="750"/>
        <v>216.38053124999999</v>
      </c>
      <c r="L2271" s="250">
        <f t="shared" si="747"/>
        <v>0</v>
      </c>
      <c r="M2271" s="19" t="s">
        <v>1260</v>
      </c>
      <c r="O2271" s="32" t="str">
        <f t="shared" si="751"/>
        <v>E340</v>
      </c>
      <c r="P2271" s="318"/>
      <c r="T2271" s="19" t="s">
        <v>1260</v>
      </c>
    </row>
    <row r="2272" spans="1:20" outlineLevel="2" x14ac:dyDescent="0.25">
      <c r="A2272" t="s">
        <v>195</v>
      </c>
      <c r="B2272" t="str">
        <f t="shared" si="748"/>
        <v>E3401 PRD Easements, Fredonia-5</v>
      </c>
      <c r="C2272" s="19" t="s">
        <v>1230</v>
      </c>
      <c r="E2272" s="27">
        <v>43251</v>
      </c>
      <c r="F2272" s="249">
        <v>221928.75</v>
      </c>
      <c r="G2272" s="67">
        <v>1.17E-2</v>
      </c>
      <c r="H2272" s="250">
        <v>216.38</v>
      </c>
      <c r="I2272" s="249">
        <f t="shared" si="749"/>
        <v>221928.75</v>
      </c>
      <c r="J2272" s="67">
        <f t="shared" si="734"/>
        <v>1.17E-2</v>
      </c>
      <c r="K2272" s="259">
        <f t="shared" si="750"/>
        <v>216.38053124999999</v>
      </c>
      <c r="L2272" s="250">
        <f t="shared" si="747"/>
        <v>0</v>
      </c>
      <c r="M2272" s="19" t="s">
        <v>1260</v>
      </c>
      <c r="O2272" s="32" t="str">
        <f t="shared" si="751"/>
        <v>E340</v>
      </c>
      <c r="P2272" s="318"/>
      <c r="T2272" s="19" t="s">
        <v>1260</v>
      </c>
    </row>
    <row r="2273" spans="1:20" outlineLevel="2" x14ac:dyDescent="0.25">
      <c r="A2273" t="s">
        <v>195</v>
      </c>
      <c r="B2273" t="str">
        <f t="shared" si="748"/>
        <v>E3401 PRD Easements, Fredonia-6</v>
      </c>
      <c r="C2273" s="19" t="s">
        <v>1230</v>
      </c>
      <c r="E2273" s="27">
        <v>43281</v>
      </c>
      <c r="F2273" s="249">
        <v>221928.75</v>
      </c>
      <c r="G2273" s="67">
        <v>1.17E-2</v>
      </c>
      <c r="H2273" s="250">
        <v>216.38</v>
      </c>
      <c r="I2273" s="249">
        <f t="shared" si="749"/>
        <v>221928.75</v>
      </c>
      <c r="J2273" s="67">
        <f t="shared" si="734"/>
        <v>1.17E-2</v>
      </c>
      <c r="K2273" s="259">
        <f t="shared" si="750"/>
        <v>216.38053124999999</v>
      </c>
      <c r="L2273" s="250">
        <f t="shared" si="747"/>
        <v>0</v>
      </c>
      <c r="M2273" s="19" t="s">
        <v>1260</v>
      </c>
      <c r="O2273" s="32" t="str">
        <f t="shared" si="751"/>
        <v>E340</v>
      </c>
      <c r="P2273" s="318"/>
      <c r="T2273" s="19" t="s">
        <v>1260</v>
      </c>
    </row>
    <row r="2274" spans="1:20" outlineLevel="2" x14ac:dyDescent="0.25">
      <c r="A2274" t="s">
        <v>195</v>
      </c>
      <c r="B2274" t="str">
        <f t="shared" si="748"/>
        <v>E3401 PRD Easements, Fredonia-7</v>
      </c>
      <c r="C2274" s="19" t="s">
        <v>1230</v>
      </c>
      <c r="E2274" s="27">
        <v>43312</v>
      </c>
      <c r="F2274" s="249">
        <v>221928.75</v>
      </c>
      <c r="G2274" s="67">
        <v>1.17E-2</v>
      </c>
      <c r="H2274" s="250">
        <v>216.38</v>
      </c>
      <c r="I2274" s="249">
        <f t="shared" si="749"/>
        <v>221928.75</v>
      </c>
      <c r="J2274" s="67">
        <f t="shared" si="734"/>
        <v>1.17E-2</v>
      </c>
      <c r="K2274" s="259">
        <f t="shared" si="750"/>
        <v>216.38053124999999</v>
      </c>
      <c r="L2274" s="250">
        <f t="shared" si="747"/>
        <v>0</v>
      </c>
      <c r="M2274" s="19" t="s">
        <v>1260</v>
      </c>
      <c r="O2274" s="32" t="str">
        <f t="shared" si="751"/>
        <v>E340</v>
      </c>
      <c r="P2274" s="318"/>
      <c r="T2274" s="19" t="s">
        <v>1260</v>
      </c>
    </row>
    <row r="2275" spans="1:20" outlineLevel="2" x14ac:dyDescent="0.25">
      <c r="A2275" t="s">
        <v>195</v>
      </c>
      <c r="B2275" t="str">
        <f t="shared" si="748"/>
        <v>E3401 PRD Easements, Fredonia-8</v>
      </c>
      <c r="C2275" s="19" t="s">
        <v>1230</v>
      </c>
      <c r="E2275" s="27">
        <v>43343</v>
      </c>
      <c r="F2275" s="249">
        <v>221928.75</v>
      </c>
      <c r="G2275" s="67">
        <v>1.17E-2</v>
      </c>
      <c r="H2275" s="250">
        <v>216.38</v>
      </c>
      <c r="I2275" s="249">
        <f t="shared" si="749"/>
        <v>221928.75</v>
      </c>
      <c r="J2275" s="67">
        <f t="shared" si="734"/>
        <v>1.17E-2</v>
      </c>
      <c r="K2275" s="259">
        <f t="shared" si="750"/>
        <v>216.38053124999999</v>
      </c>
      <c r="L2275" s="250">
        <f t="shared" si="747"/>
        <v>0</v>
      </c>
      <c r="M2275" s="19" t="s">
        <v>1260</v>
      </c>
      <c r="O2275" s="32" t="str">
        <f t="shared" si="751"/>
        <v>E340</v>
      </c>
      <c r="P2275" s="318"/>
      <c r="T2275" s="19" t="s">
        <v>1260</v>
      </c>
    </row>
    <row r="2276" spans="1:20" outlineLevel="2" x14ac:dyDescent="0.25">
      <c r="A2276" t="s">
        <v>195</v>
      </c>
      <c r="B2276" t="str">
        <f t="shared" si="748"/>
        <v>E3401 PRD Easements, Fredonia-9</v>
      </c>
      <c r="C2276" s="19" t="s">
        <v>1230</v>
      </c>
      <c r="E2276" s="27">
        <v>43373</v>
      </c>
      <c r="F2276" s="249">
        <v>221928.75</v>
      </c>
      <c r="G2276" s="67">
        <v>1.17E-2</v>
      </c>
      <c r="H2276" s="250">
        <v>216.38</v>
      </c>
      <c r="I2276" s="249">
        <f t="shared" si="749"/>
        <v>221928.75</v>
      </c>
      <c r="J2276" s="67">
        <f t="shared" si="734"/>
        <v>1.17E-2</v>
      </c>
      <c r="K2276" s="259">
        <f t="shared" si="750"/>
        <v>216.38053124999999</v>
      </c>
      <c r="L2276" s="250">
        <f t="shared" si="747"/>
        <v>0</v>
      </c>
      <c r="M2276" s="19" t="s">
        <v>1260</v>
      </c>
      <c r="O2276" s="32" t="str">
        <f t="shared" si="751"/>
        <v>E340</v>
      </c>
      <c r="P2276" s="318"/>
      <c r="T2276" s="19" t="s">
        <v>1260</v>
      </c>
    </row>
    <row r="2277" spans="1:20" outlineLevel="2" x14ac:dyDescent="0.25">
      <c r="A2277" t="s">
        <v>195</v>
      </c>
      <c r="B2277" t="str">
        <f t="shared" si="748"/>
        <v>E3401 PRD Easements, Fredonia-10</v>
      </c>
      <c r="C2277" s="19" t="s">
        <v>1230</v>
      </c>
      <c r="E2277" s="27">
        <v>43404</v>
      </c>
      <c r="F2277" s="249">
        <v>221928.75</v>
      </c>
      <c r="G2277" s="67">
        <v>1.17E-2</v>
      </c>
      <c r="H2277" s="250">
        <v>216.38</v>
      </c>
      <c r="I2277" s="249">
        <f t="shared" si="749"/>
        <v>221928.75</v>
      </c>
      <c r="J2277" s="67">
        <f t="shared" si="734"/>
        <v>1.17E-2</v>
      </c>
      <c r="K2277" s="259">
        <f t="shared" si="750"/>
        <v>216.38053124999999</v>
      </c>
      <c r="L2277" s="250">
        <f t="shared" si="747"/>
        <v>0</v>
      </c>
      <c r="M2277" s="19" t="s">
        <v>1260</v>
      </c>
      <c r="O2277" s="32" t="str">
        <f t="shared" si="751"/>
        <v>E340</v>
      </c>
      <c r="P2277" s="318"/>
      <c r="T2277" s="19" t="s">
        <v>1260</v>
      </c>
    </row>
    <row r="2278" spans="1:20" outlineLevel="2" x14ac:dyDescent="0.25">
      <c r="A2278" t="s">
        <v>195</v>
      </c>
      <c r="B2278" t="str">
        <f t="shared" si="748"/>
        <v>E3401 PRD Easements, Fredonia-11</v>
      </c>
      <c r="C2278" s="19" t="s">
        <v>1230</v>
      </c>
      <c r="E2278" s="27">
        <v>43434</v>
      </c>
      <c r="F2278" s="249">
        <v>221928.75</v>
      </c>
      <c r="G2278" s="67">
        <v>1.17E-2</v>
      </c>
      <c r="H2278" s="250">
        <v>216.38</v>
      </c>
      <c r="I2278" s="249">
        <f t="shared" si="749"/>
        <v>221928.75</v>
      </c>
      <c r="J2278" s="67">
        <f t="shared" si="734"/>
        <v>1.17E-2</v>
      </c>
      <c r="K2278" s="259">
        <f t="shared" si="750"/>
        <v>216.38053124999999</v>
      </c>
      <c r="L2278" s="250">
        <f t="shared" si="747"/>
        <v>0</v>
      </c>
      <c r="M2278" s="19" t="s">
        <v>1260</v>
      </c>
      <c r="O2278" s="32" t="str">
        <f t="shared" si="751"/>
        <v>E340</v>
      </c>
      <c r="P2278" s="318"/>
      <c r="T2278" s="19" t="s">
        <v>1260</v>
      </c>
    </row>
    <row r="2279" spans="1:20" outlineLevel="2" x14ac:dyDescent="0.25">
      <c r="A2279" t="s">
        <v>195</v>
      </c>
      <c r="B2279" t="str">
        <f t="shared" si="748"/>
        <v>E3401 PRD Easements, Fredonia-12</v>
      </c>
      <c r="C2279" s="19" t="s">
        <v>1230</v>
      </c>
      <c r="E2279" s="27">
        <v>43465</v>
      </c>
      <c r="F2279" s="249">
        <v>221928.75</v>
      </c>
      <c r="G2279" s="67">
        <v>1.17E-2</v>
      </c>
      <c r="H2279" s="250">
        <v>216.38</v>
      </c>
      <c r="I2279" s="249">
        <f t="shared" si="749"/>
        <v>221928.75</v>
      </c>
      <c r="J2279" s="67">
        <f t="shared" si="734"/>
        <v>1.17E-2</v>
      </c>
      <c r="K2279" s="259">
        <f t="shared" si="750"/>
        <v>216.38053124999999</v>
      </c>
      <c r="L2279" s="250">
        <f t="shared" si="747"/>
        <v>0</v>
      </c>
      <c r="M2279" s="19" t="s">
        <v>1260</v>
      </c>
      <c r="O2279" s="32" t="str">
        <f t="shared" si="751"/>
        <v>E340</v>
      </c>
      <c r="P2279" s="318"/>
      <c r="T2279" s="19" t="s">
        <v>1260</v>
      </c>
    </row>
    <row r="2280" spans="1:20" s="19" customFormat="1" ht="15.75" outlineLevel="1" thickBot="1" x14ac:dyDescent="0.3">
      <c r="A2280" s="28" t="s">
        <v>798</v>
      </c>
      <c r="C2280" s="20" t="s">
        <v>1235</v>
      </c>
      <c r="E2280" s="104" t="s">
        <v>1266</v>
      </c>
      <c r="F2280" s="29"/>
      <c r="G2280" s="30"/>
      <c r="H2280" s="41">
        <f>SUBTOTAL(9,H2268:H2279)</f>
        <v>2596.5600000000009</v>
      </c>
      <c r="I2280" s="29"/>
      <c r="J2280" s="30">
        <f t="shared" si="734"/>
        <v>0</v>
      </c>
      <c r="K2280" s="41">
        <f>SUBTOTAL(9,K2268:K2279)</f>
        <v>2596.566374999999</v>
      </c>
      <c r="L2280" s="41">
        <f t="shared" si="747"/>
        <v>0.01</v>
      </c>
      <c r="O2280" s="32" t="str">
        <f>LEFT(A2280,5)</f>
        <v>E3401</v>
      </c>
      <c r="P2280" s="318">
        <f>-L2280/2</f>
        <v>-5.0000000000000001E-3</v>
      </c>
    </row>
    <row r="2281" spans="1:20" ht="15.75" outlineLevel="2" thickTop="1" x14ac:dyDescent="0.25">
      <c r="A2281" s="263" t="s">
        <v>196</v>
      </c>
      <c r="B2281" s="263" t="str">
        <f t="shared" ref="B2281:B2292" si="752">CONCATENATE(A2281,"-",MONTH(E2281))</f>
        <v>E3410 PRD Str/Impv, Crystal Mtn-1</v>
      </c>
      <c r="C2281" s="263" t="s">
        <v>1230</v>
      </c>
      <c r="D2281" s="263"/>
      <c r="E2281" s="264">
        <v>43131</v>
      </c>
      <c r="F2281" s="265">
        <v>811209.69</v>
      </c>
      <c r="G2281" s="266">
        <v>5.0499999999999996E-2</v>
      </c>
      <c r="H2281" s="267">
        <v>-208</v>
      </c>
      <c r="I2281" s="265">
        <f t="shared" ref="I2281:I2292" si="753">VLOOKUP(CONCATENATE(A2281,"-12"),$B$6:$F$7816,5,FALSE)</f>
        <v>811209.69</v>
      </c>
      <c r="J2281" s="266">
        <f t="shared" si="734"/>
        <v>5.0499999999999996E-2</v>
      </c>
      <c r="K2281" s="268">
        <f t="shared" ref="K2281:K2291" si="754">K2282</f>
        <v>-225.23000000000002</v>
      </c>
      <c r="L2281" s="267">
        <f t="shared" si="747"/>
        <v>-17.23</v>
      </c>
      <c r="M2281" s="19" t="s">
        <v>1359</v>
      </c>
      <c r="N2281" s="19" t="s">
        <v>1260</v>
      </c>
      <c r="O2281" s="32" t="str">
        <f t="shared" ref="O2281:O2292" si="755">LEFT(A2281,4)</f>
        <v>E341</v>
      </c>
      <c r="P2281" s="318"/>
      <c r="T2281" s="19" t="s">
        <v>1260</v>
      </c>
    </row>
    <row r="2282" spans="1:20" outlineLevel="2" x14ac:dyDescent="0.25">
      <c r="A2282" s="263" t="s">
        <v>196</v>
      </c>
      <c r="B2282" s="263" t="str">
        <f t="shared" si="752"/>
        <v>E3410 PRD Str/Impv, Crystal Mtn-2</v>
      </c>
      <c r="C2282" s="263" t="s">
        <v>1230</v>
      </c>
      <c r="D2282" s="263"/>
      <c r="E2282" s="264">
        <v>43159</v>
      </c>
      <c r="F2282" s="265">
        <v>811209.69</v>
      </c>
      <c r="G2282" s="266">
        <v>5.0499999999999996E-2</v>
      </c>
      <c r="H2282" s="267">
        <v>-209.54999999999973</v>
      </c>
      <c r="I2282" s="265">
        <f t="shared" si="753"/>
        <v>811209.69</v>
      </c>
      <c r="J2282" s="266">
        <f t="shared" si="734"/>
        <v>5.0499999999999996E-2</v>
      </c>
      <c r="K2282" s="268">
        <f t="shared" si="754"/>
        <v>-225.23000000000002</v>
      </c>
      <c r="L2282" s="267">
        <f t="shared" si="747"/>
        <v>-15.68</v>
      </c>
      <c r="M2282" s="19" t="s">
        <v>1359</v>
      </c>
      <c r="N2282" s="19" t="s">
        <v>1260</v>
      </c>
      <c r="O2282" s="32" t="str">
        <f t="shared" si="755"/>
        <v>E341</v>
      </c>
      <c r="P2282" s="318"/>
      <c r="T2282" s="19" t="s">
        <v>1260</v>
      </c>
    </row>
    <row r="2283" spans="1:20" outlineLevel="2" x14ac:dyDescent="0.25">
      <c r="A2283" s="263" t="s">
        <v>196</v>
      </c>
      <c r="B2283" s="263" t="str">
        <f t="shared" si="752"/>
        <v>E3410 PRD Str/Impv, Crystal Mtn-3</v>
      </c>
      <c r="C2283" s="263" t="s">
        <v>1230</v>
      </c>
      <c r="D2283" s="263"/>
      <c r="E2283" s="264">
        <v>43190</v>
      </c>
      <c r="F2283" s="265">
        <v>811209.69</v>
      </c>
      <c r="G2283" s="266">
        <v>5.0499999999999996E-2</v>
      </c>
      <c r="H2283" s="267">
        <v>-211.10999999999967</v>
      </c>
      <c r="I2283" s="265">
        <f t="shared" si="753"/>
        <v>811209.69</v>
      </c>
      <c r="J2283" s="266">
        <f t="shared" si="734"/>
        <v>5.0499999999999996E-2</v>
      </c>
      <c r="K2283" s="268">
        <f t="shared" si="754"/>
        <v>-225.23000000000002</v>
      </c>
      <c r="L2283" s="267">
        <f t="shared" si="747"/>
        <v>-14.12</v>
      </c>
      <c r="M2283" s="19" t="s">
        <v>1359</v>
      </c>
      <c r="N2283" s="19" t="s">
        <v>1260</v>
      </c>
      <c r="O2283" s="32" t="str">
        <f t="shared" si="755"/>
        <v>E341</v>
      </c>
      <c r="P2283" s="318"/>
      <c r="T2283" s="19" t="s">
        <v>1260</v>
      </c>
    </row>
    <row r="2284" spans="1:20" outlineLevel="2" x14ac:dyDescent="0.25">
      <c r="A2284" s="263" t="s">
        <v>196</v>
      </c>
      <c r="B2284" s="263" t="str">
        <f t="shared" si="752"/>
        <v>E3410 PRD Str/Impv, Crystal Mtn-4</v>
      </c>
      <c r="C2284" s="263" t="s">
        <v>1230</v>
      </c>
      <c r="D2284" s="263"/>
      <c r="E2284" s="264">
        <v>43220</v>
      </c>
      <c r="F2284" s="265">
        <v>811209.69</v>
      </c>
      <c r="G2284" s="266">
        <v>5.0499999999999996E-2</v>
      </c>
      <c r="H2284" s="267">
        <v>-212.67000000000007</v>
      </c>
      <c r="I2284" s="265">
        <f t="shared" si="753"/>
        <v>811209.69</v>
      </c>
      <c r="J2284" s="266">
        <f t="shared" si="734"/>
        <v>5.0499999999999996E-2</v>
      </c>
      <c r="K2284" s="268">
        <f t="shared" si="754"/>
        <v>-225.23000000000002</v>
      </c>
      <c r="L2284" s="267">
        <f t="shared" si="747"/>
        <v>-12.56</v>
      </c>
      <c r="M2284" s="19" t="s">
        <v>1359</v>
      </c>
      <c r="N2284" s="19" t="s">
        <v>1260</v>
      </c>
      <c r="O2284" s="32" t="str">
        <f t="shared" si="755"/>
        <v>E341</v>
      </c>
      <c r="P2284" s="318"/>
      <c r="T2284" s="19" t="s">
        <v>1260</v>
      </c>
    </row>
    <row r="2285" spans="1:20" outlineLevel="2" x14ac:dyDescent="0.25">
      <c r="A2285" s="263" t="s">
        <v>196</v>
      </c>
      <c r="B2285" s="263" t="str">
        <f t="shared" si="752"/>
        <v>E3410 PRD Str/Impv, Crystal Mtn-5</v>
      </c>
      <c r="C2285" s="263" t="s">
        <v>1230</v>
      </c>
      <c r="D2285" s="263"/>
      <c r="E2285" s="264">
        <v>43251</v>
      </c>
      <c r="F2285" s="265">
        <v>811209.69</v>
      </c>
      <c r="G2285" s="266">
        <v>5.0499999999999996E-2</v>
      </c>
      <c r="H2285" s="267">
        <v>-214.2199999999998</v>
      </c>
      <c r="I2285" s="265">
        <f t="shared" si="753"/>
        <v>811209.69</v>
      </c>
      <c r="J2285" s="266">
        <f t="shared" si="734"/>
        <v>5.0499999999999996E-2</v>
      </c>
      <c r="K2285" s="268">
        <f t="shared" si="754"/>
        <v>-225.23000000000002</v>
      </c>
      <c r="L2285" s="267">
        <f t="shared" si="747"/>
        <v>-11.01</v>
      </c>
      <c r="M2285" s="19" t="s">
        <v>1359</v>
      </c>
      <c r="N2285" s="19" t="s">
        <v>1260</v>
      </c>
      <c r="O2285" s="32" t="str">
        <f t="shared" si="755"/>
        <v>E341</v>
      </c>
      <c r="P2285" s="318"/>
      <c r="T2285" s="19" t="s">
        <v>1260</v>
      </c>
    </row>
    <row r="2286" spans="1:20" outlineLevel="2" x14ac:dyDescent="0.25">
      <c r="A2286" s="263" t="s">
        <v>196</v>
      </c>
      <c r="B2286" s="263" t="str">
        <f t="shared" si="752"/>
        <v>E3410 PRD Str/Impv, Crystal Mtn-6</v>
      </c>
      <c r="C2286" s="263" t="s">
        <v>1230</v>
      </c>
      <c r="D2286" s="263"/>
      <c r="E2286" s="264">
        <v>43281</v>
      </c>
      <c r="F2286" s="265">
        <v>811209.69</v>
      </c>
      <c r="G2286" s="266">
        <v>5.0499999999999996E-2</v>
      </c>
      <c r="H2286" s="267">
        <v>-215.79999999999973</v>
      </c>
      <c r="I2286" s="265">
        <f t="shared" si="753"/>
        <v>811209.69</v>
      </c>
      <c r="J2286" s="266">
        <f t="shared" ref="J2286:J2349" si="756">G2286</f>
        <v>5.0499999999999996E-2</v>
      </c>
      <c r="K2286" s="268">
        <f t="shared" si="754"/>
        <v>-225.23000000000002</v>
      </c>
      <c r="L2286" s="267">
        <f t="shared" si="747"/>
        <v>-9.43</v>
      </c>
      <c r="M2286" s="19" t="s">
        <v>1359</v>
      </c>
      <c r="N2286" s="19" t="s">
        <v>1260</v>
      </c>
      <c r="O2286" s="32" t="str">
        <f t="shared" si="755"/>
        <v>E341</v>
      </c>
      <c r="P2286" s="318"/>
      <c r="T2286" s="19" t="s">
        <v>1260</v>
      </c>
    </row>
    <row r="2287" spans="1:20" outlineLevel="2" x14ac:dyDescent="0.25">
      <c r="A2287" s="263" t="s">
        <v>196</v>
      </c>
      <c r="B2287" s="263" t="str">
        <f t="shared" si="752"/>
        <v>E3410 PRD Str/Impv, Crystal Mtn-7</v>
      </c>
      <c r="C2287" s="263" t="s">
        <v>1230</v>
      </c>
      <c r="D2287" s="263"/>
      <c r="E2287" s="264">
        <v>43312</v>
      </c>
      <c r="F2287" s="265">
        <v>811209.69</v>
      </c>
      <c r="G2287" s="266">
        <v>5.0499999999999996E-2</v>
      </c>
      <c r="H2287" s="267">
        <v>-217.37000000000035</v>
      </c>
      <c r="I2287" s="265">
        <f t="shared" si="753"/>
        <v>811209.69</v>
      </c>
      <c r="J2287" s="266">
        <f t="shared" si="756"/>
        <v>5.0499999999999996E-2</v>
      </c>
      <c r="K2287" s="268">
        <f t="shared" si="754"/>
        <v>-225.23000000000002</v>
      </c>
      <c r="L2287" s="267">
        <f t="shared" si="747"/>
        <v>-7.86</v>
      </c>
      <c r="M2287" s="19" t="s">
        <v>1359</v>
      </c>
      <c r="N2287" s="19" t="s">
        <v>1260</v>
      </c>
      <c r="O2287" s="32" t="str">
        <f t="shared" si="755"/>
        <v>E341</v>
      </c>
      <c r="P2287" s="318"/>
      <c r="T2287" s="19" t="s">
        <v>1260</v>
      </c>
    </row>
    <row r="2288" spans="1:20" outlineLevel="2" x14ac:dyDescent="0.25">
      <c r="A2288" s="263" t="s">
        <v>196</v>
      </c>
      <c r="B2288" s="263" t="str">
        <f t="shared" si="752"/>
        <v>E3410 PRD Str/Impv, Crystal Mtn-8</v>
      </c>
      <c r="C2288" s="263" t="s">
        <v>1230</v>
      </c>
      <c r="D2288" s="263"/>
      <c r="E2288" s="264">
        <v>43343</v>
      </c>
      <c r="F2288" s="265">
        <v>811209.69</v>
      </c>
      <c r="G2288" s="266">
        <v>5.0499999999999996E-2</v>
      </c>
      <c r="H2288" s="267">
        <v>-218.92999999999984</v>
      </c>
      <c r="I2288" s="265">
        <f t="shared" si="753"/>
        <v>811209.69</v>
      </c>
      <c r="J2288" s="266">
        <f t="shared" si="756"/>
        <v>5.0499999999999996E-2</v>
      </c>
      <c r="K2288" s="268">
        <f t="shared" si="754"/>
        <v>-225.23000000000002</v>
      </c>
      <c r="L2288" s="267">
        <f t="shared" si="747"/>
        <v>-6.3</v>
      </c>
      <c r="M2288" s="19" t="s">
        <v>1359</v>
      </c>
      <c r="N2288" s="19" t="s">
        <v>1260</v>
      </c>
      <c r="O2288" s="32" t="str">
        <f t="shared" si="755"/>
        <v>E341</v>
      </c>
      <c r="P2288" s="318"/>
      <c r="T2288" s="19" t="s">
        <v>1260</v>
      </c>
    </row>
    <row r="2289" spans="1:20" outlineLevel="2" x14ac:dyDescent="0.25">
      <c r="A2289" s="263" t="s">
        <v>196</v>
      </c>
      <c r="B2289" s="263" t="str">
        <f t="shared" si="752"/>
        <v>E3410 PRD Str/Impv, Crystal Mtn-9</v>
      </c>
      <c r="C2289" s="263" t="s">
        <v>1230</v>
      </c>
      <c r="D2289" s="263"/>
      <c r="E2289" s="264">
        <v>43373</v>
      </c>
      <c r="F2289" s="265">
        <v>811209.69</v>
      </c>
      <c r="G2289" s="266">
        <v>5.0499999999999996E-2</v>
      </c>
      <c r="H2289" s="267">
        <v>-220.50999999999976</v>
      </c>
      <c r="I2289" s="265">
        <f t="shared" si="753"/>
        <v>811209.69</v>
      </c>
      <c r="J2289" s="266">
        <f t="shared" si="756"/>
        <v>5.0499999999999996E-2</v>
      </c>
      <c r="K2289" s="268">
        <f t="shared" si="754"/>
        <v>-225.23000000000002</v>
      </c>
      <c r="L2289" s="267">
        <f t="shared" si="747"/>
        <v>-4.72</v>
      </c>
      <c r="M2289" s="19" t="s">
        <v>1359</v>
      </c>
      <c r="N2289" s="19" t="s">
        <v>1260</v>
      </c>
      <c r="O2289" s="32" t="str">
        <f t="shared" si="755"/>
        <v>E341</v>
      </c>
      <c r="P2289" s="318"/>
      <c r="T2289" s="19" t="s">
        <v>1260</v>
      </c>
    </row>
    <row r="2290" spans="1:20" outlineLevel="2" x14ac:dyDescent="0.25">
      <c r="A2290" s="263" t="s">
        <v>196</v>
      </c>
      <c r="B2290" s="263" t="str">
        <f t="shared" si="752"/>
        <v>E3410 PRD Str/Impv, Crystal Mtn-10</v>
      </c>
      <c r="C2290" s="263" t="s">
        <v>1230</v>
      </c>
      <c r="D2290" s="263"/>
      <c r="E2290" s="264">
        <v>43404</v>
      </c>
      <c r="F2290" s="265">
        <v>811209.69</v>
      </c>
      <c r="G2290" s="266">
        <v>5.0499999999999996E-2</v>
      </c>
      <c r="H2290" s="267">
        <v>-222.07000000000016</v>
      </c>
      <c r="I2290" s="265">
        <f t="shared" si="753"/>
        <v>811209.69</v>
      </c>
      <c r="J2290" s="266">
        <f t="shared" si="756"/>
        <v>5.0499999999999996E-2</v>
      </c>
      <c r="K2290" s="268">
        <f t="shared" si="754"/>
        <v>-225.23000000000002</v>
      </c>
      <c r="L2290" s="267">
        <f t="shared" si="747"/>
        <v>-3.16</v>
      </c>
      <c r="M2290" s="19" t="s">
        <v>1359</v>
      </c>
      <c r="N2290" s="19" t="s">
        <v>1260</v>
      </c>
      <c r="O2290" s="32" t="str">
        <f t="shared" si="755"/>
        <v>E341</v>
      </c>
      <c r="P2290" s="318"/>
      <c r="T2290" s="19" t="s">
        <v>1260</v>
      </c>
    </row>
    <row r="2291" spans="1:20" outlineLevel="2" x14ac:dyDescent="0.25">
      <c r="A2291" s="263" t="s">
        <v>196</v>
      </c>
      <c r="B2291" s="263" t="str">
        <f t="shared" si="752"/>
        <v>E3410 PRD Str/Impv, Crystal Mtn-11</v>
      </c>
      <c r="C2291" s="263" t="s">
        <v>1230</v>
      </c>
      <c r="D2291" s="263"/>
      <c r="E2291" s="264">
        <v>43434</v>
      </c>
      <c r="F2291" s="265">
        <v>811209.69</v>
      </c>
      <c r="G2291" s="266">
        <v>5.0499999999999996E-2</v>
      </c>
      <c r="H2291" s="267">
        <v>-223.65000000000009</v>
      </c>
      <c r="I2291" s="265">
        <f t="shared" si="753"/>
        <v>811209.69</v>
      </c>
      <c r="J2291" s="266">
        <f t="shared" si="756"/>
        <v>5.0499999999999996E-2</v>
      </c>
      <c r="K2291" s="268">
        <f t="shared" si="754"/>
        <v>-225.23000000000002</v>
      </c>
      <c r="L2291" s="267">
        <f t="shared" si="747"/>
        <v>-1.58</v>
      </c>
      <c r="M2291" s="19" t="s">
        <v>1359</v>
      </c>
      <c r="N2291" s="19" t="s">
        <v>1260</v>
      </c>
      <c r="O2291" s="32" t="str">
        <f t="shared" si="755"/>
        <v>E341</v>
      </c>
      <c r="P2291" s="318"/>
      <c r="T2291" s="19" t="s">
        <v>1260</v>
      </c>
    </row>
    <row r="2292" spans="1:20" outlineLevel="2" x14ac:dyDescent="0.25">
      <c r="A2292" s="263" t="s">
        <v>196</v>
      </c>
      <c r="B2292" s="263" t="str">
        <f t="shared" si="752"/>
        <v>E3410 PRD Str/Impv, Crystal Mtn-12</v>
      </c>
      <c r="C2292" s="263" t="s">
        <v>1230</v>
      </c>
      <c r="D2292" s="263"/>
      <c r="E2292" s="264">
        <v>43465</v>
      </c>
      <c r="F2292" s="265">
        <v>811209.69</v>
      </c>
      <c r="G2292" s="266">
        <v>5.0499999999999996E-2</v>
      </c>
      <c r="H2292" s="267">
        <v>-225.23000000000002</v>
      </c>
      <c r="I2292" s="265">
        <f t="shared" si="753"/>
        <v>811209.69</v>
      </c>
      <c r="J2292" s="266">
        <f t="shared" si="756"/>
        <v>5.0499999999999996E-2</v>
      </c>
      <c r="K2292" s="268">
        <f>H2292</f>
        <v>-225.23000000000002</v>
      </c>
      <c r="L2292" s="267">
        <f t="shared" si="747"/>
        <v>0</v>
      </c>
      <c r="M2292" s="19" t="s">
        <v>1359</v>
      </c>
      <c r="N2292" s="19" t="s">
        <v>1260</v>
      </c>
      <c r="O2292" s="32" t="str">
        <f t="shared" si="755"/>
        <v>E341</v>
      </c>
      <c r="P2292" s="318"/>
      <c r="T2292" s="19" t="s">
        <v>1260</v>
      </c>
    </row>
    <row r="2293" spans="1:20" s="19" customFormat="1" ht="15.75" outlineLevel="1" thickBot="1" x14ac:dyDescent="0.3">
      <c r="A2293" s="28" t="s">
        <v>799</v>
      </c>
      <c r="C2293" s="20" t="s">
        <v>1235</v>
      </c>
      <c r="E2293" s="104" t="s">
        <v>1266</v>
      </c>
      <c r="F2293" s="29"/>
      <c r="G2293" s="30"/>
      <c r="H2293" s="41">
        <f>SUBTOTAL(9,H2281:H2292)</f>
        <v>-2599.1099999999992</v>
      </c>
      <c r="I2293" s="29"/>
      <c r="J2293" s="30">
        <f t="shared" si="756"/>
        <v>0</v>
      </c>
      <c r="K2293" s="41">
        <f>SUBTOTAL(9,K2281:K2292)</f>
        <v>-2702.76</v>
      </c>
      <c r="L2293" s="41">
        <f t="shared" si="747"/>
        <v>-103.65</v>
      </c>
      <c r="O2293" s="32" t="str">
        <f>LEFT(A2293,5)</f>
        <v>E3410</v>
      </c>
      <c r="P2293" s="318">
        <f>-L2293/2</f>
        <v>51.825000000000003</v>
      </c>
    </row>
    <row r="2294" spans="1:20" ht="15.75" outlineLevel="2" thickTop="1" x14ac:dyDescent="0.25">
      <c r="A2294" t="s">
        <v>197</v>
      </c>
      <c r="B2294" t="str">
        <f t="shared" ref="B2294:B2305" si="757">CONCATENATE(A2294,"-",MONTH(E2294))</f>
        <v>E3410 PRD Str/Impv, Encogen-1</v>
      </c>
      <c r="C2294" s="19" t="s">
        <v>1230</v>
      </c>
      <c r="E2294" s="27">
        <v>43131</v>
      </c>
      <c r="F2294" s="249">
        <v>9383040.2300000004</v>
      </c>
      <c r="G2294" s="67">
        <v>2.5100000000000001E-2</v>
      </c>
      <c r="H2294" s="250">
        <v>19626.189999999999</v>
      </c>
      <c r="I2294" s="249">
        <f t="shared" ref="I2294:I2305" si="758">VLOOKUP(CONCATENATE(A2294,"-12"),$B$6:$F$7816,5,FALSE)</f>
        <v>9478993.8900000006</v>
      </c>
      <c r="J2294" s="67">
        <f t="shared" si="756"/>
        <v>2.5100000000000001E-2</v>
      </c>
      <c r="K2294" s="259">
        <f t="shared" ref="K2294:K2305" si="759">I2294*J2294/12</f>
        <v>19826.89555325</v>
      </c>
      <c r="L2294" s="250">
        <f t="shared" si="747"/>
        <v>200.71</v>
      </c>
      <c r="M2294" s="19" t="s">
        <v>1260</v>
      </c>
      <c r="O2294" s="32" t="str">
        <f t="shared" ref="O2294:O2305" si="760">LEFT(A2294,4)</f>
        <v>E341</v>
      </c>
      <c r="P2294" s="318"/>
      <c r="T2294" s="19" t="s">
        <v>1260</v>
      </c>
    </row>
    <row r="2295" spans="1:20" outlineLevel="2" x14ac:dyDescent="0.25">
      <c r="A2295" t="s">
        <v>197</v>
      </c>
      <c r="B2295" t="str">
        <f t="shared" si="757"/>
        <v>E3410 PRD Str/Impv, Encogen-2</v>
      </c>
      <c r="C2295" s="19" t="s">
        <v>1230</v>
      </c>
      <c r="E2295" s="27">
        <v>43159</v>
      </c>
      <c r="F2295" s="249">
        <v>9508422.0199999996</v>
      </c>
      <c r="G2295" s="67">
        <v>2.5100000000000001E-2</v>
      </c>
      <c r="H2295" s="250">
        <v>19888.45</v>
      </c>
      <c r="I2295" s="249">
        <f t="shared" si="758"/>
        <v>9478993.8900000006</v>
      </c>
      <c r="J2295" s="67">
        <f t="shared" si="756"/>
        <v>2.5100000000000001E-2</v>
      </c>
      <c r="K2295" s="259">
        <f t="shared" si="759"/>
        <v>19826.89555325</v>
      </c>
      <c r="L2295" s="250">
        <f t="shared" si="747"/>
        <v>-61.55</v>
      </c>
      <c r="M2295" s="19" t="s">
        <v>1260</v>
      </c>
      <c r="O2295" s="32" t="str">
        <f t="shared" si="760"/>
        <v>E341</v>
      </c>
      <c r="P2295" s="318"/>
      <c r="T2295" s="19" t="s">
        <v>1260</v>
      </c>
    </row>
    <row r="2296" spans="1:20" outlineLevel="2" x14ac:dyDescent="0.25">
      <c r="A2296" t="s">
        <v>197</v>
      </c>
      <c r="B2296" t="str">
        <f t="shared" si="757"/>
        <v>E3410 PRD Str/Impv, Encogen-3</v>
      </c>
      <c r="C2296" s="19" t="s">
        <v>1230</v>
      </c>
      <c r="E2296" s="27">
        <v>43190</v>
      </c>
      <c r="F2296" s="249">
        <v>9523108.9000000004</v>
      </c>
      <c r="G2296" s="67">
        <v>2.5100000000000001E-2</v>
      </c>
      <c r="H2296" s="250">
        <v>19919.170000000002</v>
      </c>
      <c r="I2296" s="249">
        <f t="shared" si="758"/>
        <v>9478993.8900000006</v>
      </c>
      <c r="J2296" s="67">
        <f t="shared" si="756"/>
        <v>2.5100000000000001E-2</v>
      </c>
      <c r="K2296" s="259">
        <f t="shared" si="759"/>
        <v>19826.89555325</v>
      </c>
      <c r="L2296" s="250">
        <f t="shared" si="747"/>
        <v>-92.27</v>
      </c>
      <c r="M2296" s="19" t="s">
        <v>1260</v>
      </c>
      <c r="O2296" s="32" t="str">
        <f t="shared" si="760"/>
        <v>E341</v>
      </c>
      <c r="P2296" s="318"/>
      <c r="T2296" s="19" t="s">
        <v>1260</v>
      </c>
    </row>
    <row r="2297" spans="1:20" outlineLevel="2" x14ac:dyDescent="0.25">
      <c r="A2297" t="s">
        <v>197</v>
      </c>
      <c r="B2297" t="str">
        <f t="shared" si="757"/>
        <v>E3410 PRD Str/Impv, Encogen-4</v>
      </c>
      <c r="C2297" s="19" t="s">
        <v>1230</v>
      </c>
      <c r="E2297" s="27">
        <v>43220</v>
      </c>
      <c r="F2297" s="249">
        <v>9514231.2200000007</v>
      </c>
      <c r="G2297" s="67">
        <v>2.5100000000000001E-2</v>
      </c>
      <c r="H2297" s="250">
        <v>19900.599999999999</v>
      </c>
      <c r="I2297" s="249">
        <f t="shared" si="758"/>
        <v>9478993.8900000006</v>
      </c>
      <c r="J2297" s="67">
        <f t="shared" si="756"/>
        <v>2.5100000000000001E-2</v>
      </c>
      <c r="K2297" s="259">
        <f t="shared" si="759"/>
        <v>19826.89555325</v>
      </c>
      <c r="L2297" s="250">
        <f t="shared" si="747"/>
        <v>-73.7</v>
      </c>
      <c r="M2297" s="19" t="s">
        <v>1260</v>
      </c>
      <c r="O2297" s="32" t="str">
        <f t="shared" si="760"/>
        <v>E341</v>
      </c>
      <c r="P2297" s="318"/>
      <c r="T2297" s="19" t="s">
        <v>1260</v>
      </c>
    </row>
    <row r="2298" spans="1:20" outlineLevel="2" x14ac:dyDescent="0.25">
      <c r="A2298" t="s">
        <v>197</v>
      </c>
      <c r="B2298" t="str">
        <f t="shared" si="757"/>
        <v>E3410 PRD Str/Impv, Encogen-5</v>
      </c>
      <c r="C2298" s="19" t="s">
        <v>1230</v>
      </c>
      <c r="E2298" s="27">
        <v>43251</v>
      </c>
      <c r="F2298" s="249">
        <v>9498867.3599999994</v>
      </c>
      <c r="G2298" s="67">
        <v>2.5100000000000001E-2</v>
      </c>
      <c r="H2298" s="250">
        <v>19868.47</v>
      </c>
      <c r="I2298" s="249">
        <f t="shared" si="758"/>
        <v>9478993.8900000006</v>
      </c>
      <c r="J2298" s="67">
        <f t="shared" si="756"/>
        <v>2.5100000000000001E-2</v>
      </c>
      <c r="K2298" s="259">
        <f t="shared" si="759"/>
        <v>19826.89555325</v>
      </c>
      <c r="L2298" s="250">
        <f t="shared" si="747"/>
        <v>-41.57</v>
      </c>
      <c r="M2298" s="19" t="s">
        <v>1260</v>
      </c>
      <c r="O2298" s="32" t="str">
        <f t="shared" si="760"/>
        <v>E341</v>
      </c>
      <c r="P2298" s="318"/>
      <c r="T2298" s="19" t="s">
        <v>1260</v>
      </c>
    </row>
    <row r="2299" spans="1:20" outlineLevel="2" x14ac:dyDescent="0.25">
      <c r="A2299" t="s">
        <v>197</v>
      </c>
      <c r="B2299" t="str">
        <f t="shared" si="757"/>
        <v>E3410 PRD Str/Impv, Encogen-6</v>
      </c>
      <c r="C2299" s="19" t="s">
        <v>1230</v>
      </c>
      <c r="E2299" s="27">
        <v>43281</v>
      </c>
      <c r="F2299" s="249">
        <v>9506028.5600000005</v>
      </c>
      <c r="G2299" s="67">
        <v>2.5100000000000001E-2</v>
      </c>
      <c r="H2299" s="250">
        <v>19883.439999999999</v>
      </c>
      <c r="I2299" s="249">
        <f t="shared" si="758"/>
        <v>9478993.8900000006</v>
      </c>
      <c r="J2299" s="67">
        <f t="shared" si="756"/>
        <v>2.5100000000000001E-2</v>
      </c>
      <c r="K2299" s="259">
        <f t="shared" si="759"/>
        <v>19826.89555325</v>
      </c>
      <c r="L2299" s="250">
        <f t="shared" si="747"/>
        <v>-56.54</v>
      </c>
      <c r="M2299" s="19" t="s">
        <v>1260</v>
      </c>
      <c r="O2299" s="32" t="str">
        <f t="shared" si="760"/>
        <v>E341</v>
      </c>
      <c r="P2299" s="318"/>
      <c r="T2299" s="19" t="s">
        <v>1260</v>
      </c>
    </row>
    <row r="2300" spans="1:20" outlineLevel="2" x14ac:dyDescent="0.25">
      <c r="A2300" t="s">
        <v>197</v>
      </c>
      <c r="B2300" t="str">
        <f t="shared" si="757"/>
        <v>E3410 PRD Str/Impv, Encogen-7</v>
      </c>
      <c r="C2300" s="19" t="s">
        <v>1230</v>
      </c>
      <c r="E2300" s="27">
        <v>43312</v>
      </c>
      <c r="F2300" s="249">
        <v>9492527.1300000008</v>
      </c>
      <c r="G2300" s="67">
        <v>2.5100000000000001E-2</v>
      </c>
      <c r="H2300" s="250">
        <v>19855.2</v>
      </c>
      <c r="I2300" s="249">
        <f t="shared" si="758"/>
        <v>9478993.8900000006</v>
      </c>
      <c r="J2300" s="67">
        <f t="shared" si="756"/>
        <v>2.5100000000000001E-2</v>
      </c>
      <c r="K2300" s="259">
        <f t="shared" si="759"/>
        <v>19826.89555325</v>
      </c>
      <c r="L2300" s="250">
        <f t="shared" si="747"/>
        <v>-28.3</v>
      </c>
      <c r="M2300" s="19" t="s">
        <v>1260</v>
      </c>
      <c r="O2300" s="32" t="str">
        <f t="shared" si="760"/>
        <v>E341</v>
      </c>
      <c r="P2300" s="318"/>
      <c r="T2300" s="19" t="s">
        <v>1260</v>
      </c>
    </row>
    <row r="2301" spans="1:20" outlineLevel="2" x14ac:dyDescent="0.25">
      <c r="A2301" t="s">
        <v>197</v>
      </c>
      <c r="B2301" t="str">
        <f t="shared" si="757"/>
        <v>E3410 PRD Str/Impv, Encogen-8</v>
      </c>
      <c r="C2301" s="19" t="s">
        <v>1230</v>
      </c>
      <c r="E2301" s="27">
        <v>43343</v>
      </c>
      <c r="F2301" s="249">
        <v>9478993.8900000006</v>
      </c>
      <c r="G2301" s="67">
        <v>2.5100000000000001E-2</v>
      </c>
      <c r="H2301" s="250">
        <v>19826.900000000001</v>
      </c>
      <c r="I2301" s="249">
        <f t="shared" si="758"/>
        <v>9478993.8900000006</v>
      </c>
      <c r="J2301" s="67">
        <f t="shared" si="756"/>
        <v>2.5100000000000001E-2</v>
      </c>
      <c r="K2301" s="259">
        <f t="shared" si="759"/>
        <v>19826.89555325</v>
      </c>
      <c r="L2301" s="250">
        <f t="shared" si="747"/>
        <v>0</v>
      </c>
      <c r="M2301" s="19" t="s">
        <v>1260</v>
      </c>
      <c r="O2301" s="32" t="str">
        <f t="shared" si="760"/>
        <v>E341</v>
      </c>
      <c r="P2301" s="318"/>
      <c r="T2301" s="19" t="s">
        <v>1260</v>
      </c>
    </row>
    <row r="2302" spans="1:20" outlineLevel="2" x14ac:dyDescent="0.25">
      <c r="A2302" t="s">
        <v>197</v>
      </c>
      <c r="B2302" t="str">
        <f t="shared" si="757"/>
        <v>E3410 PRD Str/Impv, Encogen-9</v>
      </c>
      <c r="C2302" s="19" t="s">
        <v>1230</v>
      </c>
      <c r="E2302" s="27">
        <v>43373</v>
      </c>
      <c r="F2302" s="249">
        <v>9478993.8900000006</v>
      </c>
      <c r="G2302" s="67">
        <v>2.5100000000000001E-2</v>
      </c>
      <c r="H2302" s="250">
        <v>19826.900000000001</v>
      </c>
      <c r="I2302" s="249">
        <f t="shared" si="758"/>
        <v>9478993.8900000006</v>
      </c>
      <c r="J2302" s="67">
        <f t="shared" si="756"/>
        <v>2.5100000000000001E-2</v>
      </c>
      <c r="K2302" s="259">
        <f t="shared" si="759"/>
        <v>19826.89555325</v>
      </c>
      <c r="L2302" s="250">
        <f t="shared" si="747"/>
        <v>0</v>
      </c>
      <c r="M2302" s="19" t="s">
        <v>1260</v>
      </c>
      <c r="O2302" s="32" t="str">
        <f t="shared" si="760"/>
        <v>E341</v>
      </c>
      <c r="P2302" s="318"/>
      <c r="T2302" s="19" t="s">
        <v>1260</v>
      </c>
    </row>
    <row r="2303" spans="1:20" outlineLevel="2" x14ac:dyDescent="0.25">
      <c r="A2303" t="s">
        <v>197</v>
      </c>
      <c r="B2303" t="str">
        <f t="shared" si="757"/>
        <v>E3410 PRD Str/Impv, Encogen-10</v>
      </c>
      <c r="C2303" s="19" t="s">
        <v>1230</v>
      </c>
      <c r="E2303" s="27">
        <v>43404</v>
      </c>
      <c r="F2303" s="249">
        <v>9478993.8900000006</v>
      </c>
      <c r="G2303" s="67">
        <v>2.5100000000000001E-2</v>
      </c>
      <c r="H2303" s="250">
        <v>19826.900000000001</v>
      </c>
      <c r="I2303" s="249">
        <f t="shared" si="758"/>
        <v>9478993.8900000006</v>
      </c>
      <c r="J2303" s="67">
        <f t="shared" si="756"/>
        <v>2.5100000000000001E-2</v>
      </c>
      <c r="K2303" s="259">
        <f t="shared" si="759"/>
        <v>19826.89555325</v>
      </c>
      <c r="L2303" s="250">
        <f t="shared" si="747"/>
        <v>0</v>
      </c>
      <c r="M2303" s="19" t="s">
        <v>1260</v>
      </c>
      <c r="O2303" s="32" t="str">
        <f t="shared" si="760"/>
        <v>E341</v>
      </c>
      <c r="P2303" s="318"/>
      <c r="T2303" s="19" t="s">
        <v>1260</v>
      </c>
    </row>
    <row r="2304" spans="1:20" outlineLevel="2" x14ac:dyDescent="0.25">
      <c r="A2304" t="s">
        <v>197</v>
      </c>
      <c r="B2304" t="str">
        <f t="shared" si="757"/>
        <v>E3410 PRD Str/Impv, Encogen-11</v>
      </c>
      <c r="C2304" s="19" t="s">
        <v>1230</v>
      </c>
      <c r="E2304" s="27">
        <v>43434</v>
      </c>
      <c r="F2304" s="249">
        <v>9478993.8900000006</v>
      </c>
      <c r="G2304" s="67">
        <v>2.5100000000000001E-2</v>
      </c>
      <c r="H2304" s="250">
        <v>19826.900000000001</v>
      </c>
      <c r="I2304" s="249">
        <f t="shared" si="758"/>
        <v>9478993.8900000006</v>
      </c>
      <c r="J2304" s="67">
        <f t="shared" si="756"/>
        <v>2.5100000000000001E-2</v>
      </c>
      <c r="K2304" s="259">
        <f t="shared" si="759"/>
        <v>19826.89555325</v>
      </c>
      <c r="L2304" s="250">
        <f t="shared" si="747"/>
        <v>0</v>
      </c>
      <c r="M2304" s="19" t="s">
        <v>1260</v>
      </c>
      <c r="O2304" s="32" t="str">
        <f t="shared" si="760"/>
        <v>E341</v>
      </c>
      <c r="P2304" s="318"/>
      <c r="T2304" s="19" t="s">
        <v>1260</v>
      </c>
    </row>
    <row r="2305" spans="1:20" outlineLevel="2" x14ac:dyDescent="0.25">
      <c r="A2305" t="s">
        <v>197</v>
      </c>
      <c r="B2305" t="str">
        <f t="shared" si="757"/>
        <v>E3410 PRD Str/Impv, Encogen-12</v>
      </c>
      <c r="C2305" s="19" t="s">
        <v>1230</v>
      </c>
      <c r="E2305" s="27">
        <v>43465</v>
      </c>
      <c r="F2305" s="249">
        <v>9478993.8900000006</v>
      </c>
      <c r="G2305" s="67">
        <v>2.5100000000000001E-2</v>
      </c>
      <c r="H2305" s="250">
        <v>19826.900000000001</v>
      </c>
      <c r="I2305" s="249">
        <f t="shared" si="758"/>
        <v>9478993.8900000006</v>
      </c>
      <c r="J2305" s="67">
        <f t="shared" si="756"/>
        <v>2.5100000000000001E-2</v>
      </c>
      <c r="K2305" s="259">
        <f t="shared" si="759"/>
        <v>19826.89555325</v>
      </c>
      <c r="L2305" s="250">
        <f t="shared" si="747"/>
        <v>0</v>
      </c>
      <c r="M2305" s="19" t="s">
        <v>1260</v>
      </c>
      <c r="O2305" s="32" t="str">
        <f t="shared" si="760"/>
        <v>E341</v>
      </c>
      <c r="P2305" s="318"/>
      <c r="T2305" s="19" t="s">
        <v>1260</v>
      </c>
    </row>
    <row r="2306" spans="1:20" s="19" customFormat="1" ht="15.75" outlineLevel="1" thickBot="1" x14ac:dyDescent="0.3">
      <c r="A2306" s="28" t="s">
        <v>800</v>
      </c>
      <c r="C2306" s="20" t="s">
        <v>1235</v>
      </c>
      <c r="E2306" s="104" t="s">
        <v>1266</v>
      </c>
      <c r="F2306" s="29"/>
      <c r="G2306" s="30"/>
      <c r="H2306" s="41">
        <f>SUBTOTAL(9,H2294:H2305)</f>
        <v>238076.02</v>
      </c>
      <c r="I2306" s="29"/>
      <c r="J2306" s="30">
        <f t="shared" si="756"/>
        <v>0</v>
      </c>
      <c r="K2306" s="41">
        <f>SUBTOTAL(9,K2294:K2305)</f>
        <v>237922.74663900005</v>
      </c>
      <c r="L2306" s="41">
        <f t="shared" si="747"/>
        <v>-153.27000000000001</v>
      </c>
      <c r="O2306" s="32" t="str">
        <f>LEFT(A2306,5)</f>
        <v>E3410</v>
      </c>
      <c r="P2306" s="318">
        <f>-L2306/2</f>
        <v>76.635000000000005</v>
      </c>
    </row>
    <row r="2307" spans="1:20" ht="15.75" outlineLevel="2" thickTop="1" x14ac:dyDescent="0.25">
      <c r="A2307" s="263" t="s">
        <v>198</v>
      </c>
      <c r="B2307" s="263" t="str">
        <f t="shared" ref="B2307:B2318" si="761">CONCATENATE(A2307,"-",MONTH(E2307))</f>
        <v>E3410 PRD Str/Impv, Ferndale-1</v>
      </c>
      <c r="C2307" s="263" t="s">
        <v>1230</v>
      </c>
      <c r="D2307" s="263"/>
      <c r="E2307" s="264">
        <v>43131</v>
      </c>
      <c r="F2307" s="265">
        <v>5927075</v>
      </c>
      <c r="G2307" s="266">
        <v>2.2800000000000001E-2</v>
      </c>
      <c r="H2307" s="267">
        <v>4067.7899999999991</v>
      </c>
      <c r="I2307" s="265">
        <f t="shared" ref="I2307:I2318" si="762">VLOOKUP(CONCATENATE(A2307,"-12"),$B$6:$F$7816,5,FALSE)</f>
        <v>5956388.75</v>
      </c>
      <c r="J2307" s="266">
        <f t="shared" si="756"/>
        <v>2.2800000000000001E-2</v>
      </c>
      <c r="K2307" s="268">
        <f t="shared" ref="K2307:K2317" si="763">K2308</f>
        <v>3980.6699999999992</v>
      </c>
      <c r="L2307" s="267">
        <f t="shared" si="747"/>
        <v>-87.12</v>
      </c>
      <c r="M2307" s="19" t="s">
        <v>1359</v>
      </c>
      <c r="N2307" s="19" t="s">
        <v>1260</v>
      </c>
      <c r="O2307" s="32" t="str">
        <f t="shared" ref="O2307:O2318" si="764">LEFT(A2307,4)</f>
        <v>E341</v>
      </c>
      <c r="P2307" s="318"/>
      <c r="T2307" s="19" t="s">
        <v>1260</v>
      </c>
    </row>
    <row r="2308" spans="1:20" outlineLevel="2" x14ac:dyDescent="0.25">
      <c r="A2308" s="263" t="s">
        <v>198</v>
      </c>
      <c r="B2308" s="263" t="str">
        <f t="shared" si="761"/>
        <v>E3410 PRD Str/Impv, Ferndale-2</v>
      </c>
      <c r="C2308" s="263" t="s">
        <v>1230</v>
      </c>
      <c r="D2308" s="263"/>
      <c r="E2308" s="264">
        <v>43159</v>
      </c>
      <c r="F2308" s="265">
        <v>5927075</v>
      </c>
      <c r="G2308" s="266">
        <v>2.2800000000000001E-2</v>
      </c>
      <c r="H2308" s="267">
        <v>4055.0099999999993</v>
      </c>
      <c r="I2308" s="265">
        <f t="shared" si="762"/>
        <v>5956388.75</v>
      </c>
      <c r="J2308" s="266">
        <f t="shared" si="756"/>
        <v>2.2800000000000001E-2</v>
      </c>
      <c r="K2308" s="268">
        <f t="shared" si="763"/>
        <v>3980.6699999999992</v>
      </c>
      <c r="L2308" s="267">
        <f t="shared" si="747"/>
        <v>-74.34</v>
      </c>
      <c r="M2308" s="19" t="s">
        <v>1359</v>
      </c>
      <c r="N2308" s="19" t="s">
        <v>1260</v>
      </c>
      <c r="O2308" s="32" t="str">
        <f t="shared" si="764"/>
        <v>E341</v>
      </c>
      <c r="P2308" s="318"/>
      <c r="T2308" s="19" t="s">
        <v>1260</v>
      </c>
    </row>
    <row r="2309" spans="1:20" outlineLevel="2" x14ac:dyDescent="0.25">
      <c r="A2309" s="263" t="s">
        <v>198</v>
      </c>
      <c r="B2309" s="263" t="str">
        <f t="shared" si="761"/>
        <v>E3410 PRD Str/Impv, Ferndale-3</v>
      </c>
      <c r="C2309" s="263" t="s">
        <v>1230</v>
      </c>
      <c r="D2309" s="263"/>
      <c r="E2309" s="264">
        <v>43190</v>
      </c>
      <c r="F2309" s="265">
        <v>5927075</v>
      </c>
      <c r="G2309" s="266">
        <v>2.2800000000000001E-2</v>
      </c>
      <c r="H2309" s="267">
        <v>4042.1899999999987</v>
      </c>
      <c r="I2309" s="265">
        <f t="shared" si="762"/>
        <v>5956388.75</v>
      </c>
      <c r="J2309" s="266">
        <f t="shared" si="756"/>
        <v>2.2800000000000001E-2</v>
      </c>
      <c r="K2309" s="268">
        <f t="shared" si="763"/>
        <v>3980.6699999999992</v>
      </c>
      <c r="L2309" s="267">
        <f t="shared" si="747"/>
        <v>-61.52</v>
      </c>
      <c r="M2309" s="19" t="s">
        <v>1359</v>
      </c>
      <c r="N2309" s="19" t="s">
        <v>1260</v>
      </c>
      <c r="O2309" s="32" t="str">
        <f t="shared" si="764"/>
        <v>E341</v>
      </c>
      <c r="P2309" s="318"/>
      <c r="T2309" s="19" t="s">
        <v>1260</v>
      </c>
    </row>
    <row r="2310" spans="1:20" outlineLevel="2" x14ac:dyDescent="0.25">
      <c r="A2310" s="263" t="s">
        <v>198</v>
      </c>
      <c r="B2310" s="263" t="str">
        <f t="shared" si="761"/>
        <v>E3410 PRD Str/Impv, Ferndale-4</v>
      </c>
      <c r="C2310" s="263" t="s">
        <v>1230</v>
      </c>
      <c r="D2310" s="263"/>
      <c r="E2310" s="264">
        <v>43220</v>
      </c>
      <c r="F2310" s="265">
        <v>5927075</v>
      </c>
      <c r="G2310" s="266">
        <v>2.2800000000000001E-2</v>
      </c>
      <c r="H2310" s="267">
        <v>4029.3399999999992</v>
      </c>
      <c r="I2310" s="265">
        <f t="shared" si="762"/>
        <v>5956388.75</v>
      </c>
      <c r="J2310" s="266">
        <f t="shared" si="756"/>
        <v>2.2800000000000001E-2</v>
      </c>
      <c r="K2310" s="268">
        <f t="shared" si="763"/>
        <v>3980.6699999999992</v>
      </c>
      <c r="L2310" s="267">
        <f t="shared" si="747"/>
        <v>-48.67</v>
      </c>
      <c r="M2310" s="19" t="s">
        <v>1359</v>
      </c>
      <c r="N2310" s="19" t="s">
        <v>1260</v>
      </c>
      <c r="O2310" s="32" t="str">
        <f t="shared" si="764"/>
        <v>E341</v>
      </c>
      <c r="P2310" s="318"/>
      <c r="T2310" s="19" t="s">
        <v>1260</v>
      </c>
    </row>
    <row r="2311" spans="1:20" outlineLevel="2" x14ac:dyDescent="0.25">
      <c r="A2311" s="263" t="s">
        <v>198</v>
      </c>
      <c r="B2311" s="263" t="str">
        <f t="shared" si="761"/>
        <v>E3410 PRD Str/Impv, Ferndale-5</v>
      </c>
      <c r="C2311" s="263" t="s">
        <v>1230</v>
      </c>
      <c r="D2311" s="263"/>
      <c r="E2311" s="264">
        <v>43251</v>
      </c>
      <c r="F2311" s="265">
        <v>5927075</v>
      </c>
      <c r="G2311" s="266">
        <v>2.2800000000000001E-2</v>
      </c>
      <c r="H2311" s="267">
        <v>4016.4399999999987</v>
      </c>
      <c r="I2311" s="265">
        <f t="shared" si="762"/>
        <v>5956388.75</v>
      </c>
      <c r="J2311" s="266">
        <f t="shared" si="756"/>
        <v>2.2800000000000001E-2</v>
      </c>
      <c r="K2311" s="268">
        <f t="shared" si="763"/>
        <v>3980.6699999999992</v>
      </c>
      <c r="L2311" s="267">
        <f t="shared" si="747"/>
        <v>-35.770000000000003</v>
      </c>
      <c r="M2311" s="19" t="s">
        <v>1359</v>
      </c>
      <c r="N2311" s="19" t="s">
        <v>1260</v>
      </c>
      <c r="O2311" s="32" t="str">
        <f t="shared" si="764"/>
        <v>E341</v>
      </c>
      <c r="P2311" s="318"/>
      <c r="T2311" s="19" t="s">
        <v>1260</v>
      </c>
    </row>
    <row r="2312" spans="1:20" outlineLevel="2" x14ac:dyDescent="0.25">
      <c r="A2312" s="263" t="s">
        <v>198</v>
      </c>
      <c r="B2312" s="263" t="str">
        <f t="shared" si="761"/>
        <v>E3410 PRD Str/Impv, Ferndale-6</v>
      </c>
      <c r="C2312" s="263" t="s">
        <v>1230</v>
      </c>
      <c r="D2312" s="263"/>
      <c r="E2312" s="264">
        <v>43281</v>
      </c>
      <c r="F2312" s="265">
        <v>5927075</v>
      </c>
      <c r="G2312" s="266">
        <v>2.2800000000000001E-2</v>
      </c>
      <c r="H2312" s="267">
        <v>4003.4999999999991</v>
      </c>
      <c r="I2312" s="265">
        <f t="shared" si="762"/>
        <v>5956388.75</v>
      </c>
      <c r="J2312" s="266">
        <f t="shared" si="756"/>
        <v>2.2800000000000001E-2</v>
      </c>
      <c r="K2312" s="268">
        <f t="shared" si="763"/>
        <v>3980.6699999999992</v>
      </c>
      <c r="L2312" s="267">
        <f t="shared" si="747"/>
        <v>-22.83</v>
      </c>
      <c r="M2312" s="19" t="s">
        <v>1359</v>
      </c>
      <c r="N2312" s="19" t="s">
        <v>1260</v>
      </c>
      <c r="O2312" s="32" t="str">
        <f t="shared" si="764"/>
        <v>E341</v>
      </c>
      <c r="P2312" s="318"/>
      <c r="T2312" s="19" t="s">
        <v>1260</v>
      </c>
    </row>
    <row r="2313" spans="1:20" outlineLevel="2" x14ac:dyDescent="0.25">
      <c r="A2313" s="263" t="s">
        <v>198</v>
      </c>
      <c r="B2313" s="263" t="str">
        <f t="shared" si="761"/>
        <v>E3410 PRD Str/Impv, Ferndale-7</v>
      </c>
      <c r="C2313" s="263" t="s">
        <v>1230</v>
      </c>
      <c r="D2313" s="263"/>
      <c r="E2313" s="264">
        <v>43312</v>
      </c>
      <c r="F2313" s="265">
        <v>5927075</v>
      </c>
      <c r="G2313" s="266">
        <v>2.2800000000000001E-2</v>
      </c>
      <c r="H2313" s="267">
        <v>3990.5199999999986</v>
      </c>
      <c r="I2313" s="265">
        <f t="shared" si="762"/>
        <v>5956388.75</v>
      </c>
      <c r="J2313" s="266">
        <f t="shared" si="756"/>
        <v>2.2800000000000001E-2</v>
      </c>
      <c r="K2313" s="268">
        <f t="shared" si="763"/>
        <v>3980.6699999999992</v>
      </c>
      <c r="L2313" s="267">
        <f t="shared" si="747"/>
        <v>-9.85</v>
      </c>
      <c r="M2313" s="19" t="s">
        <v>1359</v>
      </c>
      <c r="N2313" s="19" t="s">
        <v>1260</v>
      </c>
      <c r="O2313" s="32" t="str">
        <f t="shared" si="764"/>
        <v>E341</v>
      </c>
      <c r="P2313" s="318"/>
      <c r="T2313" s="19" t="s">
        <v>1260</v>
      </c>
    </row>
    <row r="2314" spans="1:20" outlineLevel="2" x14ac:dyDescent="0.25">
      <c r="A2314" s="263" t="s">
        <v>198</v>
      </c>
      <c r="B2314" s="263" t="str">
        <f t="shared" si="761"/>
        <v>E3410 PRD Str/Impv, Ferndale-8</v>
      </c>
      <c r="C2314" s="263" t="s">
        <v>1230</v>
      </c>
      <c r="D2314" s="263"/>
      <c r="E2314" s="264">
        <v>43343</v>
      </c>
      <c r="F2314" s="265">
        <v>5927075</v>
      </c>
      <c r="G2314" s="266">
        <v>2.2800000000000001E-2</v>
      </c>
      <c r="H2314" s="267">
        <v>3977.4899999999989</v>
      </c>
      <c r="I2314" s="265">
        <f t="shared" si="762"/>
        <v>5956388.75</v>
      </c>
      <c r="J2314" s="266">
        <f t="shared" si="756"/>
        <v>2.2800000000000001E-2</v>
      </c>
      <c r="K2314" s="268">
        <f t="shared" si="763"/>
        <v>3980.6699999999992</v>
      </c>
      <c r="L2314" s="267">
        <f t="shared" si="747"/>
        <v>3.18</v>
      </c>
      <c r="M2314" s="19" t="s">
        <v>1359</v>
      </c>
      <c r="N2314" s="19" t="s">
        <v>1260</v>
      </c>
      <c r="O2314" s="32" t="str">
        <f t="shared" si="764"/>
        <v>E341</v>
      </c>
      <c r="P2314" s="318"/>
      <c r="T2314" s="19" t="s">
        <v>1260</v>
      </c>
    </row>
    <row r="2315" spans="1:20" outlineLevel="2" x14ac:dyDescent="0.25">
      <c r="A2315" s="263" t="s">
        <v>198</v>
      </c>
      <c r="B2315" s="263" t="str">
        <f t="shared" si="761"/>
        <v>E3410 PRD Str/Impv, Ferndale-9</v>
      </c>
      <c r="C2315" s="263" t="s">
        <v>1230</v>
      </c>
      <c r="D2315" s="263"/>
      <c r="E2315" s="264">
        <v>43373</v>
      </c>
      <c r="F2315" s="265">
        <v>5927075</v>
      </c>
      <c r="G2315" s="266">
        <v>2.2800000000000001E-2</v>
      </c>
      <c r="H2315" s="267">
        <v>3964.4299999999985</v>
      </c>
      <c r="I2315" s="265">
        <f t="shared" si="762"/>
        <v>5956388.75</v>
      </c>
      <c r="J2315" s="266">
        <f t="shared" si="756"/>
        <v>2.2800000000000001E-2</v>
      </c>
      <c r="K2315" s="268">
        <f t="shared" si="763"/>
        <v>3980.6699999999992</v>
      </c>
      <c r="L2315" s="267">
        <f t="shared" si="747"/>
        <v>16.239999999999998</v>
      </c>
      <c r="M2315" s="19" t="s">
        <v>1359</v>
      </c>
      <c r="N2315" s="19" t="s">
        <v>1260</v>
      </c>
      <c r="O2315" s="32" t="str">
        <f t="shared" si="764"/>
        <v>E341</v>
      </c>
      <c r="P2315" s="318"/>
      <c r="T2315" s="19" t="s">
        <v>1260</v>
      </c>
    </row>
    <row r="2316" spans="1:20" outlineLevel="2" x14ac:dyDescent="0.25">
      <c r="A2316" s="263" t="s">
        <v>198</v>
      </c>
      <c r="B2316" s="263" t="str">
        <f t="shared" si="761"/>
        <v>E3410 PRD Str/Impv, Ferndale-10</v>
      </c>
      <c r="C2316" s="263" t="s">
        <v>1230</v>
      </c>
      <c r="D2316" s="263"/>
      <c r="E2316" s="264">
        <v>43404</v>
      </c>
      <c r="F2316" s="265">
        <v>5927075</v>
      </c>
      <c r="G2316" s="266">
        <v>2.2800000000000001E-2</v>
      </c>
      <c r="H2316" s="267">
        <v>3951.3199999999988</v>
      </c>
      <c r="I2316" s="265">
        <f t="shared" si="762"/>
        <v>5956388.75</v>
      </c>
      <c r="J2316" s="266">
        <f t="shared" si="756"/>
        <v>2.2800000000000001E-2</v>
      </c>
      <c r="K2316" s="268">
        <f t="shared" si="763"/>
        <v>3980.6699999999992</v>
      </c>
      <c r="L2316" s="267">
        <f t="shared" si="747"/>
        <v>29.35</v>
      </c>
      <c r="M2316" s="19" t="s">
        <v>1359</v>
      </c>
      <c r="N2316" s="19" t="s">
        <v>1260</v>
      </c>
      <c r="O2316" s="32" t="str">
        <f t="shared" si="764"/>
        <v>E341</v>
      </c>
      <c r="P2316" s="318"/>
      <c r="T2316" s="19" t="s">
        <v>1260</v>
      </c>
    </row>
    <row r="2317" spans="1:20" outlineLevel="2" x14ac:dyDescent="0.25">
      <c r="A2317" s="263" t="s">
        <v>198</v>
      </c>
      <c r="B2317" s="263" t="str">
        <f t="shared" si="761"/>
        <v>E3410 PRD Str/Impv, Ferndale-11</v>
      </c>
      <c r="C2317" s="263" t="s">
        <v>1230</v>
      </c>
      <c r="D2317" s="263"/>
      <c r="E2317" s="264">
        <v>43434</v>
      </c>
      <c r="F2317" s="265">
        <v>5927075</v>
      </c>
      <c r="G2317" s="266">
        <v>2.2800000000000001E-2</v>
      </c>
      <c r="H2317" s="267">
        <v>3938.1699999999992</v>
      </c>
      <c r="I2317" s="265">
        <f t="shared" si="762"/>
        <v>5956388.75</v>
      </c>
      <c r="J2317" s="266">
        <f t="shared" si="756"/>
        <v>2.2800000000000001E-2</v>
      </c>
      <c r="K2317" s="268">
        <f t="shared" si="763"/>
        <v>3980.6699999999992</v>
      </c>
      <c r="L2317" s="267">
        <f t="shared" si="747"/>
        <v>42.5</v>
      </c>
      <c r="M2317" s="19" t="s">
        <v>1359</v>
      </c>
      <c r="N2317" s="19" t="s">
        <v>1260</v>
      </c>
      <c r="O2317" s="32" t="str">
        <f t="shared" si="764"/>
        <v>E341</v>
      </c>
      <c r="P2317" s="318"/>
      <c r="T2317" s="19" t="s">
        <v>1260</v>
      </c>
    </row>
    <row r="2318" spans="1:20" outlineLevel="2" x14ac:dyDescent="0.25">
      <c r="A2318" s="263" t="s">
        <v>198</v>
      </c>
      <c r="B2318" s="263" t="str">
        <f t="shared" si="761"/>
        <v>E3410 PRD Str/Impv, Ferndale-12</v>
      </c>
      <c r="C2318" s="263" t="s">
        <v>1230</v>
      </c>
      <c r="D2318" s="263"/>
      <c r="E2318" s="264">
        <v>43465</v>
      </c>
      <c r="F2318" s="265">
        <v>5956388.75</v>
      </c>
      <c r="G2318" s="266">
        <v>2.2800000000000001E-2</v>
      </c>
      <c r="H2318" s="267">
        <v>3980.6699999999992</v>
      </c>
      <c r="I2318" s="265">
        <f t="shared" si="762"/>
        <v>5956388.75</v>
      </c>
      <c r="J2318" s="266">
        <f t="shared" si="756"/>
        <v>2.2800000000000001E-2</v>
      </c>
      <c r="K2318" s="268">
        <f>H2318</f>
        <v>3980.6699999999992</v>
      </c>
      <c r="L2318" s="267">
        <f t="shared" si="747"/>
        <v>0</v>
      </c>
      <c r="M2318" s="19" t="s">
        <v>1359</v>
      </c>
      <c r="N2318" s="19" t="s">
        <v>1260</v>
      </c>
      <c r="O2318" s="32" t="str">
        <f t="shared" si="764"/>
        <v>E341</v>
      </c>
      <c r="P2318" s="318"/>
      <c r="T2318" s="19" t="s">
        <v>1260</v>
      </c>
    </row>
    <row r="2319" spans="1:20" s="19" customFormat="1" ht="15.75" outlineLevel="1" thickBot="1" x14ac:dyDescent="0.3">
      <c r="A2319" s="28" t="s">
        <v>801</v>
      </c>
      <c r="C2319" s="20" t="s">
        <v>1235</v>
      </c>
      <c r="E2319" s="104" t="s">
        <v>1266</v>
      </c>
      <c r="F2319" s="29"/>
      <c r="G2319" s="30"/>
      <c r="H2319" s="41">
        <f>SUBTOTAL(9,H2307:H2318)</f>
        <v>48016.869999999988</v>
      </c>
      <c r="I2319" s="29"/>
      <c r="J2319" s="30">
        <f t="shared" si="756"/>
        <v>0</v>
      </c>
      <c r="K2319" s="41">
        <f>SUBTOTAL(9,K2307:K2318)</f>
        <v>47768.039999999986</v>
      </c>
      <c r="L2319" s="41">
        <f t="shared" si="747"/>
        <v>-248.83</v>
      </c>
      <c r="O2319" s="32" t="str">
        <f>LEFT(A2319,5)</f>
        <v>E3410</v>
      </c>
      <c r="P2319" s="318">
        <f>-L2319/2</f>
        <v>124.41500000000001</v>
      </c>
    </row>
    <row r="2320" spans="1:20" ht="15.75" outlineLevel="2" thickTop="1" x14ac:dyDescent="0.25">
      <c r="A2320" s="263" t="s">
        <v>199</v>
      </c>
      <c r="B2320" s="263" t="str">
        <f t="shared" ref="B2320:B2331" si="765">CONCATENATE(A2320,"-",MONTH(E2320))</f>
        <v>E3410 PRD Str/Impv, Fred 1/APC-1</v>
      </c>
      <c r="C2320" s="263" t="s">
        <v>1230</v>
      </c>
      <c r="D2320" s="263"/>
      <c r="E2320" s="264">
        <v>43131</v>
      </c>
      <c r="F2320" s="265">
        <v>5774386.75</v>
      </c>
      <c r="G2320" s="266">
        <v>2.47E-2</v>
      </c>
      <c r="H2320" s="267">
        <v>9361</v>
      </c>
      <c r="I2320" s="265">
        <f t="shared" ref="I2320:I2331" si="766">VLOOKUP(CONCATENATE(A2320,"-12"),$B$6:$F$7816,5,FALSE)</f>
        <v>5774386.75</v>
      </c>
      <c r="J2320" s="266">
        <f t="shared" si="756"/>
        <v>2.47E-2</v>
      </c>
      <c r="K2320" s="268">
        <f t="shared" ref="K2320:K2330" si="767">K2321</f>
        <v>9234.32</v>
      </c>
      <c r="L2320" s="267">
        <f t="shared" si="747"/>
        <v>-126.68</v>
      </c>
      <c r="M2320" s="19" t="s">
        <v>1359</v>
      </c>
      <c r="O2320" s="32" t="str">
        <f t="shared" ref="O2320:O2331" si="768">LEFT(A2320,4)</f>
        <v>E341</v>
      </c>
      <c r="P2320" s="318"/>
      <c r="T2320" s="19" t="s">
        <v>1260</v>
      </c>
    </row>
    <row r="2321" spans="1:20" outlineLevel="2" x14ac:dyDescent="0.25">
      <c r="A2321" s="263" t="s">
        <v>199</v>
      </c>
      <c r="B2321" s="263" t="str">
        <f t="shared" si="765"/>
        <v>E3410 PRD Str/Impv, Fred 1/APC-2</v>
      </c>
      <c r="C2321" s="263" t="s">
        <v>1230</v>
      </c>
      <c r="D2321" s="263"/>
      <c r="E2321" s="264">
        <v>43159</v>
      </c>
      <c r="F2321" s="265">
        <v>5774386.75</v>
      </c>
      <c r="G2321" s="266">
        <v>2.47E-2</v>
      </c>
      <c r="H2321" s="267">
        <v>9349.77</v>
      </c>
      <c r="I2321" s="265">
        <f t="shared" si="766"/>
        <v>5774386.75</v>
      </c>
      <c r="J2321" s="266">
        <f t="shared" si="756"/>
        <v>2.47E-2</v>
      </c>
      <c r="K2321" s="268">
        <f t="shared" si="767"/>
        <v>9234.32</v>
      </c>
      <c r="L2321" s="267">
        <f t="shared" si="747"/>
        <v>-115.45</v>
      </c>
      <c r="M2321" s="19" t="s">
        <v>1359</v>
      </c>
      <c r="O2321" s="32" t="str">
        <f t="shared" si="768"/>
        <v>E341</v>
      </c>
      <c r="P2321" s="318"/>
      <c r="T2321" s="19" t="s">
        <v>1260</v>
      </c>
    </row>
    <row r="2322" spans="1:20" outlineLevel="2" x14ac:dyDescent="0.25">
      <c r="A2322" s="263" t="s">
        <v>199</v>
      </c>
      <c r="B2322" s="263" t="str">
        <f t="shared" si="765"/>
        <v>E3410 PRD Str/Impv, Fred 1/APC-3</v>
      </c>
      <c r="C2322" s="263" t="s">
        <v>1230</v>
      </c>
      <c r="D2322" s="263"/>
      <c r="E2322" s="264">
        <v>43190</v>
      </c>
      <c r="F2322" s="265">
        <v>5774386.75</v>
      </c>
      <c r="G2322" s="266">
        <v>2.47E-2</v>
      </c>
      <c r="H2322" s="267">
        <v>9338.4900000000016</v>
      </c>
      <c r="I2322" s="265">
        <f t="shared" si="766"/>
        <v>5774386.75</v>
      </c>
      <c r="J2322" s="266">
        <f t="shared" si="756"/>
        <v>2.47E-2</v>
      </c>
      <c r="K2322" s="268">
        <f t="shared" si="767"/>
        <v>9234.32</v>
      </c>
      <c r="L2322" s="267">
        <f t="shared" si="747"/>
        <v>-104.17</v>
      </c>
      <c r="M2322" s="19" t="s">
        <v>1359</v>
      </c>
      <c r="O2322" s="32" t="str">
        <f t="shared" si="768"/>
        <v>E341</v>
      </c>
      <c r="P2322" s="318"/>
      <c r="T2322" s="19" t="s">
        <v>1260</v>
      </c>
    </row>
    <row r="2323" spans="1:20" outlineLevel="2" x14ac:dyDescent="0.25">
      <c r="A2323" s="263" t="s">
        <v>199</v>
      </c>
      <c r="B2323" s="263" t="str">
        <f t="shared" si="765"/>
        <v>E3410 PRD Str/Impv, Fred 1/APC-4</v>
      </c>
      <c r="C2323" s="263" t="s">
        <v>1230</v>
      </c>
      <c r="D2323" s="263"/>
      <c r="E2323" s="264">
        <v>43220</v>
      </c>
      <c r="F2323" s="265">
        <v>5774386.75</v>
      </c>
      <c r="G2323" s="266">
        <v>2.47E-2</v>
      </c>
      <c r="H2323" s="267">
        <v>9327.1500000000015</v>
      </c>
      <c r="I2323" s="265">
        <f t="shared" si="766"/>
        <v>5774386.75</v>
      </c>
      <c r="J2323" s="266">
        <f t="shared" si="756"/>
        <v>2.47E-2</v>
      </c>
      <c r="K2323" s="268">
        <f t="shared" si="767"/>
        <v>9234.32</v>
      </c>
      <c r="L2323" s="267">
        <f t="shared" si="747"/>
        <v>-92.83</v>
      </c>
      <c r="M2323" s="19" t="s">
        <v>1359</v>
      </c>
      <c r="O2323" s="32" t="str">
        <f t="shared" si="768"/>
        <v>E341</v>
      </c>
      <c r="P2323" s="318"/>
      <c r="T2323" s="19" t="s">
        <v>1260</v>
      </c>
    </row>
    <row r="2324" spans="1:20" outlineLevel="2" x14ac:dyDescent="0.25">
      <c r="A2324" s="263" t="s">
        <v>199</v>
      </c>
      <c r="B2324" s="263" t="str">
        <f t="shared" si="765"/>
        <v>E3410 PRD Str/Impv, Fred 1/APC-5</v>
      </c>
      <c r="C2324" s="263" t="s">
        <v>1230</v>
      </c>
      <c r="D2324" s="263"/>
      <c r="E2324" s="264">
        <v>43251</v>
      </c>
      <c r="F2324" s="265">
        <v>5774386.75</v>
      </c>
      <c r="G2324" s="266">
        <v>2.47E-2</v>
      </c>
      <c r="H2324" s="267">
        <v>9315.74</v>
      </c>
      <c r="I2324" s="265">
        <f t="shared" si="766"/>
        <v>5774386.75</v>
      </c>
      <c r="J2324" s="266">
        <f t="shared" si="756"/>
        <v>2.47E-2</v>
      </c>
      <c r="K2324" s="268">
        <f t="shared" si="767"/>
        <v>9234.32</v>
      </c>
      <c r="L2324" s="267">
        <f t="shared" ref="L2324:L2387" si="769">ROUND(K2324-H2324,2)</f>
        <v>-81.42</v>
      </c>
      <c r="M2324" s="19" t="s">
        <v>1359</v>
      </c>
      <c r="O2324" s="32" t="str">
        <f t="shared" si="768"/>
        <v>E341</v>
      </c>
      <c r="P2324" s="318"/>
      <c r="T2324" s="19" t="s">
        <v>1260</v>
      </c>
    </row>
    <row r="2325" spans="1:20" outlineLevel="2" x14ac:dyDescent="0.25">
      <c r="A2325" s="263" t="s">
        <v>199</v>
      </c>
      <c r="B2325" s="263" t="str">
        <f t="shared" si="765"/>
        <v>E3410 PRD Str/Impv, Fred 1/APC-6</v>
      </c>
      <c r="C2325" s="263" t="s">
        <v>1230</v>
      </c>
      <c r="D2325" s="263"/>
      <c r="E2325" s="264">
        <v>43281</v>
      </c>
      <c r="F2325" s="265">
        <v>5774386.75</v>
      </c>
      <c r="G2325" s="266">
        <v>2.47E-2</v>
      </c>
      <c r="H2325" s="267">
        <v>9304.2900000000009</v>
      </c>
      <c r="I2325" s="265">
        <f t="shared" si="766"/>
        <v>5774386.75</v>
      </c>
      <c r="J2325" s="266">
        <f t="shared" si="756"/>
        <v>2.47E-2</v>
      </c>
      <c r="K2325" s="268">
        <f t="shared" si="767"/>
        <v>9234.32</v>
      </c>
      <c r="L2325" s="267">
        <f t="shared" si="769"/>
        <v>-69.97</v>
      </c>
      <c r="M2325" s="19" t="s">
        <v>1359</v>
      </c>
      <c r="O2325" s="32" t="str">
        <f t="shared" si="768"/>
        <v>E341</v>
      </c>
      <c r="P2325" s="318"/>
      <c r="T2325" s="19" t="s">
        <v>1260</v>
      </c>
    </row>
    <row r="2326" spans="1:20" outlineLevel="2" x14ac:dyDescent="0.25">
      <c r="A2326" s="263" t="s">
        <v>199</v>
      </c>
      <c r="B2326" s="263" t="str">
        <f t="shared" si="765"/>
        <v>E3410 PRD Str/Impv, Fred 1/APC-7</v>
      </c>
      <c r="C2326" s="263" t="s">
        <v>1230</v>
      </c>
      <c r="D2326" s="263"/>
      <c r="E2326" s="264">
        <v>43312</v>
      </c>
      <c r="F2326" s="265">
        <v>5774386.75</v>
      </c>
      <c r="G2326" s="266">
        <v>2.47E-2</v>
      </c>
      <c r="H2326" s="267">
        <v>9292.77</v>
      </c>
      <c r="I2326" s="265">
        <f t="shared" si="766"/>
        <v>5774386.75</v>
      </c>
      <c r="J2326" s="266">
        <f t="shared" si="756"/>
        <v>2.47E-2</v>
      </c>
      <c r="K2326" s="268">
        <f t="shared" si="767"/>
        <v>9234.32</v>
      </c>
      <c r="L2326" s="267">
        <f t="shared" si="769"/>
        <v>-58.45</v>
      </c>
      <c r="M2326" s="19" t="s">
        <v>1359</v>
      </c>
      <c r="O2326" s="32" t="str">
        <f t="shared" si="768"/>
        <v>E341</v>
      </c>
      <c r="P2326" s="318"/>
      <c r="T2326" s="19" t="s">
        <v>1260</v>
      </c>
    </row>
    <row r="2327" spans="1:20" outlineLevel="2" x14ac:dyDescent="0.25">
      <c r="A2327" s="263" t="s">
        <v>199</v>
      </c>
      <c r="B2327" s="263" t="str">
        <f t="shared" si="765"/>
        <v>E3410 PRD Str/Impv, Fred 1/APC-8</v>
      </c>
      <c r="C2327" s="263" t="s">
        <v>1230</v>
      </c>
      <c r="D2327" s="263"/>
      <c r="E2327" s="264">
        <v>43343</v>
      </c>
      <c r="F2327" s="265">
        <v>5774386.75</v>
      </c>
      <c r="G2327" s="266">
        <v>2.47E-2</v>
      </c>
      <c r="H2327" s="267">
        <v>9281.19</v>
      </c>
      <c r="I2327" s="265">
        <f t="shared" si="766"/>
        <v>5774386.75</v>
      </c>
      <c r="J2327" s="266">
        <f t="shared" si="756"/>
        <v>2.47E-2</v>
      </c>
      <c r="K2327" s="268">
        <f t="shared" si="767"/>
        <v>9234.32</v>
      </c>
      <c r="L2327" s="267">
        <f t="shared" si="769"/>
        <v>-46.87</v>
      </c>
      <c r="M2327" s="19" t="s">
        <v>1359</v>
      </c>
      <c r="O2327" s="32" t="str">
        <f t="shared" si="768"/>
        <v>E341</v>
      </c>
      <c r="P2327" s="318"/>
      <c r="T2327" s="19" t="s">
        <v>1260</v>
      </c>
    </row>
    <row r="2328" spans="1:20" outlineLevel="2" x14ac:dyDescent="0.25">
      <c r="A2328" s="263" t="s">
        <v>199</v>
      </c>
      <c r="B2328" s="263" t="str">
        <f t="shared" si="765"/>
        <v>E3410 PRD Str/Impv, Fred 1/APC-9</v>
      </c>
      <c r="C2328" s="263" t="s">
        <v>1230</v>
      </c>
      <c r="D2328" s="263"/>
      <c r="E2328" s="264">
        <v>43373</v>
      </c>
      <c r="F2328" s="265">
        <v>5774386.75</v>
      </c>
      <c r="G2328" s="266">
        <v>2.47E-2</v>
      </c>
      <c r="H2328" s="267">
        <v>9269.58</v>
      </c>
      <c r="I2328" s="265">
        <f t="shared" si="766"/>
        <v>5774386.75</v>
      </c>
      <c r="J2328" s="266">
        <f t="shared" si="756"/>
        <v>2.47E-2</v>
      </c>
      <c r="K2328" s="268">
        <f t="shared" si="767"/>
        <v>9234.32</v>
      </c>
      <c r="L2328" s="267">
        <f t="shared" si="769"/>
        <v>-35.26</v>
      </c>
      <c r="M2328" s="19" t="s">
        <v>1359</v>
      </c>
      <c r="O2328" s="32" t="str">
        <f t="shared" si="768"/>
        <v>E341</v>
      </c>
      <c r="P2328" s="318"/>
      <c r="T2328" s="19" t="s">
        <v>1260</v>
      </c>
    </row>
    <row r="2329" spans="1:20" outlineLevel="2" x14ac:dyDescent="0.25">
      <c r="A2329" s="263" t="s">
        <v>199</v>
      </c>
      <c r="B2329" s="263" t="str">
        <f t="shared" si="765"/>
        <v>E3410 PRD Str/Impv, Fred 1/APC-10</v>
      </c>
      <c r="C2329" s="263" t="s">
        <v>1230</v>
      </c>
      <c r="D2329" s="263"/>
      <c r="E2329" s="264">
        <v>43404</v>
      </c>
      <c r="F2329" s="265">
        <v>5774386.75</v>
      </c>
      <c r="G2329" s="266">
        <v>2.47E-2</v>
      </c>
      <c r="H2329" s="267">
        <v>9257.89</v>
      </c>
      <c r="I2329" s="265">
        <f t="shared" si="766"/>
        <v>5774386.75</v>
      </c>
      <c r="J2329" s="266">
        <f t="shared" si="756"/>
        <v>2.47E-2</v>
      </c>
      <c r="K2329" s="268">
        <f t="shared" si="767"/>
        <v>9234.32</v>
      </c>
      <c r="L2329" s="267">
        <f t="shared" si="769"/>
        <v>-23.57</v>
      </c>
      <c r="M2329" s="19" t="s">
        <v>1359</v>
      </c>
      <c r="O2329" s="32" t="str">
        <f t="shared" si="768"/>
        <v>E341</v>
      </c>
      <c r="P2329" s="318"/>
      <c r="T2329" s="19" t="s">
        <v>1260</v>
      </c>
    </row>
    <row r="2330" spans="1:20" outlineLevel="2" x14ac:dyDescent="0.25">
      <c r="A2330" s="263" t="s">
        <v>199</v>
      </c>
      <c r="B2330" s="263" t="str">
        <f t="shared" si="765"/>
        <v>E3410 PRD Str/Impv, Fred 1/APC-11</v>
      </c>
      <c r="C2330" s="263" t="s">
        <v>1230</v>
      </c>
      <c r="D2330" s="263"/>
      <c r="E2330" s="264">
        <v>43434</v>
      </c>
      <c r="F2330" s="265">
        <v>5774386.75</v>
      </c>
      <c r="G2330" s="266">
        <v>2.47E-2</v>
      </c>
      <c r="H2330" s="267">
        <v>9246.14</v>
      </c>
      <c r="I2330" s="265">
        <f t="shared" si="766"/>
        <v>5774386.75</v>
      </c>
      <c r="J2330" s="266">
        <f t="shared" si="756"/>
        <v>2.47E-2</v>
      </c>
      <c r="K2330" s="268">
        <f t="shared" si="767"/>
        <v>9234.32</v>
      </c>
      <c r="L2330" s="267">
        <f t="shared" si="769"/>
        <v>-11.82</v>
      </c>
      <c r="M2330" s="19" t="s">
        <v>1359</v>
      </c>
      <c r="O2330" s="32" t="str">
        <f t="shared" si="768"/>
        <v>E341</v>
      </c>
      <c r="P2330" s="318"/>
      <c r="T2330" s="19" t="s">
        <v>1260</v>
      </c>
    </row>
    <row r="2331" spans="1:20" outlineLevel="2" x14ac:dyDescent="0.25">
      <c r="A2331" s="263" t="s">
        <v>199</v>
      </c>
      <c r="B2331" s="263" t="str">
        <f t="shared" si="765"/>
        <v>E3410 PRD Str/Impv, Fred 1/APC-12</v>
      </c>
      <c r="C2331" s="263" t="s">
        <v>1230</v>
      </c>
      <c r="D2331" s="263"/>
      <c r="E2331" s="264">
        <v>43465</v>
      </c>
      <c r="F2331" s="265">
        <v>5774386.75</v>
      </c>
      <c r="G2331" s="266">
        <v>2.47E-2</v>
      </c>
      <c r="H2331" s="267">
        <v>9234.32</v>
      </c>
      <c r="I2331" s="265">
        <f t="shared" si="766"/>
        <v>5774386.75</v>
      </c>
      <c r="J2331" s="266">
        <f t="shared" si="756"/>
        <v>2.47E-2</v>
      </c>
      <c r="K2331" s="268">
        <f>H2331</f>
        <v>9234.32</v>
      </c>
      <c r="L2331" s="267">
        <f t="shared" si="769"/>
        <v>0</v>
      </c>
      <c r="M2331" s="19" t="s">
        <v>1359</v>
      </c>
      <c r="O2331" s="32" t="str">
        <f t="shared" si="768"/>
        <v>E341</v>
      </c>
      <c r="P2331" s="318"/>
      <c r="T2331" s="19" t="s">
        <v>1260</v>
      </c>
    </row>
    <row r="2332" spans="1:20" s="19" customFormat="1" ht="15.75" outlineLevel="1" thickBot="1" x14ac:dyDescent="0.3">
      <c r="A2332" s="28" t="s">
        <v>802</v>
      </c>
      <c r="C2332" s="20" t="s">
        <v>1235</v>
      </c>
      <c r="E2332" s="104" t="s">
        <v>1266</v>
      </c>
      <c r="F2332" s="29"/>
      <c r="G2332" s="30"/>
      <c r="H2332" s="41">
        <f>SUBTOTAL(9,H2320:H2331)</f>
        <v>111578.33000000002</v>
      </c>
      <c r="I2332" s="29"/>
      <c r="J2332" s="30">
        <f t="shared" si="756"/>
        <v>0</v>
      </c>
      <c r="K2332" s="41">
        <f>SUBTOTAL(9,K2320:K2331)</f>
        <v>110811.84000000003</v>
      </c>
      <c r="L2332" s="41">
        <f t="shared" si="769"/>
        <v>-766.49</v>
      </c>
      <c r="O2332" s="32" t="str">
        <f>LEFT(A2332,5)</f>
        <v>E3410</v>
      </c>
      <c r="P2332" s="318">
        <f>-L2332/2</f>
        <v>383.245</v>
      </c>
    </row>
    <row r="2333" spans="1:20" ht="15.75" outlineLevel="2" thickTop="1" x14ac:dyDescent="0.25">
      <c r="A2333" t="s">
        <v>200</v>
      </c>
      <c r="B2333" t="str">
        <f t="shared" ref="B2333:B2344" si="770">CONCATENATE(A2333,"-",MONTH(E2333))</f>
        <v>E3410 PRD Str/Impv, Frederickson-1</v>
      </c>
      <c r="C2333" s="19" t="s">
        <v>1230</v>
      </c>
      <c r="E2333" s="27">
        <v>43131</v>
      </c>
      <c r="F2333" s="249">
        <v>2854297.39</v>
      </c>
      <c r="G2333" s="67">
        <v>9.0999999999999987E-3</v>
      </c>
      <c r="H2333" s="250">
        <v>2164.5099999999998</v>
      </c>
      <c r="I2333" s="249">
        <f t="shared" ref="I2333:I2344" si="771">VLOOKUP(CONCATENATE(A2333,"-12"),$B$6:$F$7816,5,FALSE)</f>
        <v>2961523.51</v>
      </c>
      <c r="J2333" s="67">
        <f t="shared" si="756"/>
        <v>9.0999999999999987E-3</v>
      </c>
      <c r="K2333" s="259">
        <f t="shared" ref="K2333:K2344" si="772">I2333*J2333/12</f>
        <v>2245.8219950833331</v>
      </c>
      <c r="L2333" s="250">
        <f t="shared" si="769"/>
        <v>81.31</v>
      </c>
      <c r="M2333" s="19" t="s">
        <v>1260</v>
      </c>
      <c r="O2333" s="32" t="str">
        <f t="shared" ref="O2333:O2344" si="773">LEFT(A2333,4)</f>
        <v>E341</v>
      </c>
      <c r="P2333" s="318"/>
      <c r="T2333" s="19" t="s">
        <v>1260</v>
      </c>
    </row>
    <row r="2334" spans="1:20" outlineLevel="2" x14ac:dyDescent="0.25">
      <c r="A2334" t="s">
        <v>200</v>
      </c>
      <c r="B2334" t="str">
        <f t="shared" si="770"/>
        <v>E3410 PRD Str/Impv, Frederickson-2</v>
      </c>
      <c r="C2334" s="19" t="s">
        <v>1230</v>
      </c>
      <c r="E2334" s="27">
        <v>43159</v>
      </c>
      <c r="F2334" s="249">
        <v>2854297.39</v>
      </c>
      <c r="G2334" s="67">
        <v>9.0999999999999987E-3</v>
      </c>
      <c r="H2334" s="250">
        <v>2164.5099999999998</v>
      </c>
      <c r="I2334" s="249">
        <f t="shared" si="771"/>
        <v>2961523.51</v>
      </c>
      <c r="J2334" s="67">
        <f t="shared" si="756"/>
        <v>9.0999999999999987E-3</v>
      </c>
      <c r="K2334" s="259">
        <f t="shared" si="772"/>
        <v>2245.8219950833331</v>
      </c>
      <c r="L2334" s="250">
        <f t="shared" si="769"/>
        <v>81.31</v>
      </c>
      <c r="M2334" s="19" t="s">
        <v>1260</v>
      </c>
      <c r="O2334" s="32" t="str">
        <f t="shared" si="773"/>
        <v>E341</v>
      </c>
      <c r="P2334" s="318"/>
      <c r="T2334" s="19" t="s">
        <v>1260</v>
      </c>
    </row>
    <row r="2335" spans="1:20" outlineLevel="2" x14ac:dyDescent="0.25">
      <c r="A2335" t="s">
        <v>200</v>
      </c>
      <c r="B2335" t="str">
        <f t="shared" si="770"/>
        <v>E3410 PRD Str/Impv, Frederickson-3</v>
      </c>
      <c r="C2335" s="19" t="s">
        <v>1230</v>
      </c>
      <c r="E2335" s="27">
        <v>43190</v>
      </c>
      <c r="F2335" s="249">
        <v>2854297.39</v>
      </c>
      <c r="G2335" s="67">
        <v>9.0999999999999987E-3</v>
      </c>
      <c r="H2335" s="250">
        <v>2164.5099999999998</v>
      </c>
      <c r="I2335" s="249">
        <f t="shared" si="771"/>
        <v>2961523.51</v>
      </c>
      <c r="J2335" s="67">
        <f t="shared" si="756"/>
        <v>9.0999999999999987E-3</v>
      </c>
      <c r="K2335" s="259">
        <f t="shared" si="772"/>
        <v>2245.8219950833331</v>
      </c>
      <c r="L2335" s="250">
        <f t="shared" si="769"/>
        <v>81.31</v>
      </c>
      <c r="M2335" s="19" t="s">
        <v>1260</v>
      </c>
      <c r="O2335" s="32" t="str">
        <f t="shared" si="773"/>
        <v>E341</v>
      </c>
      <c r="P2335" s="318"/>
      <c r="T2335" s="19" t="s">
        <v>1260</v>
      </c>
    </row>
    <row r="2336" spans="1:20" outlineLevel="2" x14ac:dyDescent="0.25">
      <c r="A2336" t="s">
        <v>200</v>
      </c>
      <c r="B2336" t="str">
        <f t="shared" si="770"/>
        <v>E3410 PRD Str/Impv, Frederickson-4</v>
      </c>
      <c r="C2336" s="19" t="s">
        <v>1230</v>
      </c>
      <c r="E2336" s="27">
        <v>43220</v>
      </c>
      <c r="F2336" s="249">
        <v>2854297.39</v>
      </c>
      <c r="G2336" s="67">
        <v>9.0999999999999987E-3</v>
      </c>
      <c r="H2336" s="250">
        <v>2164.5099999999998</v>
      </c>
      <c r="I2336" s="249">
        <f t="shared" si="771"/>
        <v>2961523.51</v>
      </c>
      <c r="J2336" s="67">
        <f t="shared" si="756"/>
        <v>9.0999999999999987E-3</v>
      </c>
      <c r="K2336" s="259">
        <f t="shared" si="772"/>
        <v>2245.8219950833331</v>
      </c>
      <c r="L2336" s="250">
        <f t="shared" si="769"/>
        <v>81.31</v>
      </c>
      <c r="M2336" s="19" t="s">
        <v>1260</v>
      </c>
      <c r="O2336" s="32" t="str">
        <f t="shared" si="773"/>
        <v>E341</v>
      </c>
      <c r="P2336" s="318"/>
      <c r="T2336" s="19" t="s">
        <v>1260</v>
      </c>
    </row>
    <row r="2337" spans="1:20" outlineLevel="2" x14ac:dyDescent="0.25">
      <c r="A2337" t="s">
        <v>200</v>
      </c>
      <c r="B2337" t="str">
        <f t="shared" si="770"/>
        <v>E3410 PRD Str/Impv, Frederickson-5</v>
      </c>
      <c r="C2337" s="19" t="s">
        <v>1230</v>
      </c>
      <c r="E2337" s="27">
        <v>43251</v>
      </c>
      <c r="F2337" s="249">
        <v>2854297.39</v>
      </c>
      <c r="G2337" s="67">
        <v>9.0999999999999987E-3</v>
      </c>
      <c r="H2337" s="250">
        <v>2164.5099999999998</v>
      </c>
      <c r="I2337" s="249">
        <f t="shared" si="771"/>
        <v>2961523.51</v>
      </c>
      <c r="J2337" s="67">
        <f t="shared" si="756"/>
        <v>9.0999999999999987E-3</v>
      </c>
      <c r="K2337" s="259">
        <f t="shared" si="772"/>
        <v>2245.8219950833331</v>
      </c>
      <c r="L2337" s="250">
        <f t="shared" si="769"/>
        <v>81.31</v>
      </c>
      <c r="M2337" s="19" t="s">
        <v>1260</v>
      </c>
      <c r="O2337" s="32" t="str">
        <f t="shared" si="773"/>
        <v>E341</v>
      </c>
      <c r="P2337" s="318"/>
      <c r="T2337" s="19" t="s">
        <v>1260</v>
      </c>
    </row>
    <row r="2338" spans="1:20" outlineLevel="2" x14ac:dyDescent="0.25">
      <c r="A2338" t="s">
        <v>200</v>
      </c>
      <c r="B2338" t="str">
        <f t="shared" si="770"/>
        <v>E3410 PRD Str/Impv, Frederickson-6</v>
      </c>
      <c r="C2338" s="19" t="s">
        <v>1230</v>
      </c>
      <c r="E2338" s="27">
        <v>43281</v>
      </c>
      <c r="F2338" s="249">
        <v>2854297.39</v>
      </c>
      <c r="G2338" s="67">
        <v>9.0999999999999987E-3</v>
      </c>
      <c r="H2338" s="250">
        <v>2164.5099999999998</v>
      </c>
      <c r="I2338" s="249">
        <f t="shared" si="771"/>
        <v>2961523.51</v>
      </c>
      <c r="J2338" s="67">
        <f t="shared" si="756"/>
        <v>9.0999999999999987E-3</v>
      </c>
      <c r="K2338" s="259">
        <f t="shared" si="772"/>
        <v>2245.8219950833331</v>
      </c>
      <c r="L2338" s="250">
        <f t="shared" si="769"/>
        <v>81.31</v>
      </c>
      <c r="M2338" s="19" t="s">
        <v>1260</v>
      </c>
      <c r="O2338" s="32" t="str">
        <f t="shared" si="773"/>
        <v>E341</v>
      </c>
      <c r="P2338" s="318"/>
      <c r="T2338" s="19" t="s">
        <v>1260</v>
      </c>
    </row>
    <row r="2339" spans="1:20" outlineLevel="2" x14ac:dyDescent="0.25">
      <c r="A2339" t="s">
        <v>200</v>
      </c>
      <c r="B2339" t="str">
        <f t="shared" si="770"/>
        <v>E3410 PRD Str/Impv, Frederickson-7</v>
      </c>
      <c r="C2339" s="19" t="s">
        <v>1230</v>
      </c>
      <c r="E2339" s="27">
        <v>43312</v>
      </c>
      <c r="F2339" s="249">
        <v>2854297.39</v>
      </c>
      <c r="G2339" s="67">
        <v>9.0999999999999987E-3</v>
      </c>
      <c r="H2339" s="250">
        <v>2164.5099999999998</v>
      </c>
      <c r="I2339" s="249">
        <f t="shared" si="771"/>
        <v>2961523.51</v>
      </c>
      <c r="J2339" s="67">
        <f t="shared" si="756"/>
        <v>9.0999999999999987E-3</v>
      </c>
      <c r="K2339" s="259">
        <f t="shared" si="772"/>
        <v>2245.8219950833331</v>
      </c>
      <c r="L2339" s="250">
        <f t="shared" si="769"/>
        <v>81.31</v>
      </c>
      <c r="M2339" s="19" t="s">
        <v>1260</v>
      </c>
      <c r="O2339" s="32" t="str">
        <f t="shared" si="773"/>
        <v>E341</v>
      </c>
      <c r="P2339" s="318"/>
      <c r="T2339" s="19" t="s">
        <v>1260</v>
      </c>
    </row>
    <row r="2340" spans="1:20" outlineLevel="2" x14ac:dyDescent="0.25">
      <c r="A2340" t="s">
        <v>200</v>
      </c>
      <c r="B2340" t="str">
        <f t="shared" si="770"/>
        <v>E3410 PRD Str/Impv, Frederickson-8</v>
      </c>
      <c r="C2340" s="19" t="s">
        <v>1230</v>
      </c>
      <c r="E2340" s="27">
        <v>43343</v>
      </c>
      <c r="F2340" s="249">
        <v>2854297.39</v>
      </c>
      <c r="G2340" s="67">
        <v>9.0999999999999987E-3</v>
      </c>
      <c r="H2340" s="250">
        <v>2164.5099999999998</v>
      </c>
      <c r="I2340" s="249">
        <f t="shared" si="771"/>
        <v>2961523.51</v>
      </c>
      <c r="J2340" s="67">
        <f t="shared" si="756"/>
        <v>9.0999999999999987E-3</v>
      </c>
      <c r="K2340" s="259">
        <f t="shared" si="772"/>
        <v>2245.8219950833331</v>
      </c>
      <c r="L2340" s="250">
        <f t="shared" si="769"/>
        <v>81.31</v>
      </c>
      <c r="M2340" s="19" t="s">
        <v>1260</v>
      </c>
      <c r="O2340" s="32" t="str">
        <f t="shared" si="773"/>
        <v>E341</v>
      </c>
      <c r="P2340" s="318"/>
      <c r="T2340" s="19" t="s">
        <v>1260</v>
      </c>
    </row>
    <row r="2341" spans="1:20" outlineLevel="2" x14ac:dyDescent="0.25">
      <c r="A2341" t="s">
        <v>200</v>
      </c>
      <c r="B2341" t="str">
        <f t="shared" si="770"/>
        <v>E3410 PRD Str/Impv, Frederickson-9</v>
      </c>
      <c r="C2341" s="19" t="s">
        <v>1230</v>
      </c>
      <c r="E2341" s="27">
        <v>43373</v>
      </c>
      <c r="F2341" s="249">
        <v>2854297.39</v>
      </c>
      <c r="G2341" s="67">
        <v>9.0999999999999987E-3</v>
      </c>
      <c r="H2341" s="250">
        <v>2164.5099999999998</v>
      </c>
      <c r="I2341" s="249">
        <f t="shared" si="771"/>
        <v>2961523.51</v>
      </c>
      <c r="J2341" s="67">
        <f t="shared" si="756"/>
        <v>9.0999999999999987E-3</v>
      </c>
      <c r="K2341" s="259">
        <f t="shared" si="772"/>
        <v>2245.8219950833331</v>
      </c>
      <c r="L2341" s="250">
        <f t="shared" si="769"/>
        <v>81.31</v>
      </c>
      <c r="M2341" s="19" t="s">
        <v>1260</v>
      </c>
      <c r="O2341" s="32" t="str">
        <f t="shared" si="773"/>
        <v>E341</v>
      </c>
      <c r="P2341" s="318"/>
      <c r="T2341" s="19" t="s">
        <v>1260</v>
      </c>
    </row>
    <row r="2342" spans="1:20" outlineLevel="2" x14ac:dyDescent="0.25">
      <c r="A2342" t="s">
        <v>200</v>
      </c>
      <c r="B2342" t="str">
        <f t="shared" si="770"/>
        <v>E3410 PRD Str/Impv, Frederickson-10</v>
      </c>
      <c r="C2342" s="19" t="s">
        <v>1230</v>
      </c>
      <c r="E2342" s="27">
        <v>43404</v>
      </c>
      <c r="F2342" s="249">
        <v>2854297.39</v>
      </c>
      <c r="G2342" s="67">
        <v>9.0999999999999987E-3</v>
      </c>
      <c r="H2342" s="250">
        <v>2164.5099999999998</v>
      </c>
      <c r="I2342" s="249">
        <f t="shared" si="771"/>
        <v>2961523.51</v>
      </c>
      <c r="J2342" s="67">
        <f t="shared" si="756"/>
        <v>9.0999999999999987E-3</v>
      </c>
      <c r="K2342" s="259">
        <f t="shared" si="772"/>
        <v>2245.8219950833331</v>
      </c>
      <c r="L2342" s="250">
        <f t="shared" si="769"/>
        <v>81.31</v>
      </c>
      <c r="M2342" s="19" t="s">
        <v>1260</v>
      </c>
      <c r="O2342" s="32" t="str">
        <f t="shared" si="773"/>
        <v>E341</v>
      </c>
      <c r="P2342" s="318"/>
      <c r="T2342" s="19" t="s">
        <v>1260</v>
      </c>
    </row>
    <row r="2343" spans="1:20" outlineLevel="2" x14ac:dyDescent="0.25">
      <c r="A2343" t="s">
        <v>200</v>
      </c>
      <c r="B2343" t="str">
        <f t="shared" si="770"/>
        <v>E3410 PRD Str/Impv, Frederickson-11</v>
      </c>
      <c r="C2343" s="19" t="s">
        <v>1230</v>
      </c>
      <c r="E2343" s="27">
        <v>43434</v>
      </c>
      <c r="F2343" s="249">
        <v>2854297.39</v>
      </c>
      <c r="G2343" s="67">
        <v>9.0999999999999987E-3</v>
      </c>
      <c r="H2343" s="250">
        <v>2164.5099999999998</v>
      </c>
      <c r="I2343" s="249">
        <f t="shared" si="771"/>
        <v>2961523.51</v>
      </c>
      <c r="J2343" s="67">
        <f t="shared" si="756"/>
        <v>9.0999999999999987E-3</v>
      </c>
      <c r="K2343" s="259">
        <f t="shared" si="772"/>
        <v>2245.8219950833331</v>
      </c>
      <c r="L2343" s="250">
        <f t="shared" si="769"/>
        <v>81.31</v>
      </c>
      <c r="M2343" s="19" t="s">
        <v>1260</v>
      </c>
      <c r="O2343" s="32" t="str">
        <f t="shared" si="773"/>
        <v>E341</v>
      </c>
      <c r="P2343" s="318"/>
      <c r="T2343" s="19" t="s">
        <v>1260</v>
      </c>
    </row>
    <row r="2344" spans="1:20" outlineLevel="2" x14ac:dyDescent="0.25">
      <c r="A2344" t="s">
        <v>200</v>
      </c>
      <c r="B2344" t="str">
        <f t="shared" si="770"/>
        <v>E3410 PRD Str/Impv, Frederickson-12</v>
      </c>
      <c r="C2344" s="19" t="s">
        <v>1230</v>
      </c>
      <c r="E2344" s="27">
        <v>43465</v>
      </c>
      <c r="F2344" s="249">
        <v>2961523.51</v>
      </c>
      <c r="G2344" s="67">
        <v>9.0999999999999987E-3</v>
      </c>
      <c r="H2344" s="250">
        <v>2245.8199999999997</v>
      </c>
      <c r="I2344" s="249">
        <f t="shared" si="771"/>
        <v>2961523.51</v>
      </c>
      <c r="J2344" s="67">
        <f t="shared" si="756"/>
        <v>9.0999999999999987E-3</v>
      </c>
      <c r="K2344" s="259">
        <f t="shared" si="772"/>
        <v>2245.8219950833331</v>
      </c>
      <c r="L2344" s="250">
        <f t="shared" si="769"/>
        <v>0</v>
      </c>
      <c r="M2344" s="19" t="s">
        <v>1260</v>
      </c>
      <c r="O2344" s="32" t="str">
        <f t="shared" si="773"/>
        <v>E341</v>
      </c>
      <c r="P2344" s="318"/>
      <c r="T2344" s="19" t="s">
        <v>1260</v>
      </c>
    </row>
    <row r="2345" spans="1:20" s="19" customFormat="1" ht="15.75" outlineLevel="1" thickBot="1" x14ac:dyDescent="0.3">
      <c r="A2345" s="28" t="s">
        <v>803</v>
      </c>
      <c r="C2345" s="20" t="s">
        <v>1235</v>
      </c>
      <c r="E2345" s="104" t="s">
        <v>1266</v>
      </c>
      <c r="F2345" s="29"/>
      <c r="G2345" s="30"/>
      <c r="H2345" s="41">
        <f>SUBTOTAL(9,H2333:H2344)</f>
        <v>26055.429999999993</v>
      </c>
      <c r="I2345" s="29"/>
      <c r="J2345" s="30">
        <f t="shared" si="756"/>
        <v>0</v>
      </c>
      <c r="K2345" s="41">
        <f>SUBTOTAL(9,K2333:K2344)</f>
        <v>26949.863941</v>
      </c>
      <c r="L2345" s="41">
        <f t="shared" si="769"/>
        <v>894.43</v>
      </c>
      <c r="O2345" s="32" t="str">
        <f>LEFT(A2345,5)</f>
        <v>E3410</v>
      </c>
      <c r="P2345" s="318">
        <f>-L2345/2</f>
        <v>-447.21499999999997</v>
      </c>
    </row>
    <row r="2346" spans="1:20" ht="15.75" outlineLevel="2" thickTop="1" x14ac:dyDescent="0.25">
      <c r="A2346" t="s">
        <v>201</v>
      </c>
      <c r="B2346" t="str">
        <f t="shared" ref="B2346:B2357" si="774">CONCATENATE(A2346,"-",MONTH(E2346))</f>
        <v>E3410 PRD Str/Impv, Fredonia-1</v>
      </c>
      <c r="C2346" s="19" t="s">
        <v>1230</v>
      </c>
      <c r="E2346" s="27">
        <v>43131</v>
      </c>
      <c r="F2346" s="249">
        <v>3782845.56</v>
      </c>
      <c r="G2346" s="67">
        <v>1.8000000000000002E-2</v>
      </c>
      <c r="H2346" s="250">
        <v>5674.26</v>
      </c>
      <c r="I2346" s="249">
        <f t="shared" ref="I2346:I2357" si="775">VLOOKUP(CONCATENATE(A2346,"-12"),$B$6:$F$7816,5,FALSE)</f>
        <v>3782845.56</v>
      </c>
      <c r="J2346" s="67">
        <f t="shared" si="756"/>
        <v>1.8000000000000002E-2</v>
      </c>
      <c r="K2346" s="259">
        <f t="shared" ref="K2346:K2357" si="776">I2346*J2346/12</f>
        <v>5674.2683400000014</v>
      </c>
      <c r="L2346" s="250">
        <f t="shared" si="769"/>
        <v>0.01</v>
      </c>
      <c r="M2346" s="19" t="s">
        <v>1260</v>
      </c>
      <c r="O2346" s="32" t="str">
        <f t="shared" ref="O2346:O2357" si="777">LEFT(A2346,4)</f>
        <v>E341</v>
      </c>
      <c r="P2346" s="318"/>
      <c r="T2346" s="19" t="s">
        <v>1260</v>
      </c>
    </row>
    <row r="2347" spans="1:20" outlineLevel="2" x14ac:dyDescent="0.25">
      <c r="A2347" t="s">
        <v>201</v>
      </c>
      <c r="B2347" t="str">
        <f t="shared" si="774"/>
        <v>E3410 PRD Str/Impv, Fredonia-2</v>
      </c>
      <c r="C2347" s="19" t="s">
        <v>1230</v>
      </c>
      <c r="E2347" s="27">
        <v>43159</v>
      </c>
      <c r="F2347" s="249">
        <v>3782845.56</v>
      </c>
      <c r="G2347" s="67">
        <v>1.8000000000000002E-2</v>
      </c>
      <c r="H2347" s="250">
        <v>5674.26</v>
      </c>
      <c r="I2347" s="249">
        <f t="shared" si="775"/>
        <v>3782845.56</v>
      </c>
      <c r="J2347" s="67">
        <f t="shared" si="756"/>
        <v>1.8000000000000002E-2</v>
      </c>
      <c r="K2347" s="259">
        <f t="shared" si="776"/>
        <v>5674.2683400000014</v>
      </c>
      <c r="L2347" s="250">
        <f t="shared" si="769"/>
        <v>0.01</v>
      </c>
      <c r="M2347" s="19" t="s">
        <v>1260</v>
      </c>
      <c r="O2347" s="32" t="str">
        <f t="shared" si="777"/>
        <v>E341</v>
      </c>
      <c r="P2347" s="318"/>
      <c r="T2347" s="19" t="s">
        <v>1260</v>
      </c>
    </row>
    <row r="2348" spans="1:20" outlineLevel="2" x14ac:dyDescent="0.25">
      <c r="A2348" t="s">
        <v>201</v>
      </c>
      <c r="B2348" t="str">
        <f t="shared" si="774"/>
        <v>E3410 PRD Str/Impv, Fredonia-3</v>
      </c>
      <c r="C2348" s="19" t="s">
        <v>1230</v>
      </c>
      <c r="E2348" s="27">
        <v>43190</v>
      </c>
      <c r="F2348" s="249">
        <v>3782845.56</v>
      </c>
      <c r="G2348" s="67">
        <v>1.8000000000000002E-2</v>
      </c>
      <c r="H2348" s="250">
        <v>5674.26</v>
      </c>
      <c r="I2348" s="249">
        <f t="shared" si="775"/>
        <v>3782845.56</v>
      </c>
      <c r="J2348" s="67">
        <f t="shared" si="756"/>
        <v>1.8000000000000002E-2</v>
      </c>
      <c r="K2348" s="259">
        <f t="shared" si="776"/>
        <v>5674.2683400000014</v>
      </c>
      <c r="L2348" s="250">
        <f t="shared" si="769"/>
        <v>0.01</v>
      </c>
      <c r="M2348" s="19" t="s">
        <v>1260</v>
      </c>
      <c r="O2348" s="32" t="str">
        <f t="shared" si="777"/>
        <v>E341</v>
      </c>
      <c r="P2348" s="318"/>
      <c r="T2348" s="19" t="s">
        <v>1260</v>
      </c>
    </row>
    <row r="2349" spans="1:20" outlineLevel="2" x14ac:dyDescent="0.25">
      <c r="A2349" t="s">
        <v>201</v>
      </c>
      <c r="B2349" t="str">
        <f t="shared" si="774"/>
        <v>E3410 PRD Str/Impv, Fredonia-4</v>
      </c>
      <c r="C2349" s="19" t="s">
        <v>1230</v>
      </c>
      <c r="E2349" s="27">
        <v>43220</v>
      </c>
      <c r="F2349" s="249">
        <v>3782845.56</v>
      </c>
      <c r="G2349" s="67">
        <v>1.8000000000000002E-2</v>
      </c>
      <c r="H2349" s="250">
        <v>5674.26</v>
      </c>
      <c r="I2349" s="249">
        <f t="shared" si="775"/>
        <v>3782845.56</v>
      </c>
      <c r="J2349" s="67">
        <f t="shared" si="756"/>
        <v>1.8000000000000002E-2</v>
      </c>
      <c r="K2349" s="259">
        <f t="shared" si="776"/>
        <v>5674.2683400000014</v>
      </c>
      <c r="L2349" s="250">
        <f t="shared" si="769"/>
        <v>0.01</v>
      </c>
      <c r="M2349" s="19" t="s">
        <v>1260</v>
      </c>
      <c r="O2349" s="32" t="str">
        <f t="shared" si="777"/>
        <v>E341</v>
      </c>
      <c r="P2349" s="318"/>
      <c r="T2349" s="19" t="s">
        <v>1260</v>
      </c>
    </row>
    <row r="2350" spans="1:20" outlineLevel="2" x14ac:dyDescent="0.25">
      <c r="A2350" t="s">
        <v>201</v>
      </c>
      <c r="B2350" t="str">
        <f t="shared" si="774"/>
        <v>E3410 PRD Str/Impv, Fredonia-5</v>
      </c>
      <c r="C2350" s="19" t="s">
        <v>1230</v>
      </c>
      <c r="E2350" s="27">
        <v>43251</v>
      </c>
      <c r="F2350" s="249">
        <v>3782845.56</v>
      </c>
      <c r="G2350" s="67">
        <v>1.8000000000000002E-2</v>
      </c>
      <c r="H2350" s="250">
        <v>5674.26</v>
      </c>
      <c r="I2350" s="249">
        <f t="shared" si="775"/>
        <v>3782845.56</v>
      </c>
      <c r="J2350" s="67">
        <f t="shared" ref="J2350:J2413" si="778">G2350</f>
        <v>1.8000000000000002E-2</v>
      </c>
      <c r="K2350" s="259">
        <f t="shared" si="776"/>
        <v>5674.2683400000014</v>
      </c>
      <c r="L2350" s="250">
        <f t="shared" si="769"/>
        <v>0.01</v>
      </c>
      <c r="M2350" s="19" t="s">
        <v>1260</v>
      </c>
      <c r="O2350" s="32" t="str">
        <f t="shared" si="777"/>
        <v>E341</v>
      </c>
      <c r="P2350" s="318"/>
      <c r="T2350" s="19" t="s">
        <v>1260</v>
      </c>
    </row>
    <row r="2351" spans="1:20" outlineLevel="2" x14ac:dyDescent="0.25">
      <c r="A2351" t="s">
        <v>201</v>
      </c>
      <c r="B2351" t="str">
        <f t="shared" si="774"/>
        <v>E3410 PRD Str/Impv, Fredonia-6</v>
      </c>
      <c r="C2351" s="19" t="s">
        <v>1230</v>
      </c>
      <c r="E2351" s="27">
        <v>43281</v>
      </c>
      <c r="F2351" s="249">
        <v>3782845.56</v>
      </c>
      <c r="G2351" s="67">
        <v>1.8000000000000002E-2</v>
      </c>
      <c r="H2351" s="250">
        <v>5674.26</v>
      </c>
      <c r="I2351" s="249">
        <f t="shared" si="775"/>
        <v>3782845.56</v>
      </c>
      <c r="J2351" s="67">
        <f t="shared" si="778"/>
        <v>1.8000000000000002E-2</v>
      </c>
      <c r="K2351" s="259">
        <f t="shared" si="776"/>
        <v>5674.2683400000014</v>
      </c>
      <c r="L2351" s="250">
        <f t="shared" si="769"/>
        <v>0.01</v>
      </c>
      <c r="M2351" s="19" t="s">
        <v>1260</v>
      </c>
      <c r="O2351" s="32" t="str">
        <f t="shared" si="777"/>
        <v>E341</v>
      </c>
      <c r="P2351" s="318"/>
      <c r="T2351" s="19" t="s">
        <v>1260</v>
      </c>
    </row>
    <row r="2352" spans="1:20" outlineLevel="2" x14ac:dyDescent="0.25">
      <c r="A2352" t="s">
        <v>201</v>
      </c>
      <c r="B2352" t="str">
        <f t="shared" si="774"/>
        <v>E3410 PRD Str/Impv, Fredonia-7</v>
      </c>
      <c r="C2352" s="19" t="s">
        <v>1230</v>
      </c>
      <c r="E2352" s="27">
        <v>43312</v>
      </c>
      <c r="F2352" s="249">
        <v>3782845.56</v>
      </c>
      <c r="G2352" s="67">
        <v>1.8000000000000002E-2</v>
      </c>
      <c r="H2352" s="250">
        <v>5674.26</v>
      </c>
      <c r="I2352" s="249">
        <f t="shared" si="775"/>
        <v>3782845.56</v>
      </c>
      <c r="J2352" s="67">
        <f t="shared" si="778"/>
        <v>1.8000000000000002E-2</v>
      </c>
      <c r="K2352" s="259">
        <f t="shared" si="776"/>
        <v>5674.2683400000014</v>
      </c>
      <c r="L2352" s="250">
        <f t="shared" si="769"/>
        <v>0.01</v>
      </c>
      <c r="M2352" s="19" t="s">
        <v>1260</v>
      </c>
      <c r="O2352" s="32" t="str">
        <f t="shared" si="777"/>
        <v>E341</v>
      </c>
      <c r="P2352" s="318"/>
      <c r="T2352" s="19" t="s">
        <v>1260</v>
      </c>
    </row>
    <row r="2353" spans="1:20" outlineLevel="2" x14ac:dyDescent="0.25">
      <c r="A2353" t="s">
        <v>201</v>
      </c>
      <c r="B2353" t="str">
        <f t="shared" si="774"/>
        <v>E3410 PRD Str/Impv, Fredonia-8</v>
      </c>
      <c r="C2353" s="19" t="s">
        <v>1230</v>
      </c>
      <c r="E2353" s="27">
        <v>43343</v>
      </c>
      <c r="F2353" s="249">
        <v>3782845.56</v>
      </c>
      <c r="G2353" s="67">
        <v>1.8000000000000002E-2</v>
      </c>
      <c r="H2353" s="250">
        <v>5674.26</v>
      </c>
      <c r="I2353" s="249">
        <f t="shared" si="775"/>
        <v>3782845.56</v>
      </c>
      <c r="J2353" s="67">
        <f t="shared" si="778"/>
        <v>1.8000000000000002E-2</v>
      </c>
      <c r="K2353" s="259">
        <f t="shared" si="776"/>
        <v>5674.2683400000014</v>
      </c>
      <c r="L2353" s="250">
        <f t="shared" si="769"/>
        <v>0.01</v>
      </c>
      <c r="M2353" s="19" t="s">
        <v>1260</v>
      </c>
      <c r="O2353" s="32" t="str">
        <f t="shared" si="777"/>
        <v>E341</v>
      </c>
      <c r="P2353" s="318"/>
      <c r="T2353" s="19" t="s">
        <v>1260</v>
      </c>
    </row>
    <row r="2354" spans="1:20" outlineLevel="2" x14ac:dyDescent="0.25">
      <c r="A2354" t="s">
        <v>201</v>
      </c>
      <c r="B2354" t="str">
        <f t="shared" si="774"/>
        <v>E3410 PRD Str/Impv, Fredonia-9</v>
      </c>
      <c r="C2354" s="19" t="s">
        <v>1230</v>
      </c>
      <c r="E2354" s="27">
        <v>43373</v>
      </c>
      <c r="F2354" s="249">
        <v>3782845.56</v>
      </c>
      <c r="G2354" s="67">
        <v>1.8000000000000002E-2</v>
      </c>
      <c r="H2354" s="250">
        <v>5674.26</v>
      </c>
      <c r="I2354" s="249">
        <f t="shared" si="775"/>
        <v>3782845.56</v>
      </c>
      <c r="J2354" s="67">
        <f t="shared" si="778"/>
        <v>1.8000000000000002E-2</v>
      </c>
      <c r="K2354" s="259">
        <f t="shared" si="776"/>
        <v>5674.2683400000014</v>
      </c>
      <c r="L2354" s="250">
        <f t="shared" si="769"/>
        <v>0.01</v>
      </c>
      <c r="M2354" s="19" t="s">
        <v>1260</v>
      </c>
      <c r="O2354" s="32" t="str">
        <f t="shared" si="777"/>
        <v>E341</v>
      </c>
      <c r="P2354" s="318"/>
      <c r="T2354" s="19" t="s">
        <v>1260</v>
      </c>
    </row>
    <row r="2355" spans="1:20" outlineLevel="2" x14ac:dyDescent="0.25">
      <c r="A2355" t="s">
        <v>201</v>
      </c>
      <c r="B2355" t="str">
        <f t="shared" si="774"/>
        <v>E3410 PRD Str/Impv, Fredonia-10</v>
      </c>
      <c r="C2355" s="19" t="s">
        <v>1230</v>
      </c>
      <c r="E2355" s="27">
        <v>43404</v>
      </c>
      <c r="F2355" s="249">
        <v>3782845.56</v>
      </c>
      <c r="G2355" s="67">
        <v>1.8000000000000002E-2</v>
      </c>
      <c r="H2355" s="250">
        <v>5674.26</v>
      </c>
      <c r="I2355" s="249">
        <f t="shared" si="775"/>
        <v>3782845.56</v>
      </c>
      <c r="J2355" s="67">
        <f t="shared" si="778"/>
        <v>1.8000000000000002E-2</v>
      </c>
      <c r="K2355" s="259">
        <f t="shared" si="776"/>
        <v>5674.2683400000014</v>
      </c>
      <c r="L2355" s="250">
        <f t="shared" si="769"/>
        <v>0.01</v>
      </c>
      <c r="M2355" s="19" t="s">
        <v>1260</v>
      </c>
      <c r="O2355" s="32" t="str">
        <f t="shared" si="777"/>
        <v>E341</v>
      </c>
      <c r="P2355" s="318"/>
      <c r="T2355" s="19" t="s">
        <v>1260</v>
      </c>
    </row>
    <row r="2356" spans="1:20" outlineLevel="2" x14ac:dyDescent="0.25">
      <c r="A2356" t="s">
        <v>201</v>
      </c>
      <c r="B2356" t="str">
        <f t="shared" si="774"/>
        <v>E3410 PRD Str/Impv, Fredonia-11</v>
      </c>
      <c r="C2356" s="19" t="s">
        <v>1230</v>
      </c>
      <c r="E2356" s="27">
        <v>43434</v>
      </c>
      <c r="F2356" s="249">
        <v>3782845.56</v>
      </c>
      <c r="G2356" s="67">
        <v>1.8000000000000002E-2</v>
      </c>
      <c r="H2356" s="250">
        <v>5674.26</v>
      </c>
      <c r="I2356" s="249">
        <f t="shared" si="775"/>
        <v>3782845.56</v>
      </c>
      <c r="J2356" s="67">
        <f t="shared" si="778"/>
        <v>1.8000000000000002E-2</v>
      </c>
      <c r="K2356" s="259">
        <f t="shared" si="776"/>
        <v>5674.2683400000014</v>
      </c>
      <c r="L2356" s="250">
        <f t="shared" si="769"/>
        <v>0.01</v>
      </c>
      <c r="M2356" s="19" t="s">
        <v>1260</v>
      </c>
      <c r="O2356" s="32" t="str">
        <f t="shared" si="777"/>
        <v>E341</v>
      </c>
      <c r="P2356" s="318"/>
      <c r="T2356" s="19" t="s">
        <v>1260</v>
      </c>
    </row>
    <row r="2357" spans="1:20" outlineLevel="2" x14ac:dyDescent="0.25">
      <c r="A2357" t="s">
        <v>201</v>
      </c>
      <c r="B2357" t="str">
        <f t="shared" si="774"/>
        <v>E3410 PRD Str/Impv, Fredonia-12</v>
      </c>
      <c r="C2357" s="19" t="s">
        <v>1230</v>
      </c>
      <c r="E2357" s="27">
        <v>43465</v>
      </c>
      <c r="F2357" s="249">
        <v>3782845.56</v>
      </c>
      <c r="G2357" s="67">
        <v>1.8000000000000002E-2</v>
      </c>
      <c r="H2357" s="250">
        <v>5674.26</v>
      </c>
      <c r="I2357" s="249">
        <f t="shared" si="775"/>
        <v>3782845.56</v>
      </c>
      <c r="J2357" s="67">
        <f t="shared" si="778"/>
        <v>1.8000000000000002E-2</v>
      </c>
      <c r="K2357" s="259">
        <f t="shared" si="776"/>
        <v>5674.2683400000014</v>
      </c>
      <c r="L2357" s="250">
        <f t="shared" si="769"/>
        <v>0.01</v>
      </c>
      <c r="M2357" s="19" t="s">
        <v>1260</v>
      </c>
      <c r="O2357" s="32" t="str">
        <f t="shared" si="777"/>
        <v>E341</v>
      </c>
      <c r="P2357" s="318"/>
      <c r="T2357" s="19" t="s">
        <v>1260</v>
      </c>
    </row>
    <row r="2358" spans="1:20" s="19" customFormat="1" ht="15.75" outlineLevel="1" thickBot="1" x14ac:dyDescent="0.3">
      <c r="A2358" s="28" t="s">
        <v>804</v>
      </c>
      <c r="C2358" s="20" t="s">
        <v>1235</v>
      </c>
      <c r="E2358" s="104" t="s">
        <v>1266</v>
      </c>
      <c r="F2358" s="29"/>
      <c r="G2358" s="30"/>
      <c r="H2358" s="41">
        <f>SUBTOTAL(9,H2346:H2357)</f>
        <v>68091.12000000001</v>
      </c>
      <c r="I2358" s="29"/>
      <c r="J2358" s="30">
        <f t="shared" si="778"/>
        <v>0</v>
      </c>
      <c r="K2358" s="41">
        <f>SUBTOTAL(9,K2346:K2357)</f>
        <v>68091.220080000014</v>
      </c>
      <c r="L2358" s="41">
        <f t="shared" si="769"/>
        <v>0.1</v>
      </c>
      <c r="O2358" s="32" t="str">
        <f>LEFT(A2358,5)</f>
        <v>E3410</v>
      </c>
      <c r="P2358" s="318">
        <f>-L2358/2</f>
        <v>-0.05</v>
      </c>
    </row>
    <row r="2359" spans="1:20" ht="15.75" outlineLevel="2" thickTop="1" x14ac:dyDescent="0.25">
      <c r="A2359" t="s">
        <v>202</v>
      </c>
      <c r="B2359" t="str">
        <f t="shared" ref="B2359:B2370" si="779">CONCATENATE(A2359,"-",MONTH(E2359))</f>
        <v>E3410 PRD Str/Impv, Fredonia 3&amp;4 OP-1</v>
      </c>
      <c r="C2359" s="19" t="s">
        <v>1230</v>
      </c>
      <c r="E2359" s="27">
        <v>43131</v>
      </c>
      <c r="F2359" s="249">
        <v>1252681.2</v>
      </c>
      <c r="G2359" s="67">
        <v>1.8000000000000002E-2</v>
      </c>
      <c r="H2359" s="250">
        <v>1879.02</v>
      </c>
      <c r="I2359" s="249">
        <f t="shared" ref="I2359:I2370" si="780">VLOOKUP(CONCATENATE(A2359,"-12"),$B$6:$F$7816,5,FALSE)</f>
        <v>1624143.63</v>
      </c>
      <c r="J2359" s="67">
        <f t="shared" si="778"/>
        <v>1.8000000000000002E-2</v>
      </c>
      <c r="K2359" s="259">
        <f t="shared" ref="K2359:K2370" si="781">I2359*J2359/12</f>
        <v>2436.2154450000003</v>
      </c>
      <c r="L2359" s="250">
        <f t="shared" si="769"/>
        <v>557.20000000000005</v>
      </c>
      <c r="M2359" s="19" t="s">
        <v>1260</v>
      </c>
      <c r="O2359" s="32" t="str">
        <f t="shared" ref="O2359:O2370" si="782">LEFT(A2359,4)</f>
        <v>E341</v>
      </c>
      <c r="P2359" s="318"/>
      <c r="T2359" s="19" t="s">
        <v>1260</v>
      </c>
    </row>
    <row r="2360" spans="1:20" outlineLevel="2" x14ac:dyDescent="0.25">
      <c r="A2360" t="s">
        <v>202</v>
      </c>
      <c r="B2360" t="str">
        <f t="shared" si="779"/>
        <v>E3410 PRD Str/Impv, Fredonia 3&amp;4 OP-2</v>
      </c>
      <c r="C2360" s="19" t="s">
        <v>1230</v>
      </c>
      <c r="E2360" s="27">
        <v>43159</v>
      </c>
      <c r="F2360" s="249">
        <v>1252681.2</v>
      </c>
      <c r="G2360" s="67">
        <v>1.8000000000000002E-2</v>
      </c>
      <c r="H2360" s="250">
        <v>1879.02</v>
      </c>
      <c r="I2360" s="249">
        <f t="shared" si="780"/>
        <v>1624143.63</v>
      </c>
      <c r="J2360" s="67">
        <f t="shared" si="778"/>
        <v>1.8000000000000002E-2</v>
      </c>
      <c r="K2360" s="259">
        <f t="shared" si="781"/>
        <v>2436.2154450000003</v>
      </c>
      <c r="L2360" s="250">
        <f t="shared" si="769"/>
        <v>557.20000000000005</v>
      </c>
      <c r="M2360" s="19" t="s">
        <v>1260</v>
      </c>
      <c r="O2360" s="32" t="str">
        <f t="shared" si="782"/>
        <v>E341</v>
      </c>
      <c r="P2360" s="318"/>
      <c r="T2360" s="19" t="s">
        <v>1260</v>
      </c>
    </row>
    <row r="2361" spans="1:20" outlineLevel="2" x14ac:dyDescent="0.25">
      <c r="A2361" t="s">
        <v>202</v>
      </c>
      <c r="B2361" t="str">
        <f t="shared" si="779"/>
        <v>E3410 PRD Str/Impv, Fredonia 3&amp;4 OP-3</v>
      </c>
      <c r="C2361" s="19" t="s">
        <v>1230</v>
      </c>
      <c r="E2361" s="27">
        <v>43190</v>
      </c>
      <c r="F2361" s="249">
        <v>1252681.2</v>
      </c>
      <c r="G2361" s="67">
        <v>1.8000000000000002E-2</v>
      </c>
      <c r="H2361" s="250">
        <v>1879.02</v>
      </c>
      <c r="I2361" s="249">
        <f t="shared" si="780"/>
        <v>1624143.63</v>
      </c>
      <c r="J2361" s="67">
        <f t="shared" si="778"/>
        <v>1.8000000000000002E-2</v>
      </c>
      <c r="K2361" s="259">
        <f t="shared" si="781"/>
        <v>2436.2154450000003</v>
      </c>
      <c r="L2361" s="250">
        <f t="shared" si="769"/>
        <v>557.20000000000005</v>
      </c>
      <c r="M2361" s="19" t="s">
        <v>1260</v>
      </c>
      <c r="O2361" s="32" t="str">
        <f t="shared" si="782"/>
        <v>E341</v>
      </c>
      <c r="P2361" s="318"/>
      <c r="T2361" s="19" t="s">
        <v>1260</v>
      </c>
    </row>
    <row r="2362" spans="1:20" outlineLevel="2" x14ac:dyDescent="0.25">
      <c r="A2362" t="s">
        <v>202</v>
      </c>
      <c r="B2362" t="str">
        <f t="shared" si="779"/>
        <v>E3410 PRD Str/Impv, Fredonia 3&amp;4 OP-4</v>
      </c>
      <c r="C2362" s="19" t="s">
        <v>1230</v>
      </c>
      <c r="E2362" s="27">
        <v>43220</v>
      </c>
      <c r="F2362" s="249">
        <v>1252681.2</v>
      </c>
      <c r="G2362" s="67">
        <v>1.8000000000000002E-2</v>
      </c>
      <c r="H2362" s="250">
        <v>1879.02</v>
      </c>
      <c r="I2362" s="249">
        <f t="shared" si="780"/>
        <v>1624143.63</v>
      </c>
      <c r="J2362" s="67">
        <f t="shared" si="778"/>
        <v>1.8000000000000002E-2</v>
      </c>
      <c r="K2362" s="259">
        <f t="shared" si="781"/>
        <v>2436.2154450000003</v>
      </c>
      <c r="L2362" s="250">
        <f t="shared" si="769"/>
        <v>557.20000000000005</v>
      </c>
      <c r="M2362" s="19" t="s">
        <v>1260</v>
      </c>
      <c r="O2362" s="32" t="str">
        <f t="shared" si="782"/>
        <v>E341</v>
      </c>
      <c r="P2362" s="318"/>
      <c r="T2362" s="19" t="s">
        <v>1260</v>
      </c>
    </row>
    <row r="2363" spans="1:20" outlineLevel="2" x14ac:dyDescent="0.25">
      <c r="A2363" t="s">
        <v>202</v>
      </c>
      <c r="B2363" t="str">
        <f t="shared" si="779"/>
        <v>E3410 PRD Str/Impv, Fredonia 3&amp;4 OP-5</v>
      </c>
      <c r="C2363" s="19" t="s">
        <v>1230</v>
      </c>
      <c r="E2363" s="27">
        <v>43251</v>
      </c>
      <c r="F2363" s="249">
        <v>1252681.2</v>
      </c>
      <c r="G2363" s="67">
        <v>1.8000000000000002E-2</v>
      </c>
      <c r="H2363" s="250">
        <v>1879.02</v>
      </c>
      <c r="I2363" s="249">
        <f t="shared" si="780"/>
        <v>1624143.63</v>
      </c>
      <c r="J2363" s="67">
        <f t="shared" si="778"/>
        <v>1.8000000000000002E-2</v>
      </c>
      <c r="K2363" s="259">
        <f t="shared" si="781"/>
        <v>2436.2154450000003</v>
      </c>
      <c r="L2363" s="250">
        <f t="shared" si="769"/>
        <v>557.20000000000005</v>
      </c>
      <c r="M2363" s="19" t="s">
        <v>1260</v>
      </c>
      <c r="O2363" s="32" t="str">
        <f t="shared" si="782"/>
        <v>E341</v>
      </c>
      <c r="P2363" s="318"/>
      <c r="T2363" s="19" t="s">
        <v>1260</v>
      </c>
    </row>
    <row r="2364" spans="1:20" outlineLevel="2" x14ac:dyDescent="0.25">
      <c r="A2364" t="s">
        <v>202</v>
      </c>
      <c r="B2364" t="str">
        <f t="shared" si="779"/>
        <v>E3410 PRD Str/Impv, Fredonia 3&amp;4 OP-6</v>
      </c>
      <c r="C2364" s="19" t="s">
        <v>1230</v>
      </c>
      <c r="E2364" s="27">
        <v>43281</v>
      </c>
      <c r="F2364" s="249">
        <v>1252681.2</v>
      </c>
      <c r="G2364" s="67">
        <v>1.8000000000000002E-2</v>
      </c>
      <c r="H2364" s="250">
        <v>1879.02</v>
      </c>
      <c r="I2364" s="249">
        <f t="shared" si="780"/>
        <v>1624143.63</v>
      </c>
      <c r="J2364" s="67">
        <f t="shared" si="778"/>
        <v>1.8000000000000002E-2</v>
      </c>
      <c r="K2364" s="259">
        <f t="shared" si="781"/>
        <v>2436.2154450000003</v>
      </c>
      <c r="L2364" s="250">
        <f t="shared" si="769"/>
        <v>557.20000000000005</v>
      </c>
      <c r="M2364" s="19" t="s">
        <v>1260</v>
      </c>
      <c r="O2364" s="32" t="str">
        <f t="shared" si="782"/>
        <v>E341</v>
      </c>
      <c r="P2364" s="318"/>
      <c r="T2364" s="19" t="s">
        <v>1260</v>
      </c>
    </row>
    <row r="2365" spans="1:20" outlineLevel="2" x14ac:dyDescent="0.25">
      <c r="A2365" t="s">
        <v>202</v>
      </c>
      <c r="B2365" t="str">
        <f t="shared" si="779"/>
        <v>E3410 PRD Str/Impv, Fredonia 3&amp;4 OP-7</v>
      </c>
      <c r="C2365" s="19" t="s">
        <v>1230</v>
      </c>
      <c r="E2365" s="27">
        <v>43312</v>
      </c>
      <c r="F2365" s="249">
        <v>1252681.2</v>
      </c>
      <c r="G2365" s="67">
        <v>1.8000000000000002E-2</v>
      </c>
      <c r="H2365" s="250">
        <v>1879.02</v>
      </c>
      <c r="I2365" s="249">
        <f t="shared" si="780"/>
        <v>1624143.63</v>
      </c>
      <c r="J2365" s="67">
        <f t="shared" si="778"/>
        <v>1.8000000000000002E-2</v>
      </c>
      <c r="K2365" s="259">
        <f t="shared" si="781"/>
        <v>2436.2154450000003</v>
      </c>
      <c r="L2365" s="250">
        <f t="shared" si="769"/>
        <v>557.20000000000005</v>
      </c>
      <c r="M2365" s="19" t="s">
        <v>1260</v>
      </c>
      <c r="O2365" s="32" t="str">
        <f t="shared" si="782"/>
        <v>E341</v>
      </c>
      <c r="P2365" s="318"/>
      <c r="T2365" s="19" t="s">
        <v>1260</v>
      </c>
    </row>
    <row r="2366" spans="1:20" outlineLevel="2" x14ac:dyDescent="0.25">
      <c r="A2366" t="s">
        <v>202</v>
      </c>
      <c r="B2366" t="str">
        <f t="shared" si="779"/>
        <v>E3410 PRD Str/Impv, Fredonia 3&amp;4 OP-8</v>
      </c>
      <c r="C2366" s="19" t="s">
        <v>1230</v>
      </c>
      <c r="E2366" s="27">
        <v>43343</v>
      </c>
      <c r="F2366" s="249">
        <v>1252681.2</v>
      </c>
      <c r="G2366" s="67">
        <v>1.8000000000000002E-2</v>
      </c>
      <c r="H2366" s="250">
        <v>1879.02</v>
      </c>
      <c r="I2366" s="249">
        <f t="shared" si="780"/>
        <v>1624143.63</v>
      </c>
      <c r="J2366" s="67">
        <f t="shared" si="778"/>
        <v>1.8000000000000002E-2</v>
      </c>
      <c r="K2366" s="259">
        <f t="shared" si="781"/>
        <v>2436.2154450000003</v>
      </c>
      <c r="L2366" s="250">
        <f t="shared" si="769"/>
        <v>557.20000000000005</v>
      </c>
      <c r="M2366" s="19" t="s">
        <v>1260</v>
      </c>
      <c r="O2366" s="32" t="str">
        <f t="shared" si="782"/>
        <v>E341</v>
      </c>
      <c r="P2366" s="318"/>
      <c r="T2366" s="19" t="s">
        <v>1260</v>
      </c>
    </row>
    <row r="2367" spans="1:20" outlineLevel="2" x14ac:dyDescent="0.25">
      <c r="A2367" t="s">
        <v>202</v>
      </c>
      <c r="B2367" t="str">
        <f t="shared" si="779"/>
        <v>E3410 PRD Str/Impv, Fredonia 3&amp;4 OP-9</v>
      </c>
      <c r="C2367" s="19" t="s">
        <v>1230</v>
      </c>
      <c r="E2367" s="27">
        <v>43373</v>
      </c>
      <c r="F2367" s="249">
        <v>1252681.2</v>
      </c>
      <c r="G2367" s="67">
        <v>1.8000000000000002E-2</v>
      </c>
      <c r="H2367" s="250">
        <v>1879.02</v>
      </c>
      <c r="I2367" s="249">
        <f t="shared" si="780"/>
        <v>1624143.63</v>
      </c>
      <c r="J2367" s="67">
        <f t="shared" si="778"/>
        <v>1.8000000000000002E-2</v>
      </c>
      <c r="K2367" s="259">
        <f t="shared" si="781"/>
        <v>2436.2154450000003</v>
      </c>
      <c r="L2367" s="250">
        <f t="shared" si="769"/>
        <v>557.20000000000005</v>
      </c>
      <c r="M2367" s="19" t="s">
        <v>1260</v>
      </c>
      <c r="O2367" s="32" t="str">
        <f t="shared" si="782"/>
        <v>E341</v>
      </c>
      <c r="P2367" s="318"/>
      <c r="T2367" s="19" t="s">
        <v>1260</v>
      </c>
    </row>
    <row r="2368" spans="1:20" outlineLevel="2" x14ac:dyDescent="0.25">
      <c r="A2368" t="s">
        <v>202</v>
      </c>
      <c r="B2368" t="str">
        <f t="shared" si="779"/>
        <v>E3410 PRD Str/Impv, Fredonia 3&amp;4 OP-10</v>
      </c>
      <c r="C2368" s="19" t="s">
        <v>1230</v>
      </c>
      <c r="E2368" s="27">
        <v>43404</v>
      </c>
      <c r="F2368" s="249">
        <v>1432785.3</v>
      </c>
      <c r="G2368" s="67">
        <v>1.8000000000000002E-2</v>
      </c>
      <c r="H2368" s="250">
        <v>2149.1799999999998</v>
      </c>
      <c r="I2368" s="249">
        <f t="shared" si="780"/>
        <v>1624143.63</v>
      </c>
      <c r="J2368" s="67">
        <f t="shared" si="778"/>
        <v>1.8000000000000002E-2</v>
      </c>
      <c r="K2368" s="259">
        <f t="shared" si="781"/>
        <v>2436.2154450000003</v>
      </c>
      <c r="L2368" s="250">
        <f t="shared" si="769"/>
        <v>287.04000000000002</v>
      </c>
      <c r="M2368" s="19" t="s">
        <v>1260</v>
      </c>
      <c r="O2368" s="32" t="str">
        <f t="shared" si="782"/>
        <v>E341</v>
      </c>
      <c r="P2368" s="318"/>
      <c r="T2368" s="19" t="s">
        <v>1260</v>
      </c>
    </row>
    <row r="2369" spans="1:20" outlineLevel="2" x14ac:dyDescent="0.25">
      <c r="A2369" t="s">
        <v>202</v>
      </c>
      <c r="B2369" t="str">
        <f t="shared" si="779"/>
        <v>E3410 PRD Str/Impv, Fredonia 3&amp;4 OP-11</v>
      </c>
      <c r="C2369" s="19" t="s">
        <v>1230</v>
      </c>
      <c r="E2369" s="27">
        <v>43434</v>
      </c>
      <c r="F2369" s="249">
        <v>1613053.66</v>
      </c>
      <c r="G2369" s="67">
        <v>1.8000000000000002E-2</v>
      </c>
      <c r="H2369" s="250">
        <v>2419.58</v>
      </c>
      <c r="I2369" s="249">
        <f t="shared" si="780"/>
        <v>1624143.63</v>
      </c>
      <c r="J2369" s="67">
        <f t="shared" si="778"/>
        <v>1.8000000000000002E-2</v>
      </c>
      <c r="K2369" s="259">
        <f t="shared" si="781"/>
        <v>2436.2154450000003</v>
      </c>
      <c r="L2369" s="250">
        <f t="shared" si="769"/>
        <v>16.64</v>
      </c>
      <c r="M2369" s="19" t="s">
        <v>1260</v>
      </c>
      <c r="O2369" s="32" t="str">
        <f t="shared" si="782"/>
        <v>E341</v>
      </c>
      <c r="P2369" s="318"/>
      <c r="T2369" s="19" t="s">
        <v>1260</v>
      </c>
    </row>
    <row r="2370" spans="1:20" outlineLevel="2" x14ac:dyDescent="0.25">
      <c r="A2370" t="s">
        <v>202</v>
      </c>
      <c r="B2370" t="str">
        <f t="shared" si="779"/>
        <v>E3410 PRD Str/Impv, Fredonia 3&amp;4 OP-12</v>
      </c>
      <c r="C2370" s="19" t="s">
        <v>1230</v>
      </c>
      <c r="E2370" s="27">
        <v>43465</v>
      </c>
      <c r="F2370" s="249">
        <v>1624143.63</v>
      </c>
      <c r="G2370" s="67">
        <v>1.8000000000000002E-2</v>
      </c>
      <c r="H2370" s="250">
        <v>2436.21</v>
      </c>
      <c r="I2370" s="249">
        <f t="shared" si="780"/>
        <v>1624143.63</v>
      </c>
      <c r="J2370" s="67">
        <f t="shared" si="778"/>
        <v>1.8000000000000002E-2</v>
      </c>
      <c r="K2370" s="259">
        <f t="shared" si="781"/>
        <v>2436.2154450000003</v>
      </c>
      <c r="L2370" s="250">
        <f t="shared" si="769"/>
        <v>0.01</v>
      </c>
      <c r="M2370" s="19" t="s">
        <v>1260</v>
      </c>
      <c r="O2370" s="32" t="str">
        <f t="shared" si="782"/>
        <v>E341</v>
      </c>
      <c r="P2370" s="318"/>
      <c r="T2370" s="19" t="s">
        <v>1260</v>
      </c>
    </row>
    <row r="2371" spans="1:20" s="19" customFormat="1" ht="15.75" outlineLevel="1" thickBot="1" x14ac:dyDescent="0.3">
      <c r="A2371" s="28" t="s">
        <v>805</v>
      </c>
      <c r="C2371" s="20" t="s">
        <v>1235</v>
      </c>
      <c r="E2371" s="104" t="s">
        <v>1266</v>
      </c>
      <c r="F2371" s="29"/>
      <c r="G2371" s="30"/>
      <c r="H2371" s="41">
        <f>SUBTOTAL(9,H2359:H2370)</f>
        <v>23916.15</v>
      </c>
      <c r="I2371" s="29"/>
      <c r="J2371" s="30">
        <f t="shared" si="778"/>
        <v>0</v>
      </c>
      <c r="K2371" s="41">
        <f>SUBTOTAL(9,K2359:K2370)</f>
        <v>29234.585340000009</v>
      </c>
      <c r="L2371" s="41">
        <f t="shared" si="769"/>
        <v>5318.44</v>
      </c>
      <c r="O2371" s="32" t="str">
        <f>LEFT(A2371,5)</f>
        <v>E3410</v>
      </c>
      <c r="P2371" s="318">
        <f>-L2371/2</f>
        <v>-2659.22</v>
      </c>
    </row>
    <row r="2372" spans="1:20" ht="15.75" outlineLevel="2" thickTop="1" x14ac:dyDescent="0.25">
      <c r="A2372" t="s">
        <v>203</v>
      </c>
      <c r="B2372" t="str">
        <f t="shared" ref="B2372:B2383" si="783">CONCATENATE(A2372,"-",MONTH(E2372))</f>
        <v>E3410 PRD Str/Impv, Goldendale-1</v>
      </c>
      <c r="C2372" s="19" t="s">
        <v>1230</v>
      </c>
      <c r="E2372" s="27">
        <v>43131</v>
      </c>
      <c r="F2372" s="249">
        <v>457760.72</v>
      </c>
      <c r="G2372" s="67">
        <v>1.01E-2</v>
      </c>
      <c r="H2372" s="250">
        <v>385.28</v>
      </c>
      <c r="I2372" s="249">
        <f t="shared" ref="I2372:I2383" si="784">VLOOKUP(CONCATENATE(A2372,"-12"),$B$6:$F$7816,5,FALSE)</f>
        <v>457760.72</v>
      </c>
      <c r="J2372" s="67">
        <f t="shared" si="778"/>
        <v>1.01E-2</v>
      </c>
      <c r="K2372" s="259">
        <f t="shared" ref="K2372:K2383" si="785">I2372*J2372/12</f>
        <v>385.28193933333324</v>
      </c>
      <c r="L2372" s="250">
        <f t="shared" si="769"/>
        <v>0</v>
      </c>
      <c r="M2372" s="19" t="s">
        <v>1260</v>
      </c>
      <c r="O2372" s="32" t="str">
        <f t="shared" ref="O2372:O2383" si="786">LEFT(A2372,4)</f>
        <v>E341</v>
      </c>
      <c r="P2372" s="318"/>
      <c r="Q2372" s="31">
        <f t="shared" ref="Q2372:Q2383" si="787">F2372*G2372/12-H2372</f>
        <v>1.939333333268678E-3</v>
      </c>
      <c r="T2372" s="19" t="s">
        <v>1260</v>
      </c>
    </row>
    <row r="2373" spans="1:20" outlineLevel="2" x14ac:dyDescent="0.25">
      <c r="A2373" t="s">
        <v>203</v>
      </c>
      <c r="B2373" t="str">
        <f t="shared" si="783"/>
        <v>E3410 PRD Str/Impv, Goldendale-2</v>
      </c>
      <c r="C2373" s="19" t="s">
        <v>1230</v>
      </c>
      <c r="E2373" s="27">
        <v>43159</v>
      </c>
      <c r="F2373" s="249">
        <v>457760.72</v>
      </c>
      <c r="G2373" s="67">
        <v>1.01E-2</v>
      </c>
      <c r="H2373" s="250">
        <v>385.28</v>
      </c>
      <c r="I2373" s="249">
        <f t="shared" si="784"/>
        <v>457760.72</v>
      </c>
      <c r="J2373" s="67">
        <f t="shared" si="778"/>
        <v>1.01E-2</v>
      </c>
      <c r="K2373" s="259">
        <f t="shared" si="785"/>
        <v>385.28193933333324</v>
      </c>
      <c r="L2373" s="250">
        <f t="shared" si="769"/>
        <v>0</v>
      </c>
      <c r="M2373" s="19" t="s">
        <v>1260</v>
      </c>
      <c r="O2373" s="32" t="str">
        <f t="shared" si="786"/>
        <v>E341</v>
      </c>
      <c r="P2373" s="318"/>
      <c r="Q2373" s="31">
        <f t="shared" si="787"/>
        <v>1.939333333268678E-3</v>
      </c>
      <c r="T2373" s="19" t="s">
        <v>1260</v>
      </c>
    </row>
    <row r="2374" spans="1:20" outlineLevel="2" x14ac:dyDescent="0.25">
      <c r="A2374" t="s">
        <v>203</v>
      </c>
      <c r="B2374" t="str">
        <f t="shared" si="783"/>
        <v>E3410 PRD Str/Impv, Goldendale-3</v>
      </c>
      <c r="C2374" s="19" t="s">
        <v>1230</v>
      </c>
      <c r="E2374" s="27">
        <v>43190</v>
      </c>
      <c r="F2374" s="249">
        <v>457760.72</v>
      </c>
      <c r="G2374" s="67">
        <v>1.01E-2</v>
      </c>
      <c r="H2374" s="250">
        <v>385.28</v>
      </c>
      <c r="I2374" s="249">
        <f t="shared" si="784"/>
        <v>457760.72</v>
      </c>
      <c r="J2374" s="67">
        <f t="shared" si="778"/>
        <v>1.01E-2</v>
      </c>
      <c r="K2374" s="259">
        <f t="shared" si="785"/>
        <v>385.28193933333324</v>
      </c>
      <c r="L2374" s="250">
        <f t="shared" si="769"/>
        <v>0</v>
      </c>
      <c r="M2374" s="19" t="s">
        <v>1260</v>
      </c>
      <c r="O2374" s="32" t="str">
        <f t="shared" si="786"/>
        <v>E341</v>
      </c>
      <c r="P2374" s="318"/>
      <c r="Q2374" s="31">
        <f t="shared" si="787"/>
        <v>1.939333333268678E-3</v>
      </c>
      <c r="T2374" s="19" t="s">
        <v>1260</v>
      </c>
    </row>
    <row r="2375" spans="1:20" outlineLevel="2" x14ac:dyDescent="0.25">
      <c r="A2375" t="s">
        <v>203</v>
      </c>
      <c r="B2375" t="str">
        <f t="shared" si="783"/>
        <v>E3410 PRD Str/Impv, Goldendale-4</v>
      </c>
      <c r="C2375" s="19" t="s">
        <v>1230</v>
      </c>
      <c r="E2375" s="27">
        <v>43220</v>
      </c>
      <c r="F2375" s="249">
        <v>457760.72</v>
      </c>
      <c r="G2375" s="67">
        <v>1.01E-2</v>
      </c>
      <c r="H2375" s="250">
        <v>385.28</v>
      </c>
      <c r="I2375" s="249">
        <f t="shared" si="784"/>
        <v>457760.72</v>
      </c>
      <c r="J2375" s="67">
        <f t="shared" si="778"/>
        <v>1.01E-2</v>
      </c>
      <c r="K2375" s="259">
        <f t="shared" si="785"/>
        <v>385.28193933333324</v>
      </c>
      <c r="L2375" s="250">
        <f t="shared" si="769"/>
        <v>0</v>
      </c>
      <c r="M2375" s="19" t="s">
        <v>1260</v>
      </c>
      <c r="O2375" s="32" t="str">
        <f t="shared" si="786"/>
        <v>E341</v>
      </c>
      <c r="P2375" s="318"/>
      <c r="Q2375" s="31">
        <f t="shared" si="787"/>
        <v>1.939333333268678E-3</v>
      </c>
      <c r="T2375" s="19" t="s">
        <v>1260</v>
      </c>
    </row>
    <row r="2376" spans="1:20" outlineLevel="2" x14ac:dyDescent="0.25">
      <c r="A2376" t="s">
        <v>203</v>
      </c>
      <c r="B2376" t="str">
        <f t="shared" si="783"/>
        <v>E3410 PRD Str/Impv, Goldendale-5</v>
      </c>
      <c r="C2376" s="19" t="s">
        <v>1230</v>
      </c>
      <c r="E2376" s="27">
        <v>43251</v>
      </c>
      <c r="F2376" s="249">
        <v>457760.72</v>
      </c>
      <c r="G2376" s="67">
        <v>1.01E-2</v>
      </c>
      <c r="H2376" s="250">
        <v>385.28</v>
      </c>
      <c r="I2376" s="249">
        <f t="shared" si="784"/>
        <v>457760.72</v>
      </c>
      <c r="J2376" s="67">
        <f t="shared" si="778"/>
        <v>1.01E-2</v>
      </c>
      <c r="K2376" s="259">
        <f t="shared" si="785"/>
        <v>385.28193933333324</v>
      </c>
      <c r="L2376" s="250">
        <f t="shared" si="769"/>
        <v>0</v>
      </c>
      <c r="M2376" s="19" t="s">
        <v>1260</v>
      </c>
      <c r="O2376" s="32" t="str">
        <f t="shared" si="786"/>
        <v>E341</v>
      </c>
      <c r="P2376" s="318"/>
      <c r="Q2376" s="31">
        <f t="shared" si="787"/>
        <v>1.939333333268678E-3</v>
      </c>
      <c r="T2376" s="19" t="s">
        <v>1260</v>
      </c>
    </row>
    <row r="2377" spans="1:20" outlineLevel="2" x14ac:dyDescent="0.25">
      <c r="A2377" t="s">
        <v>203</v>
      </c>
      <c r="B2377" t="str">
        <f t="shared" si="783"/>
        <v>E3410 PRD Str/Impv, Goldendale-6</v>
      </c>
      <c r="C2377" s="19" t="s">
        <v>1230</v>
      </c>
      <c r="E2377" s="27">
        <v>43281</v>
      </c>
      <c r="F2377" s="249">
        <v>457760.72</v>
      </c>
      <c r="G2377" s="67">
        <v>1.01E-2</v>
      </c>
      <c r="H2377" s="250">
        <v>385.28</v>
      </c>
      <c r="I2377" s="249">
        <f t="shared" si="784"/>
        <v>457760.72</v>
      </c>
      <c r="J2377" s="67">
        <f t="shared" si="778"/>
        <v>1.01E-2</v>
      </c>
      <c r="K2377" s="259">
        <f t="shared" si="785"/>
        <v>385.28193933333324</v>
      </c>
      <c r="L2377" s="250">
        <f t="shared" si="769"/>
        <v>0</v>
      </c>
      <c r="M2377" s="19" t="s">
        <v>1260</v>
      </c>
      <c r="O2377" s="32" t="str">
        <f t="shared" si="786"/>
        <v>E341</v>
      </c>
      <c r="P2377" s="318"/>
      <c r="Q2377" s="31">
        <f t="shared" si="787"/>
        <v>1.939333333268678E-3</v>
      </c>
      <c r="T2377" s="19" t="s">
        <v>1260</v>
      </c>
    </row>
    <row r="2378" spans="1:20" outlineLevel="2" x14ac:dyDescent="0.25">
      <c r="A2378" t="s">
        <v>203</v>
      </c>
      <c r="B2378" t="str">
        <f t="shared" si="783"/>
        <v>E3410 PRD Str/Impv, Goldendale-7</v>
      </c>
      <c r="C2378" s="19" t="s">
        <v>1230</v>
      </c>
      <c r="E2378" s="27">
        <v>43312</v>
      </c>
      <c r="F2378" s="249">
        <v>457760.72</v>
      </c>
      <c r="G2378" s="67">
        <v>1.01E-2</v>
      </c>
      <c r="H2378" s="250">
        <v>385.28</v>
      </c>
      <c r="I2378" s="249">
        <f t="shared" si="784"/>
        <v>457760.72</v>
      </c>
      <c r="J2378" s="67">
        <f t="shared" si="778"/>
        <v>1.01E-2</v>
      </c>
      <c r="K2378" s="259">
        <f t="shared" si="785"/>
        <v>385.28193933333324</v>
      </c>
      <c r="L2378" s="250">
        <f t="shared" si="769"/>
        <v>0</v>
      </c>
      <c r="M2378" s="19" t="s">
        <v>1260</v>
      </c>
      <c r="O2378" s="32" t="str">
        <f t="shared" si="786"/>
        <v>E341</v>
      </c>
      <c r="P2378" s="318"/>
      <c r="Q2378" s="31">
        <f t="shared" si="787"/>
        <v>1.939333333268678E-3</v>
      </c>
      <c r="T2378" s="19" t="s">
        <v>1260</v>
      </c>
    </row>
    <row r="2379" spans="1:20" outlineLevel="2" x14ac:dyDescent="0.25">
      <c r="A2379" t="s">
        <v>203</v>
      </c>
      <c r="B2379" t="str">
        <f t="shared" si="783"/>
        <v>E3410 PRD Str/Impv, Goldendale-8</v>
      </c>
      <c r="C2379" s="19" t="s">
        <v>1230</v>
      </c>
      <c r="E2379" s="27">
        <v>43343</v>
      </c>
      <c r="F2379" s="249">
        <v>457760.72</v>
      </c>
      <c r="G2379" s="67">
        <v>1.01E-2</v>
      </c>
      <c r="H2379" s="250">
        <v>385.28</v>
      </c>
      <c r="I2379" s="249">
        <f t="shared" si="784"/>
        <v>457760.72</v>
      </c>
      <c r="J2379" s="67">
        <f t="shared" si="778"/>
        <v>1.01E-2</v>
      </c>
      <c r="K2379" s="259">
        <f t="shared" si="785"/>
        <v>385.28193933333324</v>
      </c>
      <c r="L2379" s="250">
        <f t="shared" si="769"/>
        <v>0</v>
      </c>
      <c r="M2379" s="19" t="s">
        <v>1260</v>
      </c>
      <c r="O2379" s="32" t="str">
        <f t="shared" si="786"/>
        <v>E341</v>
      </c>
      <c r="P2379" s="318"/>
      <c r="Q2379" s="31">
        <f t="shared" si="787"/>
        <v>1.939333333268678E-3</v>
      </c>
      <c r="T2379" s="19" t="s">
        <v>1260</v>
      </c>
    </row>
    <row r="2380" spans="1:20" outlineLevel="2" x14ac:dyDescent="0.25">
      <c r="A2380" t="s">
        <v>203</v>
      </c>
      <c r="B2380" t="str">
        <f t="shared" si="783"/>
        <v>E3410 PRD Str/Impv, Goldendale-9</v>
      </c>
      <c r="C2380" s="19" t="s">
        <v>1230</v>
      </c>
      <c r="E2380" s="27">
        <v>43373</v>
      </c>
      <c r="F2380" s="249">
        <v>457760.72</v>
      </c>
      <c r="G2380" s="67">
        <v>1.01E-2</v>
      </c>
      <c r="H2380" s="250">
        <v>385.28</v>
      </c>
      <c r="I2380" s="249">
        <f t="shared" si="784"/>
        <v>457760.72</v>
      </c>
      <c r="J2380" s="67">
        <f t="shared" si="778"/>
        <v>1.01E-2</v>
      </c>
      <c r="K2380" s="259">
        <f t="shared" si="785"/>
        <v>385.28193933333324</v>
      </c>
      <c r="L2380" s="250">
        <f t="shared" si="769"/>
        <v>0</v>
      </c>
      <c r="M2380" s="19" t="s">
        <v>1260</v>
      </c>
      <c r="O2380" s="32" t="str">
        <f t="shared" si="786"/>
        <v>E341</v>
      </c>
      <c r="P2380" s="318"/>
      <c r="Q2380" s="31">
        <f t="shared" si="787"/>
        <v>1.939333333268678E-3</v>
      </c>
      <c r="T2380" s="19" t="s">
        <v>1260</v>
      </c>
    </row>
    <row r="2381" spans="1:20" outlineLevel="2" x14ac:dyDescent="0.25">
      <c r="A2381" t="s">
        <v>203</v>
      </c>
      <c r="B2381" t="str">
        <f t="shared" si="783"/>
        <v>E3410 PRD Str/Impv, Goldendale-10</v>
      </c>
      <c r="C2381" s="19" t="s">
        <v>1230</v>
      </c>
      <c r="E2381" s="27">
        <v>43404</v>
      </c>
      <c r="F2381" s="249">
        <v>457760.72</v>
      </c>
      <c r="G2381" s="67">
        <v>1.01E-2</v>
      </c>
      <c r="H2381" s="250">
        <v>385.28</v>
      </c>
      <c r="I2381" s="249">
        <f t="shared" si="784"/>
        <v>457760.72</v>
      </c>
      <c r="J2381" s="67">
        <f t="shared" si="778"/>
        <v>1.01E-2</v>
      </c>
      <c r="K2381" s="259">
        <f t="shared" si="785"/>
        <v>385.28193933333324</v>
      </c>
      <c r="L2381" s="250">
        <f t="shared" si="769"/>
        <v>0</v>
      </c>
      <c r="M2381" s="19" t="s">
        <v>1260</v>
      </c>
      <c r="O2381" s="32" t="str">
        <f t="shared" si="786"/>
        <v>E341</v>
      </c>
      <c r="P2381" s="318"/>
      <c r="Q2381" s="31">
        <f t="shared" si="787"/>
        <v>1.939333333268678E-3</v>
      </c>
      <c r="T2381" s="19" t="s">
        <v>1260</v>
      </c>
    </row>
    <row r="2382" spans="1:20" outlineLevel="2" x14ac:dyDescent="0.25">
      <c r="A2382" t="s">
        <v>203</v>
      </c>
      <c r="B2382" t="str">
        <f t="shared" si="783"/>
        <v>E3410 PRD Str/Impv, Goldendale-11</v>
      </c>
      <c r="C2382" s="19" t="s">
        <v>1230</v>
      </c>
      <c r="E2382" s="27">
        <v>43434</v>
      </c>
      <c r="F2382" s="249">
        <v>457760.72</v>
      </c>
      <c r="G2382" s="67">
        <v>1.01E-2</v>
      </c>
      <c r="H2382" s="250">
        <v>385.28</v>
      </c>
      <c r="I2382" s="249">
        <f t="shared" si="784"/>
        <v>457760.72</v>
      </c>
      <c r="J2382" s="67">
        <f t="shared" si="778"/>
        <v>1.01E-2</v>
      </c>
      <c r="K2382" s="259">
        <f t="shared" si="785"/>
        <v>385.28193933333324</v>
      </c>
      <c r="L2382" s="250">
        <f t="shared" si="769"/>
        <v>0</v>
      </c>
      <c r="M2382" s="19" t="s">
        <v>1260</v>
      </c>
      <c r="O2382" s="32" t="str">
        <f t="shared" si="786"/>
        <v>E341</v>
      </c>
      <c r="P2382" s="318"/>
      <c r="Q2382" s="31">
        <f t="shared" si="787"/>
        <v>1.939333333268678E-3</v>
      </c>
      <c r="T2382" s="19" t="s">
        <v>1260</v>
      </c>
    </row>
    <row r="2383" spans="1:20" outlineLevel="2" x14ac:dyDescent="0.25">
      <c r="A2383" t="s">
        <v>203</v>
      </c>
      <c r="B2383" t="str">
        <f t="shared" si="783"/>
        <v>E3410 PRD Str/Impv, Goldendale-12</v>
      </c>
      <c r="C2383" s="19" t="s">
        <v>1230</v>
      </c>
      <c r="E2383" s="27">
        <v>43465</v>
      </c>
      <c r="F2383" s="249">
        <v>457760.72</v>
      </c>
      <c r="G2383" s="67">
        <v>1.01E-2</v>
      </c>
      <c r="H2383" s="250">
        <v>385.28</v>
      </c>
      <c r="I2383" s="249">
        <f t="shared" si="784"/>
        <v>457760.72</v>
      </c>
      <c r="J2383" s="67">
        <f t="shared" si="778"/>
        <v>1.01E-2</v>
      </c>
      <c r="K2383" s="259">
        <f t="shared" si="785"/>
        <v>385.28193933333324</v>
      </c>
      <c r="L2383" s="250">
        <f t="shared" si="769"/>
        <v>0</v>
      </c>
      <c r="M2383" s="19" t="s">
        <v>1260</v>
      </c>
      <c r="O2383" s="32" t="str">
        <f t="shared" si="786"/>
        <v>E341</v>
      </c>
      <c r="P2383" s="318"/>
      <c r="Q2383" s="31">
        <f t="shared" si="787"/>
        <v>1.939333333268678E-3</v>
      </c>
      <c r="T2383" s="19" t="s">
        <v>1260</v>
      </c>
    </row>
    <row r="2384" spans="1:20" s="19" customFormat="1" ht="15.75" outlineLevel="1" thickBot="1" x14ac:dyDescent="0.3">
      <c r="A2384" s="28" t="s">
        <v>806</v>
      </c>
      <c r="C2384" s="20" t="s">
        <v>1235</v>
      </c>
      <c r="E2384" s="104" t="s">
        <v>1266</v>
      </c>
      <c r="F2384" s="29"/>
      <c r="G2384" s="30"/>
      <c r="H2384" s="41">
        <f>SUBTOTAL(9,H2372:H2383)</f>
        <v>4623.3599999999988</v>
      </c>
      <c r="I2384" s="29"/>
      <c r="J2384" s="30">
        <f t="shared" si="778"/>
        <v>0</v>
      </c>
      <c r="K2384" s="41">
        <f>SUBTOTAL(9,K2372:K2383)</f>
        <v>4623.3832719999991</v>
      </c>
      <c r="L2384" s="41">
        <f t="shared" si="769"/>
        <v>0.02</v>
      </c>
      <c r="O2384" s="32" t="str">
        <f>LEFT(A2384,5)</f>
        <v>E3410</v>
      </c>
      <c r="P2384" s="318">
        <f>-L2384/2</f>
        <v>-0.01</v>
      </c>
    </row>
    <row r="2385" spans="1:20" ht="15.75" outlineLevel="2" thickTop="1" x14ac:dyDescent="0.25">
      <c r="A2385" t="s">
        <v>204</v>
      </c>
      <c r="B2385" t="str">
        <f t="shared" ref="B2385:B2396" si="788">CONCATENATE(A2385,"-",MONTH(E2385))</f>
        <v>E3410 PRD Str/Impv, Goldendale OP-1</v>
      </c>
      <c r="C2385" s="19" t="s">
        <v>1230</v>
      </c>
      <c r="E2385" s="27">
        <v>43131</v>
      </c>
      <c r="F2385" s="249">
        <v>33993049</v>
      </c>
      <c r="G2385" s="67">
        <v>1.01E-2</v>
      </c>
      <c r="H2385" s="250">
        <v>28610.82</v>
      </c>
      <c r="I2385" s="249">
        <f t="shared" ref="I2385:I2396" si="789">VLOOKUP(CONCATENATE(A2385,"-12"),$B$6:$F$7816,5,FALSE)</f>
        <v>33993049</v>
      </c>
      <c r="J2385" s="67">
        <f t="shared" si="778"/>
        <v>1.01E-2</v>
      </c>
      <c r="K2385" s="259">
        <f t="shared" ref="K2385:K2396" si="790">I2385*J2385/12</f>
        <v>28610.816241666664</v>
      </c>
      <c r="L2385" s="250">
        <f t="shared" si="769"/>
        <v>0</v>
      </c>
      <c r="M2385" s="19" t="s">
        <v>1260</v>
      </c>
      <c r="O2385" s="32" t="str">
        <f t="shared" ref="O2385:O2396" si="791">LEFT(A2385,4)</f>
        <v>E341</v>
      </c>
      <c r="P2385" s="318"/>
      <c r="Q2385" s="31">
        <f t="shared" ref="Q2385:Q2396" si="792">F2385*G2385/12-H2385</f>
        <v>-3.7583333360089455E-3</v>
      </c>
      <c r="T2385" s="19" t="s">
        <v>1260</v>
      </c>
    </row>
    <row r="2386" spans="1:20" outlineLevel="2" x14ac:dyDescent="0.25">
      <c r="A2386" t="s">
        <v>204</v>
      </c>
      <c r="B2386" t="str">
        <f t="shared" si="788"/>
        <v>E3410 PRD Str/Impv, Goldendale OP-2</v>
      </c>
      <c r="C2386" s="19" t="s">
        <v>1230</v>
      </c>
      <c r="E2386" s="27">
        <v>43159</v>
      </c>
      <c r="F2386" s="249">
        <v>33993049</v>
      </c>
      <c r="G2386" s="67">
        <v>1.01E-2</v>
      </c>
      <c r="H2386" s="250">
        <v>28610.82</v>
      </c>
      <c r="I2386" s="249">
        <f t="shared" si="789"/>
        <v>33993049</v>
      </c>
      <c r="J2386" s="67">
        <f t="shared" si="778"/>
        <v>1.01E-2</v>
      </c>
      <c r="K2386" s="259">
        <f t="shared" si="790"/>
        <v>28610.816241666664</v>
      </c>
      <c r="L2386" s="250">
        <f t="shared" si="769"/>
        <v>0</v>
      </c>
      <c r="M2386" s="19" t="s">
        <v>1260</v>
      </c>
      <c r="O2386" s="32" t="str">
        <f t="shared" si="791"/>
        <v>E341</v>
      </c>
      <c r="P2386" s="318"/>
      <c r="Q2386" s="31">
        <f t="shared" si="792"/>
        <v>-3.7583333360089455E-3</v>
      </c>
      <c r="T2386" s="19" t="s">
        <v>1260</v>
      </c>
    </row>
    <row r="2387" spans="1:20" outlineLevel="2" x14ac:dyDescent="0.25">
      <c r="A2387" t="s">
        <v>204</v>
      </c>
      <c r="B2387" t="str">
        <f t="shared" si="788"/>
        <v>E3410 PRD Str/Impv, Goldendale OP-3</v>
      </c>
      <c r="C2387" s="19" t="s">
        <v>1230</v>
      </c>
      <c r="E2387" s="27">
        <v>43190</v>
      </c>
      <c r="F2387" s="249">
        <v>33993049</v>
      </c>
      <c r="G2387" s="67">
        <v>1.01E-2</v>
      </c>
      <c r="H2387" s="250">
        <v>28610.82</v>
      </c>
      <c r="I2387" s="249">
        <f t="shared" si="789"/>
        <v>33993049</v>
      </c>
      <c r="J2387" s="67">
        <f t="shared" si="778"/>
        <v>1.01E-2</v>
      </c>
      <c r="K2387" s="259">
        <f t="shared" si="790"/>
        <v>28610.816241666664</v>
      </c>
      <c r="L2387" s="250">
        <f t="shared" si="769"/>
        <v>0</v>
      </c>
      <c r="M2387" s="19" t="s">
        <v>1260</v>
      </c>
      <c r="O2387" s="32" t="str">
        <f t="shared" si="791"/>
        <v>E341</v>
      </c>
      <c r="P2387" s="318"/>
      <c r="Q2387" s="31">
        <f t="shared" si="792"/>
        <v>-3.7583333360089455E-3</v>
      </c>
      <c r="T2387" s="19" t="s">
        <v>1260</v>
      </c>
    </row>
    <row r="2388" spans="1:20" outlineLevel="2" x14ac:dyDescent="0.25">
      <c r="A2388" t="s">
        <v>204</v>
      </c>
      <c r="B2388" t="str">
        <f t="shared" si="788"/>
        <v>E3410 PRD Str/Impv, Goldendale OP-4</v>
      </c>
      <c r="C2388" s="19" t="s">
        <v>1230</v>
      </c>
      <c r="E2388" s="27">
        <v>43220</v>
      </c>
      <c r="F2388" s="249">
        <v>33993049</v>
      </c>
      <c r="G2388" s="67">
        <v>1.01E-2</v>
      </c>
      <c r="H2388" s="250">
        <v>28610.82</v>
      </c>
      <c r="I2388" s="249">
        <f t="shared" si="789"/>
        <v>33993049</v>
      </c>
      <c r="J2388" s="67">
        <f t="shared" si="778"/>
        <v>1.01E-2</v>
      </c>
      <c r="K2388" s="259">
        <f t="shared" si="790"/>
        <v>28610.816241666664</v>
      </c>
      <c r="L2388" s="250">
        <f t="shared" ref="L2388:L2451" si="793">ROUND(K2388-H2388,2)</f>
        <v>0</v>
      </c>
      <c r="M2388" s="19" t="s">
        <v>1260</v>
      </c>
      <c r="O2388" s="32" t="str">
        <f t="shared" si="791"/>
        <v>E341</v>
      </c>
      <c r="P2388" s="318"/>
      <c r="Q2388" s="31">
        <f t="shared" si="792"/>
        <v>-3.7583333360089455E-3</v>
      </c>
      <c r="T2388" s="19" t="s">
        <v>1260</v>
      </c>
    </row>
    <row r="2389" spans="1:20" outlineLevel="2" x14ac:dyDescent="0.25">
      <c r="A2389" t="s">
        <v>204</v>
      </c>
      <c r="B2389" t="str">
        <f t="shared" si="788"/>
        <v>E3410 PRD Str/Impv, Goldendale OP-5</v>
      </c>
      <c r="C2389" s="19" t="s">
        <v>1230</v>
      </c>
      <c r="E2389" s="27">
        <v>43251</v>
      </c>
      <c r="F2389" s="249">
        <v>33993049</v>
      </c>
      <c r="G2389" s="67">
        <v>1.01E-2</v>
      </c>
      <c r="H2389" s="250">
        <v>28610.82</v>
      </c>
      <c r="I2389" s="249">
        <f t="shared" si="789"/>
        <v>33993049</v>
      </c>
      <c r="J2389" s="67">
        <f t="shared" si="778"/>
        <v>1.01E-2</v>
      </c>
      <c r="K2389" s="259">
        <f t="shared" si="790"/>
        <v>28610.816241666664</v>
      </c>
      <c r="L2389" s="250">
        <f t="shared" si="793"/>
        <v>0</v>
      </c>
      <c r="M2389" s="19" t="s">
        <v>1260</v>
      </c>
      <c r="O2389" s="32" t="str">
        <f t="shared" si="791"/>
        <v>E341</v>
      </c>
      <c r="P2389" s="318"/>
      <c r="Q2389" s="31">
        <f t="shared" si="792"/>
        <v>-3.7583333360089455E-3</v>
      </c>
      <c r="T2389" s="19" t="s">
        <v>1260</v>
      </c>
    </row>
    <row r="2390" spans="1:20" outlineLevel="2" x14ac:dyDescent="0.25">
      <c r="A2390" t="s">
        <v>204</v>
      </c>
      <c r="B2390" t="str">
        <f t="shared" si="788"/>
        <v>E3410 PRD Str/Impv, Goldendale OP-6</v>
      </c>
      <c r="C2390" s="19" t="s">
        <v>1230</v>
      </c>
      <c r="E2390" s="27">
        <v>43281</v>
      </c>
      <c r="F2390" s="249">
        <v>33993049</v>
      </c>
      <c r="G2390" s="67">
        <v>1.01E-2</v>
      </c>
      <c r="H2390" s="250">
        <v>28610.82</v>
      </c>
      <c r="I2390" s="249">
        <f t="shared" si="789"/>
        <v>33993049</v>
      </c>
      <c r="J2390" s="67">
        <f t="shared" si="778"/>
        <v>1.01E-2</v>
      </c>
      <c r="K2390" s="259">
        <f t="shared" si="790"/>
        <v>28610.816241666664</v>
      </c>
      <c r="L2390" s="250">
        <f t="shared" si="793"/>
        <v>0</v>
      </c>
      <c r="M2390" s="19" t="s">
        <v>1260</v>
      </c>
      <c r="O2390" s="32" t="str">
        <f t="shared" si="791"/>
        <v>E341</v>
      </c>
      <c r="P2390" s="318"/>
      <c r="Q2390" s="31">
        <f t="shared" si="792"/>
        <v>-3.7583333360089455E-3</v>
      </c>
      <c r="T2390" s="19" t="s">
        <v>1260</v>
      </c>
    </row>
    <row r="2391" spans="1:20" outlineLevel="2" x14ac:dyDescent="0.25">
      <c r="A2391" t="s">
        <v>204</v>
      </c>
      <c r="B2391" t="str">
        <f t="shared" si="788"/>
        <v>E3410 PRD Str/Impv, Goldendale OP-7</v>
      </c>
      <c r="C2391" s="19" t="s">
        <v>1230</v>
      </c>
      <c r="E2391" s="27">
        <v>43312</v>
      </c>
      <c r="F2391" s="249">
        <v>33993049</v>
      </c>
      <c r="G2391" s="67">
        <v>1.01E-2</v>
      </c>
      <c r="H2391" s="250">
        <v>28610.82</v>
      </c>
      <c r="I2391" s="249">
        <f t="shared" si="789"/>
        <v>33993049</v>
      </c>
      <c r="J2391" s="67">
        <f t="shared" si="778"/>
        <v>1.01E-2</v>
      </c>
      <c r="K2391" s="259">
        <f t="shared" si="790"/>
        <v>28610.816241666664</v>
      </c>
      <c r="L2391" s="250">
        <f t="shared" si="793"/>
        <v>0</v>
      </c>
      <c r="M2391" s="19" t="s">
        <v>1260</v>
      </c>
      <c r="O2391" s="32" t="str">
        <f t="shared" si="791"/>
        <v>E341</v>
      </c>
      <c r="P2391" s="318"/>
      <c r="Q2391" s="31">
        <f t="shared" si="792"/>
        <v>-3.7583333360089455E-3</v>
      </c>
      <c r="T2391" s="19" t="s">
        <v>1260</v>
      </c>
    </row>
    <row r="2392" spans="1:20" outlineLevel="2" x14ac:dyDescent="0.25">
      <c r="A2392" t="s">
        <v>204</v>
      </c>
      <c r="B2392" t="str">
        <f t="shared" si="788"/>
        <v>E3410 PRD Str/Impv, Goldendale OP-8</v>
      </c>
      <c r="C2392" s="19" t="s">
        <v>1230</v>
      </c>
      <c r="E2392" s="27">
        <v>43343</v>
      </c>
      <c r="F2392" s="249">
        <v>33993049</v>
      </c>
      <c r="G2392" s="67">
        <v>1.01E-2</v>
      </c>
      <c r="H2392" s="250">
        <v>28610.82</v>
      </c>
      <c r="I2392" s="249">
        <f t="shared" si="789"/>
        <v>33993049</v>
      </c>
      <c r="J2392" s="67">
        <f t="shared" si="778"/>
        <v>1.01E-2</v>
      </c>
      <c r="K2392" s="259">
        <f t="shared" si="790"/>
        <v>28610.816241666664</v>
      </c>
      <c r="L2392" s="250">
        <f t="shared" si="793"/>
        <v>0</v>
      </c>
      <c r="M2392" s="19" t="s">
        <v>1260</v>
      </c>
      <c r="O2392" s="32" t="str">
        <f t="shared" si="791"/>
        <v>E341</v>
      </c>
      <c r="P2392" s="318"/>
      <c r="Q2392" s="31">
        <f t="shared" si="792"/>
        <v>-3.7583333360089455E-3</v>
      </c>
      <c r="T2392" s="19" t="s">
        <v>1260</v>
      </c>
    </row>
    <row r="2393" spans="1:20" outlineLevel="2" x14ac:dyDescent="0.25">
      <c r="A2393" t="s">
        <v>204</v>
      </c>
      <c r="B2393" t="str">
        <f t="shared" si="788"/>
        <v>E3410 PRD Str/Impv, Goldendale OP-9</v>
      </c>
      <c r="C2393" s="19" t="s">
        <v>1230</v>
      </c>
      <c r="E2393" s="27">
        <v>43373</v>
      </c>
      <c r="F2393" s="249">
        <v>33993049</v>
      </c>
      <c r="G2393" s="67">
        <v>1.01E-2</v>
      </c>
      <c r="H2393" s="250">
        <v>28610.82</v>
      </c>
      <c r="I2393" s="249">
        <f t="shared" si="789"/>
        <v>33993049</v>
      </c>
      <c r="J2393" s="67">
        <f t="shared" si="778"/>
        <v>1.01E-2</v>
      </c>
      <c r="K2393" s="259">
        <f t="shared" si="790"/>
        <v>28610.816241666664</v>
      </c>
      <c r="L2393" s="250">
        <f t="shared" si="793"/>
        <v>0</v>
      </c>
      <c r="M2393" s="19" t="s">
        <v>1260</v>
      </c>
      <c r="O2393" s="32" t="str">
        <f t="shared" si="791"/>
        <v>E341</v>
      </c>
      <c r="P2393" s="318"/>
      <c r="Q2393" s="31">
        <f t="shared" si="792"/>
        <v>-3.7583333360089455E-3</v>
      </c>
      <c r="T2393" s="19" t="s">
        <v>1260</v>
      </c>
    </row>
    <row r="2394" spans="1:20" outlineLevel="2" x14ac:dyDescent="0.25">
      <c r="A2394" t="s">
        <v>204</v>
      </c>
      <c r="B2394" t="str">
        <f t="shared" si="788"/>
        <v>E3410 PRD Str/Impv, Goldendale OP-10</v>
      </c>
      <c r="C2394" s="19" t="s">
        <v>1230</v>
      </c>
      <c r="E2394" s="27">
        <v>43404</v>
      </c>
      <c r="F2394" s="249">
        <v>33993049</v>
      </c>
      <c r="G2394" s="67">
        <v>1.01E-2</v>
      </c>
      <c r="H2394" s="250">
        <v>28610.82</v>
      </c>
      <c r="I2394" s="249">
        <f t="shared" si="789"/>
        <v>33993049</v>
      </c>
      <c r="J2394" s="67">
        <f t="shared" si="778"/>
        <v>1.01E-2</v>
      </c>
      <c r="K2394" s="259">
        <f t="shared" si="790"/>
        <v>28610.816241666664</v>
      </c>
      <c r="L2394" s="250">
        <f t="shared" si="793"/>
        <v>0</v>
      </c>
      <c r="M2394" s="19" t="s">
        <v>1260</v>
      </c>
      <c r="O2394" s="32" t="str">
        <f t="shared" si="791"/>
        <v>E341</v>
      </c>
      <c r="P2394" s="318"/>
      <c r="Q2394" s="31">
        <f t="shared" si="792"/>
        <v>-3.7583333360089455E-3</v>
      </c>
      <c r="T2394" s="19" t="s">
        <v>1260</v>
      </c>
    </row>
    <row r="2395" spans="1:20" outlineLevel="2" x14ac:dyDescent="0.25">
      <c r="A2395" t="s">
        <v>204</v>
      </c>
      <c r="B2395" t="str">
        <f t="shared" si="788"/>
        <v>E3410 PRD Str/Impv, Goldendale OP-11</v>
      </c>
      <c r="C2395" s="19" t="s">
        <v>1230</v>
      </c>
      <c r="E2395" s="27">
        <v>43434</v>
      </c>
      <c r="F2395" s="249">
        <v>33993049</v>
      </c>
      <c r="G2395" s="67">
        <v>1.01E-2</v>
      </c>
      <c r="H2395" s="250">
        <v>28610.82</v>
      </c>
      <c r="I2395" s="249">
        <f t="shared" si="789"/>
        <v>33993049</v>
      </c>
      <c r="J2395" s="67">
        <f t="shared" si="778"/>
        <v>1.01E-2</v>
      </c>
      <c r="K2395" s="259">
        <f t="shared" si="790"/>
        <v>28610.816241666664</v>
      </c>
      <c r="L2395" s="250">
        <f t="shared" si="793"/>
        <v>0</v>
      </c>
      <c r="M2395" s="19" t="s">
        <v>1260</v>
      </c>
      <c r="O2395" s="32" t="str">
        <f t="shared" si="791"/>
        <v>E341</v>
      </c>
      <c r="P2395" s="318"/>
      <c r="Q2395" s="31">
        <f t="shared" si="792"/>
        <v>-3.7583333360089455E-3</v>
      </c>
      <c r="T2395" s="19" t="s">
        <v>1260</v>
      </c>
    </row>
    <row r="2396" spans="1:20" outlineLevel="2" x14ac:dyDescent="0.25">
      <c r="A2396" t="s">
        <v>204</v>
      </c>
      <c r="B2396" t="str">
        <f t="shared" si="788"/>
        <v>E3410 PRD Str/Impv, Goldendale OP-12</v>
      </c>
      <c r="C2396" s="19" t="s">
        <v>1230</v>
      </c>
      <c r="E2396" s="27">
        <v>43465</v>
      </c>
      <c r="F2396" s="249">
        <v>33993049</v>
      </c>
      <c r="G2396" s="67">
        <v>1.01E-2</v>
      </c>
      <c r="H2396" s="250">
        <v>28610.82</v>
      </c>
      <c r="I2396" s="249">
        <f t="shared" si="789"/>
        <v>33993049</v>
      </c>
      <c r="J2396" s="67">
        <f t="shared" si="778"/>
        <v>1.01E-2</v>
      </c>
      <c r="K2396" s="259">
        <f t="shared" si="790"/>
        <v>28610.816241666664</v>
      </c>
      <c r="L2396" s="250">
        <f t="shared" si="793"/>
        <v>0</v>
      </c>
      <c r="M2396" s="19" t="s">
        <v>1260</v>
      </c>
      <c r="O2396" s="32" t="str">
        <f t="shared" si="791"/>
        <v>E341</v>
      </c>
      <c r="P2396" s="318"/>
      <c r="Q2396" s="31">
        <f t="shared" si="792"/>
        <v>-3.7583333360089455E-3</v>
      </c>
      <c r="T2396" s="19" t="s">
        <v>1260</v>
      </c>
    </row>
    <row r="2397" spans="1:20" s="19" customFormat="1" ht="15.75" outlineLevel="1" thickBot="1" x14ac:dyDescent="0.3">
      <c r="A2397" s="28" t="s">
        <v>807</v>
      </c>
      <c r="C2397" s="20" t="s">
        <v>1235</v>
      </c>
      <c r="E2397" s="104" t="s">
        <v>1266</v>
      </c>
      <c r="F2397" s="29"/>
      <c r="G2397" s="30"/>
      <c r="H2397" s="41">
        <f>SUBTOTAL(9,H2385:H2396)</f>
        <v>343329.84</v>
      </c>
      <c r="I2397" s="29"/>
      <c r="J2397" s="30">
        <f t="shared" si="778"/>
        <v>0</v>
      </c>
      <c r="K2397" s="41">
        <f>SUBTOTAL(9,K2385:K2396)</f>
        <v>343329.79490000004</v>
      </c>
      <c r="L2397" s="41">
        <f t="shared" si="793"/>
        <v>-0.05</v>
      </c>
      <c r="O2397" s="32" t="str">
        <f>LEFT(A2397,5)</f>
        <v>E3410</v>
      </c>
      <c r="P2397" s="318">
        <f>-L2397/2</f>
        <v>2.5000000000000001E-2</v>
      </c>
    </row>
    <row r="2398" spans="1:20" ht="15.75" outlineLevel="2" thickTop="1" x14ac:dyDescent="0.25">
      <c r="A2398" t="s">
        <v>205</v>
      </c>
      <c r="B2398" t="str">
        <f t="shared" ref="B2398:B2409" si="794">CONCATENATE(A2398,"-",MONTH(E2398))</f>
        <v>E3410 PRD Str/Impv, Mint Farm-1</v>
      </c>
      <c r="C2398" s="19" t="s">
        <v>1230</v>
      </c>
      <c r="E2398" s="27">
        <v>43131</v>
      </c>
      <c r="F2398" s="249">
        <v>1083013.78</v>
      </c>
      <c r="G2398" s="67">
        <v>2.5899999999999999E-2</v>
      </c>
      <c r="H2398" s="250">
        <v>2337.5</v>
      </c>
      <c r="I2398" s="249">
        <f t="shared" ref="I2398:I2409" si="795">VLOOKUP(CONCATENATE(A2398,"-12"),$B$6:$F$7816,5,FALSE)</f>
        <v>1211276.7</v>
      </c>
      <c r="J2398" s="67">
        <f t="shared" si="778"/>
        <v>2.5899999999999999E-2</v>
      </c>
      <c r="K2398" s="259">
        <f t="shared" ref="K2398:K2409" si="796">I2398*J2398/12</f>
        <v>2614.3388774999999</v>
      </c>
      <c r="L2398" s="250">
        <f t="shared" si="793"/>
        <v>276.83999999999997</v>
      </c>
      <c r="M2398" s="19" t="s">
        <v>1260</v>
      </c>
      <c r="O2398" s="32" t="str">
        <f t="shared" ref="O2398:O2409" si="797">LEFT(A2398,4)</f>
        <v>E341</v>
      </c>
      <c r="P2398" s="318"/>
      <c r="T2398" s="19" t="s">
        <v>1260</v>
      </c>
    </row>
    <row r="2399" spans="1:20" outlineLevel="2" x14ac:dyDescent="0.25">
      <c r="A2399" t="s">
        <v>205</v>
      </c>
      <c r="B2399" t="str">
        <f t="shared" si="794"/>
        <v>E3410 PRD Str/Impv, Mint Farm-2</v>
      </c>
      <c r="C2399" s="19" t="s">
        <v>1230</v>
      </c>
      <c r="E2399" s="27">
        <v>43159</v>
      </c>
      <c r="F2399" s="249">
        <v>1188596.7</v>
      </c>
      <c r="G2399" s="67">
        <v>2.5899999999999999E-2</v>
      </c>
      <c r="H2399" s="250">
        <v>2565.3900000000003</v>
      </c>
      <c r="I2399" s="249">
        <f t="shared" si="795"/>
        <v>1211276.7</v>
      </c>
      <c r="J2399" s="67">
        <f t="shared" si="778"/>
        <v>2.5899999999999999E-2</v>
      </c>
      <c r="K2399" s="259">
        <f t="shared" si="796"/>
        <v>2614.3388774999999</v>
      </c>
      <c r="L2399" s="250">
        <f t="shared" si="793"/>
        <v>48.95</v>
      </c>
      <c r="M2399" s="19" t="s">
        <v>1260</v>
      </c>
      <c r="O2399" s="32" t="str">
        <f t="shared" si="797"/>
        <v>E341</v>
      </c>
      <c r="P2399" s="318"/>
      <c r="T2399" s="19" t="s">
        <v>1260</v>
      </c>
    </row>
    <row r="2400" spans="1:20" outlineLevel="2" x14ac:dyDescent="0.25">
      <c r="A2400" t="s">
        <v>205</v>
      </c>
      <c r="B2400" t="str">
        <f t="shared" si="794"/>
        <v>E3410 PRD Str/Impv, Mint Farm-3</v>
      </c>
      <c r="C2400" s="19" t="s">
        <v>1230</v>
      </c>
      <c r="E2400" s="27">
        <v>43190</v>
      </c>
      <c r="F2400" s="249">
        <v>1188879.02</v>
      </c>
      <c r="G2400" s="67">
        <v>2.5899999999999999E-2</v>
      </c>
      <c r="H2400" s="250">
        <v>2566</v>
      </c>
      <c r="I2400" s="249">
        <f t="shared" si="795"/>
        <v>1211276.7</v>
      </c>
      <c r="J2400" s="67">
        <f t="shared" si="778"/>
        <v>2.5899999999999999E-2</v>
      </c>
      <c r="K2400" s="259">
        <f t="shared" si="796"/>
        <v>2614.3388774999999</v>
      </c>
      <c r="L2400" s="250">
        <f t="shared" si="793"/>
        <v>48.34</v>
      </c>
      <c r="M2400" s="19" t="s">
        <v>1260</v>
      </c>
      <c r="O2400" s="32" t="str">
        <f t="shared" si="797"/>
        <v>E341</v>
      </c>
      <c r="P2400" s="318"/>
      <c r="T2400" s="19" t="s">
        <v>1260</v>
      </c>
    </row>
    <row r="2401" spans="1:20" outlineLevel="2" x14ac:dyDescent="0.25">
      <c r="A2401" t="s">
        <v>205</v>
      </c>
      <c r="B2401" t="str">
        <f t="shared" si="794"/>
        <v>E3410 PRD Str/Impv, Mint Farm-4</v>
      </c>
      <c r="C2401" s="19" t="s">
        <v>1230</v>
      </c>
      <c r="E2401" s="27">
        <v>43220</v>
      </c>
      <c r="F2401" s="249">
        <v>1200072.31</v>
      </c>
      <c r="G2401" s="67">
        <v>2.5899999999999999E-2</v>
      </c>
      <c r="H2401" s="250">
        <v>2590.1600000000003</v>
      </c>
      <c r="I2401" s="249">
        <f t="shared" si="795"/>
        <v>1211276.7</v>
      </c>
      <c r="J2401" s="67">
        <f t="shared" si="778"/>
        <v>2.5899999999999999E-2</v>
      </c>
      <c r="K2401" s="259">
        <f t="shared" si="796"/>
        <v>2614.3388774999999</v>
      </c>
      <c r="L2401" s="250">
        <f t="shared" si="793"/>
        <v>24.18</v>
      </c>
      <c r="M2401" s="19" t="s">
        <v>1260</v>
      </c>
      <c r="O2401" s="32" t="str">
        <f t="shared" si="797"/>
        <v>E341</v>
      </c>
      <c r="P2401" s="318"/>
      <c r="T2401" s="19" t="s">
        <v>1260</v>
      </c>
    </row>
    <row r="2402" spans="1:20" outlineLevel="2" x14ac:dyDescent="0.25">
      <c r="A2402" t="s">
        <v>205</v>
      </c>
      <c r="B2402" t="str">
        <f t="shared" si="794"/>
        <v>E3410 PRD Str/Impv, Mint Farm-5</v>
      </c>
      <c r="C2402" s="19" t="s">
        <v>1230</v>
      </c>
      <c r="E2402" s="27">
        <v>43251</v>
      </c>
      <c r="F2402" s="249">
        <v>1211271.1499999999</v>
      </c>
      <c r="G2402" s="67">
        <v>2.5899999999999999E-2</v>
      </c>
      <c r="H2402" s="250">
        <v>2614.33</v>
      </c>
      <c r="I2402" s="249">
        <f t="shared" si="795"/>
        <v>1211276.7</v>
      </c>
      <c r="J2402" s="67">
        <f t="shared" si="778"/>
        <v>2.5899999999999999E-2</v>
      </c>
      <c r="K2402" s="259">
        <f t="shared" si="796"/>
        <v>2614.3388774999999</v>
      </c>
      <c r="L2402" s="250">
        <f t="shared" si="793"/>
        <v>0.01</v>
      </c>
      <c r="M2402" s="19" t="s">
        <v>1260</v>
      </c>
      <c r="O2402" s="32" t="str">
        <f t="shared" si="797"/>
        <v>E341</v>
      </c>
      <c r="P2402" s="318"/>
      <c r="T2402" s="19" t="s">
        <v>1260</v>
      </c>
    </row>
    <row r="2403" spans="1:20" outlineLevel="2" x14ac:dyDescent="0.25">
      <c r="A2403" t="s">
        <v>205</v>
      </c>
      <c r="B2403" t="str">
        <f t="shared" si="794"/>
        <v>E3410 PRD Str/Impv, Mint Farm-6</v>
      </c>
      <c r="C2403" s="19" t="s">
        <v>1230</v>
      </c>
      <c r="E2403" s="27">
        <v>43281</v>
      </c>
      <c r="F2403" s="249">
        <v>1211276.7</v>
      </c>
      <c r="G2403" s="67">
        <v>2.5899999999999999E-2</v>
      </c>
      <c r="H2403" s="250">
        <v>2614.34</v>
      </c>
      <c r="I2403" s="249">
        <f t="shared" si="795"/>
        <v>1211276.7</v>
      </c>
      <c r="J2403" s="67">
        <f t="shared" si="778"/>
        <v>2.5899999999999999E-2</v>
      </c>
      <c r="K2403" s="259">
        <f t="shared" si="796"/>
        <v>2614.3388774999999</v>
      </c>
      <c r="L2403" s="250">
        <f t="shared" si="793"/>
        <v>0</v>
      </c>
      <c r="M2403" s="19" t="s">
        <v>1260</v>
      </c>
      <c r="O2403" s="32" t="str">
        <f t="shared" si="797"/>
        <v>E341</v>
      </c>
      <c r="P2403" s="318"/>
      <c r="T2403" s="19" t="s">
        <v>1260</v>
      </c>
    </row>
    <row r="2404" spans="1:20" outlineLevel="2" x14ac:dyDescent="0.25">
      <c r="A2404" t="s">
        <v>205</v>
      </c>
      <c r="B2404" t="str">
        <f t="shared" si="794"/>
        <v>E3410 PRD Str/Impv, Mint Farm-7</v>
      </c>
      <c r="C2404" s="19" t="s">
        <v>1230</v>
      </c>
      <c r="E2404" s="27">
        <v>43312</v>
      </c>
      <c r="F2404" s="249">
        <v>1211276.7</v>
      </c>
      <c r="G2404" s="67">
        <v>2.5899999999999999E-2</v>
      </c>
      <c r="H2404" s="250">
        <v>2614.34</v>
      </c>
      <c r="I2404" s="249">
        <f t="shared" si="795"/>
        <v>1211276.7</v>
      </c>
      <c r="J2404" s="67">
        <f t="shared" si="778"/>
        <v>2.5899999999999999E-2</v>
      </c>
      <c r="K2404" s="259">
        <f t="shared" si="796"/>
        <v>2614.3388774999999</v>
      </c>
      <c r="L2404" s="250">
        <f t="shared" si="793"/>
        <v>0</v>
      </c>
      <c r="M2404" s="19" t="s">
        <v>1260</v>
      </c>
      <c r="O2404" s="32" t="str">
        <f t="shared" si="797"/>
        <v>E341</v>
      </c>
      <c r="P2404" s="318"/>
      <c r="T2404" s="19" t="s">
        <v>1260</v>
      </c>
    </row>
    <row r="2405" spans="1:20" outlineLevel="2" x14ac:dyDescent="0.25">
      <c r="A2405" t="s">
        <v>205</v>
      </c>
      <c r="B2405" t="str">
        <f t="shared" si="794"/>
        <v>E3410 PRD Str/Impv, Mint Farm-8</v>
      </c>
      <c r="C2405" s="19" t="s">
        <v>1230</v>
      </c>
      <c r="E2405" s="27">
        <v>43343</v>
      </c>
      <c r="F2405" s="249">
        <v>1211276.7</v>
      </c>
      <c r="G2405" s="67">
        <v>2.5899999999999999E-2</v>
      </c>
      <c r="H2405" s="250">
        <v>2614.34</v>
      </c>
      <c r="I2405" s="249">
        <f t="shared" si="795"/>
        <v>1211276.7</v>
      </c>
      <c r="J2405" s="67">
        <f t="shared" si="778"/>
        <v>2.5899999999999999E-2</v>
      </c>
      <c r="K2405" s="259">
        <f t="shared" si="796"/>
        <v>2614.3388774999999</v>
      </c>
      <c r="L2405" s="250">
        <f t="shared" si="793"/>
        <v>0</v>
      </c>
      <c r="M2405" s="19" t="s">
        <v>1260</v>
      </c>
      <c r="O2405" s="32" t="str">
        <f t="shared" si="797"/>
        <v>E341</v>
      </c>
      <c r="P2405" s="318"/>
      <c r="T2405" s="19" t="s">
        <v>1260</v>
      </c>
    </row>
    <row r="2406" spans="1:20" outlineLevel="2" x14ac:dyDescent="0.25">
      <c r="A2406" t="s">
        <v>205</v>
      </c>
      <c r="B2406" t="str">
        <f t="shared" si="794"/>
        <v>E3410 PRD Str/Impv, Mint Farm-9</v>
      </c>
      <c r="C2406" s="19" t="s">
        <v>1230</v>
      </c>
      <c r="E2406" s="27">
        <v>43373</v>
      </c>
      <c r="F2406" s="249">
        <v>1211276.7</v>
      </c>
      <c r="G2406" s="67">
        <v>2.5899999999999999E-2</v>
      </c>
      <c r="H2406" s="250">
        <v>2614.34</v>
      </c>
      <c r="I2406" s="249">
        <f t="shared" si="795"/>
        <v>1211276.7</v>
      </c>
      <c r="J2406" s="67">
        <f t="shared" si="778"/>
        <v>2.5899999999999999E-2</v>
      </c>
      <c r="K2406" s="259">
        <f t="shared" si="796"/>
        <v>2614.3388774999999</v>
      </c>
      <c r="L2406" s="250">
        <f t="shared" si="793"/>
        <v>0</v>
      </c>
      <c r="M2406" s="19" t="s">
        <v>1260</v>
      </c>
      <c r="O2406" s="32" t="str">
        <f t="shared" si="797"/>
        <v>E341</v>
      </c>
      <c r="P2406" s="318"/>
      <c r="T2406" s="19" t="s">
        <v>1260</v>
      </c>
    </row>
    <row r="2407" spans="1:20" outlineLevel="2" x14ac:dyDescent="0.25">
      <c r="A2407" t="s">
        <v>205</v>
      </c>
      <c r="B2407" t="str">
        <f t="shared" si="794"/>
        <v>E3410 PRD Str/Impv, Mint Farm-10</v>
      </c>
      <c r="C2407" s="19" t="s">
        <v>1230</v>
      </c>
      <c r="E2407" s="27">
        <v>43404</v>
      </c>
      <c r="F2407" s="249">
        <v>1211276.7</v>
      </c>
      <c r="G2407" s="67">
        <v>2.5899999999999999E-2</v>
      </c>
      <c r="H2407" s="250">
        <v>2614.34</v>
      </c>
      <c r="I2407" s="249">
        <f t="shared" si="795"/>
        <v>1211276.7</v>
      </c>
      <c r="J2407" s="67">
        <f t="shared" si="778"/>
        <v>2.5899999999999999E-2</v>
      </c>
      <c r="K2407" s="259">
        <f t="shared" si="796"/>
        <v>2614.3388774999999</v>
      </c>
      <c r="L2407" s="250">
        <f t="shared" si="793"/>
        <v>0</v>
      </c>
      <c r="M2407" s="19" t="s">
        <v>1260</v>
      </c>
      <c r="O2407" s="32" t="str">
        <f t="shared" si="797"/>
        <v>E341</v>
      </c>
      <c r="P2407" s="318"/>
      <c r="T2407" s="19" t="s">
        <v>1260</v>
      </c>
    </row>
    <row r="2408" spans="1:20" outlineLevel="2" x14ac:dyDescent="0.25">
      <c r="A2408" t="s">
        <v>205</v>
      </c>
      <c r="B2408" t="str">
        <f t="shared" si="794"/>
        <v>E3410 PRD Str/Impv, Mint Farm-11</v>
      </c>
      <c r="C2408" s="19" t="s">
        <v>1230</v>
      </c>
      <c r="E2408" s="27">
        <v>43434</v>
      </c>
      <c r="F2408" s="249">
        <v>1211276.7</v>
      </c>
      <c r="G2408" s="67">
        <v>2.5899999999999999E-2</v>
      </c>
      <c r="H2408" s="250">
        <v>2614.34</v>
      </c>
      <c r="I2408" s="249">
        <f t="shared" si="795"/>
        <v>1211276.7</v>
      </c>
      <c r="J2408" s="67">
        <f t="shared" si="778"/>
        <v>2.5899999999999999E-2</v>
      </c>
      <c r="K2408" s="259">
        <f t="shared" si="796"/>
        <v>2614.3388774999999</v>
      </c>
      <c r="L2408" s="250">
        <f t="shared" si="793"/>
        <v>0</v>
      </c>
      <c r="M2408" s="19" t="s">
        <v>1260</v>
      </c>
      <c r="O2408" s="32" t="str">
        <f t="shared" si="797"/>
        <v>E341</v>
      </c>
      <c r="P2408" s="318"/>
      <c r="T2408" s="19" t="s">
        <v>1260</v>
      </c>
    </row>
    <row r="2409" spans="1:20" outlineLevel="2" x14ac:dyDescent="0.25">
      <c r="A2409" t="s">
        <v>205</v>
      </c>
      <c r="B2409" t="str">
        <f t="shared" si="794"/>
        <v>E3410 PRD Str/Impv, Mint Farm-12</v>
      </c>
      <c r="C2409" s="19" t="s">
        <v>1230</v>
      </c>
      <c r="E2409" s="27">
        <v>43465</v>
      </c>
      <c r="F2409" s="249">
        <v>1211276.7</v>
      </c>
      <c r="G2409" s="67">
        <v>2.5899999999999999E-2</v>
      </c>
      <c r="H2409" s="250">
        <v>2614.34</v>
      </c>
      <c r="I2409" s="249">
        <f t="shared" si="795"/>
        <v>1211276.7</v>
      </c>
      <c r="J2409" s="67">
        <f t="shared" si="778"/>
        <v>2.5899999999999999E-2</v>
      </c>
      <c r="K2409" s="259">
        <f t="shared" si="796"/>
        <v>2614.3388774999999</v>
      </c>
      <c r="L2409" s="250">
        <f t="shared" si="793"/>
        <v>0</v>
      </c>
      <c r="M2409" s="19" t="s">
        <v>1260</v>
      </c>
      <c r="O2409" s="32" t="str">
        <f t="shared" si="797"/>
        <v>E341</v>
      </c>
      <c r="P2409" s="318"/>
      <c r="T2409" s="19" t="s">
        <v>1260</v>
      </c>
    </row>
    <row r="2410" spans="1:20" s="19" customFormat="1" ht="15.75" outlineLevel="1" thickBot="1" x14ac:dyDescent="0.3">
      <c r="A2410" s="28" t="s">
        <v>808</v>
      </c>
      <c r="C2410" s="20" t="s">
        <v>1235</v>
      </c>
      <c r="E2410" s="104" t="s">
        <v>1266</v>
      </c>
      <c r="F2410" s="29"/>
      <c r="G2410" s="30"/>
      <c r="H2410" s="41">
        <f>SUBTOTAL(9,H2398:H2409)</f>
        <v>30973.760000000002</v>
      </c>
      <c r="I2410" s="29"/>
      <c r="J2410" s="30">
        <f t="shared" si="778"/>
        <v>0</v>
      </c>
      <c r="K2410" s="41">
        <f>SUBTOTAL(9,K2398:K2409)</f>
        <v>31372.066529999993</v>
      </c>
      <c r="L2410" s="41">
        <f t="shared" si="793"/>
        <v>398.31</v>
      </c>
      <c r="O2410" s="32" t="str">
        <f>LEFT(A2410,5)</f>
        <v>E3410</v>
      </c>
      <c r="P2410" s="318">
        <f>-L2410/2</f>
        <v>-199.155</v>
      </c>
    </row>
    <row r="2411" spans="1:20" ht="15.75" outlineLevel="2" thickTop="1" x14ac:dyDescent="0.25">
      <c r="A2411" t="s">
        <v>206</v>
      </c>
      <c r="B2411" t="str">
        <f t="shared" ref="B2411:B2422" si="798">CONCATENATE(A2411,"-",MONTH(E2411))</f>
        <v>E3410 PRD Str/Impv, Mint Farm OP-1</v>
      </c>
      <c r="C2411" s="19" t="s">
        <v>1230</v>
      </c>
      <c r="E2411" s="27">
        <v>43131</v>
      </c>
      <c r="F2411" s="249">
        <v>10211670</v>
      </c>
      <c r="G2411" s="67">
        <v>2.5899999999999999E-2</v>
      </c>
      <c r="H2411" s="250">
        <v>22040.19</v>
      </c>
      <c r="I2411" s="249">
        <f t="shared" ref="I2411:I2422" si="799">VLOOKUP(CONCATENATE(A2411,"-12"),$B$6:$F$7816,5,FALSE)</f>
        <v>10211670</v>
      </c>
      <c r="J2411" s="67">
        <f t="shared" si="778"/>
        <v>2.5899999999999999E-2</v>
      </c>
      <c r="K2411" s="259">
        <f t="shared" ref="K2411:K2422" si="800">I2411*J2411/12</f>
        <v>22040.187749999997</v>
      </c>
      <c r="L2411" s="250">
        <f t="shared" si="793"/>
        <v>0</v>
      </c>
      <c r="M2411" s="19" t="s">
        <v>1260</v>
      </c>
      <c r="O2411" s="32" t="str">
        <f t="shared" ref="O2411:O2422" si="801">LEFT(A2411,4)</f>
        <v>E341</v>
      </c>
      <c r="P2411" s="318"/>
      <c r="T2411" s="19" t="s">
        <v>1260</v>
      </c>
    </row>
    <row r="2412" spans="1:20" outlineLevel="2" x14ac:dyDescent="0.25">
      <c r="A2412" t="s">
        <v>206</v>
      </c>
      <c r="B2412" t="str">
        <f t="shared" si="798"/>
        <v>E3410 PRD Str/Impv, Mint Farm OP-2</v>
      </c>
      <c r="C2412" s="19" t="s">
        <v>1230</v>
      </c>
      <c r="E2412" s="27">
        <v>43159</v>
      </c>
      <c r="F2412" s="249">
        <v>10211670</v>
      </c>
      <c r="G2412" s="67">
        <v>2.5899999999999999E-2</v>
      </c>
      <c r="H2412" s="250">
        <v>22040.19</v>
      </c>
      <c r="I2412" s="249">
        <f t="shared" si="799"/>
        <v>10211670</v>
      </c>
      <c r="J2412" s="67">
        <f t="shared" si="778"/>
        <v>2.5899999999999999E-2</v>
      </c>
      <c r="K2412" s="259">
        <f t="shared" si="800"/>
        <v>22040.187749999997</v>
      </c>
      <c r="L2412" s="250">
        <f t="shared" si="793"/>
        <v>0</v>
      </c>
      <c r="M2412" s="19" t="s">
        <v>1260</v>
      </c>
      <c r="O2412" s="32" t="str">
        <f t="shared" si="801"/>
        <v>E341</v>
      </c>
      <c r="P2412" s="318"/>
      <c r="T2412" s="19" t="s">
        <v>1260</v>
      </c>
    </row>
    <row r="2413" spans="1:20" outlineLevel="2" x14ac:dyDescent="0.25">
      <c r="A2413" t="s">
        <v>206</v>
      </c>
      <c r="B2413" t="str">
        <f t="shared" si="798"/>
        <v>E3410 PRD Str/Impv, Mint Farm OP-3</v>
      </c>
      <c r="C2413" s="19" t="s">
        <v>1230</v>
      </c>
      <c r="E2413" s="27">
        <v>43190</v>
      </c>
      <c r="F2413" s="249">
        <v>10211670</v>
      </c>
      <c r="G2413" s="67">
        <v>2.5899999999999999E-2</v>
      </c>
      <c r="H2413" s="250">
        <v>22040.19</v>
      </c>
      <c r="I2413" s="249">
        <f t="shared" si="799"/>
        <v>10211670</v>
      </c>
      <c r="J2413" s="67">
        <f t="shared" si="778"/>
        <v>2.5899999999999999E-2</v>
      </c>
      <c r="K2413" s="259">
        <f t="shared" si="800"/>
        <v>22040.187749999997</v>
      </c>
      <c r="L2413" s="250">
        <f t="shared" si="793"/>
        <v>0</v>
      </c>
      <c r="M2413" s="19" t="s">
        <v>1260</v>
      </c>
      <c r="O2413" s="32" t="str">
        <f t="shared" si="801"/>
        <v>E341</v>
      </c>
      <c r="P2413" s="318"/>
      <c r="T2413" s="19" t="s">
        <v>1260</v>
      </c>
    </row>
    <row r="2414" spans="1:20" outlineLevel="2" x14ac:dyDescent="0.25">
      <c r="A2414" t="s">
        <v>206</v>
      </c>
      <c r="B2414" t="str">
        <f t="shared" si="798"/>
        <v>E3410 PRD Str/Impv, Mint Farm OP-4</v>
      </c>
      <c r="C2414" s="19" t="s">
        <v>1230</v>
      </c>
      <c r="E2414" s="27">
        <v>43220</v>
      </c>
      <c r="F2414" s="249">
        <v>10211670</v>
      </c>
      <c r="G2414" s="67">
        <v>2.5899999999999999E-2</v>
      </c>
      <c r="H2414" s="250">
        <v>22040.19</v>
      </c>
      <c r="I2414" s="249">
        <f t="shared" si="799"/>
        <v>10211670</v>
      </c>
      <c r="J2414" s="67">
        <f t="shared" ref="J2414:J2477" si="802">G2414</f>
        <v>2.5899999999999999E-2</v>
      </c>
      <c r="K2414" s="259">
        <f t="shared" si="800"/>
        <v>22040.187749999997</v>
      </c>
      <c r="L2414" s="250">
        <f t="shared" si="793"/>
        <v>0</v>
      </c>
      <c r="M2414" s="19" t="s">
        <v>1260</v>
      </c>
      <c r="O2414" s="32" t="str">
        <f t="shared" si="801"/>
        <v>E341</v>
      </c>
      <c r="P2414" s="318"/>
      <c r="T2414" s="19" t="s">
        <v>1260</v>
      </c>
    </row>
    <row r="2415" spans="1:20" outlineLevel="2" x14ac:dyDescent="0.25">
      <c r="A2415" t="s">
        <v>206</v>
      </c>
      <c r="B2415" t="str">
        <f t="shared" si="798"/>
        <v>E3410 PRD Str/Impv, Mint Farm OP-5</v>
      </c>
      <c r="C2415" s="19" t="s">
        <v>1230</v>
      </c>
      <c r="E2415" s="27">
        <v>43251</v>
      </c>
      <c r="F2415" s="249">
        <v>10211670</v>
      </c>
      <c r="G2415" s="67">
        <v>2.5899999999999999E-2</v>
      </c>
      <c r="H2415" s="250">
        <v>22040.19</v>
      </c>
      <c r="I2415" s="249">
        <f t="shared" si="799"/>
        <v>10211670</v>
      </c>
      <c r="J2415" s="67">
        <f t="shared" si="802"/>
        <v>2.5899999999999999E-2</v>
      </c>
      <c r="K2415" s="259">
        <f t="shared" si="800"/>
        <v>22040.187749999997</v>
      </c>
      <c r="L2415" s="250">
        <f t="shared" si="793"/>
        <v>0</v>
      </c>
      <c r="M2415" s="19" t="s">
        <v>1260</v>
      </c>
      <c r="O2415" s="32" t="str">
        <f t="shared" si="801"/>
        <v>E341</v>
      </c>
      <c r="P2415" s="318"/>
      <c r="T2415" s="19" t="s">
        <v>1260</v>
      </c>
    </row>
    <row r="2416" spans="1:20" outlineLevel="2" x14ac:dyDescent="0.25">
      <c r="A2416" t="s">
        <v>206</v>
      </c>
      <c r="B2416" t="str">
        <f t="shared" si="798"/>
        <v>E3410 PRD Str/Impv, Mint Farm OP-6</v>
      </c>
      <c r="C2416" s="19" t="s">
        <v>1230</v>
      </c>
      <c r="E2416" s="27">
        <v>43281</v>
      </c>
      <c r="F2416" s="249">
        <v>10211670</v>
      </c>
      <c r="G2416" s="67">
        <v>2.5899999999999999E-2</v>
      </c>
      <c r="H2416" s="250">
        <v>22040.19</v>
      </c>
      <c r="I2416" s="249">
        <f t="shared" si="799"/>
        <v>10211670</v>
      </c>
      <c r="J2416" s="67">
        <f t="shared" si="802"/>
        <v>2.5899999999999999E-2</v>
      </c>
      <c r="K2416" s="259">
        <f t="shared" si="800"/>
        <v>22040.187749999997</v>
      </c>
      <c r="L2416" s="250">
        <f t="shared" si="793"/>
        <v>0</v>
      </c>
      <c r="M2416" s="19" t="s">
        <v>1260</v>
      </c>
      <c r="O2416" s="32" t="str">
        <f t="shared" si="801"/>
        <v>E341</v>
      </c>
      <c r="P2416" s="318"/>
      <c r="T2416" s="19" t="s">
        <v>1260</v>
      </c>
    </row>
    <row r="2417" spans="1:20" outlineLevel="2" x14ac:dyDescent="0.25">
      <c r="A2417" t="s">
        <v>206</v>
      </c>
      <c r="B2417" t="str">
        <f t="shared" si="798"/>
        <v>E3410 PRD Str/Impv, Mint Farm OP-7</v>
      </c>
      <c r="C2417" s="19" t="s">
        <v>1230</v>
      </c>
      <c r="E2417" s="27">
        <v>43312</v>
      </c>
      <c r="F2417" s="249">
        <v>10211670</v>
      </c>
      <c r="G2417" s="67">
        <v>2.5899999999999999E-2</v>
      </c>
      <c r="H2417" s="250">
        <v>22040.19</v>
      </c>
      <c r="I2417" s="249">
        <f t="shared" si="799"/>
        <v>10211670</v>
      </c>
      <c r="J2417" s="67">
        <f t="shared" si="802"/>
        <v>2.5899999999999999E-2</v>
      </c>
      <c r="K2417" s="259">
        <f t="shared" si="800"/>
        <v>22040.187749999997</v>
      </c>
      <c r="L2417" s="250">
        <f t="shared" si="793"/>
        <v>0</v>
      </c>
      <c r="M2417" s="19" t="s">
        <v>1260</v>
      </c>
      <c r="O2417" s="32" t="str">
        <f t="shared" si="801"/>
        <v>E341</v>
      </c>
      <c r="P2417" s="318"/>
      <c r="T2417" s="19" t="s">
        <v>1260</v>
      </c>
    </row>
    <row r="2418" spans="1:20" outlineLevel="2" x14ac:dyDescent="0.25">
      <c r="A2418" t="s">
        <v>206</v>
      </c>
      <c r="B2418" t="str">
        <f t="shared" si="798"/>
        <v>E3410 PRD Str/Impv, Mint Farm OP-8</v>
      </c>
      <c r="C2418" s="19" t="s">
        <v>1230</v>
      </c>
      <c r="E2418" s="27">
        <v>43343</v>
      </c>
      <c r="F2418" s="249">
        <v>10211670</v>
      </c>
      <c r="G2418" s="67">
        <v>2.5899999999999999E-2</v>
      </c>
      <c r="H2418" s="250">
        <v>22040.19</v>
      </c>
      <c r="I2418" s="249">
        <f t="shared" si="799"/>
        <v>10211670</v>
      </c>
      <c r="J2418" s="67">
        <f t="shared" si="802"/>
        <v>2.5899999999999999E-2</v>
      </c>
      <c r="K2418" s="259">
        <f t="shared" si="800"/>
        <v>22040.187749999997</v>
      </c>
      <c r="L2418" s="250">
        <f t="shared" si="793"/>
        <v>0</v>
      </c>
      <c r="M2418" s="19" t="s">
        <v>1260</v>
      </c>
      <c r="O2418" s="32" t="str">
        <f t="shared" si="801"/>
        <v>E341</v>
      </c>
      <c r="P2418" s="318"/>
      <c r="T2418" s="19" t="s">
        <v>1260</v>
      </c>
    </row>
    <row r="2419" spans="1:20" outlineLevel="2" x14ac:dyDescent="0.25">
      <c r="A2419" t="s">
        <v>206</v>
      </c>
      <c r="B2419" t="str">
        <f t="shared" si="798"/>
        <v>E3410 PRD Str/Impv, Mint Farm OP-9</v>
      </c>
      <c r="C2419" s="19" t="s">
        <v>1230</v>
      </c>
      <c r="E2419" s="27">
        <v>43373</v>
      </c>
      <c r="F2419" s="249">
        <v>10211670</v>
      </c>
      <c r="G2419" s="67">
        <v>2.5899999999999999E-2</v>
      </c>
      <c r="H2419" s="250">
        <v>22040.19</v>
      </c>
      <c r="I2419" s="249">
        <f t="shared" si="799"/>
        <v>10211670</v>
      </c>
      <c r="J2419" s="67">
        <f t="shared" si="802"/>
        <v>2.5899999999999999E-2</v>
      </c>
      <c r="K2419" s="259">
        <f t="shared" si="800"/>
        <v>22040.187749999997</v>
      </c>
      <c r="L2419" s="250">
        <f t="shared" si="793"/>
        <v>0</v>
      </c>
      <c r="M2419" s="19" t="s">
        <v>1260</v>
      </c>
      <c r="O2419" s="32" t="str">
        <f t="shared" si="801"/>
        <v>E341</v>
      </c>
      <c r="P2419" s="318"/>
      <c r="T2419" s="19" t="s">
        <v>1260</v>
      </c>
    </row>
    <row r="2420" spans="1:20" outlineLevel="2" x14ac:dyDescent="0.25">
      <c r="A2420" t="s">
        <v>206</v>
      </c>
      <c r="B2420" t="str">
        <f t="shared" si="798"/>
        <v>E3410 PRD Str/Impv, Mint Farm OP-10</v>
      </c>
      <c r="C2420" s="19" t="s">
        <v>1230</v>
      </c>
      <c r="E2420" s="27">
        <v>43404</v>
      </c>
      <c r="F2420" s="249">
        <v>10211670</v>
      </c>
      <c r="G2420" s="67">
        <v>2.5899999999999999E-2</v>
      </c>
      <c r="H2420" s="250">
        <v>22040.19</v>
      </c>
      <c r="I2420" s="249">
        <f t="shared" si="799"/>
        <v>10211670</v>
      </c>
      <c r="J2420" s="67">
        <f t="shared" si="802"/>
        <v>2.5899999999999999E-2</v>
      </c>
      <c r="K2420" s="259">
        <f t="shared" si="800"/>
        <v>22040.187749999997</v>
      </c>
      <c r="L2420" s="250">
        <f t="shared" si="793"/>
        <v>0</v>
      </c>
      <c r="M2420" s="19" t="s">
        <v>1260</v>
      </c>
      <c r="O2420" s="32" t="str">
        <f t="shared" si="801"/>
        <v>E341</v>
      </c>
      <c r="P2420" s="318"/>
      <c r="T2420" s="19" t="s">
        <v>1260</v>
      </c>
    </row>
    <row r="2421" spans="1:20" outlineLevel="2" x14ac:dyDescent="0.25">
      <c r="A2421" t="s">
        <v>206</v>
      </c>
      <c r="B2421" t="str">
        <f t="shared" si="798"/>
        <v>E3410 PRD Str/Impv, Mint Farm OP-11</v>
      </c>
      <c r="C2421" s="19" t="s">
        <v>1230</v>
      </c>
      <c r="E2421" s="27">
        <v>43434</v>
      </c>
      <c r="F2421" s="249">
        <v>10211670</v>
      </c>
      <c r="G2421" s="67">
        <v>2.5899999999999999E-2</v>
      </c>
      <c r="H2421" s="250">
        <v>22040.19</v>
      </c>
      <c r="I2421" s="249">
        <f t="shared" si="799"/>
        <v>10211670</v>
      </c>
      <c r="J2421" s="67">
        <f t="shared" si="802"/>
        <v>2.5899999999999999E-2</v>
      </c>
      <c r="K2421" s="259">
        <f t="shared" si="800"/>
        <v>22040.187749999997</v>
      </c>
      <c r="L2421" s="250">
        <f t="shared" si="793"/>
        <v>0</v>
      </c>
      <c r="M2421" s="19" t="s">
        <v>1260</v>
      </c>
      <c r="O2421" s="32" t="str">
        <f t="shared" si="801"/>
        <v>E341</v>
      </c>
      <c r="P2421" s="318"/>
      <c r="T2421" s="19" t="s">
        <v>1260</v>
      </c>
    </row>
    <row r="2422" spans="1:20" outlineLevel="2" x14ac:dyDescent="0.25">
      <c r="A2422" t="s">
        <v>206</v>
      </c>
      <c r="B2422" t="str">
        <f t="shared" si="798"/>
        <v>E3410 PRD Str/Impv, Mint Farm OP-12</v>
      </c>
      <c r="C2422" s="19" t="s">
        <v>1230</v>
      </c>
      <c r="E2422" s="27">
        <v>43465</v>
      </c>
      <c r="F2422" s="249">
        <v>10211670</v>
      </c>
      <c r="G2422" s="67">
        <v>2.5899999999999999E-2</v>
      </c>
      <c r="H2422" s="250">
        <v>22040.19</v>
      </c>
      <c r="I2422" s="249">
        <f t="shared" si="799"/>
        <v>10211670</v>
      </c>
      <c r="J2422" s="67">
        <f t="shared" si="802"/>
        <v>2.5899999999999999E-2</v>
      </c>
      <c r="K2422" s="259">
        <f t="shared" si="800"/>
        <v>22040.187749999997</v>
      </c>
      <c r="L2422" s="250">
        <f t="shared" si="793"/>
        <v>0</v>
      </c>
      <c r="M2422" s="19" t="s">
        <v>1260</v>
      </c>
      <c r="O2422" s="32" t="str">
        <f t="shared" si="801"/>
        <v>E341</v>
      </c>
      <c r="P2422" s="318"/>
      <c r="T2422" s="19" t="s">
        <v>1260</v>
      </c>
    </row>
    <row r="2423" spans="1:20" s="19" customFormat="1" ht="15.75" outlineLevel="1" thickBot="1" x14ac:dyDescent="0.3">
      <c r="A2423" s="28" t="s">
        <v>809</v>
      </c>
      <c r="C2423" s="20" t="s">
        <v>1235</v>
      </c>
      <c r="E2423" s="104" t="s">
        <v>1266</v>
      </c>
      <c r="F2423" s="29"/>
      <c r="G2423" s="30"/>
      <c r="H2423" s="41">
        <f>SUBTOTAL(9,H2411:H2422)</f>
        <v>264482.27999999997</v>
      </c>
      <c r="I2423" s="29"/>
      <c r="J2423" s="30">
        <f t="shared" si="802"/>
        <v>0</v>
      </c>
      <c r="K2423" s="41">
        <f>SUBTOTAL(9,K2411:K2422)</f>
        <v>264482.25299999991</v>
      </c>
      <c r="L2423" s="41">
        <f t="shared" si="793"/>
        <v>-0.03</v>
      </c>
      <c r="O2423" s="32" t="str">
        <f>LEFT(A2423,5)</f>
        <v>E3410</v>
      </c>
      <c r="P2423" s="318">
        <f>-L2423/2</f>
        <v>1.4999999999999999E-2</v>
      </c>
    </row>
    <row r="2424" spans="1:20" ht="15.75" outlineLevel="2" thickTop="1" x14ac:dyDescent="0.25">
      <c r="A2424" t="s">
        <v>207</v>
      </c>
      <c r="B2424" t="str">
        <f t="shared" ref="B2424:B2435" si="803">CONCATENATE(A2424,"-",MONTH(E2424))</f>
        <v>E3410 PRD Str/Impv, Sumas -1</v>
      </c>
      <c r="C2424" s="19" t="s">
        <v>1230</v>
      </c>
      <c r="E2424" s="27">
        <v>43131</v>
      </c>
      <c r="F2424" s="249">
        <v>1133739.78</v>
      </c>
      <c r="G2424" s="67">
        <v>1.49E-2</v>
      </c>
      <c r="H2424" s="250">
        <v>1407.7199999999998</v>
      </c>
      <c r="I2424" s="249">
        <f t="shared" ref="I2424:I2435" si="804">VLOOKUP(CONCATENATE(A2424,"-12"),$B$6:$F$7816,5,FALSE)</f>
        <v>1133739.78</v>
      </c>
      <c r="J2424" s="67">
        <f t="shared" si="802"/>
        <v>1.49E-2</v>
      </c>
      <c r="K2424" s="259">
        <f t="shared" ref="K2424:K2435" si="805">I2424*J2424/12</f>
        <v>1407.7268935000002</v>
      </c>
      <c r="L2424" s="250">
        <f t="shared" si="793"/>
        <v>0.01</v>
      </c>
      <c r="M2424" s="19" t="s">
        <v>1260</v>
      </c>
      <c r="O2424" s="32" t="str">
        <f t="shared" ref="O2424:O2435" si="806">LEFT(A2424,4)</f>
        <v>E341</v>
      </c>
      <c r="P2424" s="318"/>
      <c r="T2424" s="19" t="s">
        <v>1260</v>
      </c>
    </row>
    <row r="2425" spans="1:20" outlineLevel="2" x14ac:dyDescent="0.25">
      <c r="A2425" t="s">
        <v>207</v>
      </c>
      <c r="B2425" t="str">
        <f t="shared" si="803"/>
        <v>E3410 PRD Str/Impv, Sumas -2</v>
      </c>
      <c r="C2425" s="19" t="s">
        <v>1230</v>
      </c>
      <c r="E2425" s="27">
        <v>43159</v>
      </c>
      <c r="F2425" s="249">
        <v>1133739.78</v>
      </c>
      <c r="G2425" s="67">
        <v>1.49E-2</v>
      </c>
      <c r="H2425" s="250">
        <v>1407.7199999999998</v>
      </c>
      <c r="I2425" s="249">
        <f t="shared" si="804"/>
        <v>1133739.78</v>
      </c>
      <c r="J2425" s="67">
        <f t="shared" si="802"/>
        <v>1.49E-2</v>
      </c>
      <c r="K2425" s="259">
        <f t="shared" si="805"/>
        <v>1407.7268935000002</v>
      </c>
      <c r="L2425" s="250">
        <f t="shared" si="793"/>
        <v>0.01</v>
      </c>
      <c r="M2425" s="19" t="s">
        <v>1260</v>
      </c>
      <c r="O2425" s="32" t="str">
        <f t="shared" si="806"/>
        <v>E341</v>
      </c>
      <c r="P2425" s="318"/>
      <c r="T2425" s="19" t="s">
        <v>1260</v>
      </c>
    </row>
    <row r="2426" spans="1:20" outlineLevel="2" x14ac:dyDescent="0.25">
      <c r="A2426" t="s">
        <v>207</v>
      </c>
      <c r="B2426" t="str">
        <f t="shared" si="803"/>
        <v>E3410 PRD Str/Impv, Sumas -3</v>
      </c>
      <c r="C2426" s="19" t="s">
        <v>1230</v>
      </c>
      <c r="E2426" s="27">
        <v>43190</v>
      </c>
      <c r="F2426" s="249">
        <v>1133739.78</v>
      </c>
      <c r="G2426" s="67">
        <v>1.49E-2</v>
      </c>
      <c r="H2426" s="250">
        <v>1407.7199999999998</v>
      </c>
      <c r="I2426" s="249">
        <f t="shared" si="804"/>
        <v>1133739.78</v>
      </c>
      <c r="J2426" s="67">
        <f t="shared" si="802"/>
        <v>1.49E-2</v>
      </c>
      <c r="K2426" s="259">
        <f t="shared" si="805"/>
        <v>1407.7268935000002</v>
      </c>
      <c r="L2426" s="250">
        <f t="shared" si="793"/>
        <v>0.01</v>
      </c>
      <c r="M2426" s="19" t="s">
        <v>1260</v>
      </c>
      <c r="O2426" s="32" t="str">
        <f t="shared" si="806"/>
        <v>E341</v>
      </c>
      <c r="P2426" s="318"/>
      <c r="T2426" s="19" t="s">
        <v>1260</v>
      </c>
    </row>
    <row r="2427" spans="1:20" outlineLevel="2" x14ac:dyDescent="0.25">
      <c r="A2427" t="s">
        <v>207</v>
      </c>
      <c r="B2427" t="str">
        <f t="shared" si="803"/>
        <v>E3410 PRD Str/Impv, Sumas -4</v>
      </c>
      <c r="C2427" s="19" t="s">
        <v>1230</v>
      </c>
      <c r="E2427" s="27">
        <v>43220</v>
      </c>
      <c r="F2427" s="249">
        <v>1133739.78</v>
      </c>
      <c r="G2427" s="67">
        <v>1.49E-2</v>
      </c>
      <c r="H2427" s="250">
        <v>1407.7199999999998</v>
      </c>
      <c r="I2427" s="249">
        <f t="shared" si="804"/>
        <v>1133739.78</v>
      </c>
      <c r="J2427" s="67">
        <f t="shared" si="802"/>
        <v>1.49E-2</v>
      </c>
      <c r="K2427" s="259">
        <f t="shared" si="805"/>
        <v>1407.7268935000002</v>
      </c>
      <c r="L2427" s="250">
        <f t="shared" si="793"/>
        <v>0.01</v>
      </c>
      <c r="M2427" s="19" t="s">
        <v>1260</v>
      </c>
      <c r="O2427" s="32" t="str">
        <f t="shared" si="806"/>
        <v>E341</v>
      </c>
      <c r="P2427" s="318"/>
      <c r="T2427" s="19" t="s">
        <v>1260</v>
      </c>
    </row>
    <row r="2428" spans="1:20" outlineLevel="2" x14ac:dyDescent="0.25">
      <c r="A2428" t="s">
        <v>207</v>
      </c>
      <c r="B2428" t="str">
        <f t="shared" si="803"/>
        <v>E3410 PRD Str/Impv, Sumas -5</v>
      </c>
      <c r="C2428" s="19" t="s">
        <v>1230</v>
      </c>
      <c r="E2428" s="27">
        <v>43251</v>
      </c>
      <c r="F2428" s="249">
        <v>1133739.78</v>
      </c>
      <c r="G2428" s="67">
        <v>1.49E-2</v>
      </c>
      <c r="H2428" s="250">
        <v>1407.7199999999998</v>
      </c>
      <c r="I2428" s="249">
        <f t="shared" si="804"/>
        <v>1133739.78</v>
      </c>
      <c r="J2428" s="67">
        <f t="shared" si="802"/>
        <v>1.49E-2</v>
      </c>
      <c r="K2428" s="259">
        <f t="shared" si="805"/>
        <v>1407.7268935000002</v>
      </c>
      <c r="L2428" s="250">
        <f t="shared" si="793"/>
        <v>0.01</v>
      </c>
      <c r="M2428" s="19" t="s">
        <v>1260</v>
      </c>
      <c r="O2428" s="32" t="str">
        <f t="shared" si="806"/>
        <v>E341</v>
      </c>
      <c r="P2428" s="318"/>
      <c r="T2428" s="19" t="s">
        <v>1260</v>
      </c>
    </row>
    <row r="2429" spans="1:20" outlineLevel="2" x14ac:dyDescent="0.25">
      <c r="A2429" t="s">
        <v>207</v>
      </c>
      <c r="B2429" t="str">
        <f t="shared" si="803"/>
        <v>E3410 PRD Str/Impv, Sumas -6</v>
      </c>
      <c r="C2429" s="19" t="s">
        <v>1230</v>
      </c>
      <c r="E2429" s="27">
        <v>43281</v>
      </c>
      <c r="F2429" s="249">
        <v>1133739.78</v>
      </c>
      <c r="G2429" s="67">
        <v>1.49E-2</v>
      </c>
      <c r="H2429" s="250">
        <v>1407.7199999999998</v>
      </c>
      <c r="I2429" s="249">
        <f t="shared" si="804"/>
        <v>1133739.78</v>
      </c>
      <c r="J2429" s="67">
        <f t="shared" si="802"/>
        <v>1.49E-2</v>
      </c>
      <c r="K2429" s="259">
        <f t="shared" si="805"/>
        <v>1407.7268935000002</v>
      </c>
      <c r="L2429" s="250">
        <f t="shared" si="793"/>
        <v>0.01</v>
      </c>
      <c r="M2429" s="19" t="s">
        <v>1260</v>
      </c>
      <c r="O2429" s="32" t="str">
        <f t="shared" si="806"/>
        <v>E341</v>
      </c>
      <c r="P2429" s="318"/>
      <c r="T2429" s="19" t="s">
        <v>1260</v>
      </c>
    </row>
    <row r="2430" spans="1:20" outlineLevel="2" x14ac:dyDescent="0.25">
      <c r="A2430" t="s">
        <v>207</v>
      </c>
      <c r="B2430" t="str">
        <f t="shared" si="803"/>
        <v>E3410 PRD Str/Impv, Sumas -7</v>
      </c>
      <c r="C2430" s="19" t="s">
        <v>1230</v>
      </c>
      <c r="E2430" s="27">
        <v>43312</v>
      </c>
      <c r="F2430" s="249">
        <v>1133739.78</v>
      </c>
      <c r="G2430" s="67">
        <v>1.49E-2</v>
      </c>
      <c r="H2430" s="250">
        <v>1407.7199999999998</v>
      </c>
      <c r="I2430" s="249">
        <f t="shared" si="804"/>
        <v>1133739.78</v>
      </c>
      <c r="J2430" s="67">
        <f t="shared" si="802"/>
        <v>1.49E-2</v>
      </c>
      <c r="K2430" s="259">
        <f t="shared" si="805"/>
        <v>1407.7268935000002</v>
      </c>
      <c r="L2430" s="250">
        <f t="shared" si="793"/>
        <v>0.01</v>
      </c>
      <c r="M2430" s="19" t="s">
        <v>1260</v>
      </c>
      <c r="O2430" s="32" t="str">
        <f t="shared" si="806"/>
        <v>E341</v>
      </c>
      <c r="P2430" s="318"/>
      <c r="T2430" s="19" t="s">
        <v>1260</v>
      </c>
    </row>
    <row r="2431" spans="1:20" outlineLevel="2" x14ac:dyDescent="0.25">
      <c r="A2431" t="s">
        <v>207</v>
      </c>
      <c r="B2431" t="str">
        <f t="shared" si="803"/>
        <v>E3410 PRD Str/Impv, Sumas -8</v>
      </c>
      <c r="C2431" s="19" t="s">
        <v>1230</v>
      </c>
      <c r="E2431" s="27">
        <v>43343</v>
      </c>
      <c r="F2431" s="249">
        <v>1133739.78</v>
      </c>
      <c r="G2431" s="67">
        <v>1.49E-2</v>
      </c>
      <c r="H2431" s="250">
        <v>1407.7199999999998</v>
      </c>
      <c r="I2431" s="249">
        <f t="shared" si="804"/>
        <v>1133739.78</v>
      </c>
      <c r="J2431" s="67">
        <f t="shared" si="802"/>
        <v>1.49E-2</v>
      </c>
      <c r="K2431" s="259">
        <f t="shared" si="805"/>
        <v>1407.7268935000002</v>
      </c>
      <c r="L2431" s="250">
        <f t="shared" si="793"/>
        <v>0.01</v>
      </c>
      <c r="M2431" s="19" t="s">
        <v>1260</v>
      </c>
      <c r="O2431" s="32" t="str">
        <f t="shared" si="806"/>
        <v>E341</v>
      </c>
      <c r="P2431" s="318"/>
      <c r="T2431" s="19" t="s">
        <v>1260</v>
      </c>
    </row>
    <row r="2432" spans="1:20" outlineLevel="2" x14ac:dyDescent="0.25">
      <c r="A2432" t="s">
        <v>207</v>
      </c>
      <c r="B2432" t="str">
        <f t="shared" si="803"/>
        <v>E3410 PRD Str/Impv, Sumas -9</v>
      </c>
      <c r="C2432" s="19" t="s">
        <v>1230</v>
      </c>
      <c r="E2432" s="27">
        <v>43373</v>
      </c>
      <c r="F2432" s="249">
        <v>1133739.78</v>
      </c>
      <c r="G2432" s="67">
        <v>1.49E-2</v>
      </c>
      <c r="H2432" s="250">
        <v>1407.7199999999998</v>
      </c>
      <c r="I2432" s="249">
        <f t="shared" si="804"/>
        <v>1133739.78</v>
      </c>
      <c r="J2432" s="67">
        <f t="shared" si="802"/>
        <v>1.49E-2</v>
      </c>
      <c r="K2432" s="259">
        <f t="shared" si="805"/>
        <v>1407.7268935000002</v>
      </c>
      <c r="L2432" s="250">
        <f t="shared" si="793"/>
        <v>0.01</v>
      </c>
      <c r="M2432" s="19" t="s">
        <v>1260</v>
      </c>
      <c r="O2432" s="32" t="str">
        <f t="shared" si="806"/>
        <v>E341</v>
      </c>
      <c r="P2432" s="318"/>
      <c r="T2432" s="19" t="s">
        <v>1260</v>
      </c>
    </row>
    <row r="2433" spans="1:20" outlineLevel="2" x14ac:dyDescent="0.25">
      <c r="A2433" t="s">
        <v>207</v>
      </c>
      <c r="B2433" t="str">
        <f t="shared" si="803"/>
        <v>E3410 PRD Str/Impv, Sumas -10</v>
      </c>
      <c r="C2433" s="19" t="s">
        <v>1230</v>
      </c>
      <c r="E2433" s="27">
        <v>43404</v>
      </c>
      <c r="F2433" s="249">
        <v>1133739.78</v>
      </c>
      <c r="G2433" s="67">
        <v>1.49E-2</v>
      </c>
      <c r="H2433" s="250">
        <v>1407.7199999999998</v>
      </c>
      <c r="I2433" s="249">
        <f t="shared" si="804"/>
        <v>1133739.78</v>
      </c>
      <c r="J2433" s="67">
        <f t="shared" si="802"/>
        <v>1.49E-2</v>
      </c>
      <c r="K2433" s="259">
        <f t="shared" si="805"/>
        <v>1407.7268935000002</v>
      </c>
      <c r="L2433" s="250">
        <f t="shared" si="793"/>
        <v>0.01</v>
      </c>
      <c r="M2433" s="19" t="s">
        <v>1260</v>
      </c>
      <c r="O2433" s="32" t="str">
        <f t="shared" si="806"/>
        <v>E341</v>
      </c>
      <c r="P2433" s="318"/>
      <c r="T2433" s="19" t="s">
        <v>1260</v>
      </c>
    </row>
    <row r="2434" spans="1:20" outlineLevel="2" x14ac:dyDescent="0.25">
      <c r="A2434" t="s">
        <v>207</v>
      </c>
      <c r="B2434" t="str">
        <f t="shared" si="803"/>
        <v>E3410 PRD Str/Impv, Sumas -11</v>
      </c>
      <c r="C2434" s="19" t="s">
        <v>1230</v>
      </c>
      <c r="E2434" s="27">
        <v>43434</v>
      </c>
      <c r="F2434" s="249">
        <v>1133739.78</v>
      </c>
      <c r="G2434" s="67">
        <v>1.49E-2</v>
      </c>
      <c r="H2434" s="250">
        <v>1407.7199999999998</v>
      </c>
      <c r="I2434" s="249">
        <f t="shared" si="804"/>
        <v>1133739.78</v>
      </c>
      <c r="J2434" s="67">
        <f t="shared" si="802"/>
        <v>1.49E-2</v>
      </c>
      <c r="K2434" s="259">
        <f t="shared" si="805"/>
        <v>1407.7268935000002</v>
      </c>
      <c r="L2434" s="250">
        <f t="shared" si="793"/>
        <v>0.01</v>
      </c>
      <c r="M2434" s="19" t="s">
        <v>1260</v>
      </c>
      <c r="O2434" s="32" t="str">
        <f t="shared" si="806"/>
        <v>E341</v>
      </c>
      <c r="P2434" s="318"/>
      <c r="T2434" s="19" t="s">
        <v>1260</v>
      </c>
    </row>
    <row r="2435" spans="1:20" outlineLevel="2" x14ac:dyDescent="0.25">
      <c r="A2435" t="s">
        <v>207</v>
      </c>
      <c r="B2435" t="str">
        <f t="shared" si="803"/>
        <v>E3410 PRD Str/Impv, Sumas -12</v>
      </c>
      <c r="C2435" s="19" t="s">
        <v>1230</v>
      </c>
      <c r="E2435" s="27">
        <v>43465</v>
      </c>
      <c r="F2435" s="249">
        <v>1133739.78</v>
      </c>
      <c r="G2435" s="67">
        <v>1.49E-2</v>
      </c>
      <c r="H2435" s="250">
        <v>1407.7199999999998</v>
      </c>
      <c r="I2435" s="249">
        <f t="shared" si="804"/>
        <v>1133739.78</v>
      </c>
      <c r="J2435" s="67">
        <f t="shared" si="802"/>
        <v>1.49E-2</v>
      </c>
      <c r="K2435" s="259">
        <f t="shared" si="805"/>
        <v>1407.7268935000002</v>
      </c>
      <c r="L2435" s="250">
        <f t="shared" si="793"/>
        <v>0.01</v>
      </c>
      <c r="M2435" s="19" t="s">
        <v>1260</v>
      </c>
      <c r="O2435" s="32" t="str">
        <f t="shared" si="806"/>
        <v>E341</v>
      </c>
      <c r="P2435" s="318"/>
      <c r="T2435" s="19" t="s">
        <v>1260</v>
      </c>
    </row>
    <row r="2436" spans="1:20" s="19" customFormat="1" ht="15.75" outlineLevel="1" thickBot="1" x14ac:dyDescent="0.3">
      <c r="A2436" s="28" t="s">
        <v>810</v>
      </c>
      <c r="C2436" s="20" t="s">
        <v>1235</v>
      </c>
      <c r="E2436" s="104" t="s">
        <v>1266</v>
      </c>
      <c r="F2436" s="29"/>
      <c r="G2436" s="30"/>
      <c r="H2436" s="41">
        <f>SUBTOTAL(9,H2424:H2435)</f>
        <v>16892.639999999996</v>
      </c>
      <c r="I2436" s="29"/>
      <c r="J2436" s="30">
        <f t="shared" si="802"/>
        <v>0</v>
      </c>
      <c r="K2436" s="41">
        <f>SUBTOTAL(9,K2424:K2435)</f>
        <v>16892.722721999999</v>
      </c>
      <c r="L2436" s="41">
        <f t="shared" si="793"/>
        <v>0.08</v>
      </c>
      <c r="O2436" s="32" t="str">
        <f>LEFT(A2436,5)</f>
        <v>E3410</v>
      </c>
      <c r="P2436" s="318">
        <f>-L2436/2</f>
        <v>-0.04</v>
      </c>
    </row>
    <row r="2437" spans="1:20" ht="15.75" outlineLevel="2" thickTop="1" x14ac:dyDescent="0.25">
      <c r="A2437" t="s">
        <v>208</v>
      </c>
      <c r="B2437" t="str">
        <f t="shared" ref="B2437:B2448" si="807">CONCATENATE(A2437,"-",MONTH(E2437))</f>
        <v>E3410 PRD Str/Impv, Sumas OP-1</v>
      </c>
      <c r="C2437" s="19" t="s">
        <v>1230</v>
      </c>
      <c r="E2437" s="27">
        <v>43131</v>
      </c>
      <c r="F2437" s="249">
        <v>2585068.23</v>
      </c>
      <c r="G2437" s="67">
        <v>1.49E-2</v>
      </c>
      <c r="H2437" s="250">
        <v>3209.8</v>
      </c>
      <c r="I2437" s="249">
        <f t="shared" ref="I2437:I2448" si="808">VLOOKUP(CONCATENATE(A2437,"-12"),$B$6:$F$7816,5,FALSE)</f>
        <v>2585068.23</v>
      </c>
      <c r="J2437" s="67">
        <f t="shared" si="802"/>
        <v>1.49E-2</v>
      </c>
      <c r="K2437" s="259">
        <f t="shared" ref="K2437:K2448" si="809">I2437*J2437/12</f>
        <v>3209.7930522499996</v>
      </c>
      <c r="L2437" s="250">
        <f t="shared" si="793"/>
        <v>-0.01</v>
      </c>
      <c r="M2437" s="19" t="s">
        <v>1260</v>
      </c>
      <c r="O2437" s="32" t="str">
        <f t="shared" ref="O2437:O2448" si="810">LEFT(A2437,4)</f>
        <v>E341</v>
      </c>
      <c r="P2437" s="318"/>
      <c r="T2437" s="19" t="s">
        <v>1260</v>
      </c>
    </row>
    <row r="2438" spans="1:20" outlineLevel="2" x14ac:dyDescent="0.25">
      <c r="A2438" t="s">
        <v>208</v>
      </c>
      <c r="B2438" t="str">
        <f t="shared" si="807"/>
        <v>E3410 PRD Str/Impv, Sumas OP-2</v>
      </c>
      <c r="C2438" s="19" t="s">
        <v>1230</v>
      </c>
      <c r="E2438" s="27">
        <v>43159</v>
      </c>
      <c r="F2438" s="249">
        <v>2585068.23</v>
      </c>
      <c r="G2438" s="67">
        <v>1.49E-2</v>
      </c>
      <c r="H2438" s="250">
        <v>3209.8</v>
      </c>
      <c r="I2438" s="249">
        <f t="shared" si="808"/>
        <v>2585068.23</v>
      </c>
      <c r="J2438" s="67">
        <f t="shared" si="802"/>
        <v>1.49E-2</v>
      </c>
      <c r="K2438" s="259">
        <f t="shared" si="809"/>
        <v>3209.7930522499996</v>
      </c>
      <c r="L2438" s="250">
        <f t="shared" si="793"/>
        <v>-0.01</v>
      </c>
      <c r="M2438" s="19" t="s">
        <v>1260</v>
      </c>
      <c r="O2438" s="32" t="str">
        <f t="shared" si="810"/>
        <v>E341</v>
      </c>
      <c r="P2438" s="318"/>
      <c r="T2438" s="19" t="s">
        <v>1260</v>
      </c>
    </row>
    <row r="2439" spans="1:20" outlineLevel="2" x14ac:dyDescent="0.25">
      <c r="A2439" t="s">
        <v>208</v>
      </c>
      <c r="B2439" t="str">
        <f t="shared" si="807"/>
        <v>E3410 PRD Str/Impv, Sumas OP-3</v>
      </c>
      <c r="C2439" s="19" t="s">
        <v>1230</v>
      </c>
      <c r="E2439" s="27">
        <v>43190</v>
      </c>
      <c r="F2439" s="249">
        <v>2585068.23</v>
      </c>
      <c r="G2439" s="67">
        <v>1.49E-2</v>
      </c>
      <c r="H2439" s="250">
        <v>3209.8</v>
      </c>
      <c r="I2439" s="249">
        <f t="shared" si="808"/>
        <v>2585068.23</v>
      </c>
      <c r="J2439" s="67">
        <f t="shared" si="802"/>
        <v>1.49E-2</v>
      </c>
      <c r="K2439" s="259">
        <f t="shared" si="809"/>
        <v>3209.7930522499996</v>
      </c>
      <c r="L2439" s="250">
        <f t="shared" si="793"/>
        <v>-0.01</v>
      </c>
      <c r="M2439" s="19" t="s">
        <v>1260</v>
      </c>
      <c r="O2439" s="32" t="str">
        <f t="shared" si="810"/>
        <v>E341</v>
      </c>
      <c r="P2439" s="318"/>
      <c r="T2439" s="19" t="s">
        <v>1260</v>
      </c>
    </row>
    <row r="2440" spans="1:20" outlineLevel="2" x14ac:dyDescent="0.25">
      <c r="A2440" t="s">
        <v>208</v>
      </c>
      <c r="B2440" t="str">
        <f t="shared" si="807"/>
        <v>E3410 PRD Str/Impv, Sumas OP-4</v>
      </c>
      <c r="C2440" s="19" t="s">
        <v>1230</v>
      </c>
      <c r="E2440" s="27">
        <v>43220</v>
      </c>
      <c r="F2440" s="249">
        <v>2585068.23</v>
      </c>
      <c r="G2440" s="67">
        <v>1.49E-2</v>
      </c>
      <c r="H2440" s="250">
        <v>3209.8</v>
      </c>
      <c r="I2440" s="249">
        <f t="shared" si="808"/>
        <v>2585068.23</v>
      </c>
      <c r="J2440" s="67">
        <f t="shared" si="802"/>
        <v>1.49E-2</v>
      </c>
      <c r="K2440" s="259">
        <f t="shared" si="809"/>
        <v>3209.7930522499996</v>
      </c>
      <c r="L2440" s="250">
        <f t="shared" si="793"/>
        <v>-0.01</v>
      </c>
      <c r="M2440" s="19" t="s">
        <v>1260</v>
      </c>
      <c r="O2440" s="32" t="str">
        <f t="shared" si="810"/>
        <v>E341</v>
      </c>
      <c r="P2440" s="318"/>
      <c r="T2440" s="19" t="s">
        <v>1260</v>
      </c>
    </row>
    <row r="2441" spans="1:20" outlineLevel="2" x14ac:dyDescent="0.25">
      <c r="A2441" t="s">
        <v>208</v>
      </c>
      <c r="B2441" t="str">
        <f t="shared" si="807"/>
        <v>E3410 PRD Str/Impv, Sumas OP-5</v>
      </c>
      <c r="C2441" s="19" t="s">
        <v>1230</v>
      </c>
      <c r="E2441" s="27">
        <v>43251</v>
      </c>
      <c r="F2441" s="249">
        <v>2585068.23</v>
      </c>
      <c r="G2441" s="67">
        <v>1.49E-2</v>
      </c>
      <c r="H2441" s="250">
        <v>3209.8</v>
      </c>
      <c r="I2441" s="249">
        <f t="shared" si="808"/>
        <v>2585068.23</v>
      </c>
      <c r="J2441" s="67">
        <f t="shared" si="802"/>
        <v>1.49E-2</v>
      </c>
      <c r="K2441" s="259">
        <f t="shared" si="809"/>
        <v>3209.7930522499996</v>
      </c>
      <c r="L2441" s="250">
        <f t="shared" si="793"/>
        <v>-0.01</v>
      </c>
      <c r="M2441" s="19" t="s">
        <v>1260</v>
      </c>
      <c r="O2441" s="32" t="str">
        <f t="shared" si="810"/>
        <v>E341</v>
      </c>
      <c r="P2441" s="318"/>
      <c r="T2441" s="19" t="s">
        <v>1260</v>
      </c>
    </row>
    <row r="2442" spans="1:20" outlineLevel="2" x14ac:dyDescent="0.25">
      <c r="A2442" t="s">
        <v>208</v>
      </c>
      <c r="B2442" t="str">
        <f t="shared" si="807"/>
        <v>E3410 PRD Str/Impv, Sumas OP-6</v>
      </c>
      <c r="C2442" s="19" t="s">
        <v>1230</v>
      </c>
      <c r="E2442" s="27">
        <v>43281</v>
      </c>
      <c r="F2442" s="249">
        <v>2585068.23</v>
      </c>
      <c r="G2442" s="67">
        <v>1.49E-2</v>
      </c>
      <c r="H2442" s="250">
        <v>3209.8</v>
      </c>
      <c r="I2442" s="249">
        <f t="shared" si="808"/>
        <v>2585068.23</v>
      </c>
      <c r="J2442" s="67">
        <f t="shared" si="802"/>
        <v>1.49E-2</v>
      </c>
      <c r="K2442" s="259">
        <f t="shared" si="809"/>
        <v>3209.7930522499996</v>
      </c>
      <c r="L2442" s="250">
        <f t="shared" si="793"/>
        <v>-0.01</v>
      </c>
      <c r="M2442" s="19" t="s">
        <v>1260</v>
      </c>
      <c r="O2442" s="32" t="str">
        <f t="shared" si="810"/>
        <v>E341</v>
      </c>
      <c r="P2442" s="318"/>
      <c r="T2442" s="19" t="s">
        <v>1260</v>
      </c>
    </row>
    <row r="2443" spans="1:20" outlineLevel="2" x14ac:dyDescent="0.25">
      <c r="A2443" t="s">
        <v>208</v>
      </c>
      <c r="B2443" t="str">
        <f t="shared" si="807"/>
        <v>E3410 PRD Str/Impv, Sumas OP-7</v>
      </c>
      <c r="C2443" s="19" t="s">
        <v>1230</v>
      </c>
      <c r="E2443" s="27">
        <v>43312</v>
      </c>
      <c r="F2443" s="249">
        <v>2585068.23</v>
      </c>
      <c r="G2443" s="67">
        <v>1.49E-2</v>
      </c>
      <c r="H2443" s="250">
        <v>3209.8</v>
      </c>
      <c r="I2443" s="249">
        <f t="shared" si="808"/>
        <v>2585068.23</v>
      </c>
      <c r="J2443" s="67">
        <f t="shared" si="802"/>
        <v>1.49E-2</v>
      </c>
      <c r="K2443" s="259">
        <f t="shared" si="809"/>
        <v>3209.7930522499996</v>
      </c>
      <c r="L2443" s="250">
        <f t="shared" si="793"/>
        <v>-0.01</v>
      </c>
      <c r="M2443" s="19" t="s">
        <v>1260</v>
      </c>
      <c r="O2443" s="32" t="str">
        <f t="shared" si="810"/>
        <v>E341</v>
      </c>
      <c r="P2443" s="318"/>
      <c r="T2443" s="19" t="s">
        <v>1260</v>
      </c>
    </row>
    <row r="2444" spans="1:20" outlineLevel="2" x14ac:dyDescent="0.25">
      <c r="A2444" t="s">
        <v>208</v>
      </c>
      <c r="B2444" t="str">
        <f t="shared" si="807"/>
        <v>E3410 PRD Str/Impv, Sumas OP-8</v>
      </c>
      <c r="C2444" s="19" t="s">
        <v>1230</v>
      </c>
      <c r="E2444" s="27">
        <v>43343</v>
      </c>
      <c r="F2444" s="249">
        <v>2585068.23</v>
      </c>
      <c r="G2444" s="67">
        <v>1.49E-2</v>
      </c>
      <c r="H2444" s="250">
        <v>3209.8</v>
      </c>
      <c r="I2444" s="249">
        <f t="shared" si="808"/>
        <v>2585068.23</v>
      </c>
      <c r="J2444" s="67">
        <f t="shared" si="802"/>
        <v>1.49E-2</v>
      </c>
      <c r="K2444" s="259">
        <f t="shared" si="809"/>
        <v>3209.7930522499996</v>
      </c>
      <c r="L2444" s="250">
        <f t="shared" si="793"/>
        <v>-0.01</v>
      </c>
      <c r="M2444" s="19" t="s">
        <v>1260</v>
      </c>
      <c r="O2444" s="32" t="str">
        <f t="shared" si="810"/>
        <v>E341</v>
      </c>
      <c r="P2444" s="318"/>
      <c r="T2444" s="19" t="s">
        <v>1260</v>
      </c>
    </row>
    <row r="2445" spans="1:20" outlineLevel="2" x14ac:dyDescent="0.25">
      <c r="A2445" t="s">
        <v>208</v>
      </c>
      <c r="B2445" t="str">
        <f t="shared" si="807"/>
        <v>E3410 PRD Str/Impv, Sumas OP-9</v>
      </c>
      <c r="C2445" s="19" t="s">
        <v>1230</v>
      </c>
      <c r="E2445" s="27">
        <v>43373</v>
      </c>
      <c r="F2445" s="249">
        <v>2585068.23</v>
      </c>
      <c r="G2445" s="67">
        <v>1.49E-2</v>
      </c>
      <c r="H2445" s="250">
        <v>3209.8</v>
      </c>
      <c r="I2445" s="249">
        <f t="shared" si="808"/>
        <v>2585068.23</v>
      </c>
      <c r="J2445" s="67">
        <f t="shared" si="802"/>
        <v>1.49E-2</v>
      </c>
      <c r="K2445" s="259">
        <f t="shared" si="809"/>
        <v>3209.7930522499996</v>
      </c>
      <c r="L2445" s="250">
        <f t="shared" si="793"/>
        <v>-0.01</v>
      </c>
      <c r="M2445" s="19" t="s">
        <v>1260</v>
      </c>
      <c r="O2445" s="32" t="str">
        <f t="shared" si="810"/>
        <v>E341</v>
      </c>
      <c r="P2445" s="318"/>
      <c r="T2445" s="19" t="s">
        <v>1260</v>
      </c>
    </row>
    <row r="2446" spans="1:20" outlineLevel="2" x14ac:dyDescent="0.25">
      <c r="A2446" t="s">
        <v>208</v>
      </c>
      <c r="B2446" t="str">
        <f t="shared" si="807"/>
        <v>E3410 PRD Str/Impv, Sumas OP-10</v>
      </c>
      <c r="C2446" s="19" t="s">
        <v>1230</v>
      </c>
      <c r="E2446" s="27">
        <v>43404</v>
      </c>
      <c r="F2446" s="249">
        <v>2585068.23</v>
      </c>
      <c r="G2446" s="67">
        <v>1.49E-2</v>
      </c>
      <c r="H2446" s="250">
        <v>3209.8</v>
      </c>
      <c r="I2446" s="249">
        <f t="shared" si="808"/>
        <v>2585068.23</v>
      </c>
      <c r="J2446" s="67">
        <f t="shared" si="802"/>
        <v>1.49E-2</v>
      </c>
      <c r="K2446" s="259">
        <f t="shared" si="809"/>
        <v>3209.7930522499996</v>
      </c>
      <c r="L2446" s="250">
        <f t="shared" si="793"/>
        <v>-0.01</v>
      </c>
      <c r="M2446" s="19" t="s">
        <v>1260</v>
      </c>
      <c r="O2446" s="32" t="str">
        <f t="shared" si="810"/>
        <v>E341</v>
      </c>
      <c r="P2446" s="318"/>
      <c r="T2446" s="19" t="s">
        <v>1260</v>
      </c>
    </row>
    <row r="2447" spans="1:20" outlineLevel="2" x14ac:dyDescent="0.25">
      <c r="A2447" t="s">
        <v>208</v>
      </c>
      <c r="B2447" t="str">
        <f t="shared" si="807"/>
        <v>E3410 PRD Str/Impv, Sumas OP-11</v>
      </c>
      <c r="C2447" s="19" t="s">
        <v>1230</v>
      </c>
      <c r="E2447" s="27">
        <v>43434</v>
      </c>
      <c r="F2447" s="249">
        <v>2585068.23</v>
      </c>
      <c r="G2447" s="67">
        <v>1.49E-2</v>
      </c>
      <c r="H2447" s="250">
        <v>3209.8</v>
      </c>
      <c r="I2447" s="249">
        <f t="shared" si="808"/>
        <v>2585068.23</v>
      </c>
      <c r="J2447" s="67">
        <f t="shared" si="802"/>
        <v>1.49E-2</v>
      </c>
      <c r="K2447" s="259">
        <f t="shared" si="809"/>
        <v>3209.7930522499996</v>
      </c>
      <c r="L2447" s="250">
        <f t="shared" si="793"/>
        <v>-0.01</v>
      </c>
      <c r="M2447" s="19" t="s">
        <v>1260</v>
      </c>
      <c r="O2447" s="32" t="str">
        <f t="shared" si="810"/>
        <v>E341</v>
      </c>
      <c r="P2447" s="318"/>
      <c r="T2447" s="19" t="s">
        <v>1260</v>
      </c>
    </row>
    <row r="2448" spans="1:20" outlineLevel="2" x14ac:dyDescent="0.25">
      <c r="A2448" t="s">
        <v>208</v>
      </c>
      <c r="B2448" t="str">
        <f t="shared" si="807"/>
        <v>E3410 PRD Str/Impv, Sumas OP-12</v>
      </c>
      <c r="C2448" s="19" t="s">
        <v>1230</v>
      </c>
      <c r="E2448" s="27">
        <v>43465</v>
      </c>
      <c r="F2448" s="249">
        <v>2585068.23</v>
      </c>
      <c r="G2448" s="67">
        <v>1.49E-2</v>
      </c>
      <c r="H2448" s="250">
        <v>3209.8</v>
      </c>
      <c r="I2448" s="249">
        <f t="shared" si="808"/>
        <v>2585068.23</v>
      </c>
      <c r="J2448" s="67">
        <f t="shared" si="802"/>
        <v>1.49E-2</v>
      </c>
      <c r="K2448" s="259">
        <f t="shared" si="809"/>
        <v>3209.7930522499996</v>
      </c>
      <c r="L2448" s="250">
        <f t="shared" si="793"/>
        <v>-0.01</v>
      </c>
      <c r="M2448" s="19" t="s">
        <v>1260</v>
      </c>
      <c r="O2448" s="32" t="str">
        <f t="shared" si="810"/>
        <v>E341</v>
      </c>
      <c r="P2448" s="318"/>
      <c r="T2448" s="19" t="s">
        <v>1260</v>
      </c>
    </row>
    <row r="2449" spans="1:20" s="19" customFormat="1" ht="15.75" outlineLevel="1" thickBot="1" x14ac:dyDescent="0.3">
      <c r="A2449" s="28" t="s">
        <v>811</v>
      </c>
      <c r="C2449" s="20" t="s">
        <v>1235</v>
      </c>
      <c r="E2449" s="104" t="s">
        <v>1266</v>
      </c>
      <c r="F2449" s="29"/>
      <c r="G2449" s="30"/>
      <c r="H2449" s="41">
        <f>SUBTOTAL(9,H2437:H2448)</f>
        <v>38517.599999999999</v>
      </c>
      <c r="I2449" s="29"/>
      <c r="J2449" s="30">
        <f t="shared" si="802"/>
        <v>0</v>
      </c>
      <c r="K2449" s="41">
        <f>SUBTOTAL(9,K2437:K2448)</f>
        <v>38517.516626999997</v>
      </c>
      <c r="L2449" s="41">
        <f t="shared" si="793"/>
        <v>-0.08</v>
      </c>
      <c r="O2449" s="32" t="str">
        <f>LEFT(A2449,5)</f>
        <v>E3410</v>
      </c>
      <c r="P2449" s="318">
        <f>-L2449/2</f>
        <v>0.04</v>
      </c>
    </row>
    <row r="2450" spans="1:20" ht="15.75" outlineLevel="2" thickTop="1" x14ac:dyDescent="0.25">
      <c r="A2450" t="s">
        <v>209</v>
      </c>
      <c r="B2450" t="str">
        <f t="shared" ref="B2450:B2461" si="811">CONCATENATE(A2450,"-",MONTH(E2450))</f>
        <v>E3410 PRD Str/Impv, Whitehorn 2-3Cm-1</v>
      </c>
      <c r="C2450" s="19" t="s">
        <v>1230</v>
      </c>
      <c r="E2450" s="27">
        <v>43131</v>
      </c>
      <c r="F2450" s="249">
        <v>1161347.56</v>
      </c>
      <c r="G2450" s="67">
        <v>2.8299999999999999E-2</v>
      </c>
      <c r="H2450" s="250">
        <v>2738.84</v>
      </c>
      <c r="I2450" s="249">
        <f t="shared" ref="I2450:I2461" si="812">VLOOKUP(CONCATENATE(A2450,"-12"),$B$6:$F$7816,5,FALSE)</f>
        <v>1486816.65</v>
      </c>
      <c r="J2450" s="67">
        <f t="shared" si="802"/>
        <v>2.8299999999999999E-2</v>
      </c>
      <c r="K2450" s="259">
        <f t="shared" ref="K2450:K2461" si="813">I2450*J2450/12</f>
        <v>3506.4092662499993</v>
      </c>
      <c r="L2450" s="250">
        <f t="shared" si="793"/>
        <v>767.57</v>
      </c>
      <c r="M2450" s="19" t="s">
        <v>1260</v>
      </c>
      <c r="O2450" s="32" t="str">
        <f t="shared" ref="O2450:O2461" si="814">LEFT(A2450,4)</f>
        <v>E341</v>
      </c>
      <c r="P2450" s="318"/>
      <c r="T2450" s="19" t="s">
        <v>1260</v>
      </c>
    </row>
    <row r="2451" spans="1:20" outlineLevel="2" x14ac:dyDescent="0.25">
      <c r="A2451" t="s">
        <v>209</v>
      </c>
      <c r="B2451" t="str">
        <f t="shared" si="811"/>
        <v>E3410 PRD Str/Impv, Whitehorn 2-3Cm-2</v>
      </c>
      <c r="C2451" s="19" t="s">
        <v>1230</v>
      </c>
      <c r="E2451" s="27">
        <v>43159</v>
      </c>
      <c r="F2451" s="249">
        <v>1161347.56</v>
      </c>
      <c r="G2451" s="67">
        <v>2.8299999999999999E-2</v>
      </c>
      <c r="H2451" s="250">
        <v>2738.84</v>
      </c>
      <c r="I2451" s="249">
        <f t="shared" si="812"/>
        <v>1486816.65</v>
      </c>
      <c r="J2451" s="67">
        <f t="shared" si="802"/>
        <v>2.8299999999999999E-2</v>
      </c>
      <c r="K2451" s="259">
        <f t="shared" si="813"/>
        <v>3506.4092662499993</v>
      </c>
      <c r="L2451" s="250">
        <f t="shared" si="793"/>
        <v>767.57</v>
      </c>
      <c r="M2451" s="19" t="s">
        <v>1260</v>
      </c>
      <c r="O2451" s="32" t="str">
        <f t="shared" si="814"/>
        <v>E341</v>
      </c>
      <c r="P2451" s="318"/>
      <c r="T2451" s="19" t="s">
        <v>1260</v>
      </c>
    </row>
    <row r="2452" spans="1:20" outlineLevel="2" x14ac:dyDescent="0.25">
      <c r="A2452" t="s">
        <v>209</v>
      </c>
      <c r="B2452" t="str">
        <f t="shared" si="811"/>
        <v>E3410 PRD Str/Impv, Whitehorn 2-3Cm-3</v>
      </c>
      <c r="C2452" s="19" t="s">
        <v>1230</v>
      </c>
      <c r="E2452" s="27">
        <v>43190</v>
      </c>
      <c r="F2452" s="249">
        <v>1161347.56</v>
      </c>
      <c r="G2452" s="67">
        <v>2.8299999999999999E-2</v>
      </c>
      <c r="H2452" s="250">
        <v>2738.84</v>
      </c>
      <c r="I2452" s="249">
        <f t="shared" si="812"/>
        <v>1486816.65</v>
      </c>
      <c r="J2452" s="67">
        <f t="shared" si="802"/>
        <v>2.8299999999999999E-2</v>
      </c>
      <c r="K2452" s="259">
        <f t="shared" si="813"/>
        <v>3506.4092662499993</v>
      </c>
      <c r="L2452" s="250">
        <f t="shared" ref="L2452:L2515" si="815">ROUND(K2452-H2452,2)</f>
        <v>767.57</v>
      </c>
      <c r="M2452" s="19" t="s">
        <v>1260</v>
      </c>
      <c r="O2452" s="32" t="str">
        <f t="shared" si="814"/>
        <v>E341</v>
      </c>
      <c r="P2452" s="318"/>
      <c r="T2452" s="19" t="s">
        <v>1260</v>
      </c>
    </row>
    <row r="2453" spans="1:20" outlineLevel="2" x14ac:dyDescent="0.25">
      <c r="A2453" t="s">
        <v>209</v>
      </c>
      <c r="B2453" t="str">
        <f t="shared" si="811"/>
        <v>E3410 PRD Str/Impv, Whitehorn 2-3Cm-4</v>
      </c>
      <c r="C2453" s="19" t="s">
        <v>1230</v>
      </c>
      <c r="E2453" s="27">
        <v>43220</v>
      </c>
      <c r="F2453" s="249">
        <v>1161347.56</v>
      </c>
      <c r="G2453" s="67">
        <v>2.8299999999999999E-2</v>
      </c>
      <c r="H2453" s="250">
        <v>2738.84</v>
      </c>
      <c r="I2453" s="249">
        <f t="shared" si="812"/>
        <v>1486816.65</v>
      </c>
      <c r="J2453" s="67">
        <f t="shared" si="802"/>
        <v>2.8299999999999999E-2</v>
      </c>
      <c r="K2453" s="259">
        <f t="shared" si="813"/>
        <v>3506.4092662499993</v>
      </c>
      <c r="L2453" s="250">
        <f t="shared" si="815"/>
        <v>767.57</v>
      </c>
      <c r="M2453" s="19" t="s">
        <v>1260</v>
      </c>
      <c r="O2453" s="32" t="str">
        <f t="shared" si="814"/>
        <v>E341</v>
      </c>
      <c r="P2453" s="318"/>
      <c r="T2453" s="19" t="s">
        <v>1260</v>
      </c>
    </row>
    <row r="2454" spans="1:20" outlineLevel="2" x14ac:dyDescent="0.25">
      <c r="A2454" t="s">
        <v>209</v>
      </c>
      <c r="B2454" t="str">
        <f t="shared" si="811"/>
        <v>E3410 PRD Str/Impv, Whitehorn 2-3Cm-5</v>
      </c>
      <c r="C2454" s="19" t="s">
        <v>1230</v>
      </c>
      <c r="E2454" s="27">
        <v>43251</v>
      </c>
      <c r="F2454" s="249">
        <v>1161347.56</v>
      </c>
      <c r="G2454" s="67">
        <v>2.8299999999999999E-2</v>
      </c>
      <c r="H2454" s="250">
        <v>2738.84</v>
      </c>
      <c r="I2454" s="249">
        <f t="shared" si="812"/>
        <v>1486816.65</v>
      </c>
      <c r="J2454" s="67">
        <f t="shared" si="802"/>
        <v>2.8299999999999999E-2</v>
      </c>
      <c r="K2454" s="259">
        <f t="shared" si="813"/>
        <v>3506.4092662499993</v>
      </c>
      <c r="L2454" s="250">
        <f t="shared" si="815"/>
        <v>767.57</v>
      </c>
      <c r="M2454" s="19" t="s">
        <v>1260</v>
      </c>
      <c r="O2454" s="32" t="str">
        <f t="shared" si="814"/>
        <v>E341</v>
      </c>
      <c r="P2454" s="318"/>
      <c r="T2454" s="19" t="s">
        <v>1260</v>
      </c>
    </row>
    <row r="2455" spans="1:20" outlineLevel="2" x14ac:dyDescent="0.25">
      <c r="A2455" t="s">
        <v>209</v>
      </c>
      <c r="B2455" t="str">
        <f t="shared" si="811"/>
        <v>E3410 PRD Str/Impv, Whitehorn 2-3Cm-6</v>
      </c>
      <c r="C2455" s="19" t="s">
        <v>1230</v>
      </c>
      <c r="E2455" s="27">
        <v>43281</v>
      </c>
      <c r="F2455" s="249">
        <v>1161347.56</v>
      </c>
      <c r="G2455" s="67">
        <v>2.8299999999999999E-2</v>
      </c>
      <c r="H2455" s="250">
        <v>2738.84</v>
      </c>
      <c r="I2455" s="249">
        <f t="shared" si="812"/>
        <v>1486816.65</v>
      </c>
      <c r="J2455" s="67">
        <f t="shared" si="802"/>
        <v>2.8299999999999999E-2</v>
      </c>
      <c r="K2455" s="259">
        <f t="shared" si="813"/>
        <v>3506.4092662499993</v>
      </c>
      <c r="L2455" s="250">
        <f t="shared" si="815"/>
        <v>767.57</v>
      </c>
      <c r="M2455" s="19" t="s">
        <v>1260</v>
      </c>
      <c r="O2455" s="32" t="str">
        <f t="shared" si="814"/>
        <v>E341</v>
      </c>
      <c r="P2455" s="318"/>
      <c r="T2455" s="19" t="s">
        <v>1260</v>
      </c>
    </row>
    <row r="2456" spans="1:20" outlineLevel="2" x14ac:dyDescent="0.25">
      <c r="A2456" t="s">
        <v>209</v>
      </c>
      <c r="B2456" t="str">
        <f t="shared" si="811"/>
        <v>E3410 PRD Str/Impv, Whitehorn 2-3Cm-7</v>
      </c>
      <c r="C2456" s="19" t="s">
        <v>1230</v>
      </c>
      <c r="E2456" s="27">
        <v>43312</v>
      </c>
      <c r="F2456" s="249">
        <v>1161347.56</v>
      </c>
      <c r="G2456" s="67">
        <v>2.8299999999999999E-2</v>
      </c>
      <c r="H2456" s="250">
        <v>2738.84</v>
      </c>
      <c r="I2456" s="249">
        <f t="shared" si="812"/>
        <v>1486816.65</v>
      </c>
      <c r="J2456" s="67">
        <f t="shared" si="802"/>
        <v>2.8299999999999999E-2</v>
      </c>
      <c r="K2456" s="259">
        <f t="shared" si="813"/>
        <v>3506.4092662499993</v>
      </c>
      <c r="L2456" s="250">
        <f t="shared" si="815"/>
        <v>767.57</v>
      </c>
      <c r="M2456" s="19" t="s">
        <v>1260</v>
      </c>
      <c r="O2456" s="32" t="str">
        <f t="shared" si="814"/>
        <v>E341</v>
      </c>
      <c r="P2456" s="318"/>
      <c r="T2456" s="19" t="s">
        <v>1260</v>
      </c>
    </row>
    <row r="2457" spans="1:20" outlineLevel="2" x14ac:dyDescent="0.25">
      <c r="A2457" t="s">
        <v>209</v>
      </c>
      <c r="B2457" t="str">
        <f t="shared" si="811"/>
        <v>E3410 PRD Str/Impv, Whitehorn 2-3Cm-8</v>
      </c>
      <c r="C2457" s="19" t="s">
        <v>1230</v>
      </c>
      <c r="E2457" s="27">
        <v>43343</v>
      </c>
      <c r="F2457" s="249">
        <v>1323839.1200000001</v>
      </c>
      <c r="G2457" s="67">
        <v>2.8299999999999999E-2</v>
      </c>
      <c r="H2457" s="250">
        <v>3122.06</v>
      </c>
      <c r="I2457" s="249">
        <f t="shared" si="812"/>
        <v>1486816.65</v>
      </c>
      <c r="J2457" s="67">
        <f t="shared" si="802"/>
        <v>2.8299999999999999E-2</v>
      </c>
      <c r="K2457" s="259">
        <f t="shared" si="813"/>
        <v>3506.4092662499993</v>
      </c>
      <c r="L2457" s="250">
        <f t="shared" si="815"/>
        <v>384.35</v>
      </c>
      <c r="M2457" s="19" t="s">
        <v>1260</v>
      </c>
      <c r="O2457" s="32" t="str">
        <f t="shared" si="814"/>
        <v>E341</v>
      </c>
      <c r="P2457" s="318"/>
      <c r="T2457" s="19" t="s">
        <v>1260</v>
      </c>
    </row>
    <row r="2458" spans="1:20" outlineLevel="2" x14ac:dyDescent="0.25">
      <c r="A2458" t="s">
        <v>209</v>
      </c>
      <c r="B2458" t="str">
        <f t="shared" si="811"/>
        <v>E3410 PRD Str/Impv, Whitehorn 2-3Cm-9</v>
      </c>
      <c r="C2458" s="19" t="s">
        <v>1230</v>
      </c>
      <c r="E2458" s="27">
        <v>43373</v>
      </c>
      <c r="F2458" s="249">
        <v>1486573.67</v>
      </c>
      <c r="G2458" s="67">
        <v>2.8299999999999999E-2</v>
      </c>
      <c r="H2458" s="250">
        <v>3505.84</v>
      </c>
      <c r="I2458" s="249">
        <f t="shared" si="812"/>
        <v>1486816.65</v>
      </c>
      <c r="J2458" s="67">
        <f t="shared" si="802"/>
        <v>2.8299999999999999E-2</v>
      </c>
      <c r="K2458" s="259">
        <f t="shared" si="813"/>
        <v>3506.4092662499993</v>
      </c>
      <c r="L2458" s="250">
        <f t="shared" si="815"/>
        <v>0.56999999999999995</v>
      </c>
      <c r="M2458" s="19" t="s">
        <v>1260</v>
      </c>
      <c r="O2458" s="32" t="str">
        <f t="shared" si="814"/>
        <v>E341</v>
      </c>
      <c r="P2458" s="318"/>
      <c r="T2458" s="19" t="s">
        <v>1260</v>
      </c>
    </row>
    <row r="2459" spans="1:20" outlineLevel="2" x14ac:dyDescent="0.25">
      <c r="A2459" t="s">
        <v>209</v>
      </c>
      <c r="B2459" t="str">
        <f t="shared" si="811"/>
        <v>E3410 PRD Str/Impv, Whitehorn 2-3Cm-10</v>
      </c>
      <c r="C2459" s="19" t="s">
        <v>1230</v>
      </c>
      <c r="E2459" s="27">
        <v>43404</v>
      </c>
      <c r="F2459" s="249">
        <v>1486816.65</v>
      </c>
      <c r="G2459" s="67">
        <v>2.8299999999999999E-2</v>
      </c>
      <c r="H2459" s="250">
        <v>3506.4100000000003</v>
      </c>
      <c r="I2459" s="249">
        <f t="shared" si="812"/>
        <v>1486816.65</v>
      </c>
      <c r="J2459" s="67">
        <f t="shared" si="802"/>
        <v>2.8299999999999999E-2</v>
      </c>
      <c r="K2459" s="259">
        <f t="shared" si="813"/>
        <v>3506.4092662499993</v>
      </c>
      <c r="L2459" s="250">
        <f t="shared" si="815"/>
        <v>0</v>
      </c>
      <c r="M2459" s="19" t="s">
        <v>1260</v>
      </c>
      <c r="O2459" s="32" t="str">
        <f t="shared" si="814"/>
        <v>E341</v>
      </c>
      <c r="P2459" s="318"/>
      <c r="T2459" s="19" t="s">
        <v>1260</v>
      </c>
    </row>
    <row r="2460" spans="1:20" outlineLevel="2" x14ac:dyDescent="0.25">
      <c r="A2460" t="s">
        <v>209</v>
      </c>
      <c r="B2460" t="str">
        <f t="shared" si="811"/>
        <v>E3410 PRD Str/Impv, Whitehorn 2-3Cm-11</v>
      </c>
      <c r="C2460" s="19" t="s">
        <v>1230</v>
      </c>
      <c r="E2460" s="27">
        <v>43434</v>
      </c>
      <c r="F2460" s="249">
        <v>1486816.65</v>
      </c>
      <c r="G2460" s="67">
        <v>2.8299999999999999E-2</v>
      </c>
      <c r="H2460" s="250">
        <v>3506.4100000000003</v>
      </c>
      <c r="I2460" s="249">
        <f t="shared" si="812"/>
        <v>1486816.65</v>
      </c>
      <c r="J2460" s="67">
        <f t="shared" si="802"/>
        <v>2.8299999999999999E-2</v>
      </c>
      <c r="K2460" s="259">
        <f t="shared" si="813"/>
        <v>3506.4092662499993</v>
      </c>
      <c r="L2460" s="250">
        <f t="shared" si="815"/>
        <v>0</v>
      </c>
      <c r="M2460" s="19" t="s">
        <v>1260</v>
      </c>
      <c r="O2460" s="32" t="str">
        <f t="shared" si="814"/>
        <v>E341</v>
      </c>
      <c r="P2460" s="318"/>
      <c r="T2460" s="19" t="s">
        <v>1260</v>
      </c>
    </row>
    <row r="2461" spans="1:20" outlineLevel="2" x14ac:dyDescent="0.25">
      <c r="A2461" t="s">
        <v>209</v>
      </c>
      <c r="B2461" t="str">
        <f t="shared" si="811"/>
        <v>E3410 PRD Str/Impv, Whitehorn 2-3Cm-12</v>
      </c>
      <c r="C2461" s="19" t="s">
        <v>1230</v>
      </c>
      <c r="E2461" s="27">
        <v>43465</v>
      </c>
      <c r="F2461" s="249">
        <v>1486816.65</v>
      </c>
      <c r="G2461" s="67">
        <v>2.8299999999999999E-2</v>
      </c>
      <c r="H2461" s="250">
        <v>3506.4100000000003</v>
      </c>
      <c r="I2461" s="249">
        <f t="shared" si="812"/>
        <v>1486816.65</v>
      </c>
      <c r="J2461" s="67">
        <f t="shared" si="802"/>
        <v>2.8299999999999999E-2</v>
      </c>
      <c r="K2461" s="259">
        <f t="shared" si="813"/>
        <v>3506.4092662499993</v>
      </c>
      <c r="L2461" s="250">
        <f t="shared" si="815"/>
        <v>0</v>
      </c>
      <c r="M2461" s="19" t="s">
        <v>1260</v>
      </c>
      <c r="O2461" s="32" t="str">
        <f t="shared" si="814"/>
        <v>E341</v>
      </c>
      <c r="P2461" s="318"/>
      <c r="T2461" s="19" t="s">
        <v>1260</v>
      </c>
    </row>
    <row r="2462" spans="1:20" s="19" customFormat="1" ht="15.75" outlineLevel="1" thickBot="1" x14ac:dyDescent="0.3">
      <c r="A2462" s="28" t="s">
        <v>812</v>
      </c>
      <c r="C2462" s="20" t="s">
        <v>1235</v>
      </c>
      <c r="E2462" s="104" t="s">
        <v>1266</v>
      </c>
      <c r="F2462" s="29"/>
      <c r="G2462" s="30"/>
      <c r="H2462" s="41">
        <f>SUBTOTAL(9,H2450:H2461)</f>
        <v>36319.010000000009</v>
      </c>
      <c r="I2462" s="29"/>
      <c r="J2462" s="30">
        <f t="shared" si="802"/>
        <v>0</v>
      </c>
      <c r="K2462" s="41">
        <f>SUBTOTAL(9,K2450:K2461)</f>
        <v>42076.911194999993</v>
      </c>
      <c r="L2462" s="41">
        <f t="shared" si="815"/>
        <v>5757.9</v>
      </c>
      <c r="O2462" s="32" t="str">
        <f>LEFT(A2462,5)</f>
        <v>E3410</v>
      </c>
      <c r="P2462" s="318">
        <f>-L2462/2</f>
        <v>-2878.95</v>
      </c>
    </row>
    <row r="2463" spans="1:20" ht="15.75" outlineLevel="2" thickTop="1" x14ac:dyDescent="0.25">
      <c r="A2463" t="s">
        <v>210</v>
      </c>
      <c r="B2463" t="str">
        <f t="shared" ref="B2463:B2474" si="816">CONCATENATE(A2463,"-",MONTH(E2463))</f>
        <v>E34101 PRD Str/Impv, Hopkins Ridge-1</v>
      </c>
      <c r="C2463" s="19" t="s">
        <v>1230</v>
      </c>
      <c r="E2463" s="27">
        <v>43131</v>
      </c>
      <c r="F2463" s="249">
        <v>3413471.97</v>
      </c>
      <c r="G2463" s="67">
        <v>6.88E-2</v>
      </c>
      <c r="H2463" s="250">
        <v>19570.57</v>
      </c>
      <c r="I2463" s="249">
        <f t="shared" ref="I2463:I2474" si="817">VLOOKUP(CONCATENATE(A2463,"-12"),$B$6:$F$7816,5,FALSE)</f>
        <v>3413471.97</v>
      </c>
      <c r="J2463" s="67">
        <f t="shared" si="802"/>
        <v>6.88E-2</v>
      </c>
      <c r="K2463" s="259">
        <f t="shared" ref="K2463:K2474" si="818">I2463*J2463/12</f>
        <v>19570.572628000002</v>
      </c>
      <c r="L2463" s="250">
        <f t="shared" si="815"/>
        <v>0</v>
      </c>
      <c r="M2463" s="19" t="s">
        <v>1260</v>
      </c>
      <c r="O2463" s="32" t="str">
        <f t="shared" ref="O2463:O2474" si="819">LEFT(A2463,4)</f>
        <v>E341</v>
      </c>
      <c r="P2463" s="318"/>
      <c r="T2463" s="19" t="s">
        <v>1260</v>
      </c>
    </row>
    <row r="2464" spans="1:20" outlineLevel="2" x14ac:dyDescent="0.25">
      <c r="A2464" t="s">
        <v>210</v>
      </c>
      <c r="B2464" t="str">
        <f t="shared" si="816"/>
        <v>E34101 PRD Str/Impv, Hopkins Ridge-2</v>
      </c>
      <c r="C2464" s="19" t="s">
        <v>1230</v>
      </c>
      <c r="E2464" s="27">
        <v>43159</v>
      </c>
      <c r="F2464" s="249">
        <v>3413471.97</v>
      </c>
      <c r="G2464" s="67">
        <v>6.88E-2</v>
      </c>
      <c r="H2464" s="250">
        <v>19570.57</v>
      </c>
      <c r="I2464" s="249">
        <f t="shared" si="817"/>
        <v>3413471.97</v>
      </c>
      <c r="J2464" s="67">
        <f t="shared" si="802"/>
        <v>6.88E-2</v>
      </c>
      <c r="K2464" s="259">
        <f t="shared" si="818"/>
        <v>19570.572628000002</v>
      </c>
      <c r="L2464" s="250">
        <f t="shared" si="815"/>
        <v>0</v>
      </c>
      <c r="M2464" s="19" t="s">
        <v>1260</v>
      </c>
      <c r="O2464" s="32" t="str">
        <f t="shared" si="819"/>
        <v>E341</v>
      </c>
      <c r="P2464" s="318"/>
      <c r="T2464" s="19" t="s">
        <v>1260</v>
      </c>
    </row>
    <row r="2465" spans="1:20" outlineLevel="2" x14ac:dyDescent="0.25">
      <c r="A2465" t="s">
        <v>210</v>
      </c>
      <c r="B2465" t="str">
        <f t="shared" si="816"/>
        <v>E34101 PRD Str/Impv, Hopkins Ridge-3</v>
      </c>
      <c r="C2465" s="19" t="s">
        <v>1230</v>
      </c>
      <c r="E2465" s="27">
        <v>43190</v>
      </c>
      <c r="F2465" s="249">
        <v>3413471.97</v>
      </c>
      <c r="G2465" s="67">
        <v>6.88E-2</v>
      </c>
      <c r="H2465" s="250">
        <v>19570.57</v>
      </c>
      <c r="I2465" s="249">
        <f t="shared" si="817"/>
        <v>3413471.97</v>
      </c>
      <c r="J2465" s="67">
        <f t="shared" si="802"/>
        <v>6.88E-2</v>
      </c>
      <c r="K2465" s="259">
        <f t="shared" si="818"/>
        <v>19570.572628000002</v>
      </c>
      <c r="L2465" s="250">
        <f t="shared" si="815"/>
        <v>0</v>
      </c>
      <c r="M2465" s="19" t="s">
        <v>1260</v>
      </c>
      <c r="O2465" s="32" t="str">
        <f t="shared" si="819"/>
        <v>E341</v>
      </c>
      <c r="P2465" s="318"/>
      <c r="T2465" s="19" t="s">
        <v>1260</v>
      </c>
    </row>
    <row r="2466" spans="1:20" outlineLevel="2" x14ac:dyDescent="0.25">
      <c r="A2466" t="s">
        <v>210</v>
      </c>
      <c r="B2466" t="str">
        <f t="shared" si="816"/>
        <v>E34101 PRD Str/Impv, Hopkins Ridge-4</v>
      </c>
      <c r="C2466" s="19" t="s">
        <v>1230</v>
      </c>
      <c r="E2466" s="27">
        <v>43220</v>
      </c>
      <c r="F2466" s="249">
        <v>3413471.97</v>
      </c>
      <c r="G2466" s="67">
        <v>6.88E-2</v>
      </c>
      <c r="H2466" s="250">
        <v>19570.57</v>
      </c>
      <c r="I2466" s="249">
        <f t="shared" si="817"/>
        <v>3413471.97</v>
      </c>
      <c r="J2466" s="67">
        <f t="shared" si="802"/>
        <v>6.88E-2</v>
      </c>
      <c r="K2466" s="259">
        <f t="shared" si="818"/>
        <v>19570.572628000002</v>
      </c>
      <c r="L2466" s="250">
        <f t="shared" si="815"/>
        <v>0</v>
      </c>
      <c r="M2466" s="19" t="s">
        <v>1260</v>
      </c>
      <c r="O2466" s="32" t="str">
        <f t="shared" si="819"/>
        <v>E341</v>
      </c>
      <c r="P2466" s="318"/>
      <c r="T2466" s="19" t="s">
        <v>1260</v>
      </c>
    </row>
    <row r="2467" spans="1:20" outlineLevel="2" x14ac:dyDescent="0.25">
      <c r="A2467" t="s">
        <v>210</v>
      </c>
      <c r="B2467" t="str">
        <f t="shared" si="816"/>
        <v>E34101 PRD Str/Impv, Hopkins Ridge-5</v>
      </c>
      <c r="C2467" s="19" t="s">
        <v>1230</v>
      </c>
      <c r="E2467" s="27">
        <v>43251</v>
      </c>
      <c r="F2467" s="249">
        <v>3413471.97</v>
      </c>
      <c r="G2467" s="67">
        <v>6.88E-2</v>
      </c>
      <c r="H2467" s="250">
        <v>19570.57</v>
      </c>
      <c r="I2467" s="249">
        <f t="shared" si="817"/>
        <v>3413471.97</v>
      </c>
      <c r="J2467" s="67">
        <f t="shared" si="802"/>
        <v>6.88E-2</v>
      </c>
      <c r="K2467" s="259">
        <f t="shared" si="818"/>
        <v>19570.572628000002</v>
      </c>
      <c r="L2467" s="250">
        <f t="shared" si="815"/>
        <v>0</v>
      </c>
      <c r="M2467" s="19" t="s">
        <v>1260</v>
      </c>
      <c r="O2467" s="32" t="str">
        <f t="shared" si="819"/>
        <v>E341</v>
      </c>
      <c r="P2467" s="318"/>
      <c r="T2467" s="19" t="s">
        <v>1260</v>
      </c>
    </row>
    <row r="2468" spans="1:20" outlineLevel="2" x14ac:dyDescent="0.25">
      <c r="A2468" t="s">
        <v>210</v>
      </c>
      <c r="B2468" t="str">
        <f t="shared" si="816"/>
        <v>E34101 PRD Str/Impv, Hopkins Ridge-6</v>
      </c>
      <c r="C2468" s="19" t="s">
        <v>1230</v>
      </c>
      <c r="E2468" s="27">
        <v>43281</v>
      </c>
      <c r="F2468" s="249">
        <v>3413471.97</v>
      </c>
      <c r="G2468" s="67">
        <v>6.88E-2</v>
      </c>
      <c r="H2468" s="250">
        <v>19570.57</v>
      </c>
      <c r="I2468" s="249">
        <f t="shared" si="817"/>
        <v>3413471.97</v>
      </c>
      <c r="J2468" s="67">
        <f t="shared" si="802"/>
        <v>6.88E-2</v>
      </c>
      <c r="K2468" s="259">
        <f t="shared" si="818"/>
        <v>19570.572628000002</v>
      </c>
      <c r="L2468" s="250">
        <f t="shared" si="815"/>
        <v>0</v>
      </c>
      <c r="M2468" s="19" t="s">
        <v>1260</v>
      </c>
      <c r="O2468" s="32" t="str">
        <f t="shared" si="819"/>
        <v>E341</v>
      </c>
      <c r="P2468" s="318"/>
      <c r="T2468" s="19" t="s">
        <v>1260</v>
      </c>
    </row>
    <row r="2469" spans="1:20" outlineLevel="2" x14ac:dyDescent="0.25">
      <c r="A2469" t="s">
        <v>210</v>
      </c>
      <c r="B2469" t="str">
        <f t="shared" si="816"/>
        <v>E34101 PRD Str/Impv, Hopkins Ridge-7</v>
      </c>
      <c r="C2469" s="19" t="s">
        <v>1230</v>
      </c>
      <c r="E2469" s="27">
        <v>43312</v>
      </c>
      <c r="F2469" s="249">
        <v>3413471.97</v>
      </c>
      <c r="G2469" s="67">
        <v>6.88E-2</v>
      </c>
      <c r="H2469" s="250">
        <v>19570.57</v>
      </c>
      <c r="I2469" s="249">
        <f t="shared" si="817"/>
        <v>3413471.97</v>
      </c>
      <c r="J2469" s="67">
        <f t="shared" si="802"/>
        <v>6.88E-2</v>
      </c>
      <c r="K2469" s="259">
        <f t="shared" si="818"/>
        <v>19570.572628000002</v>
      </c>
      <c r="L2469" s="250">
        <f t="shared" si="815"/>
        <v>0</v>
      </c>
      <c r="M2469" s="19" t="s">
        <v>1260</v>
      </c>
      <c r="O2469" s="32" t="str">
        <f t="shared" si="819"/>
        <v>E341</v>
      </c>
      <c r="P2469" s="318"/>
      <c r="T2469" s="19" t="s">
        <v>1260</v>
      </c>
    </row>
    <row r="2470" spans="1:20" outlineLevel="2" x14ac:dyDescent="0.25">
      <c r="A2470" t="s">
        <v>210</v>
      </c>
      <c r="B2470" t="str">
        <f t="shared" si="816"/>
        <v>E34101 PRD Str/Impv, Hopkins Ridge-8</v>
      </c>
      <c r="C2470" s="19" t="s">
        <v>1230</v>
      </c>
      <c r="E2470" s="27">
        <v>43343</v>
      </c>
      <c r="F2470" s="249">
        <v>3413471.97</v>
      </c>
      <c r="G2470" s="67">
        <v>6.88E-2</v>
      </c>
      <c r="H2470" s="250">
        <v>19570.57</v>
      </c>
      <c r="I2470" s="249">
        <f t="shared" si="817"/>
        <v>3413471.97</v>
      </c>
      <c r="J2470" s="67">
        <f t="shared" si="802"/>
        <v>6.88E-2</v>
      </c>
      <c r="K2470" s="259">
        <f t="shared" si="818"/>
        <v>19570.572628000002</v>
      </c>
      <c r="L2470" s="250">
        <f t="shared" si="815"/>
        <v>0</v>
      </c>
      <c r="M2470" s="19" t="s">
        <v>1260</v>
      </c>
      <c r="O2470" s="32" t="str">
        <f t="shared" si="819"/>
        <v>E341</v>
      </c>
      <c r="P2470" s="318"/>
      <c r="T2470" s="19" t="s">
        <v>1260</v>
      </c>
    </row>
    <row r="2471" spans="1:20" outlineLevel="2" x14ac:dyDescent="0.25">
      <c r="A2471" t="s">
        <v>210</v>
      </c>
      <c r="B2471" t="str">
        <f t="shared" si="816"/>
        <v>E34101 PRD Str/Impv, Hopkins Ridge-9</v>
      </c>
      <c r="C2471" s="19" t="s">
        <v>1230</v>
      </c>
      <c r="E2471" s="27">
        <v>43373</v>
      </c>
      <c r="F2471" s="249">
        <v>3413471.97</v>
      </c>
      <c r="G2471" s="67">
        <v>6.88E-2</v>
      </c>
      <c r="H2471" s="250">
        <v>19570.57</v>
      </c>
      <c r="I2471" s="249">
        <f t="shared" si="817"/>
        <v>3413471.97</v>
      </c>
      <c r="J2471" s="67">
        <f t="shared" si="802"/>
        <v>6.88E-2</v>
      </c>
      <c r="K2471" s="259">
        <f t="shared" si="818"/>
        <v>19570.572628000002</v>
      </c>
      <c r="L2471" s="250">
        <f t="shared" si="815"/>
        <v>0</v>
      </c>
      <c r="M2471" s="19" t="s">
        <v>1260</v>
      </c>
      <c r="O2471" s="32" t="str">
        <f t="shared" si="819"/>
        <v>E341</v>
      </c>
      <c r="P2471" s="318"/>
      <c r="T2471" s="19" t="s">
        <v>1260</v>
      </c>
    </row>
    <row r="2472" spans="1:20" outlineLevel="2" x14ac:dyDescent="0.25">
      <c r="A2472" t="s">
        <v>210</v>
      </c>
      <c r="B2472" t="str">
        <f t="shared" si="816"/>
        <v>E34101 PRD Str/Impv, Hopkins Ridge-10</v>
      </c>
      <c r="C2472" s="19" t="s">
        <v>1230</v>
      </c>
      <c r="E2472" s="27">
        <v>43404</v>
      </c>
      <c r="F2472" s="249">
        <v>3413471.97</v>
      </c>
      <c r="G2472" s="67">
        <v>6.88E-2</v>
      </c>
      <c r="H2472" s="250">
        <v>19570.57</v>
      </c>
      <c r="I2472" s="249">
        <f t="shared" si="817"/>
        <v>3413471.97</v>
      </c>
      <c r="J2472" s="67">
        <f t="shared" si="802"/>
        <v>6.88E-2</v>
      </c>
      <c r="K2472" s="259">
        <f t="shared" si="818"/>
        <v>19570.572628000002</v>
      </c>
      <c r="L2472" s="250">
        <f t="shared" si="815"/>
        <v>0</v>
      </c>
      <c r="M2472" s="19" t="s">
        <v>1260</v>
      </c>
      <c r="O2472" s="32" t="str">
        <f t="shared" si="819"/>
        <v>E341</v>
      </c>
      <c r="P2472" s="318"/>
      <c r="T2472" s="19" t="s">
        <v>1260</v>
      </c>
    </row>
    <row r="2473" spans="1:20" outlineLevel="2" x14ac:dyDescent="0.25">
      <c r="A2473" t="s">
        <v>210</v>
      </c>
      <c r="B2473" t="str">
        <f t="shared" si="816"/>
        <v>E34101 PRD Str/Impv, Hopkins Ridge-11</v>
      </c>
      <c r="C2473" s="19" t="s">
        <v>1230</v>
      </c>
      <c r="E2473" s="27">
        <v>43434</v>
      </c>
      <c r="F2473" s="249">
        <v>3413471.97</v>
      </c>
      <c r="G2473" s="67">
        <v>6.88E-2</v>
      </c>
      <c r="H2473" s="250">
        <v>19570.57</v>
      </c>
      <c r="I2473" s="249">
        <f t="shared" si="817"/>
        <v>3413471.97</v>
      </c>
      <c r="J2473" s="67">
        <f t="shared" si="802"/>
        <v>6.88E-2</v>
      </c>
      <c r="K2473" s="259">
        <f t="shared" si="818"/>
        <v>19570.572628000002</v>
      </c>
      <c r="L2473" s="250">
        <f t="shared" si="815"/>
        <v>0</v>
      </c>
      <c r="M2473" s="19" t="s">
        <v>1260</v>
      </c>
      <c r="O2473" s="32" t="str">
        <f t="shared" si="819"/>
        <v>E341</v>
      </c>
      <c r="P2473" s="318"/>
      <c r="T2473" s="19" t="s">
        <v>1260</v>
      </c>
    </row>
    <row r="2474" spans="1:20" outlineLevel="2" x14ac:dyDescent="0.25">
      <c r="A2474" t="s">
        <v>210</v>
      </c>
      <c r="B2474" t="str">
        <f t="shared" si="816"/>
        <v>E34101 PRD Str/Impv, Hopkins Ridge-12</v>
      </c>
      <c r="C2474" s="19" t="s">
        <v>1230</v>
      </c>
      <c r="E2474" s="27">
        <v>43465</v>
      </c>
      <c r="F2474" s="249">
        <v>3413471.97</v>
      </c>
      <c r="G2474" s="67">
        <v>6.88E-2</v>
      </c>
      <c r="H2474" s="250">
        <v>19570.57</v>
      </c>
      <c r="I2474" s="249">
        <f t="shared" si="817"/>
        <v>3413471.97</v>
      </c>
      <c r="J2474" s="67">
        <f t="shared" si="802"/>
        <v>6.88E-2</v>
      </c>
      <c r="K2474" s="259">
        <f t="shared" si="818"/>
        <v>19570.572628000002</v>
      </c>
      <c r="L2474" s="250">
        <f t="shared" si="815"/>
        <v>0</v>
      </c>
      <c r="M2474" s="19" t="s">
        <v>1260</v>
      </c>
      <c r="O2474" s="32" t="str">
        <f t="shared" si="819"/>
        <v>E341</v>
      </c>
      <c r="P2474" s="318"/>
      <c r="T2474" s="19" t="s">
        <v>1260</v>
      </c>
    </row>
    <row r="2475" spans="1:20" s="19" customFormat="1" ht="15.75" outlineLevel="1" thickBot="1" x14ac:dyDescent="0.3">
      <c r="A2475" s="28" t="s">
        <v>813</v>
      </c>
      <c r="C2475" s="20" t="s">
        <v>1235</v>
      </c>
      <c r="E2475" s="104" t="s">
        <v>1266</v>
      </c>
      <c r="F2475" s="29"/>
      <c r="G2475" s="30"/>
      <c r="H2475" s="41">
        <f>SUBTOTAL(9,H2463:H2474)</f>
        <v>234846.84000000005</v>
      </c>
      <c r="I2475" s="29"/>
      <c r="J2475" s="30">
        <f t="shared" si="802"/>
        <v>0</v>
      </c>
      <c r="K2475" s="41">
        <f>SUBTOTAL(9,K2463:K2474)</f>
        <v>234846.87153599996</v>
      </c>
      <c r="L2475" s="41">
        <f t="shared" si="815"/>
        <v>0.03</v>
      </c>
      <c r="O2475" s="32" t="str">
        <f>LEFT(A2475,5)</f>
        <v>E3410</v>
      </c>
      <c r="P2475" s="318">
        <f>-L2475/2</f>
        <v>-1.4999999999999999E-2</v>
      </c>
    </row>
    <row r="2476" spans="1:20" ht="15.75" outlineLevel="2" thickTop="1" x14ac:dyDescent="0.25">
      <c r="A2476" s="263" t="s">
        <v>211</v>
      </c>
      <c r="B2476" s="263" t="str">
        <f t="shared" ref="B2476:B2487" si="820">CONCATENATE(A2476,"-",MONTH(E2476))</f>
        <v>E34101 PRD Str/Impv, LSR-1</v>
      </c>
      <c r="C2476" s="263" t="s">
        <v>1230</v>
      </c>
      <c r="D2476" s="263"/>
      <c r="E2476" s="264">
        <v>43131</v>
      </c>
      <c r="F2476" s="265">
        <v>31393616.66</v>
      </c>
      <c r="G2476" s="266">
        <v>4.3699999999999996E-2</v>
      </c>
      <c r="H2476" s="267">
        <v>113998.67</v>
      </c>
      <c r="I2476" s="265">
        <f t="shared" ref="I2476:I2487" si="821">VLOOKUP(CONCATENATE(A2476,"-12"),$B$6:$F$7816,5,FALSE)</f>
        <v>31393616.66</v>
      </c>
      <c r="J2476" s="266">
        <f t="shared" si="802"/>
        <v>4.3699999999999996E-2</v>
      </c>
      <c r="K2476" s="268">
        <f t="shared" ref="K2476:K2486" si="822">K2477</f>
        <v>113995.23</v>
      </c>
      <c r="L2476" s="267">
        <f t="shared" si="815"/>
        <v>-3.44</v>
      </c>
      <c r="M2476" s="19" t="s">
        <v>1260</v>
      </c>
      <c r="N2476" s="19" t="s">
        <v>1260</v>
      </c>
      <c r="O2476" s="32" t="str">
        <f t="shared" ref="O2476:O2487" si="823">LEFT(A2476,4)</f>
        <v>E341</v>
      </c>
      <c r="P2476" s="318"/>
      <c r="T2476" s="19" t="s">
        <v>1260</v>
      </c>
    </row>
    <row r="2477" spans="1:20" outlineLevel="2" x14ac:dyDescent="0.25">
      <c r="A2477" s="263" t="s">
        <v>211</v>
      </c>
      <c r="B2477" s="263" t="str">
        <f t="shared" si="820"/>
        <v>E34101 PRD Str/Impv, LSR-2</v>
      </c>
      <c r="C2477" s="263" t="s">
        <v>1230</v>
      </c>
      <c r="D2477" s="263"/>
      <c r="E2477" s="264">
        <v>43159</v>
      </c>
      <c r="F2477" s="265">
        <v>31393616.66</v>
      </c>
      <c r="G2477" s="266">
        <v>4.3699999999999996E-2</v>
      </c>
      <c r="H2477" s="267">
        <v>113998.37</v>
      </c>
      <c r="I2477" s="265">
        <f t="shared" si="821"/>
        <v>31393616.66</v>
      </c>
      <c r="J2477" s="266">
        <f t="shared" si="802"/>
        <v>4.3699999999999996E-2</v>
      </c>
      <c r="K2477" s="268">
        <f t="shared" si="822"/>
        <v>113995.23</v>
      </c>
      <c r="L2477" s="267">
        <f t="shared" si="815"/>
        <v>-3.14</v>
      </c>
      <c r="M2477" s="19" t="s">
        <v>1260</v>
      </c>
      <c r="N2477" s="19" t="s">
        <v>1260</v>
      </c>
      <c r="O2477" s="32" t="str">
        <f t="shared" si="823"/>
        <v>E341</v>
      </c>
      <c r="P2477" s="318"/>
      <c r="T2477" s="19" t="s">
        <v>1260</v>
      </c>
    </row>
    <row r="2478" spans="1:20" outlineLevel="2" x14ac:dyDescent="0.25">
      <c r="A2478" s="263" t="s">
        <v>211</v>
      </c>
      <c r="B2478" s="263" t="str">
        <f t="shared" si="820"/>
        <v>E34101 PRD Str/Impv, LSR-3</v>
      </c>
      <c r="C2478" s="263" t="s">
        <v>1230</v>
      </c>
      <c r="D2478" s="263"/>
      <c r="E2478" s="264">
        <v>43190</v>
      </c>
      <c r="F2478" s="265">
        <v>31393616.66</v>
      </c>
      <c r="G2478" s="266">
        <v>4.3699999999999996E-2</v>
      </c>
      <c r="H2478" s="267">
        <v>113998.05</v>
      </c>
      <c r="I2478" s="265">
        <f t="shared" si="821"/>
        <v>31393616.66</v>
      </c>
      <c r="J2478" s="266">
        <f t="shared" ref="J2478:J2541" si="824">G2478</f>
        <v>4.3699999999999996E-2</v>
      </c>
      <c r="K2478" s="268">
        <f t="shared" si="822"/>
        <v>113995.23</v>
      </c>
      <c r="L2478" s="267">
        <f t="shared" si="815"/>
        <v>-2.82</v>
      </c>
      <c r="M2478" s="19" t="s">
        <v>1260</v>
      </c>
      <c r="N2478" s="19" t="s">
        <v>1260</v>
      </c>
      <c r="O2478" s="32" t="str">
        <f t="shared" si="823"/>
        <v>E341</v>
      </c>
      <c r="P2478" s="318"/>
      <c r="T2478" s="19" t="s">
        <v>1260</v>
      </c>
    </row>
    <row r="2479" spans="1:20" outlineLevel="2" x14ac:dyDescent="0.25">
      <c r="A2479" s="263" t="s">
        <v>211</v>
      </c>
      <c r="B2479" s="263" t="str">
        <f t="shared" si="820"/>
        <v>E34101 PRD Str/Impv, LSR-4</v>
      </c>
      <c r="C2479" s="263" t="s">
        <v>1230</v>
      </c>
      <c r="D2479" s="263"/>
      <c r="E2479" s="264">
        <v>43220</v>
      </c>
      <c r="F2479" s="265">
        <v>31393616.66</v>
      </c>
      <c r="G2479" s="266">
        <v>4.3699999999999996E-2</v>
      </c>
      <c r="H2479" s="267">
        <v>113997.75</v>
      </c>
      <c r="I2479" s="265">
        <f t="shared" si="821"/>
        <v>31393616.66</v>
      </c>
      <c r="J2479" s="266">
        <f t="shared" si="824"/>
        <v>4.3699999999999996E-2</v>
      </c>
      <c r="K2479" s="268">
        <f t="shared" si="822"/>
        <v>113995.23</v>
      </c>
      <c r="L2479" s="267">
        <f t="shared" si="815"/>
        <v>-2.52</v>
      </c>
      <c r="M2479" s="19" t="s">
        <v>1260</v>
      </c>
      <c r="N2479" s="19" t="s">
        <v>1260</v>
      </c>
      <c r="O2479" s="32" t="str">
        <f t="shared" si="823"/>
        <v>E341</v>
      </c>
      <c r="P2479" s="318"/>
      <c r="T2479" s="19" t="s">
        <v>1260</v>
      </c>
    </row>
    <row r="2480" spans="1:20" outlineLevel="2" x14ac:dyDescent="0.25">
      <c r="A2480" s="263" t="s">
        <v>211</v>
      </c>
      <c r="B2480" s="263" t="str">
        <f t="shared" si="820"/>
        <v>E34101 PRD Str/Impv, LSR-5</v>
      </c>
      <c r="C2480" s="263" t="s">
        <v>1230</v>
      </c>
      <c r="D2480" s="263"/>
      <c r="E2480" s="264">
        <v>43251</v>
      </c>
      <c r="F2480" s="265">
        <v>31393616.66</v>
      </c>
      <c r="G2480" s="266">
        <v>4.3699999999999996E-2</v>
      </c>
      <c r="H2480" s="267">
        <v>113997.43</v>
      </c>
      <c r="I2480" s="265">
        <f t="shared" si="821"/>
        <v>31393616.66</v>
      </c>
      <c r="J2480" s="266">
        <f t="shared" si="824"/>
        <v>4.3699999999999996E-2</v>
      </c>
      <c r="K2480" s="268">
        <f t="shared" si="822"/>
        <v>113995.23</v>
      </c>
      <c r="L2480" s="267">
        <f t="shared" si="815"/>
        <v>-2.2000000000000002</v>
      </c>
      <c r="M2480" s="19" t="s">
        <v>1260</v>
      </c>
      <c r="N2480" s="19" t="s">
        <v>1260</v>
      </c>
      <c r="O2480" s="32" t="str">
        <f t="shared" si="823"/>
        <v>E341</v>
      </c>
      <c r="P2480" s="318"/>
      <c r="T2480" s="19" t="s">
        <v>1260</v>
      </c>
    </row>
    <row r="2481" spans="1:20" outlineLevel="2" x14ac:dyDescent="0.25">
      <c r="A2481" s="263" t="s">
        <v>211</v>
      </c>
      <c r="B2481" s="263" t="str">
        <f t="shared" si="820"/>
        <v>E34101 PRD Str/Impv, LSR-6</v>
      </c>
      <c r="C2481" s="263" t="s">
        <v>1230</v>
      </c>
      <c r="D2481" s="263"/>
      <c r="E2481" s="264">
        <v>43281</v>
      </c>
      <c r="F2481" s="265">
        <v>31393616.66</v>
      </c>
      <c r="G2481" s="266">
        <v>4.3699999999999996E-2</v>
      </c>
      <c r="H2481" s="267">
        <v>113997.11</v>
      </c>
      <c r="I2481" s="265">
        <f t="shared" si="821"/>
        <v>31393616.66</v>
      </c>
      <c r="J2481" s="266">
        <f t="shared" si="824"/>
        <v>4.3699999999999996E-2</v>
      </c>
      <c r="K2481" s="268">
        <f t="shared" si="822"/>
        <v>113995.23</v>
      </c>
      <c r="L2481" s="267">
        <f t="shared" si="815"/>
        <v>-1.88</v>
      </c>
      <c r="M2481" s="19" t="s">
        <v>1260</v>
      </c>
      <c r="N2481" s="19" t="s">
        <v>1260</v>
      </c>
      <c r="O2481" s="32" t="str">
        <f t="shared" si="823"/>
        <v>E341</v>
      </c>
      <c r="P2481" s="318"/>
      <c r="T2481" s="19" t="s">
        <v>1260</v>
      </c>
    </row>
    <row r="2482" spans="1:20" outlineLevel="2" x14ac:dyDescent="0.25">
      <c r="A2482" s="263" t="s">
        <v>211</v>
      </c>
      <c r="B2482" s="263" t="str">
        <f t="shared" si="820"/>
        <v>E34101 PRD Str/Impv, LSR-7</v>
      </c>
      <c r="C2482" s="263" t="s">
        <v>1230</v>
      </c>
      <c r="D2482" s="263"/>
      <c r="E2482" s="264">
        <v>43312</v>
      </c>
      <c r="F2482" s="265">
        <v>31393616.66</v>
      </c>
      <c r="G2482" s="266">
        <v>4.3699999999999996E-2</v>
      </c>
      <c r="H2482" s="267">
        <v>113996.8</v>
      </c>
      <c r="I2482" s="265">
        <f t="shared" si="821"/>
        <v>31393616.66</v>
      </c>
      <c r="J2482" s="266">
        <f t="shared" si="824"/>
        <v>4.3699999999999996E-2</v>
      </c>
      <c r="K2482" s="268">
        <f t="shared" si="822"/>
        <v>113995.23</v>
      </c>
      <c r="L2482" s="267">
        <f t="shared" si="815"/>
        <v>-1.57</v>
      </c>
      <c r="M2482" s="19" t="s">
        <v>1260</v>
      </c>
      <c r="N2482" s="19" t="s">
        <v>1260</v>
      </c>
      <c r="O2482" s="32" t="str">
        <f t="shared" si="823"/>
        <v>E341</v>
      </c>
      <c r="P2482" s="318"/>
      <c r="T2482" s="19" t="s">
        <v>1260</v>
      </c>
    </row>
    <row r="2483" spans="1:20" outlineLevel="2" x14ac:dyDescent="0.25">
      <c r="A2483" s="263" t="s">
        <v>211</v>
      </c>
      <c r="B2483" s="263" t="str">
        <f t="shared" si="820"/>
        <v>E34101 PRD Str/Impv, LSR-8</v>
      </c>
      <c r="C2483" s="263" t="s">
        <v>1230</v>
      </c>
      <c r="D2483" s="263"/>
      <c r="E2483" s="264">
        <v>43343</v>
      </c>
      <c r="F2483" s="265">
        <v>31393616.66</v>
      </c>
      <c r="G2483" s="266">
        <v>4.3699999999999996E-2</v>
      </c>
      <c r="H2483" s="267">
        <v>113996.48999999999</v>
      </c>
      <c r="I2483" s="265">
        <f t="shared" si="821"/>
        <v>31393616.66</v>
      </c>
      <c r="J2483" s="266">
        <f t="shared" si="824"/>
        <v>4.3699999999999996E-2</v>
      </c>
      <c r="K2483" s="268">
        <f t="shared" si="822"/>
        <v>113995.23</v>
      </c>
      <c r="L2483" s="267">
        <f t="shared" si="815"/>
        <v>-1.26</v>
      </c>
      <c r="M2483" s="19" t="s">
        <v>1260</v>
      </c>
      <c r="N2483" s="19" t="s">
        <v>1260</v>
      </c>
      <c r="O2483" s="32" t="str">
        <f t="shared" si="823"/>
        <v>E341</v>
      </c>
      <c r="P2483" s="318"/>
      <c r="T2483" s="19" t="s">
        <v>1260</v>
      </c>
    </row>
    <row r="2484" spans="1:20" outlineLevel="2" x14ac:dyDescent="0.25">
      <c r="A2484" s="263" t="s">
        <v>211</v>
      </c>
      <c r="B2484" s="263" t="str">
        <f t="shared" si="820"/>
        <v>E34101 PRD Str/Impv, LSR-9</v>
      </c>
      <c r="C2484" s="263" t="s">
        <v>1230</v>
      </c>
      <c r="D2484" s="263"/>
      <c r="E2484" s="264">
        <v>43373</v>
      </c>
      <c r="F2484" s="265">
        <v>31393616.66</v>
      </c>
      <c r="G2484" s="266">
        <v>4.3699999999999996E-2</v>
      </c>
      <c r="H2484" s="267">
        <v>113996.17</v>
      </c>
      <c r="I2484" s="265">
        <f t="shared" si="821"/>
        <v>31393616.66</v>
      </c>
      <c r="J2484" s="266">
        <f t="shared" si="824"/>
        <v>4.3699999999999996E-2</v>
      </c>
      <c r="K2484" s="268">
        <f t="shared" si="822"/>
        <v>113995.23</v>
      </c>
      <c r="L2484" s="267">
        <f t="shared" si="815"/>
        <v>-0.94</v>
      </c>
      <c r="M2484" s="19" t="s">
        <v>1260</v>
      </c>
      <c r="N2484" s="19" t="s">
        <v>1260</v>
      </c>
      <c r="O2484" s="32" t="str">
        <f t="shared" si="823"/>
        <v>E341</v>
      </c>
      <c r="P2484" s="318"/>
      <c r="T2484" s="19" t="s">
        <v>1260</v>
      </c>
    </row>
    <row r="2485" spans="1:20" outlineLevel="2" x14ac:dyDescent="0.25">
      <c r="A2485" s="263" t="s">
        <v>211</v>
      </c>
      <c r="B2485" s="263" t="str">
        <f t="shared" si="820"/>
        <v>E34101 PRD Str/Impv, LSR-10</v>
      </c>
      <c r="C2485" s="263" t="s">
        <v>1230</v>
      </c>
      <c r="D2485" s="263"/>
      <c r="E2485" s="264">
        <v>43404</v>
      </c>
      <c r="F2485" s="265">
        <v>31393616.66</v>
      </c>
      <c r="G2485" s="266">
        <v>4.3699999999999996E-2</v>
      </c>
      <c r="H2485" s="267">
        <v>113995.87</v>
      </c>
      <c r="I2485" s="265">
        <f t="shared" si="821"/>
        <v>31393616.66</v>
      </c>
      <c r="J2485" s="266">
        <f t="shared" si="824"/>
        <v>4.3699999999999996E-2</v>
      </c>
      <c r="K2485" s="268">
        <f t="shared" si="822"/>
        <v>113995.23</v>
      </c>
      <c r="L2485" s="267">
        <f t="shared" si="815"/>
        <v>-0.64</v>
      </c>
      <c r="M2485" s="19" t="s">
        <v>1260</v>
      </c>
      <c r="N2485" s="19" t="s">
        <v>1260</v>
      </c>
      <c r="O2485" s="32" t="str">
        <f t="shared" si="823"/>
        <v>E341</v>
      </c>
      <c r="P2485" s="318"/>
      <c r="T2485" s="19" t="s">
        <v>1260</v>
      </c>
    </row>
    <row r="2486" spans="1:20" outlineLevel="2" x14ac:dyDescent="0.25">
      <c r="A2486" s="263" t="s">
        <v>211</v>
      </c>
      <c r="B2486" s="263" t="str">
        <f t="shared" si="820"/>
        <v>E34101 PRD Str/Impv, LSR-11</v>
      </c>
      <c r="C2486" s="263" t="s">
        <v>1230</v>
      </c>
      <c r="D2486" s="263"/>
      <c r="E2486" s="264">
        <v>43434</v>
      </c>
      <c r="F2486" s="265">
        <v>31393616.66</v>
      </c>
      <c r="G2486" s="266">
        <v>4.3699999999999996E-2</v>
      </c>
      <c r="H2486" s="267">
        <v>113995.54</v>
      </c>
      <c r="I2486" s="265">
        <f t="shared" si="821"/>
        <v>31393616.66</v>
      </c>
      <c r="J2486" s="266">
        <f t="shared" si="824"/>
        <v>4.3699999999999996E-2</v>
      </c>
      <c r="K2486" s="268">
        <f t="shared" si="822"/>
        <v>113995.23</v>
      </c>
      <c r="L2486" s="267">
        <f t="shared" si="815"/>
        <v>-0.31</v>
      </c>
      <c r="M2486" s="19" t="s">
        <v>1260</v>
      </c>
      <c r="N2486" s="19" t="s">
        <v>1260</v>
      </c>
      <c r="O2486" s="32" t="str">
        <f t="shared" si="823"/>
        <v>E341</v>
      </c>
      <c r="P2486" s="318"/>
      <c r="T2486" s="19" t="s">
        <v>1260</v>
      </c>
    </row>
    <row r="2487" spans="1:20" outlineLevel="2" x14ac:dyDescent="0.25">
      <c r="A2487" s="263" t="s">
        <v>211</v>
      </c>
      <c r="B2487" s="263" t="str">
        <f t="shared" si="820"/>
        <v>E34101 PRD Str/Impv, LSR-12</v>
      </c>
      <c r="C2487" s="263" t="s">
        <v>1230</v>
      </c>
      <c r="D2487" s="263"/>
      <c r="E2487" s="264">
        <v>43465</v>
      </c>
      <c r="F2487" s="265">
        <v>31393616.66</v>
      </c>
      <c r="G2487" s="266">
        <v>4.3699999999999996E-2</v>
      </c>
      <c r="H2487" s="267">
        <v>113995.23</v>
      </c>
      <c r="I2487" s="265">
        <f t="shared" si="821"/>
        <v>31393616.66</v>
      </c>
      <c r="J2487" s="266">
        <f t="shared" si="824"/>
        <v>4.3699999999999996E-2</v>
      </c>
      <c r="K2487" s="268">
        <f>H2487</f>
        <v>113995.23</v>
      </c>
      <c r="L2487" s="267">
        <f t="shared" si="815"/>
        <v>0</v>
      </c>
      <c r="M2487" s="19" t="s">
        <v>1260</v>
      </c>
      <c r="N2487" s="19" t="s">
        <v>1260</v>
      </c>
      <c r="O2487" s="32" t="str">
        <f t="shared" si="823"/>
        <v>E341</v>
      </c>
      <c r="P2487" s="318"/>
      <c r="T2487" s="19" t="s">
        <v>1260</v>
      </c>
    </row>
    <row r="2488" spans="1:20" s="19" customFormat="1" ht="15.75" outlineLevel="1" thickBot="1" x14ac:dyDescent="0.3">
      <c r="A2488" s="28" t="s">
        <v>814</v>
      </c>
      <c r="C2488" s="20" t="s">
        <v>1235</v>
      </c>
      <c r="E2488" s="104" t="s">
        <v>1266</v>
      </c>
      <c r="F2488" s="29"/>
      <c r="G2488" s="30"/>
      <c r="H2488" s="41">
        <f>SUBTOTAL(9,H2476:H2487)</f>
        <v>1367963.48</v>
      </c>
      <c r="I2488" s="29"/>
      <c r="J2488" s="30">
        <f t="shared" si="824"/>
        <v>0</v>
      </c>
      <c r="K2488" s="41">
        <f>SUBTOTAL(9,K2476:K2487)</f>
        <v>1367942.76</v>
      </c>
      <c r="L2488" s="41">
        <f t="shared" si="815"/>
        <v>-20.72</v>
      </c>
      <c r="O2488" s="32" t="str">
        <f>LEFT(A2488,5)</f>
        <v>E3410</v>
      </c>
      <c r="P2488" s="318">
        <f>-L2488/2</f>
        <v>10.36</v>
      </c>
    </row>
    <row r="2489" spans="1:20" ht="15.75" outlineLevel="2" thickTop="1" x14ac:dyDescent="0.25">
      <c r="A2489" t="s">
        <v>212</v>
      </c>
      <c r="B2489" t="str">
        <f t="shared" ref="B2489:B2500" si="825">CONCATENATE(A2489,"-",MONTH(E2489))</f>
        <v>E34101 PRD Str/Impv, Wild Horse-1</v>
      </c>
      <c r="C2489" s="19" t="s">
        <v>1230</v>
      </c>
      <c r="E2489" s="27">
        <v>43131</v>
      </c>
      <c r="F2489" s="249">
        <v>11884554.949999999</v>
      </c>
      <c r="G2489" s="67">
        <v>5.7000000000000002E-2</v>
      </c>
      <c r="H2489" s="250">
        <v>56451.63</v>
      </c>
      <c r="I2489" s="249">
        <f t="shared" ref="I2489:I2500" si="826">VLOOKUP(CONCATENATE(A2489,"-12"),$B$6:$F$7816,5,FALSE)</f>
        <v>11884554.949999999</v>
      </c>
      <c r="J2489" s="67">
        <f t="shared" si="824"/>
        <v>5.7000000000000002E-2</v>
      </c>
      <c r="K2489" s="259">
        <f t="shared" ref="K2489:K2500" si="827">I2489*J2489/12</f>
        <v>56451.636012499999</v>
      </c>
      <c r="L2489" s="250">
        <f t="shared" si="815"/>
        <v>0.01</v>
      </c>
      <c r="M2489" s="19" t="s">
        <v>1260</v>
      </c>
      <c r="O2489" s="32" t="str">
        <f t="shared" ref="O2489:O2500" si="828">LEFT(A2489,4)</f>
        <v>E341</v>
      </c>
      <c r="P2489" s="318"/>
      <c r="T2489" s="19" t="s">
        <v>1260</v>
      </c>
    </row>
    <row r="2490" spans="1:20" outlineLevel="2" x14ac:dyDescent="0.25">
      <c r="A2490" t="s">
        <v>212</v>
      </c>
      <c r="B2490" t="str">
        <f t="shared" si="825"/>
        <v>E34101 PRD Str/Impv, Wild Horse-2</v>
      </c>
      <c r="C2490" s="19" t="s">
        <v>1230</v>
      </c>
      <c r="E2490" s="27">
        <v>43159</v>
      </c>
      <c r="F2490" s="249">
        <v>11884554.949999999</v>
      </c>
      <c r="G2490" s="67">
        <v>5.7000000000000002E-2</v>
      </c>
      <c r="H2490" s="250">
        <v>56451.63</v>
      </c>
      <c r="I2490" s="249">
        <f t="shared" si="826"/>
        <v>11884554.949999999</v>
      </c>
      <c r="J2490" s="67">
        <f t="shared" si="824"/>
        <v>5.7000000000000002E-2</v>
      </c>
      <c r="K2490" s="259">
        <f t="shared" si="827"/>
        <v>56451.636012499999</v>
      </c>
      <c r="L2490" s="250">
        <f t="shared" si="815"/>
        <v>0.01</v>
      </c>
      <c r="M2490" s="19" t="s">
        <v>1260</v>
      </c>
      <c r="O2490" s="32" t="str">
        <f t="shared" si="828"/>
        <v>E341</v>
      </c>
      <c r="P2490" s="318"/>
      <c r="T2490" s="19" t="s">
        <v>1260</v>
      </c>
    </row>
    <row r="2491" spans="1:20" outlineLevel="2" x14ac:dyDescent="0.25">
      <c r="A2491" t="s">
        <v>212</v>
      </c>
      <c r="B2491" t="str">
        <f t="shared" si="825"/>
        <v>E34101 PRD Str/Impv, Wild Horse-3</v>
      </c>
      <c r="C2491" s="19" t="s">
        <v>1230</v>
      </c>
      <c r="E2491" s="27">
        <v>43190</v>
      </c>
      <c r="F2491" s="249">
        <v>11884554.949999999</v>
      </c>
      <c r="G2491" s="67">
        <v>5.7000000000000002E-2</v>
      </c>
      <c r="H2491" s="250">
        <v>56451.63</v>
      </c>
      <c r="I2491" s="249">
        <f t="shared" si="826"/>
        <v>11884554.949999999</v>
      </c>
      <c r="J2491" s="67">
        <f t="shared" si="824"/>
        <v>5.7000000000000002E-2</v>
      </c>
      <c r="K2491" s="259">
        <f t="shared" si="827"/>
        <v>56451.636012499999</v>
      </c>
      <c r="L2491" s="250">
        <f t="shared" si="815"/>
        <v>0.01</v>
      </c>
      <c r="M2491" s="19" t="s">
        <v>1260</v>
      </c>
      <c r="O2491" s="32" t="str">
        <f t="shared" si="828"/>
        <v>E341</v>
      </c>
      <c r="P2491" s="318"/>
      <c r="T2491" s="19" t="s">
        <v>1260</v>
      </c>
    </row>
    <row r="2492" spans="1:20" outlineLevel="2" x14ac:dyDescent="0.25">
      <c r="A2492" t="s">
        <v>212</v>
      </c>
      <c r="B2492" t="str">
        <f t="shared" si="825"/>
        <v>E34101 PRD Str/Impv, Wild Horse-4</v>
      </c>
      <c r="C2492" s="19" t="s">
        <v>1230</v>
      </c>
      <c r="E2492" s="27">
        <v>43220</v>
      </c>
      <c r="F2492" s="249">
        <v>11884554.949999999</v>
      </c>
      <c r="G2492" s="67">
        <v>5.7000000000000002E-2</v>
      </c>
      <c r="H2492" s="250">
        <v>56451.63</v>
      </c>
      <c r="I2492" s="249">
        <f t="shared" si="826"/>
        <v>11884554.949999999</v>
      </c>
      <c r="J2492" s="67">
        <f t="shared" si="824"/>
        <v>5.7000000000000002E-2</v>
      </c>
      <c r="K2492" s="259">
        <f t="shared" si="827"/>
        <v>56451.636012499999</v>
      </c>
      <c r="L2492" s="250">
        <f t="shared" si="815"/>
        <v>0.01</v>
      </c>
      <c r="M2492" s="19" t="s">
        <v>1260</v>
      </c>
      <c r="O2492" s="32" t="str">
        <f t="shared" si="828"/>
        <v>E341</v>
      </c>
      <c r="P2492" s="318"/>
      <c r="T2492" s="19" t="s">
        <v>1260</v>
      </c>
    </row>
    <row r="2493" spans="1:20" outlineLevel="2" x14ac:dyDescent="0.25">
      <c r="A2493" t="s">
        <v>212</v>
      </c>
      <c r="B2493" t="str">
        <f t="shared" si="825"/>
        <v>E34101 PRD Str/Impv, Wild Horse-5</v>
      </c>
      <c r="C2493" s="19" t="s">
        <v>1230</v>
      </c>
      <c r="E2493" s="27">
        <v>43251</v>
      </c>
      <c r="F2493" s="249">
        <v>11884554.949999999</v>
      </c>
      <c r="G2493" s="67">
        <v>5.7000000000000002E-2</v>
      </c>
      <c r="H2493" s="250">
        <v>56451.63</v>
      </c>
      <c r="I2493" s="249">
        <f t="shared" si="826"/>
        <v>11884554.949999999</v>
      </c>
      <c r="J2493" s="67">
        <f t="shared" si="824"/>
        <v>5.7000000000000002E-2</v>
      </c>
      <c r="K2493" s="259">
        <f t="shared" si="827"/>
        <v>56451.636012499999</v>
      </c>
      <c r="L2493" s="250">
        <f t="shared" si="815"/>
        <v>0.01</v>
      </c>
      <c r="M2493" s="19" t="s">
        <v>1260</v>
      </c>
      <c r="O2493" s="32" t="str">
        <f t="shared" si="828"/>
        <v>E341</v>
      </c>
      <c r="P2493" s="318"/>
      <c r="T2493" s="19" t="s">
        <v>1260</v>
      </c>
    </row>
    <row r="2494" spans="1:20" outlineLevel="2" x14ac:dyDescent="0.25">
      <c r="A2494" t="s">
        <v>212</v>
      </c>
      <c r="B2494" t="str">
        <f t="shared" si="825"/>
        <v>E34101 PRD Str/Impv, Wild Horse-6</v>
      </c>
      <c r="C2494" s="19" t="s">
        <v>1230</v>
      </c>
      <c r="E2494" s="27">
        <v>43281</v>
      </c>
      <c r="F2494" s="249">
        <v>11884554.949999999</v>
      </c>
      <c r="G2494" s="67">
        <v>5.7000000000000002E-2</v>
      </c>
      <c r="H2494" s="250">
        <v>56451.63</v>
      </c>
      <c r="I2494" s="249">
        <f t="shared" si="826"/>
        <v>11884554.949999999</v>
      </c>
      <c r="J2494" s="67">
        <f t="shared" si="824"/>
        <v>5.7000000000000002E-2</v>
      </c>
      <c r="K2494" s="259">
        <f t="shared" si="827"/>
        <v>56451.636012499999</v>
      </c>
      <c r="L2494" s="250">
        <f t="shared" si="815"/>
        <v>0.01</v>
      </c>
      <c r="M2494" s="19" t="s">
        <v>1260</v>
      </c>
      <c r="O2494" s="32" t="str">
        <f t="shared" si="828"/>
        <v>E341</v>
      </c>
      <c r="P2494" s="318"/>
      <c r="T2494" s="19" t="s">
        <v>1260</v>
      </c>
    </row>
    <row r="2495" spans="1:20" outlineLevel="2" x14ac:dyDescent="0.25">
      <c r="A2495" t="s">
        <v>212</v>
      </c>
      <c r="B2495" t="str">
        <f t="shared" si="825"/>
        <v>E34101 PRD Str/Impv, Wild Horse-7</v>
      </c>
      <c r="C2495" s="19" t="s">
        <v>1230</v>
      </c>
      <c r="E2495" s="27">
        <v>43312</v>
      </c>
      <c r="F2495" s="249">
        <v>11884554.949999999</v>
      </c>
      <c r="G2495" s="67">
        <v>5.7000000000000002E-2</v>
      </c>
      <c r="H2495" s="250">
        <v>56451.63</v>
      </c>
      <c r="I2495" s="249">
        <f t="shared" si="826"/>
        <v>11884554.949999999</v>
      </c>
      <c r="J2495" s="67">
        <f t="shared" si="824"/>
        <v>5.7000000000000002E-2</v>
      </c>
      <c r="K2495" s="259">
        <f t="shared" si="827"/>
        <v>56451.636012499999</v>
      </c>
      <c r="L2495" s="250">
        <f t="shared" si="815"/>
        <v>0.01</v>
      </c>
      <c r="M2495" s="19" t="s">
        <v>1260</v>
      </c>
      <c r="O2495" s="32" t="str">
        <f t="shared" si="828"/>
        <v>E341</v>
      </c>
      <c r="P2495" s="318"/>
      <c r="T2495" s="19" t="s">
        <v>1260</v>
      </c>
    </row>
    <row r="2496" spans="1:20" outlineLevel="2" x14ac:dyDescent="0.25">
      <c r="A2496" t="s">
        <v>212</v>
      </c>
      <c r="B2496" t="str">
        <f t="shared" si="825"/>
        <v>E34101 PRD Str/Impv, Wild Horse-8</v>
      </c>
      <c r="C2496" s="19" t="s">
        <v>1230</v>
      </c>
      <c r="E2496" s="27">
        <v>43343</v>
      </c>
      <c r="F2496" s="249">
        <v>11884554.949999999</v>
      </c>
      <c r="G2496" s="67">
        <v>5.7000000000000002E-2</v>
      </c>
      <c r="H2496" s="250">
        <v>56451.63</v>
      </c>
      <c r="I2496" s="249">
        <f t="shared" si="826"/>
        <v>11884554.949999999</v>
      </c>
      <c r="J2496" s="67">
        <f t="shared" si="824"/>
        <v>5.7000000000000002E-2</v>
      </c>
      <c r="K2496" s="259">
        <f t="shared" si="827"/>
        <v>56451.636012499999</v>
      </c>
      <c r="L2496" s="250">
        <f t="shared" si="815"/>
        <v>0.01</v>
      </c>
      <c r="M2496" s="19" t="s">
        <v>1260</v>
      </c>
      <c r="O2496" s="32" t="str">
        <f t="shared" si="828"/>
        <v>E341</v>
      </c>
      <c r="P2496" s="318"/>
      <c r="T2496" s="19" t="s">
        <v>1260</v>
      </c>
    </row>
    <row r="2497" spans="1:20" outlineLevel="2" x14ac:dyDescent="0.25">
      <c r="A2497" t="s">
        <v>212</v>
      </c>
      <c r="B2497" t="str">
        <f t="shared" si="825"/>
        <v>E34101 PRD Str/Impv, Wild Horse-9</v>
      </c>
      <c r="C2497" s="19" t="s">
        <v>1230</v>
      </c>
      <c r="E2497" s="27">
        <v>43373</v>
      </c>
      <c r="F2497" s="249">
        <v>11884554.949999999</v>
      </c>
      <c r="G2497" s="67">
        <v>5.7000000000000002E-2</v>
      </c>
      <c r="H2497" s="250">
        <v>56451.63</v>
      </c>
      <c r="I2497" s="249">
        <f t="shared" si="826"/>
        <v>11884554.949999999</v>
      </c>
      <c r="J2497" s="67">
        <f t="shared" si="824"/>
        <v>5.7000000000000002E-2</v>
      </c>
      <c r="K2497" s="259">
        <f t="shared" si="827"/>
        <v>56451.636012499999</v>
      </c>
      <c r="L2497" s="250">
        <f t="shared" si="815"/>
        <v>0.01</v>
      </c>
      <c r="M2497" s="19" t="s">
        <v>1260</v>
      </c>
      <c r="O2497" s="32" t="str">
        <f t="shared" si="828"/>
        <v>E341</v>
      </c>
      <c r="P2497" s="318"/>
      <c r="T2497" s="19" t="s">
        <v>1260</v>
      </c>
    </row>
    <row r="2498" spans="1:20" outlineLevel="2" x14ac:dyDescent="0.25">
      <c r="A2498" t="s">
        <v>212</v>
      </c>
      <c r="B2498" t="str">
        <f t="shared" si="825"/>
        <v>E34101 PRD Str/Impv, Wild Horse-10</v>
      </c>
      <c r="C2498" s="19" t="s">
        <v>1230</v>
      </c>
      <c r="E2498" s="27">
        <v>43404</v>
      </c>
      <c r="F2498" s="249">
        <v>11884554.949999999</v>
      </c>
      <c r="G2498" s="67">
        <v>5.7000000000000002E-2</v>
      </c>
      <c r="H2498" s="250">
        <v>56451.63</v>
      </c>
      <c r="I2498" s="249">
        <f t="shared" si="826"/>
        <v>11884554.949999999</v>
      </c>
      <c r="J2498" s="67">
        <f t="shared" si="824"/>
        <v>5.7000000000000002E-2</v>
      </c>
      <c r="K2498" s="259">
        <f t="shared" si="827"/>
        <v>56451.636012499999</v>
      </c>
      <c r="L2498" s="250">
        <f t="shared" si="815"/>
        <v>0.01</v>
      </c>
      <c r="M2498" s="19" t="s">
        <v>1260</v>
      </c>
      <c r="O2498" s="32" t="str">
        <f t="shared" si="828"/>
        <v>E341</v>
      </c>
      <c r="P2498" s="318"/>
      <c r="T2498" s="19" t="s">
        <v>1260</v>
      </c>
    </row>
    <row r="2499" spans="1:20" outlineLevel="2" x14ac:dyDescent="0.25">
      <c r="A2499" t="s">
        <v>212</v>
      </c>
      <c r="B2499" t="str">
        <f t="shared" si="825"/>
        <v>E34101 PRD Str/Impv, Wild Horse-11</v>
      </c>
      <c r="C2499" s="19" t="s">
        <v>1230</v>
      </c>
      <c r="E2499" s="27">
        <v>43434</v>
      </c>
      <c r="F2499" s="249">
        <v>11884554.949999999</v>
      </c>
      <c r="G2499" s="67">
        <v>5.7000000000000002E-2</v>
      </c>
      <c r="H2499" s="250">
        <v>56451.63</v>
      </c>
      <c r="I2499" s="249">
        <f t="shared" si="826"/>
        <v>11884554.949999999</v>
      </c>
      <c r="J2499" s="67">
        <f t="shared" si="824"/>
        <v>5.7000000000000002E-2</v>
      </c>
      <c r="K2499" s="259">
        <f t="shared" si="827"/>
        <v>56451.636012499999</v>
      </c>
      <c r="L2499" s="250">
        <f t="shared" si="815"/>
        <v>0.01</v>
      </c>
      <c r="M2499" s="19" t="s">
        <v>1260</v>
      </c>
      <c r="O2499" s="32" t="str">
        <f t="shared" si="828"/>
        <v>E341</v>
      </c>
      <c r="P2499" s="318"/>
      <c r="T2499" s="19" t="s">
        <v>1260</v>
      </c>
    </row>
    <row r="2500" spans="1:20" outlineLevel="2" x14ac:dyDescent="0.25">
      <c r="A2500" t="s">
        <v>212</v>
      </c>
      <c r="B2500" t="str">
        <f t="shared" si="825"/>
        <v>E34101 PRD Str/Impv, Wild Horse-12</v>
      </c>
      <c r="C2500" s="19" t="s">
        <v>1230</v>
      </c>
      <c r="E2500" s="27">
        <v>43465</v>
      </c>
      <c r="F2500" s="249">
        <v>11884554.949999999</v>
      </c>
      <c r="G2500" s="67">
        <v>5.7000000000000002E-2</v>
      </c>
      <c r="H2500" s="250">
        <v>56451.63</v>
      </c>
      <c r="I2500" s="249">
        <f t="shared" si="826"/>
        <v>11884554.949999999</v>
      </c>
      <c r="J2500" s="67">
        <f t="shared" si="824"/>
        <v>5.7000000000000002E-2</v>
      </c>
      <c r="K2500" s="259">
        <f t="shared" si="827"/>
        <v>56451.636012499999</v>
      </c>
      <c r="L2500" s="250">
        <f t="shared" si="815"/>
        <v>0.01</v>
      </c>
      <c r="M2500" s="19" t="s">
        <v>1260</v>
      </c>
      <c r="O2500" s="32" t="str">
        <f t="shared" si="828"/>
        <v>E341</v>
      </c>
      <c r="P2500" s="318"/>
      <c r="T2500" s="19" t="s">
        <v>1260</v>
      </c>
    </row>
    <row r="2501" spans="1:20" s="19" customFormat="1" ht="15.75" outlineLevel="1" thickBot="1" x14ac:dyDescent="0.3">
      <c r="A2501" s="28" t="s">
        <v>815</v>
      </c>
      <c r="C2501" s="20" t="s">
        <v>1235</v>
      </c>
      <c r="E2501" s="104" t="s">
        <v>1266</v>
      </c>
      <c r="F2501" s="29"/>
      <c r="G2501" s="30"/>
      <c r="H2501" s="41">
        <f>SUBTOTAL(9,H2489:H2500)</f>
        <v>677419.55999999994</v>
      </c>
      <c r="I2501" s="29"/>
      <c r="J2501" s="30">
        <f t="shared" si="824"/>
        <v>0</v>
      </c>
      <c r="K2501" s="41">
        <f>SUBTOTAL(9,K2489:K2500)</f>
        <v>677419.63214999996</v>
      </c>
      <c r="L2501" s="41">
        <f t="shared" si="815"/>
        <v>7.0000000000000007E-2</v>
      </c>
      <c r="O2501" s="32" t="str">
        <f>LEFT(A2501,5)</f>
        <v>E3410</v>
      </c>
      <c r="P2501" s="318">
        <f>-L2501/2</f>
        <v>-3.5000000000000003E-2</v>
      </c>
    </row>
    <row r="2502" spans="1:20" ht="15.75" outlineLevel="2" thickTop="1" x14ac:dyDescent="0.25">
      <c r="A2502" t="s">
        <v>213</v>
      </c>
      <c r="B2502" t="str">
        <f t="shared" ref="B2502:B2513" si="829">CONCATENATE(A2502,"-",MONTH(E2502))</f>
        <v>E34101 PRD Str/Impv,Wild Horse Expa-1</v>
      </c>
      <c r="C2502" s="19" t="s">
        <v>1230</v>
      </c>
      <c r="E2502" s="27">
        <v>43131</v>
      </c>
      <c r="F2502" s="249">
        <v>3235517.14</v>
      </c>
      <c r="G2502" s="67">
        <v>5.7000000000000002E-2</v>
      </c>
      <c r="H2502" s="250">
        <v>15368.71</v>
      </c>
      <c r="I2502" s="249">
        <f t="shared" ref="I2502:I2513" si="830">VLOOKUP(CONCATENATE(A2502,"-12"),$B$6:$F$7816,5,FALSE)</f>
        <v>3235517.14</v>
      </c>
      <c r="J2502" s="67">
        <f t="shared" si="824"/>
        <v>5.7000000000000002E-2</v>
      </c>
      <c r="K2502" s="259">
        <f t="shared" ref="K2502:K2513" si="831">I2502*J2502/12</f>
        <v>15368.706415000001</v>
      </c>
      <c r="L2502" s="250">
        <f t="shared" si="815"/>
        <v>0</v>
      </c>
      <c r="M2502" s="19" t="s">
        <v>1260</v>
      </c>
      <c r="O2502" s="32" t="str">
        <f t="shared" ref="O2502:O2513" si="832">LEFT(A2502,4)</f>
        <v>E341</v>
      </c>
      <c r="P2502" s="318"/>
      <c r="T2502" s="19" t="s">
        <v>1260</v>
      </c>
    </row>
    <row r="2503" spans="1:20" outlineLevel="2" x14ac:dyDescent="0.25">
      <c r="A2503" t="s">
        <v>213</v>
      </c>
      <c r="B2503" t="str">
        <f t="shared" si="829"/>
        <v>E34101 PRD Str/Impv,Wild Horse Expa-2</v>
      </c>
      <c r="C2503" s="19" t="s">
        <v>1230</v>
      </c>
      <c r="E2503" s="27">
        <v>43159</v>
      </c>
      <c r="F2503" s="249">
        <v>3235517.14</v>
      </c>
      <c r="G2503" s="67">
        <v>5.7000000000000002E-2</v>
      </c>
      <c r="H2503" s="250">
        <v>15368.71</v>
      </c>
      <c r="I2503" s="249">
        <f t="shared" si="830"/>
        <v>3235517.14</v>
      </c>
      <c r="J2503" s="67">
        <f t="shared" si="824"/>
        <v>5.7000000000000002E-2</v>
      </c>
      <c r="K2503" s="259">
        <f t="shared" si="831"/>
        <v>15368.706415000001</v>
      </c>
      <c r="L2503" s="250">
        <f t="shared" si="815"/>
        <v>0</v>
      </c>
      <c r="M2503" s="19" t="s">
        <v>1260</v>
      </c>
      <c r="O2503" s="32" t="str">
        <f t="shared" si="832"/>
        <v>E341</v>
      </c>
      <c r="P2503" s="318"/>
      <c r="T2503" s="19" t="s">
        <v>1260</v>
      </c>
    </row>
    <row r="2504" spans="1:20" outlineLevel="2" x14ac:dyDescent="0.25">
      <c r="A2504" t="s">
        <v>213</v>
      </c>
      <c r="B2504" t="str">
        <f t="shared" si="829"/>
        <v>E34101 PRD Str/Impv,Wild Horse Expa-3</v>
      </c>
      <c r="C2504" s="19" t="s">
        <v>1230</v>
      </c>
      <c r="E2504" s="27">
        <v>43190</v>
      </c>
      <c r="F2504" s="249">
        <v>3235517.14</v>
      </c>
      <c r="G2504" s="67">
        <v>5.7000000000000002E-2</v>
      </c>
      <c r="H2504" s="250">
        <v>15368.71</v>
      </c>
      <c r="I2504" s="249">
        <f t="shared" si="830"/>
        <v>3235517.14</v>
      </c>
      <c r="J2504" s="67">
        <f t="shared" si="824"/>
        <v>5.7000000000000002E-2</v>
      </c>
      <c r="K2504" s="259">
        <f t="shared" si="831"/>
        <v>15368.706415000001</v>
      </c>
      <c r="L2504" s="250">
        <f t="shared" si="815"/>
        <v>0</v>
      </c>
      <c r="M2504" s="19" t="s">
        <v>1260</v>
      </c>
      <c r="O2504" s="32" t="str">
        <f t="shared" si="832"/>
        <v>E341</v>
      </c>
      <c r="P2504" s="318"/>
      <c r="T2504" s="19" t="s">
        <v>1260</v>
      </c>
    </row>
    <row r="2505" spans="1:20" outlineLevel="2" x14ac:dyDescent="0.25">
      <c r="A2505" t="s">
        <v>213</v>
      </c>
      <c r="B2505" t="str">
        <f t="shared" si="829"/>
        <v>E34101 PRD Str/Impv,Wild Horse Expa-4</v>
      </c>
      <c r="C2505" s="19" t="s">
        <v>1230</v>
      </c>
      <c r="E2505" s="27">
        <v>43220</v>
      </c>
      <c r="F2505" s="249">
        <v>3235517.14</v>
      </c>
      <c r="G2505" s="67">
        <v>5.7000000000000002E-2</v>
      </c>
      <c r="H2505" s="250">
        <v>15368.71</v>
      </c>
      <c r="I2505" s="249">
        <f t="shared" si="830"/>
        <v>3235517.14</v>
      </c>
      <c r="J2505" s="67">
        <f t="shared" si="824"/>
        <v>5.7000000000000002E-2</v>
      </c>
      <c r="K2505" s="259">
        <f t="shared" si="831"/>
        <v>15368.706415000001</v>
      </c>
      <c r="L2505" s="250">
        <f t="shared" si="815"/>
        <v>0</v>
      </c>
      <c r="M2505" s="19" t="s">
        <v>1260</v>
      </c>
      <c r="O2505" s="32" t="str">
        <f t="shared" si="832"/>
        <v>E341</v>
      </c>
      <c r="P2505" s="318"/>
      <c r="T2505" s="19" t="s">
        <v>1260</v>
      </c>
    </row>
    <row r="2506" spans="1:20" outlineLevel="2" x14ac:dyDescent="0.25">
      <c r="A2506" t="s">
        <v>213</v>
      </c>
      <c r="B2506" t="str">
        <f t="shared" si="829"/>
        <v>E34101 PRD Str/Impv,Wild Horse Expa-5</v>
      </c>
      <c r="C2506" s="19" t="s">
        <v>1230</v>
      </c>
      <c r="E2506" s="27">
        <v>43251</v>
      </c>
      <c r="F2506" s="249">
        <v>3235517.14</v>
      </c>
      <c r="G2506" s="67">
        <v>5.7000000000000002E-2</v>
      </c>
      <c r="H2506" s="250">
        <v>15368.71</v>
      </c>
      <c r="I2506" s="249">
        <f t="shared" si="830"/>
        <v>3235517.14</v>
      </c>
      <c r="J2506" s="67">
        <f t="shared" si="824"/>
        <v>5.7000000000000002E-2</v>
      </c>
      <c r="K2506" s="259">
        <f t="shared" si="831"/>
        <v>15368.706415000001</v>
      </c>
      <c r="L2506" s="250">
        <f t="shared" si="815"/>
        <v>0</v>
      </c>
      <c r="M2506" s="19" t="s">
        <v>1260</v>
      </c>
      <c r="O2506" s="32" t="str">
        <f t="shared" si="832"/>
        <v>E341</v>
      </c>
      <c r="P2506" s="318"/>
      <c r="T2506" s="19" t="s">
        <v>1260</v>
      </c>
    </row>
    <row r="2507" spans="1:20" outlineLevel="2" x14ac:dyDescent="0.25">
      <c r="A2507" t="s">
        <v>213</v>
      </c>
      <c r="B2507" t="str">
        <f t="shared" si="829"/>
        <v>E34101 PRD Str/Impv,Wild Horse Expa-6</v>
      </c>
      <c r="C2507" s="19" t="s">
        <v>1230</v>
      </c>
      <c r="E2507" s="27">
        <v>43281</v>
      </c>
      <c r="F2507" s="249">
        <v>3235517.14</v>
      </c>
      <c r="G2507" s="67">
        <v>5.7000000000000002E-2</v>
      </c>
      <c r="H2507" s="250">
        <v>15368.71</v>
      </c>
      <c r="I2507" s="249">
        <f t="shared" si="830"/>
        <v>3235517.14</v>
      </c>
      <c r="J2507" s="67">
        <f t="shared" si="824"/>
        <v>5.7000000000000002E-2</v>
      </c>
      <c r="K2507" s="259">
        <f t="shared" si="831"/>
        <v>15368.706415000001</v>
      </c>
      <c r="L2507" s="250">
        <f t="shared" si="815"/>
        <v>0</v>
      </c>
      <c r="M2507" s="19" t="s">
        <v>1260</v>
      </c>
      <c r="O2507" s="32" t="str">
        <f t="shared" si="832"/>
        <v>E341</v>
      </c>
      <c r="P2507" s="318"/>
      <c r="T2507" s="19" t="s">
        <v>1260</v>
      </c>
    </row>
    <row r="2508" spans="1:20" outlineLevel="2" x14ac:dyDescent="0.25">
      <c r="A2508" t="s">
        <v>213</v>
      </c>
      <c r="B2508" t="str">
        <f t="shared" si="829"/>
        <v>E34101 PRD Str/Impv,Wild Horse Expa-7</v>
      </c>
      <c r="C2508" s="19" t="s">
        <v>1230</v>
      </c>
      <c r="E2508" s="27">
        <v>43312</v>
      </c>
      <c r="F2508" s="249">
        <v>3235517.14</v>
      </c>
      <c r="G2508" s="67">
        <v>5.7000000000000002E-2</v>
      </c>
      <c r="H2508" s="250">
        <v>15368.71</v>
      </c>
      <c r="I2508" s="249">
        <f t="shared" si="830"/>
        <v>3235517.14</v>
      </c>
      <c r="J2508" s="67">
        <f t="shared" si="824"/>
        <v>5.7000000000000002E-2</v>
      </c>
      <c r="K2508" s="259">
        <f t="shared" si="831"/>
        <v>15368.706415000001</v>
      </c>
      <c r="L2508" s="250">
        <f t="shared" si="815"/>
        <v>0</v>
      </c>
      <c r="M2508" s="19" t="s">
        <v>1260</v>
      </c>
      <c r="O2508" s="32" t="str">
        <f t="shared" si="832"/>
        <v>E341</v>
      </c>
      <c r="P2508" s="318"/>
      <c r="T2508" s="19" t="s">
        <v>1260</v>
      </c>
    </row>
    <row r="2509" spans="1:20" outlineLevel="2" x14ac:dyDescent="0.25">
      <c r="A2509" t="s">
        <v>213</v>
      </c>
      <c r="B2509" t="str">
        <f t="shared" si="829"/>
        <v>E34101 PRD Str/Impv,Wild Horse Expa-8</v>
      </c>
      <c r="C2509" s="19" t="s">
        <v>1230</v>
      </c>
      <c r="E2509" s="27">
        <v>43343</v>
      </c>
      <c r="F2509" s="249">
        <v>3235517.14</v>
      </c>
      <c r="G2509" s="67">
        <v>5.7000000000000002E-2</v>
      </c>
      <c r="H2509" s="250">
        <v>15368.71</v>
      </c>
      <c r="I2509" s="249">
        <f t="shared" si="830"/>
        <v>3235517.14</v>
      </c>
      <c r="J2509" s="67">
        <f t="shared" si="824"/>
        <v>5.7000000000000002E-2</v>
      </c>
      <c r="K2509" s="259">
        <f t="shared" si="831"/>
        <v>15368.706415000001</v>
      </c>
      <c r="L2509" s="250">
        <f t="shared" si="815"/>
        <v>0</v>
      </c>
      <c r="M2509" s="19" t="s">
        <v>1260</v>
      </c>
      <c r="O2509" s="32" t="str">
        <f t="shared" si="832"/>
        <v>E341</v>
      </c>
      <c r="P2509" s="318"/>
      <c r="T2509" s="19" t="s">
        <v>1260</v>
      </c>
    </row>
    <row r="2510" spans="1:20" outlineLevel="2" x14ac:dyDescent="0.25">
      <c r="A2510" t="s">
        <v>213</v>
      </c>
      <c r="B2510" t="str">
        <f t="shared" si="829"/>
        <v>E34101 PRD Str/Impv,Wild Horse Expa-9</v>
      </c>
      <c r="C2510" s="19" t="s">
        <v>1230</v>
      </c>
      <c r="E2510" s="27">
        <v>43373</v>
      </c>
      <c r="F2510" s="249">
        <v>3235517.14</v>
      </c>
      <c r="G2510" s="67">
        <v>5.7000000000000002E-2</v>
      </c>
      <c r="H2510" s="250">
        <v>15368.71</v>
      </c>
      <c r="I2510" s="249">
        <f t="shared" si="830"/>
        <v>3235517.14</v>
      </c>
      <c r="J2510" s="67">
        <f t="shared" si="824"/>
        <v>5.7000000000000002E-2</v>
      </c>
      <c r="K2510" s="259">
        <f t="shared" si="831"/>
        <v>15368.706415000001</v>
      </c>
      <c r="L2510" s="250">
        <f t="shared" si="815"/>
        <v>0</v>
      </c>
      <c r="M2510" s="19" t="s">
        <v>1260</v>
      </c>
      <c r="O2510" s="32" t="str">
        <f t="shared" si="832"/>
        <v>E341</v>
      </c>
      <c r="P2510" s="318"/>
      <c r="T2510" s="19" t="s">
        <v>1260</v>
      </c>
    </row>
    <row r="2511" spans="1:20" outlineLevel="2" x14ac:dyDescent="0.25">
      <c r="A2511" t="s">
        <v>213</v>
      </c>
      <c r="B2511" t="str">
        <f t="shared" si="829"/>
        <v>E34101 PRD Str/Impv,Wild Horse Expa-10</v>
      </c>
      <c r="C2511" s="19" t="s">
        <v>1230</v>
      </c>
      <c r="E2511" s="27">
        <v>43404</v>
      </c>
      <c r="F2511" s="249">
        <v>3235517.14</v>
      </c>
      <c r="G2511" s="67">
        <v>5.7000000000000002E-2</v>
      </c>
      <c r="H2511" s="250">
        <v>15368.71</v>
      </c>
      <c r="I2511" s="249">
        <f t="shared" si="830"/>
        <v>3235517.14</v>
      </c>
      <c r="J2511" s="67">
        <f t="shared" si="824"/>
        <v>5.7000000000000002E-2</v>
      </c>
      <c r="K2511" s="259">
        <f t="shared" si="831"/>
        <v>15368.706415000001</v>
      </c>
      <c r="L2511" s="250">
        <f t="shared" si="815"/>
        <v>0</v>
      </c>
      <c r="M2511" s="19" t="s">
        <v>1260</v>
      </c>
      <c r="O2511" s="32" t="str">
        <f t="shared" si="832"/>
        <v>E341</v>
      </c>
      <c r="P2511" s="318"/>
      <c r="T2511" s="19" t="s">
        <v>1260</v>
      </c>
    </row>
    <row r="2512" spans="1:20" outlineLevel="2" x14ac:dyDescent="0.25">
      <c r="A2512" t="s">
        <v>213</v>
      </c>
      <c r="B2512" t="str">
        <f t="shared" si="829"/>
        <v>E34101 PRD Str/Impv,Wild Horse Expa-11</v>
      </c>
      <c r="C2512" s="19" t="s">
        <v>1230</v>
      </c>
      <c r="E2512" s="27">
        <v>43434</v>
      </c>
      <c r="F2512" s="249">
        <v>3235517.14</v>
      </c>
      <c r="G2512" s="67">
        <v>5.7000000000000002E-2</v>
      </c>
      <c r="H2512" s="250">
        <v>15368.71</v>
      </c>
      <c r="I2512" s="249">
        <f t="shared" si="830"/>
        <v>3235517.14</v>
      </c>
      <c r="J2512" s="67">
        <f t="shared" si="824"/>
        <v>5.7000000000000002E-2</v>
      </c>
      <c r="K2512" s="259">
        <f t="shared" si="831"/>
        <v>15368.706415000001</v>
      </c>
      <c r="L2512" s="250">
        <f t="shared" si="815"/>
        <v>0</v>
      </c>
      <c r="M2512" s="19" t="s">
        <v>1260</v>
      </c>
      <c r="O2512" s="32" t="str">
        <f t="shared" si="832"/>
        <v>E341</v>
      </c>
      <c r="P2512" s="318"/>
      <c r="T2512" s="19" t="s">
        <v>1260</v>
      </c>
    </row>
    <row r="2513" spans="1:20" outlineLevel="2" x14ac:dyDescent="0.25">
      <c r="A2513" t="s">
        <v>213</v>
      </c>
      <c r="B2513" t="str">
        <f t="shared" si="829"/>
        <v>E34101 PRD Str/Impv,Wild Horse Expa-12</v>
      </c>
      <c r="C2513" s="19" t="s">
        <v>1230</v>
      </c>
      <c r="E2513" s="27">
        <v>43465</v>
      </c>
      <c r="F2513" s="249">
        <v>3235517.14</v>
      </c>
      <c r="G2513" s="67">
        <v>5.7000000000000002E-2</v>
      </c>
      <c r="H2513" s="250">
        <v>15368.71</v>
      </c>
      <c r="I2513" s="249">
        <f t="shared" si="830"/>
        <v>3235517.14</v>
      </c>
      <c r="J2513" s="67">
        <f t="shared" si="824"/>
        <v>5.7000000000000002E-2</v>
      </c>
      <c r="K2513" s="259">
        <f t="shared" si="831"/>
        <v>15368.706415000001</v>
      </c>
      <c r="L2513" s="250">
        <f t="shared" si="815"/>
        <v>0</v>
      </c>
      <c r="M2513" s="19" t="s">
        <v>1260</v>
      </c>
      <c r="O2513" s="32" t="str">
        <f t="shared" si="832"/>
        <v>E341</v>
      </c>
      <c r="P2513" s="318"/>
      <c r="T2513" s="19" t="s">
        <v>1260</v>
      </c>
    </row>
    <row r="2514" spans="1:20" s="19" customFormat="1" ht="15.75" outlineLevel="1" thickBot="1" x14ac:dyDescent="0.3">
      <c r="A2514" s="28" t="s">
        <v>816</v>
      </c>
      <c r="C2514" s="20" t="s">
        <v>1235</v>
      </c>
      <c r="E2514" s="104" t="s">
        <v>1266</v>
      </c>
      <c r="F2514" s="29"/>
      <c r="G2514" s="30"/>
      <c r="H2514" s="41">
        <f>SUBTOTAL(9,H2502:H2513)</f>
        <v>184424.51999999993</v>
      </c>
      <c r="I2514" s="29"/>
      <c r="J2514" s="30">
        <f t="shared" si="824"/>
        <v>0</v>
      </c>
      <c r="K2514" s="41">
        <f>SUBTOTAL(9,K2502:K2513)</f>
        <v>184424.47697999995</v>
      </c>
      <c r="L2514" s="41">
        <f t="shared" si="815"/>
        <v>-0.04</v>
      </c>
      <c r="O2514" s="32" t="str">
        <f>LEFT(A2514,5)</f>
        <v>E3410</v>
      </c>
      <c r="P2514" s="318">
        <f>-L2514/2</f>
        <v>0.02</v>
      </c>
    </row>
    <row r="2515" spans="1:20" ht="15.75" outlineLevel="2" thickTop="1" x14ac:dyDescent="0.25">
      <c r="A2515" t="s">
        <v>214</v>
      </c>
      <c r="B2515" t="str">
        <f t="shared" ref="B2515:B2526" si="833">CONCATENATE(A2515,"-",MONTH(E2515))</f>
        <v>E342 PRD Fuel Hldr, Fredonia 3&amp;4 OP-1</v>
      </c>
      <c r="C2515" s="19" t="s">
        <v>1230</v>
      </c>
      <c r="E2515" s="27">
        <v>43131</v>
      </c>
      <c r="F2515" s="249">
        <v>1014306.89</v>
      </c>
      <c r="G2515" s="67">
        <v>3.27E-2</v>
      </c>
      <c r="H2515" s="250">
        <v>2763.99</v>
      </c>
      <c r="I2515" s="249">
        <f t="shared" ref="I2515:I2526" si="834">VLOOKUP(CONCATENATE(A2515,"-12"),$B$6:$F$7816,5,FALSE)</f>
        <v>1014306.89</v>
      </c>
      <c r="J2515" s="67">
        <f t="shared" si="824"/>
        <v>3.27E-2</v>
      </c>
      <c r="K2515" s="259">
        <f t="shared" ref="K2515:K2526" si="835">I2515*J2515/12</f>
        <v>2763.9862752499998</v>
      </c>
      <c r="L2515" s="250">
        <f t="shared" si="815"/>
        <v>0</v>
      </c>
      <c r="M2515" s="19" t="s">
        <v>1260</v>
      </c>
      <c r="O2515" s="32" t="str">
        <f t="shared" ref="O2515:O2526" si="836">LEFT(A2515,4)</f>
        <v>E342</v>
      </c>
      <c r="P2515" s="318"/>
      <c r="T2515" s="19" t="s">
        <v>1260</v>
      </c>
    </row>
    <row r="2516" spans="1:20" outlineLevel="2" x14ac:dyDescent="0.25">
      <c r="A2516" t="s">
        <v>214</v>
      </c>
      <c r="B2516" t="str">
        <f t="shared" si="833"/>
        <v>E342 PRD Fuel Hldr, Fredonia 3&amp;4 OP-2</v>
      </c>
      <c r="C2516" s="19" t="s">
        <v>1230</v>
      </c>
      <c r="E2516" s="27">
        <v>43159</v>
      </c>
      <c r="F2516" s="249">
        <v>1014306.89</v>
      </c>
      <c r="G2516" s="67">
        <v>3.27E-2</v>
      </c>
      <c r="H2516" s="250">
        <v>2763.99</v>
      </c>
      <c r="I2516" s="249">
        <f t="shared" si="834"/>
        <v>1014306.89</v>
      </c>
      <c r="J2516" s="67">
        <f t="shared" si="824"/>
        <v>3.27E-2</v>
      </c>
      <c r="K2516" s="259">
        <f t="shared" si="835"/>
        <v>2763.9862752499998</v>
      </c>
      <c r="L2516" s="250">
        <f t="shared" ref="L2516:L2579" si="837">ROUND(K2516-H2516,2)</f>
        <v>0</v>
      </c>
      <c r="M2516" s="19" t="s">
        <v>1260</v>
      </c>
      <c r="O2516" s="32" t="str">
        <f t="shared" si="836"/>
        <v>E342</v>
      </c>
      <c r="P2516" s="318"/>
      <c r="T2516" s="19" t="s">
        <v>1260</v>
      </c>
    </row>
    <row r="2517" spans="1:20" outlineLevel="2" x14ac:dyDescent="0.25">
      <c r="A2517" t="s">
        <v>214</v>
      </c>
      <c r="B2517" t="str">
        <f t="shared" si="833"/>
        <v>E342 PRD Fuel Hldr, Fredonia 3&amp;4 OP-3</v>
      </c>
      <c r="C2517" s="19" t="s">
        <v>1230</v>
      </c>
      <c r="E2517" s="27">
        <v>43190</v>
      </c>
      <c r="F2517" s="249">
        <v>1014306.89</v>
      </c>
      <c r="G2517" s="67">
        <v>3.27E-2</v>
      </c>
      <c r="H2517" s="250">
        <v>2763.99</v>
      </c>
      <c r="I2517" s="249">
        <f t="shared" si="834"/>
        <v>1014306.89</v>
      </c>
      <c r="J2517" s="67">
        <f t="shared" si="824"/>
        <v>3.27E-2</v>
      </c>
      <c r="K2517" s="259">
        <f t="shared" si="835"/>
        <v>2763.9862752499998</v>
      </c>
      <c r="L2517" s="250">
        <f t="shared" si="837"/>
        <v>0</v>
      </c>
      <c r="M2517" s="19" t="s">
        <v>1260</v>
      </c>
      <c r="O2517" s="32" t="str">
        <f t="shared" si="836"/>
        <v>E342</v>
      </c>
      <c r="P2517" s="318"/>
      <c r="T2517" s="19" t="s">
        <v>1260</v>
      </c>
    </row>
    <row r="2518" spans="1:20" outlineLevel="2" x14ac:dyDescent="0.25">
      <c r="A2518" t="s">
        <v>214</v>
      </c>
      <c r="B2518" t="str">
        <f t="shared" si="833"/>
        <v>E342 PRD Fuel Hldr, Fredonia 3&amp;4 OP-4</v>
      </c>
      <c r="C2518" s="19" t="s">
        <v>1230</v>
      </c>
      <c r="E2518" s="27">
        <v>43220</v>
      </c>
      <c r="F2518" s="249">
        <v>1014306.89</v>
      </c>
      <c r="G2518" s="67">
        <v>3.27E-2</v>
      </c>
      <c r="H2518" s="250">
        <v>2763.99</v>
      </c>
      <c r="I2518" s="249">
        <f t="shared" si="834"/>
        <v>1014306.89</v>
      </c>
      <c r="J2518" s="67">
        <f t="shared" si="824"/>
        <v>3.27E-2</v>
      </c>
      <c r="K2518" s="259">
        <f t="shared" si="835"/>
        <v>2763.9862752499998</v>
      </c>
      <c r="L2518" s="250">
        <f t="shared" si="837"/>
        <v>0</v>
      </c>
      <c r="M2518" s="19" t="s">
        <v>1260</v>
      </c>
      <c r="O2518" s="32" t="str">
        <f t="shared" si="836"/>
        <v>E342</v>
      </c>
      <c r="P2518" s="318"/>
      <c r="T2518" s="19" t="s">
        <v>1260</v>
      </c>
    </row>
    <row r="2519" spans="1:20" outlineLevel="2" x14ac:dyDescent="0.25">
      <c r="A2519" t="s">
        <v>214</v>
      </c>
      <c r="B2519" t="str">
        <f t="shared" si="833"/>
        <v>E342 PRD Fuel Hldr, Fredonia 3&amp;4 OP-5</v>
      </c>
      <c r="C2519" s="19" t="s">
        <v>1230</v>
      </c>
      <c r="E2519" s="27">
        <v>43251</v>
      </c>
      <c r="F2519" s="249">
        <v>1014306.89</v>
      </c>
      <c r="G2519" s="67">
        <v>3.27E-2</v>
      </c>
      <c r="H2519" s="250">
        <v>2763.99</v>
      </c>
      <c r="I2519" s="249">
        <f t="shared" si="834"/>
        <v>1014306.89</v>
      </c>
      <c r="J2519" s="67">
        <f t="shared" si="824"/>
        <v>3.27E-2</v>
      </c>
      <c r="K2519" s="259">
        <f t="shared" si="835"/>
        <v>2763.9862752499998</v>
      </c>
      <c r="L2519" s="250">
        <f t="shared" si="837"/>
        <v>0</v>
      </c>
      <c r="M2519" s="19" t="s">
        <v>1260</v>
      </c>
      <c r="O2519" s="32" t="str">
        <f t="shared" si="836"/>
        <v>E342</v>
      </c>
      <c r="P2519" s="318"/>
      <c r="T2519" s="19" t="s">
        <v>1260</v>
      </c>
    </row>
    <row r="2520" spans="1:20" outlineLevel="2" x14ac:dyDescent="0.25">
      <c r="A2520" t="s">
        <v>214</v>
      </c>
      <c r="B2520" t="str">
        <f t="shared" si="833"/>
        <v>E342 PRD Fuel Hldr, Fredonia 3&amp;4 OP-6</v>
      </c>
      <c r="C2520" s="19" t="s">
        <v>1230</v>
      </c>
      <c r="E2520" s="27">
        <v>43281</v>
      </c>
      <c r="F2520" s="249">
        <v>1014306.89</v>
      </c>
      <c r="G2520" s="67">
        <v>3.27E-2</v>
      </c>
      <c r="H2520" s="250">
        <v>2763.99</v>
      </c>
      <c r="I2520" s="249">
        <f t="shared" si="834"/>
        <v>1014306.89</v>
      </c>
      <c r="J2520" s="67">
        <f t="shared" si="824"/>
        <v>3.27E-2</v>
      </c>
      <c r="K2520" s="259">
        <f t="shared" si="835"/>
        <v>2763.9862752499998</v>
      </c>
      <c r="L2520" s="250">
        <f t="shared" si="837"/>
        <v>0</v>
      </c>
      <c r="M2520" s="19" t="s">
        <v>1260</v>
      </c>
      <c r="O2520" s="32" t="str">
        <f t="shared" si="836"/>
        <v>E342</v>
      </c>
      <c r="P2520" s="318"/>
      <c r="T2520" s="19" t="s">
        <v>1260</v>
      </c>
    </row>
    <row r="2521" spans="1:20" outlineLevel="2" x14ac:dyDescent="0.25">
      <c r="A2521" t="s">
        <v>214</v>
      </c>
      <c r="B2521" t="str">
        <f t="shared" si="833"/>
        <v>E342 PRD Fuel Hldr, Fredonia 3&amp;4 OP-7</v>
      </c>
      <c r="C2521" s="19" t="s">
        <v>1230</v>
      </c>
      <c r="E2521" s="27">
        <v>43312</v>
      </c>
      <c r="F2521" s="249">
        <v>1014306.89</v>
      </c>
      <c r="G2521" s="67">
        <v>3.27E-2</v>
      </c>
      <c r="H2521" s="250">
        <v>2763.99</v>
      </c>
      <c r="I2521" s="249">
        <f t="shared" si="834"/>
        <v>1014306.89</v>
      </c>
      <c r="J2521" s="67">
        <f t="shared" si="824"/>
        <v>3.27E-2</v>
      </c>
      <c r="K2521" s="259">
        <f t="shared" si="835"/>
        <v>2763.9862752499998</v>
      </c>
      <c r="L2521" s="250">
        <f t="shared" si="837"/>
        <v>0</v>
      </c>
      <c r="M2521" s="19" t="s">
        <v>1260</v>
      </c>
      <c r="O2521" s="32" t="str">
        <f t="shared" si="836"/>
        <v>E342</v>
      </c>
      <c r="P2521" s="318"/>
      <c r="T2521" s="19" t="s">
        <v>1260</v>
      </c>
    </row>
    <row r="2522" spans="1:20" outlineLevel="2" x14ac:dyDescent="0.25">
      <c r="A2522" t="s">
        <v>214</v>
      </c>
      <c r="B2522" t="str">
        <f t="shared" si="833"/>
        <v>E342 PRD Fuel Hldr, Fredonia 3&amp;4 OP-8</v>
      </c>
      <c r="C2522" s="19" t="s">
        <v>1230</v>
      </c>
      <c r="E2522" s="27">
        <v>43343</v>
      </c>
      <c r="F2522" s="249">
        <v>1014306.89</v>
      </c>
      <c r="G2522" s="67">
        <v>3.27E-2</v>
      </c>
      <c r="H2522" s="250">
        <v>2763.99</v>
      </c>
      <c r="I2522" s="249">
        <f t="shared" si="834"/>
        <v>1014306.89</v>
      </c>
      <c r="J2522" s="67">
        <f t="shared" si="824"/>
        <v>3.27E-2</v>
      </c>
      <c r="K2522" s="259">
        <f t="shared" si="835"/>
        <v>2763.9862752499998</v>
      </c>
      <c r="L2522" s="250">
        <f t="shared" si="837"/>
        <v>0</v>
      </c>
      <c r="M2522" s="19" t="s">
        <v>1260</v>
      </c>
      <c r="O2522" s="32" t="str">
        <f t="shared" si="836"/>
        <v>E342</v>
      </c>
      <c r="P2522" s="318"/>
      <c r="T2522" s="19" t="s">
        <v>1260</v>
      </c>
    </row>
    <row r="2523" spans="1:20" outlineLevel="2" x14ac:dyDescent="0.25">
      <c r="A2523" t="s">
        <v>214</v>
      </c>
      <c r="B2523" t="str">
        <f t="shared" si="833"/>
        <v>E342 PRD Fuel Hldr, Fredonia 3&amp;4 OP-9</v>
      </c>
      <c r="C2523" s="19" t="s">
        <v>1230</v>
      </c>
      <c r="E2523" s="27">
        <v>43373</v>
      </c>
      <c r="F2523" s="249">
        <v>1014306.89</v>
      </c>
      <c r="G2523" s="67">
        <v>3.27E-2</v>
      </c>
      <c r="H2523" s="250">
        <v>2763.99</v>
      </c>
      <c r="I2523" s="249">
        <f t="shared" si="834"/>
        <v>1014306.89</v>
      </c>
      <c r="J2523" s="67">
        <f t="shared" si="824"/>
        <v>3.27E-2</v>
      </c>
      <c r="K2523" s="259">
        <f t="shared" si="835"/>
        <v>2763.9862752499998</v>
      </c>
      <c r="L2523" s="250">
        <f t="shared" si="837"/>
        <v>0</v>
      </c>
      <c r="M2523" s="19" t="s">
        <v>1260</v>
      </c>
      <c r="O2523" s="32" t="str">
        <f t="shared" si="836"/>
        <v>E342</v>
      </c>
      <c r="P2523" s="318"/>
      <c r="T2523" s="19" t="s">
        <v>1260</v>
      </c>
    </row>
    <row r="2524" spans="1:20" outlineLevel="2" x14ac:dyDescent="0.25">
      <c r="A2524" t="s">
        <v>214</v>
      </c>
      <c r="B2524" t="str">
        <f t="shared" si="833"/>
        <v>E342 PRD Fuel Hldr, Fredonia 3&amp;4 OP-10</v>
      </c>
      <c r="C2524" s="19" t="s">
        <v>1230</v>
      </c>
      <c r="E2524" s="27">
        <v>43404</v>
      </c>
      <c r="F2524" s="249">
        <v>1014306.89</v>
      </c>
      <c r="G2524" s="67">
        <v>3.27E-2</v>
      </c>
      <c r="H2524" s="250">
        <v>2763.99</v>
      </c>
      <c r="I2524" s="249">
        <f t="shared" si="834"/>
        <v>1014306.89</v>
      </c>
      <c r="J2524" s="67">
        <f t="shared" si="824"/>
        <v>3.27E-2</v>
      </c>
      <c r="K2524" s="259">
        <f t="shared" si="835"/>
        <v>2763.9862752499998</v>
      </c>
      <c r="L2524" s="250">
        <f t="shared" si="837"/>
        <v>0</v>
      </c>
      <c r="M2524" s="19" t="s">
        <v>1260</v>
      </c>
      <c r="O2524" s="32" t="str">
        <f t="shared" si="836"/>
        <v>E342</v>
      </c>
      <c r="P2524" s="318"/>
      <c r="T2524" s="19" t="s">
        <v>1260</v>
      </c>
    </row>
    <row r="2525" spans="1:20" outlineLevel="2" x14ac:dyDescent="0.25">
      <c r="A2525" t="s">
        <v>214</v>
      </c>
      <c r="B2525" t="str">
        <f t="shared" si="833"/>
        <v>E342 PRD Fuel Hldr, Fredonia 3&amp;4 OP-11</v>
      </c>
      <c r="C2525" s="19" t="s">
        <v>1230</v>
      </c>
      <c r="E2525" s="27">
        <v>43434</v>
      </c>
      <c r="F2525" s="249">
        <v>1014306.89</v>
      </c>
      <c r="G2525" s="67">
        <v>3.27E-2</v>
      </c>
      <c r="H2525" s="250">
        <v>2763.99</v>
      </c>
      <c r="I2525" s="249">
        <f t="shared" si="834"/>
        <v>1014306.89</v>
      </c>
      <c r="J2525" s="67">
        <f t="shared" si="824"/>
        <v>3.27E-2</v>
      </c>
      <c r="K2525" s="259">
        <f t="shared" si="835"/>
        <v>2763.9862752499998</v>
      </c>
      <c r="L2525" s="250">
        <f t="shared" si="837"/>
        <v>0</v>
      </c>
      <c r="M2525" s="19" t="s">
        <v>1260</v>
      </c>
      <c r="O2525" s="32" t="str">
        <f t="shared" si="836"/>
        <v>E342</v>
      </c>
      <c r="P2525" s="318"/>
      <c r="T2525" s="19" t="s">
        <v>1260</v>
      </c>
    </row>
    <row r="2526" spans="1:20" outlineLevel="2" x14ac:dyDescent="0.25">
      <c r="A2526" t="s">
        <v>214</v>
      </c>
      <c r="B2526" t="str">
        <f t="shared" si="833"/>
        <v>E342 PRD Fuel Hldr, Fredonia 3&amp;4 OP-12</v>
      </c>
      <c r="C2526" s="19" t="s">
        <v>1230</v>
      </c>
      <c r="E2526" s="27">
        <v>43465</v>
      </c>
      <c r="F2526" s="249">
        <v>1014306.89</v>
      </c>
      <c r="G2526" s="67">
        <v>3.27E-2</v>
      </c>
      <c r="H2526" s="250">
        <v>2763.99</v>
      </c>
      <c r="I2526" s="249">
        <f t="shared" si="834"/>
        <v>1014306.89</v>
      </c>
      <c r="J2526" s="67">
        <f t="shared" si="824"/>
        <v>3.27E-2</v>
      </c>
      <c r="K2526" s="259">
        <f t="shared" si="835"/>
        <v>2763.9862752499998</v>
      </c>
      <c r="L2526" s="250">
        <f t="shared" si="837"/>
        <v>0</v>
      </c>
      <c r="M2526" s="19" t="s">
        <v>1260</v>
      </c>
      <c r="O2526" s="32" t="str">
        <f t="shared" si="836"/>
        <v>E342</v>
      </c>
      <c r="P2526" s="318"/>
      <c r="T2526" s="19" t="s">
        <v>1260</v>
      </c>
    </row>
    <row r="2527" spans="1:20" s="19" customFormat="1" ht="15.75" outlineLevel="1" thickBot="1" x14ac:dyDescent="0.3">
      <c r="A2527" s="28" t="s">
        <v>817</v>
      </c>
      <c r="C2527" s="20" t="s">
        <v>1235</v>
      </c>
      <c r="E2527" s="104" t="s">
        <v>1266</v>
      </c>
      <c r="F2527" s="29"/>
      <c r="G2527" s="30"/>
      <c r="H2527" s="41">
        <f>SUBTOTAL(9,H2515:H2526)</f>
        <v>33167.87999999999</v>
      </c>
      <c r="I2527" s="29"/>
      <c r="J2527" s="30">
        <f t="shared" si="824"/>
        <v>0</v>
      </c>
      <c r="K2527" s="41">
        <f>SUBTOTAL(9,K2515:K2526)</f>
        <v>33167.835303000007</v>
      </c>
      <c r="L2527" s="41">
        <f t="shared" si="837"/>
        <v>-0.04</v>
      </c>
      <c r="O2527" s="32" t="str">
        <f>LEFT(A2527,5)</f>
        <v xml:space="preserve">E342 </v>
      </c>
      <c r="P2527" s="318">
        <f>-L2527/2</f>
        <v>0.02</v>
      </c>
    </row>
    <row r="2528" spans="1:20" ht="15.75" outlineLevel="2" thickTop="1" x14ac:dyDescent="0.25">
      <c r="A2528" t="s">
        <v>215</v>
      </c>
      <c r="B2528" t="str">
        <f t="shared" ref="B2528:B2539" si="838">CONCATENATE(A2528,"-",MONTH(E2528))</f>
        <v>E342 PRD Fuel Holder, Cystal Mtn-1</v>
      </c>
      <c r="C2528" s="19" t="s">
        <v>1230</v>
      </c>
      <c r="E2528" s="27">
        <v>43131</v>
      </c>
      <c r="F2528" s="249">
        <v>476309.45</v>
      </c>
      <c r="G2528" s="67">
        <v>7.8399999999999997E-2</v>
      </c>
      <c r="H2528" s="250">
        <v>3111.8900000000003</v>
      </c>
      <c r="I2528" s="249">
        <f t="shared" ref="I2528:I2539" si="839">VLOOKUP(CONCATENATE(A2528,"-12"),$B$6:$F$7816,5,FALSE)</f>
        <v>476309.45</v>
      </c>
      <c r="J2528" s="67">
        <f t="shared" si="824"/>
        <v>7.8399999999999997E-2</v>
      </c>
      <c r="K2528" s="259">
        <f t="shared" ref="K2528:K2539" si="840">I2528*J2528/12</f>
        <v>3111.8884066666669</v>
      </c>
      <c r="L2528" s="250">
        <f t="shared" si="837"/>
        <v>0</v>
      </c>
      <c r="M2528" s="19" t="s">
        <v>1260</v>
      </c>
      <c r="O2528" s="32" t="str">
        <f t="shared" ref="O2528:O2539" si="841">LEFT(A2528,4)</f>
        <v>E342</v>
      </c>
      <c r="P2528" s="318"/>
      <c r="T2528" s="19" t="s">
        <v>1260</v>
      </c>
    </row>
    <row r="2529" spans="1:20" outlineLevel="2" x14ac:dyDescent="0.25">
      <c r="A2529" t="s">
        <v>215</v>
      </c>
      <c r="B2529" t="str">
        <f t="shared" si="838"/>
        <v>E342 PRD Fuel Holder, Cystal Mtn-2</v>
      </c>
      <c r="C2529" s="19" t="s">
        <v>1230</v>
      </c>
      <c r="E2529" s="27">
        <v>43159</v>
      </c>
      <c r="F2529" s="249">
        <v>476309.45</v>
      </c>
      <c r="G2529" s="67">
        <v>7.8399999999999997E-2</v>
      </c>
      <c r="H2529" s="250">
        <v>3111.8900000000003</v>
      </c>
      <c r="I2529" s="249">
        <f t="shared" si="839"/>
        <v>476309.45</v>
      </c>
      <c r="J2529" s="67">
        <f t="shared" si="824"/>
        <v>7.8399999999999997E-2</v>
      </c>
      <c r="K2529" s="259">
        <f t="shared" si="840"/>
        <v>3111.8884066666669</v>
      </c>
      <c r="L2529" s="250">
        <f t="shared" si="837"/>
        <v>0</v>
      </c>
      <c r="M2529" s="19" t="s">
        <v>1260</v>
      </c>
      <c r="O2529" s="32" t="str">
        <f t="shared" si="841"/>
        <v>E342</v>
      </c>
      <c r="P2529" s="318"/>
      <c r="T2529" s="19" t="s">
        <v>1260</v>
      </c>
    </row>
    <row r="2530" spans="1:20" outlineLevel="2" x14ac:dyDescent="0.25">
      <c r="A2530" t="s">
        <v>215</v>
      </c>
      <c r="B2530" t="str">
        <f t="shared" si="838"/>
        <v>E342 PRD Fuel Holder, Cystal Mtn-3</v>
      </c>
      <c r="C2530" s="19" t="s">
        <v>1230</v>
      </c>
      <c r="E2530" s="27">
        <v>43190</v>
      </c>
      <c r="F2530" s="249">
        <v>476309.45</v>
      </c>
      <c r="G2530" s="67">
        <v>7.8399999999999997E-2</v>
      </c>
      <c r="H2530" s="250">
        <v>3111.8900000000003</v>
      </c>
      <c r="I2530" s="249">
        <f t="shared" si="839"/>
        <v>476309.45</v>
      </c>
      <c r="J2530" s="67">
        <f t="shared" si="824"/>
        <v>7.8399999999999997E-2</v>
      </c>
      <c r="K2530" s="259">
        <f t="shared" si="840"/>
        <v>3111.8884066666669</v>
      </c>
      <c r="L2530" s="250">
        <f t="shared" si="837"/>
        <v>0</v>
      </c>
      <c r="M2530" s="19" t="s">
        <v>1260</v>
      </c>
      <c r="O2530" s="32" t="str">
        <f t="shared" si="841"/>
        <v>E342</v>
      </c>
      <c r="P2530" s="318"/>
      <c r="T2530" s="19" t="s">
        <v>1260</v>
      </c>
    </row>
    <row r="2531" spans="1:20" outlineLevel="2" x14ac:dyDescent="0.25">
      <c r="A2531" t="s">
        <v>215</v>
      </c>
      <c r="B2531" t="str">
        <f t="shared" si="838"/>
        <v>E342 PRD Fuel Holder, Cystal Mtn-4</v>
      </c>
      <c r="C2531" s="19" t="s">
        <v>1230</v>
      </c>
      <c r="E2531" s="27">
        <v>43220</v>
      </c>
      <c r="F2531" s="249">
        <v>476309.45</v>
      </c>
      <c r="G2531" s="67">
        <v>7.8399999999999997E-2</v>
      </c>
      <c r="H2531" s="250">
        <v>3111.8900000000003</v>
      </c>
      <c r="I2531" s="249">
        <f t="shared" si="839"/>
        <v>476309.45</v>
      </c>
      <c r="J2531" s="67">
        <f t="shared" si="824"/>
        <v>7.8399999999999997E-2</v>
      </c>
      <c r="K2531" s="259">
        <f t="shared" si="840"/>
        <v>3111.8884066666669</v>
      </c>
      <c r="L2531" s="250">
        <f t="shared" si="837"/>
        <v>0</v>
      </c>
      <c r="M2531" s="19" t="s">
        <v>1260</v>
      </c>
      <c r="O2531" s="32" t="str">
        <f t="shared" si="841"/>
        <v>E342</v>
      </c>
      <c r="P2531" s="318"/>
      <c r="T2531" s="19" t="s">
        <v>1260</v>
      </c>
    </row>
    <row r="2532" spans="1:20" outlineLevel="2" x14ac:dyDescent="0.25">
      <c r="A2532" t="s">
        <v>215</v>
      </c>
      <c r="B2532" t="str">
        <f t="shared" si="838"/>
        <v>E342 PRD Fuel Holder, Cystal Mtn-5</v>
      </c>
      <c r="C2532" s="19" t="s">
        <v>1230</v>
      </c>
      <c r="E2532" s="27">
        <v>43251</v>
      </c>
      <c r="F2532" s="249">
        <v>476309.45</v>
      </c>
      <c r="G2532" s="67">
        <v>7.8399999999999997E-2</v>
      </c>
      <c r="H2532" s="250">
        <v>3111.8900000000003</v>
      </c>
      <c r="I2532" s="249">
        <f t="shared" si="839"/>
        <v>476309.45</v>
      </c>
      <c r="J2532" s="67">
        <f t="shared" si="824"/>
        <v>7.8399999999999997E-2</v>
      </c>
      <c r="K2532" s="259">
        <f t="shared" si="840"/>
        <v>3111.8884066666669</v>
      </c>
      <c r="L2532" s="250">
        <f t="shared" si="837"/>
        <v>0</v>
      </c>
      <c r="M2532" s="19" t="s">
        <v>1260</v>
      </c>
      <c r="O2532" s="32" t="str">
        <f t="shared" si="841"/>
        <v>E342</v>
      </c>
      <c r="P2532" s="318"/>
      <c r="T2532" s="19" t="s">
        <v>1260</v>
      </c>
    </row>
    <row r="2533" spans="1:20" outlineLevel="2" x14ac:dyDescent="0.25">
      <c r="A2533" t="s">
        <v>215</v>
      </c>
      <c r="B2533" t="str">
        <f t="shared" si="838"/>
        <v>E342 PRD Fuel Holder, Cystal Mtn-6</v>
      </c>
      <c r="C2533" s="19" t="s">
        <v>1230</v>
      </c>
      <c r="E2533" s="27">
        <v>43281</v>
      </c>
      <c r="F2533" s="249">
        <v>476309.45</v>
      </c>
      <c r="G2533" s="67">
        <v>7.8399999999999997E-2</v>
      </c>
      <c r="H2533" s="250">
        <v>3111.8900000000003</v>
      </c>
      <c r="I2533" s="249">
        <f t="shared" si="839"/>
        <v>476309.45</v>
      </c>
      <c r="J2533" s="67">
        <f t="shared" si="824"/>
        <v>7.8399999999999997E-2</v>
      </c>
      <c r="K2533" s="259">
        <f t="shared" si="840"/>
        <v>3111.8884066666669</v>
      </c>
      <c r="L2533" s="250">
        <f t="shared" si="837"/>
        <v>0</v>
      </c>
      <c r="M2533" s="19" t="s">
        <v>1260</v>
      </c>
      <c r="O2533" s="32" t="str">
        <f t="shared" si="841"/>
        <v>E342</v>
      </c>
      <c r="P2533" s="318"/>
      <c r="T2533" s="19" t="s">
        <v>1260</v>
      </c>
    </row>
    <row r="2534" spans="1:20" outlineLevel="2" x14ac:dyDescent="0.25">
      <c r="A2534" t="s">
        <v>215</v>
      </c>
      <c r="B2534" t="str">
        <f t="shared" si="838"/>
        <v>E342 PRD Fuel Holder, Cystal Mtn-7</v>
      </c>
      <c r="C2534" s="19" t="s">
        <v>1230</v>
      </c>
      <c r="E2534" s="27">
        <v>43312</v>
      </c>
      <c r="F2534" s="249">
        <v>476309.45</v>
      </c>
      <c r="G2534" s="67">
        <v>7.8399999999999997E-2</v>
      </c>
      <c r="H2534" s="250">
        <v>3111.8900000000003</v>
      </c>
      <c r="I2534" s="249">
        <f t="shared" si="839"/>
        <v>476309.45</v>
      </c>
      <c r="J2534" s="67">
        <f t="shared" si="824"/>
        <v>7.8399999999999997E-2</v>
      </c>
      <c r="K2534" s="259">
        <f t="shared" si="840"/>
        <v>3111.8884066666669</v>
      </c>
      <c r="L2534" s="250">
        <f t="shared" si="837"/>
        <v>0</v>
      </c>
      <c r="M2534" s="19" t="s">
        <v>1260</v>
      </c>
      <c r="O2534" s="32" t="str">
        <f t="shared" si="841"/>
        <v>E342</v>
      </c>
      <c r="P2534" s="318"/>
      <c r="T2534" s="19" t="s">
        <v>1260</v>
      </c>
    </row>
    <row r="2535" spans="1:20" outlineLevel="2" x14ac:dyDescent="0.25">
      <c r="A2535" t="s">
        <v>215</v>
      </c>
      <c r="B2535" t="str">
        <f t="shared" si="838"/>
        <v>E342 PRD Fuel Holder, Cystal Mtn-8</v>
      </c>
      <c r="C2535" s="19" t="s">
        <v>1230</v>
      </c>
      <c r="E2535" s="27">
        <v>43343</v>
      </c>
      <c r="F2535" s="249">
        <v>476309.45</v>
      </c>
      <c r="G2535" s="67">
        <v>7.8399999999999997E-2</v>
      </c>
      <c r="H2535" s="250">
        <v>3111.8900000000003</v>
      </c>
      <c r="I2535" s="249">
        <f t="shared" si="839"/>
        <v>476309.45</v>
      </c>
      <c r="J2535" s="67">
        <f t="shared" si="824"/>
        <v>7.8399999999999997E-2</v>
      </c>
      <c r="K2535" s="259">
        <f t="shared" si="840"/>
        <v>3111.8884066666669</v>
      </c>
      <c r="L2535" s="250">
        <f t="shared" si="837"/>
        <v>0</v>
      </c>
      <c r="M2535" s="19" t="s">
        <v>1260</v>
      </c>
      <c r="O2535" s="32" t="str">
        <f t="shared" si="841"/>
        <v>E342</v>
      </c>
      <c r="P2535" s="318"/>
      <c r="T2535" s="19" t="s">
        <v>1260</v>
      </c>
    </row>
    <row r="2536" spans="1:20" outlineLevel="2" x14ac:dyDescent="0.25">
      <c r="A2536" t="s">
        <v>215</v>
      </c>
      <c r="B2536" t="str">
        <f t="shared" si="838"/>
        <v>E342 PRD Fuel Holder, Cystal Mtn-9</v>
      </c>
      <c r="C2536" s="19" t="s">
        <v>1230</v>
      </c>
      <c r="E2536" s="27">
        <v>43373</v>
      </c>
      <c r="F2536" s="249">
        <v>476309.45</v>
      </c>
      <c r="G2536" s="67">
        <v>7.8399999999999997E-2</v>
      </c>
      <c r="H2536" s="250">
        <v>3111.8900000000003</v>
      </c>
      <c r="I2536" s="249">
        <f t="shared" si="839"/>
        <v>476309.45</v>
      </c>
      <c r="J2536" s="67">
        <f t="shared" si="824"/>
        <v>7.8399999999999997E-2</v>
      </c>
      <c r="K2536" s="259">
        <f t="shared" si="840"/>
        <v>3111.8884066666669</v>
      </c>
      <c r="L2536" s="250">
        <f t="shared" si="837"/>
        <v>0</v>
      </c>
      <c r="M2536" s="19" t="s">
        <v>1260</v>
      </c>
      <c r="O2536" s="32" t="str">
        <f t="shared" si="841"/>
        <v>E342</v>
      </c>
      <c r="P2536" s="318"/>
      <c r="T2536" s="19" t="s">
        <v>1260</v>
      </c>
    </row>
    <row r="2537" spans="1:20" outlineLevel="2" x14ac:dyDescent="0.25">
      <c r="A2537" t="s">
        <v>215</v>
      </c>
      <c r="B2537" t="str">
        <f t="shared" si="838"/>
        <v>E342 PRD Fuel Holder, Cystal Mtn-10</v>
      </c>
      <c r="C2537" s="19" t="s">
        <v>1230</v>
      </c>
      <c r="E2537" s="27">
        <v>43404</v>
      </c>
      <c r="F2537" s="249">
        <v>476309.45</v>
      </c>
      <c r="G2537" s="67">
        <v>7.8399999999999997E-2</v>
      </c>
      <c r="H2537" s="250">
        <v>3111.8900000000003</v>
      </c>
      <c r="I2537" s="249">
        <f t="shared" si="839"/>
        <v>476309.45</v>
      </c>
      <c r="J2537" s="67">
        <f t="shared" si="824"/>
        <v>7.8399999999999997E-2</v>
      </c>
      <c r="K2537" s="259">
        <f t="shared" si="840"/>
        <v>3111.8884066666669</v>
      </c>
      <c r="L2537" s="250">
        <f t="shared" si="837"/>
        <v>0</v>
      </c>
      <c r="M2537" s="19" t="s">
        <v>1260</v>
      </c>
      <c r="O2537" s="32" t="str">
        <f t="shared" si="841"/>
        <v>E342</v>
      </c>
      <c r="P2537" s="318"/>
      <c r="T2537" s="19" t="s">
        <v>1260</v>
      </c>
    </row>
    <row r="2538" spans="1:20" outlineLevel="2" x14ac:dyDescent="0.25">
      <c r="A2538" t="s">
        <v>215</v>
      </c>
      <c r="B2538" t="str">
        <f t="shared" si="838"/>
        <v>E342 PRD Fuel Holder, Cystal Mtn-11</v>
      </c>
      <c r="C2538" s="19" t="s">
        <v>1230</v>
      </c>
      <c r="E2538" s="27">
        <v>43434</v>
      </c>
      <c r="F2538" s="249">
        <v>476309.45</v>
      </c>
      <c r="G2538" s="67">
        <v>7.8399999999999997E-2</v>
      </c>
      <c r="H2538" s="250">
        <v>3111.8900000000003</v>
      </c>
      <c r="I2538" s="249">
        <f t="shared" si="839"/>
        <v>476309.45</v>
      </c>
      <c r="J2538" s="67">
        <f t="shared" si="824"/>
        <v>7.8399999999999997E-2</v>
      </c>
      <c r="K2538" s="259">
        <f t="shared" si="840"/>
        <v>3111.8884066666669</v>
      </c>
      <c r="L2538" s="250">
        <f t="shared" si="837"/>
        <v>0</v>
      </c>
      <c r="M2538" s="19" t="s">
        <v>1260</v>
      </c>
      <c r="O2538" s="32" t="str">
        <f t="shared" si="841"/>
        <v>E342</v>
      </c>
      <c r="P2538" s="318"/>
      <c r="T2538" s="19" t="s">
        <v>1260</v>
      </c>
    </row>
    <row r="2539" spans="1:20" outlineLevel="2" x14ac:dyDescent="0.25">
      <c r="A2539" t="s">
        <v>215</v>
      </c>
      <c r="B2539" t="str">
        <f t="shared" si="838"/>
        <v>E342 PRD Fuel Holder, Cystal Mtn-12</v>
      </c>
      <c r="C2539" s="19" t="s">
        <v>1230</v>
      </c>
      <c r="E2539" s="27">
        <v>43465</v>
      </c>
      <c r="F2539" s="249">
        <v>476309.45</v>
      </c>
      <c r="G2539" s="67">
        <v>7.8399999999999997E-2</v>
      </c>
      <c r="H2539" s="250">
        <v>3111.8900000000003</v>
      </c>
      <c r="I2539" s="249">
        <f t="shared" si="839"/>
        <v>476309.45</v>
      </c>
      <c r="J2539" s="67">
        <f t="shared" si="824"/>
        <v>7.8399999999999997E-2</v>
      </c>
      <c r="K2539" s="259">
        <f t="shared" si="840"/>
        <v>3111.8884066666669</v>
      </c>
      <c r="L2539" s="250">
        <f t="shared" si="837"/>
        <v>0</v>
      </c>
      <c r="M2539" s="19" t="s">
        <v>1260</v>
      </c>
      <c r="O2539" s="32" t="str">
        <f t="shared" si="841"/>
        <v>E342</v>
      </c>
      <c r="P2539" s="318"/>
      <c r="T2539" s="19" t="s">
        <v>1260</v>
      </c>
    </row>
    <row r="2540" spans="1:20" s="19" customFormat="1" ht="15.75" outlineLevel="1" thickBot="1" x14ac:dyDescent="0.3">
      <c r="A2540" s="28" t="s">
        <v>818</v>
      </c>
      <c r="C2540" s="20" t="s">
        <v>1235</v>
      </c>
      <c r="E2540" s="104" t="s">
        <v>1266</v>
      </c>
      <c r="F2540" s="29"/>
      <c r="G2540" s="30"/>
      <c r="H2540" s="41">
        <f>SUBTOTAL(9,H2528:H2539)</f>
        <v>37342.68</v>
      </c>
      <c r="I2540" s="29"/>
      <c r="J2540" s="30">
        <f t="shared" si="824"/>
        <v>0</v>
      </c>
      <c r="K2540" s="41">
        <f>SUBTOTAL(9,K2528:K2539)</f>
        <v>37342.660879999996</v>
      </c>
      <c r="L2540" s="41">
        <f t="shared" si="837"/>
        <v>-0.02</v>
      </c>
      <c r="O2540" s="32" t="str">
        <f>LEFT(A2540,5)</f>
        <v xml:space="preserve">E342 </v>
      </c>
      <c r="P2540" s="318">
        <f>-L2540/2</f>
        <v>0.01</v>
      </c>
    </row>
    <row r="2541" spans="1:20" ht="15.75" outlineLevel="2" thickTop="1" x14ac:dyDescent="0.25">
      <c r="A2541" t="s">
        <v>216</v>
      </c>
      <c r="B2541" t="str">
        <f t="shared" ref="B2541:B2552" si="842">CONCATENATE(A2541,"-",MONTH(E2541))</f>
        <v>E342 PRD Fuel Holder, Encogen-1</v>
      </c>
      <c r="C2541" s="19" t="s">
        <v>1230</v>
      </c>
      <c r="E2541" s="27">
        <v>43131</v>
      </c>
      <c r="F2541" s="249">
        <v>8121641.0800000001</v>
      </c>
      <c r="G2541" s="67">
        <v>1.5399999999999999E-2</v>
      </c>
      <c r="H2541" s="250">
        <v>10422.77</v>
      </c>
      <c r="I2541" s="249">
        <f t="shared" ref="I2541:I2552" si="843">VLOOKUP(CONCATENATE(A2541,"-12"),$B$6:$F$7816,5,FALSE)</f>
        <v>8234890</v>
      </c>
      <c r="J2541" s="67">
        <f t="shared" si="824"/>
        <v>1.5399999999999999E-2</v>
      </c>
      <c r="K2541" s="259">
        <f t="shared" ref="K2541:K2552" si="844">I2541*J2541/12</f>
        <v>10568.108833333334</v>
      </c>
      <c r="L2541" s="250">
        <f t="shared" si="837"/>
        <v>145.34</v>
      </c>
      <c r="M2541" s="19" t="s">
        <v>1260</v>
      </c>
      <c r="O2541" s="32" t="str">
        <f t="shared" ref="O2541:O2552" si="845">LEFT(A2541,4)</f>
        <v>E342</v>
      </c>
      <c r="P2541" s="318"/>
      <c r="T2541" s="19" t="s">
        <v>1260</v>
      </c>
    </row>
    <row r="2542" spans="1:20" outlineLevel="2" x14ac:dyDescent="0.25">
      <c r="A2542" t="s">
        <v>216</v>
      </c>
      <c r="B2542" t="str">
        <f t="shared" si="842"/>
        <v>E342 PRD Fuel Holder, Encogen-2</v>
      </c>
      <c r="C2542" s="19" t="s">
        <v>1230</v>
      </c>
      <c r="E2542" s="27">
        <v>43159</v>
      </c>
      <c r="F2542" s="249">
        <v>8121641.0800000001</v>
      </c>
      <c r="G2542" s="67">
        <v>1.5399999999999999E-2</v>
      </c>
      <c r="H2542" s="250">
        <v>10422.77</v>
      </c>
      <c r="I2542" s="249">
        <f t="shared" si="843"/>
        <v>8234890</v>
      </c>
      <c r="J2542" s="67">
        <f t="shared" ref="J2542:J2605" si="846">G2542</f>
        <v>1.5399999999999999E-2</v>
      </c>
      <c r="K2542" s="259">
        <f t="shared" si="844"/>
        <v>10568.108833333334</v>
      </c>
      <c r="L2542" s="250">
        <f t="shared" si="837"/>
        <v>145.34</v>
      </c>
      <c r="M2542" s="19" t="s">
        <v>1260</v>
      </c>
      <c r="O2542" s="32" t="str">
        <f t="shared" si="845"/>
        <v>E342</v>
      </c>
      <c r="P2542" s="318"/>
      <c r="T2542" s="19" t="s">
        <v>1260</v>
      </c>
    </row>
    <row r="2543" spans="1:20" outlineLevel="2" x14ac:dyDescent="0.25">
      <c r="A2543" t="s">
        <v>216</v>
      </c>
      <c r="B2543" t="str">
        <f t="shared" si="842"/>
        <v>E342 PRD Fuel Holder, Encogen-3</v>
      </c>
      <c r="C2543" s="19" t="s">
        <v>1230</v>
      </c>
      <c r="E2543" s="27">
        <v>43190</v>
      </c>
      <c r="F2543" s="249">
        <v>8121641.0800000001</v>
      </c>
      <c r="G2543" s="67">
        <v>1.5399999999999999E-2</v>
      </c>
      <c r="H2543" s="250">
        <v>10422.77</v>
      </c>
      <c r="I2543" s="249">
        <f t="shared" si="843"/>
        <v>8234890</v>
      </c>
      <c r="J2543" s="67">
        <f t="shared" si="846"/>
        <v>1.5399999999999999E-2</v>
      </c>
      <c r="K2543" s="259">
        <f t="shared" si="844"/>
        <v>10568.108833333334</v>
      </c>
      <c r="L2543" s="250">
        <f t="shared" si="837"/>
        <v>145.34</v>
      </c>
      <c r="M2543" s="19" t="s">
        <v>1260</v>
      </c>
      <c r="O2543" s="32" t="str">
        <f t="shared" si="845"/>
        <v>E342</v>
      </c>
      <c r="P2543" s="318"/>
      <c r="T2543" s="19" t="s">
        <v>1260</v>
      </c>
    </row>
    <row r="2544" spans="1:20" outlineLevel="2" x14ac:dyDescent="0.25">
      <c r="A2544" t="s">
        <v>216</v>
      </c>
      <c r="B2544" t="str">
        <f t="shared" si="842"/>
        <v>E342 PRD Fuel Holder, Encogen-4</v>
      </c>
      <c r="C2544" s="19" t="s">
        <v>1230</v>
      </c>
      <c r="E2544" s="27">
        <v>43220</v>
      </c>
      <c r="F2544" s="249">
        <v>8121641.0800000001</v>
      </c>
      <c r="G2544" s="67">
        <v>1.5399999999999999E-2</v>
      </c>
      <c r="H2544" s="250">
        <v>10422.77</v>
      </c>
      <c r="I2544" s="249">
        <f t="shared" si="843"/>
        <v>8234890</v>
      </c>
      <c r="J2544" s="67">
        <f t="shared" si="846"/>
        <v>1.5399999999999999E-2</v>
      </c>
      <c r="K2544" s="259">
        <f t="shared" si="844"/>
        <v>10568.108833333334</v>
      </c>
      <c r="L2544" s="250">
        <f t="shared" si="837"/>
        <v>145.34</v>
      </c>
      <c r="M2544" s="19" t="s">
        <v>1260</v>
      </c>
      <c r="O2544" s="32" t="str">
        <f t="shared" si="845"/>
        <v>E342</v>
      </c>
      <c r="P2544" s="318"/>
      <c r="T2544" s="19" t="s">
        <v>1260</v>
      </c>
    </row>
    <row r="2545" spans="1:20" outlineLevel="2" x14ac:dyDescent="0.25">
      <c r="A2545" t="s">
        <v>216</v>
      </c>
      <c r="B2545" t="str">
        <f t="shared" si="842"/>
        <v>E342 PRD Fuel Holder, Encogen-5</v>
      </c>
      <c r="C2545" s="19" t="s">
        <v>1230</v>
      </c>
      <c r="E2545" s="27">
        <v>43251</v>
      </c>
      <c r="F2545" s="249">
        <v>8121641.0800000001</v>
      </c>
      <c r="G2545" s="67">
        <v>1.5399999999999999E-2</v>
      </c>
      <c r="H2545" s="250">
        <v>10422.77</v>
      </c>
      <c r="I2545" s="249">
        <f t="shared" si="843"/>
        <v>8234890</v>
      </c>
      <c r="J2545" s="67">
        <f t="shared" si="846"/>
        <v>1.5399999999999999E-2</v>
      </c>
      <c r="K2545" s="259">
        <f t="shared" si="844"/>
        <v>10568.108833333334</v>
      </c>
      <c r="L2545" s="250">
        <f t="shared" si="837"/>
        <v>145.34</v>
      </c>
      <c r="M2545" s="19" t="s">
        <v>1260</v>
      </c>
      <c r="O2545" s="32" t="str">
        <f t="shared" si="845"/>
        <v>E342</v>
      </c>
      <c r="P2545" s="318"/>
      <c r="T2545" s="19" t="s">
        <v>1260</v>
      </c>
    </row>
    <row r="2546" spans="1:20" outlineLevel="2" x14ac:dyDescent="0.25">
      <c r="A2546" t="s">
        <v>216</v>
      </c>
      <c r="B2546" t="str">
        <f t="shared" si="842"/>
        <v>E342 PRD Fuel Holder, Encogen-6</v>
      </c>
      <c r="C2546" s="19" t="s">
        <v>1230</v>
      </c>
      <c r="E2546" s="27">
        <v>43281</v>
      </c>
      <c r="F2546" s="249">
        <v>8121641.0800000001</v>
      </c>
      <c r="G2546" s="67">
        <v>1.5399999999999999E-2</v>
      </c>
      <c r="H2546" s="250">
        <v>10422.77</v>
      </c>
      <c r="I2546" s="249">
        <f t="shared" si="843"/>
        <v>8234890</v>
      </c>
      <c r="J2546" s="67">
        <f t="shared" si="846"/>
        <v>1.5399999999999999E-2</v>
      </c>
      <c r="K2546" s="259">
        <f t="shared" si="844"/>
        <v>10568.108833333334</v>
      </c>
      <c r="L2546" s="250">
        <f t="shared" si="837"/>
        <v>145.34</v>
      </c>
      <c r="M2546" s="19" t="s">
        <v>1260</v>
      </c>
      <c r="O2546" s="32" t="str">
        <f t="shared" si="845"/>
        <v>E342</v>
      </c>
      <c r="P2546" s="318"/>
      <c r="T2546" s="19" t="s">
        <v>1260</v>
      </c>
    </row>
    <row r="2547" spans="1:20" outlineLevel="2" x14ac:dyDescent="0.25">
      <c r="A2547" t="s">
        <v>216</v>
      </c>
      <c r="B2547" t="str">
        <f t="shared" si="842"/>
        <v>E342 PRD Fuel Holder, Encogen-7</v>
      </c>
      <c r="C2547" s="19" t="s">
        <v>1230</v>
      </c>
      <c r="E2547" s="27">
        <v>43312</v>
      </c>
      <c r="F2547" s="249">
        <v>8121641.0800000001</v>
      </c>
      <c r="G2547" s="67">
        <v>1.5399999999999999E-2</v>
      </c>
      <c r="H2547" s="250">
        <v>10422.77</v>
      </c>
      <c r="I2547" s="249">
        <f t="shared" si="843"/>
        <v>8234890</v>
      </c>
      <c r="J2547" s="67">
        <f t="shared" si="846"/>
        <v>1.5399999999999999E-2</v>
      </c>
      <c r="K2547" s="259">
        <f t="shared" si="844"/>
        <v>10568.108833333334</v>
      </c>
      <c r="L2547" s="250">
        <f t="shared" si="837"/>
        <v>145.34</v>
      </c>
      <c r="M2547" s="19" t="s">
        <v>1260</v>
      </c>
      <c r="O2547" s="32" t="str">
        <f t="shared" si="845"/>
        <v>E342</v>
      </c>
      <c r="P2547" s="318"/>
      <c r="T2547" s="19" t="s">
        <v>1260</v>
      </c>
    </row>
    <row r="2548" spans="1:20" outlineLevel="2" x14ac:dyDescent="0.25">
      <c r="A2548" t="s">
        <v>216</v>
      </c>
      <c r="B2548" t="str">
        <f t="shared" si="842"/>
        <v>E342 PRD Fuel Holder, Encogen-8</v>
      </c>
      <c r="C2548" s="19" t="s">
        <v>1230</v>
      </c>
      <c r="E2548" s="27">
        <v>43343</v>
      </c>
      <c r="F2548" s="249">
        <v>8121641.0800000001</v>
      </c>
      <c r="G2548" s="67">
        <v>1.5399999999999999E-2</v>
      </c>
      <c r="H2548" s="250">
        <v>10422.77</v>
      </c>
      <c r="I2548" s="249">
        <f t="shared" si="843"/>
        <v>8234890</v>
      </c>
      <c r="J2548" s="67">
        <f t="shared" si="846"/>
        <v>1.5399999999999999E-2</v>
      </c>
      <c r="K2548" s="259">
        <f t="shared" si="844"/>
        <v>10568.108833333334</v>
      </c>
      <c r="L2548" s="250">
        <f t="shared" si="837"/>
        <v>145.34</v>
      </c>
      <c r="M2548" s="19" t="s">
        <v>1260</v>
      </c>
      <c r="O2548" s="32" t="str">
        <f t="shared" si="845"/>
        <v>E342</v>
      </c>
      <c r="P2548" s="318"/>
      <c r="T2548" s="19" t="s">
        <v>1260</v>
      </c>
    </row>
    <row r="2549" spans="1:20" outlineLevel="2" x14ac:dyDescent="0.25">
      <c r="A2549" t="s">
        <v>216</v>
      </c>
      <c r="B2549" t="str">
        <f t="shared" si="842"/>
        <v>E342 PRD Fuel Holder, Encogen-9</v>
      </c>
      <c r="C2549" s="19" t="s">
        <v>1230</v>
      </c>
      <c r="E2549" s="27">
        <v>43373</v>
      </c>
      <c r="F2549" s="249">
        <v>8121641.0800000001</v>
      </c>
      <c r="G2549" s="67">
        <v>1.5399999999999999E-2</v>
      </c>
      <c r="H2549" s="250">
        <v>10422.77</v>
      </c>
      <c r="I2549" s="249">
        <f t="shared" si="843"/>
        <v>8234890</v>
      </c>
      <c r="J2549" s="67">
        <f t="shared" si="846"/>
        <v>1.5399999999999999E-2</v>
      </c>
      <c r="K2549" s="259">
        <f t="shared" si="844"/>
        <v>10568.108833333334</v>
      </c>
      <c r="L2549" s="250">
        <f t="shared" si="837"/>
        <v>145.34</v>
      </c>
      <c r="M2549" s="19" t="s">
        <v>1260</v>
      </c>
      <c r="O2549" s="32" t="str">
        <f t="shared" si="845"/>
        <v>E342</v>
      </c>
      <c r="P2549" s="318"/>
      <c r="T2549" s="19" t="s">
        <v>1260</v>
      </c>
    </row>
    <row r="2550" spans="1:20" outlineLevel="2" x14ac:dyDescent="0.25">
      <c r="A2550" t="s">
        <v>216</v>
      </c>
      <c r="B2550" t="str">
        <f t="shared" si="842"/>
        <v>E342 PRD Fuel Holder, Encogen-10</v>
      </c>
      <c r="C2550" s="19" t="s">
        <v>1230</v>
      </c>
      <c r="E2550" s="27">
        <v>43404</v>
      </c>
      <c r="F2550" s="249">
        <v>8121641.0800000001</v>
      </c>
      <c r="G2550" s="67">
        <v>1.5399999999999999E-2</v>
      </c>
      <c r="H2550" s="250">
        <v>10422.77</v>
      </c>
      <c r="I2550" s="249">
        <f t="shared" si="843"/>
        <v>8234890</v>
      </c>
      <c r="J2550" s="67">
        <f t="shared" si="846"/>
        <v>1.5399999999999999E-2</v>
      </c>
      <c r="K2550" s="259">
        <f t="shared" si="844"/>
        <v>10568.108833333334</v>
      </c>
      <c r="L2550" s="250">
        <f t="shared" si="837"/>
        <v>145.34</v>
      </c>
      <c r="M2550" s="19" t="s">
        <v>1260</v>
      </c>
      <c r="O2550" s="32" t="str">
        <f t="shared" si="845"/>
        <v>E342</v>
      </c>
      <c r="P2550" s="318"/>
      <c r="T2550" s="19" t="s">
        <v>1260</v>
      </c>
    </row>
    <row r="2551" spans="1:20" outlineLevel="2" x14ac:dyDescent="0.25">
      <c r="A2551" t="s">
        <v>216</v>
      </c>
      <c r="B2551" t="str">
        <f t="shared" si="842"/>
        <v>E342 PRD Fuel Holder, Encogen-11</v>
      </c>
      <c r="C2551" s="19" t="s">
        <v>1230</v>
      </c>
      <c r="E2551" s="27">
        <v>43434</v>
      </c>
      <c r="F2551" s="249">
        <v>8121641.0800000001</v>
      </c>
      <c r="G2551" s="67">
        <v>1.5399999999999999E-2</v>
      </c>
      <c r="H2551" s="250">
        <v>10422.77</v>
      </c>
      <c r="I2551" s="249">
        <f t="shared" si="843"/>
        <v>8234890</v>
      </c>
      <c r="J2551" s="67">
        <f t="shared" si="846"/>
        <v>1.5399999999999999E-2</v>
      </c>
      <c r="K2551" s="259">
        <f t="shared" si="844"/>
        <v>10568.108833333334</v>
      </c>
      <c r="L2551" s="250">
        <f t="shared" si="837"/>
        <v>145.34</v>
      </c>
      <c r="M2551" s="19" t="s">
        <v>1260</v>
      </c>
      <c r="O2551" s="32" t="str">
        <f t="shared" si="845"/>
        <v>E342</v>
      </c>
      <c r="P2551" s="318"/>
      <c r="T2551" s="19" t="s">
        <v>1260</v>
      </c>
    </row>
    <row r="2552" spans="1:20" outlineLevel="2" x14ac:dyDescent="0.25">
      <c r="A2552" t="s">
        <v>216</v>
      </c>
      <c r="B2552" t="str">
        <f t="shared" si="842"/>
        <v>E342 PRD Fuel Holder, Encogen-12</v>
      </c>
      <c r="C2552" s="19" t="s">
        <v>1230</v>
      </c>
      <c r="E2552" s="27">
        <v>43465</v>
      </c>
      <c r="F2552" s="249">
        <v>8234890</v>
      </c>
      <c r="G2552" s="67">
        <v>1.5399999999999999E-2</v>
      </c>
      <c r="H2552" s="250">
        <v>10568.11</v>
      </c>
      <c r="I2552" s="249">
        <f t="shared" si="843"/>
        <v>8234890</v>
      </c>
      <c r="J2552" s="67">
        <f t="shared" si="846"/>
        <v>1.5399999999999999E-2</v>
      </c>
      <c r="K2552" s="259">
        <f t="shared" si="844"/>
        <v>10568.108833333334</v>
      </c>
      <c r="L2552" s="250">
        <f t="shared" si="837"/>
        <v>0</v>
      </c>
      <c r="M2552" s="19" t="s">
        <v>1260</v>
      </c>
      <c r="O2552" s="32" t="str">
        <f t="shared" si="845"/>
        <v>E342</v>
      </c>
      <c r="P2552" s="318"/>
      <c r="T2552" s="19" t="s">
        <v>1260</v>
      </c>
    </row>
    <row r="2553" spans="1:20" s="19" customFormat="1" ht="15.75" outlineLevel="1" thickBot="1" x14ac:dyDescent="0.3">
      <c r="A2553" s="28" t="s">
        <v>819</v>
      </c>
      <c r="C2553" s="20" t="s">
        <v>1235</v>
      </c>
      <c r="E2553" s="104" t="s">
        <v>1266</v>
      </c>
      <c r="F2553" s="29"/>
      <c r="G2553" s="30"/>
      <c r="H2553" s="41">
        <f>SUBTOTAL(9,H2541:H2552)</f>
        <v>125218.58000000003</v>
      </c>
      <c r="I2553" s="29"/>
      <c r="J2553" s="30">
        <f t="shared" si="846"/>
        <v>0</v>
      </c>
      <c r="K2553" s="41">
        <f>SUBTOTAL(9,K2541:K2552)</f>
        <v>126817.306</v>
      </c>
      <c r="L2553" s="41">
        <f t="shared" si="837"/>
        <v>1598.73</v>
      </c>
      <c r="O2553" s="32" t="str">
        <f>LEFT(A2553,5)</f>
        <v xml:space="preserve">E342 </v>
      </c>
      <c r="P2553" s="318">
        <f>-L2553/2</f>
        <v>-799.36500000000001</v>
      </c>
    </row>
    <row r="2554" spans="1:20" ht="15.75" outlineLevel="2" thickTop="1" x14ac:dyDescent="0.25">
      <c r="A2554" t="s">
        <v>217</v>
      </c>
      <c r="B2554" t="str">
        <f t="shared" ref="B2554:B2565" si="847">CONCATENATE(A2554,"-",MONTH(E2554))</f>
        <v>E342 PRD Fuel Holder, Ferndale-1</v>
      </c>
      <c r="C2554" s="19" t="s">
        <v>1230</v>
      </c>
      <c r="E2554" s="27">
        <v>43131</v>
      </c>
      <c r="F2554" s="249">
        <v>418443</v>
      </c>
      <c r="G2554" s="67">
        <v>2.0900000000000002E-2</v>
      </c>
      <c r="H2554" s="250">
        <v>728.79</v>
      </c>
      <c r="I2554" s="249">
        <f t="shared" ref="I2554:I2565" si="848">VLOOKUP(CONCATENATE(A2554,"-12"),$B$6:$F$7816,5,FALSE)</f>
        <v>418443</v>
      </c>
      <c r="J2554" s="67">
        <f t="shared" si="846"/>
        <v>2.0900000000000002E-2</v>
      </c>
      <c r="K2554" s="259">
        <f t="shared" ref="K2554:K2565" si="849">I2554*J2554/12</f>
        <v>728.78822500000012</v>
      </c>
      <c r="L2554" s="250">
        <f t="shared" si="837"/>
        <v>0</v>
      </c>
      <c r="M2554" s="19" t="s">
        <v>1260</v>
      </c>
      <c r="O2554" s="32" t="str">
        <f t="shared" ref="O2554:O2565" si="850">LEFT(A2554,4)</f>
        <v>E342</v>
      </c>
      <c r="P2554" s="318"/>
      <c r="T2554" s="19" t="s">
        <v>1260</v>
      </c>
    </row>
    <row r="2555" spans="1:20" outlineLevel="2" x14ac:dyDescent="0.25">
      <c r="A2555" t="s">
        <v>217</v>
      </c>
      <c r="B2555" t="str">
        <f t="shared" si="847"/>
        <v>E342 PRD Fuel Holder, Ferndale-2</v>
      </c>
      <c r="C2555" s="19" t="s">
        <v>1230</v>
      </c>
      <c r="E2555" s="27">
        <v>43159</v>
      </c>
      <c r="F2555" s="249">
        <v>418443</v>
      </c>
      <c r="G2555" s="67">
        <v>2.0900000000000002E-2</v>
      </c>
      <c r="H2555" s="250">
        <v>728.79</v>
      </c>
      <c r="I2555" s="249">
        <f t="shared" si="848"/>
        <v>418443</v>
      </c>
      <c r="J2555" s="67">
        <f t="shared" si="846"/>
        <v>2.0900000000000002E-2</v>
      </c>
      <c r="K2555" s="259">
        <f t="shared" si="849"/>
        <v>728.78822500000012</v>
      </c>
      <c r="L2555" s="250">
        <f t="shared" si="837"/>
        <v>0</v>
      </c>
      <c r="M2555" s="19" t="s">
        <v>1260</v>
      </c>
      <c r="O2555" s="32" t="str">
        <f t="shared" si="850"/>
        <v>E342</v>
      </c>
      <c r="P2555" s="318"/>
      <c r="T2555" s="19" t="s">
        <v>1260</v>
      </c>
    </row>
    <row r="2556" spans="1:20" outlineLevel="2" x14ac:dyDescent="0.25">
      <c r="A2556" t="s">
        <v>217</v>
      </c>
      <c r="B2556" t="str">
        <f t="shared" si="847"/>
        <v>E342 PRD Fuel Holder, Ferndale-3</v>
      </c>
      <c r="C2556" s="19" t="s">
        <v>1230</v>
      </c>
      <c r="E2556" s="27">
        <v>43190</v>
      </c>
      <c r="F2556" s="249">
        <v>418443</v>
      </c>
      <c r="G2556" s="67">
        <v>2.0900000000000002E-2</v>
      </c>
      <c r="H2556" s="250">
        <v>728.79</v>
      </c>
      <c r="I2556" s="249">
        <f t="shared" si="848"/>
        <v>418443</v>
      </c>
      <c r="J2556" s="67">
        <f t="shared" si="846"/>
        <v>2.0900000000000002E-2</v>
      </c>
      <c r="K2556" s="259">
        <f t="shared" si="849"/>
        <v>728.78822500000012</v>
      </c>
      <c r="L2556" s="250">
        <f t="shared" si="837"/>
        <v>0</v>
      </c>
      <c r="M2556" s="19" t="s">
        <v>1260</v>
      </c>
      <c r="O2556" s="32" t="str">
        <f t="shared" si="850"/>
        <v>E342</v>
      </c>
      <c r="P2556" s="318"/>
      <c r="T2556" s="19" t="s">
        <v>1260</v>
      </c>
    </row>
    <row r="2557" spans="1:20" outlineLevel="2" x14ac:dyDescent="0.25">
      <c r="A2557" t="s">
        <v>217</v>
      </c>
      <c r="B2557" t="str">
        <f t="shared" si="847"/>
        <v>E342 PRD Fuel Holder, Ferndale-4</v>
      </c>
      <c r="C2557" s="19" t="s">
        <v>1230</v>
      </c>
      <c r="E2557" s="27">
        <v>43220</v>
      </c>
      <c r="F2557" s="249">
        <v>418443</v>
      </c>
      <c r="G2557" s="67">
        <v>2.0900000000000002E-2</v>
      </c>
      <c r="H2557" s="250">
        <v>728.79</v>
      </c>
      <c r="I2557" s="249">
        <f t="shared" si="848"/>
        <v>418443</v>
      </c>
      <c r="J2557" s="67">
        <f t="shared" si="846"/>
        <v>2.0900000000000002E-2</v>
      </c>
      <c r="K2557" s="259">
        <f t="shared" si="849"/>
        <v>728.78822500000012</v>
      </c>
      <c r="L2557" s="250">
        <f t="shared" si="837"/>
        <v>0</v>
      </c>
      <c r="M2557" s="19" t="s">
        <v>1260</v>
      </c>
      <c r="O2557" s="32" t="str">
        <f t="shared" si="850"/>
        <v>E342</v>
      </c>
      <c r="P2557" s="318"/>
      <c r="T2557" s="19" t="s">
        <v>1260</v>
      </c>
    </row>
    <row r="2558" spans="1:20" outlineLevel="2" x14ac:dyDescent="0.25">
      <c r="A2558" t="s">
        <v>217</v>
      </c>
      <c r="B2558" t="str">
        <f t="shared" si="847"/>
        <v>E342 PRD Fuel Holder, Ferndale-5</v>
      </c>
      <c r="C2558" s="19" t="s">
        <v>1230</v>
      </c>
      <c r="E2558" s="27">
        <v>43251</v>
      </c>
      <c r="F2558" s="249">
        <v>418443</v>
      </c>
      <c r="G2558" s="67">
        <v>2.0900000000000002E-2</v>
      </c>
      <c r="H2558" s="250">
        <v>728.79</v>
      </c>
      <c r="I2558" s="249">
        <f t="shared" si="848"/>
        <v>418443</v>
      </c>
      <c r="J2558" s="67">
        <f t="shared" si="846"/>
        <v>2.0900000000000002E-2</v>
      </c>
      <c r="K2558" s="259">
        <f t="shared" si="849"/>
        <v>728.78822500000012</v>
      </c>
      <c r="L2558" s="250">
        <f t="shared" si="837"/>
        <v>0</v>
      </c>
      <c r="M2558" s="19" t="s">
        <v>1260</v>
      </c>
      <c r="O2558" s="32" t="str">
        <f t="shared" si="850"/>
        <v>E342</v>
      </c>
      <c r="P2558" s="318"/>
      <c r="T2558" s="19" t="s">
        <v>1260</v>
      </c>
    </row>
    <row r="2559" spans="1:20" outlineLevel="2" x14ac:dyDescent="0.25">
      <c r="A2559" t="s">
        <v>217</v>
      </c>
      <c r="B2559" t="str">
        <f t="shared" si="847"/>
        <v>E342 PRD Fuel Holder, Ferndale-6</v>
      </c>
      <c r="C2559" s="19" t="s">
        <v>1230</v>
      </c>
      <c r="E2559" s="27">
        <v>43281</v>
      </c>
      <c r="F2559" s="249">
        <v>418443</v>
      </c>
      <c r="G2559" s="67">
        <v>2.0900000000000002E-2</v>
      </c>
      <c r="H2559" s="250">
        <v>728.79</v>
      </c>
      <c r="I2559" s="249">
        <f t="shared" si="848"/>
        <v>418443</v>
      </c>
      <c r="J2559" s="67">
        <f t="shared" si="846"/>
        <v>2.0900000000000002E-2</v>
      </c>
      <c r="K2559" s="259">
        <f t="shared" si="849"/>
        <v>728.78822500000012</v>
      </c>
      <c r="L2559" s="250">
        <f t="shared" si="837"/>
        <v>0</v>
      </c>
      <c r="M2559" s="19" t="s">
        <v>1260</v>
      </c>
      <c r="O2559" s="32" t="str">
        <f t="shared" si="850"/>
        <v>E342</v>
      </c>
      <c r="P2559" s="318"/>
      <c r="T2559" s="19" t="s">
        <v>1260</v>
      </c>
    </row>
    <row r="2560" spans="1:20" outlineLevel="2" x14ac:dyDescent="0.25">
      <c r="A2560" t="s">
        <v>217</v>
      </c>
      <c r="B2560" t="str">
        <f t="shared" si="847"/>
        <v>E342 PRD Fuel Holder, Ferndale-7</v>
      </c>
      <c r="C2560" s="19" t="s">
        <v>1230</v>
      </c>
      <c r="E2560" s="27">
        <v>43312</v>
      </c>
      <c r="F2560" s="249">
        <v>418443</v>
      </c>
      <c r="G2560" s="67">
        <v>2.0900000000000002E-2</v>
      </c>
      <c r="H2560" s="250">
        <v>728.79</v>
      </c>
      <c r="I2560" s="249">
        <f t="shared" si="848"/>
        <v>418443</v>
      </c>
      <c r="J2560" s="67">
        <f t="shared" si="846"/>
        <v>2.0900000000000002E-2</v>
      </c>
      <c r="K2560" s="259">
        <f t="shared" si="849"/>
        <v>728.78822500000012</v>
      </c>
      <c r="L2560" s="250">
        <f t="shared" si="837"/>
        <v>0</v>
      </c>
      <c r="M2560" s="19" t="s">
        <v>1260</v>
      </c>
      <c r="O2560" s="32" t="str">
        <f t="shared" si="850"/>
        <v>E342</v>
      </c>
      <c r="P2560" s="318"/>
      <c r="T2560" s="19" t="s">
        <v>1260</v>
      </c>
    </row>
    <row r="2561" spans="1:20" outlineLevel="2" x14ac:dyDescent="0.25">
      <c r="A2561" t="s">
        <v>217</v>
      </c>
      <c r="B2561" t="str">
        <f t="shared" si="847"/>
        <v>E342 PRD Fuel Holder, Ferndale-8</v>
      </c>
      <c r="C2561" s="19" t="s">
        <v>1230</v>
      </c>
      <c r="E2561" s="27">
        <v>43343</v>
      </c>
      <c r="F2561" s="249">
        <v>418443</v>
      </c>
      <c r="G2561" s="67">
        <v>2.0900000000000002E-2</v>
      </c>
      <c r="H2561" s="250">
        <v>728.79</v>
      </c>
      <c r="I2561" s="249">
        <f t="shared" si="848"/>
        <v>418443</v>
      </c>
      <c r="J2561" s="67">
        <f t="shared" si="846"/>
        <v>2.0900000000000002E-2</v>
      </c>
      <c r="K2561" s="259">
        <f t="shared" si="849"/>
        <v>728.78822500000012</v>
      </c>
      <c r="L2561" s="250">
        <f t="shared" si="837"/>
        <v>0</v>
      </c>
      <c r="M2561" s="19" t="s">
        <v>1260</v>
      </c>
      <c r="O2561" s="32" t="str">
        <f t="shared" si="850"/>
        <v>E342</v>
      </c>
      <c r="P2561" s="318"/>
      <c r="T2561" s="19" t="s">
        <v>1260</v>
      </c>
    </row>
    <row r="2562" spans="1:20" outlineLevel="2" x14ac:dyDescent="0.25">
      <c r="A2562" t="s">
        <v>217</v>
      </c>
      <c r="B2562" t="str">
        <f t="shared" si="847"/>
        <v>E342 PRD Fuel Holder, Ferndale-9</v>
      </c>
      <c r="C2562" s="19" t="s">
        <v>1230</v>
      </c>
      <c r="E2562" s="27">
        <v>43373</v>
      </c>
      <c r="F2562" s="249">
        <v>418443</v>
      </c>
      <c r="G2562" s="67">
        <v>2.0900000000000002E-2</v>
      </c>
      <c r="H2562" s="250">
        <v>728.79</v>
      </c>
      <c r="I2562" s="249">
        <f t="shared" si="848"/>
        <v>418443</v>
      </c>
      <c r="J2562" s="67">
        <f t="shared" si="846"/>
        <v>2.0900000000000002E-2</v>
      </c>
      <c r="K2562" s="259">
        <f t="shared" si="849"/>
        <v>728.78822500000012</v>
      </c>
      <c r="L2562" s="250">
        <f t="shared" si="837"/>
        <v>0</v>
      </c>
      <c r="M2562" s="19" t="s">
        <v>1260</v>
      </c>
      <c r="O2562" s="32" t="str">
        <f t="shared" si="850"/>
        <v>E342</v>
      </c>
      <c r="P2562" s="318"/>
      <c r="T2562" s="19" t="s">
        <v>1260</v>
      </c>
    </row>
    <row r="2563" spans="1:20" outlineLevel="2" x14ac:dyDescent="0.25">
      <c r="A2563" t="s">
        <v>217</v>
      </c>
      <c r="B2563" t="str">
        <f t="shared" si="847"/>
        <v>E342 PRD Fuel Holder, Ferndale-10</v>
      </c>
      <c r="C2563" s="19" t="s">
        <v>1230</v>
      </c>
      <c r="E2563" s="27">
        <v>43404</v>
      </c>
      <c r="F2563" s="249">
        <v>418443</v>
      </c>
      <c r="G2563" s="67">
        <v>2.0900000000000002E-2</v>
      </c>
      <c r="H2563" s="250">
        <v>728.79</v>
      </c>
      <c r="I2563" s="249">
        <f t="shared" si="848"/>
        <v>418443</v>
      </c>
      <c r="J2563" s="67">
        <f t="shared" si="846"/>
        <v>2.0900000000000002E-2</v>
      </c>
      <c r="K2563" s="259">
        <f t="shared" si="849"/>
        <v>728.78822500000012</v>
      </c>
      <c r="L2563" s="250">
        <f t="shared" si="837"/>
        <v>0</v>
      </c>
      <c r="M2563" s="19" t="s">
        <v>1260</v>
      </c>
      <c r="O2563" s="32" t="str">
        <f t="shared" si="850"/>
        <v>E342</v>
      </c>
      <c r="P2563" s="318"/>
      <c r="T2563" s="19" t="s">
        <v>1260</v>
      </c>
    </row>
    <row r="2564" spans="1:20" outlineLevel="2" x14ac:dyDescent="0.25">
      <c r="A2564" t="s">
        <v>217</v>
      </c>
      <c r="B2564" t="str">
        <f t="shared" si="847"/>
        <v>E342 PRD Fuel Holder, Ferndale-11</v>
      </c>
      <c r="C2564" s="19" t="s">
        <v>1230</v>
      </c>
      <c r="E2564" s="27">
        <v>43434</v>
      </c>
      <c r="F2564" s="249">
        <v>418443</v>
      </c>
      <c r="G2564" s="67">
        <v>2.0900000000000002E-2</v>
      </c>
      <c r="H2564" s="250">
        <v>728.79</v>
      </c>
      <c r="I2564" s="249">
        <f t="shared" si="848"/>
        <v>418443</v>
      </c>
      <c r="J2564" s="67">
        <f t="shared" si="846"/>
        <v>2.0900000000000002E-2</v>
      </c>
      <c r="K2564" s="259">
        <f t="shared" si="849"/>
        <v>728.78822500000012</v>
      </c>
      <c r="L2564" s="250">
        <f t="shared" si="837"/>
        <v>0</v>
      </c>
      <c r="M2564" s="19" t="s">
        <v>1260</v>
      </c>
      <c r="O2564" s="32" t="str">
        <f t="shared" si="850"/>
        <v>E342</v>
      </c>
      <c r="P2564" s="318"/>
      <c r="T2564" s="19" t="s">
        <v>1260</v>
      </c>
    </row>
    <row r="2565" spans="1:20" outlineLevel="2" x14ac:dyDescent="0.25">
      <c r="A2565" t="s">
        <v>217</v>
      </c>
      <c r="B2565" t="str">
        <f t="shared" si="847"/>
        <v>E342 PRD Fuel Holder, Ferndale-12</v>
      </c>
      <c r="C2565" s="19" t="s">
        <v>1230</v>
      </c>
      <c r="E2565" s="27">
        <v>43465</v>
      </c>
      <c r="F2565" s="249">
        <v>418443</v>
      </c>
      <c r="G2565" s="67">
        <v>2.0900000000000002E-2</v>
      </c>
      <c r="H2565" s="250">
        <v>728.79</v>
      </c>
      <c r="I2565" s="249">
        <f t="shared" si="848"/>
        <v>418443</v>
      </c>
      <c r="J2565" s="67">
        <f t="shared" si="846"/>
        <v>2.0900000000000002E-2</v>
      </c>
      <c r="K2565" s="259">
        <f t="shared" si="849"/>
        <v>728.78822500000012</v>
      </c>
      <c r="L2565" s="250">
        <f t="shared" si="837"/>
        <v>0</v>
      </c>
      <c r="M2565" s="19" t="s">
        <v>1260</v>
      </c>
      <c r="O2565" s="32" t="str">
        <f t="shared" si="850"/>
        <v>E342</v>
      </c>
      <c r="P2565" s="318"/>
      <c r="T2565" s="19" t="s">
        <v>1260</v>
      </c>
    </row>
    <row r="2566" spans="1:20" s="19" customFormat="1" ht="15.75" outlineLevel="1" thickBot="1" x14ac:dyDescent="0.3">
      <c r="A2566" s="28" t="s">
        <v>820</v>
      </c>
      <c r="C2566" s="20" t="s">
        <v>1235</v>
      </c>
      <c r="E2566" s="104" t="s">
        <v>1266</v>
      </c>
      <c r="F2566" s="29"/>
      <c r="G2566" s="30"/>
      <c r="H2566" s="41">
        <f>SUBTOTAL(9,H2554:H2565)</f>
        <v>8745.48</v>
      </c>
      <c r="I2566" s="29"/>
      <c r="J2566" s="30">
        <f t="shared" si="846"/>
        <v>0</v>
      </c>
      <c r="K2566" s="41">
        <f>SUBTOTAL(9,K2554:K2565)</f>
        <v>8745.458700000001</v>
      </c>
      <c r="L2566" s="41">
        <f t="shared" si="837"/>
        <v>-0.02</v>
      </c>
      <c r="O2566" s="32" t="str">
        <f>LEFT(A2566,5)</f>
        <v xml:space="preserve">E342 </v>
      </c>
      <c r="P2566" s="318">
        <f>-L2566/2</f>
        <v>0.01</v>
      </c>
    </row>
    <row r="2567" spans="1:20" ht="15.75" outlineLevel="2" thickTop="1" x14ac:dyDescent="0.25">
      <c r="A2567" t="s">
        <v>218</v>
      </c>
      <c r="B2567" t="str">
        <f t="shared" ref="B2567:B2578" si="851">CONCATENATE(A2567,"-",MONTH(E2567))</f>
        <v>E342 PRD Fuel Holder, Fred 1/APC-1</v>
      </c>
      <c r="C2567" s="19" t="s">
        <v>1230</v>
      </c>
      <c r="E2567" s="27">
        <v>43131</v>
      </c>
      <c r="F2567" s="249">
        <v>1804662.8</v>
      </c>
      <c r="G2567" s="67">
        <v>2.81E-2</v>
      </c>
      <c r="H2567" s="250">
        <v>4225.92</v>
      </c>
      <c r="I2567" s="249">
        <f t="shared" ref="I2567:I2578" si="852">VLOOKUP(CONCATENATE(A2567,"-12"),$B$6:$F$7816,5,FALSE)</f>
        <v>1804662.8</v>
      </c>
      <c r="J2567" s="67">
        <f t="shared" si="846"/>
        <v>2.81E-2</v>
      </c>
      <c r="K2567" s="259">
        <f t="shared" ref="K2567:K2578" si="853">I2567*J2567/12</f>
        <v>4225.9187233333332</v>
      </c>
      <c r="L2567" s="250">
        <f t="shared" si="837"/>
        <v>0</v>
      </c>
      <c r="M2567" s="19" t="s">
        <v>1260</v>
      </c>
      <c r="O2567" s="32" t="str">
        <f t="shared" ref="O2567:O2578" si="854">LEFT(A2567,4)</f>
        <v>E342</v>
      </c>
      <c r="P2567" s="318"/>
      <c r="T2567" s="19" t="s">
        <v>1260</v>
      </c>
    </row>
    <row r="2568" spans="1:20" outlineLevel="2" x14ac:dyDescent="0.25">
      <c r="A2568" t="s">
        <v>218</v>
      </c>
      <c r="B2568" t="str">
        <f t="shared" si="851"/>
        <v>E342 PRD Fuel Holder, Fred 1/APC-2</v>
      </c>
      <c r="C2568" s="19" t="s">
        <v>1230</v>
      </c>
      <c r="E2568" s="27">
        <v>43159</v>
      </c>
      <c r="F2568" s="249">
        <v>1804662.8</v>
      </c>
      <c r="G2568" s="67">
        <v>2.81E-2</v>
      </c>
      <c r="H2568" s="250">
        <v>4225.92</v>
      </c>
      <c r="I2568" s="249">
        <f t="shared" si="852"/>
        <v>1804662.8</v>
      </c>
      <c r="J2568" s="67">
        <f t="shared" si="846"/>
        <v>2.81E-2</v>
      </c>
      <c r="K2568" s="259">
        <f t="shared" si="853"/>
        <v>4225.9187233333332</v>
      </c>
      <c r="L2568" s="250">
        <f t="shared" si="837"/>
        <v>0</v>
      </c>
      <c r="M2568" s="19" t="s">
        <v>1260</v>
      </c>
      <c r="O2568" s="32" t="str">
        <f t="shared" si="854"/>
        <v>E342</v>
      </c>
      <c r="P2568" s="318"/>
      <c r="T2568" s="19" t="s">
        <v>1260</v>
      </c>
    </row>
    <row r="2569" spans="1:20" outlineLevel="2" x14ac:dyDescent="0.25">
      <c r="A2569" t="s">
        <v>218</v>
      </c>
      <c r="B2569" t="str">
        <f t="shared" si="851"/>
        <v>E342 PRD Fuel Holder, Fred 1/APC-3</v>
      </c>
      <c r="C2569" s="19" t="s">
        <v>1230</v>
      </c>
      <c r="E2569" s="27">
        <v>43190</v>
      </c>
      <c r="F2569" s="249">
        <v>1804662.8</v>
      </c>
      <c r="G2569" s="67">
        <v>2.81E-2</v>
      </c>
      <c r="H2569" s="250">
        <v>4225.92</v>
      </c>
      <c r="I2569" s="249">
        <f t="shared" si="852"/>
        <v>1804662.8</v>
      </c>
      <c r="J2569" s="67">
        <f t="shared" si="846"/>
        <v>2.81E-2</v>
      </c>
      <c r="K2569" s="259">
        <f t="shared" si="853"/>
        <v>4225.9187233333332</v>
      </c>
      <c r="L2569" s="250">
        <f t="shared" si="837"/>
        <v>0</v>
      </c>
      <c r="M2569" s="19" t="s">
        <v>1260</v>
      </c>
      <c r="O2569" s="32" t="str">
        <f t="shared" si="854"/>
        <v>E342</v>
      </c>
      <c r="P2569" s="318"/>
      <c r="T2569" s="19" t="s">
        <v>1260</v>
      </c>
    </row>
    <row r="2570" spans="1:20" outlineLevel="2" x14ac:dyDescent="0.25">
      <c r="A2570" t="s">
        <v>218</v>
      </c>
      <c r="B2570" t="str">
        <f t="shared" si="851"/>
        <v>E342 PRD Fuel Holder, Fred 1/APC-4</v>
      </c>
      <c r="C2570" s="19" t="s">
        <v>1230</v>
      </c>
      <c r="E2570" s="27">
        <v>43220</v>
      </c>
      <c r="F2570" s="249">
        <v>1804662.8</v>
      </c>
      <c r="G2570" s="67">
        <v>2.81E-2</v>
      </c>
      <c r="H2570" s="250">
        <v>4225.92</v>
      </c>
      <c r="I2570" s="249">
        <f t="shared" si="852"/>
        <v>1804662.8</v>
      </c>
      <c r="J2570" s="67">
        <f t="shared" si="846"/>
        <v>2.81E-2</v>
      </c>
      <c r="K2570" s="259">
        <f t="shared" si="853"/>
        <v>4225.9187233333332</v>
      </c>
      <c r="L2570" s="250">
        <f t="shared" si="837"/>
        <v>0</v>
      </c>
      <c r="M2570" s="19" t="s">
        <v>1260</v>
      </c>
      <c r="O2570" s="32" t="str">
        <f t="shared" si="854"/>
        <v>E342</v>
      </c>
      <c r="P2570" s="318"/>
      <c r="T2570" s="19" t="s">
        <v>1260</v>
      </c>
    </row>
    <row r="2571" spans="1:20" outlineLevel="2" x14ac:dyDescent="0.25">
      <c r="A2571" t="s">
        <v>218</v>
      </c>
      <c r="B2571" t="str">
        <f t="shared" si="851"/>
        <v>E342 PRD Fuel Holder, Fred 1/APC-5</v>
      </c>
      <c r="C2571" s="19" t="s">
        <v>1230</v>
      </c>
      <c r="E2571" s="27">
        <v>43251</v>
      </c>
      <c r="F2571" s="249">
        <v>1804662.8</v>
      </c>
      <c r="G2571" s="67">
        <v>2.81E-2</v>
      </c>
      <c r="H2571" s="250">
        <v>4225.92</v>
      </c>
      <c r="I2571" s="249">
        <f t="shared" si="852"/>
        <v>1804662.8</v>
      </c>
      <c r="J2571" s="67">
        <f t="shared" si="846"/>
        <v>2.81E-2</v>
      </c>
      <c r="K2571" s="259">
        <f t="shared" si="853"/>
        <v>4225.9187233333332</v>
      </c>
      <c r="L2571" s="250">
        <f t="shared" si="837"/>
        <v>0</v>
      </c>
      <c r="M2571" s="19" t="s">
        <v>1260</v>
      </c>
      <c r="O2571" s="32" t="str">
        <f t="shared" si="854"/>
        <v>E342</v>
      </c>
      <c r="P2571" s="318"/>
      <c r="T2571" s="19" t="s">
        <v>1260</v>
      </c>
    </row>
    <row r="2572" spans="1:20" outlineLevel="2" x14ac:dyDescent="0.25">
      <c r="A2572" t="s">
        <v>218</v>
      </c>
      <c r="B2572" t="str">
        <f t="shared" si="851"/>
        <v>E342 PRD Fuel Holder, Fred 1/APC-6</v>
      </c>
      <c r="C2572" s="19" t="s">
        <v>1230</v>
      </c>
      <c r="E2572" s="27">
        <v>43281</v>
      </c>
      <c r="F2572" s="249">
        <v>1804662.8</v>
      </c>
      <c r="G2572" s="67">
        <v>2.81E-2</v>
      </c>
      <c r="H2572" s="250">
        <v>4225.92</v>
      </c>
      <c r="I2572" s="249">
        <f t="shared" si="852"/>
        <v>1804662.8</v>
      </c>
      <c r="J2572" s="67">
        <f t="shared" si="846"/>
        <v>2.81E-2</v>
      </c>
      <c r="K2572" s="259">
        <f t="shared" si="853"/>
        <v>4225.9187233333332</v>
      </c>
      <c r="L2572" s="250">
        <f t="shared" si="837"/>
        <v>0</v>
      </c>
      <c r="M2572" s="19" t="s">
        <v>1260</v>
      </c>
      <c r="O2572" s="32" t="str">
        <f t="shared" si="854"/>
        <v>E342</v>
      </c>
      <c r="P2572" s="318"/>
      <c r="T2572" s="19" t="s">
        <v>1260</v>
      </c>
    </row>
    <row r="2573" spans="1:20" outlineLevel="2" x14ac:dyDescent="0.25">
      <c r="A2573" t="s">
        <v>218</v>
      </c>
      <c r="B2573" t="str">
        <f t="shared" si="851"/>
        <v>E342 PRD Fuel Holder, Fred 1/APC-7</v>
      </c>
      <c r="C2573" s="19" t="s">
        <v>1230</v>
      </c>
      <c r="E2573" s="27">
        <v>43312</v>
      </c>
      <c r="F2573" s="249">
        <v>1804662.8</v>
      </c>
      <c r="G2573" s="67">
        <v>2.81E-2</v>
      </c>
      <c r="H2573" s="250">
        <v>4225.92</v>
      </c>
      <c r="I2573" s="249">
        <f t="shared" si="852"/>
        <v>1804662.8</v>
      </c>
      <c r="J2573" s="67">
        <f t="shared" si="846"/>
        <v>2.81E-2</v>
      </c>
      <c r="K2573" s="259">
        <f t="shared" si="853"/>
        <v>4225.9187233333332</v>
      </c>
      <c r="L2573" s="250">
        <f t="shared" si="837"/>
        <v>0</v>
      </c>
      <c r="M2573" s="19" t="s">
        <v>1260</v>
      </c>
      <c r="O2573" s="32" t="str">
        <f t="shared" si="854"/>
        <v>E342</v>
      </c>
      <c r="P2573" s="318"/>
      <c r="T2573" s="19" t="s">
        <v>1260</v>
      </c>
    </row>
    <row r="2574" spans="1:20" outlineLevel="2" x14ac:dyDescent="0.25">
      <c r="A2574" t="s">
        <v>218</v>
      </c>
      <c r="B2574" t="str">
        <f t="shared" si="851"/>
        <v>E342 PRD Fuel Holder, Fred 1/APC-8</v>
      </c>
      <c r="C2574" s="19" t="s">
        <v>1230</v>
      </c>
      <c r="E2574" s="27">
        <v>43343</v>
      </c>
      <c r="F2574" s="249">
        <v>1804662.8</v>
      </c>
      <c r="G2574" s="67">
        <v>2.81E-2</v>
      </c>
      <c r="H2574" s="250">
        <v>4225.92</v>
      </c>
      <c r="I2574" s="249">
        <f t="shared" si="852"/>
        <v>1804662.8</v>
      </c>
      <c r="J2574" s="67">
        <f t="shared" si="846"/>
        <v>2.81E-2</v>
      </c>
      <c r="K2574" s="259">
        <f t="shared" si="853"/>
        <v>4225.9187233333332</v>
      </c>
      <c r="L2574" s="250">
        <f t="shared" si="837"/>
        <v>0</v>
      </c>
      <c r="M2574" s="19" t="s">
        <v>1260</v>
      </c>
      <c r="O2574" s="32" t="str">
        <f t="shared" si="854"/>
        <v>E342</v>
      </c>
      <c r="P2574" s="318"/>
      <c r="T2574" s="19" t="s">
        <v>1260</v>
      </c>
    </row>
    <row r="2575" spans="1:20" outlineLevel="2" x14ac:dyDescent="0.25">
      <c r="A2575" t="s">
        <v>218</v>
      </c>
      <c r="B2575" t="str">
        <f t="shared" si="851"/>
        <v>E342 PRD Fuel Holder, Fred 1/APC-9</v>
      </c>
      <c r="C2575" s="19" t="s">
        <v>1230</v>
      </c>
      <c r="E2575" s="27">
        <v>43373</v>
      </c>
      <c r="F2575" s="249">
        <v>1804662.8</v>
      </c>
      <c r="G2575" s="67">
        <v>2.81E-2</v>
      </c>
      <c r="H2575" s="250">
        <v>4225.92</v>
      </c>
      <c r="I2575" s="249">
        <f t="shared" si="852"/>
        <v>1804662.8</v>
      </c>
      <c r="J2575" s="67">
        <f t="shared" si="846"/>
        <v>2.81E-2</v>
      </c>
      <c r="K2575" s="259">
        <f t="shared" si="853"/>
        <v>4225.9187233333332</v>
      </c>
      <c r="L2575" s="250">
        <f t="shared" si="837"/>
        <v>0</v>
      </c>
      <c r="M2575" s="19" t="s">
        <v>1260</v>
      </c>
      <c r="O2575" s="32" t="str">
        <f t="shared" si="854"/>
        <v>E342</v>
      </c>
      <c r="P2575" s="318"/>
      <c r="T2575" s="19" t="s">
        <v>1260</v>
      </c>
    </row>
    <row r="2576" spans="1:20" outlineLevel="2" x14ac:dyDescent="0.25">
      <c r="A2576" t="s">
        <v>218</v>
      </c>
      <c r="B2576" t="str">
        <f t="shared" si="851"/>
        <v>E342 PRD Fuel Holder, Fred 1/APC-10</v>
      </c>
      <c r="C2576" s="19" t="s">
        <v>1230</v>
      </c>
      <c r="E2576" s="27">
        <v>43404</v>
      </c>
      <c r="F2576" s="249">
        <v>1804662.8</v>
      </c>
      <c r="G2576" s="67">
        <v>2.81E-2</v>
      </c>
      <c r="H2576" s="250">
        <v>4225.92</v>
      </c>
      <c r="I2576" s="249">
        <f t="shared" si="852"/>
        <v>1804662.8</v>
      </c>
      <c r="J2576" s="67">
        <f t="shared" si="846"/>
        <v>2.81E-2</v>
      </c>
      <c r="K2576" s="259">
        <f t="shared" si="853"/>
        <v>4225.9187233333332</v>
      </c>
      <c r="L2576" s="250">
        <f t="shared" si="837"/>
        <v>0</v>
      </c>
      <c r="M2576" s="19" t="s">
        <v>1260</v>
      </c>
      <c r="O2576" s="32" t="str">
        <f t="shared" si="854"/>
        <v>E342</v>
      </c>
      <c r="P2576" s="318"/>
      <c r="T2576" s="19" t="s">
        <v>1260</v>
      </c>
    </row>
    <row r="2577" spans="1:20" outlineLevel="2" x14ac:dyDescent="0.25">
      <c r="A2577" t="s">
        <v>218</v>
      </c>
      <c r="B2577" t="str">
        <f t="shared" si="851"/>
        <v>E342 PRD Fuel Holder, Fred 1/APC-11</v>
      </c>
      <c r="C2577" s="19" t="s">
        <v>1230</v>
      </c>
      <c r="E2577" s="27">
        <v>43434</v>
      </c>
      <c r="F2577" s="249">
        <v>1804662.8</v>
      </c>
      <c r="G2577" s="67">
        <v>2.81E-2</v>
      </c>
      <c r="H2577" s="250">
        <v>4225.92</v>
      </c>
      <c r="I2577" s="249">
        <f t="shared" si="852"/>
        <v>1804662.8</v>
      </c>
      <c r="J2577" s="67">
        <f t="shared" si="846"/>
        <v>2.81E-2</v>
      </c>
      <c r="K2577" s="259">
        <f t="shared" si="853"/>
        <v>4225.9187233333332</v>
      </c>
      <c r="L2577" s="250">
        <f t="shared" si="837"/>
        <v>0</v>
      </c>
      <c r="M2577" s="19" t="s">
        <v>1260</v>
      </c>
      <c r="O2577" s="32" t="str">
        <f t="shared" si="854"/>
        <v>E342</v>
      </c>
      <c r="P2577" s="318"/>
      <c r="T2577" s="19" t="s">
        <v>1260</v>
      </c>
    </row>
    <row r="2578" spans="1:20" outlineLevel="2" x14ac:dyDescent="0.25">
      <c r="A2578" t="s">
        <v>218</v>
      </c>
      <c r="B2578" t="str">
        <f t="shared" si="851"/>
        <v>E342 PRD Fuel Holder, Fred 1/APC-12</v>
      </c>
      <c r="C2578" s="19" t="s">
        <v>1230</v>
      </c>
      <c r="E2578" s="27">
        <v>43465</v>
      </c>
      <c r="F2578" s="249">
        <v>1804662.8</v>
      </c>
      <c r="G2578" s="67">
        <v>2.81E-2</v>
      </c>
      <c r="H2578" s="250">
        <v>4225.92</v>
      </c>
      <c r="I2578" s="249">
        <f t="shared" si="852"/>
        <v>1804662.8</v>
      </c>
      <c r="J2578" s="67">
        <f t="shared" si="846"/>
        <v>2.81E-2</v>
      </c>
      <c r="K2578" s="259">
        <f t="shared" si="853"/>
        <v>4225.9187233333332</v>
      </c>
      <c r="L2578" s="250">
        <f t="shared" si="837"/>
        <v>0</v>
      </c>
      <c r="M2578" s="19" t="s">
        <v>1260</v>
      </c>
      <c r="O2578" s="32" t="str">
        <f t="shared" si="854"/>
        <v>E342</v>
      </c>
      <c r="P2578" s="318"/>
      <c r="T2578" s="19" t="s">
        <v>1260</v>
      </c>
    </row>
    <row r="2579" spans="1:20" s="19" customFormat="1" ht="15.75" outlineLevel="1" thickBot="1" x14ac:dyDescent="0.3">
      <c r="A2579" s="28" t="s">
        <v>821</v>
      </c>
      <c r="C2579" s="20" t="s">
        <v>1235</v>
      </c>
      <c r="E2579" s="104" t="s">
        <v>1266</v>
      </c>
      <c r="F2579" s="29"/>
      <c r="G2579" s="30"/>
      <c r="H2579" s="41">
        <f>SUBTOTAL(9,H2567:H2578)</f>
        <v>50711.039999999986</v>
      </c>
      <c r="I2579" s="29"/>
      <c r="J2579" s="30">
        <f t="shared" si="846"/>
        <v>0</v>
      </c>
      <c r="K2579" s="41">
        <f>SUBTOTAL(9,K2567:K2578)</f>
        <v>50711.02468000001</v>
      </c>
      <c r="L2579" s="41">
        <f t="shared" si="837"/>
        <v>-0.02</v>
      </c>
      <c r="O2579" s="32" t="str">
        <f>LEFT(A2579,5)</f>
        <v xml:space="preserve">E342 </v>
      </c>
      <c r="P2579" s="318">
        <f>-L2579/2</f>
        <v>0.01</v>
      </c>
    </row>
    <row r="2580" spans="1:20" ht="15.75" outlineLevel="2" thickTop="1" x14ac:dyDescent="0.25">
      <c r="A2580" t="s">
        <v>219</v>
      </c>
      <c r="B2580" t="str">
        <f t="shared" ref="B2580:B2591" si="855">CONCATENATE(A2580,"-",MONTH(E2580))</f>
        <v>E342 PRD Fuel Holder, Frederickson-1</v>
      </c>
      <c r="C2580" s="19" t="s">
        <v>1230</v>
      </c>
      <c r="E2580" s="27">
        <v>43131</v>
      </c>
      <c r="F2580" s="249">
        <v>3702107.48</v>
      </c>
      <c r="G2580" s="67">
        <v>5.5999999999999999E-3</v>
      </c>
      <c r="H2580" s="250">
        <v>1727.6499999999999</v>
      </c>
      <c r="I2580" s="249">
        <f t="shared" ref="I2580:I2591" si="856">VLOOKUP(CONCATENATE(A2580,"-12"),$B$6:$F$7816,5,FALSE)</f>
        <v>3702107.48</v>
      </c>
      <c r="J2580" s="67">
        <f t="shared" si="846"/>
        <v>5.5999999999999999E-3</v>
      </c>
      <c r="K2580" s="259">
        <f t="shared" ref="K2580:K2591" si="857">I2580*J2580/12</f>
        <v>1727.6501573333333</v>
      </c>
      <c r="L2580" s="250">
        <f t="shared" ref="L2580:L2643" si="858">ROUND(K2580-H2580,2)</f>
        <v>0</v>
      </c>
      <c r="M2580" s="19" t="s">
        <v>1260</v>
      </c>
      <c r="O2580" s="32" t="str">
        <f t="shared" ref="O2580:O2591" si="859">LEFT(A2580,4)</f>
        <v>E342</v>
      </c>
      <c r="P2580" s="318"/>
      <c r="T2580" s="19" t="s">
        <v>1260</v>
      </c>
    </row>
    <row r="2581" spans="1:20" outlineLevel="2" x14ac:dyDescent="0.25">
      <c r="A2581" t="s">
        <v>219</v>
      </c>
      <c r="B2581" t="str">
        <f t="shared" si="855"/>
        <v>E342 PRD Fuel Holder, Frederickson-2</v>
      </c>
      <c r="C2581" s="19" t="s">
        <v>1230</v>
      </c>
      <c r="E2581" s="27">
        <v>43159</v>
      </c>
      <c r="F2581" s="249">
        <v>3702107.48</v>
      </c>
      <c r="G2581" s="67">
        <v>5.5999999999999999E-3</v>
      </c>
      <c r="H2581" s="250">
        <v>1727.6499999999999</v>
      </c>
      <c r="I2581" s="249">
        <f t="shared" si="856"/>
        <v>3702107.48</v>
      </c>
      <c r="J2581" s="67">
        <f t="shared" si="846"/>
        <v>5.5999999999999999E-3</v>
      </c>
      <c r="K2581" s="259">
        <f t="shared" si="857"/>
        <v>1727.6501573333333</v>
      </c>
      <c r="L2581" s="250">
        <f t="shared" si="858"/>
        <v>0</v>
      </c>
      <c r="M2581" s="19" t="s">
        <v>1260</v>
      </c>
      <c r="O2581" s="32" t="str">
        <f t="shared" si="859"/>
        <v>E342</v>
      </c>
      <c r="P2581" s="318"/>
      <c r="T2581" s="19" t="s">
        <v>1260</v>
      </c>
    </row>
    <row r="2582" spans="1:20" outlineLevel="2" x14ac:dyDescent="0.25">
      <c r="A2582" t="s">
        <v>219</v>
      </c>
      <c r="B2582" t="str">
        <f t="shared" si="855"/>
        <v>E342 PRD Fuel Holder, Frederickson-3</v>
      </c>
      <c r="C2582" s="19" t="s">
        <v>1230</v>
      </c>
      <c r="E2582" s="27">
        <v>43190</v>
      </c>
      <c r="F2582" s="249">
        <v>3702107.48</v>
      </c>
      <c r="G2582" s="67">
        <v>5.5999999999999999E-3</v>
      </c>
      <c r="H2582" s="250">
        <v>1727.6499999999999</v>
      </c>
      <c r="I2582" s="249">
        <f t="shared" si="856"/>
        <v>3702107.48</v>
      </c>
      <c r="J2582" s="67">
        <f t="shared" si="846"/>
        <v>5.5999999999999999E-3</v>
      </c>
      <c r="K2582" s="259">
        <f t="shared" si="857"/>
        <v>1727.6501573333333</v>
      </c>
      <c r="L2582" s="250">
        <f t="shared" si="858"/>
        <v>0</v>
      </c>
      <c r="M2582" s="19" t="s">
        <v>1260</v>
      </c>
      <c r="O2582" s="32" t="str">
        <f t="shared" si="859"/>
        <v>E342</v>
      </c>
      <c r="P2582" s="318"/>
      <c r="T2582" s="19" t="s">
        <v>1260</v>
      </c>
    </row>
    <row r="2583" spans="1:20" outlineLevel="2" x14ac:dyDescent="0.25">
      <c r="A2583" t="s">
        <v>219</v>
      </c>
      <c r="B2583" t="str">
        <f t="shared" si="855"/>
        <v>E342 PRD Fuel Holder, Frederickson-4</v>
      </c>
      <c r="C2583" s="19" t="s">
        <v>1230</v>
      </c>
      <c r="E2583" s="27">
        <v>43220</v>
      </c>
      <c r="F2583" s="249">
        <v>3702107.48</v>
      </c>
      <c r="G2583" s="67">
        <v>5.5999999999999999E-3</v>
      </c>
      <c r="H2583" s="250">
        <v>1727.6499999999999</v>
      </c>
      <c r="I2583" s="249">
        <f t="shared" si="856"/>
        <v>3702107.48</v>
      </c>
      <c r="J2583" s="67">
        <f t="shared" si="846"/>
        <v>5.5999999999999999E-3</v>
      </c>
      <c r="K2583" s="259">
        <f t="shared" si="857"/>
        <v>1727.6501573333333</v>
      </c>
      <c r="L2583" s="250">
        <f t="shared" si="858"/>
        <v>0</v>
      </c>
      <c r="M2583" s="19" t="s">
        <v>1260</v>
      </c>
      <c r="O2583" s="32" t="str">
        <f t="shared" si="859"/>
        <v>E342</v>
      </c>
      <c r="P2583" s="318"/>
      <c r="T2583" s="19" t="s">
        <v>1260</v>
      </c>
    </row>
    <row r="2584" spans="1:20" outlineLevel="2" x14ac:dyDescent="0.25">
      <c r="A2584" t="s">
        <v>219</v>
      </c>
      <c r="B2584" t="str">
        <f t="shared" si="855"/>
        <v>E342 PRD Fuel Holder, Frederickson-5</v>
      </c>
      <c r="C2584" s="19" t="s">
        <v>1230</v>
      </c>
      <c r="E2584" s="27">
        <v>43251</v>
      </c>
      <c r="F2584" s="249">
        <v>3702107.48</v>
      </c>
      <c r="G2584" s="67">
        <v>5.5999999999999999E-3</v>
      </c>
      <c r="H2584" s="250">
        <v>1727.6499999999999</v>
      </c>
      <c r="I2584" s="249">
        <f t="shared" si="856"/>
        <v>3702107.48</v>
      </c>
      <c r="J2584" s="67">
        <f t="shared" si="846"/>
        <v>5.5999999999999999E-3</v>
      </c>
      <c r="K2584" s="259">
        <f t="shared" si="857"/>
        <v>1727.6501573333333</v>
      </c>
      <c r="L2584" s="250">
        <f t="shared" si="858"/>
        <v>0</v>
      </c>
      <c r="M2584" s="19" t="s">
        <v>1260</v>
      </c>
      <c r="O2584" s="32" t="str">
        <f t="shared" si="859"/>
        <v>E342</v>
      </c>
      <c r="P2584" s="318"/>
      <c r="T2584" s="19" t="s">
        <v>1260</v>
      </c>
    </row>
    <row r="2585" spans="1:20" outlineLevel="2" x14ac:dyDescent="0.25">
      <c r="A2585" t="s">
        <v>219</v>
      </c>
      <c r="B2585" t="str">
        <f t="shared" si="855"/>
        <v>E342 PRD Fuel Holder, Frederickson-6</v>
      </c>
      <c r="C2585" s="19" t="s">
        <v>1230</v>
      </c>
      <c r="E2585" s="27">
        <v>43281</v>
      </c>
      <c r="F2585" s="249">
        <v>3702107.48</v>
      </c>
      <c r="G2585" s="67">
        <v>5.5999999999999999E-3</v>
      </c>
      <c r="H2585" s="250">
        <v>1727.6499999999999</v>
      </c>
      <c r="I2585" s="249">
        <f t="shared" si="856"/>
        <v>3702107.48</v>
      </c>
      <c r="J2585" s="67">
        <f t="shared" si="846"/>
        <v>5.5999999999999999E-3</v>
      </c>
      <c r="K2585" s="259">
        <f t="shared" si="857"/>
        <v>1727.6501573333333</v>
      </c>
      <c r="L2585" s="250">
        <f t="shared" si="858"/>
        <v>0</v>
      </c>
      <c r="M2585" s="19" t="s">
        <v>1260</v>
      </c>
      <c r="O2585" s="32" t="str">
        <f t="shared" si="859"/>
        <v>E342</v>
      </c>
      <c r="P2585" s="318"/>
      <c r="T2585" s="19" t="s">
        <v>1260</v>
      </c>
    </row>
    <row r="2586" spans="1:20" outlineLevel="2" x14ac:dyDescent="0.25">
      <c r="A2586" t="s">
        <v>219</v>
      </c>
      <c r="B2586" t="str">
        <f t="shared" si="855"/>
        <v>E342 PRD Fuel Holder, Frederickson-7</v>
      </c>
      <c r="C2586" s="19" t="s">
        <v>1230</v>
      </c>
      <c r="E2586" s="27">
        <v>43312</v>
      </c>
      <c r="F2586" s="249">
        <v>3702107.48</v>
      </c>
      <c r="G2586" s="67">
        <v>5.5999999999999999E-3</v>
      </c>
      <c r="H2586" s="250">
        <v>1727.6499999999999</v>
      </c>
      <c r="I2586" s="249">
        <f t="shared" si="856"/>
        <v>3702107.48</v>
      </c>
      <c r="J2586" s="67">
        <f t="shared" si="846"/>
        <v>5.5999999999999999E-3</v>
      </c>
      <c r="K2586" s="259">
        <f t="shared" si="857"/>
        <v>1727.6501573333333</v>
      </c>
      <c r="L2586" s="250">
        <f t="shared" si="858"/>
        <v>0</v>
      </c>
      <c r="M2586" s="19" t="s">
        <v>1260</v>
      </c>
      <c r="O2586" s="32" t="str">
        <f t="shared" si="859"/>
        <v>E342</v>
      </c>
      <c r="P2586" s="318"/>
      <c r="T2586" s="19" t="s">
        <v>1260</v>
      </c>
    </row>
    <row r="2587" spans="1:20" outlineLevel="2" x14ac:dyDescent="0.25">
      <c r="A2587" t="s">
        <v>219</v>
      </c>
      <c r="B2587" t="str">
        <f t="shared" si="855"/>
        <v>E342 PRD Fuel Holder, Frederickson-8</v>
      </c>
      <c r="C2587" s="19" t="s">
        <v>1230</v>
      </c>
      <c r="E2587" s="27">
        <v>43343</v>
      </c>
      <c r="F2587" s="249">
        <v>3702107.48</v>
      </c>
      <c r="G2587" s="67">
        <v>5.5999999999999999E-3</v>
      </c>
      <c r="H2587" s="250">
        <v>1727.6499999999999</v>
      </c>
      <c r="I2587" s="249">
        <f t="shared" si="856"/>
        <v>3702107.48</v>
      </c>
      <c r="J2587" s="67">
        <f t="shared" si="846"/>
        <v>5.5999999999999999E-3</v>
      </c>
      <c r="K2587" s="259">
        <f t="shared" si="857"/>
        <v>1727.6501573333333</v>
      </c>
      <c r="L2587" s="250">
        <f t="shared" si="858"/>
        <v>0</v>
      </c>
      <c r="M2587" s="19" t="s">
        <v>1260</v>
      </c>
      <c r="O2587" s="32" t="str">
        <f t="shared" si="859"/>
        <v>E342</v>
      </c>
      <c r="P2587" s="318"/>
      <c r="T2587" s="19" t="s">
        <v>1260</v>
      </c>
    </row>
    <row r="2588" spans="1:20" outlineLevel="2" x14ac:dyDescent="0.25">
      <c r="A2588" t="s">
        <v>219</v>
      </c>
      <c r="B2588" t="str">
        <f t="shared" si="855"/>
        <v>E342 PRD Fuel Holder, Frederickson-9</v>
      </c>
      <c r="C2588" s="19" t="s">
        <v>1230</v>
      </c>
      <c r="E2588" s="27">
        <v>43373</v>
      </c>
      <c r="F2588" s="249">
        <v>3702107.48</v>
      </c>
      <c r="G2588" s="67">
        <v>5.5999999999999999E-3</v>
      </c>
      <c r="H2588" s="250">
        <v>1727.6499999999999</v>
      </c>
      <c r="I2588" s="249">
        <f t="shared" si="856"/>
        <v>3702107.48</v>
      </c>
      <c r="J2588" s="67">
        <f t="shared" si="846"/>
        <v>5.5999999999999999E-3</v>
      </c>
      <c r="K2588" s="259">
        <f t="shared" si="857"/>
        <v>1727.6501573333333</v>
      </c>
      <c r="L2588" s="250">
        <f t="shared" si="858"/>
        <v>0</v>
      </c>
      <c r="M2588" s="19" t="s">
        <v>1260</v>
      </c>
      <c r="O2588" s="32" t="str">
        <f t="shared" si="859"/>
        <v>E342</v>
      </c>
      <c r="P2588" s="318"/>
      <c r="T2588" s="19" t="s">
        <v>1260</v>
      </c>
    </row>
    <row r="2589" spans="1:20" outlineLevel="2" x14ac:dyDescent="0.25">
      <c r="A2589" t="s">
        <v>219</v>
      </c>
      <c r="B2589" t="str">
        <f t="shared" si="855"/>
        <v>E342 PRD Fuel Holder, Frederickson-10</v>
      </c>
      <c r="C2589" s="19" t="s">
        <v>1230</v>
      </c>
      <c r="E2589" s="27">
        <v>43404</v>
      </c>
      <c r="F2589" s="249">
        <v>3702107.48</v>
      </c>
      <c r="G2589" s="67">
        <v>5.5999999999999999E-3</v>
      </c>
      <c r="H2589" s="250">
        <v>1727.6499999999999</v>
      </c>
      <c r="I2589" s="249">
        <f t="shared" si="856"/>
        <v>3702107.48</v>
      </c>
      <c r="J2589" s="67">
        <f t="shared" si="846"/>
        <v>5.5999999999999999E-3</v>
      </c>
      <c r="K2589" s="259">
        <f t="shared" si="857"/>
        <v>1727.6501573333333</v>
      </c>
      <c r="L2589" s="250">
        <f t="shared" si="858"/>
        <v>0</v>
      </c>
      <c r="M2589" s="19" t="s">
        <v>1260</v>
      </c>
      <c r="O2589" s="32" t="str">
        <f t="shared" si="859"/>
        <v>E342</v>
      </c>
      <c r="P2589" s="318"/>
      <c r="T2589" s="19" t="s">
        <v>1260</v>
      </c>
    </row>
    <row r="2590" spans="1:20" outlineLevel="2" x14ac:dyDescent="0.25">
      <c r="A2590" t="s">
        <v>219</v>
      </c>
      <c r="B2590" t="str">
        <f t="shared" si="855"/>
        <v>E342 PRD Fuel Holder, Frederickson-11</v>
      </c>
      <c r="C2590" s="19" t="s">
        <v>1230</v>
      </c>
      <c r="E2590" s="27">
        <v>43434</v>
      </c>
      <c r="F2590" s="249">
        <v>3702107.48</v>
      </c>
      <c r="G2590" s="67">
        <v>5.5999999999999999E-3</v>
      </c>
      <c r="H2590" s="250">
        <v>1727.6499999999999</v>
      </c>
      <c r="I2590" s="249">
        <f t="shared" si="856"/>
        <v>3702107.48</v>
      </c>
      <c r="J2590" s="67">
        <f t="shared" si="846"/>
        <v>5.5999999999999999E-3</v>
      </c>
      <c r="K2590" s="259">
        <f t="shared" si="857"/>
        <v>1727.6501573333333</v>
      </c>
      <c r="L2590" s="250">
        <f t="shared" si="858"/>
        <v>0</v>
      </c>
      <c r="M2590" s="19" t="s">
        <v>1260</v>
      </c>
      <c r="O2590" s="32" t="str">
        <f t="shared" si="859"/>
        <v>E342</v>
      </c>
      <c r="P2590" s="318"/>
      <c r="T2590" s="19" t="s">
        <v>1260</v>
      </c>
    </row>
    <row r="2591" spans="1:20" outlineLevel="2" x14ac:dyDescent="0.25">
      <c r="A2591" t="s">
        <v>219</v>
      </c>
      <c r="B2591" t="str">
        <f t="shared" si="855"/>
        <v>E342 PRD Fuel Holder, Frederickson-12</v>
      </c>
      <c r="C2591" s="19" t="s">
        <v>1230</v>
      </c>
      <c r="E2591" s="27">
        <v>43465</v>
      </c>
      <c r="F2591" s="249">
        <v>3702107.48</v>
      </c>
      <c r="G2591" s="67">
        <v>5.5999999999999999E-3</v>
      </c>
      <c r="H2591" s="250">
        <v>1727.6499999999999</v>
      </c>
      <c r="I2591" s="249">
        <f t="shared" si="856"/>
        <v>3702107.48</v>
      </c>
      <c r="J2591" s="67">
        <f t="shared" si="846"/>
        <v>5.5999999999999999E-3</v>
      </c>
      <c r="K2591" s="259">
        <f t="shared" si="857"/>
        <v>1727.6501573333333</v>
      </c>
      <c r="L2591" s="250">
        <f t="shared" si="858"/>
        <v>0</v>
      </c>
      <c r="M2591" s="19" t="s">
        <v>1260</v>
      </c>
      <c r="O2591" s="32" t="str">
        <f t="shared" si="859"/>
        <v>E342</v>
      </c>
      <c r="P2591" s="318"/>
      <c r="T2591" s="19" t="s">
        <v>1260</v>
      </c>
    </row>
    <row r="2592" spans="1:20" s="19" customFormat="1" ht="15.75" outlineLevel="1" thickBot="1" x14ac:dyDescent="0.3">
      <c r="A2592" s="28" t="s">
        <v>822</v>
      </c>
      <c r="C2592" s="20" t="s">
        <v>1235</v>
      </c>
      <c r="E2592" s="104" t="s">
        <v>1266</v>
      </c>
      <c r="F2592" s="29"/>
      <c r="G2592" s="30"/>
      <c r="H2592" s="41">
        <f>SUBTOTAL(9,H2580:H2591)</f>
        <v>20731.800000000003</v>
      </c>
      <c r="I2592" s="29"/>
      <c r="J2592" s="30">
        <f t="shared" si="846"/>
        <v>0</v>
      </c>
      <c r="K2592" s="41">
        <f>SUBTOTAL(9,K2580:K2591)</f>
        <v>20731.801887999998</v>
      </c>
      <c r="L2592" s="41">
        <f t="shared" si="858"/>
        <v>0</v>
      </c>
      <c r="O2592" s="32" t="str">
        <f>LEFT(A2592,5)</f>
        <v xml:space="preserve">E342 </v>
      </c>
      <c r="P2592" s="318">
        <f>-L2592/2</f>
        <v>0</v>
      </c>
    </row>
    <row r="2593" spans="1:20" ht="15.75" outlineLevel="2" thickTop="1" x14ac:dyDescent="0.25">
      <c r="A2593" t="s">
        <v>220</v>
      </c>
      <c r="B2593" t="str">
        <f t="shared" ref="B2593:B2604" si="860">CONCATENATE(A2593,"-",MONTH(E2593))</f>
        <v>E342 PRD Fuel Holder, Fredonia-1</v>
      </c>
      <c r="C2593" s="19" t="s">
        <v>1230</v>
      </c>
      <c r="E2593" s="27">
        <v>43131</v>
      </c>
      <c r="F2593" s="249">
        <v>2725684.73</v>
      </c>
      <c r="G2593" s="67">
        <v>3.27E-2</v>
      </c>
      <c r="H2593" s="250">
        <v>7427.49</v>
      </c>
      <c r="I2593" s="249">
        <f t="shared" ref="I2593:I2604" si="861">VLOOKUP(CONCATENATE(A2593,"-12"),$B$6:$F$7816,5,FALSE)</f>
        <v>2725684.73</v>
      </c>
      <c r="J2593" s="67">
        <f t="shared" si="846"/>
        <v>3.27E-2</v>
      </c>
      <c r="K2593" s="259">
        <f t="shared" ref="K2593:K2604" si="862">I2593*J2593/12</f>
        <v>7427.4908892499998</v>
      </c>
      <c r="L2593" s="250">
        <f t="shared" si="858"/>
        <v>0</v>
      </c>
      <c r="M2593" s="19" t="s">
        <v>1260</v>
      </c>
      <c r="O2593" s="32" t="str">
        <f t="shared" ref="O2593:O2604" si="863">LEFT(A2593,4)</f>
        <v>E342</v>
      </c>
      <c r="P2593" s="318"/>
      <c r="T2593" s="19" t="s">
        <v>1260</v>
      </c>
    </row>
    <row r="2594" spans="1:20" outlineLevel="2" x14ac:dyDescent="0.25">
      <c r="A2594" t="s">
        <v>220</v>
      </c>
      <c r="B2594" t="str">
        <f t="shared" si="860"/>
        <v>E342 PRD Fuel Holder, Fredonia-2</v>
      </c>
      <c r="C2594" s="19" t="s">
        <v>1230</v>
      </c>
      <c r="E2594" s="27">
        <v>43159</v>
      </c>
      <c r="F2594" s="249">
        <v>2725684.73</v>
      </c>
      <c r="G2594" s="67">
        <v>3.27E-2</v>
      </c>
      <c r="H2594" s="250">
        <v>7427.49</v>
      </c>
      <c r="I2594" s="249">
        <f t="shared" si="861"/>
        <v>2725684.73</v>
      </c>
      <c r="J2594" s="67">
        <f t="shared" si="846"/>
        <v>3.27E-2</v>
      </c>
      <c r="K2594" s="259">
        <f t="shared" si="862"/>
        <v>7427.4908892499998</v>
      </c>
      <c r="L2594" s="250">
        <f t="shared" si="858"/>
        <v>0</v>
      </c>
      <c r="M2594" s="19" t="s">
        <v>1260</v>
      </c>
      <c r="O2594" s="32" t="str">
        <f t="shared" si="863"/>
        <v>E342</v>
      </c>
      <c r="P2594" s="318"/>
      <c r="T2594" s="19" t="s">
        <v>1260</v>
      </c>
    </row>
    <row r="2595" spans="1:20" outlineLevel="2" x14ac:dyDescent="0.25">
      <c r="A2595" t="s">
        <v>220</v>
      </c>
      <c r="B2595" t="str">
        <f t="shared" si="860"/>
        <v>E342 PRD Fuel Holder, Fredonia-3</v>
      </c>
      <c r="C2595" s="19" t="s">
        <v>1230</v>
      </c>
      <c r="E2595" s="27">
        <v>43190</v>
      </c>
      <c r="F2595" s="249">
        <v>2725684.73</v>
      </c>
      <c r="G2595" s="67">
        <v>3.27E-2</v>
      </c>
      <c r="H2595" s="250">
        <v>7427.49</v>
      </c>
      <c r="I2595" s="249">
        <f t="shared" si="861"/>
        <v>2725684.73</v>
      </c>
      <c r="J2595" s="67">
        <f t="shared" si="846"/>
        <v>3.27E-2</v>
      </c>
      <c r="K2595" s="259">
        <f t="shared" si="862"/>
        <v>7427.4908892499998</v>
      </c>
      <c r="L2595" s="250">
        <f t="shared" si="858"/>
        <v>0</v>
      </c>
      <c r="M2595" s="19" t="s">
        <v>1260</v>
      </c>
      <c r="O2595" s="32" t="str">
        <f t="shared" si="863"/>
        <v>E342</v>
      </c>
      <c r="P2595" s="318"/>
      <c r="T2595" s="19" t="s">
        <v>1260</v>
      </c>
    </row>
    <row r="2596" spans="1:20" outlineLevel="2" x14ac:dyDescent="0.25">
      <c r="A2596" t="s">
        <v>220</v>
      </c>
      <c r="B2596" t="str">
        <f t="shared" si="860"/>
        <v>E342 PRD Fuel Holder, Fredonia-4</v>
      </c>
      <c r="C2596" s="19" t="s">
        <v>1230</v>
      </c>
      <c r="E2596" s="27">
        <v>43220</v>
      </c>
      <c r="F2596" s="249">
        <v>2725684.73</v>
      </c>
      <c r="G2596" s="67">
        <v>3.27E-2</v>
      </c>
      <c r="H2596" s="250">
        <v>7427.49</v>
      </c>
      <c r="I2596" s="249">
        <f t="shared" si="861"/>
        <v>2725684.73</v>
      </c>
      <c r="J2596" s="67">
        <f t="shared" si="846"/>
        <v>3.27E-2</v>
      </c>
      <c r="K2596" s="259">
        <f t="shared" si="862"/>
        <v>7427.4908892499998</v>
      </c>
      <c r="L2596" s="250">
        <f t="shared" si="858"/>
        <v>0</v>
      </c>
      <c r="M2596" s="19" t="s">
        <v>1260</v>
      </c>
      <c r="O2596" s="32" t="str">
        <f t="shared" si="863"/>
        <v>E342</v>
      </c>
      <c r="P2596" s="318"/>
      <c r="T2596" s="19" t="s">
        <v>1260</v>
      </c>
    </row>
    <row r="2597" spans="1:20" outlineLevel="2" x14ac:dyDescent="0.25">
      <c r="A2597" t="s">
        <v>220</v>
      </c>
      <c r="B2597" t="str">
        <f t="shared" si="860"/>
        <v>E342 PRD Fuel Holder, Fredonia-5</v>
      </c>
      <c r="C2597" s="19" t="s">
        <v>1230</v>
      </c>
      <c r="E2597" s="27">
        <v>43251</v>
      </c>
      <c r="F2597" s="249">
        <v>2725684.73</v>
      </c>
      <c r="G2597" s="67">
        <v>3.27E-2</v>
      </c>
      <c r="H2597" s="250">
        <v>7427.49</v>
      </c>
      <c r="I2597" s="249">
        <f t="shared" si="861"/>
        <v>2725684.73</v>
      </c>
      <c r="J2597" s="67">
        <f t="shared" si="846"/>
        <v>3.27E-2</v>
      </c>
      <c r="K2597" s="259">
        <f t="shared" si="862"/>
        <v>7427.4908892499998</v>
      </c>
      <c r="L2597" s="250">
        <f t="shared" si="858"/>
        <v>0</v>
      </c>
      <c r="M2597" s="19" t="s">
        <v>1260</v>
      </c>
      <c r="O2597" s="32" t="str">
        <f t="shared" si="863"/>
        <v>E342</v>
      </c>
      <c r="P2597" s="318"/>
      <c r="T2597" s="19" t="s">
        <v>1260</v>
      </c>
    </row>
    <row r="2598" spans="1:20" outlineLevel="2" x14ac:dyDescent="0.25">
      <c r="A2598" t="s">
        <v>220</v>
      </c>
      <c r="B2598" t="str">
        <f t="shared" si="860"/>
        <v>E342 PRD Fuel Holder, Fredonia-6</v>
      </c>
      <c r="C2598" s="19" t="s">
        <v>1230</v>
      </c>
      <c r="E2598" s="27">
        <v>43281</v>
      </c>
      <c r="F2598" s="249">
        <v>2725684.73</v>
      </c>
      <c r="G2598" s="67">
        <v>3.27E-2</v>
      </c>
      <c r="H2598" s="250">
        <v>7427.49</v>
      </c>
      <c r="I2598" s="249">
        <f t="shared" si="861"/>
        <v>2725684.73</v>
      </c>
      <c r="J2598" s="67">
        <f t="shared" si="846"/>
        <v>3.27E-2</v>
      </c>
      <c r="K2598" s="259">
        <f t="shared" si="862"/>
        <v>7427.4908892499998</v>
      </c>
      <c r="L2598" s="250">
        <f t="shared" si="858"/>
        <v>0</v>
      </c>
      <c r="M2598" s="19" t="s">
        <v>1260</v>
      </c>
      <c r="O2598" s="32" t="str">
        <f t="shared" si="863"/>
        <v>E342</v>
      </c>
      <c r="P2598" s="318"/>
      <c r="T2598" s="19" t="s">
        <v>1260</v>
      </c>
    </row>
    <row r="2599" spans="1:20" outlineLevel="2" x14ac:dyDescent="0.25">
      <c r="A2599" t="s">
        <v>220</v>
      </c>
      <c r="B2599" t="str">
        <f t="shared" si="860"/>
        <v>E342 PRD Fuel Holder, Fredonia-7</v>
      </c>
      <c r="C2599" s="19" t="s">
        <v>1230</v>
      </c>
      <c r="E2599" s="27">
        <v>43312</v>
      </c>
      <c r="F2599" s="249">
        <v>2725684.73</v>
      </c>
      <c r="G2599" s="67">
        <v>3.27E-2</v>
      </c>
      <c r="H2599" s="250">
        <v>7427.49</v>
      </c>
      <c r="I2599" s="249">
        <f t="shared" si="861"/>
        <v>2725684.73</v>
      </c>
      <c r="J2599" s="67">
        <f t="shared" si="846"/>
        <v>3.27E-2</v>
      </c>
      <c r="K2599" s="259">
        <f t="shared" si="862"/>
        <v>7427.4908892499998</v>
      </c>
      <c r="L2599" s="250">
        <f t="shared" si="858"/>
        <v>0</v>
      </c>
      <c r="M2599" s="19" t="s">
        <v>1260</v>
      </c>
      <c r="O2599" s="32" t="str">
        <f t="shared" si="863"/>
        <v>E342</v>
      </c>
      <c r="P2599" s="318"/>
      <c r="T2599" s="19" t="s">
        <v>1260</v>
      </c>
    </row>
    <row r="2600" spans="1:20" outlineLevel="2" x14ac:dyDescent="0.25">
      <c r="A2600" t="s">
        <v>220</v>
      </c>
      <c r="B2600" t="str">
        <f t="shared" si="860"/>
        <v>E342 PRD Fuel Holder, Fredonia-8</v>
      </c>
      <c r="C2600" s="19" t="s">
        <v>1230</v>
      </c>
      <c r="E2600" s="27">
        <v>43343</v>
      </c>
      <c r="F2600" s="249">
        <v>2725684.73</v>
      </c>
      <c r="G2600" s="67">
        <v>3.27E-2</v>
      </c>
      <c r="H2600" s="250">
        <v>7427.49</v>
      </c>
      <c r="I2600" s="249">
        <f t="shared" si="861"/>
        <v>2725684.73</v>
      </c>
      <c r="J2600" s="67">
        <f t="shared" si="846"/>
        <v>3.27E-2</v>
      </c>
      <c r="K2600" s="259">
        <f t="shared" si="862"/>
        <v>7427.4908892499998</v>
      </c>
      <c r="L2600" s="250">
        <f t="shared" si="858"/>
        <v>0</v>
      </c>
      <c r="M2600" s="19" t="s">
        <v>1260</v>
      </c>
      <c r="O2600" s="32" t="str">
        <f t="shared" si="863"/>
        <v>E342</v>
      </c>
      <c r="P2600" s="318"/>
      <c r="T2600" s="19" t="s">
        <v>1260</v>
      </c>
    </row>
    <row r="2601" spans="1:20" outlineLevel="2" x14ac:dyDescent="0.25">
      <c r="A2601" t="s">
        <v>220</v>
      </c>
      <c r="B2601" t="str">
        <f t="shared" si="860"/>
        <v>E342 PRD Fuel Holder, Fredonia-9</v>
      </c>
      <c r="C2601" s="19" t="s">
        <v>1230</v>
      </c>
      <c r="E2601" s="27">
        <v>43373</v>
      </c>
      <c r="F2601" s="249">
        <v>2725684.73</v>
      </c>
      <c r="G2601" s="67">
        <v>3.27E-2</v>
      </c>
      <c r="H2601" s="250">
        <v>7427.49</v>
      </c>
      <c r="I2601" s="249">
        <f t="shared" si="861"/>
        <v>2725684.73</v>
      </c>
      <c r="J2601" s="67">
        <f t="shared" si="846"/>
        <v>3.27E-2</v>
      </c>
      <c r="K2601" s="259">
        <f t="shared" si="862"/>
        <v>7427.4908892499998</v>
      </c>
      <c r="L2601" s="250">
        <f t="shared" si="858"/>
        <v>0</v>
      </c>
      <c r="M2601" s="19" t="s">
        <v>1260</v>
      </c>
      <c r="O2601" s="32" t="str">
        <f t="shared" si="863"/>
        <v>E342</v>
      </c>
      <c r="P2601" s="318"/>
      <c r="T2601" s="19" t="s">
        <v>1260</v>
      </c>
    </row>
    <row r="2602" spans="1:20" outlineLevel="2" x14ac:dyDescent="0.25">
      <c r="A2602" t="s">
        <v>220</v>
      </c>
      <c r="B2602" t="str">
        <f t="shared" si="860"/>
        <v>E342 PRD Fuel Holder, Fredonia-10</v>
      </c>
      <c r="C2602" s="19" t="s">
        <v>1230</v>
      </c>
      <c r="E2602" s="27">
        <v>43404</v>
      </c>
      <c r="F2602" s="249">
        <v>2725684.73</v>
      </c>
      <c r="G2602" s="67">
        <v>3.27E-2</v>
      </c>
      <c r="H2602" s="250">
        <v>7427.49</v>
      </c>
      <c r="I2602" s="249">
        <f t="shared" si="861"/>
        <v>2725684.73</v>
      </c>
      <c r="J2602" s="67">
        <f t="shared" si="846"/>
        <v>3.27E-2</v>
      </c>
      <c r="K2602" s="259">
        <f t="shared" si="862"/>
        <v>7427.4908892499998</v>
      </c>
      <c r="L2602" s="250">
        <f t="shared" si="858"/>
        <v>0</v>
      </c>
      <c r="M2602" s="19" t="s">
        <v>1260</v>
      </c>
      <c r="O2602" s="32" t="str">
        <f t="shared" si="863"/>
        <v>E342</v>
      </c>
      <c r="P2602" s="318"/>
      <c r="T2602" s="19" t="s">
        <v>1260</v>
      </c>
    </row>
    <row r="2603" spans="1:20" outlineLevel="2" x14ac:dyDescent="0.25">
      <c r="A2603" t="s">
        <v>220</v>
      </c>
      <c r="B2603" t="str">
        <f t="shared" si="860"/>
        <v>E342 PRD Fuel Holder, Fredonia-11</v>
      </c>
      <c r="C2603" s="19" t="s">
        <v>1230</v>
      </c>
      <c r="E2603" s="27">
        <v>43434</v>
      </c>
      <c r="F2603" s="249">
        <v>2725684.73</v>
      </c>
      <c r="G2603" s="67">
        <v>3.27E-2</v>
      </c>
      <c r="H2603" s="250">
        <v>7427.49</v>
      </c>
      <c r="I2603" s="249">
        <f t="shared" si="861"/>
        <v>2725684.73</v>
      </c>
      <c r="J2603" s="67">
        <f t="shared" si="846"/>
        <v>3.27E-2</v>
      </c>
      <c r="K2603" s="259">
        <f t="shared" si="862"/>
        <v>7427.4908892499998</v>
      </c>
      <c r="L2603" s="250">
        <f t="shared" si="858"/>
        <v>0</v>
      </c>
      <c r="M2603" s="19" t="s">
        <v>1260</v>
      </c>
      <c r="O2603" s="32" t="str">
        <f t="shared" si="863"/>
        <v>E342</v>
      </c>
      <c r="P2603" s="318"/>
      <c r="T2603" s="19" t="s">
        <v>1260</v>
      </c>
    </row>
    <row r="2604" spans="1:20" outlineLevel="2" x14ac:dyDescent="0.25">
      <c r="A2604" t="s">
        <v>220</v>
      </c>
      <c r="B2604" t="str">
        <f t="shared" si="860"/>
        <v>E342 PRD Fuel Holder, Fredonia-12</v>
      </c>
      <c r="C2604" s="19" t="s">
        <v>1230</v>
      </c>
      <c r="E2604" s="27">
        <v>43465</v>
      </c>
      <c r="F2604" s="249">
        <v>2725684.73</v>
      </c>
      <c r="G2604" s="67">
        <v>3.27E-2</v>
      </c>
      <c r="H2604" s="250">
        <v>7427.49</v>
      </c>
      <c r="I2604" s="249">
        <f t="shared" si="861"/>
        <v>2725684.73</v>
      </c>
      <c r="J2604" s="67">
        <f t="shared" si="846"/>
        <v>3.27E-2</v>
      </c>
      <c r="K2604" s="259">
        <f t="shared" si="862"/>
        <v>7427.4908892499998</v>
      </c>
      <c r="L2604" s="250">
        <f t="shared" si="858"/>
        <v>0</v>
      </c>
      <c r="M2604" s="19" t="s">
        <v>1260</v>
      </c>
      <c r="O2604" s="32" t="str">
        <f t="shared" si="863"/>
        <v>E342</v>
      </c>
      <c r="P2604" s="318"/>
      <c r="T2604" s="19" t="s">
        <v>1260</v>
      </c>
    </row>
    <row r="2605" spans="1:20" s="19" customFormat="1" ht="15.75" outlineLevel="1" thickBot="1" x14ac:dyDescent="0.3">
      <c r="A2605" s="28" t="s">
        <v>823</v>
      </c>
      <c r="C2605" s="20" t="s">
        <v>1235</v>
      </c>
      <c r="E2605" s="104" t="s">
        <v>1266</v>
      </c>
      <c r="F2605" s="29"/>
      <c r="G2605" s="30"/>
      <c r="H2605" s="41">
        <f>SUBTOTAL(9,H2593:H2604)</f>
        <v>89129.88</v>
      </c>
      <c r="I2605" s="29"/>
      <c r="J2605" s="30">
        <f t="shared" si="846"/>
        <v>0</v>
      </c>
      <c r="K2605" s="41">
        <f>SUBTOTAL(9,K2593:K2604)</f>
        <v>89129.890670999986</v>
      </c>
      <c r="L2605" s="41">
        <f t="shared" si="858"/>
        <v>0.01</v>
      </c>
      <c r="O2605" s="32" t="str">
        <f>LEFT(A2605,5)</f>
        <v xml:space="preserve">E342 </v>
      </c>
      <c r="P2605" s="318">
        <f>-L2605/2</f>
        <v>-5.0000000000000001E-3</v>
      </c>
    </row>
    <row r="2606" spans="1:20" ht="15.75" outlineLevel="2" thickTop="1" x14ac:dyDescent="0.25">
      <c r="A2606" t="s">
        <v>221</v>
      </c>
      <c r="B2606" t="str">
        <f t="shared" ref="B2606:B2617" si="864">CONCATENATE(A2606,"-",MONTH(E2606))</f>
        <v>E342 PRD Fuel Holder, Goldendale OP-1</v>
      </c>
      <c r="C2606" s="19" t="s">
        <v>1230</v>
      </c>
      <c r="E2606" s="27">
        <v>43131</v>
      </c>
      <c r="F2606" s="249">
        <v>1887875</v>
      </c>
      <c r="G2606" s="67">
        <v>1.0400000000000001E-2</v>
      </c>
      <c r="H2606" s="250">
        <v>1636.16</v>
      </c>
      <c r="I2606" s="249">
        <f t="shared" ref="I2606:I2617" si="865">VLOOKUP(CONCATENATE(A2606,"-12"),$B$6:$F$7816,5,FALSE)</f>
        <v>1887875</v>
      </c>
      <c r="J2606" s="67">
        <f t="shared" ref="J2606:J2669" si="866">G2606</f>
        <v>1.0400000000000001E-2</v>
      </c>
      <c r="K2606" s="259">
        <f t="shared" ref="K2606:K2617" si="867">I2606*J2606/12</f>
        <v>1636.1583333333335</v>
      </c>
      <c r="L2606" s="250">
        <f t="shared" si="858"/>
        <v>0</v>
      </c>
      <c r="M2606" s="19" t="s">
        <v>1260</v>
      </c>
      <c r="O2606" s="32" t="str">
        <f t="shared" ref="O2606:O2617" si="868">LEFT(A2606,4)</f>
        <v>E342</v>
      </c>
      <c r="P2606" s="318"/>
      <c r="Q2606" s="31">
        <f t="shared" ref="Q2606:Q2617" si="869">F2606*G2606/12-H2606</f>
        <v>-1.666666666551464E-3</v>
      </c>
      <c r="T2606" s="19" t="s">
        <v>1260</v>
      </c>
    </row>
    <row r="2607" spans="1:20" outlineLevel="2" x14ac:dyDescent="0.25">
      <c r="A2607" t="s">
        <v>221</v>
      </c>
      <c r="B2607" t="str">
        <f t="shared" si="864"/>
        <v>E342 PRD Fuel Holder, Goldendale OP-2</v>
      </c>
      <c r="C2607" s="19" t="s">
        <v>1230</v>
      </c>
      <c r="E2607" s="27">
        <v>43159</v>
      </c>
      <c r="F2607" s="249">
        <v>1887875</v>
      </c>
      <c r="G2607" s="67">
        <v>1.0400000000000001E-2</v>
      </c>
      <c r="H2607" s="250">
        <v>1636.16</v>
      </c>
      <c r="I2607" s="249">
        <f t="shared" si="865"/>
        <v>1887875</v>
      </c>
      <c r="J2607" s="67">
        <f t="shared" si="866"/>
        <v>1.0400000000000001E-2</v>
      </c>
      <c r="K2607" s="259">
        <f t="shared" si="867"/>
        <v>1636.1583333333335</v>
      </c>
      <c r="L2607" s="250">
        <f t="shared" si="858"/>
        <v>0</v>
      </c>
      <c r="M2607" s="19" t="s">
        <v>1260</v>
      </c>
      <c r="O2607" s="32" t="str">
        <f t="shared" si="868"/>
        <v>E342</v>
      </c>
      <c r="P2607" s="318"/>
      <c r="Q2607" s="31">
        <f t="shared" si="869"/>
        <v>-1.666666666551464E-3</v>
      </c>
      <c r="T2607" s="19" t="s">
        <v>1260</v>
      </c>
    </row>
    <row r="2608" spans="1:20" outlineLevel="2" x14ac:dyDescent="0.25">
      <c r="A2608" t="s">
        <v>221</v>
      </c>
      <c r="B2608" t="str">
        <f t="shared" si="864"/>
        <v>E342 PRD Fuel Holder, Goldendale OP-3</v>
      </c>
      <c r="C2608" s="19" t="s">
        <v>1230</v>
      </c>
      <c r="E2608" s="27">
        <v>43190</v>
      </c>
      <c r="F2608" s="249">
        <v>1887875</v>
      </c>
      <c r="G2608" s="67">
        <v>1.0400000000000001E-2</v>
      </c>
      <c r="H2608" s="250">
        <v>1636.16</v>
      </c>
      <c r="I2608" s="249">
        <f t="shared" si="865"/>
        <v>1887875</v>
      </c>
      <c r="J2608" s="67">
        <f t="shared" si="866"/>
        <v>1.0400000000000001E-2</v>
      </c>
      <c r="K2608" s="259">
        <f t="shared" si="867"/>
        <v>1636.1583333333335</v>
      </c>
      <c r="L2608" s="250">
        <f t="shared" si="858"/>
        <v>0</v>
      </c>
      <c r="M2608" s="19" t="s">
        <v>1260</v>
      </c>
      <c r="O2608" s="32" t="str">
        <f t="shared" si="868"/>
        <v>E342</v>
      </c>
      <c r="P2608" s="318"/>
      <c r="Q2608" s="31">
        <f t="shared" si="869"/>
        <v>-1.666666666551464E-3</v>
      </c>
      <c r="T2608" s="19" t="s">
        <v>1260</v>
      </c>
    </row>
    <row r="2609" spans="1:20" outlineLevel="2" x14ac:dyDescent="0.25">
      <c r="A2609" t="s">
        <v>221</v>
      </c>
      <c r="B2609" t="str">
        <f t="shared" si="864"/>
        <v>E342 PRD Fuel Holder, Goldendale OP-4</v>
      </c>
      <c r="C2609" s="19" t="s">
        <v>1230</v>
      </c>
      <c r="E2609" s="27">
        <v>43220</v>
      </c>
      <c r="F2609" s="249">
        <v>1887875</v>
      </c>
      <c r="G2609" s="67">
        <v>1.0400000000000001E-2</v>
      </c>
      <c r="H2609" s="250">
        <v>1636.16</v>
      </c>
      <c r="I2609" s="249">
        <f t="shared" si="865"/>
        <v>1887875</v>
      </c>
      <c r="J2609" s="67">
        <f t="shared" si="866"/>
        <v>1.0400000000000001E-2</v>
      </c>
      <c r="K2609" s="259">
        <f t="shared" si="867"/>
        <v>1636.1583333333335</v>
      </c>
      <c r="L2609" s="250">
        <f t="shared" si="858"/>
        <v>0</v>
      </c>
      <c r="M2609" s="19" t="s">
        <v>1260</v>
      </c>
      <c r="O2609" s="32" t="str">
        <f t="shared" si="868"/>
        <v>E342</v>
      </c>
      <c r="P2609" s="318"/>
      <c r="Q2609" s="31">
        <f t="shared" si="869"/>
        <v>-1.666666666551464E-3</v>
      </c>
      <c r="T2609" s="19" t="s">
        <v>1260</v>
      </c>
    </row>
    <row r="2610" spans="1:20" outlineLevel="2" x14ac:dyDescent="0.25">
      <c r="A2610" t="s">
        <v>221</v>
      </c>
      <c r="B2610" t="str">
        <f t="shared" si="864"/>
        <v>E342 PRD Fuel Holder, Goldendale OP-5</v>
      </c>
      <c r="C2610" s="19" t="s">
        <v>1230</v>
      </c>
      <c r="E2610" s="27">
        <v>43251</v>
      </c>
      <c r="F2610" s="249">
        <v>1887875</v>
      </c>
      <c r="G2610" s="67">
        <v>1.0400000000000001E-2</v>
      </c>
      <c r="H2610" s="250">
        <v>1636.16</v>
      </c>
      <c r="I2610" s="249">
        <f t="shared" si="865"/>
        <v>1887875</v>
      </c>
      <c r="J2610" s="67">
        <f t="shared" si="866"/>
        <v>1.0400000000000001E-2</v>
      </c>
      <c r="K2610" s="259">
        <f t="shared" si="867"/>
        <v>1636.1583333333335</v>
      </c>
      <c r="L2610" s="250">
        <f t="shared" si="858"/>
        <v>0</v>
      </c>
      <c r="M2610" s="19" t="s">
        <v>1260</v>
      </c>
      <c r="O2610" s="32" t="str">
        <f t="shared" si="868"/>
        <v>E342</v>
      </c>
      <c r="P2610" s="318"/>
      <c r="Q2610" s="31">
        <f t="shared" si="869"/>
        <v>-1.666666666551464E-3</v>
      </c>
      <c r="T2610" s="19" t="s">
        <v>1260</v>
      </c>
    </row>
    <row r="2611" spans="1:20" outlineLevel="2" x14ac:dyDescent="0.25">
      <c r="A2611" t="s">
        <v>221</v>
      </c>
      <c r="B2611" t="str">
        <f t="shared" si="864"/>
        <v>E342 PRD Fuel Holder, Goldendale OP-6</v>
      </c>
      <c r="C2611" s="19" t="s">
        <v>1230</v>
      </c>
      <c r="E2611" s="27">
        <v>43281</v>
      </c>
      <c r="F2611" s="249">
        <v>1887875</v>
      </c>
      <c r="G2611" s="67">
        <v>1.0400000000000001E-2</v>
      </c>
      <c r="H2611" s="250">
        <v>1636.16</v>
      </c>
      <c r="I2611" s="249">
        <f t="shared" si="865"/>
        <v>1887875</v>
      </c>
      <c r="J2611" s="67">
        <f t="shared" si="866"/>
        <v>1.0400000000000001E-2</v>
      </c>
      <c r="K2611" s="259">
        <f t="shared" si="867"/>
        <v>1636.1583333333335</v>
      </c>
      <c r="L2611" s="250">
        <f t="shared" si="858"/>
        <v>0</v>
      </c>
      <c r="M2611" s="19" t="s">
        <v>1260</v>
      </c>
      <c r="O2611" s="32" t="str">
        <f t="shared" si="868"/>
        <v>E342</v>
      </c>
      <c r="P2611" s="318"/>
      <c r="Q2611" s="31">
        <f t="shared" si="869"/>
        <v>-1.666666666551464E-3</v>
      </c>
      <c r="T2611" s="19" t="s">
        <v>1260</v>
      </c>
    </row>
    <row r="2612" spans="1:20" outlineLevel="2" x14ac:dyDescent="0.25">
      <c r="A2612" t="s">
        <v>221</v>
      </c>
      <c r="B2612" t="str">
        <f t="shared" si="864"/>
        <v>E342 PRD Fuel Holder, Goldendale OP-7</v>
      </c>
      <c r="C2612" s="19" t="s">
        <v>1230</v>
      </c>
      <c r="E2612" s="27">
        <v>43312</v>
      </c>
      <c r="F2612" s="249">
        <v>1887875</v>
      </c>
      <c r="G2612" s="67">
        <v>1.0400000000000001E-2</v>
      </c>
      <c r="H2612" s="250">
        <v>1636.16</v>
      </c>
      <c r="I2612" s="249">
        <f t="shared" si="865"/>
        <v>1887875</v>
      </c>
      <c r="J2612" s="67">
        <f t="shared" si="866"/>
        <v>1.0400000000000001E-2</v>
      </c>
      <c r="K2612" s="259">
        <f t="shared" si="867"/>
        <v>1636.1583333333335</v>
      </c>
      <c r="L2612" s="250">
        <f t="shared" si="858"/>
        <v>0</v>
      </c>
      <c r="M2612" s="19" t="s">
        <v>1260</v>
      </c>
      <c r="O2612" s="32" t="str">
        <f t="shared" si="868"/>
        <v>E342</v>
      </c>
      <c r="P2612" s="318"/>
      <c r="Q2612" s="31">
        <f t="shared" si="869"/>
        <v>-1.666666666551464E-3</v>
      </c>
      <c r="T2612" s="19" t="s">
        <v>1260</v>
      </c>
    </row>
    <row r="2613" spans="1:20" outlineLevel="2" x14ac:dyDescent="0.25">
      <c r="A2613" t="s">
        <v>221</v>
      </c>
      <c r="B2613" t="str">
        <f t="shared" si="864"/>
        <v>E342 PRD Fuel Holder, Goldendale OP-8</v>
      </c>
      <c r="C2613" s="19" t="s">
        <v>1230</v>
      </c>
      <c r="E2613" s="27">
        <v>43343</v>
      </c>
      <c r="F2613" s="249">
        <v>1887875</v>
      </c>
      <c r="G2613" s="67">
        <v>1.0400000000000001E-2</v>
      </c>
      <c r="H2613" s="250">
        <v>1636.16</v>
      </c>
      <c r="I2613" s="249">
        <f t="shared" si="865"/>
        <v>1887875</v>
      </c>
      <c r="J2613" s="67">
        <f t="shared" si="866"/>
        <v>1.0400000000000001E-2</v>
      </c>
      <c r="K2613" s="259">
        <f t="shared" si="867"/>
        <v>1636.1583333333335</v>
      </c>
      <c r="L2613" s="250">
        <f t="shared" si="858"/>
        <v>0</v>
      </c>
      <c r="M2613" s="19" t="s">
        <v>1260</v>
      </c>
      <c r="O2613" s="32" t="str">
        <f t="shared" si="868"/>
        <v>E342</v>
      </c>
      <c r="P2613" s="318"/>
      <c r="Q2613" s="31">
        <f t="shared" si="869"/>
        <v>-1.666666666551464E-3</v>
      </c>
      <c r="T2613" s="19" t="s">
        <v>1260</v>
      </c>
    </row>
    <row r="2614" spans="1:20" outlineLevel="2" x14ac:dyDescent="0.25">
      <c r="A2614" t="s">
        <v>221</v>
      </c>
      <c r="B2614" t="str">
        <f t="shared" si="864"/>
        <v>E342 PRD Fuel Holder, Goldendale OP-9</v>
      </c>
      <c r="C2614" s="19" t="s">
        <v>1230</v>
      </c>
      <c r="E2614" s="27">
        <v>43373</v>
      </c>
      <c r="F2614" s="249">
        <v>1887875</v>
      </c>
      <c r="G2614" s="67">
        <v>1.0400000000000001E-2</v>
      </c>
      <c r="H2614" s="250">
        <v>1636.16</v>
      </c>
      <c r="I2614" s="249">
        <f t="shared" si="865"/>
        <v>1887875</v>
      </c>
      <c r="J2614" s="67">
        <f t="shared" si="866"/>
        <v>1.0400000000000001E-2</v>
      </c>
      <c r="K2614" s="259">
        <f t="shared" si="867"/>
        <v>1636.1583333333335</v>
      </c>
      <c r="L2614" s="250">
        <f t="shared" si="858"/>
        <v>0</v>
      </c>
      <c r="M2614" s="19" t="s">
        <v>1260</v>
      </c>
      <c r="O2614" s="32" t="str">
        <f t="shared" si="868"/>
        <v>E342</v>
      </c>
      <c r="P2614" s="318"/>
      <c r="Q2614" s="31">
        <f t="shared" si="869"/>
        <v>-1.666666666551464E-3</v>
      </c>
      <c r="T2614" s="19" t="s">
        <v>1260</v>
      </c>
    </row>
    <row r="2615" spans="1:20" outlineLevel="2" x14ac:dyDescent="0.25">
      <c r="A2615" t="s">
        <v>221</v>
      </c>
      <c r="B2615" t="str">
        <f t="shared" si="864"/>
        <v>E342 PRD Fuel Holder, Goldendale OP-10</v>
      </c>
      <c r="C2615" s="19" t="s">
        <v>1230</v>
      </c>
      <c r="E2615" s="27">
        <v>43404</v>
      </c>
      <c r="F2615" s="249">
        <v>1887875</v>
      </c>
      <c r="G2615" s="67">
        <v>1.0400000000000001E-2</v>
      </c>
      <c r="H2615" s="250">
        <v>1636.16</v>
      </c>
      <c r="I2615" s="249">
        <f t="shared" si="865"/>
        <v>1887875</v>
      </c>
      <c r="J2615" s="67">
        <f t="shared" si="866"/>
        <v>1.0400000000000001E-2</v>
      </c>
      <c r="K2615" s="259">
        <f t="shared" si="867"/>
        <v>1636.1583333333335</v>
      </c>
      <c r="L2615" s="250">
        <f t="shared" si="858"/>
        <v>0</v>
      </c>
      <c r="M2615" s="19" t="s">
        <v>1260</v>
      </c>
      <c r="O2615" s="32" t="str">
        <f t="shared" si="868"/>
        <v>E342</v>
      </c>
      <c r="P2615" s="318"/>
      <c r="Q2615" s="31">
        <f t="shared" si="869"/>
        <v>-1.666666666551464E-3</v>
      </c>
      <c r="T2615" s="19" t="s">
        <v>1260</v>
      </c>
    </row>
    <row r="2616" spans="1:20" outlineLevel="2" x14ac:dyDescent="0.25">
      <c r="A2616" t="s">
        <v>221</v>
      </c>
      <c r="B2616" t="str">
        <f t="shared" si="864"/>
        <v>E342 PRD Fuel Holder, Goldendale OP-11</v>
      </c>
      <c r="C2616" s="19" t="s">
        <v>1230</v>
      </c>
      <c r="E2616" s="27">
        <v>43434</v>
      </c>
      <c r="F2616" s="249">
        <v>1887875</v>
      </c>
      <c r="G2616" s="67">
        <v>1.0400000000000001E-2</v>
      </c>
      <c r="H2616" s="250">
        <v>1636.16</v>
      </c>
      <c r="I2616" s="249">
        <f t="shared" si="865"/>
        <v>1887875</v>
      </c>
      <c r="J2616" s="67">
        <f t="shared" si="866"/>
        <v>1.0400000000000001E-2</v>
      </c>
      <c r="K2616" s="259">
        <f t="shared" si="867"/>
        <v>1636.1583333333335</v>
      </c>
      <c r="L2616" s="250">
        <f t="shared" si="858"/>
        <v>0</v>
      </c>
      <c r="M2616" s="19" t="s">
        <v>1260</v>
      </c>
      <c r="O2616" s="32" t="str">
        <f t="shared" si="868"/>
        <v>E342</v>
      </c>
      <c r="P2616" s="318"/>
      <c r="Q2616" s="31">
        <f t="shared" si="869"/>
        <v>-1.666666666551464E-3</v>
      </c>
      <c r="T2616" s="19" t="s">
        <v>1260</v>
      </c>
    </row>
    <row r="2617" spans="1:20" outlineLevel="2" x14ac:dyDescent="0.25">
      <c r="A2617" t="s">
        <v>221</v>
      </c>
      <c r="B2617" t="str">
        <f t="shared" si="864"/>
        <v>E342 PRD Fuel Holder, Goldendale OP-12</v>
      </c>
      <c r="C2617" s="19" t="s">
        <v>1230</v>
      </c>
      <c r="E2617" s="27">
        <v>43465</v>
      </c>
      <c r="F2617" s="249">
        <v>1887875</v>
      </c>
      <c r="G2617" s="67">
        <v>1.0400000000000001E-2</v>
      </c>
      <c r="H2617" s="250">
        <v>1636.16</v>
      </c>
      <c r="I2617" s="249">
        <f t="shared" si="865"/>
        <v>1887875</v>
      </c>
      <c r="J2617" s="67">
        <f t="shared" si="866"/>
        <v>1.0400000000000001E-2</v>
      </c>
      <c r="K2617" s="259">
        <f t="shared" si="867"/>
        <v>1636.1583333333335</v>
      </c>
      <c r="L2617" s="250">
        <f t="shared" si="858"/>
        <v>0</v>
      </c>
      <c r="M2617" s="19" t="s">
        <v>1260</v>
      </c>
      <c r="O2617" s="32" t="str">
        <f t="shared" si="868"/>
        <v>E342</v>
      </c>
      <c r="P2617" s="318"/>
      <c r="Q2617" s="31">
        <f t="shared" si="869"/>
        <v>-1.666666666551464E-3</v>
      </c>
      <c r="T2617" s="19" t="s">
        <v>1260</v>
      </c>
    </row>
    <row r="2618" spans="1:20" s="19" customFormat="1" ht="15.75" outlineLevel="1" thickBot="1" x14ac:dyDescent="0.3">
      <c r="A2618" s="28" t="s">
        <v>824</v>
      </c>
      <c r="C2618" s="20" t="s">
        <v>1235</v>
      </c>
      <c r="E2618" s="104" t="s">
        <v>1266</v>
      </c>
      <c r="F2618" s="29"/>
      <c r="G2618" s="30"/>
      <c r="H2618" s="41">
        <f>SUBTOTAL(9,H2606:H2617)</f>
        <v>19633.920000000002</v>
      </c>
      <c r="I2618" s="29"/>
      <c r="J2618" s="30">
        <f t="shared" si="866"/>
        <v>0</v>
      </c>
      <c r="K2618" s="41">
        <f>SUBTOTAL(9,K2606:K2617)</f>
        <v>19633.899999999998</v>
      </c>
      <c r="L2618" s="41">
        <f t="shared" si="858"/>
        <v>-0.02</v>
      </c>
      <c r="O2618" s="32" t="str">
        <f>LEFT(A2618,5)</f>
        <v xml:space="preserve">E342 </v>
      </c>
      <c r="P2618" s="318">
        <f>-L2618/2</f>
        <v>0.01</v>
      </c>
    </row>
    <row r="2619" spans="1:20" ht="15.75" outlineLevel="2" thickTop="1" x14ac:dyDescent="0.25">
      <c r="A2619" t="s">
        <v>222</v>
      </c>
      <c r="B2619" t="str">
        <f t="shared" ref="B2619:B2630" si="870">CONCATENATE(A2619,"-",MONTH(E2619))</f>
        <v>E342 PRD Fuel Holder, Mint Farm OP-1</v>
      </c>
      <c r="C2619" s="19" t="s">
        <v>1230</v>
      </c>
      <c r="E2619" s="27">
        <v>43131</v>
      </c>
      <c r="F2619" s="249">
        <v>1457862</v>
      </c>
      <c r="G2619" s="67">
        <v>2.7099999999999999E-2</v>
      </c>
      <c r="H2619" s="250">
        <v>3292.34</v>
      </c>
      <c r="I2619" s="249">
        <f t="shared" ref="I2619:I2630" si="871">VLOOKUP(CONCATENATE(A2619,"-12"),$B$6:$F$7816,5,FALSE)</f>
        <v>1457862</v>
      </c>
      <c r="J2619" s="67">
        <f t="shared" si="866"/>
        <v>2.7099999999999999E-2</v>
      </c>
      <c r="K2619" s="259">
        <f t="shared" ref="K2619:K2630" si="872">I2619*J2619/12</f>
        <v>3292.33835</v>
      </c>
      <c r="L2619" s="250">
        <f t="shared" si="858"/>
        <v>0</v>
      </c>
      <c r="M2619" s="19" t="s">
        <v>1260</v>
      </c>
      <c r="O2619" s="32" t="str">
        <f t="shared" ref="O2619:O2630" si="873">LEFT(A2619,4)</f>
        <v>E342</v>
      </c>
      <c r="P2619" s="318"/>
      <c r="T2619" s="19" t="s">
        <v>1260</v>
      </c>
    </row>
    <row r="2620" spans="1:20" outlineLevel="2" x14ac:dyDescent="0.25">
      <c r="A2620" t="s">
        <v>222</v>
      </c>
      <c r="B2620" t="str">
        <f t="shared" si="870"/>
        <v>E342 PRD Fuel Holder, Mint Farm OP-2</v>
      </c>
      <c r="C2620" s="19" t="s">
        <v>1230</v>
      </c>
      <c r="E2620" s="27">
        <v>43159</v>
      </c>
      <c r="F2620" s="249">
        <v>1457862</v>
      </c>
      <c r="G2620" s="67">
        <v>2.7099999999999999E-2</v>
      </c>
      <c r="H2620" s="250">
        <v>3292.34</v>
      </c>
      <c r="I2620" s="249">
        <f t="shared" si="871"/>
        <v>1457862</v>
      </c>
      <c r="J2620" s="67">
        <f t="shared" si="866"/>
        <v>2.7099999999999999E-2</v>
      </c>
      <c r="K2620" s="259">
        <f t="shared" si="872"/>
        <v>3292.33835</v>
      </c>
      <c r="L2620" s="250">
        <f t="shared" si="858"/>
        <v>0</v>
      </c>
      <c r="M2620" s="19" t="s">
        <v>1260</v>
      </c>
      <c r="O2620" s="32" t="str">
        <f t="shared" si="873"/>
        <v>E342</v>
      </c>
      <c r="P2620" s="318"/>
      <c r="T2620" s="19" t="s">
        <v>1260</v>
      </c>
    </row>
    <row r="2621" spans="1:20" outlineLevel="2" x14ac:dyDescent="0.25">
      <c r="A2621" t="s">
        <v>222</v>
      </c>
      <c r="B2621" t="str">
        <f t="shared" si="870"/>
        <v>E342 PRD Fuel Holder, Mint Farm OP-3</v>
      </c>
      <c r="C2621" s="19" t="s">
        <v>1230</v>
      </c>
      <c r="E2621" s="27">
        <v>43190</v>
      </c>
      <c r="F2621" s="249">
        <v>1457862</v>
      </c>
      <c r="G2621" s="67">
        <v>2.7099999999999999E-2</v>
      </c>
      <c r="H2621" s="250">
        <v>3292.34</v>
      </c>
      <c r="I2621" s="249">
        <f t="shared" si="871"/>
        <v>1457862</v>
      </c>
      <c r="J2621" s="67">
        <f t="shared" si="866"/>
        <v>2.7099999999999999E-2</v>
      </c>
      <c r="K2621" s="259">
        <f t="shared" si="872"/>
        <v>3292.33835</v>
      </c>
      <c r="L2621" s="250">
        <f t="shared" si="858"/>
        <v>0</v>
      </c>
      <c r="M2621" s="19" t="s">
        <v>1260</v>
      </c>
      <c r="O2621" s="32" t="str">
        <f t="shared" si="873"/>
        <v>E342</v>
      </c>
      <c r="P2621" s="318"/>
      <c r="T2621" s="19" t="s">
        <v>1260</v>
      </c>
    </row>
    <row r="2622" spans="1:20" outlineLevel="2" x14ac:dyDescent="0.25">
      <c r="A2622" t="s">
        <v>222</v>
      </c>
      <c r="B2622" t="str">
        <f t="shared" si="870"/>
        <v>E342 PRD Fuel Holder, Mint Farm OP-4</v>
      </c>
      <c r="C2622" s="19" t="s">
        <v>1230</v>
      </c>
      <c r="E2622" s="27">
        <v>43220</v>
      </c>
      <c r="F2622" s="249">
        <v>1457862</v>
      </c>
      <c r="G2622" s="67">
        <v>2.7099999999999999E-2</v>
      </c>
      <c r="H2622" s="250">
        <v>3292.34</v>
      </c>
      <c r="I2622" s="249">
        <f t="shared" si="871"/>
        <v>1457862</v>
      </c>
      <c r="J2622" s="67">
        <f t="shared" si="866"/>
        <v>2.7099999999999999E-2</v>
      </c>
      <c r="K2622" s="259">
        <f t="shared" si="872"/>
        <v>3292.33835</v>
      </c>
      <c r="L2622" s="250">
        <f t="shared" si="858"/>
        <v>0</v>
      </c>
      <c r="M2622" s="19" t="s">
        <v>1260</v>
      </c>
      <c r="O2622" s="32" t="str">
        <f t="shared" si="873"/>
        <v>E342</v>
      </c>
      <c r="P2622" s="318"/>
      <c r="T2622" s="19" t="s">
        <v>1260</v>
      </c>
    </row>
    <row r="2623" spans="1:20" outlineLevel="2" x14ac:dyDescent="0.25">
      <c r="A2623" t="s">
        <v>222</v>
      </c>
      <c r="B2623" t="str">
        <f t="shared" si="870"/>
        <v>E342 PRD Fuel Holder, Mint Farm OP-5</v>
      </c>
      <c r="C2623" s="19" t="s">
        <v>1230</v>
      </c>
      <c r="E2623" s="27">
        <v>43251</v>
      </c>
      <c r="F2623" s="249">
        <v>1457862</v>
      </c>
      <c r="G2623" s="67">
        <v>2.7099999999999999E-2</v>
      </c>
      <c r="H2623" s="250">
        <v>3292.34</v>
      </c>
      <c r="I2623" s="249">
        <f t="shared" si="871"/>
        <v>1457862</v>
      </c>
      <c r="J2623" s="67">
        <f t="shared" si="866"/>
        <v>2.7099999999999999E-2</v>
      </c>
      <c r="K2623" s="259">
        <f t="shared" si="872"/>
        <v>3292.33835</v>
      </c>
      <c r="L2623" s="250">
        <f t="shared" si="858"/>
        <v>0</v>
      </c>
      <c r="M2623" s="19" t="s">
        <v>1260</v>
      </c>
      <c r="O2623" s="32" t="str">
        <f t="shared" si="873"/>
        <v>E342</v>
      </c>
      <c r="P2623" s="318"/>
      <c r="T2623" s="19" t="s">
        <v>1260</v>
      </c>
    </row>
    <row r="2624" spans="1:20" outlineLevel="2" x14ac:dyDescent="0.25">
      <c r="A2624" t="s">
        <v>222</v>
      </c>
      <c r="B2624" t="str">
        <f t="shared" si="870"/>
        <v>E342 PRD Fuel Holder, Mint Farm OP-6</v>
      </c>
      <c r="C2624" s="19" t="s">
        <v>1230</v>
      </c>
      <c r="E2624" s="27">
        <v>43281</v>
      </c>
      <c r="F2624" s="249">
        <v>1457862</v>
      </c>
      <c r="G2624" s="67">
        <v>2.7099999999999999E-2</v>
      </c>
      <c r="H2624" s="250">
        <v>3292.34</v>
      </c>
      <c r="I2624" s="249">
        <f t="shared" si="871"/>
        <v>1457862</v>
      </c>
      <c r="J2624" s="67">
        <f t="shared" si="866"/>
        <v>2.7099999999999999E-2</v>
      </c>
      <c r="K2624" s="259">
        <f t="shared" si="872"/>
        <v>3292.33835</v>
      </c>
      <c r="L2624" s="250">
        <f t="shared" si="858"/>
        <v>0</v>
      </c>
      <c r="M2624" s="19" t="s">
        <v>1260</v>
      </c>
      <c r="O2624" s="32" t="str">
        <f t="shared" si="873"/>
        <v>E342</v>
      </c>
      <c r="P2624" s="318"/>
      <c r="T2624" s="19" t="s">
        <v>1260</v>
      </c>
    </row>
    <row r="2625" spans="1:20" outlineLevel="2" x14ac:dyDescent="0.25">
      <c r="A2625" t="s">
        <v>222</v>
      </c>
      <c r="B2625" t="str">
        <f t="shared" si="870"/>
        <v>E342 PRD Fuel Holder, Mint Farm OP-7</v>
      </c>
      <c r="C2625" s="19" t="s">
        <v>1230</v>
      </c>
      <c r="E2625" s="27">
        <v>43312</v>
      </c>
      <c r="F2625" s="249">
        <v>1457862</v>
      </c>
      <c r="G2625" s="67">
        <v>2.7099999999999999E-2</v>
      </c>
      <c r="H2625" s="250">
        <v>3292.34</v>
      </c>
      <c r="I2625" s="249">
        <f t="shared" si="871"/>
        <v>1457862</v>
      </c>
      <c r="J2625" s="67">
        <f t="shared" si="866"/>
        <v>2.7099999999999999E-2</v>
      </c>
      <c r="K2625" s="259">
        <f t="shared" si="872"/>
        <v>3292.33835</v>
      </c>
      <c r="L2625" s="250">
        <f t="shared" si="858"/>
        <v>0</v>
      </c>
      <c r="M2625" s="19" t="s">
        <v>1260</v>
      </c>
      <c r="O2625" s="32" t="str">
        <f t="shared" si="873"/>
        <v>E342</v>
      </c>
      <c r="P2625" s="318"/>
      <c r="T2625" s="19" t="s">
        <v>1260</v>
      </c>
    </row>
    <row r="2626" spans="1:20" outlineLevel="2" x14ac:dyDescent="0.25">
      <c r="A2626" t="s">
        <v>222</v>
      </c>
      <c r="B2626" t="str">
        <f t="shared" si="870"/>
        <v>E342 PRD Fuel Holder, Mint Farm OP-8</v>
      </c>
      <c r="C2626" s="19" t="s">
        <v>1230</v>
      </c>
      <c r="E2626" s="27">
        <v>43343</v>
      </c>
      <c r="F2626" s="249">
        <v>1457862</v>
      </c>
      <c r="G2626" s="67">
        <v>2.7099999999999999E-2</v>
      </c>
      <c r="H2626" s="250">
        <v>3292.34</v>
      </c>
      <c r="I2626" s="249">
        <f t="shared" si="871"/>
        <v>1457862</v>
      </c>
      <c r="J2626" s="67">
        <f t="shared" si="866"/>
        <v>2.7099999999999999E-2</v>
      </c>
      <c r="K2626" s="259">
        <f t="shared" si="872"/>
        <v>3292.33835</v>
      </c>
      <c r="L2626" s="250">
        <f t="shared" si="858"/>
        <v>0</v>
      </c>
      <c r="M2626" s="19" t="s">
        <v>1260</v>
      </c>
      <c r="O2626" s="32" t="str">
        <f t="shared" si="873"/>
        <v>E342</v>
      </c>
      <c r="P2626" s="318"/>
      <c r="T2626" s="19" t="s">
        <v>1260</v>
      </c>
    </row>
    <row r="2627" spans="1:20" outlineLevel="2" x14ac:dyDescent="0.25">
      <c r="A2627" t="s">
        <v>222</v>
      </c>
      <c r="B2627" t="str">
        <f t="shared" si="870"/>
        <v>E342 PRD Fuel Holder, Mint Farm OP-9</v>
      </c>
      <c r="C2627" s="19" t="s">
        <v>1230</v>
      </c>
      <c r="E2627" s="27">
        <v>43373</v>
      </c>
      <c r="F2627" s="249">
        <v>1457862</v>
      </c>
      <c r="G2627" s="67">
        <v>2.7099999999999999E-2</v>
      </c>
      <c r="H2627" s="250">
        <v>3292.34</v>
      </c>
      <c r="I2627" s="249">
        <f t="shared" si="871"/>
        <v>1457862</v>
      </c>
      <c r="J2627" s="67">
        <f t="shared" si="866"/>
        <v>2.7099999999999999E-2</v>
      </c>
      <c r="K2627" s="259">
        <f t="shared" si="872"/>
        <v>3292.33835</v>
      </c>
      <c r="L2627" s="250">
        <f t="shared" si="858"/>
        <v>0</v>
      </c>
      <c r="M2627" s="19" t="s">
        <v>1260</v>
      </c>
      <c r="O2627" s="32" t="str">
        <f t="shared" si="873"/>
        <v>E342</v>
      </c>
      <c r="P2627" s="318"/>
      <c r="T2627" s="19" t="s">
        <v>1260</v>
      </c>
    </row>
    <row r="2628" spans="1:20" outlineLevel="2" x14ac:dyDescent="0.25">
      <c r="A2628" t="s">
        <v>222</v>
      </c>
      <c r="B2628" t="str">
        <f t="shared" si="870"/>
        <v>E342 PRD Fuel Holder, Mint Farm OP-10</v>
      </c>
      <c r="C2628" s="19" t="s">
        <v>1230</v>
      </c>
      <c r="E2628" s="27">
        <v>43404</v>
      </c>
      <c r="F2628" s="249">
        <v>1457862</v>
      </c>
      <c r="G2628" s="67">
        <v>2.7099999999999999E-2</v>
      </c>
      <c r="H2628" s="250">
        <v>3292.34</v>
      </c>
      <c r="I2628" s="249">
        <f t="shared" si="871"/>
        <v>1457862</v>
      </c>
      <c r="J2628" s="67">
        <f t="shared" si="866"/>
        <v>2.7099999999999999E-2</v>
      </c>
      <c r="K2628" s="259">
        <f t="shared" si="872"/>
        <v>3292.33835</v>
      </c>
      <c r="L2628" s="250">
        <f t="shared" si="858"/>
        <v>0</v>
      </c>
      <c r="M2628" s="19" t="s">
        <v>1260</v>
      </c>
      <c r="O2628" s="32" t="str">
        <f t="shared" si="873"/>
        <v>E342</v>
      </c>
      <c r="P2628" s="318"/>
      <c r="T2628" s="19" t="s">
        <v>1260</v>
      </c>
    </row>
    <row r="2629" spans="1:20" outlineLevel="2" x14ac:dyDescent="0.25">
      <c r="A2629" t="s">
        <v>222</v>
      </c>
      <c r="B2629" t="str">
        <f t="shared" si="870"/>
        <v>E342 PRD Fuel Holder, Mint Farm OP-11</v>
      </c>
      <c r="C2629" s="19" t="s">
        <v>1230</v>
      </c>
      <c r="E2629" s="27">
        <v>43434</v>
      </c>
      <c r="F2629" s="249">
        <v>1457862</v>
      </c>
      <c r="G2629" s="67">
        <v>2.7099999999999999E-2</v>
      </c>
      <c r="H2629" s="250">
        <v>3292.34</v>
      </c>
      <c r="I2629" s="249">
        <f t="shared" si="871"/>
        <v>1457862</v>
      </c>
      <c r="J2629" s="67">
        <f t="shared" si="866"/>
        <v>2.7099999999999999E-2</v>
      </c>
      <c r="K2629" s="259">
        <f t="shared" si="872"/>
        <v>3292.33835</v>
      </c>
      <c r="L2629" s="250">
        <f t="shared" si="858"/>
        <v>0</v>
      </c>
      <c r="M2629" s="19" t="s">
        <v>1260</v>
      </c>
      <c r="O2629" s="32" t="str">
        <f t="shared" si="873"/>
        <v>E342</v>
      </c>
      <c r="P2629" s="318"/>
      <c r="T2629" s="19" t="s">
        <v>1260</v>
      </c>
    </row>
    <row r="2630" spans="1:20" outlineLevel="2" x14ac:dyDescent="0.25">
      <c r="A2630" t="s">
        <v>222</v>
      </c>
      <c r="B2630" t="str">
        <f t="shared" si="870"/>
        <v>E342 PRD Fuel Holder, Mint Farm OP-12</v>
      </c>
      <c r="C2630" s="19" t="s">
        <v>1230</v>
      </c>
      <c r="E2630" s="27">
        <v>43465</v>
      </c>
      <c r="F2630" s="249">
        <v>1457862</v>
      </c>
      <c r="G2630" s="67">
        <v>2.7099999999999999E-2</v>
      </c>
      <c r="H2630" s="250">
        <v>3292.34</v>
      </c>
      <c r="I2630" s="249">
        <f t="shared" si="871"/>
        <v>1457862</v>
      </c>
      <c r="J2630" s="67">
        <f t="shared" si="866"/>
        <v>2.7099999999999999E-2</v>
      </c>
      <c r="K2630" s="259">
        <f t="shared" si="872"/>
        <v>3292.33835</v>
      </c>
      <c r="L2630" s="250">
        <f t="shared" si="858"/>
        <v>0</v>
      </c>
      <c r="M2630" s="19" t="s">
        <v>1260</v>
      </c>
      <c r="O2630" s="32" t="str">
        <f t="shared" si="873"/>
        <v>E342</v>
      </c>
      <c r="P2630" s="318"/>
      <c r="T2630" s="19" t="s">
        <v>1260</v>
      </c>
    </row>
    <row r="2631" spans="1:20" s="19" customFormat="1" ht="15.75" outlineLevel="1" thickBot="1" x14ac:dyDescent="0.3">
      <c r="A2631" s="28" t="s">
        <v>825</v>
      </c>
      <c r="C2631" s="20" t="s">
        <v>1235</v>
      </c>
      <c r="E2631" s="104" t="s">
        <v>1266</v>
      </c>
      <c r="F2631" s="29"/>
      <c r="G2631" s="30"/>
      <c r="H2631" s="41">
        <f>SUBTOTAL(9,H2619:H2630)</f>
        <v>39508.080000000002</v>
      </c>
      <c r="I2631" s="29"/>
      <c r="J2631" s="30">
        <f t="shared" si="866"/>
        <v>0</v>
      </c>
      <c r="K2631" s="41">
        <f>SUBTOTAL(9,K2619:K2630)</f>
        <v>39508.060199999985</v>
      </c>
      <c r="L2631" s="41">
        <f t="shared" si="858"/>
        <v>-0.02</v>
      </c>
      <c r="O2631" s="32" t="str">
        <f>LEFT(A2631,5)</f>
        <v xml:space="preserve">E342 </v>
      </c>
      <c r="P2631" s="318">
        <f>-L2631/2</f>
        <v>0.01</v>
      </c>
    </row>
    <row r="2632" spans="1:20" ht="15.75" outlineLevel="2" thickTop="1" x14ac:dyDescent="0.25">
      <c r="A2632" t="s">
        <v>223</v>
      </c>
      <c r="B2632" t="str">
        <f t="shared" ref="B2632:B2643" si="874">CONCATENATE(A2632,"-",MONTH(E2632))</f>
        <v>E342 PRD Fuel Holder, Sumas OP-1</v>
      </c>
      <c r="C2632" s="19" t="s">
        <v>1230</v>
      </c>
      <c r="E2632" s="27">
        <v>43131</v>
      </c>
      <c r="F2632" s="249">
        <v>3889943.37</v>
      </c>
      <c r="G2632" s="67">
        <v>9.9000000000000008E-3</v>
      </c>
      <c r="H2632" s="250">
        <v>3209.2</v>
      </c>
      <c r="I2632" s="249">
        <f t="shared" ref="I2632:I2643" si="875">VLOOKUP(CONCATENATE(A2632,"-12"),$B$6:$F$7816,5,FALSE)</f>
        <v>3889943.37</v>
      </c>
      <c r="J2632" s="67">
        <f t="shared" si="866"/>
        <v>9.9000000000000008E-3</v>
      </c>
      <c r="K2632" s="259">
        <f t="shared" ref="K2632:K2643" si="876">I2632*J2632/12</f>
        <v>3209.2032802500003</v>
      </c>
      <c r="L2632" s="250">
        <f t="shared" si="858"/>
        <v>0</v>
      </c>
      <c r="M2632" s="19" t="s">
        <v>1260</v>
      </c>
      <c r="O2632" s="32" t="str">
        <f t="shared" ref="O2632:O2643" si="877">LEFT(A2632,4)</f>
        <v>E342</v>
      </c>
      <c r="P2632" s="318"/>
      <c r="T2632" s="19" t="s">
        <v>1260</v>
      </c>
    </row>
    <row r="2633" spans="1:20" outlineLevel="2" x14ac:dyDescent="0.25">
      <c r="A2633" t="s">
        <v>223</v>
      </c>
      <c r="B2633" t="str">
        <f t="shared" si="874"/>
        <v>E342 PRD Fuel Holder, Sumas OP-2</v>
      </c>
      <c r="C2633" s="19" t="s">
        <v>1230</v>
      </c>
      <c r="E2633" s="27">
        <v>43159</v>
      </c>
      <c r="F2633" s="249">
        <v>3889943.37</v>
      </c>
      <c r="G2633" s="67">
        <v>9.9000000000000008E-3</v>
      </c>
      <c r="H2633" s="250">
        <v>3209.2</v>
      </c>
      <c r="I2633" s="249">
        <f t="shared" si="875"/>
        <v>3889943.37</v>
      </c>
      <c r="J2633" s="67">
        <f t="shared" si="866"/>
        <v>9.9000000000000008E-3</v>
      </c>
      <c r="K2633" s="259">
        <f t="shared" si="876"/>
        <v>3209.2032802500003</v>
      </c>
      <c r="L2633" s="250">
        <f t="shared" si="858"/>
        <v>0</v>
      </c>
      <c r="M2633" s="19" t="s">
        <v>1260</v>
      </c>
      <c r="O2633" s="32" t="str">
        <f t="shared" si="877"/>
        <v>E342</v>
      </c>
      <c r="P2633" s="318"/>
      <c r="T2633" s="19" t="s">
        <v>1260</v>
      </c>
    </row>
    <row r="2634" spans="1:20" outlineLevel="2" x14ac:dyDescent="0.25">
      <c r="A2634" t="s">
        <v>223</v>
      </c>
      <c r="B2634" t="str">
        <f t="shared" si="874"/>
        <v>E342 PRD Fuel Holder, Sumas OP-3</v>
      </c>
      <c r="C2634" s="19" t="s">
        <v>1230</v>
      </c>
      <c r="E2634" s="27">
        <v>43190</v>
      </c>
      <c r="F2634" s="249">
        <v>3889943.37</v>
      </c>
      <c r="G2634" s="67">
        <v>9.9000000000000008E-3</v>
      </c>
      <c r="H2634" s="250">
        <v>3209.2</v>
      </c>
      <c r="I2634" s="249">
        <f t="shared" si="875"/>
        <v>3889943.37</v>
      </c>
      <c r="J2634" s="67">
        <f t="shared" si="866"/>
        <v>9.9000000000000008E-3</v>
      </c>
      <c r="K2634" s="259">
        <f t="shared" si="876"/>
        <v>3209.2032802500003</v>
      </c>
      <c r="L2634" s="250">
        <f t="shared" si="858"/>
        <v>0</v>
      </c>
      <c r="M2634" s="19" t="s">
        <v>1260</v>
      </c>
      <c r="O2634" s="32" t="str">
        <f t="shared" si="877"/>
        <v>E342</v>
      </c>
      <c r="P2634" s="318"/>
      <c r="T2634" s="19" t="s">
        <v>1260</v>
      </c>
    </row>
    <row r="2635" spans="1:20" outlineLevel="2" x14ac:dyDescent="0.25">
      <c r="A2635" t="s">
        <v>223</v>
      </c>
      <c r="B2635" t="str">
        <f t="shared" si="874"/>
        <v>E342 PRD Fuel Holder, Sumas OP-4</v>
      </c>
      <c r="C2635" s="19" t="s">
        <v>1230</v>
      </c>
      <c r="E2635" s="27">
        <v>43220</v>
      </c>
      <c r="F2635" s="249">
        <v>3889943.37</v>
      </c>
      <c r="G2635" s="67">
        <v>9.9000000000000008E-3</v>
      </c>
      <c r="H2635" s="250">
        <v>3209.2</v>
      </c>
      <c r="I2635" s="249">
        <f t="shared" si="875"/>
        <v>3889943.37</v>
      </c>
      <c r="J2635" s="67">
        <f t="shared" si="866"/>
        <v>9.9000000000000008E-3</v>
      </c>
      <c r="K2635" s="259">
        <f t="shared" si="876"/>
        <v>3209.2032802500003</v>
      </c>
      <c r="L2635" s="250">
        <f t="shared" si="858"/>
        <v>0</v>
      </c>
      <c r="M2635" s="19" t="s">
        <v>1260</v>
      </c>
      <c r="O2635" s="32" t="str">
        <f t="shared" si="877"/>
        <v>E342</v>
      </c>
      <c r="P2635" s="318"/>
      <c r="T2635" s="19" t="s">
        <v>1260</v>
      </c>
    </row>
    <row r="2636" spans="1:20" outlineLevel="2" x14ac:dyDescent="0.25">
      <c r="A2636" t="s">
        <v>223</v>
      </c>
      <c r="B2636" t="str">
        <f t="shared" si="874"/>
        <v>E342 PRD Fuel Holder, Sumas OP-5</v>
      </c>
      <c r="C2636" s="19" t="s">
        <v>1230</v>
      </c>
      <c r="E2636" s="27">
        <v>43251</v>
      </c>
      <c r="F2636" s="249">
        <v>3889943.37</v>
      </c>
      <c r="G2636" s="67">
        <v>9.9000000000000008E-3</v>
      </c>
      <c r="H2636" s="250">
        <v>3209.2</v>
      </c>
      <c r="I2636" s="249">
        <f t="shared" si="875"/>
        <v>3889943.37</v>
      </c>
      <c r="J2636" s="67">
        <f t="shared" si="866"/>
        <v>9.9000000000000008E-3</v>
      </c>
      <c r="K2636" s="259">
        <f t="shared" si="876"/>
        <v>3209.2032802500003</v>
      </c>
      <c r="L2636" s="250">
        <f t="shared" si="858"/>
        <v>0</v>
      </c>
      <c r="M2636" s="19" t="s">
        <v>1260</v>
      </c>
      <c r="O2636" s="32" t="str">
        <f t="shared" si="877"/>
        <v>E342</v>
      </c>
      <c r="P2636" s="318"/>
      <c r="T2636" s="19" t="s">
        <v>1260</v>
      </c>
    </row>
    <row r="2637" spans="1:20" outlineLevel="2" x14ac:dyDescent="0.25">
      <c r="A2637" t="s">
        <v>223</v>
      </c>
      <c r="B2637" t="str">
        <f t="shared" si="874"/>
        <v>E342 PRD Fuel Holder, Sumas OP-6</v>
      </c>
      <c r="C2637" s="19" t="s">
        <v>1230</v>
      </c>
      <c r="E2637" s="27">
        <v>43281</v>
      </c>
      <c r="F2637" s="249">
        <v>3889943.37</v>
      </c>
      <c r="G2637" s="67">
        <v>9.9000000000000008E-3</v>
      </c>
      <c r="H2637" s="250">
        <v>3209.2</v>
      </c>
      <c r="I2637" s="249">
        <f t="shared" si="875"/>
        <v>3889943.37</v>
      </c>
      <c r="J2637" s="67">
        <f t="shared" si="866"/>
        <v>9.9000000000000008E-3</v>
      </c>
      <c r="K2637" s="259">
        <f t="shared" si="876"/>
        <v>3209.2032802500003</v>
      </c>
      <c r="L2637" s="250">
        <f t="shared" si="858"/>
        <v>0</v>
      </c>
      <c r="M2637" s="19" t="s">
        <v>1260</v>
      </c>
      <c r="O2637" s="32" t="str">
        <f t="shared" si="877"/>
        <v>E342</v>
      </c>
      <c r="P2637" s="318"/>
      <c r="T2637" s="19" t="s">
        <v>1260</v>
      </c>
    </row>
    <row r="2638" spans="1:20" outlineLevel="2" x14ac:dyDescent="0.25">
      <c r="A2638" t="s">
        <v>223</v>
      </c>
      <c r="B2638" t="str">
        <f t="shared" si="874"/>
        <v>E342 PRD Fuel Holder, Sumas OP-7</v>
      </c>
      <c r="C2638" s="19" t="s">
        <v>1230</v>
      </c>
      <c r="E2638" s="27">
        <v>43312</v>
      </c>
      <c r="F2638" s="249">
        <v>3889943.37</v>
      </c>
      <c r="G2638" s="67">
        <v>9.9000000000000008E-3</v>
      </c>
      <c r="H2638" s="250">
        <v>3209.2</v>
      </c>
      <c r="I2638" s="249">
        <f t="shared" si="875"/>
        <v>3889943.37</v>
      </c>
      <c r="J2638" s="67">
        <f t="shared" si="866"/>
        <v>9.9000000000000008E-3</v>
      </c>
      <c r="K2638" s="259">
        <f t="shared" si="876"/>
        <v>3209.2032802500003</v>
      </c>
      <c r="L2638" s="250">
        <f t="shared" si="858"/>
        <v>0</v>
      </c>
      <c r="M2638" s="19" t="s">
        <v>1260</v>
      </c>
      <c r="O2638" s="32" t="str">
        <f t="shared" si="877"/>
        <v>E342</v>
      </c>
      <c r="P2638" s="318"/>
      <c r="T2638" s="19" t="s">
        <v>1260</v>
      </c>
    </row>
    <row r="2639" spans="1:20" outlineLevel="2" x14ac:dyDescent="0.25">
      <c r="A2639" t="s">
        <v>223</v>
      </c>
      <c r="B2639" t="str">
        <f t="shared" si="874"/>
        <v>E342 PRD Fuel Holder, Sumas OP-8</v>
      </c>
      <c r="C2639" s="19" t="s">
        <v>1230</v>
      </c>
      <c r="E2639" s="27">
        <v>43343</v>
      </c>
      <c r="F2639" s="249">
        <v>3889943.37</v>
      </c>
      <c r="G2639" s="67">
        <v>9.9000000000000008E-3</v>
      </c>
      <c r="H2639" s="250">
        <v>3209.2</v>
      </c>
      <c r="I2639" s="249">
        <f t="shared" si="875"/>
        <v>3889943.37</v>
      </c>
      <c r="J2639" s="67">
        <f t="shared" si="866"/>
        <v>9.9000000000000008E-3</v>
      </c>
      <c r="K2639" s="259">
        <f t="shared" si="876"/>
        <v>3209.2032802500003</v>
      </c>
      <c r="L2639" s="250">
        <f t="shared" si="858"/>
        <v>0</v>
      </c>
      <c r="M2639" s="19" t="s">
        <v>1260</v>
      </c>
      <c r="O2639" s="32" t="str">
        <f t="shared" si="877"/>
        <v>E342</v>
      </c>
      <c r="P2639" s="318"/>
      <c r="T2639" s="19" t="s">
        <v>1260</v>
      </c>
    </row>
    <row r="2640" spans="1:20" outlineLevel="2" x14ac:dyDescent="0.25">
      <c r="A2640" t="s">
        <v>223</v>
      </c>
      <c r="B2640" t="str">
        <f t="shared" si="874"/>
        <v>E342 PRD Fuel Holder, Sumas OP-9</v>
      </c>
      <c r="C2640" s="19" t="s">
        <v>1230</v>
      </c>
      <c r="E2640" s="27">
        <v>43373</v>
      </c>
      <c r="F2640" s="249">
        <v>3889943.37</v>
      </c>
      <c r="G2640" s="67">
        <v>9.9000000000000008E-3</v>
      </c>
      <c r="H2640" s="250">
        <v>3209.2</v>
      </c>
      <c r="I2640" s="249">
        <f t="shared" si="875"/>
        <v>3889943.37</v>
      </c>
      <c r="J2640" s="67">
        <f t="shared" si="866"/>
        <v>9.9000000000000008E-3</v>
      </c>
      <c r="K2640" s="259">
        <f t="shared" si="876"/>
        <v>3209.2032802500003</v>
      </c>
      <c r="L2640" s="250">
        <f t="shared" si="858"/>
        <v>0</v>
      </c>
      <c r="M2640" s="19" t="s">
        <v>1260</v>
      </c>
      <c r="O2640" s="32" t="str">
        <f t="shared" si="877"/>
        <v>E342</v>
      </c>
      <c r="P2640" s="318"/>
      <c r="T2640" s="19" t="s">
        <v>1260</v>
      </c>
    </row>
    <row r="2641" spans="1:20" outlineLevel="2" x14ac:dyDescent="0.25">
      <c r="A2641" t="s">
        <v>223</v>
      </c>
      <c r="B2641" t="str">
        <f t="shared" si="874"/>
        <v>E342 PRD Fuel Holder, Sumas OP-10</v>
      </c>
      <c r="C2641" s="19" t="s">
        <v>1230</v>
      </c>
      <c r="E2641" s="27">
        <v>43404</v>
      </c>
      <c r="F2641" s="249">
        <v>3889943.37</v>
      </c>
      <c r="G2641" s="67">
        <v>9.9000000000000008E-3</v>
      </c>
      <c r="H2641" s="250">
        <v>3209.2</v>
      </c>
      <c r="I2641" s="249">
        <f t="shared" si="875"/>
        <v>3889943.37</v>
      </c>
      <c r="J2641" s="67">
        <f t="shared" si="866"/>
        <v>9.9000000000000008E-3</v>
      </c>
      <c r="K2641" s="259">
        <f t="shared" si="876"/>
        <v>3209.2032802500003</v>
      </c>
      <c r="L2641" s="250">
        <f t="shared" si="858"/>
        <v>0</v>
      </c>
      <c r="M2641" s="19" t="s">
        <v>1260</v>
      </c>
      <c r="O2641" s="32" t="str">
        <f t="shared" si="877"/>
        <v>E342</v>
      </c>
      <c r="P2641" s="318"/>
      <c r="T2641" s="19" t="s">
        <v>1260</v>
      </c>
    </row>
    <row r="2642" spans="1:20" outlineLevel="2" x14ac:dyDescent="0.25">
      <c r="A2642" t="s">
        <v>223</v>
      </c>
      <c r="B2642" t="str">
        <f t="shared" si="874"/>
        <v>E342 PRD Fuel Holder, Sumas OP-11</v>
      </c>
      <c r="C2642" s="19" t="s">
        <v>1230</v>
      </c>
      <c r="E2642" s="27">
        <v>43434</v>
      </c>
      <c r="F2642" s="249">
        <v>3889943.37</v>
      </c>
      <c r="G2642" s="67">
        <v>9.9000000000000008E-3</v>
      </c>
      <c r="H2642" s="250">
        <v>3209.2</v>
      </c>
      <c r="I2642" s="249">
        <f t="shared" si="875"/>
        <v>3889943.37</v>
      </c>
      <c r="J2642" s="67">
        <f t="shared" si="866"/>
        <v>9.9000000000000008E-3</v>
      </c>
      <c r="K2642" s="259">
        <f t="shared" si="876"/>
        <v>3209.2032802500003</v>
      </c>
      <c r="L2642" s="250">
        <f t="shared" si="858"/>
        <v>0</v>
      </c>
      <c r="M2642" s="19" t="s">
        <v>1260</v>
      </c>
      <c r="O2642" s="32" t="str">
        <f t="shared" si="877"/>
        <v>E342</v>
      </c>
      <c r="P2642" s="318"/>
      <c r="T2642" s="19" t="s">
        <v>1260</v>
      </c>
    </row>
    <row r="2643" spans="1:20" outlineLevel="2" x14ac:dyDescent="0.25">
      <c r="A2643" t="s">
        <v>223</v>
      </c>
      <c r="B2643" t="str">
        <f t="shared" si="874"/>
        <v>E342 PRD Fuel Holder, Sumas OP-12</v>
      </c>
      <c r="C2643" s="19" t="s">
        <v>1230</v>
      </c>
      <c r="E2643" s="27">
        <v>43465</v>
      </c>
      <c r="F2643" s="249">
        <v>3889943.37</v>
      </c>
      <c r="G2643" s="67">
        <v>9.9000000000000008E-3</v>
      </c>
      <c r="H2643" s="250">
        <v>3209.2</v>
      </c>
      <c r="I2643" s="249">
        <f t="shared" si="875"/>
        <v>3889943.37</v>
      </c>
      <c r="J2643" s="67">
        <f t="shared" si="866"/>
        <v>9.9000000000000008E-3</v>
      </c>
      <c r="K2643" s="259">
        <f t="shared" si="876"/>
        <v>3209.2032802500003</v>
      </c>
      <c r="L2643" s="250">
        <f t="shared" si="858"/>
        <v>0</v>
      </c>
      <c r="M2643" s="19" t="s">
        <v>1260</v>
      </c>
      <c r="O2643" s="32" t="str">
        <f t="shared" si="877"/>
        <v>E342</v>
      </c>
      <c r="P2643" s="318"/>
      <c r="T2643" s="19" t="s">
        <v>1260</v>
      </c>
    </row>
    <row r="2644" spans="1:20" s="19" customFormat="1" ht="15.75" outlineLevel="1" thickBot="1" x14ac:dyDescent="0.3">
      <c r="A2644" s="28" t="s">
        <v>826</v>
      </c>
      <c r="C2644" s="20" t="s">
        <v>1235</v>
      </c>
      <c r="E2644" s="104" t="s">
        <v>1266</v>
      </c>
      <c r="F2644" s="29"/>
      <c r="G2644" s="30"/>
      <c r="H2644" s="41">
        <f>SUBTOTAL(9,H2632:H2643)</f>
        <v>38510.400000000001</v>
      </c>
      <c r="I2644" s="29"/>
      <c r="J2644" s="30">
        <f t="shared" si="866"/>
        <v>0</v>
      </c>
      <c r="K2644" s="41">
        <f>SUBTOTAL(9,K2632:K2643)</f>
        <v>38510.439363000005</v>
      </c>
      <c r="L2644" s="41">
        <f t="shared" ref="L2644:L2707" si="878">ROUND(K2644-H2644,2)</f>
        <v>0.04</v>
      </c>
      <c r="O2644" s="32" t="str">
        <f>LEFT(A2644,5)</f>
        <v xml:space="preserve">E342 </v>
      </c>
      <c r="P2644" s="318">
        <f>-L2644/2</f>
        <v>-0.02</v>
      </c>
    </row>
    <row r="2645" spans="1:20" ht="15.75" outlineLevel="2" thickTop="1" x14ac:dyDescent="0.25">
      <c r="A2645" t="s">
        <v>224</v>
      </c>
      <c r="B2645" t="str">
        <f t="shared" ref="B2645:B2656" si="879">CONCATENATE(A2645,"-",MONTH(E2645))</f>
        <v>E342 PRD Fuel Holder, Whitehorn 2-3-1</v>
      </c>
      <c r="C2645" s="19" t="s">
        <v>1230</v>
      </c>
      <c r="E2645" s="27">
        <v>43131</v>
      </c>
      <c r="F2645" s="249">
        <v>134194.70000000001</v>
      </c>
      <c r="G2645" s="67">
        <v>1E-3</v>
      </c>
      <c r="H2645" s="250">
        <v>11.18</v>
      </c>
      <c r="I2645" s="249">
        <f t="shared" ref="I2645:I2656" si="880">VLOOKUP(CONCATENATE(A2645,"-12"),$B$6:$F$7816,5,FALSE)</f>
        <v>134194.70000000001</v>
      </c>
      <c r="J2645" s="67">
        <f t="shared" si="866"/>
        <v>1E-3</v>
      </c>
      <c r="K2645" s="259">
        <f t="shared" ref="K2645:K2656" si="881">I2645*J2645/12</f>
        <v>11.182891666666668</v>
      </c>
      <c r="L2645" s="250">
        <f t="shared" si="878"/>
        <v>0</v>
      </c>
      <c r="M2645" s="19" t="s">
        <v>1260</v>
      </c>
      <c r="O2645" s="32" t="str">
        <f t="shared" ref="O2645:O2656" si="882">LEFT(A2645,4)</f>
        <v>E342</v>
      </c>
      <c r="P2645" s="318"/>
      <c r="T2645" s="19" t="s">
        <v>1260</v>
      </c>
    </row>
    <row r="2646" spans="1:20" outlineLevel="2" x14ac:dyDescent="0.25">
      <c r="A2646" t="s">
        <v>224</v>
      </c>
      <c r="B2646" t="str">
        <f t="shared" si="879"/>
        <v>E342 PRD Fuel Holder, Whitehorn 2-3-2</v>
      </c>
      <c r="C2646" s="19" t="s">
        <v>1230</v>
      </c>
      <c r="E2646" s="27">
        <v>43159</v>
      </c>
      <c r="F2646" s="249">
        <v>134194.70000000001</v>
      </c>
      <c r="G2646" s="67">
        <v>1E-3</v>
      </c>
      <c r="H2646" s="250">
        <v>11.18</v>
      </c>
      <c r="I2646" s="249">
        <f t="shared" si="880"/>
        <v>134194.70000000001</v>
      </c>
      <c r="J2646" s="67">
        <f t="shared" si="866"/>
        <v>1E-3</v>
      </c>
      <c r="K2646" s="259">
        <f t="shared" si="881"/>
        <v>11.182891666666668</v>
      </c>
      <c r="L2646" s="250">
        <f t="shared" si="878"/>
        <v>0</v>
      </c>
      <c r="M2646" s="19" t="s">
        <v>1260</v>
      </c>
      <c r="O2646" s="32" t="str">
        <f t="shared" si="882"/>
        <v>E342</v>
      </c>
      <c r="P2646" s="318"/>
      <c r="T2646" s="19" t="s">
        <v>1260</v>
      </c>
    </row>
    <row r="2647" spans="1:20" outlineLevel="2" x14ac:dyDescent="0.25">
      <c r="A2647" t="s">
        <v>224</v>
      </c>
      <c r="B2647" t="str">
        <f t="shared" si="879"/>
        <v>E342 PRD Fuel Holder, Whitehorn 2-3-3</v>
      </c>
      <c r="C2647" s="19" t="s">
        <v>1230</v>
      </c>
      <c r="E2647" s="27">
        <v>43190</v>
      </c>
      <c r="F2647" s="249">
        <v>134194.70000000001</v>
      </c>
      <c r="G2647" s="67">
        <v>1E-3</v>
      </c>
      <c r="H2647" s="250">
        <v>11.18</v>
      </c>
      <c r="I2647" s="249">
        <f t="shared" si="880"/>
        <v>134194.70000000001</v>
      </c>
      <c r="J2647" s="67">
        <f t="shared" si="866"/>
        <v>1E-3</v>
      </c>
      <c r="K2647" s="259">
        <f t="shared" si="881"/>
        <v>11.182891666666668</v>
      </c>
      <c r="L2647" s="250">
        <f t="shared" si="878"/>
        <v>0</v>
      </c>
      <c r="M2647" s="19" t="s">
        <v>1260</v>
      </c>
      <c r="O2647" s="32" t="str">
        <f t="shared" si="882"/>
        <v>E342</v>
      </c>
      <c r="P2647" s="318"/>
      <c r="T2647" s="19" t="s">
        <v>1260</v>
      </c>
    </row>
    <row r="2648" spans="1:20" outlineLevel="2" x14ac:dyDescent="0.25">
      <c r="A2648" t="s">
        <v>224</v>
      </c>
      <c r="B2648" t="str">
        <f t="shared" si="879"/>
        <v>E342 PRD Fuel Holder, Whitehorn 2-3-4</v>
      </c>
      <c r="C2648" s="19" t="s">
        <v>1230</v>
      </c>
      <c r="E2648" s="27">
        <v>43220</v>
      </c>
      <c r="F2648" s="249">
        <v>134194.70000000001</v>
      </c>
      <c r="G2648" s="67">
        <v>1E-3</v>
      </c>
      <c r="H2648" s="250">
        <v>11.18</v>
      </c>
      <c r="I2648" s="249">
        <f t="shared" si="880"/>
        <v>134194.70000000001</v>
      </c>
      <c r="J2648" s="67">
        <f t="shared" si="866"/>
        <v>1E-3</v>
      </c>
      <c r="K2648" s="259">
        <f t="shared" si="881"/>
        <v>11.182891666666668</v>
      </c>
      <c r="L2648" s="250">
        <f t="shared" si="878"/>
        <v>0</v>
      </c>
      <c r="M2648" s="19" t="s">
        <v>1260</v>
      </c>
      <c r="O2648" s="32" t="str">
        <f t="shared" si="882"/>
        <v>E342</v>
      </c>
      <c r="P2648" s="318"/>
      <c r="T2648" s="19" t="s">
        <v>1260</v>
      </c>
    </row>
    <row r="2649" spans="1:20" outlineLevel="2" x14ac:dyDescent="0.25">
      <c r="A2649" t="s">
        <v>224</v>
      </c>
      <c r="B2649" t="str">
        <f t="shared" si="879"/>
        <v>E342 PRD Fuel Holder, Whitehorn 2-3-5</v>
      </c>
      <c r="C2649" s="19" t="s">
        <v>1230</v>
      </c>
      <c r="E2649" s="27">
        <v>43251</v>
      </c>
      <c r="F2649" s="249">
        <v>134194.70000000001</v>
      </c>
      <c r="G2649" s="67">
        <v>1E-3</v>
      </c>
      <c r="H2649" s="250">
        <v>11.18</v>
      </c>
      <c r="I2649" s="249">
        <f t="shared" si="880"/>
        <v>134194.70000000001</v>
      </c>
      <c r="J2649" s="67">
        <f t="shared" si="866"/>
        <v>1E-3</v>
      </c>
      <c r="K2649" s="259">
        <f t="shared" si="881"/>
        <v>11.182891666666668</v>
      </c>
      <c r="L2649" s="250">
        <f t="shared" si="878"/>
        <v>0</v>
      </c>
      <c r="M2649" s="19" t="s">
        <v>1260</v>
      </c>
      <c r="O2649" s="32" t="str">
        <f t="shared" si="882"/>
        <v>E342</v>
      </c>
      <c r="P2649" s="318"/>
      <c r="T2649" s="19" t="s">
        <v>1260</v>
      </c>
    </row>
    <row r="2650" spans="1:20" outlineLevel="2" x14ac:dyDescent="0.25">
      <c r="A2650" t="s">
        <v>224</v>
      </c>
      <c r="B2650" t="str">
        <f t="shared" si="879"/>
        <v>E342 PRD Fuel Holder, Whitehorn 2-3-6</v>
      </c>
      <c r="C2650" s="19" t="s">
        <v>1230</v>
      </c>
      <c r="E2650" s="27">
        <v>43281</v>
      </c>
      <c r="F2650" s="249">
        <v>134194.70000000001</v>
      </c>
      <c r="G2650" s="67">
        <v>1E-3</v>
      </c>
      <c r="H2650" s="250">
        <v>11.18</v>
      </c>
      <c r="I2650" s="249">
        <f t="shared" si="880"/>
        <v>134194.70000000001</v>
      </c>
      <c r="J2650" s="67">
        <f t="shared" si="866"/>
        <v>1E-3</v>
      </c>
      <c r="K2650" s="259">
        <f t="shared" si="881"/>
        <v>11.182891666666668</v>
      </c>
      <c r="L2650" s="250">
        <f t="shared" si="878"/>
        <v>0</v>
      </c>
      <c r="M2650" s="19" t="s">
        <v>1260</v>
      </c>
      <c r="O2650" s="32" t="str">
        <f t="shared" si="882"/>
        <v>E342</v>
      </c>
      <c r="P2650" s="318"/>
      <c r="T2650" s="19" t="s">
        <v>1260</v>
      </c>
    </row>
    <row r="2651" spans="1:20" outlineLevel="2" x14ac:dyDescent="0.25">
      <c r="A2651" t="s">
        <v>224</v>
      </c>
      <c r="B2651" t="str">
        <f t="shared" si="879"/>
        <v>E342 PRD Fuel Holder, Whitehorn 2-3-7</v>
      </c>
      <c r="C2651" s="19" t="s">
        <v>1230</v>
      </c>
      <c r="E2651" s="27">
        <v>43312</v>
      </c>
      <c r="F2651" s="249">
        <v>134194.70000000001</v>
      </c>
      <c r="G2651" s="67">
        <v>1E-3</v>
      </c>
      <c r="H2651" s="250">
        <v>11.18</v>
      </c>
      <c r="I2651" s="249">
        <f t="shared" si="880"/>
        <v>134194.70000000001</v>
      </c>
      <c r="J2651" s="67">
        <f t="shared" si="866"/>
        <v>1E-3</v>
      </c>
      <c r="K2651" s="259">
        <f t="shared" si="881"/>
        <v>11.182891666666668</v>
      </c>
      <c r="L2651" s="250">
        <f t="shared" si="878"/>
        <v>0</v>
      </c>
      <c r="M2651" s="19" t="s">
        <v>1260</v>
      </c>
      <c r="O2651" s="32" t="str">
        <f t="shared" si="882"/>
        <v>E342</v>
      </c>
      <c r="P2651" s="318"/>
      <c r="T2651" s="19" t="s">
        <v>1260</v>
      </c>
    </row>
    <row r="2652" spans="1:20" outlineLevel="2" x14ac:dyDescent="0.25">
      <c r="A2652" t="s">
        <v>224</v>
      </c>
      <c r="B2652" t="str">
        <f t="shared" si="879"/>
        <v>E342 PRD Fuel Holder, Whitehorn 2-3-8</v>
      </c>
      <c r="C2652" s="19" t="s">
        <v>1230</v>
      </c>
      <c r="E2652" s="27">
        <v>43343</v>
      </c>
      <c r="F2652" s="249">
        <v>134194.70000000001</v>
      </c>
      <c r="G2652" s="67">
        <v>1E-3</v>
      </c>
      <c r="H2652" s="250">
        <v>11.18</v>
      </c>
      <c r="I2652" s="249">
        <f t="shared" si="880"/>
        <v>134194.70000000001</v>
      </c>
      <c r="J2652" s="67">
        <f t="shared" si="866"/>
        <v>1E-3</v>
      </c>
      <c r="K2652" s="259">
        <f t="shared" si="881"/>
        <v>11.182891666666668</v>
      </c>
      <c r="L2652" s="250">
        <f t="shared" si="878"/>
        <v>0</v>
      </c>
      <c r="M2652" s="19" t="s">
        <v>1260</v>
      </c>
      <c r="O2652" s="32" t="str">
        <f t="shared" si="882"/>
        <v>E342</v>
      </c>
      <c r="P2652" s="318"/>
      <c r="T2652" s="19" t="s">
        <v>1260</v>
      </c>
    </row>
    <row r="2653" spans="1:20" outlineLevel="2" x14ac:dyDescent="0.25">
      <c r="A2653" t="s">
        <v>224</v>
      </c>
      <c r="B2653" t="str">
        <f t="shared" si="879"/>
        <v>E342 PRD Fuel Holder, Whitehorn 2-3-9</v>
      </c>
      <c r="C2653" s="19" t="s">
        <v>1230</v>
      </c>
      <c r="E2653" s="27">
        <v>43373</v>
      </c>
      <c r="F2653" s="249">
        <v>134194.70000000001</v>
      </c>
      <c r="G2653" s="67">
        <v>1E-3</v>
      </c>
      <c r="H2653" s="250">
        <v>11.18</v>
      </c>
      <c r="I2653" s="249">
        <f t="shared" si="880"/>
        <v>134194.70000000001</v>
      </c>
      <c r="J2653" s="67">
        <f t="shared" si="866"/>
        <v>1E-3</v>
      </c>
      <c r="K2653" s="259">
        <f t="shared" si="881"/>
        <v>11.182891666666668</v>
      </c>
      <c r="L2653" s="250">
        <f t="shared" si="878"/>
        <v>0</v>
      </c>
      <c r="M2653" s="19" t="s">
        <v>1260</v>
      </c>
      <c r="O2653" s="32" t="str">
        <f t="shared" si="882"/>
        <v>E342</v>
      </c>
      <c r="P2653" s="318"/>
      <c r="T2653" s="19" t="s">
        <v>1260</v>
      </c>
    </row>
    <row r="2654" spans="1:20" outlineLevel="2" x14ac:dyDescent="0.25">
      <c r="A2654" t="s">
        <v>224</v>
      </c>
      <c r="B2654" t="str">
        <f t="shared" si="879"/>
        <v>E342 PRD Fuel Holder, Whitehorn 2-3-10</v>
      </c>
      <c r="C2654" s="19" t="s">
        <v>1230</v>
      </c>
      <c r="E2654" s="27">
        <v>43404</v>
      </c>
      <c r="F2654" s="249">
        <v>134194.70000000001</v>
      </c>
      <c r="G2654" s="67">
        <v>1E-3</v>
      </c>
      <c r="H2654" s="250">
        <v>11.18</v>
      </c>
      <c r="I2654" s="249">
        <f t="shared" si="880"/>
        <v>134194.70000000001</v>
      </c>
      <c r="J2654" s="67">
        <f t="shared" si="866"/>
        <v>1E-3</v>
      </c>
      <c r="K2654" s="259">
        <f t="shared" si="881"/>
        <v>11.182891666666668</v>
      </c>
      <c r="L2654" s="250">
        <f t="shared" si="878"/>
        <v>0</v>
      </c>
      <c r="M2654" s="19" t="s">
        <v>1260</v>
      </c>
      <c r="O2654" s="32" t="str">
        <f t="shared" si="882"/>
        <v>E342</v>
      </c>
      <c r="P2654" s="318"/>
      <c r="T2654" s="19" t="s">
        <v>1260</v>
      </c>
    </row>
    <row r="2655" spans="1:20" outlineLevel="2" x14ac:dyDescent="0.25">
      <c r="A2655" t="s">
        <v>224</v>
      </c>
      <c r="B2655" t="str">
        <f t="shared" si="879"/>
        <v>E342 PRD Fuel Holder, Whitehorn 2-3-11</v>
      </c>
      <c r="C2655" s="19" t="s">
        <v>1230</v>
      </c>
      <c r="E2655" s="27">
        <v>43434</v>
      </c>
      <c r="F2655" s="249">
        <v>134194.70000000001</v>
      </c>
      <c r="G2655" s="67">
        <v>1E-3</v>
      </c>
      <c r="H2655" s="250">
        <v>11.18</v>
      </c>
      <c r="I2655" s="249">
        <f t="shared" si="880"/>
        <v>134194.70000000001</v>
      </c>
      <c r="J2655" s="67">
        <f t="shared" si="866"/>
        <v>1E-3</v>
      </c>
      <c r="K2655" s="259">
        <f t="shared" si="881"/>
        <v>11.182891666666668</v>
      </c>
      <c r="L2655" s="250">
        <f t="shared" si="878"/>
        <v>0</v>
      </c>
      <c r="M2655" s="19" t="s">
        <v>1260</v>
      </c>
      <c r="O2655" s="32" t="str">
        <f t="shared" si="882"/>
        <v>E342</v>
      </c>
      <c r="P2655" s="318"/>
      <c r="T2655" s="19" t="s">
        <v>1260</v>
      </c>
    </row>
    <row r="2656" spans="1:20" outlineLevel="2" x14ac:dyDescent="0.25">
      <c r="A2656" t="s">
        <v>224</v>
      </c>
      <c r="B2656" t="str">
        <f t="shared" si="879"/>
        <v>E342 PRD Fuel Holder, Whitehorn 2-3-12</v>
      </c>
      <c r="C2656" s="19" t="s">
        <v>1230</v>
      </c>
      <c r="E2656" s="27">
        <v>43465</v>
      </c>
      <c r="F2656" s="249">
        <v>134194.70000000001</v>
      </c>
      <c r="G2656" s="67">
        <v>1E-3</v>
      </c>
      <c r="H2656" s="250">
        <v>11.18</v>
      </c>
      <c r="I2656" s="249">
        <f t="shared" si="880"/>
        <v>134194.70000000001</v>
      </c>
      <c r="J2656" s="67">
        <f t="shared" si="866"/>
        <v>1E-3</v>
      </c>
      <c r="K2656" s="259">
        <f t="shared" si="881"/>
        <v>11.182891666666668</v>
      </c>
      <c r="L2656" s="250">
        <f t="shared" si="878"/>
        <v>0</v>
      </c>
      <c r="M2656" s="19" t="s">
        <v>1260</v>
      </c>
      <c r="O2656" s="32" t="str">
        <f t="shared" si="882"/>
        <v>E342</v>
      </c>
      <c r="P2656" s="318"/>
      <c r="T2656" s="19" t="s">
        <v>1260</v>
      </c>
    </row>
    <row r="2657" spans="1:20" s="19" customFormat="1" ht="15.75" outlineLevel="1" thickBot="1" x14ac:dyDescent="0.3">
      <c r="A2657" s="28" t="s">
        <v>827</v>
      </c>
      <c r="C2657" s="20" t="s">
        <v>1235</v>
      </c>
      <c r="E2657" s="104" t="s">
        <v>1266</v>
      </c>
      <c r="F2657" s="29"/>
      <c r="G2657" s="30"/>
      <c r="H2657" s="41">
        <f>SUBTOTAL(9,H2645:H2656)</f>
        <v>134.16000000000003</v>
      </c>
      <c r="I2657" s="29"/>
      <c r="J2657" s="30">
        <f t="shared" si="866"/>
        <v>0</v>
      </c>
      <c r="K2657" s="41">
        <f>SUBTOTAL(9,K2645:K2656)</f>
        <v>134.19469999999998</v>
      </c>
      <c r="L2657" s="41">
        <f t="shared" si="878"/>
        <v>0.03</v>
      </c>
      <c r="O2657" s="32" t="str">
        <f>LEFT(A2657,5)</f>
        <v xml:space="preserve">E342 </v>
      </c>
      <c r="P2657" s="318">
        <f>-L2657/2</f>
        <v>-1.4999999999999999E-2</v>
      </c>
    </row>
    <row r="2658" spans="1:20" ht="15.75" outlineLevel="2" thickTop="1" x14ac:dyDescent="0.25">
      <c r="A2658" t="s">
        <v>225</v>
      </c>
      <c r="B2658" t="str">
        <f t="shared" ref="B2658:B2669" si="883">CONCATENATE(A2658,"-",MONTH(E2658))</f>
        <v>E3440 PRD Gen, Crystal Mtn-1</v>
      </c>
      <c r="C2658" s="19" t="s">
        <v>1230</v>
      </c>
      <c r="E2658" s="27">
        <v>43131</v>
      </c>
      <c r="F2658" s="249">
        <v>575842.91</v>
      </c>
      <c r="G2658" s="67">
        <v>0.03</v>
      </c>
      <c r="H2658" s="250">
        <v>1439.6100000000001</v>
      </c>
      <c r="I2658" s="249">
        <f t="shared" ref="I2658:I2669" si="884">VLOOKUP(CONCATENATE(A2658,"-12"),$B$6:$F$7816,5,FALSE)</f>
        <v>575842.91</v>
      </c>
      <c r="J2658" s="67">
        <f t="shared" si="866"/>
        <v>0.03</v>
      </c>
      <c r="K2658" s="259">
        <f t="shared" ref="K2658:K2669" si="885">I2658*J2658/12</f>
        <v>1439.6072750000001</v>
      </c>
      <c r="L2658" s="250">
        <f t="shared" si="878"/>
        <v>0</v>
      </c>
      <c r="M2658" s="19" t="s">
        <v>1260</v>
      </c>
      <c r="O2658" s="32" t="str">
        <f t="shared" ref="O2658:O2669" si="886">LEFT(A2658,4)</f>
        <v>E344</v>
      </c>
      <c r="P2658" s="318"/>
      <c r="T2658" s="19" t="s">
        <v>1260</v>
      </c>
    </row>
    <row r="2659" spans="1:20" outlineLevel="2" x14ac:dyDescent="0.25">
      <c r="A2659" t="s">
        <v>225</v>
      </c>
      <c r="B2659" t="str">
        <f t="shared" si="883"/>
        <v>E3440 PRD Gen, Crystal Mtn-2</v>
      </c>
      <c r="C2659" s="19" t="s">
        <v>1230</v>
      </c>
      <c r="E2659" s="27">
        <v>43159</v>
      </c>
      <c r="F2659" s="249">
        <v>575842.91</v>
      </c>
      <c r="G2659" s="67">
        <v>0.03</v>
      </c>
      <c r="H2659" s="250">
        <v>1439.6100000000001</v>
      </c>
      <c r="I2659" s="249">
        <f t="shared" si="884"/>
        <v>575842.91</v>
      </c>
      <c r="J2659" s="67">
        <f t="shared" si="866"/>
        <v>0.03</v>
      </c>
      <c r="K2659" s="259">
        <f t="shared" si="885"/>
        <v>1439.6072750000001</v>
      </c>
      <c r="L2659" s="250">
        <f t="shared" si="878"/>
        <v>0</v>
      </c>
      <c r="M2659" s="19" t="s">
        <v>1260</v>
      </c>
      <c r="O2659" s="32" t="str">
        <f t="shared" si="886"/>
        <v>E344</v>
      </c>
      <c r="P2659" s="318"/>
      <c r="T2659" s="19" t="s">
        <v>1260</v>
      </c>
    </row>
    <row r="2660" spans="1:20" outlineLevel="2" x14ac:dyDescent="0.25">
      <c r="A2660" t="s">
        <v>225</v>
      </c>
      <c r="B2660" t="str">
        <f t="shared" si="883"/>
        <v>E3440 PRD Gen, Crystal Mtn-3</v>
      </c>
      <c r="C2660" s="19" t="s">
        <v>1230</v>
      </c>
      <c r="E2660" s="27">
        <v>43190</v>
      </c>
      <c r="F2660" s="249">
        <v>575842.91</v>
      </c>
      <c r="G2660" s="67">
        <v>0.03</v>
      </c>
      <c r="H2660" s="250">
        <v>1439.6100000000001</v>
      </c>
      <c r="I2660" s="249">
        <f t="shared" si="884"/>
        <v>575842.91</v>
      </c>
      <c r="J2660" s="67">
        <f t="shared" si="866"/>
        <v>0.03</v>
      </c>
      <c r="K2660" s="259">
        <f t="shared" si="885"/>
        <v>1439.6072750000001</v>
      </c>
      <c r="L2660" s="250">
        <f t="shared" si="878"/>
        <v>0</v>
      </c>
      <c r="M2660" s="19" t="s">
        <v>1260</v>
      </c>
      <c r="O2660" s="32" t="str">
        <f t="shared" si="886"/>
        <v>E344</v>
      </c>
      <c r="P2660" s="318"/>
      <c r="T2660" s="19" t="s">
        <v>1260</v>
      </c>
    </row>
    <row r="2661" spans="1:20" outlineLevel="2" x14ac:dyDescent="0.25">
      <c r="A2661" t="s">
        <v>225</v>
      </c>
      <c r="B2661" t="str">
        <f t="shared" si="883"/>
        <v>E3440 PRD Gen, Crystal Mtn-4</v>
      </c>
      <c r="C2661" s="19" t="s">
        <v>1230</v>
      </c>
      <c r="E2661" s="27">
        <v>43220</v>
      </c>
      <c r="F2661" s="249">
        <v>575842.91</v>
      </c>
      <c r="G2661" s="67">
        <v>0.03</v>
      </c>
      <c r="H2661" s="250">
        <v>1439.6100000000001</v>
      </c>
      <c r="I2661" s="249">
        <f t="shared" si="884"/>
        <v>575842.91</v>
      </c>
      <c r="J2661" s="67">
        <f t="shared" si="866"/>
        <v>0.03</v>
      </c>
      <c r="K2661" s="259">
        <f t="shared" si="885"/>
        <v>1439.6072750000001</v>
      </c>
      <c r="L2661" s="250">
        <f t="shared" si="878"/>
        <v>0</v>
      </c>
      <c r="M2661" s="19" t="s">
        <v>1260</v>
      </c>
      <c r="O2661" s="32" t="str">
        <f t="shared" si="886"/>
        <v>E344</v>
      </c>
      <c r="P2661" s="318"/>
      <c r="T2661" s="19" t="s">
        <v>1260</v>
      </c>
    </row>
    <row r="2662" spans="1:20" outlineLevel="2" x14ac:dyDescent="0.25">
      <c r="A2662" t="s">
        <v>225</v>
      </c>
      <c r="B2662" t="str">
        <f t="shared" si="883"/>
        <v>E3440 PRD Gen, Crystal Mtn-5</v>
      </c>
      <c r="C2662" s="19" t="s">
        <v>1230</v>
      </c>
      <c r="E2662" s="27">
        <v>43251</v>
      </c>
      <c r="F2662" s="249">
        <v>575842.91</v>
      </c>
      <c r="G2662" s="67">
        <v>0.03</v>
      </c>
      <c r="H2662" s="250">
        <v>1439.6100000000001</v>
      </c>
      <c r="I2662" s="249">
        <f t="shared" si="884"/>
        <v>575842.91</v>
      </c>
      <c r="J2662" s="67">
        <f t="shared" si="866"/>
        <v>0.03</v>
      </c>
      <c r="K2662" s="259">
        <f t="shared" si="885"/>
        <v>1439.6072750000001</v>
      </c>
      <c r="L2662" s="250">
        <f t="shared" si="878"/>
        <v>0</v>
      </c>
      <c r="M2662" s="19" t="s">
        <v>1260</v>
      </c>
      <c r="O2662" s="32" t="str">
        <f t="shared" si="886"/>
        <v>E344</v>
      </c>
      <c r="P2662" s="318"/>
      <c r="T2662" s="19" t="s">
        <v>1260</v>
      </c>
    </row>
    <row r="2663" spans="1:20" outlineLevel="2" x14ac:dyDescent="0.25">
      <c r="A2663" t="s">
        <v>225</v>
      </c>
      <c r="B2663" t="str">
        <f t="shared" si="883"/>
        <v>E3440 PRD Gen, Crystal Mtn-6</v>
      </c>
      <c r="C2663" s="19" t="s">
        <v>1230</v>
      </c>
      <c r="E2663" s="27">
        <v>43281</v>
      </c>
      <c r="F2663" s="249">
        <v>575842.91</v>
      </c>
      <c r="G2663" s="67">
        <v>0.03</v>
      </c>
      <c r="H2663" s="250">
        <v>1439.6100000000001</v>
      </c>
      <c r="I2663" s="249">
        <f t="shared" si="884"/>
        <v>575842.91</v>
      </c>
      <c r="J2663" s="67">
        <f t="shared" si="866"/>
        <v>0.03</v>
      </c>
      <c r="K2663" s="259">
        <f t="shared" si="885"/>
        <v>1439.6072750000001</v>
      </c>
      <c r="L2663" s="250">
        <f t="shared" si="878"/>
        <v>0</v>
      </c>
      <c r="M2663" s="19" t="s">
        <v>1260</v>
      </c>
      <c r="O2663" s="32" t="str">
        <f t="shared" si="886"/>
        <v>E344</v>
      </c>
      <c r="P2663" s="318"/>
      <c r="T2663" s="19" t="s">
        <v>1260</v>
      </c>
    </row>
    <row r="2664" spans="1:20" outlineLevel="2" x14ac:dyDescent="0.25">
      <c r="A2664" t="s">
        <v>225</v>
      </c>
      <c r="B2664" t="str">
        <f t="shared" si="883"/>
        <v>E3440 PRD Gen, Crystal Mtn-7</v>
      </c>
      <c r="C2664" s="19" t="s">
        <v>1230</v>
      </c>
      <c r="E2664" s="27">
        <v>43312</v>
      </c>
      <c r="F2664" s="249">
        <v>575842.91</v>
      </c>
      <c r="G2664" s="67">
        <v>0.03</v>
      </c>
      <c r="H2664" s="250">
        <v>1439.6100000000001</v>
      </c>
      <c r="I2664" s="249">
        <f t="shared" si="884"/>
        <v>575842.91</v>
      </c>
      <c r="J2664" s="67">
        <f t="shared" si="866"/>
        <v>0.03</v>
      </c>
      <c r="K2664" s="259">
        <f t="shared" si="885"/>
        <v>1439.6072750000001</v>
      </c>
      <c r="L2664" s="250">
        <f t="shared" si="878"/>
        <v>0</v>
      </c>
      <c r="M2664" s="19" t="s">
        <v>1260</v>
      </c>
      <c r="O2664" s="32" t="str">
        <f t="shared" si="886"/>
        <v>E344</v>
      </c>
      <c r="P2664" s="318"/>
      <c r="T2664" s="19" t="s">
        <v>1260</v>
      </c>
    </row>
    <row r="2665" spans="1:20" outlineLevel="2" x14ac:dyDescent="0.25">
      <c r="A2665" t="s">
        <v>225</v>
      </c>
      <c r="B2665" t="str">
        <f t="shared" si="883"/>
        <v>E3440 PRD Gen, Crystal Mtn-8</v>
      </c>
      <c r="C2665" s="19" t="s">
        <v>1230</v>
      </c>
      <c r="E2665" s="27">
        <v>43343</v>
      </c>
      <c r="F2665" s="249">
        <v>575842.91</v>
      </c>
      <c r="G2665" s="67">
        <v>0.03</v>
      </c>
      <c r="H2665" s="250">
        <v>1439.6100000000001</v>
      </c>
      <c r="I2665" s="249">
        <f t="shared" si="884"/>
        <v>575842.91</v>
      </c>
      <c r="J2665" s="67">
        <f t="shared" si="866"/>
        <v>0.03</v>
      </c>
      <c r="K2665" s="259">
        <f t="shared" si="885"/>
        <v>1439.6072750000001</v>
      </c>
      <c r="L2665" s="250">
        <f t="shared" si="878"/>
        <v>0</v>
      </c>
      <c r="M2665" s="19" t="s">
        <v>1260</v>
      </c>
      <c r="O2665" s="32" t="str">
        <f t="shared" si="886"/>
        <v>E344</v>
      </c>
      <c r="P2665" s="318"/>
      <c r="T2665" s="19" t="s">
        <v>1260</v>
      </c>
    </row>
    <row r="2666" spans="1:20" outlineLevel="2" x14ac:dyDescent="0.25">
      <c r="A2666" t="s">
        <v>225</v>
      </c>
      <c r="B2666" t="str">
        <f t="shared" si="883"/>
        <v>E3440 PRD Gen, Crystal Mtn-9</v>
      </c>
      <c r="C2666" s="19" t="s">
        <v>1230</v>
      </c>
      <c r="E2666" s="27">
        <v>43373</v>
      </c>
      <c r="F2666" s="249">
        <v>575842.91</v>
      </c>
      <c r="G2666" s="67">
        <v>0.03</v>
      </c>
      <c r="H2666" s="250">
        <v>1439.6100000000001</v>
      </c>
      <c r="I2666" s="249">
        <f t="shared" si="884"/>
        <v>575842.91</v>
      </c>
      <c r="J2666" s="67">
        <f t="shared" si="866"/>
        <v>0.03</v>
      </c>
      <c r="K2666" s="259">
        <f t="shared" si="885"/>
        <v>1439.6072750000001</v>
      </c>
      <c r="L2666" s="250">
        <f t="shared" si="878"/>
        <v>0</v>
      </c>
      <c r="M2666" s="19" t="s">
        <v>1260</v>
      </c>
      <c r="O2666" s="32" t="str">
        <f t="shared" si="886"/>
        <v>E344</v>
      </c>
      <c r="P2666" s="318"/>
      <c r="T2666" s="19" t="s">
        <v>1260</v>
      </c>
    </row>
    <row r="2667" spans="1:20" outlineLevel="2" x14ac:dyDescent="0.25">
      <c r="A2667" t="s">
        <v>225</v>
      </c>
      <c r="B2667" t="str">
        <f t="shared" si="883"/>
        <v>E3440 PRD Gen, Crystal Mtn-10</v>
      </c>
      <c r="C2667" s="19" t="s">
        <v>1230</v>
      </c>
      <c r="E2667" s="27">
        <v>43404</v>
      </c>
      <c r="F2667" s="249">
        <v>575842.91</v>
      </c>
      <c r="G2667" s="67">
        <v>0.03</v>
      </c>
      <c r="H2667" s="250">
        <v>1439.6100000000001</v>
      </c>
      <c r="I2667" s="249">
        <f t="shared" si="884"/>
        <v>575842.91</v>
      </c>
      <c r="J2667" s="67">
        <f t="shared" si="866"/>
        <v>0.03</v>
      </c>
      <c r="K2667" s="259">
        <f t="shared" si="885"/>
        <v>1439.6072750000001</v>
      </c>
      <c r="L2667" s="250">
        <f t="shared" si="878"/>
        <v>0</v>
      </c>
      <c r="M2667" s="19" t="s">
        <v>1260</v>
      </c>
      <c r="O2667" s="32" t="str">
        <f t="shared" si="886"/>
        <v>E344</v>
      </c>
      <c r="P2667" s="318"/>
      <c r="T2667" s="19" t="s">
        <v>1260</v>
      </c>
    </row>
    <row r="2668" spans="1:20" outlineLevel="2" x14ac:dyDescent="0.25">
      <c r="A2668" t="s">
        <v>225</v>
      </c>
      <c r="B2668" t="str">
        <f t="shared" si="883"/>
        <v>E3440 PRD Gen, Crystal Mtn-11</v>
      </c>
      <c r="C2668" s="19" t="s">
        <v>1230</v>
      </c>
      <c r="E2668" s="27">
        <v>43434</v>
      </c>
      <c r="F2668" s="249">
        <v>575842.91</v>
      </c>
      <c r="G2668" s="67">
        <v>0.03</v>
      </c>
      <c r="H2668" s="250">
        <v>1439.6100000000001</v>
      </c>
      <c r="I2668" s="249">
        <f t="shared" si="884"/>
        <v>575842.91</v>
      </c>
      <c r="J2668" s="67">
        <f t="shared" si="866"/>
        <v>0.03</v>
      </c>
      <c r="K2668" s="259">
        <f t="shared" si="885"/>
        <v>1439.6072750000001</v>
      </c>
      <c r="L2668" s="250">
        <f t="shared" si="878"/>
        <v>0</v>
      </c>
      <c r="M2668" s="19" t="s">
        <v>1260</v>
      </c>
      <c r="O2668" s="32" t="str">
        <f t="shared" si="886"/>
        <v>E344</v>
      </c>
      <c r="P2668" s="318"/>
      <c r="T2668" s="19" t="s">
        <v>1260</v>
      </c>
    </row>
    <row r="2669" spans="1:20" outlineLevel="2" x14ac:dyDescent="0.25">
      <c r="A2669" t="s">
        <v>225</v>
      </c>
      <c r="B2669" t="str">
        <f t="shared" si="883"/>
        <v>E3440 PRD Gen, Crystal Mtn-12</v>
      </c>
      <c r="C2669" s="19" t="s">
        <v>1230</v>
      </c>
      <c r="E2669" s="27">
        <v>43465</v>
      </c>
      <c r="F2669" s="249">
        <v>575842.91</v>
      </c>
      <c r="G2669" s="67">
        <v>0.03</v>
      </c>
      <c r="H2669" s="250">
        <v>1439.6100000000001</v>
      </c>
      <c r="I2669" s="249">
        <f t="shared" si="884"/>
        <v>575842.91</v>
      </c>
      <c r="J2669" s="67">
        <f t="shared" si="866"/>
        <v>0.03</v>
      </c>
      <c r="K2669" s="259">
        <f t="shared" si="885"/>
        <v>1439.6072750000001</v>
      </c>
      <c r="L2669" s="250">
        <f t="shared" si="878"/>
        <v>0</v>
      </c>
      <c r="M2669" s="19" t="s">
        <v>1260</v>
      </c>
      <c r="O2669" s="32" t="str">
        <f t="shared" si="886"/>
        <v>E344</v>
      </c>
      <c r="P2669" s="318"/>
      <c r="T2669" s="19" t="s">
        <v>1260</v>
      </c>
    </row>
    <row r="2670" spans="1:20" s="19" customFormat="1" ht="15.75" outlineLevel="1" thickBot="1" x14ac:dyDescent="0.3">
      <c r="A2670" s="28" t="s">
        <v>828</v>
      </c>
      <c r="C2670" s="20" t="s">
        <v>1235</v>
      </c>
      <c r="E2670" s="104" t="s">
        <v>1266</v>
      </c>
      <c r="F2670" s="29"/>
      <c r="G2670" s="30"/>
      <c r="H2670" s="41">
        <f>SUBTOTAL(9,H2658:H2669)</f>
        <v>17275.320000000003</v>
      </c>
      <c r="I2670" s="29"/>
      <c r="J2670" s="30">
        <f t="shared" ref="J2670:J2733" si="887">G2670</f>
        <v>0</v>
      </c>
      <c r="K2670" s="41">
        <f>SUBTOTAL(9,K2658:K2669)</f>
        <v>17275.2873</v>
      </c>
      <c r="L2670" s="41">
        <f t="shared" si="878"/>
        <v>-0.03</v>
      </c>
      <c r="O2670" s="32" t="str">
        <f>LEFT(A2670,5)</f>
        <v>E3440</v>
      </c>
      <c r="P2670" s="318">
        <f>-L2670/2</f>
        <v>1.4999999999999999E-2</v>
      </c>
    </row>
    <row r="2671" spans="1:20" ht="15.75" outlineLevel="2" thickTop="1" x14ac:dyDescent="0.25">
      <c r="A2671" t="s">
        <v>226</v>
      </c>
      <c r="B2671" t="str">
        <f t="shared" ref="B2671:B2682" si="888">CONCATENATE(A2671,"-",MONTH(E2671))</f>
        <v>E3440 PRD Gen, Frederickson-1</v>
      </c>
      <c r="C2671" s="19" t="s">
        <v>1230</v>
      </c>
      <c r="E2671" s="27">
        <v>43131</v>
      </c>
      <c r="F2671" s="249">
        <v>29940685.359999999</v>
      </c>
      <c r="G2671" s="67">
        <v>1.6899999999999998E-2</v>
      </c>
      <c r="H2671" s="250">
        <v>42166.47</v>
      </c>
      <c r="I2671" s="249">
        <f t="shared" ref="I2671:I2682" si="889">VLOOKUP(CONCATENATE(A2671,"-12"),$B$6:$F$7816,5,FALSE)</f>
        <v>30465171.77</v>
      </c>
      <c r="J2671" s="67">
        <f t="shared" si="887"/>
        <v>1.6899999999999998E-2</v>
      </c>
      <c r="K2671" s="259">
        <f t="shared" ref="K2671:K2682" si="890">I2671*J2671/12</f>
        <v>42905.116909416662</v>
      </c>
      <c r="L2671" s="250">
        <f t="shared" si="878"/>
        <v>738.65</v>
      </c>
      <c r="M2671" s="19" t="s">
        <v>1260</v>
      </c>
      <c r="O2671" s="32" t="str">
        <f t="shared" ref="O2671:O2682" si="891">LEFT(A2671,4)</f>
        <v>E344</v>
      </c>
      <c r="P2671" s="318"/>
      <c r="T2671" s="19" t="s">
        <v>1260</v>
      </c>
    </row>
    <row r="2672" spans="1:20" outlineLevel="2" x14ac:dyDescent="0.25">
      <c r="A2672" t="s">
        <v>226</v>
      </c>
      <c r="B2672" t="str">
        <f t="shared" si="888"/>
        <v>E3440 PRD Gen, Frederickson-2</v>
      </c>
      <c r="C2672" s="19" t="s">
        <v>1230</v>
      </c>
      <c r="E2672" s="27">
        <v>43159</v>
      </c>
      <c r="F2672" s="249">
        <v>29940685.359999999</v>
      </c>
      <c r="G2672" s="67">
        <v>1.6899999999999998E-2</v>
      </c>
      <c r="H2672" s="250">
        <v>42166.47</v>
      </c>
      <c r="I2672" s="249">
        <f t="shared" si="889"/>
        <v>30465171.77</v>
      </c>
      <c r="J2672" s="67">
        <f t="shared" si="887"/>
        <v>1.6899999999999998E-2</v>
      </c>
      <c r="K2672" s="259">
        <f t="shared" si="890"/>
        <v>42905.116909416662</v>
      </c>
      <c r="L2672" s="250">
        <f t="shared" si="878"/>
        <v>738.65</v>
      </c>
      <c r="M2672" s="19" t="s">
        <v>1260</v>
      </c>
      <c r="O2672" s="32" t="str">
        <f t="shared" si="891"/>
        <v>E344</v>
      </c>
      <c r="P2672" s="318"/>
      <c r="T2672" s="19" t="s">
        <v>1260</v>
      </c>
    </row>
    <row r="2673" spans="1:20" outlineLevel="2" x14ac:dyDescent="0.25">
      <c r="A2673" t="s">
        <v>226</v>
      </c>
      <c r="B2673" t="str">
        <f t="shared" si="888"/>
        <v>E3440 PRD Gen, Frederickson-3</v>
      </c>
      <c r="C2673" s="19" t="s">
        <v>1230</v>
      </c>
      <c r="E2673" s="27">
        <v>43190</v>
      </c>
      <c r="F2673" s="249">
        <v>29940685.359999999</v>
      </c>
      <c r="G2673" s="67">
        <v>1.6899999999999998E-2</v>
      </c>
      <c r="H2673" s="250">
        <v>42166.47</v>
      </c>
      <c r="I2673" s="249">
        <f t="shared" si="889"/>
        <v>30465171.77</v>
      </c>
      <c r="J2673" s="67">
        <f t="shared" si="887"/>
        <v>1.6899999999999998E-2</v>
      </c>
      <c r="K2673" s="259">
        <f t="shared" si="890"/>
        <v>42905.116909416662</v>
      </c>
      <c r="L2673" s="250">
        <f t="shared" si="878"/>
        <v>738.65</v>
      </c>
      <c r="M2673" s="19" t="s">
        <v>1260</v>
      </c>
      <c r="O2673" s="32" t="str">
        <f t="shared" si="891"/>
        <v>E344</v>
      </c>
      <c r="P2673" s="318"/>
      <c r="T2673" s="19" t="s">
        <v>1260</v>
      </c>
    </row>
    <row r="2674" spans="1:20" outlineLevel="2" x14ac:dyDescent="0.25">
      <c r="A2674" t="s">
        <v>226</v>
      </c>
      <c r="B2674" t="str">
        <f t="shared" si="888"/>
        <v>E3440 PRD Gen, Frederickson-4</v>
      </c>
      <c r="C2674" s="19" t="s">
        <v>1230</v>
      </c>
      <c r="E2674" s="27">
        <v>43220</v>
      </c>
      <c r="F2674" s="249">
        <v>29940685.359999999</v>
      </c>
      <c r="G2674" s="67">
        <v>1.6899999999999998E-2</v>
      </c>
      <c r="H2674" s="250">
        <v>42166.47</v>
      </c>
      <c r="I2674" s="249">
        <f t="shared" si="889"/>
        <v>30465171.77</v>
      </c>
      <c r="J2674" s="67">
        <f t="shared" si="887"/>
        <v>1.6899999999999998E-2</v>
      </c>
      <c r="K2674" s="259">
        <f t="shared" si="890"/>
        <v>42905.116909416662</v>
      </c>
      <c r="L2674" s="250">
        <f t="shared" si="878"/>
        <v>738.65</v>
      </c>
      <c r="M2674" s="19" t="s">
        <v>1260</v>
      </c>
      <c r="O2674" s="32" t="str">
        <f t="shared" si="891"/>
        <v>E344</v>
      </c>
      <c r="P2674" s="318"/>
      <c r="T2674" s="19" t="s">
        <v>1260</v>
      </c>
    </row>
    <row r="2675" spans="1:20" outlineLevel="2" x14ac:dyDescent="0.25">
      <c r="A2675" t="s">
        <v>226</v>
      </c>
      <c r="B2675" t="str">
        <f t="shared" si="888"/>
        <v>E3440 PRD Gen, Frederickson-5</v>
      </c>
      <c r="C2675" s="19" t="s">
        <v>1230</v>
      </c>
      <c r="E2675" s="27">
        <v>43251</v>
      </c>
      <c r="F2675" s="249">
        <v>30202285.140000001</v>
      </c>
      <c r="G2675" s="67">
        <v>1.6899999999999998E-2</v>
      </c>
      <c r="H2675" s="250">
        <v>42534.89</v>
      </c>
      <c r="I2675" s="249">
        <f t="shared" si="889"/>
        <v>30465171.77</v>
      </c>
      <c r="J2675" s="67">
        <f t="shared" si="887"/>
        <v>1.6899999999999998E-2</v>
      </c>
      <c r="K2675" s="259">
        <f t="shared" si="890"/>
        <v>42905.116909416662</v>
      </c>
      <c r="L2675" s="250">
        <f t="shared" si="878"/>
        <v>370.23</v>
      </c>
      <c r="M2675" s="19" t="s">
        <v>1260</v>
      </c>
      <c r="O2675" s="32" t="str">
        <f t="shared" si="891"/>
        <v>E344</v>
      </c>
      <c r="P2675" s="318"/>
      <c r="T2675" s="19" t="s">
        <v>1260</v>
      </c>
    </row>
    <row r="2676" spans="1:20" outlineLevel="2" x14ac:dyDescent="0.25">
      <c r="A2676" t="s">
        <v>226</v>
      </c>
      <c r="B2676" t="str">
        <f t="shared" si="888"/>
        <v>E3440 PRD Gen, Frederickson-6</v>
      </c>
      <c r="C2676" s="19" t="s">
        <v>1230</v>
      </c>
      <c r="E2676" s="27">
        <v>43281</v>
      </c>
      <c r="F2676" s="249">
        <v>30464528.34</v>
      </c>
      <c r="G2676" s="67">
        <v>1.6899999999999998E-2</v>
      </c>
      <c r="H2676" s="250">
        <v>42904.21</v>
      </c>
      <c r="I2676" s="249">
        <f t="shared" si="889"/>
        <v>30465171.77</v>
      </c>
      <c r="J2676" s="67">
        <f t="shared" si="887"/>
        <v>1.6899999999999998E-2</v>
      </c>
      <c r="K2676" s="259">
        <f t="shared" si="890"/>
        <v>42905.116909416662</v>
      </c>
      <c r="L2676" s="250">
        <f t="shared" si="878"/>
        <v>0.91</v>
      </c>
      <c r="M2676" s="19" t="s">
        <v>1260</v>
      </c>
      <c r="O2676" s="32" t="str">
        <f t="shared" si="891"/>
        <v>E344</v>
      </c>
      <c r="P2676" s="318"/>
      <c r="T2676" s="19" t="s">
        <v>1260</v>
      </c>
    </row>
    <row r="2677" spans="1:20" outlineLevel="2" x14ac:dyDescent="0.25">
      <c r="A2677" t="s">
        <v>226</v>
      </c>
      <c r="B2677" t="str">
        <f t="shared" si="888"/>
        <v>E3440 PRD Gen, Frederickson-7</v>
      </c>
      <c r="C2677" s="19" t="s">
        <v>1230</v>
      </c>
      <c r="E2677" s="27">
        <v>43312</v>
      </c>
      <c r="F2677" s="249">
        <v>30465171.77</v>
      </c>
      <c r="G2677" s="67">
        <v>1.6899999999999998E-2</v>
      </c>
      <c r="H2677" s="250">
        <v>42905.120000000003</v>
      </c>
      <c r="I2677" s="249">
        <f t="shared" si="889"/>
        <v>30465171.77</v>
      </c>
      <c r="J2677" s="67">
        <f t="shared" si="887"/>
        <v>1.6899999999999998E-2</v>
      </c>
      <c r="K2677" s="259">
        <f t="shared" si="890"/>
        <v>42905.116909416662</v>
      </c>
      <c r="L2677" s="250">
        <f t="shared" si="878"/>
        <v>0</v>
      </c>
      <c r="M2677" s="19" t="s">
        <v>1260</v>
      </c>
      <c r="O2677" s="32" t="str">
        <f t="shared" si="891"/>
        <v>E344</v>
      </c>
      <c r="P2677" s="318"/>
      <c r="T2677" s="19" t="s">
        <v>1260</v>
      </c>
    </row>
    <row r="2678" spans="1:20" outlineLevel="2" x14ac:dyDescent="0.25">
      <c r="A2678" t="s">
        <v>226</v>
      </c>
      <c r="B2678" t="str">
        <f t="shared" si="888"/>
        <v>E3440 PRD Gen, Frederickson-8</v>
      </c>
      <c r="C2678" s="19" t="s">
        <v>1230</v>
      </c>
      <c r="E2678" s="27">
        <v>43343</v>
      </c>
      <c r="F2678" s="249">
        <v>30465171.77</v>
      </c>
      <c r="G2678" s="67">
        <v>1.6899999999999998E-2</v>
      </c>
      <c r="H2678" s="250">
        <v>42905.120000000003</v>
      </c>
      <c r="I2678" s="249">
        <f t="shared" si="889"/>
        <v>30465171.77</v>
      </c>
      <c r="J2678" s="67">
        <f t="shared" si="887"/>
        <v>1.6899999999999998E-2</v>
      </c>
      <c r="K2678" s="259">
        <f t="shared" si="890"/>
        <v>42905.116909416662</v>
      </c>
      <c r="L2678" s="250">
        <f t="shared" si="878"/>
        <v>0</v>
      </c>
      <c r="M2678" s="19" t="s">
        <v>1260</v>
      </c>
      <c r="O2678" s="32" t="str">
        <f t="shared" si="891"/>
        <v>E344</v>
      </c>
      <c r="P2678" s="318"/>
      <c r="T2678" s="19" t="s">
        <v>1260</v>
      </c>
    </row>
    <row r="2679" spans="1:20" outlineLevel="2" x14ac:dyDescent="0.25">
      <c r="A2679" t="s">
        <v>226</v>
      </c>
      <c r="B2679" t="str">
        <f t="shared" si="888"/>
        <v>E3440 PRD Gen, Frederickson-9</v>
      </c>
      <c r="C2679" s="19" t="s">
        <v>1230</v>
      </c>
      <c r="E2679" s="27">
        <v>43373</v>
      </c>
      <c r="F2679" s="249">
        <v>30465171.77</v>
      </c>
      <c r="G2679" s="67">
        <v>1.6899999999999998E-2</v>
      </c>
      <c r="H2679" s="250">
        <v>42905.120000000003</v>
      </c>
      <c r="I2679" s="249">
        <f t="shared" si="889"/>
        <v>30465171.77</v>
      </c>
      <c r="J2679" s="67">
        <f t="shared" si="887"/>
        <v>1.6899999999999998E-2</v>
      </c>
      <c r="K2679" s="259">
        <f t="shared" si="890"/>
        <v>42905.116909416662</v>
      </c>
      <c r="L2679" s="250">
        <f t="shared" si="878"/>
        <v>0</v>
      </c>
      <c r="M2679" s="19" t="s">
        <v>1260</v>
      </c>
      <c r="O2679" s="32" t="str">
        <f t="shared" si="891"/>
        <v>E344</v>
      </c>
      <c r="P2679" s="318"/>
      <c r="T2679" s="19" t="s">
        <v>1260</v>
      </c>
    </row>
    <row r="2680" spans="1:20" outlineLevel="2" x14ac:dyDescent="0.25">
      <c r="A2680" t="s">
        <v>226</v>
      </c>
      <c r="B2680" t="str">
        <f t="shared" si="888"/>
        <v>E3440 PRD Gen, Frederickson-10</v>
      </c>
      <c r="C2680" s="19" t="s">
        <v>1230</v>
      </c>
      <c r="E2680" s="27">
        <v>43404</v>
      </c>
      <c r="F2680" s="249">
        <v>30465171.77</v>
      </c>
      <c r="G2680" s="67">
        <v>1.6899999999999998E-2</v>
      </c>
      <c r="H2680" s="250">
        <v>42905.120000000003</v>
      </c>
      <c r="I2680" s="249">
        <f t="shared" si="889"/>
        <v>30465171.77</v>
      </c>
      <c r="J2680" s="67">
        <f t="shared" si="887"/>
        <v>1.6899999999999998E-2</v>
      </c>
      <c r="K2680" s="259">
        <f t="shared" si="890"/>
        <v>42905.116909416662</v>
      </c>
      <c r="L2680" s="250">
        <f t="shared" si="878"/>
        <v>0</v>
      </c>
      <c r="M2680" s="19" t="s">
        <v>1260</v>
      </c>
      <c r="O2680" s="32" t="str">
        <f t="shared" si="891"/>
        <v>E344</v>
      </c>
      <c r="P2680" s="318"/>
      <c r="T2680" s="19" t="s">
        <v>1260</v>
      </c>
    </row>
    <row r="2681" spans="1:20" outlineLevel="2" x14ac:dyDescent="0.25">
      <c r="A2681" t="s">
        <v>226</v>
      </c>
      <c r="B2681" t="str">
        <f t="shared" si="888"/>
        <v>E3440 PRD Gen, Frederickson-11</v>
      </c>
      <c r="C2681" s="19" t="s">
        <v>1230</v>
      </c>
      <c r="E2681" s="27">
        <v>43434</v>
      </c>
      <c r="F2681" s="249">
        <v>30465171.77</v>
      </c>
      <c r="G2681" s="67">
        <v>1.6899999999999998E-2</v>
      </c>
      <c r="H2681" s="250">
        <v>42905.120000000003</v>
      </c>
      <c r="I2681" s="249">
        <f t="shared" si="889"/>
        <v>30465171.77</v>
      </c>
      <c r="J2681" s="67">
        <f t="shared" si="887"/>
        <v>1.6899999999999998E-2</v>
      </c>
      <c r="K2681" s="259">
        <f t="shared" si="890"/>
        <v>42905.116909416662</v>
      </c>
      <c r="L2681" s="250">
        <f t="shared" si="878"/>
        <v>0</v>
      </c>
      <c r="M2681" s="19" t="s">
        <v>1260</v>
      </c>
      <c r="O2681" s="32" t="str">
        <f t="shared" si="891"/>
        <v>E344</v>
      </c>
      <c r="P2681" s="318"/>
      <c r="T2681" s="19" t="s">
        <v>1260</v>
      </c>
    </row>
    <row r="2682" spans="1:20" outlineLevel="2" x14ac:dyDescent="0.25">
      <c r="A2682" t="s">
        <v>226</v>
      </c>
      <c r="B2682" t="str">
        <f t="shared" si="888"/>
        <v>E3440 PRD Gen, Frederickson-12</v>
      </c>
      <c r="C2682" s="19" t="s">
        <v>1230</v>
      </c>
      <c r="E2682" s="27">
        <v>43465</v>
      </c>
      <c r="F2682" s="249">
        <v>30465171.77</v>
      </c>
      <c r="G2682" s="67">
        <v>1.6899999999999998E-2</v>
      </c>
      <c r="H2682" s="250">
        <v>42905.120000000003</v>
      </c>
      <c r="I2682" s="249">
        <f t="shared" si="889"/>
        <v>30465171.77</v>
      </c>
      <c r="J2682" s="67">
        <f t="shared" si="887"/>
        <v>1.6899999999999998E-2</v>
      </c>
      <c r="K2682" s="259">
        <f t="shared" si="890"/>
        <v>42905.116909416662</v>
      </c>
      <c r="L2682" s="250">
        <f t="shared" si="878"/>
        <v>0</v>
      </c>
      <c r="M2682" s="19" t="s">
        <v>1260</v>
      </c>
      <c r="O2682" s="32" t="str">
        <f t="shared" si="891"/>
        <v>E344</v>
      </c>
      <c r="P2682" s="318"/>
      <c r="T2682" s="19" t="s">
        <v>1260</v>
      </c>
    </row>
    <row r="2683" spans="1:20" s="19" customFormat="1" ht="15.75" outlineLevel="1" thickBot="1" x14ac:dyDescent="0.3">
      <c r="A2683" s="28" t="s">
        <v>829</v>
      </c>
      <c r="C2683" s="20" t="s">
        <v>1235</v>
      </c>
      <c r="E2683" s="104" t="s">
        <v>1266</v>
      </c>
      <c r="F2683" s="29"/>
      <c r="G2683" s="30"/>
      <c r="H2683" s="41">
        <f>SUBTOTAL(9,H2671:H2682)</f>
        <v>511535.7</v>
      </c>
      <c r="I2683" s="29"/>
      <c r="J2683" s="30">
        <f t="shared" si="887"/>
        <v>0</v>
      </c>
      <c r="K2683" s="41">
        <f>SUBTOTAL(9,K2671:K2682)</f>
        <v>514861.40291300003</v>
      </c>
      <c r="L2683" s="41">
        <f t="shared" si="878"/>
        <v>3325.7</v>
      </c>
      <c r="O2683" s="32" t="str">
        <f>LEFT(A2683,5)</f>
        <v>E3440</v>
      </c>
      <c r="P2683" s="318">
        <f>-L2683/2</f>
        <v>-1662.85</v>
      </c>
    </row>
    <row r="2684" spans="1:20" ht="15.75" outlineLevel="2" thickTop="1" x14ac:dyDescent="0.25">
      <c r="A2684" t="s">
        <v>227</v>
      </c>
      <c r="B2684" t="str">
        <f t="shared" ref="B2684:B2695" si="892">CONCATENATE(A2684,"-",MONTH(E2684))</f>
        <v>E3440 PRD Gen, Fredonia-1</v>
      </c>
      <c r="C2684" s="19" t="s">
        <v>1230</v>
      </c>
      <c r="E2684" s="27">
        <v>43131</v>
      </c>
      <c r="F2684" s="249">
        <v>45398326.630000003</v>
      </c>
      <c r="G2684" s="67">
        <v>2.7699999999999999E-2</v>
      </c>
      <c r="H2684" s="250">
        <v>104794.47</v>
      </c>
      <c r="I2684" s="249">
        <f t="shared" ref="I2684:I2695" si="893">VLOOKUP(CONCATENATE(A2684,"-12"),$B$6:$F$7816,5,FALSE)</f>
        <v>45675299.82</v>
      </c>
      <c r="J2684" s="67">
        <f t="shared" si="887"/>
        <v>2.7699999999999999E-2</v>
      </c>
      <c r="K2684" s="259">
        <f t="shared" ref="K2684:K2695" si="894">I2684*J2684/12</f>
        <v>105433.8170845</v>
      </c>
      <c r="L2684" s="250">
        <f t="shared" si="878"/>
        <v>639.35</v>
      </c>
      <c r="M2684" s="19" t="s">
        <v>1260</v>
      </c>
      <c r="O2684" s="32" t="str">
        <f t="shared" ref="O2684:O2695" si="895">LEFT(A2684,4)</f>
        <v>E344</v>
      </c>
      <c r="P2684" s="318"/>
      <c r="T2684" s="19" t="s">
        <v>1260</v>
      </c>
    </row>
    <row r="2685" spans="1:20" outlineLevel="2" x14ac:dyDescent="0.25">
      <c r="A2685" t="s">
        <v>227</v>
      </c>
      <c r="B2685" t="str">
        <f t="shared" si="892"/>
        <v>E3440 PRD Gen, Fredonia-2</v>
      </c>
      <c r="C2685" s="19" t="s">
        <v>1230</v>
      </c>
      <c r="E2685" s="27">
        <v>43159</v>
      </c>
      <c r="F2685" s="249">
        <v>45398326.630000003</v>
      </c>
      <c r="G2685" s="67">
        <v>2.7699999999999999E-2</v>
      </c>
      <c r="H2685" s="250">
        <v>104794.47</v>
      </c>
      <c r="I2685" s="249">
        <f t="shared" si="893"/>
        <v>45675299.82</v>
      </c>
      <c r="J2685" s="67">
        <f t="shared" si="887"/>
        <v>2.7699999999999999E-2</v>
      </c>
      <c r="K2685" s="259">
        <f t="shared" si="894"/>
        <v>105433.8170845</v>
      </c>
      <c r="L2685" s="250">
        <f t="shared" si="878"/>
        <v>639.35</v>
      </c>
      <c r="M2685" s="19" t="s">
        <v>1260</v>
      </c>
      <c r="O2685" s="32" t="str">
        <f t="shared" si="895"/>
        <v>E344</v>
      </c>
      <c r="P2685" s="318"/>
      <c r="T2685" s="19" t="s">
        <v>1260</v>
      </c>
    </row>
    <row r="2686" spans="1:20" outlineLevel="2" x14ac:dyDescent="0.25">
      <c r="A2686" t="s">
        <v>227</v>
      </c>
      <c r="B2686" t="str">
        <f t="shared" si="892"/>
        <v>E3440 PRD Gen, Fredonia-3</v>
      </c>
      <c r="C2686" s="19" t="s">
        <v>1230</v>
      </c>
      <c r="E2686" s="27">
        <v>43190</v>
      </c>
      <c r="F2686" s="249">
        <v>45398326.630000003</v>
      </c>
      <c r="G2686" s="67">
        <v>2.7699999999999999E-2</v>
      </c>
      <c r="H2686" s="250">
        <v>104794.47</v>
      </c>
      <c r="I2686" s="249">
        <f t="shared" si="893"/>
        <v>45675299.82</v>
      </c>
      <c r="J2686" s="67">
        <f t="shared" si="887"/>
        <v>2.7699999999999999E-2</v>
      </c>
      <c r="K2686" s="259">
        <f t="shared" si="894"/>
        <v>105433.8170845</v>
      </c>
      <c r="L2686" s="250">
        <f t="shared" si="878"/>
        <v>639.35</v>
      </c>
      <c r="M2686" s="19" t="s">
        <v>1260</v>
      </c>
      <c r="O2686" s="32" t="str">
        <f t="shared" si="895"/>
        <v>E344</v>
      </c>
      <c r="P2686" s="318"/>
      <c r="T2686" s="19" t="s">
        <v>1260</v>
      </c>
    </row>
    <row r="2687" spans="1:20" outlineLevel="2" x14ac:dyDescent="0.25">
      <c r="A2687" t="s">
        <v>227</v>
      </c>
      <c r="B2687" t="str">
        <f t="shared" si="892"/>
        <v>E3440 PRD Gen, Fredonia-4</v>
      </c>
      <c r="C2687" s="19" t="s">
        <v>1230</v>
      </c>
      <c r="E2687" s="27">
        <v>43220</v>
      </c>
      <c r="F2687" s="249">
        <v>45398326.630000003</v>
      </c>
      <c r="G2687" s="67">
        <v>2.7699999999999999E-2</v>
      </c>
      <c r="H2687" s="250">
        <v>104794.47</v>
      </c>
      <c r="I2687" s="249">
        <f t="shared" si="893"/>
        <v>45675299.82</v>
      </c>
      <c r="J2687" s="67">
        <f t="shared" si="887"/>
        <v>2.7699999999999999E-2</v>
      </c>
      <c r="K2687" s="259">
        <f t="shared" si="894"/>
        <v>105433.8170845</v>
      </c>
      <c r="L2687" s="250">
        <f t="shared" si="878"/>
        <v>639.35</v>
      </c>
      <c r="M2687" s="19" t="s">
        <v>1260</v>
      </c>
      <c r="O2687" s="32" t="str">
        <f t="shared" si="895"/>
        <v>E344</v>
      </c>
      <c r="P2687" s="318"/>
      <c r="T2687" s="19" t="s">
        <v>1260</v>
      </c>
    </row>
    <row r="2688" spans="1:20" outlineLevel="2" x14ac:dyDescent="0.25">
      <c r="A2688" t="s">
        <v>227</v>
      </c>
      <c r="B2688" t="str">
        <f t="shared" si="892"/>
        <v>E3440 PRD Gen, Fredonia-5</v>
      </c>
      <c r="C2688" s="19" t="s">
        <v>1230</v>
      </c>
      <c r="E2688" s="27">
        <v>43251</v>
      </c>
      <c r="F2688" s="249">
        <v>45484200.229999997</v>
      </c>
      <c r="G2688" s="67">
        <v>2.7699999999999999E-2</v>
      </c>
      <c r="H2688" s="250">
        <v>104992.70000000001</v>
      </c>
      <c r="I2688" s="249">
        <f t="shared" si="893"/>
        <v>45675299.82</v>
      </c>
      <c r="J2688" s="67">
        <f t="shared" si="887"/>
        <v>2.7699999999999999E-2</v>
      </c>
      <c r="K2688" s="259">
        <f t="shared" si="894"/>
        <v>105433.8170845</v>
      </c>
      <c r="L2688" s="250">
        <f t="shared" si="878"/>
        <v>441.12</v>
      </c>
      <c r="M2688" s="19" t="s">
        <v>1260</v>
      </c>
      <c r="O2688" s="32" t="str">
        <f t="shared" si="895"/>
        <v>E344</v>
      </c>
      <c r="P2688" s="318"/>
      <c r="T2688" s="19" t="s">
        <v>1260</v>
      </c>
    </row>
    <row r="2689" spans="1:20" outlineLevel="2" x14ac:dyDescent="0.25">
      <c r="A2689" t="s">
        <v>227</v>
      </c>
      <c r="B2689" t="str">
        <f t="shared" si="892"/>
        <v>E3440 PRD Gen, Fredonia-6</v>
      </c>
      <c r="C2689" s="19" t="s">
        <v>1230</v>
      </c>
      <c r="E2689" s="27">
        <v>43281</v>
      </c>
      <c r="F2689" s="249">
        <v>45571350.649999999</v>
      </c>
      <c r="G2689" s="67">
        <v>2.7699999999999999E-2</v>
      </c>
      <c r="H2689" s="250">
        <v>105193.87</v>
      </c>
      <c r="I2689" s="249">
        <f t="shared" si="893"/>
        <v>45675299.82</v>
      </c>
      <c r="J2689" s="67">
        <f t="shared" si="887"/>
        <v>2.7699999999999999E-2</v>
      </c>
      <c r="K2689" s="259">
        <f t="shared" si="894"/>
        <v>105433.8170845</v>
      </c>
      <c r="L2689" s="250">
        <f t="shared" si="878"/>
        <v>239.95</v>
      </c>
      <c r="M2689" s="19" t="s">
        <v>1260</v>
      </c>
      <c r="O2689" s="32" t="str">
        <f t="shared" si="895"/>
        <v>E344</v>
      </c>
      <c r="P2689" s="318"/>
      <c r="T2689" s="19" t="s">
        <v>1260</v>
      </c>
    </row>
    <row r="2690" spans="1:20" outlineLevel="2" x14ac:dyDescent="0.25">
      <c r="A2690" t="s">
        <v>227</v>
      </c>
      <c r="B2690" t="str">
        <f t="shared" si="892"/>
        <v>E3440 PRD Gen, Fredonia-7</v>
      </c>
      <c r="C2690" s="19" t="s">
        <v>1230</v>
      </c>
      <c r="E2690" s="27">
        <v>43312</v>
      </c>
      <c r="F2690" s="249">
        <v>45572627.469999999</v>
      </c>
      <c r="G2690" s="67">
        <v>2.7699999999999999E-2</v>
      </c>
      <c r="H2690" s="250">
        <v>105196.81</v>
      </c>
      <c r="I2690" s="249">
        <f t="shared" si="893"/>
        <v>45675299.82</v>
      </c>
      <c r="J2690" s="67">
        <f t="shared" si="887"/>
        <v>2.7699999999999999E-2</v>
      </c>
      <c r="K2690" s="259">
        <f t="shared" si="894"/>
        <v>105433.8170845</v>
      </c>
      <c r="L2690" s="250">
        <f t="shared" si="878"/>
        <v>237.01</v>
      </c>
      <c r="M2690" s="19" t="s">
        <v>1260</v>
      </c>
      <c r="O2690" s="32" t="str">
        <f t="shared" si="895"/>
        <v>E344</v>
      </c>
      <c r="P2690" s="318"/>
      <c r="T2690" s="19" t="s">
        <v>1260</v>
      </c>
    </row>
    <row r="2691" spans="1:20" outlineLevel="2" x14ac:dyDescent="0.25">
      <c r="A2691" t="s">
        <v>227</v>
      </c>
      <c r="B2691" t="str">
        <f t="shared" si="892"/>
        <v>E3440 PRD Gen, Fredonia-8</v>
      </c>
      <c r="C2691" s="19" t="s">
        <v>1230</v>
      </c>
      <c r="E2691" s="27">
        <v>43343</v>
      </c>
      <c r="F2691" s="249">
        <v>45572627.469999999</v>
      </c>
      <c r="G2691" s="67">
        <v>2.7699999999999999E-2</v>
      </c>
      <c r="H2691" s="250">
        <v>105196.81</v>
      </c>
      <c r="I2691" s="249">
        <f t="shared" si="893"/>
        <v>45675299.82</v>
      </c>
      <c r="J2691" s="67">
        <f t="shared" si="887"/>
        <v>2.7699999999999999E-2</v>
      </c>
      <c r="K2691" s="259">
        <f t="shared" si="894"/>
        <v>105433.8170845</v>
      </c>
      <c r="L2691" s="250">
        <f t="shared" si="878"/>
        <v>237.01</v>
      </c>
      <c r="M2691" s="19" t="s">
        <v>1260</v>
      </c>
      <c r="O2691" s="32" t="str">
        <f t="shared" si="895"/>
        <v>E344</v>
      </c>
      <c r="P2691" s="318"/>
      <c r="T2691" s="19" t="s">
        <v>1260</v>
      </c>
    </row>
    <row r="2692" spans="1:20" outlineLevel="2" x14ac:dyDescent="0.25">
      <c r="A2692" t="s">
        <v>227</v>
      </c>
      <c r="B2692" t="str">
        <f t="shared" si="892"/>
        <v>E3440 PRD Gen, Fredonia-9</v>
      </c>
      <c r="C2692" s="19" t="s">
        <v>1230</v>
      </c>
      <c r="E2692" s="27">
        <v>43373</v>
      </c>
      <c r="F2692" s="249">
        <v>45572627.469999999</v>
      </c>
      <c r="G2692" s="67">
        <v>2.7699999999999999E-2</v>
      </c>
      <c r="H2692" s="250">
        <v>105196.81</v>
      </c>
      <c r="I2692" s="249">
        <f t="shared" si="893"/>
        <v>45675299.82</v>
      </c>
      <c r="J2692" s="67">
        <f t="shared" si="887"/>
        <v>2.7699999999999999E-2</v>
      </c>
      <c r="K2692" s="259">
        <f t="shared" si="894"/>
        <v>105433.8170845</v>
      </c>
      <c r="L2692" s="250">
        <f t="shared" si="878"/>
        <v>237.01</v>
      </c>
      <c r="M2692" s="19" t="s">
        <v>1260</v>
      </c>
      <c r="O2692" s="32" t="str">
        <f t="shared" si="895"/>
        <v>E344</v>
      </c>
      <c r="P2692" s="318"/>
      <c r="T2692" s="19" t="s">
        <v>1260</v>
      </c>
    </row>
    <row r="2693" spans="1:20" outlineLevel="2" x14ac:dyDescent="0.25">
      <c r="A2693" t="s">
        <v>227</v>
      </c>
      <c r="B2693" t="str">
        <f t="shared" si="892"/>
        <v>E3440 PRD Gen, Fredonia-10</v>
      </c>
      <c r="C2693" s="19" t="s">
        <v>1230</v>
      </c>
      <c r="E2693" s="27">
        <v>43404</v>
      </c>
      <c r="F2693" s="249">
        <v>45603892.740000002</v>
      </c>
      <c r="G2693" s="67">
        <v>2.7699999999999999E-2</v>
      </c>
      <c r="H2693" s="250">
        <v>105268.98</v>
      </c>
      <c r="I2693" s="249">
        <f t="shared" si="893"/>
        <v>45675299.82</v>
      </c>
      <c r="J2693" s="67">
        <f t="shared" si="887"/>
        <v>2.7699999999999999E-2</v>
      </c>
      <c r="K2693" s="259">
        <f t="shared" si="894"/>
        <v>105433.8170845</v>
      </c>
      <c r="L2693" s="250">
        <f t="shared" si="878"/>
        <v>164.84</v>
      </c>
      <c r="M2693" s="19" t="s">
        <v>1260</v>
      </c>
      <c r="O2693" s="32" t="str">
        <f t="shared" si="895"/>
        <v>E344</v>
      </c>
      <c r="P2693" s="318"/>
      <c r="T2693" s="19" t="s">
        <v>1260</v>
      </c>
    </row>
    <row r="2694" spans="1:20" outlineLevel="2" x14ac:dyDescent="0.25">
      <c r="A2694" t="s">
        <v>227</v>
      </c>
      <c r="B2694" t="str">
        <f t="shared" si="892"/>
        <v>E3440 PRD Gen, Fredonia-11</v>
      </c>
      <c r="C2694" s="19" t="s">
        <v>1230</v>
      </c>
      <c r="E2694" s="27">
        <v>43434</v>
      </c>
      <c r="F2694" s="249">
        <v>45635158</v>
      </c>
      <c r="G2694" s="67">
        <v>2.7699999999999999E-2</v>
      </c>
      <c r="H2694" s="250">
        <v>105341.16</v>
      </c>
      <c r="I2694" s="249">
        <f t="shared" si="893"/>
        <v>45675299.82</v>
      </c>
      <c r="J2694" s="67">
        <f t="shared" si="887"/>
        <v>2.7699999999999999E-2</v>
      </c>
      <c r="K2694" s="259">
        <f t="shared" si="894"/>
        <v>105433.8170845</v>
      </c>
      <c r="L2694" s="250">
        <f t="shared" si="878"/>
        <v>92.66</v>
      </c>
      <c r="M2694" s="19" t="s">
        <v>1260</v>
      </c>
      <c r="O2694" s="32" t="str">
        <f t="shared" si="895"/>
        <v>E344</v>
      </c>
      <c r="P2694" s="318"/>
      <c r="T2694" s="19" t="s">
        <v>1260</v>
      </c>
    </row>
    <row r="2695" spans="1:20" outlineLevel="2" x14ac:dyDescent="0.25">
      <c r="A2695" t="s">
        <v>227</v>
      </c>
      <c r="B2695" t="str">
        <f t="shared" si="892"/>
        <v>E3440 PRD Gen, Fredonia-12</v>
      </c>
      <c r="C2695" s="19" t="s">
        <v>1230</v>
      </c>
      <c r="E2695" s="27">
        <v>43465</v>
      </c>
      <c r="F2695" s="249">
        <v>45675299.82</v>
      </c>
      <c r="G2695" s="67">
        <v>2.7699999999999999E-2</v>
      </c>
      <c r="H2695" s="250">
        <v>105433.82</v>
      </c>
      <c r="I2695" s="249">
        <f t="shared" si="893"/>
        <v>45675299.82</v>
      </c>
      <c r="J2695" s="67">
        <f t="shared" si="887"/>
        <v>2.7699999999999999E-2</v>
      </c>
      <c r="K2695" s="259">
        <f t="shared" si="894"/>
        <v>105433.8170845</v>
      </c>
      <c r="L2695" s="250">
        <f t="shared" si="878"/>
        <v>0</v>
      </c>
      <c r="M2695" s="19" t="s">
        <v>1260</v>
      </c>
      <c r="O2695" s="32" t="str">
        <f t="shared" si="895"/>
        <v>E344</v>
      </c>
      <c r="P2695" s="318"/>
      <c r="T2695" s="19" t="s">
        <v>1260</v>
      </c>
    </row>
    <row r="2696" spans="1:20" s="19" customFormat="1" ht="15.75" outlineLevel="1" thickBot="1" x14ac:dyDescent="0.3">
      <c r="A2696" s="28" t="s">
        <v>830</v>
      </c>
      <c r="C2696" s="20" t="s">
        <v>1235</v>
      </c>
      <c r="E2696" s="104" t="s">
        <v>1266</v>
      </c>
      <c r="F2696" s="29"/>
      <c r="G2696" s="30"/>
      <c r="H2696" s="41">
        <f>SUBTOTAL(9,H2684:H2695)</f>
        <v>1260998.8400000001</v>
      </c>
      <c r="I2696" s="29"/>
      <c r="J2696" s="30">
        <f t="shared" si="887"/>
        <v>0</v>
      </c>
      <c r="K2696" s="41">
        <f>SUBTOTAL(9,K2684:K2695)</f>
        <v>1265205.8050140003</v>
      </c>
      <c r="L2696" s="41">
        <f t="shared" si="878"/>
        <v>4206.97</v>
      </c>
      <c r="O2696" s="32" t="str">
        <f>LEFT(A2696,5)</f>
        <v>E3440</v>
      </c>
      <c r="P2696" s="318">
        <f>-L2696/2</f>
        <v>-2103.4850000000001</v>
      </c>
    </row>
    <row r="2697" spans="1:20" ht="15.75" outlineLevel="2" thickTop="1" x14ac:dyDescent="0.25">
      <c r="A2697" t="s">
        <v>228</v>
      </c>
      <c r="B2697" t="str">
        <f t="shared" ref="B2697:B2708" si="896">CONCATENATE(A2697,"-",MONTH(E2697))</f>
        <v>E3440 PRD Gen, Fredonia 3&amp;4 OP-1</v>
      </c>
      <c r="C2697" s="19" t="s">
        <v>1230</v>
      </c>
      <c r="E2697" s="27">
        <v>43131</v>
      </c>
      <c r="F2697" s="249">
        <v>54487440.109999999</v>
      </c>
      <c r="G2697" s="67">
        <v>2.7699999999999999E-2</v>
      </c>
      <c r="H2697" s="250">
        <v>125775.18</v>
      </c>
      <c r="I2697" s="249">
        <f t="shared" ref="I2697:I2708" si="897">VLOOKUP(CONCATENATE(A2697,"-12"),$B$6:$F$7816,5,FALSE)</f>
        <v>56749900.600000001</v>
      </c>
      <c r="J2697" s="67">
        <f t="shared" si="887"/>
        <v>2.7699999999999999E-2</v>
      </c>
      <c r="K2697" s="259">
        <f t="shared" ref="K2697:K2708" si="898">I2697*J2697/12</f>
        <v>130997.68721833332</v>
      </c>
      <c r="L2697" s="250">
        <f t="shared" si="878"/>
        <v>5222.51</v>
      </c>
      <c r="M2697" s="19" t="s">
        <v>1260</v>
      </c>
      <c r="O2697" s="32" t="str">
        <f t="shared" ref="O2697:O2708" si="899">LEFT(A2697,4)</f>
        <v>E344</v>
      </c>
      <c r="P2697" s="318"/>
      <c r="T2697" s="19" t="s">
        <v>1260</v>
      </c>
    </row>
    <row r="2698" spans="1:20" outlineLevel="2" x14ac:dyDescent="0.25">
      <c r="A2698" t="s">
        <v>228</v>
      </c>
      <c r="B2698" t="str">
        <f t="shared" si="896"/>
        <v>E3440 PRD Gen, Fredonia 3&amp;4 OP-2</v>
      </c>
      <c r="C2698" s="19" t="s">
        <v>1230</v>
      </c>
      <c r="E2698" s="27">
        <v>43159</v>
      </c>
      <c r="F2698" s="249">
        <v>54561251.020000003</v>
      </c>
      <c r="G2698" s="67">
        <v>2.7699999999999999E-2</v>
      </c>
      <c r="H2698" s="250">
        <v>125945.55</v>
      </c>
      <c r="I2698" s="249">
        <f t="shared" si="897"/>
        <v>56749900.600000001</v>
      </c>
      <c r="J2698" s="67">
        <f t="shared" si="887"/>
        <v>2.7699999999999999E-2</v>
      </c>
      <c r="K2698" s="259">
        <f t="shared" si="898"/>
        <v>130997.68721833332</v>
      </c>
      <c r="L2698" s="250">
        <f t="shared" si="878"/>
        <v>5052.1400000000003</v>
      </c>
      <c r="M2698" s="19" t="s">
        <v>1260</v>
      </c>
      <c r="O2698" s="32" t="str">
        <f t="shared" si="899"/>
        <v>E344</v>
      </c>
      <c r="P2698" s="318"/>
      <c r="T2698" s="19" t="s">
        <v>1260</v>
      </c>
    </row>
    <row r="2699" spans="1:20" outlineLevel="2" x14ac:dyDescent="0.25">
      <c r="A2699" t="s">
        <v>228</v>
      </c>
      <c r="B2699" t="str">
        <f t="shared" si="896"/>
        <v>E3440 PRD Gen, Fredonia 3&amp;4 OP-3</v>
      </c>
      <c r="C2699" s="19" t="s">
        <v>1230</v>
      </c>
      <c r="E2699" s="27">
        <v>43190</v>
      </c>
      <c r="F2699" s="249">
        <v>54568966.189999998</v>
      </c>
      <c r="G2699" s="67">
        <v>2.7699999999999999E-2</v>
      </c>
      <c r="H2699" s="250">
        <v>125963.37</v>
      </c>
      <c r="I2699" s="249">
        <f t="shared" si="897"/>
        <v>56749900.600000001</v>
      </c>
      <c r="J2699" s="67">
        <f t="shared" si="887"/>
        <v>2.7699999999999999E-2</v>
      </c>
      <c r="K2699" s="259">
        <f t="shared" si="898"/>
        <v>130997.68721833332</v>
      </c>
      <c r="L2699" s="250">
        <f t="shared" si="878"/>
        <v>5034.32</v>
      </c>
      <c r="M2699" s="19" t="s">
        <v>1260</v>
      </c>
      <c r="O2699" s="32" t="str">
        <f t="shared" si="899"/>
        <v>E344</v>
      </c>
      <c r="P2699" s="318"/>
      <c r="T2699" s="19" t="s">
        <v>1260</v>
      </c>
    </row>
    <row r="2700" spans="1:20" outlineLevel="2" x14ac:dyDescent="0.25">
      <c r="A2700" t="s">
        <v>228</v>
      </c>
      <c r="B2700" t="str">
        <f t="shared" si="896"/>
        <v>E3440 PRD Gen, Fredonia 3&amp;4 OP-4</v>
      </c>
      <c r="C2700" s="19" t="s">
        <v>1230</v>
      </c>
      <c r="E2700" s="27">
        <v>43220</v>
      </c>
      <c r="F2700" s="249">
        <v>54568966.189999998</v>
      </c>
      <c r="G2700" s="67">
        <v>2.7699999999999999E-2</v>
      </c>
      <c r="H2700" s="250">
        <v>125963.37</v>
      </c>
      <c r="I2700" s="249">
        <f t="shared" si="897"/>
        <v>56749900.600000001</v>
      </c>
      <c r="J2700" s="67">
        <f t="shared" si="887"/>
        <v>2.7699999999999999E-2</v>
      </c>
      <c r="K2700" s="259">
        <f t="shared" si="898"/>
        <v>130997.68721833332</v>
      </c>
      <c r="L2700" s="250">
        <f t="shared" si="878"/>
        <v>5034.32</v>
      </c>
      <c r="M2700" s="19" t="s">
        <v>1260</v>
      </c>
      <c r="O2700" s="32" t="str">
        <f t="shared" si="899"/>
        <v>E344</v>
      </c>
      <c r="P2700" s="318"/>
      <c r="T2700" s="19" t="s">
        <v>1260</v>
      </c>
    </row>
    <row r="2701" spans="1:20" outlineLevel="2" x14ac:dyDescent="0.25">
      <c r="A2701" t="s">
        <v>228</v>
      </c>
      <c r="B2701" t="str">
        <f t="shared" si="896"/>
        <v>E3440 PRD Gen, Fredonia 3&amp;4 OP-5</v>
      </c>
      <c r="C2701" s="19" t="s">
        <v>1230</v>
      </c>
      <c r="E2701" s="27">
        <v>43251</v>
      </c>
      <c r="F2701" s="249">
        <v>54568966.189999998</v>
      </c>
      <c r="G2701" s="67">
        <v>2.7699999999999999E-2</v>
      </c>
      <c r="H2701" s="250">
        <v>125963.37</v>
      </c>
      <c r="I2701" s="249">
        <f t="shared" si="897"/>
        <v>56749900.600000001</v>
      </c>
      <c r="J2701" s="67">
        <f t="shared" si="887"/>
        <v>2.7699999999999999E-2</v>
      </c>
      <c r="K2701" s="259">
        <f t="shared" si="898"/>
        <v>130997.68721833332</v>
      </c>
      <c r="L2701" s="250">
        <f t="shared" si="878"/>
        <v>5034.32</v>
      </c>
      <c r="M2701" s="19" t="s">
        <v>1260</v>
      </c>
      <c r="O2701" s="32" t="str">
        <f t="shared" si="899"/>
        <v>E344</v>
      </c>
      <c r="P2701" s="318"/>
      <c r="T2701" s="19" t="s">
        <v>1260</v>
      </c>
    </row>
    <row r="2702" spans="1:20" outlineLevel="2" x14ac:dyDescent="0.25">
      <c r="A2702" t="s">
        <v>228</v>
      </c>
      <c r="B2702" t="str">
        <f t="shared" si="896"/>
        <v>E3440 PRD Gen, Fredonia 3&amp;4 OP-6</v>
      </c>
      <c r="C2702" s="19" t="s">
        <v>1230</v>
      </c>
      <c r="E2702" s="27">
        <v>43281</v>
      </c>
      <c r="F2702" s="249">
        <v>54568966.189999998</v>
      </c>
      <c r="G2702" s="67">
        <v>2.7699999999999999E-2</v>
      </c>
      <c r="H2702" s="250">
        <v>125963.37</v>
      </c>
      <c r="I2702" s="249">
        <f t="shared" si="897"/>
        <v>56749900.600000001</v>
      </c>
      <c r="J2702" s="67">
        <f t="shared" si="887"/>
        <v>2.7699999999999999E-2</v>
      </c>
      <c r="K2702" s="259">
        <f t="shared" si="898"/>
        <v>130997.68721833332</v>
      </c>
      <c r="L2702" s="250">
        <f t="shared" si="878"/>
        <v>5034.32</v>
      </c>
      <c r="M2702" s="19" t="s">
        <v>1260</v>
      </c>
      <c r="O2702" s="32" t="str">
        <f t="shared" si="899"/>
        <v>E344</v>
      </c>
      <c r="P2702" s="318"/>
      <c r="T2702" s="19" t="s">
        <v>1260</v>
      </c>
    </row>
    <row r="2703" spans="1:20" outlineLevel="2" x14ac:dyDescent="0.25">
      <c r="A2703" t="s">
        <v>228</v>
      </c>
      <c r="B2703" t="str">
        <f t="shared" si="896"/>
        <v>E3440 PRD Gen, Fredonia 3&amp;4 OP-7</v>
      </c>
      <c r="C2703" s="19" t="s">
        <v>1230</v>
      </c>
      <c r="E2703" s="27">
        <v>43312</v>
      </c>
      <c r="F2703" s="249">
        <v>54568966.189999998</v>
      </c>
      <c r="G2703" s="67">
        <v>2.7699999999999999E-2</v>
      </c>
      <c r="H2703" s="250">
        <v>125963.37</v>
      </c>
      <c r="I2703" s="249">
        <f t="shared" si="897"/>
        <v>56749900.600000001</v>
      </c>
      <c r="J2703" s="67">
        <f t="shared" si="887"/>
        <v>2.7699999999999999E-2</v>
      </c>
      <c r="K2703" s="259">
        <f t="shared" si="898"/>
        <v>130997.68721833332</v>
      </c>
      <c r="L2703" s="250">
        <f t="shared" si="878"/>
        <v>5034.32</v>
      </c>
      <c r="M2703" s="19" t="s">
        <v>1260</v>
      </c>
      <c r="O2703" s="32" t="str">
        <f t="shared" si="899"/>
        <v>E344</v>
      </c>
      <c r="P2703" s="318"/>
      <c r="T2703" s="19" t="s">
        <v>1260</v>
      </c>
    </row>
    <row r="2704" spans="1:20" outlineLevel="2" x14ac:dyDescent="0.25">
      <c r="A2704" t="s">
        <v>228</v>
      </c>
      <c r="B2704" t="str">
        <f t="shared" si="896"/>
        <v>E3440 PRD Gen, Fredonia 3&amp;4 OP-8</v>
      </c>
      <c r="C2704" s="19" t="s">
        <v>1230</v>
      </c>
      <c r="E2704" s="27">
        <v>43343</v>
      </c>
      <c r="F2704" s="249">
        <v>54568966.189999998</v>
      </c>
      <c r="G2704" s="67">
        <v>2.7699999999999999E-2</v>
      </c>
      <c r="H2704" s="250">
        <v>125963.37</v>
      </c>
      <c r="I2704" s="249">
        <f t="shared" si="897"/>
        <v>56749900.600000001</v>
      </c>
      <c r="J2704" s="67">
        <f t="shared" si="887"/>
        <v>2.7699999999999999E-2</v>
      </c>
      <c r="K2704" s="259">
        <f t="shared" si="898"/>
        <v>130997.68721833332</v>
      </c>
      <c r="L2704" s="250">
        <f t="shared" si="878"/>
        <v>5034.32</v>
      </c>
      <c r="M2704" s="19" t="s">
        <v>1260</v>
      </c>
      <c r="O2704" s="32" t="str">
        <f t="shared" si="899"/>
        <v>E344</v>
      </c>
      <c r="P2704" s="318"/>
      <c r="T2704" s="19" t="s">
        <v>1260</v>
      </c>
    </row>
    <row r="2705" spans="1:20" outlineLevel="2" x14ac:dyDescent="0.25">
      <c r="A2705" t="s">
        <v>228</v>
      </c>
      <c r="B2705" t="str">
        <f t="shared" si="896"/>
        <v>E3440 PRD Gen, Fredonia 3&amp;4 OP-9</v>
      </c>
      <c r="C2705" s="19" t="s">
        <v>1230</v>
      </c>
      <c r="E2705" s="27">
        <v>43373</v>
      </c>
      <c r="F2705" s="249">
        <v>54568966.189999998</v>
      </c>
      <c r="G2705" s="67">
        <v>2.7699999999999999E-2</v>
      </c>
      <c r="H2705" s="250">
        <v>125963.37</v>
      </c>
      <c r="I2705" s="249">
        <f t="shared" si="897"/>
        <v>56749900.600000001</v>
      </c>
      <c r="J2705" s="67">
        <f t="shared" si="887"/>
        <v>2.7699999999999999E-2</v>
      </c>
      <c r="K2705" s="259">
        <f t="shared" si="898"/>
        <v>130997.68721833332</v>
      </c>
      <c r="L2705" s="250">
        <f t="shared" si="878"/>
        <v>5034.32</v>
      </c>
      <c r="M2705" s="19" t="s">
        <v>1260</v>
      </c>
      <c r="O2705" s="32" t="str">
        <f t="shared" si="899"/>
        <v>E344</v>
      </c>
      <c r="P2705" s="318"/>
      <c r="T2705" s="19" t="s">
        <v>1260</v>
      </c>
    </row>
    <row r="2706" spans="1:20" outlineLevel="2" x14ac:dyDescent="0.25">
      <c r="A2706" t="s">
        <v>228</v>
      </c>
      <c r="B2706" t="str">
        <f t="shared" si="896"/>
        <v>E3440 PRD Gen, Fredonia 3&amp;4 OP-10</v>
      </c>
      <c r="C2706" s="19" t="s">
        <v>1230</v>
      </c>
      <c r="E2706" s="27">
        <v>43404</v>
      </c>
      <c r="F2706" s="249">
        <v>55626072.670000002</v>
      </c>
      <c r="G2706" s="67">
        <v>2.7699999999999999E-2</v>
      </c>
      <c r="H2706" s="250">
        <v>128403.52</v>
      </c>
      <c r="I2706" s="249">
        <f t="shared" si="897"/>
        <v>56749900.600000001</v>
      </c>
      <c r="J2706" s="67">
        <f t="shared" si="887"/>
        <v>2.7699999999999999E-2</v>
      </c>
      <c r="K2706" s="259">
        <f t="shared" si="898"/>
        <v>130997.68721833332</v>
      </c>
      <c r="L2706" s="250">
        <f t="shared" si="878"/>
        <v>2594.17</v>
      </c>
      <c r="M2706" s="19" t="s">
        <v>1260</v>
      </c>
      <c r="O2706" s="32" t="str">
        <f t="shared" si="899"/>
        <v>E344</v>
      </c>
      <c r="P2706" s="318"/>
      <c r="T2706" s="19" t="s">
        <v>1260</v>
      </c>
    </row>
    <row r="2707" spans="1:20" outlineLevel="2" x14ac:dyDescent="0.25">
      <c r="A2707" t="s">
        <v>228</v>
      </c>
      <c r="B2707" t="str">
        <f t="shared" si="896"/>
        <v>E3440 PRD Gen, Fredonia 3&amp;4 OP-11</v>
      </c>
      <c r="C2707" s="19" t="s">
        <v>1230</v>
      </c>
      <c r="E2707" s="27">
        <v>43434</v>
      </c>
      <c r="F2707" s="249">
        <v>56684153</v>
      </c>
      <c r="G2707" s="67">
        <v>2.7699999999999999E-2</v>
      </c>
      <c r="H2707" s="250">
        <v>130845.92</v>
      </c>
      <c r="I2707" s="249">
        <f t="shared" si="897"/>
        <v>56749900.600000001</v>
      </c>
      <c r="J2707" s="67">
        <f t="shared" si="887"/>
        <v>2.7699999999999999E-2</v>
      </c>
      <c r="K2707" s="259">
        <f t="shared" si="898"/>
        <v>130997.68721833332</v>
      </c>
      <c r="L2707" s="250">
        <f t="shared" si="878"/>
        <v>151.77000000000001</v>
      </c>
      <c r="M2707" s="19" t="s">
        <v>1260</v>
      </c>
      <c r="O2707" s="32" t="str">
        <f t="shared" si="899"/>
        <v>E344</v>
      </c>
      <c r="P2707" s="318"/>
      <c r="T2707" s="19" t="s">
        <v>1260</v>
      </c>
    </row>
    <row r="2708" spans="1:20" outlineLevel="2" x14ac:dyDescent="0.25">
      <c r="A2708" t="s">
        <v>228</v>
      </c>
      <c r="B2708" t="str">
        <f t="shared" si="896"/>
        <v>E3440 PRD Gen, Fredonia 3&amp;4 OP-12</v>
      </c>
      <c r="C2708" s="19" t="s">
        <v>1230</v>
      </c>
      <c r="E2708" s="27">
        <v>43465</v>
      </c>
      <c r="F2708" s="249">
        <v>56749900.600000001</v>
      </c>
      <c r="G2708" s="67">
        <v>2.7699999999999999E-2</v>
      </c>
      <c r="H2708" s="250">
        <v>130997.69</v>
      </c>
      <c r="I2708" s="249">
        <f t="shared" si="897"/>
        <v>56749900.600000001</v>
      </c>
      <c r="J2708" s="67">
        <f t="shared" si="887"/>
        <v>2.7699999999999999E-2</v>
      </c>
      <c r="K2708" s="259">
        <f t="shared" si="898"/>
        <v>130997.68721833332</v>
      </c>
      <c r="L2708" s="250">
        <f t="shared" ref="L2708:L2771" si="900">ROUND(K2708-H2708,2)</f>
        <v>0</v>
      </c>
      <c r="M2708" s="19" t="s">
        <v>1260</v>
      </c>
      <c r="O2708" s="32" t="str">
        <f t="shared" si="899"/>
        <v>E344</v>
      </c>
      <c r="P2708" s="318"/>
      <c r="T2708" s="19" t="s">
        <v>1260</v>
      </c>
    </row>
    <row r="2709" spans="1:20" s="19" customFormat="1" ht="15.75" outlineLevel="1" thickBot="1" x14ac:dyDescent="0.3">
      <c r="A2709" s="28" t="s">
        <v>831</v>
      </c>
      <c r="C2709" s="20" t="s">
        <v>1235</v>
      </c>
      <c r="E2709" s="104" t="s">
        <v>1266</v>
      </c>
      <c r="F2709" s="29"/>
      <c r="G2709" s="30"/>
      <c r="H2709" s="41">
        <f>SUBTOTAL(9,H2697:H2708)</f>
        <v>1523711.4499999997</v>
      </c>
      <c r="I2709" s="29"/>
      <c r="J2709" s="30">
        <f t="shared" si="887"/>
        <v>0</v>
      </c>
      <c r="K2709" s="41">
        <f>SUBTOTAL(9,K2697:K2708)</f>
        <v>1571972.2466200001</v>
      </c>
      <c r="L2709" s="41">
        <f t="shared" si="900"/>
        <v>48260.800000000003</v>
      </c>
      <c r="O2709" s="32" t="str">
        <f>LEFT(A2709,5)</f>
        <v>E3440</v>
      </c>
      <c r="P2709" s="318">
        <f>-L2709/2</f>
        <v>-24130.400000000001</v>
      </c>
    </row>
    <row r="2710" spans="1:20" ht="15.75" outlineLevel="2" thickTop="1" x14ac:dyDescent="0.25">
      <c r="A2710" t="s">
        <v>229</v>
      </c>
      <c r="B2710" t="str">
        <f t="shared" ref="B2710:B2721" si="901">CONCATENATE(A2710,"-",MONTH(E2710))</f>
        <v>E3440 PRD Gen, Whitehorn 2&amp;3 purch-1</v>
      </c>
      <c r="C2710" s="19" t="s">
        <v>1230</v>
      </c>
      <c r="E2710" s="27">
        <v>43131</v>
      </c>
      <c r="F2710" s="249">
        <v>28235000</v>
      </c>
      <c r="G2710" s="67">
        <v>6.4999999999999997E-3</v>
      </c>
      <c r="H2710" s="250">
        <v>15293.96</v>
      </c>
      <c r="I2710" s="249">
        <f t="shared" ref="I2710:I2721" si="902">VLOOKUP(CONCATENATE(A2710,"-12"),$B$6:$F$7816,5,FALSE)</f>
        <v>28235000</v>
      </c>
      <c r="J2710" s="67">
        <f t="shared" si="887"/>
        <v>6.4999999999999997E-3</v>
      </c>
      <c r="K2710" s="259">
        <f t="shared" ref="K2710:K2721" si="903">I2710*J2710/12</f>
        <v>15293.958333333334</v>
      </c>
      <c r="L2710" s="250">
        <f t="shared" si="900"/>
        <v>0</v>
      </c>
      <c r="M2710" s="19" t="s">
        <v>1260</v>
      </c>
      <c r="O2710" s="32" t="str">
        <f t="shared" ref="O2710:O2721" si="904">LEFT(A2710,4)</f>
        <v>E344</v>
      </c>
      <c r="P2710" s="318"/>
      <c r="T2710" s="19" t="s">
        <v>1260</v>
      </c>
    </row>
    <row r="2711" spans="1:20" outlineLevel="2" x14ac:dyDescent="0.25">
      <c r="A2711" t="s">
        <v>229</v>
      </c>
      <c r="B2711" t="str">
        <f t="shared" si="901"/>
        <v>E3440 PRD Gen, Whitehorn 2&amp;3 purch-2</v>
      </c>
      <c r="C2711" s="19" t="s">
        <v>1230</v>
      </c>
      <c r="E2711" s="27">
        <v>43159</v>
      </c>
      <c r="F2711" s="249">
        <v>28235000</v>
      </c>
      <c r="G2711" s="67">
        <v>6.4999999999999997E-3</v>
      </c>
      <c r="H2711" s="250">
        <v>15293.96</v>
      </c>
      <c r="I2711" s="249">
        <f t="shared" si="902"/>
        <v>28235000</v>
      </c>
      <c r="J2711" s="67">
        <f t="shared" si="887"/>
        <v>6.4999999999999997E-3</v>
      </c>
      <c r="K2711" s="259">
        <f t="shared" si="903"/>
        <v>15293.958333333334</v>
      </c>
      <c r="L2711" s="250">
        <f t="shared" si="900"/>
        <v>0</v>
      </c>
      <c r="M2711" s="19" t="s">
        <v>1260</v>
      </c>
      <c r="O2711" s="32" t="str">
        <f t="shared" si="904"/>
        <v>E344</v>
      </c>
      <c r="P2711" s="318"/>
      <c r="T2711" s="19" t="s">
        <v>1260</v>
      </c>
    </row>
    <row r="2712" spans="1:20" outlineLevel="2" x14ac:dyDescent="0.25">
      <c r="A2712" t="s">
        <v>229</v>
      </c>
      <c r="B2712" t="str">
        <f t="shared" si="901"/>
        <v>E3440 PRD Gen, Whitehorn 2&amp;3 purch-3</v>
      </c>
      <c r="C2712" s="19" t="s">
        <v>1230</v>
      </c>
      <c r="E2712" s="27">
        <v>43190</v>
      </c>
      <c r="F2712" s="249">
        <v>28235000</v>
      </c>
      <c r="G2712" s="67">
        <v>6.4999999999999997E-3</v>
      </c>
      <c r="H2712" s="250">
        <v>15293.96</v>
      </c>
      <c r="I2712" s="249">
        <f t="shared" si="902"/>
        <v>28235000</v>
      </c>
      <c r="J2712" s="67">
        <f t="shared" si="887"/>
        <v>6.4999999999999997E-3</v>
      </c>
      <c r="K2712" s="259">
        <f t="shared" si="903"/>
        <v>15293.958333333334</v>
      </c>
      <c r="L2712" s="250">
        <f t="shared" si="900"/>
        <v>0</v>
      </c>
      <c r="M2712" s="19" t="s">
        <v>1260</v>
      </c>
      <c r="O2712" s="32" t="str">
        <f t="shared" si="904"/>
        <v>E344</v>
      </c>
      <c r="P2712" s="318"/>
      <c r="T2712" s="19" t="s">
        <v>1260</v>
      </c>
    </row>
    <row r="2713" spans="1:20" outlineLevel="2" x14ac:dyDescent="0.25">
      <c r="A2713" t="s">
        <v>229</v>
      </c>
      <c r="B2713" t="str">
        <f t="shared" si="901"/>
        <v>E3440 PRD Gen, Whitehorn 2&amp;3 purch-4</v>
      </c>
      <c r="C2713" s="19" t="s">
        <v>1230</v>
      </c>
      <c r="E2713" s="27">
        <v>43220</v>
      </c>
      <c r="F2713" s="249">
        <v>28235000</v>
      </c>
      <c r="G2713" s="67">
        <v>6.4999999999999997E-3</v>
      </c>
      <c r="H2713" s="250">
        <v>15293.96</v>
      </c>
      <c r="I2713" s="249">
        <f t="shared" si="902"/>
        <v>28235000</v>
      </c>
      <c r="J2713" s="67">
        <f t="shared" si="887"/>
        <v>6.4999999999999997E-3</v>
      </c>
      <c r="K2713" s="259">
        <f t="shared" si="903"/>
        <v>15293.958333333334</v>
      </c>
      <c r="L2713" s="250">
        <f t="shared" si="900"/>
        <v>0</v>
      </c>
      <c r="M2713" s="19" t="s">
        <v>1260</v>
      </c>
      <c r="O2713" s="32" t="str">
        <f t="shared" si="904"/>
        <v>E344</v>
      </c>
      <c r="P2713" s="318"/>
      <c r="T2713" s="19" t="s">
        <v>1260</v>
      </c>
    </row>
    <row r="2714" spans="1:20" outlineLevel="2" x14ac:dyDescent="0.25">
      <c r="A2714" t="s">
        <v>229</v>
      </c>
      <c r="B2714" t="str">
        <f t="shared" si="901"/>
        <v>E3440 PRD Gen, Whitehorn 2&amp;3 purch-5</v>
      </c>
      <c r="C2714" s="19" t="s">
        <v>1230</v>
      </c>
      <c r="E2714" s="27">
        <v>43251</v>
      </c>
      <c r="F2714" s="249">
        <v>28235000</v>
      </c>
      <c r="G2714" s="67">
        <v>6.4999999999999997E-3</v>
      </c>
      <c r="H2714" s="250">
        <v>15293.96</v>
      </c>
      <c r="I2714" s="249">
        <f t="shared" si="902"/>
        <v>28235000</v>
      </c>
      <c r="J2714" s="67">
        <f t="shared" si="887"/>
        <v>6.4999999999999997E-3</v>
      </c>
      <c r="K2714" s="259">
        <f t="shared" si="903"/>
        <v>15293.958333333334</v>
      </c>
      <c r="L2714" s="250">
        <f t="shared" si="900"/>
        <v>0</v>
      </c>
      <c r="M2714" s="19" t="s">
        <v>1260</v>
      </c>
      <c r="O2714" s="32" t="str">
        <f t="shared" si="904"/>
        <v>E344</v>
      </c>
      <c r="P2714" s="318"/>
      <c r="T2714" s="19" t="s">
        <v>1260</v>
      </c>
    </row>
    <row r="2715" spans="1:20" outlineLevel="2" x14ac:dyDescent="0.25">
      <c r="A2715" t="s">
        <v>229</v>
      </c>
      <c r="B2715" t="str">
        <f t="shared" si="901"/>
        <v>E3440 PRD Gen, Whitehorn 2&amp;3 purch-6</v>
      </c>
      <c r="C2715" s="19" t="s">
        <v>1230</v>
      </c>
      <c r="E2715" s="27">
        <v>43281</v>
      </c>
      <c r="F2715" s="249">
        <v>28235000</v>
      </c>
      <c r="G2715" s="67">
        <v>6.4999999999999997E-3</v>
      </c>
      <c r="H2715" s="250">
        <v>15293.96</v>
      </c>
      <c r="I2715" s="249">
        <f t="shared" si="902"/>
        <v>28235000</v>
      </c>
      <c r="J2715" s="67">
        <f t="shared" si="887"/>
        <v>6.4999999999999997E-3</v>
      </c>
      <c r="K2715" s="259">
        <f t="shared" si="903"/>
        <v>15293.958333333334</v>
      </c>
      <c r="L2715" s="250">
        <f t="shared" si="900"/>
        <v>0</v>
      </c>
      <c r="M2715" s="19" t="s">
        <v>1260</v>
      </c>
      <c r="O2715" s="32" t="str">
        <f t="shared" si="904"/>
        <v>E344</v>
      </c>
      <c r="P2715" s="318"/>
      <c r="T2715" s="19" t="s">
        <v>1260</v>
      </c>
    </row>
    <row r="2716" spans="1:20" outlineLevel="2" x14ac:dyDescent="0.25">
      <c r="A2716" t="s">
        <v>229</v>
      </c>
      <c r="B2716" t="str">
        <f t="shared" si="901"/>
        <v>E3440 PRD Gen, Whitehorn 2&amp;3 purch-7</v>
      </c>
      <c r="C2716" s="19" t="s">
        <v>1230</v>
      </c>
      <c r="E2716" s="27">
        <v>43312</v>
      </c>
      <c r="F2716" s="249">
        <v>28235000</v>
      </c>
      <c r="G2716" s="67">
        <v>6.4999999999999997E-3</v>
      </c>
      <c r="H2716" s="250">
        <v>15293.96</v>
      </c>
      <c r="I2716" s="249">
        <f t="shared" si="902"/>
        <v>28235000</v>
      </c>
      <c r="J2716" s="67">
        <f t="shared" si="887"/>
        <v>6.4999999999999997E-3</v>
      </c>
      <c r="K2716" s="259">
        <f t="shared" si="903"/>
        <v>15293.958333333334</v>
      </c>
      <c r="L2716" s="250">
        <f t="shared" si="900"/>
        <v>0</v>
      </c>
      <c r="M2716" s="19" t="s">
        <v>1260</v>
      </c>
      <c r="O2716" s="32" t="str">
        <f t="shared" si="904"/>
        <v>E344</v>
      </c>
      <c r="P2716" s="318"/>
      <c r="T2716" s="19" t="s">
        <v>1260</v>
      </c>
    </row>
    <row r="2717" spans="1:20" outlineLevel="2" x14ac:dyDescent="0.25">
      <c r="A2717" t="s">
        <v>229</v>
      </c>
      <c r="B2717" t="str">
        <f t="shared" si="901"/>
        <v>E3440 PRD Gen, Whitehorn 2&amp;3 purch-8</v>
      </c>
      <c r="C2717" s="19" t="s">
        <v>1230</v>
      </c>
      <c r="E2717" s="27">
        <v>43343</v>
      </c>
      <c r="F2717" s="249">
        <v>28235000</v>
      </c>
      <c r="G2717" s="67">
        <v>6.4999999999999997E-3</v>
      </c>
      <c r="H2717" s="250">
        <v>15293.96</v>
      </c>
      <c r="I2717" s="249">
        <f t="shared" si="902"/>
        <v>28235000</v>
      </c>
      <c r="J2717" s="67">
        <f t="shared" si="887"/>
        <v>6.4999999999999997E-3</v>
      </c>
      <c r="K2717" s="259">
        <f t="shared" si="903"/>
        <v>15293.958333333334</v>
      </c>
      <c r="L2717" s="250">
        <f t="shared" si="900"/>
        <v>0</v>
      </c>
      <c r="M2717" s="19" t="s">
        <v>1260</v>
      </c>
      <c r="O2717" s="32" t="str">
        <f t="shared" si="904"/>
        <v>E344</v>
      </c>
      <c r="P2717" s="318"/>
      <c r="T2717" s="19" t="s">
        <v>1260</v>
      </c>
    </row>
    <row r="2718" spans="1:20" outlineLevel="2" x14ac:dyDescent="0.25">
      <c r="A2718" t="s">
        <v>229</v>
      </c>
      <c r="B2718" t="str">
        <f t="shared" si="901"/>
        <v>E3440 PRD Gen, Whitehorn 2&amp;3 purch-9</v>
      </c>
      <c r="C2718" s="19" t="s">
        <v>1230</v>
      </c>
      <c r="E2718" s="27">
        <v>43373</v>
      </c>
      <c r="F2718" s="249">
        <v>28235000</v>
      </c>
      <c r="G2718" s="67">
        <v>6.4999999999999997E-3</v>
      </c>
      <c r="H2718" s="250">
        <v>15293.96</v>
      </c>
      <c r="I2718" s="249">
        <f t="shared" si="902"/>
        <v>28235000</v>
      </c>
      <c r="J2718" s="67">
        <f t="shared" si="887"/>
        <v>6.4999999999999997E-3</v>
      </c>
      <c r="K2718" s="259">
        <f t="shared" si="903"/>
        <v>15293.958333333334</v>
      </c>
      <c r="L2718" s="250">
        <f t="shared" si="900"/>
        <v>0</v>
      </c>
      <c r="M2718" s="19" t="s">
        <v>1260</v>
      </c>
      <c r="O2718" s="32" t="str">
        <f t="shared" si="904"/>
        <v>E344</v>
      </c>
      <c r="P2718" s="318"/>
      <c r="T2718" s="19" t="s">
        <v>1260</v>
      </c>
    </row>
    <row r="2719" spans="1:20" outlineLevel="2" x14ac:dyDescent="0.25">
      <c r="A2719" t="s">
        <v>229</v>
      </c>
      <c r="B2719" t="str">
        <f t="shared" si="901"/>
        <v>E3440 PRD Gen, Whitehorn 2&amp;3 purch-10</v>
      </c>
      <c r="C2719" s="19" t="s">
        <v>1230</v>
      </c>
      <c r="E2719" s="27">
        <v>43404</v>
      </c>
      <c r="F2719" s="249">
        <v>28235000</v>
      </c>
      <c r="G2719" s="67">
        <v>6.4999999999999997E-3</v>
      </c>
      <c r="H2719" s="250">
        <v>15293.96</v>
      </c>
      <c r="I2719" s="249">
        <f t="shared" si="902"/>
        <v>28235000</v>
      </c>
      <c r="J2719" s="67">
        <f t="shared" si="887"/>
        <v>6.4999999999999997E-3</v>
      </c>
      <c r="K2719" s="259">
        <f t="shared" si="903"/>
        <v>15293.958333333334</v>
      </c>
      <c r="L2719" s="250">
        <f t="shared" si="900"/>
        <v>0</v>
      </c>
      <c r="M2719" s="19" t="s">
        <v>1260</v>
      </c>
      <c r="O2719" s="32" t="str">
        <f t="shared" si="904"/>
        <v>E344</v>
      </c>
      <c r="P2719" s="318"/>
      <c r="T2719" s="19" t="s">
        <v>1260</v>
      </c>
    </row>
    <row r="2720" spans="1:20" outlineLevel="2" x14ac:dyDescent="0.25">
      <c r="A2720" t="s">
        <v>229</v>
      </c>
      <c r="B2720" t="str">
        <f t="shared" si="901"/>
        <v>E3440 PRD Gen, Whitehorn 2&amp;3 purch-11</v>
      </c>
      <c r="C2720" s="19" t="s">
        <v>1230</v>
      </c>
      <c r="E2720" s="27">
        <v>43434</v>
      </c>
      <c r="F2720" s="249">
        <v>28235000</v>
      </c>
      <c r="G2720" s="67">
        <v>6.4999999999999997E-3</v>
      </c>
      <c r="H2720" s="250">
        <v>15293.96</v>
      </c>
      <c r="I2720" s="249">
        <f t="shared" si="902"/>
        <v>28235000</v>
      </c>
      <c r="J2720" s="67">
        <f t="shared" si="887"/>
        <v>6.4999999999999997E-3</v>
      </c>
      <c r="K2720" s="259">
        <f t="shared" si="903"/>
        <v>15293.958333333334</v>
      </c>
      <c r="L2720" s="250">
        <f t="shared" si="900"/>
        <v>0</v>
      </c>
      <c r="M2720" s="19" t="s">
        <v>1260</v>
      </c>
      <c r="O2720" s="32" t="str">
        <f t="shared" si="904"/>
        <v>E344</v>
      </c>
      <c r="P2720" s="318"/>
      <c r="T2720" s="19" t="s">
        <v>1260</v>
      </c>
    </row>
    <row r="2721" spans="1:20" outlineLevel="2" x14ac:dyDescent="0.25">
      <c r="A2721" t="s">
        <v>229</v>
      </c>
      <c r="B2721" t="str">
        <f t="shared" si="901"/>
        <v>E3440 PRD Gen, Whitehorn 2&amp;3 purch-12</v>
      </c>
      <c r="C2721" s="19" t="s">
        <v>1230</v>
      </c>
      <c r="E2721" s="27">
        <v>43465</v>
      </c>
      <c r="F2721" s="249">
        <v>28235000</v>
      </c>
      <c r="G2721" s="67">
        <v>6.4999999999999997E-3</v>
      </c>
      <c r="H2721" s="250">
        <v>15293.96</v>
      </c>
      <c r="I2721" s="249">
        <f t="shared" si="902"/>
        <v>28235000</v>
      </c>
      <c r="J2721" s="67">
        <f t="shared" si="887"/>
        <v>6.4999999999999997E-3</v>
      </c>
      <c r="K2721" s="259">
        <f t="shared" si="903"/>
        <v>15293.958333333334</v>
      </c>
      <c r="L2721" s="250">
        <f t="shared" si="900"/>
        <v>0</v>
      </c>
      <c r="M2721" s="19" t="s">
        <v>1260</v>
      </c>
      <c r="O2721" s="32" t="str">
        <f t="shared" si="904"/>
        <v>E344</v>
      </c>
      <c r="P2721" s="318"/>
      <c r="T2721" s="19" t="s">
        <v>1260</v>
      </c>
    </row>
    <row r="2722" spans="1:20" s="19" customFormat="1" ht="15.75" outlineLevel="1" thickBot="1" x14ac:dyDescent="0.3">
      <c r="A2722" s="28" t="s">
        <v>832</v>
      </c>
      <c r="C2722" s="20" t="s">
        <v>1235</v>
      </c>
      <c r="E2722" s="104" t="s">
        <v>1266</v>
      </c>
      <c r="F2722" s="29"/>
      <c r="G2722" s="30"/>
      <c r="H2722" s="41">
        <f>SUBTOTAL(9,H2710:H2721)</f>
        <v>183527.51999999993</v>
      </c>
      <c r="I2722" s="29"/>
      <c r="J2722" s="30">
        <f t="shared" si="887"/>
        <v>0</v>
      </c>
      <c r="K2722" s="41">
        <f>SUBTOTAL(9,K2710:K2721)</f>
        <v>183527.50000000003</v>
      </c>
      <c r="L2722" s="41">
        <f t="shared" si="900"/>
        <v>-0.02</v>
      </c>
      <c r="O2722" s="32" t="str">
        <f>LEFT(A2722,5)</f>
        <v>E3440</v>
      </c>
      <c r="P2722" s="318">
        <f>-L2722/2</f>
        <v>0.01</v>
      </c>
    </row>
    <row r="2723" spans="1:20" ht="15.75" outlineLevel="2" thickTop="1" x14ac:dyDescent="0.25">
      <c r="A2723" t="s">
        <v>230</v>
      </c>
      <c r="B2723" t="str">
        <f t="shared" ref="B2723:B2734" si="905">CONCATENATE(A2723,"-",MONTH(E2723))</f>
        <v>E3440 PRD Gen, Whitehorn 2-3 Com-1</v>
      </c>
      <c r="C2723" s="19" t="s">
        <v>1230</v>
      </c>
      <c r="E2723" s="27">
        <v>43131</v>
      </c>
      <c r="F2723" s="249">
        <v>5815403.0599999996</v>
      </c>
      <c r="G2723" s="67">
        <v>6.4999999999999997E-3</v>
      </c>
      <c r="H2723" s="250">
        <v>3150.0099999999998</v>
      </c>
      <c r="I2723" s="249">
        <f t="shared" ref="I2723:I2734" si="906">VLOOKUP(CONCATENATE(A2723,"-12"),$B$6:$F$7816,5,FALSE)</f>
        <v>7289363.2300000004</v>
      </c>
      <c r="J2723" s="67">
        <f t="shared" si="887"/>
        <v>6.4999999999999997E-3</v>
      </c>
      <c r="K2723" s="259">
        <f t="shared" ref="K2723:K2734" si="907">I2723*J2723/12</f>
        <v>3948.4050829166667</v>
      </c>
      <c r="L2723" s="250">
        <f t="shared" si="900"/>
        <v>798.4</v>
      </c>
      <c r="M2723" s="19" t="s">
        <v>1260</v>
      </c>
      <c r="O2723" s="32" t="str">
        <f t="shared" ref="O2723:O2734" si="908">LEFT(A2723,4)</f>
        <v>E344</v>
      </c>
      <c r="P2723" s="318"/>
      <c r="T2723" s="19" t="s">
        <v>1260</v>
      </c>
    </row>
    <row r="2724" spans="1:20" outlineLevel="2" x14ac:dyDescent="0.25">
      <c r="A2724" t="s">
        <v>230</v>
      </c>
      <c r="B2724" t="str">
        <f t="shared" si="905"/>
        <v>E3440 PRD Gen, Whitehorn 2-3 Com-2</v>
      </c>
      <c r="C2724" s="19" t="s">
        <v>1230</v>
      </c>
      <c r="E2724" s="27">
        <v>43159</v>
      </c>
      <c r="F2724" s="249">
        <v>5815403.0599999996</v>
      </c>
      <c r="G2724" s="67">
        <v>6.4999999999999997E-3</v>
      </c>
      <c r="H2724" s="250">
        <v>3150.0099999999998</v>
      </c>
      <c r="I2724" s="249">
        <f t="shared" si="906"/>
        <v>7289363.2300000004</v>
      </c>
      <c r="J2724" s="67">
        <f t="shared" si="887"/>
        <v>6.4999999999999997E-3</v>
      </c>
      <c r="K2724" s="259">
        <f t="shared" si="907"/>
        <v>3948.4050829166667</v>
      </c>
      <c r="L2724" s="250">
        <f t="shared" si="900"/>
        <v>798.4</v>
      </c>
      <c r="M2724" s="19" t="s">
        <v>1260</v>
      </c>
      <c r="O2724" s="32" t="str">
        <f t="shared" si="908"/>
        <v>E344</v>
      </c>
      <c r="P2724" s="318"/>
      <c r="T2724" s="19" t="s">
        <v>1260</v>
      </c>
    </row>
    <row r="2725" spans="1:20" outlineLevel="2" x14ac:dyDescent="0.25">
      <c r="A2725" t="s">
        <v>230</v>
      </c>
      <c r="B2725" t="str">
        <f t="shared" si="905"/>
        <v>E3440 PRD Gen, Whitehorn 2-3 Com-3</v>
      </c>
      <c r="C2725" s="19" t="s">
        <v>1230</v>
      </c>
      <c r="E2725" s="27">
        <v>43190</v>
      </c>
      <c r="F2725" s="249">
        <v>5815403.0599999996</v>
      </c>
      <c r="G2725" s="67">
        <v>6.4999999999999997E-3</v>
      </c>
      <c r="H2725" s="250">
        <v>3150.0099999999998</v>
      </c>
      <c r="I2725" s="249">
        <f t="shared" si="906"/>
        <v>7289363.2300000004</v>
      </c>
      <c r="J2725" s="67">
        <f t="shared" si="887"/>
        <v>6.4999999999999997E-3</v>
      </c>
      <c r="K2725" s="259">
        <f t="shared" si="907"/>
        <v>3948.4050829166667</v>
      </c>
      <c r="L2725" s="250">
        <f t="shared" si="900"/>
        <v>798.4</v>
      </c>
      <c r="M2725" s="19" t="s">
        <v>1260</v>
      </c>
      <c r="O2725" s="32" t="str">
        <f t="shared" si="908"/>
        <v>E344</v>
      </c>
      <c r="P2725" s="318"/>
      <c r="T2725" s="19" t="s">
        <v>1260</v>
      </c>
    </row>
    <row r="2726" spans="1:20" outlineLevel="2" x14ac:dyDescent="0.25">
      <c r="A2726" t="s">
        <v>230</v>
      </c>
      <c r="B2726" t="str">
        <f t="shared" si="905"/>
        <v>E3440 PRD Gen, Whitehorn 2-3 Com-4</v>
      </c>
      <c r="C2726" s="19" t="s">
        <v>1230</v>
      </c>
      <c r="E2726" s="27">
        <v>43220</v>
      </c>
      <c r="F2726" s="249">
        <v>5815403.0599999996</v>
      </c>
      <c r="G2726" s="67">
        <v>6.4999999999999997E-3</v>
      </c>
      <c r="H2726" s="250">
        <v>3150.0099999999998</v>
      </c>
      <c r="I2726" s="249">
        <f t="shared" si="906"/>
        <v>7289363.2300000004</v>
      </c>
      <c r="J2726" s="67">
        <f t="shared" si="887"/>
        <v>6.4999999999999997E-3</v>
      </c>
      <c r="K2726" s="259">
        <f t="shared" si="907"/>
        <v>3948.4050829166667</v>
      </c>
      <c r="L2726" s="250">
        <f t="shared" si="900"/>
        <v>798.4</v>
      </c>
      <c r="M2726" s="19" t="s">
        <v>1260</v>
      </c>
      <c r="O2726" s="32" t="str">
        <f t="shared" si="908"/>
        <v>E344</v>
      </c>
      <c r="P2726" s="318"/>
      <c r="T2726" s="19" t="s">
        <v>1260</v>
      </c>
    </row>
    <row r="2727" spans="1:20" outlineLevel="2" x14ac:dyDescent="0.25">
      <c r="A2727" t="s">
        <v>230</v>
      </c>
      <c r="B2727" t="str">
        <f t="shared" si="905"/>
        <v>E3440 PRD Gen, Whitehorn 2-3 Com-5</v>
      </c>
      <c r="C2727" s="19" t="s">
        <v>1230</v>
      </c>
      <c r="E2727" s="27">
        <v>43251</v>
      </c>
      <c r="F2727" s="249">
        <v>5846892.2699999996</v>
      </c>
      <c r="G2727" s="67">
        <v>6.4999999999999997E-3</v>
      </c>
      <c r="H2727" s="250">
        <v>3167.06</v>
      </c>
      <c r="I2727" s="249">
        <f t="shared" si="906"/>
        <v>7289363.2300000004</v>
      </c>
      <c r="J2727" s="67">
        <f t="shared" si="887"/>
        <v>6.4999999999999997E-3</v>
      </c>
      <c r="K2727" s="259">
        <f t="shared" si="907"/>
        <v>3948.4050829166667</v>
      </c>
      <c r="L2727" s="250">
        <f t="shared" si="900"/>
        <v>781.35</v>
      </c>
      <c r="M2727" s="19" t="s">
        <v>1260</v>
      </c>
      <c r="O2727" s="32" t="str">
        <f t="shared" si="908"/>
        <v>E344</v>
      </c>
      <c r="P2727" s="318"/>
      <c r="T2727" s="19" t="s">
        <v>1260</v>
      </c>
    </row>
    <row r="2728" spans="1:20" outlineLevel="2" x14ac:dyDescent="0.25">
      <c r="A2728" t="s">
        <v>230</v>
      </c>
      <c r="B2728" t="str">
        <f t="shared" si="905"/>
        <v>E3440 PRD Gen, Whitehorn 2-3 Com-6</v>
      </c>
      <c r="C2728" s="19" t="s">
        <v>1230</v>
      </c>
      <c r="E2728" s="27">
        <v>43281</v>
      </c>
      <c r="F2728" s="249">
        <v>5878381.4699999997</v>
      </c>
      <c r="G2728" s="67">
        <v>6.4999999999999997E-3</v>
      </c>
      <c r="H2728" s="250">
        <v>3184.12</v>
      </c>
      <c r="I2728" s="249">
        <f t="shared" si="906"/>
        <v>7289363.2300000004</v>
      </c>
      <c r="J2728" s="67">
        <f t="shared" si="887"/>
        <v>6.4999999999999997E-3</v>
      </c>
      <c r="K2728" s="259">
        <f t="shared" si="907"/>
        <v>3948.4050829166667</v>
      </c>
      <c r="L2728" s="250">
        <f t="shared" si="900"/>
        <v>764.29</v>
      </c>
      <c r="M2728" s="19" t="s">
        <v>1260</v>
      </c>
      <c r="O2728" s="32" t="str">
        <f t="shared" si="908"/>
        <v>E344</v>
      </c>
      <c r="P2728" s="318"/>
      <c r="T2728" s="19" t="s">
        <v>1260</v>
      </c>
    </row>
    <row r="2729" spans="1:20" outlineLevel="2" x14ac:dyDescent="0.25">
      <c r="A2729" t="s">
        <v>230</v>
      </c>
      <c r="B2729" t="str">
        <f t="shared" si="905"/>
        <v>E3440 PRD Gen, Whitehorn 2-3 Com-7</v>
      </c>
      <c r="C2729" s="19" t="s">
        <v>1230</v>
      </c>
      <c r="E2729" s="27">
        <v>43312</v>
      </c>
      <c r="F2729" s="249">
        <v>5878381.4699999997</v>
      </c>
      <c r="G2729" s="67">
        <v>6.4999999999999997E-3</v>
      </c>
      <c r="H2729" s="250">
        <v>3184.12</v>
      </c>
      <c r="I2729" s="249">
        <f t="shared" si="906"/>
        <v>7289363.2300000004</v>
      </c>
      <c r="J2729" s="67">
        <f t="shared" si="887"/>
        <v>6.4999999999999997E-3</v>
      </c>
      <c r="K2729" s="259">
        <f t="shared" si="907"/>
        <v>3948.4050829166667</v>
      </c>
      <c r="L2729" s="250">
        <f t="shared" si="900"/>
        <v>764.29</v>
      </c>
      <c r="M2729" s="19" t="s">
        <v>1260</v>
      </c>
      <c r="O2729" s="32" t="str">
        <f t="shared" si="908"/>
        <v>E344</v>
      </c>
      <c r="P2729" s="318"/>
      <c r="T2729" s="19" t="s">
        <v>1260</v>
      </c>
    </row>
    <row r="2730" spans="1:20" outlineLevel="2" x14ac:dyDescent="0.25">
      <c r="A2730" t="s">
        <v>230</v>
      </c>
      <c r="B2730" t="str">
        <f t="shared" si="905"/>
        <v>E3440 PRD Gen, Whitehorn 2-3 Com-8</v>
      </c>
      <c r="C2730" s="19" t="s">
        <v>1230</v>
      </c>
      <c r="E2730" s="27">
        <v>43343</v>
      </c>
      <c r="F2730" s="249">
        <v>5878381.4699999997</v>
      </c>
      <c r="G2730" s="67">
        <v>6.4999999999999997E-3</v>
      </c>
      <c r="H2730" s="250">
        <v>3184.12</v>
      </c>
      <c r="I2730" s="249">
        <f t="shared" si="906"/>
        <v>7289363.2300000004</v>
      </c>
      <c r="J2730" s="67">
        <f t="shared" si="887"/>
        <v>6.4999999999999997E-3</v>
      </c>
      <c r="K2730" s="259">
        <f t="shared" si="907"/>
        <v>3948.4050829166667</v>
      </c>
      <c r="L2730" s="250">
        <f t="shared" si="900"/>
        <v>764.29</v>
      </c>
      <c r="M2730" s="19" t="s">
        <v>1260</v>
      </c>
      <c r="O2730" s="32" t="str">
        <f t="shared" si="908"/>
        <v>E344</v>
      </c>
      <c r="P2730" s="318"/>
      <c r="T2730" s="19" t="s">
        <v>1260</v>
      </c>
    </row>
    <row r="2731" spans="1:20" outlineLevel="2" x14ac:dyDescent="0.25">
      <c r="A2731" t="s">
        <v>230</v>
      </c>
      <c r="B2731" t="str">
        <f t="shared" si="905"/>
        <v>E3440 PRD Gen, Whitehorn 2-3 Com-9</v>
      </c>
      <c r="C2731" s="19" t="s">
        <v>1230</v>
      </c>
      <c r="E2731" s="27">
        <v>43373</v>
      </c>
      <c r="F2731" s="249">
        <v>5885371.0800000001</v>
      </c>
      <c r="G2731" s="67">
        <v>6.4999999999999997E-3</v>
      </c>
      <c r="H2731" s="250">
        <v>3187.9100000000003</v>
      </c>
      <c r="I2731" s="249">
        <f t="shared" si="906"/>
        <v>7289363.2300000004</v>
      </c>
      <c r="J2731" s="67">
        <f t="shared" si="887"/>
        <v>6.4999999999999997E-3</v>
      </c>
      <c r="K2731" s="259">
        <f t="shared" si="907"/>
        <v>3948.4050829166667</v>
      </c>
      <c r="L2731" s="250">
        <f t="shared" si="900"/>
        <v>760.5</v>
      </c>
      <c r="M2731" s="19" t="s">
        <v>1260</v>
      </c>
      <c r="O2731" s="32" t="str">
        <f t="shared" si="908"/>
        <v>E344</v>
      </c>
      <c r="P2731" s="318"/>
      <c r="T2731" s="19" t="s">
        <v>1260</v>
      </c>
    </row>
    <row r="2732" spans="1:20" outlineLevel="2" x14ac:dyDescent="0.25">
      <c r="A2732" t="s">
        <v>230</v>
      </c>
      <c r="B2732" t="str">
        <f t="shared" si="905"/>
        <v>E3440 PRD Gen, Whitehorn 2-3 Com-10</v>
      </c>
      <c r="C2732" s="19" t="s">
        <v>1230</v>
      </c>
      <c r="E2732" s="27">
        <v>43404</v>
      </c>
      <c r="F2732" s="249">
        <v>5907057.8099999996</v>
      </c>
      <c r="G2732" s="67">
        <v>6.4999999999999997E-3</v>
      </c>
      <c r="H2732" s="250">
        <v>3199.66</v>
      </c>
      <c r="I2732" s="249">
        <f t="shared" si="906"/>
        <v>7289363.2300000004</v>
      </c>
      <c r="J2732" s="67">
        <f t="shared" si="887"/>
        <v>6.4999999999999997E-3</v>
      </c>
      <c r="K2732" s="259">
        <f t="shared" si="907"/>
        <v>3948.4050829166667</v>
      </c>
      <c r="L2732" s="250">
        <f t="shared" si="900"/>
        <v>748.75</v>
      </c>
      <c r="M2732" s="19" t="s">
        <v>1260</v>
      </c>
      <c r="O2732" s="32" t="str">
        <f t="shared" si="908"/>
        <v>E344</v>
      </c>
      <c r="P2732" s="318"/>
      <c r="T2732" s="19" t="s">
        <v>1260</v>
      </c>
    </row>
    <row r="2733" spans="1:20" outlineLevel="2" x14ac:dyDescent="0.25">
      <c r="A2733" t="s">
        <v>230</v>
      </c>
      <c r="B2733" t="str">
        <f t="shared" si="905"/>
        <v>E3440 PRD Gen, Whitehorn 2-3 Com-11</v>
      </c>
      <c r="C2733" s="19" t="s">
        <v>1230</v>
      </c>
      <c r="E2733" s="27">
        <v>43434</v>
      </c>
      <c r="F2733" s="249">
        <v>5921754.9299999997</v>
      </c>
      <c r="G2733" s="67">
        <v>6.4999999999999997E-3</v>
      </c>
      <c r="H2733" s="250">
        <v>3207.61</v>
      </c>
      <c r="I2733" s="249">
        <f t="shared" si="906"/>
        <v>7289363.2300000004</v>
      </c>
      <c r="J2733" s="67">
        <f t="shared" si="887"/>
        <v>6.4999999999999997E-3</v>
      </c>
      <c r="K2733" s="259">
        <f t="shared" si="907"/>
        <v>3948.4050829166667</v>
      </c>
      <c r="L2733" s="250">
        <f t="shared" si="900"/>
        <v>740.8</v>
      </c>
      <c r="M2733" s="19" t="s">
        <v>1260</v>
      </c>
      <c r="O2733" s="32" t="str">
        <f t="shared" si="908"/>
        <v>E344</v>
      </c>
      <c r="P2733" s="318"/>
      <c r="T2733" s="19" t="s">
        <v>1260</v>
      </c>
    </row>
    <row r="2734" spans="1:20" outlineLevel="2" x14ac:dyDescent="0.25">
      <c r="A2734" t="s">
        <v>230</v>
      </c>
      <c r="B2734" t="str">
        <f t="shared" si="905"/>
        <v>E3440 PRD Gen, Whitehorn 2-3 Com-12</v>
      </c>
      <c r="C2734" s="19" t="s">
        <v>1230</v>
      </c>
      <c r="E2734" s="27">
        <v>43465</v>
      </c>
      <c r="F2734" s="249">
        <v>7289363.2300000004</v>
      </c>
      <c r="G2734" s="67">
        <v>6.4999999999999997E-3</v>
      </c>
      <c r="H2734" s="250">
        <v>3948.4</v>
      </c>
      <c r="I2734" s="249">
        <f t="shared" si="906"/>
        <v>7289363.2300000004</v>
      </c>
      <c r="J2734" s="67">
        <f t="shared" ref="J2734:J2797" si="909">G2734</f>
        <v>6.4999999999999997E-3</v>
      </c>
      <c r="K2734" s="259">
        <f t="shared" si="907"/>
        <v>3948.4050829166667</v>
      </c>
      <c r="L2734" s="250">
        <f t="shared" si="900"/>
        <v>0.01</v>
      </c>
      <c r="M2734" s="19" t="s">
        <v>1260</v>
      </c>
      <c r="O2734" s="32" t="str">
        <f t="shared" si="908"/>
        <v>E344</v>
      </c>
      <c r="P2734" s="318"/>
      <c r="T2734" s="19" t="s">
        <v>1260</v>
      </c>
    </row>
    <row r="2735" spans="1:20" s="19" customFormat="1" ht="15.75" outlineLevel="1" thickBot="1" x14ac:dyDescent="0.3">
      <c r="A2735" s="28" t="s">
        <v>833</v>
      </c>
      <c r="C2735" s="20" t="s">
        <v>1235</v>
      </c>
      <c r="E2735" s="104" t="s">
        <v>1266</v>
      </c>
      <c r="F2735" s="29"/>
      <c r="G2735" s="30"/>
      <c r="H2735" s="41">
        <f>SUBTOTAL(9,H2723:H2734)</f>
        <v>38863.039999999994</v>
      </c>
      <c r="I2735" s="29"/>
      <c r="J2735" s="30">
        <f t="shared" si="909"/>
        <v>0</v>
      </c>
      <c r="K2735" s="41">
        <f>SUBTOTAL(9,K2723:K2734)</f>
        <v>47380.860995000003</v>
      </c>
      <c r="L2735" s="41">
        <f t="shared" si="900"/>
        <v>8517.82</v>
      </c>
      <c r="O2735" s="32" t="str">
        <f>LEFT(A2735,5)</f>
        <v>E3440</v>
      </c>
      <c r="P2735" s="318">
        <f>-L2735/2</f>
        <v>-4258.91</v>
      </c>
    </row>
    <row r="2736" spans="1:20" ht="15.75" outlineLevel="2" thickTop="1" x14ac:dyDescent="0.25">
      <c r="A2736" t="s">
        <v>231</v>
      </c>
      <c r="B2736" t="str">
        <f t="shared" ref="B2736:B2747" si="910">CONCATENATE(A2736,"-",MONTH(E2736))</f>
        <v>E34401 PRD Gen, Hopkins Expansion-1</v>
      </c>
      <c r="C2736" s="19" t="s">
        <v>1230</v>
      </c>
      <c r="E2736" s="27">
        <v>43131</v>
      </c>
      <c r="F2736" s="249">
        <v>10727825.529999999</v>
      </c>
      <c r="G2736" s="67">
        <v>4.8799999999999996E-2</v>
      </c>
      <c r="H2736" s="250">
        <v>43626.49</v>
      </c>
      <c r="I2736" s="249">
        <f t="shared" ref="I2736:I2747" si="911">VLOOKUP(CONCATENATE(A2736,"-12"),$B$6:$F$7816,5,FALSE)</f>
        <v>10959446.49</v>
      </c>
      <c r="J2736" s="67">
        <f t="shared" si="909"/>
        <v>4.8799999999999996E-2</v>
      </c>
      <c r="K2736" s="259">
        <f t="shared" ref="K2736:K2747" si="912">I2736*J2736/12</f>
        <v>44568.415725999999</v>
      </c>
      <c r="L2736" s="250">
        <f t="shared" si="900"/>
        <v>941.93</v>
      </c>
      <c r="M2736" s="19" t="s">
        <v>1260</v>
      </c>
      <c r="O2736" s="32" t="str">
        <f t="shared" ref="O2736:O2747" si="913">LEFT(A2736,4)</f>
        <v>E344</v>
      </c>
      <c r="P2736" s="318"/>
      <c r="T2736" s="19" t="s">
        <v>1260</v>
      </c>
    </row>
    <row r="2737" spans="1:20" outlineLevel="2" x14ac:dyDescent="0.25">
      <c r="A2737" t="s">
        <v>231</v>
      </c>
      <c r="B2737" t="str">
        <f t="shared" si="910"/>
        <v>E34401 PRD Gen, Hopkins Expansion-2</v>
      </c>
      <c r="C2737" s="19" t="s">
        <v>1230</v>
      </c>
      <c r="E2737" s="27">
        <v>43159</v>
      </c>
      <c r="F2737" s="249">
        <v>10727825.529999999</v>
      </c>
      <c r="G2737" s="67">
        <v>4.8799999999999996E-2</v>
      </c>
      <c r="H2737" s="250">
        <v>43626.49</v>
      </c>
      <c r="I2737" s="249">
        <f t="shared" si="911"/>
        <v>10959446.49</v>
      </c>
      <c r="J2737" s="67">
        <f t="shared" si="909"/>
        <v>4.8799999999999996E-2</v>
      </c>
      <c r="K2737" s="259">
        <f t="shared" si="912"/>
        <v>44568.415725999999</v>
      </c>
      <c r="L2737" s="250">
        <f t="shared" si="900"/>
        <v>941.93</v>
      </c>
      <c r="M2737" s="19" t="s">
        <v>1260</v>
      </c>
      <c r="O2737" s="32" t="str">
        <f t="shared" si="913"/>
        <v>E344</v>
      </c>
      <c r="P2737" s="318"/>
      <c r="T2737" s="19" t="s">
        <v>1260</v>
      </c>
    </row>
    <row r="2738" spans="1:20" outlineLevel="2" x14ac:dyDescent="0.25">
      <c r="A2738" t="s">
        <v>231</v>
      </c>
      <c r="B2738" t="str">
        <f t="shared" si="910"/>
        <v>E34401 PRD Gen, Hopkins Expansion-3</v>
      </c>
      <c r="C2738" s="19" t="s">
        <v>1230</v>
      </c>
      <c r="E2738" s="27">
        <v>43190</v>
      </c>
      <c r="F2738" s="249">
        <v>10727825.529999999</v>
      </c>
      <c r="G2738" s="67">
        <v>4.8799999999999996E-2</v>
      </c>
      <c r="H2738" s="250">
        <v>43626.49</v>
      </c>
      <c r="I2738" s="249">
        <f t="shared" si="911"/>
        <v>10959446.49</v>
      </c>
      <c r="J2738" s="67">
        <f t="shared" si="909"/>
        <v>4.8799999999999996E-2</v>
      </c>
      <c r="K2738" s="259">
        <f t="shared" si="912"/>
        <v>44568.415725999999</v>
      </c>
      <c r="L2738" s="250">
        <f t="shared" si="900"/>
        <v>941.93</v>
      </c>
      <c r="M2738" s="19" t="s">
        <v>1260</v>
      </c>
      <c r="O2738" s="32" t="str">
        <f t="shared" si="913"/>
        <v>E344</v>
      </c>
      <c r="P2738" s="318"/>
      <c r="T2738" s="19" t="s">
        <v>1260</v>
      </c>
    </row>
    <row r="2739" spans="1:20" outlineLevel="2" x14ac:dyDescent="0.25">
      <c r="A2739" t="s">
        <v>231</v>
      </c>
      <c r="B2739" t="str">
        <f t="shared" si="910"/>
        <v>E34401 PRD Gen, Hopkins Expansion-4</v>
      </c>
      <c r="C2739" s="19" t="s">
        <v>1230</v>
      </c>
      <c r="E2739" s="27">
        <v>43220</v>
      </c>
      <c r="F2739" s="249">
        <v>10727825.529999999</v>
      </c>
      <c r="G2739" s="67">
        <v>4.8799999999999996E-2</v>
      </c>
      <c r="H2739" s="250">
        <v>43626.49</v>
      </c>
      <c r="I2739" s="249">
        <f t="shared" si="911"/>
        <v>10959446.49</v>
      </c>
      <c r="J2739" s="67">
        <f t="shared" si="909"/>
        <v>4.8799999999999996E-2</v>
      </c>
      <c r="K2739" s="259">
        <f t="shared" si="912"/>
        <v>44568.415725999999</v>
      </c>
      <c r="L2739" s="250">
        <f t="shared" si="900"/>
        <v>941.93</v>
      </c>
      <c r="M2739" s="19" t="s">
        <v>1260</v>
      </c>
      <c r="O2739" s="32" t="str">
        <f t="shared" si="913"/>
        <v>E344</v>
      </c>
      <c r="P2739" s="318"/>
      <c r="T2739" s="19" t="s">
        <v>1260</v>
      </c>
    </row>
    <row r="2740" spans="1:20" outlineLevel="2" x14ac:dyDescent="0.25">
      <c r="A2740" t="s">
        <v>231</v>
      </c>
      <c r="B2740" t="str">
        <f t="shared" si="910"/>
        <v>E34401 PRD Gen, Hopkins Expansion-5</v>
      </c>
      <c r="C2740" s="19" t="s">
        <v>1230</v>
      </c>
      <c r="E2740" s="27">
        <v>43251</v>
      </c>
      <c r="F2740" s="249">
        <v>10722980.699999999</v>
      </c>
      <c r="G2740" s="67">
        <v>4.8799999999999996E-2</v>
      </c>
      <c r="H2740" s="250">
        <v>43606.79</v>
      </c>
      <c r="I2740" s="249">
        <f t="shared" si="911"/>
        <v>10959446.49</v>
      </c>
      <c r="J2740" s="67">
        <f t="shared" si="909"/>
        <v>4.8799999999999996E-2</v>
      </c>
      <c r="K2740" s="259">
        <f t="shared" si="912"/>
        <v>44568.415725999999</v>
      </c>
      <c r="L2740" s="250">
        <f t="shared" si="900"/>
        <v>961.63</v>
      </c>
      <c r="M2740" s="19" t="s">
        <v>1260</v>
      </c>
      <c r="O2740" s="32" t="str">
        <f t="shared" si="913"/>
        <v>E344</v>
      </c>
      <c r="P2740" s="318"/>
      <c r="T2740" s="19" t="s">
        <v>1260</v>
      </c>
    </row>
    <row r="2741" spans="1:20" outlineLevel="2" x14ac:dyDescent="0.25">
      <c r="A2741" t="s">
        <v>231</v>
      </c>
      <c r="B2741" t="str">
        <f t="shared" si="910"/>
        <v>E34401 PRD Gen, Hopkins Expansion-6</v>
      </c>
      <c r="C2741" s="19" t="s">
        <v>1230</v>
      </c>
      <c r="E2741" s="27">
        <v>43281</v>
      </c>
      <c r="F2741" s="249">
        <v>10718135.869999999</v>
      </c>
      <c r="G2741" s="67">
        <v>4.8799999999999996E-2</v>
      </c>
      <c r="H2741" s="250">
        <v>43587.09</v>
      </c>
      <c r="I2741" s="249">
        <f t="shared" si="911"/>
        <v>10959446.49</v>
      </c>
      <c r="J2741" s="67">
        <f t="shared" si="909"/>
        <v>4.8799999999999996E-2</v>
      </c>
      <c r="K2741" s="259">
        <f t="shared" si="912"/>
        <v>44568.415725999999</v>
      </c>
      <c r="L2741" s="250">
        <f t="shared" si="900"/>
        <v>981.33</v>
      </c>
      <c r="M2741" s="19" t="s">
        <v>1260</v>
      </c>
      <c r="O2741" s="32" t="str">
        <f t="shared" si="913"/>
        <v>E344</v>
      </c>
      <c r="P2741" s="318"/>
      <c r="T2741" s="19" t="s">
        <v>1260</v>
      </c>
    </row>
    <row r="2742" spans="1:20" outlineLevel="2" x14ac:dyDescent="0.25">
      <c r="A2742" t="s">
        <v>231</v>
      </c>
      <c r="B2742" t="str">
        <f t="shared" si="910"/>
        <v>E34401 PRD Gen, Hopkins Expansion-7</v>
      </c>
      <c r="C2742" s="19" t="s">
        <v>1230</v>
      </c>
      <c r="E2742" s="27">
        <v>43312</v>
      </c>
      <c r="F2742" s="249">
        <v>10718135.869999999</v>
      </c>
      <c r="G2742" s="67">
        <v>4.8799999999999996E-2</v>
      </c>
      <c r="H2742" s="250">
        <v>43587.09</v>
      </c>
      <c r="I2742" s="249">
        <f t="shared" si="911"/>
        <v>10959446.49</v>
      </c>
      <c r="J2742" s="67">
        <f t="shared" si="909"/>
        <v>4.8799999999999996E-2</v>
      </c>
      <c r="K2742" s="259">
        <f t="shared" si="912"/>
        <v>44568.415725999999</v>
      </c>
      <c r="L2742" s="250">
        <f t="shared" si="900"/>
        <v>981.33</v>
      </c>
      <c r="M2742" s="19" t="s">
        <v>1260</v>
      </c>
      <c r="O2742" s="32" t="str">
        <f t="shared" si="913"/>
        <v>E344</v>
      </c>
      <c r="P2742" s="318"/>
      <c r="T2742" s="19" t="s">
        <v>1260</v>
      </c>
    </row>
    <row r="2743" spans="1:20" outlineLevel="2" x14ac:dyDescent="0.25">
      <c r="A2743" t="s">
        <v>231</v>
      </c>
      <c r="B2743" t="str">
        <f t="shared" si="910"/>
        <v>E34401 PRD Gen, Hopkins Expansion-8</v>
      </c>
      <c r="C2743" s="19" t="s">
        <v>1230</v>
      </c>
      <c r="E2743" s="27">
        <v>43343</v>
      </c>
      <c r="F2743" s="249">
        <v>10838791.18</v>
      </c>
      <c r="G2743" s="67">
        <v>4.8799999999999996E-2</v>
      </c>
      <c r="H2743" s="250">
        <v>44077.75</v>
      </c>
      <c r="I2743" s="249">
        <f t="shared" si="911"/>
        <v>10959446.49</v>
      </c>
      <c r="J2743" s="67">
        <f t="shared" si="909"/>
        <v>4.8799999999999996E-2</v>
      </c>
      <c r="K2743" s="259">
        <f t="shared" si="912"/>
        <v>44568.415725999999</v>
      </c>
      <c r="L2743" s="250">
        <f t="shared" si="900"/>
        <v>490.67</v>
      </c>
      <c r="M2743" s="19" t="s">
        <v>1260</v>
      </c>
      <c r="O2743" s="32" t="str">
        <f t="shared" si="913"/>
        <v>E344</v>
      </c>
      <c r="P2743" s="318"/>
      <c r="T2743" s="19" t="s">
        <v>1260</v>
      </c>
    </row>
    <row r="2744" spans="1:20" outlineLevel="2" x14ac:dyDescent="0.25">
      <c r="A2744" t="s">
        <v>231</v>
      </c>
      <c r="B2744" t="str">
        <f t="shared" si="910"/>
        <v>E34401 PRD Gen, Hopkins Expansion-9</v>
      </c>
      <c r="C2744" s="19" t="s">
        <v>1230</v>
      </c>
      <c r="E2744" s="27">
        <v>43373</v>
      </c>
      <c r="F2744" s="249">
        <v>10959446.49</v>
      </c>
      <c r="G2744" s="67">
        <v>4.8799999999999996E-2</v>
      </c>
      <c r="H2744" s="250">
        <v>44568.42</v>
      </c>
      <c r="I2744" s="249">
        <f t="shared" si="911"/>
        <v>10959446.49</v>
      </c>
      <c r="J2744" s="67">
        <f t="shared" si="909"/>
        <v>4.8799999999999996E-2</v>
      </c>
      <c r="K2744" s="259">
        <f t="shared" si="912"/>
        <v>44568.415725999999</v>
      </c>
      <c r="L2744" s="250">
        <f t="shared" si="900"/>
        <v>0</v>
      </c>
      <c r="M2744" s="19" t="s">
        <v>1260</v>
      </c>
      <c r="O2744" s="32" t="str">
        <f t="shared" si="913"/>
        <v>E344</v>
      </c>
      <c r="P2744" s="318"/>
      <c r="T2744" s="19" t="s">
        <v>1260</v>
      </c>
    </row>
    <row r="2745" spans="1:20" outlineLevel="2" x14ac:dyDescent="0.25">
      <c r="A2745" t="s">
        <v>231</v>
      </c>
      <c r="B2745" t="str">
        <f t="shared" si="910"/>
        <v>E34401 PRD Gen, Hopkins Expansion-10</v>
      </c>
      <c r="C2745" s="19" t="s">
        <v>1230</v>
      </c>
      <c r="E2745" s="27">
        <v>43404</v>
      </c>
      <c r="F2745" s="249">
        <v>10959446.49</v>
      </c>
      <c r="G2745" s="67">
        <v>4.8799999999999996E-2</v>
      </c>
      <c r="H2745" s="250">
        <v>44568.42</v>
      </c>
      <c r="I2745" s="249">
        <f t="shared" si="911"/>
        <v>10959446.49</v>
      </c>
      <c r="J2745" s="67">
        <f t="shared" si="909"/>
        <v>4.8799999999999996E-2</v>
      </c>
      <c r="K2745" s="259">
        <f t="shared" si="912"/>
        <v>44568.415725999999</v>
      </c>
      <c r="L2745" s="250">
        <f t="shared" si="900"/>
        <v>0</v>
      </c>
      <c r="M2745" s="19" t="s">
        <v>1260</v>
      </c>
      <c r="O2745" s="32" t="str">
        <f t="shared" si="913"/>
        <v>E344</v>
      </c>
      <c r="P2745" s="318"/>
      <c r="T2745" s="19" t="s">
        <v>1260</v>
      </c>
    </row>
    <row r="2746" spans="1:20" outlineLevel="2" x14ac:dyDescent="0.25">
      <c r="A2746" t="s">
        <v>231</v>
      </c>
      <c r="B2746" t="str">
        <f t="shared" si="910"/>
        <v>E34401 PRD Gen, Hopkins Expansion-11</v>
      </c>
      <c r="C2746" s="19" t="s">
        <v>1230</v>
      </c>
      <c r="E2746" s="27">
        <v>43434</v>
      </c>
      <c r="F2746" s="249">
        <v>10959446.49</v>
      </c>
      <c r="G2746" s="67">
        <v>4.8799999999999996E-2</v>
      </c>
      <c r="H2746" s="250">
        <v>44568.42</v>
      </c>
      <c r="I2746" s="249">
        <f t="shared" si="911"/>
        <v>10959446.49</v>
      </c>
      <c r="J2746" s="67">
        <f t="shared" si="909"/>
        <v>4.8799999999999996E-2</v>
      </c>
      <c r="K2746" s="259">
        <f t="shared" si="912"/>
        <v>44568.415725999999</v>
      </c>
      <c r="L2746" s="250">
        <f t="shared" si="900"/>
        <v>0</v>
      </c>
      <c r="M2746" s="19" t="s">
        <v>1260</v>
      </c>
      <c r="O2746" s="32" t="str">
        <f t="shared" si="913"/>
        <v>E344</v>
      </c>
      <c r="P2746" s="318"/>
      <c r="T2746" s="19" t="s">
        <v>1260</v>
      </c>
    </row>
    <row r="2747" spans="1:20" outlineLevel="2" x14ac:dyDescent="0.25">
      <c r="A2747" t="s">
        <v>231</v>
      </c>
      <c r="B2747" t="str">
        <f t="shared" si="910"/>
        <v>E34401 PRD Gen, Hopkins Expansion-12</v>
      </c>
      <c r="C2747" s="19" t="s">
        <v>1230</v>
      </c>
      <c r="E2747" s="27">
        <v>43465</v>
      </c>
      <c r="F2747" s="249">
        <v>10959446.49</v>
      </c>
      <c r="G2747" s="67">
        <v>4.8799999999999996E-2</v>
      </c>
      <c r="H2747" s="250">
        <v>44568.42</v>
      </c>
      <c r="I2747" s="249">
        <f t="shared" si="911"/>
        <v>10959446.49</v>
      </c>
      <c r="J2747" s="67">
        <f t="shared" si="909"/>
        <v>4.8799999999999996E-2</v>
      </c>
      <c r="K2747" s="259">
        <f t="shared" si="912"/>
        <v>44568.415725999999</v>
      </c>
      <c r="L2747" s="250">
        <f t="shared" si="900"/>
        <v>0</v>
      </c>
      <c r="M2747" s="19" t="s">
        <v>1260</v>
      </c>
      <c r="O2747" s="32" t="str">
        <f t="shared" si="913"/>
        <v>E344</v>
      </c>
      <c r="P2747" s="318"/>
      <c r="T2747" s="19" t="s">
        <v>1260</v>
      </c>
    </row>
    <row r="2748" spans="1:20" s="19" customFormat="1" ht="15.75" outlineLevel="1" thickBot="1" x14ac:dyDescent="0.3">
      <c r="A2748" s="28" t="s">
        <v>834</v>
      </c>
      <c r="C2748" s="20" t="s">
        <v>1235</v>
      </c>
      <c r="E2748" s="104" t="s">
        <v>1266</v>
      </c>
      <c r="F2748" s="29"/>
      <c r="G2748" s="30"/>
      <c r="H2748" s="41">
        <f>SUBTOTAL(9,H2736:H2747)</f>
        <v>527638.36</v>
      </c>
      <c r="I2748" s="29"/>
      <c r="J2748" s="30">
        <f t="shared" si="909"/>
        <v>0</v>
      </c>
      <c r="K2748" s="41">
        <f>SUBTOTAL(9,K2736:K2747)</f>
        <v>534820.98871199985</v>
      </c>
      <c r="L2748" s="41">
        <f t="shared" si="900"/>
        <v>7182.63</v>
      </c>
      <c r="O2748" s="32" t="str">
        <f>LEFT(A2748,5)</f>
        <v>E3440</v>
      </c>
      <c r="P2748" s="318">
        <f>-L2748/2</f>
        <v>-3591.3150000000001</v>
      </c>
    </row>
    <row r="2749" spans="1:20" ht="15.75" outlineLevel="2" thickTop="1" x14ac:dyDescent="0.25">
      <c r="A2749" s="263" t="s">
        <v>232</v>
      </c>
      <c r="B2749" s="263" t="str">
        <f t="shared" ref="B2749:B2760" si="914">CONCATENATE(A2749,"-",MONTH(E2749))</f>
        <v>E34401 PRD Gen, Hopkins Ridge-1</v>
      </c>
      <c r="C2749" s="263" t="s">
        <v>1230</v>
      </c>
      <c r="D2749" s="263"/>
      <c r="E2749" s="264">
        <v>43131</v>
      </c>
      <c r="F2749" s="265">
        <v>142923808.83000001</v>
      </c>
      <c r="G2749" s="266">
        <v>4.8799999999999996E-2</v>
      </c>
      <c r="H2749" s="267">
        <v>468609.02999999997</v>
      </c>
      <c r="I2749" s="265">
        <f t="shared" ref="I2749:I2760" si="915">VLOOKUP(CONCATENATE(A2749,"-12"),$B$6:$F$7816,5,FALSE)</f>
        <v>142404683.84999999</v>
      </c>
      <c r="J2749" s="266">
        <f t="shared" si="909"/>
        <v>4.8799999999999996E-2</v>
      </c>
      <c r="K2749" s="268">
        <f t="shared" ref="K2749:K2759" si="916">K2750</f>
        <v>466542.98000000004</v>
      </c>
      <c r="L2749" s="267">
        <f t="shared" si="900"/>
        <v>-2066.0500000000002</v>
      </c>
      <c r="M2749" s="19" t="s">
        <v>1260</v>
      </c>
      <c r="N2749" s="19" t="s">
        <v>1260</v>
      </c>
      <c r="O2749" s="32" t="str">
        <f t="shared" ref="O2749:O2760" si="917">LEFT(A2749,4)</f>
        <v>E344</v>
      </c>
      <c r="P2749" s="318"/>
      <c r="T2749" s="19" t="s">
        <v>1260</v>
      </c>
    </row>
    <row r="2750" spans="1:20" outlineLevel="2" x14ac:dyDescent="0.25">
      <c r="A2750" s="263" t="s">
        <v>232</v>
      </c>
      <c r="B2750" s="263" t="str">
        <f t="shared" si="914"/>
        <v>E34401 PRD Gen, Hopkins Ridge-2</v>
      </c>
      <c r="C2750" s="263" t="s">
        <v>1230</v>
      </c>
      <c r="D2750" s="263"/>
      <c r="E2750" s="264">
        <v>43159</v>
      </c>
      <c r="F2750" s="265">
        <v>142855392.83000001</v>
      </c>
      <c r="G2750" s="266">
        <v>4.8799999999999996E-2</v>
      </c>
      <c r="H2750" s="267">
        <v>469041.51</v>
      </c>
      <c r="I2750" s="265">
        <f t="shared" si="915"/>
        <v>142404683.84999999</v>
      </c>
      <c r="J2750" s="266">
        <f t="shared" si="909"/>
        <v>4.8799999999999996E-2</v>
      </c>
      <c r="K2750" s="268">
        <f t="shared" si="916"/>
        <v>466542.98000000004</v>
      </c>
      <c r="L2750" s="267">
        <f t="shared" si="900"/>
        <v>-2498.5300000000002</v>
      </c>
      <c r="M2750" s="19" t="s">
        <v>1260</v>
      </c>
      <c r="N2750" s="19" t="s">
        <v>1260</v>
      </c>
      <c r="O2750" s="32" t="str">
        <f t="shared" si="917"/>
        <v>E344</v>
      </c>
      <c r="P2750" s="318"/>
      <c r="T2750" s="19" t="s">
        <v>1260</v>
      </c>
    </row>
    <row r="2751" spans="1:20" outlineLevel="2" x14ac:dyDescent="0.25">
      <c r="A2751" s="263" t="s">
        <v>232</v>
      </c>
      <c r="B2751" s="263" t="str">
        <f t="shared" si="914"/>
        <v>E34401 PRD Gen, Hopkins Ridge-3</v>
      </c>
      <c r="C2751" s="263" t="s">
        <v>1230</v>
      </c>
      <c r="D2751" s="263"/>
      <c r="E2751" s="264">
        <v>43190</v>
      </c>
      <c r="F2751" s="265">
        <v>142735981.65000001</v>
      </c>
      <c r="G2751" s="266">
        <v>4.8799999999999996E-2</v>
      </c>
      <c r="H2751" s="267">
        <v>468895.98000000004</v>
      </c>
      <c r="I2751" s="265">
        <f t="shared" si="915"/>
        <v>142404683.84999999</v>
      </c>
      <c r="J2751" s="266">
        <f t="shared" si="909"/>
        <v>4.8799999999999996E-2</v>
      </c>
      <c r="K2751" s="268">
        <f t="shared" si="916"/>
        <v>466542.98000000004</v>
      </c>
      <c r="L2751" s="267">
        <f t="shared" si="900"/>
        <v>-2353</v>
      </c>
      <c r="M2751" s="19" t="s">
        <v>1260</v>
      </c>
      <c r="N2751" s="19" t="s">
        <v>1260</v>
      </c>
      <c r="O2751" s="32" t="str">
        <f t="shared" si="917"/>
        <v>E344</v>
      </c>
      <c r="P2751" s="318"/>
      <c r="T2751" s="19" t="s">
        <v>1260</v>
      </c>
    </row>
    <row r="2752" spans="1:20" outlineLevel="2" x14ac:dyDescent="0.25">
      <c r="A2752" s="263" t="s">
        <v>232</v>
      </c>
      <c r="B2752" s="263" t="str">
        <f t="shared" si="914"/>
        <v>E34401 PRD Gen, Hopkins Ridge-4</v>
      </c>
      <c r="C2752" s="263" t="s">
        <v>1230</v>
      </c>
      <c r="D2752" s="263"/>
      <c r="E2752" s="264">
        <v>43220</v>
      </c>
      <c r="F2752" s="265">
        <v>142737729.71000001</v>
      </c>
      <c r="G2752" s="266">
        <v>4.8799999999999996E-2</v>
      </c>
      <c r="H2752" s="267">
        <v>468792.61</v>
      </c>
      <c r="I2752" s="265">
        <f t="shared" si="915"/>
        <v>142404683.84999999</v>
      </c>
      <c r="J2752" s="266">
        <f t="shared" si="909"/>
        <v>4.8799999999999996E-2</v>
      </c>
      <c r="K2752" s="268">
        <f t="shared" si="916"/>
        <v>466542.98000000004</v>
      </c>
      <c r="L2752" s="267">
        <f t="shared" si="900"/>
        <v>-2249.63</v>
      </c>
      <c r="M2752" s="19" t="s">
        <v>1260</v>
      </c>
      <c r="N2752" s="19" t="s">
        <v>1260</v>
      </c>
      <c r="O2752" s="32" t="str">
        <f t="shared" si="917"/>
        <v>E344</v>
      </c>
      <c r="P2752" s="318"/>
      <c r="T2752" s="19" t="s">
        <v>1260</v>
      </c>
    </row>
    <row r="2753" spans="1:20" outlineLevel="2" x14ac:dyDescent="0.25">
      <c r="A2753" s="263" t="s">
        <v>232</v>
      </c>
      <c r="B2753" s="263" t="str">
        <f t="shared" si="914"/>
        <v>E34401 PRD Gen, Hopkins Ridge-5</v>
      </c>
      <c r="C2753" s="263" t="s">
        <v>1230</v>
      </c>
      <c r="D2753" s="263"/>
      <c r="E2753" s="264">
        <v>43251</v>
      </c>
      <c r="F2753" s="265">
        <v>142793596.33000001</v>
      </c>
      <c r="G2753" s="266">
        <v>4.8799999999999996E-2</v>
      </c>
      <c r="H2753" s="267">
        <v>468908.93999999994</v>
      </c>
      <c r="I2753" s="265">
        <f t="shared" si="915"/>
        <v>142404683.84999999</v>
      </c>
      <c r="J2753" s="266">
        <f t="shared" si="909"/>
        <v>4.8799999999999996E-2</v>
      </c>
      <c r="K2753" s="268">
        <f t="shared" si="916"/>
        <v>466542.98000000004</v>
      </c>
      <c r="L2753" s="267">
        <f t="shared" si="900"/>
        <v>-2365.96</v>
      </c>
      <c r="M2753" s="19" t="s">
        <v>1260</v>
      </c>
      <c r="N2753" s="19" t="s">
        <v>1260</v>
      </c>
      <c r="O2753" s="32" t="str">
        <f t="shared" si="917"/>
        <v>E344</v>
      </c>
      <c r="P2753" s="318"/>
      <c r="T2753" s="19" t="s">
        <v>1260</v>
      </c>
    </row>
    <row r="2754" spans="1:20" outlineLevel="2" x14ac:dyDescent="0.25">
      <c r="A2754" s="263" t="s">
        <v>232</v>
      </c>
      <c r="B2754" s="263" t="str">
        <f t="shared" si="914"/>
        <v>E34401 PRD Gen, Hopkins Ridge-6</v>
      </c>
      <c r="C2754" s="263" t="s">
        <v>1230</v>
      </c>
      <c r="D2754" s="263"/>
      <c r="E2754" s="264">
        <v>43281</v>
      </c>
      <c r="F2754" s="265">
        <v>142694411.37</v>
      </c>
      <c r="G2754" s="266">
        <v>4.8799999999999996E-2</v>
      </c>
      <c r="H2754" s="267">
        <v>468394.51999999996</v>
      </c>
      <c r="I2754" s="265">
        <f t="shared" si="915"/>
        <v>142404683.84999999</v>
      </c>
      <c r="J2754" s="266">
        <f t="shared" si="909"/>
        <v>4.8799999999999996E-2</v>
      </c>
      <c r="K2754" s="268">
        <f t="shared" si="916"/>
        <v>466542.98000000004</v>
      </c>
      <c r="L2754" s="267">
        <f t="shared" si="900"/>
        <v>-1851.54</v>
      </c>
      <c r="M2754" s="19" t="s">
        <v>1260</v>
      </c>
      <c r="N2754" s="19" t="s">
        <v>1260</v>
      </c>
      <c r="O2754" s="32" t="str">
        <f t="shared" si="917"/>
        <v>E344</v>
      </c>
      <c r="P2754" s="318"/>
      <c r="T2754" s="19" t="s">
        <v>1260</v>
      </c>
    </row>
    <row r="2755" spans="1:20" outlineLevel="2" x14ac:dyDescent="0.25">
      <c r="A2755" s="263" t="s">
        <v>232</v>
      </c>
      <c r="B2755" s="263" t="str">
        <f t="shared" si="914"/>
        <v>E34401 PRD Gen, Hopkins Ridge-7</v>
      </c>
      <c r="C2755" s="263" t="s">
        <v>1230</v>
      </c>
      <c r="D2755" s="263"/>
      <c r="E2755" s="264">
        <v>43312</v>
      </c>
      <c r="F2755" s="265">
        <v>142655994.75</v>
      </c>
      <c r="G2755" s="266">
        <v>4.8799999999999996E-2</v>
      </c>
      <c r="H2755" s="267">
        <v>468126.89</v>
      </c>
      <c r="I2755" s="265">
        <f t="shared" si="915"/>
        <v>142404683.84999999</v>
      </c>
      <c r="J2755" s="266">
        <f t="shared" si="909"/>
        <v>4.8799999999999996E-2</v>
      </c>
      <c r="K2755" s="268">
        <f t="shared" si="916"/>
        <v>466542.98000000004</v>
      </c>
      <c r="L2755" s="267">
        <f t="shared" si="900"/>
        <v>-1583.91</v>
      </c>
      <c r="M2755" s="19" t="s">
        <v>1260</v>
      </c>
      <c r="N2755" s="19" t="s">
        <v>1260</v>
      </c>
      <c r="O2755" s="32" t="str">
        <f t="shared" si="917"/>
        <v>E344</v>
      </c>
      <c r="P2755" s="318"/>
      <c r="T2755" s="19" t="s">
        <v>1260</v>
      </c>
    </row>
    <row r="2756" spans="1:20" outlineLevel="2" x14ac:dyDescent="0.25">
      <c r="A2756" s="263" t="s">
        <v>232</v>
      </c>
      <c r="B2756" s="263" t="str">
        <f t="shared" si="914"/>
        <v>E34401 PRD Gen, Hopkins Ridge-8</v>
      </c>
      <c r="C2756" s="263" t="s">
        <v>1230</v>
      </c>
      <c r="D2756" s="263"/>
      <c r="E2756" s="264">
        <v>43343</v>
      </c>
      <c r="F2756" s="265">
        <v>142570724.72999999</v>
      </c>
      <c r="G2756" s="266">
        <v>4.8799999999999996E-2</v>
      </c>
      <c r="H2756" s="267">
        <v>467668.30000000005</v>
      </c>
      <c r="I2756" s="265">
        <f t="shared" si="915"/>
        <v>142404683.84999999</v>
      </c>
      <c r="J2756" s="266">
        <f t="shared" si="909"/>
        <v>4.8799999999999996E-2</v>
      </c>
      <c r="K2756" s="268">
        <f t="shared" si="916"/>
        <v>466542.98000000004</v>
      </c>
      <c r="L2756" s="267">
        <f t="shared" si="900"/>
        <v>-1125.32</v>
      </c>
      <c r="M2756" s="19" t="s">
        <v>1260</v>
      </c>
      <c r="N2756" s="19" t="s">
        <v>1260</v>
      </c>
      <c r="O2756" s="32" t="str">
        <f t="shared" si="917"/>
        <v>E344</v>
      </c>
      <c r="P2756" s="318"/>
      <c r="T2756" s="19" t="s">
        <v>1260</v>
      </c>
    </row>
    <row r="2757" spans="1:20" outlineLevel="2" x14ac:dyDescent="0.25">
      <c r="A2757" s="263" t="s">
        <v>232</v>
      </c>
      <c r="B2757" s="263" t="str">
        <f t="shared" si="914"/>
        <v>E34401 PRD Gen, Hopkins Ridge-9</v>
      </c>
      <c r="C2757" s="263" t="s">
        <v>1230</v>
      </c>
      <c r="D2757" s="263"/>
      <c r="E2757" s="264">
        <v>43373</v>
      </c>
      <c r="F2757" s="265">
        <v>142491242.5</v>
      </c>
      <c r="G2757" s="266">
        <v>4.8799999999999996E-2</v>
      </c>
      <c r="H2757" s="267">
        <v>467233.06000000006</v>
      </c>
      <c r="I2757" s="265">
        <f t="shared" si="915"/>
        <v>142404683.84999999</v>
      </c>
      <c r="J2757" s="266">
        <f t="shared" si="909"/>
        <v>4.8799999999999996E-2</v>
      </c>
      <c r="K2757" s="268">
        <f t="shared" si="916"/>
        <v>466542.98000000004</v>
      </c>
      <c r="L2757" s="267">
        <f t="shared" si="900"/>
        <v>-690.08</v>
      </c>
      <c r="M2757" s="19" t="s">
        <v>1260</v>
      </c>
      <c r="N2757" s="19" t="s">
        <v>1260</v>
      </c>
      <c r="O2757" s="32" t="str">
        <f t="shared" si="917"/>
        <v>E344</v>
      </c>
      <c r="P2757" s="318"/>
      <c r="T2757" s="19" t="s">
        <v>1260</v>
      </c>
    </row>
    <row r="2758" spans="1:20" outlineLevel="2" x14ac:dyDescent="0.25">
      <c r="A2758" s="263" t="s">
        <v>232</v>
      </c>
      <c r="B2758" s="263" t="str">
        <f t="shared" si="914"/>
        <v>E34401 PRD Gen, Hopkins Ridge-10</v>
      </c>
      <c r="C2758" s="263" t="s">
        <v>1230</v>
      </c>
      <c r="D2758" s="263"/>
      <c r="E2758" s="264">
        <v>43404</v>
      </c>
      <c r="F2758" s="265">
        <v>142493909.75</v>
      </c>
      <c r="G2758" s="266">
        <v>4.8799999999999996E-2</v>
      </c>
      <c r="H2758" s="267">
        <v>467131.48000000004</v>
      </c>
      <c r="I2758" s="265">
        <f t="shared" si="915"/>
        <v>142404683.84999999</v>
      </c>
      <c r="J2758" s="266">
        <f t="shared" si="909"/>
        <v>4.8799999999999996E-2</v>
      </c>
      <c r="K2758" s="268">
        <f t="shared" si="916"/>
        <v>466542.98000000004</v>
      </c>
      <c r="L2758" s="267">
        <f t="shared" si="900"/>
        <v>-588.5</v>
      </c>
      <c r="M2758" s="19" t="s">
        <v>1260</v>
      </c>
      <c r="N2758" s="19" t="s">
        <v>1260</v>
      </c>
      <c r="O2758" s="32" t="str">
        <f t="shared" si="917"/>
        <v>E344</v>
      </c>
      <c r="P2758" s="318"/>
      <c r="T2758" s="19" t="s">
        <v>1260</v>
      </c>
    </row>
    <row r="2759" spans="1:20" outlineLevel="2" x14ac:dyDescent="0.25">
      <c r="A2759" s="263" t="s">
        <v>232</v>
      </c>
      <c r="B2759" s="263" t="str">
        <f t="shared" si="914"/>
        <v>E34401 PRD Gen, Hopkins Ridge-11</v>
      </c>
      <c r="C2759" s="263" t="s">
        <v>1230</v>
      </c>
      <c r="D2759" s="263"/>
      <c r="E2759" s="264">
        <v>43434</v>
      </c>
      <c r="F2759" s="265">
        <v>142447588.93000001</v>
      </c>
      <c r="G2759" s="266">
        <v>4.8799999999999996E-2</v>
      </c>
      <c r="H2759" s="267">
        <v>466830.39</v>
      </c>
      <c r="I2759" s="265">
        <f t="shared" si="915"/>
        <v>142404683.84999999</v>
      </c>
      <c r="J2759" s="266">
        <f t="shared" si="909"/>
        <v>4.8799999999999996E-2</v>
      </c>
      <c r="K2759" s="268">
        <f t="shared" si="916"/>
        <v>466542.98000000004</v>
      </c>
      <c r="L2759" s="267">
        <f t="shared" si="900"/>
        <v>-287.41000000000003</v>
      </c>
      <c r="M2759" s="19" t="s">
        <v>1260</v>
      </c>
      <c r="N2759" s="19" t="s">
        <v>1260</v>
      </c>
      <c r="O2759" s="32" t="str">
        <f t="shared" si="917"/>
        <v>E344</v>
      </c>
      <c r="P2759" s="318"/>
      <c r="T2759" s="19" t="s">
        <v>1260</v>
      </c>
    </row>
    <row r="2760" spans="1:20" outlineLevel="2" x14ac:dyDescent="0.25">
      <c r="A2760" s="263" t="s">
        <v>232</v>
      </c>
      <c r="B2760" s="263" t="str">
        <f t="shared" si="914"/>
        <v>E34401 PRD Gen, Hopkins Ridge-12</v>
      </c>
      <c r="C2760" s="263" t="s">
        <v>1230</v>
      </c>
      <c r="D2760" s="263"/>
      <c r="E2760" s="264">
        <v>43465</v>
      </c>
      <c r="F2760" s="265">
        <v>142404683.84999999</v>
      </c>
      <c r="G2760" s="266">
        <v>4.8799999999999996E-2</v>
      </c>
      <c r="H2760" s="267">
        <v>466542.98000000004</v>
      </c>
      <c r="I2760" s="265">
        <f t="shared" si="915"/>
        <v>142404683.84999999</v>
      </c>
      <c r="J2760" s="266">
        <f t="shared" si="909"/>
        <v>4.8799999999999996E-2</v>
      </c>
      <c r="K2760" s="268">
        <f>H2760</f>
        <v>466542.98000000004</v>
      </c>
      <c r="L2760" s="267">
        <f t="shared" si="900"/>
        <v>0</v>
      </c>
      <c r="M2760" s="19" t="s">
        <v>1260</v>
      </c>
      <c r="N2760" s="19" t="s">
        <v>1260</v>
      </c>
      <c r="O2760" s="32" t="str">
        <f t="shared" si="917"/>
        <v>E344</v>
      </c>
      <c r="P2760" s="318"/>
      <c r="T2760" s="19" t="s">
        <v>1260</v>
      </c>
    </row>
    <row r="2761" spans="1:20" s="19" customFormat="1" ht="15.75" outlineLevel="1" thickBot="1" x14ac:dyDescent="0.3">
      <c r="A2761" s="28" t="s">
        <v>835</v>
      </c>
      <c r="C2761" s="20" t="s">
        <v>1235</v>
      </c>
      <c r="E2761" s="104" t="s">
        <v>1266</v>
      </c>
      <c r="F2761" s="29"/>
      <c r="G2761" s="30"/>
      <c r="H2761" s="41">
        <f>SUBTOTAL(9,H2749:H2760)</f>
        <v>5616175.6900000004</v>
      </c>
      <c r="I2761" s="29"/>
      <c r="J2761" s="30">
        <f t="shared" si="909"/>
        <v>0</v>
      </c>
      <c r="K2761" s="41">
        <f>SUBTOTAL(9,K2749:K2760)</f>
        <v>5598515.7600000016</v>
      </c>
      <c r="L2761" s="41">
        <f t="shared" si="900"/>
        <v>-17659.93</v>
      </c>
      <c r="O2761" s="32" t="str">
        <f>LEFT(A2761,5)</f>
        <v>E3440</v>
      </c>
      <c r="P2761" s="318">
        <f>-L2761/2</f>
        <v>8829.9650000000001</v>
      </c>
    </row>
    <row r="2762" spans="1:20" ht="15.75" outlineLevel="2" thickTop="1" x14ac:dyDescent="0.25">
      <c r="A2762" s="263" t="s">
        <v>233</v>
      </c>
      <c r="B2762" s="263" t="str">
        <f t="shared" ref="B2762:B2773" si="918">CONCATENATE(A2762,"-",MONTH(E2762))</f>
        <v>E34401 PRD Gen, LSR-1</v>
      </c>
      <c r="C2762" s="263" t="s">
        <v>1230</v>
      </c>
      <c r="D2762" s="263"/>
      <c r="E2762" s="264">
        <v>43131</v>
      </c>
      <c r="F2762" s="265">
        <v>583474734.25</v>
      </c>
      <c r="G2762" s="266">
        <v>4.3299999999999998E-2</v>
      </c>
      <c r="H2762" s="267">
        <v>1975071.23</v>
      </c>
      <c r="I2762" s="265">
        <f t="shared" ref="I2762:I2773" si="919">VLOOKUP(CONCATENATE(A2762,"-12"),$B$6:$F$7816,5,FALSE)</f>
        <v>583094533.98000002</v>
      </c>
      <c r="J2762" s="266">
        <f t="shared" si="909"/>
        <v>4.3299999999999998E-2</v>
      </c>
      <c r="K2762" s="268">
        <f t="shared" ref="K2762:K2772" si="920">K2763</f>
        <v>1974509.27</v>
      </c>
      <c r="L2762" s="267">
        <f t="shared" si="900"/>
        <v>-561.96</v>
      </c>
      <c r="M2762" s="19" t="s">
        <v>1260</v>
      </c>
      <c r="N2762" s="19" t="s">
        <v>1260</v>
      </c>
      <c r="O2762" s="32" t="str">
        <f t="shared" ref="O2762:O2773" si="921">LEFT(A2762,4)</f>
        <v>E344</v>
      </c>
      <c r="P2762" s="318"/>
      <c r="T2762" s="19" t="s">
        <v>1260</v>
      </c>
    </row>
    <row r="2763" spans="1:20" outlineLevel="2" x14ac:dyDescent="0.25">
      <c r="A2763" s="263" t="s">
        <v>233</v>
      </c>
      <c r="B2763" s="263" t="str">
        <f t="shared" si="918"/>
        <v>E34401 PRD Gen, LSR-2</v>
      </c>
      <c r="C2763" s="263" t="s">
        <v>1230</v>
      </c>
      <c r="D2763" s="263"/>
      <c r="E2763" s="264">
        <v>43159</v>
      </c>
      <c r="F2763" s="265">
        <v>583482915.38</v>
      </c>
      <c r="G2763" s="266">
        <v>4.3299999999999998E-2</v>
      </c>
      <c r="H2763" s="267">
        <v>1977107.24</v>
      </c>
      <c r="I2763" s="265">
        <f t="shared" si="919"/>
        <v>583094533.98000002</v>
      </c>
      <c r="J2763" s="266">
        <f t="shared" si="909"/>
        <v>4.3299999999999998E-2</v>
      </c>
      <c r="K2763" s="268">
        <f t="shared" si="920"/>
        <v>1974509.27</v>
      </c>
      <c r="L2763" s="267">
        <f t="shared" si="900"/>
        <v>-2597.9699999999998</v>
      </c>
      <c r="M2763" s="19" t="s">
        <v>1260</v>
      </c>
      <c r="N2763" s="19" t="s">
        <v>1260</v>
      </c>
      <c r="O2763" s="32" t="str">
        <f t="shared" si="921"/>
        <v>E344</v>
      </c>
      <c r="P2763" s="318"/>
      <c r="T2763" s="19" t="s">
        <v>1260</v>
      </c>
    </row>
    <row r="2764" spans="1:20" outlineLevel="2" x14ac:dyDescent="0.25">
      <c r="A2764" s="263" t="s">
        <v>233</v>
      </c>
      <c r="B2764" s="263" t="str">
        <f t="shared" si="918"/>
        <v>E34401 PRD Gen, LSR-3</v>
      </c>
      <c r="C2764" s="263" t="s">
        <v>1230</v>
      </c>
      <c r="D2764" s="263"/>
      <c r="E2764" s="264">
        <v>43190</v>
      </c>
      <c r="F2764" s="265">
        <v>583472151.10000002</v>
      </c>
      <c r="G2764" s="266">
        <v>4.3299999999999998E-2</v>
      </c>
      <c r="H2764" s="267">
        <v>1977748.28</v>
      </c>
      <c r="I2764" s="265">
        <f t="shared" si="919"/>
        <v>583094533.98000002</v>
      </c>
      <c r="J2764" s="266">
        <f t="shared" si="909"/>
        <v>4.3299999999999998E-2</v>
      </c>
      <c r="K2764" s="268">
        <f t="shared" si="920"/>
        <v>1974509.27</v>
      </c>
      <c r="L2764" s="267">
        <f t="shared" si="900"/>
        <v>-3239.01</v>
      </c>
      <c r="M2764" s="19" t="s">
        <v>1260</v>
      </c>
      <c r="N2764" s="19" t="s">
        <v>1260</v>
      </c>
      <c r="O2764" s="32" t="str">
        <f t="shared" si="921"/>
        <v>E344</v>
      </c>
      <c r="P2764" s="318"/>
      <c r="T2764" s="19" t="s">
        <v>1260</v>
      </c>
    </row>
    <row r="2765" spans="1:20" outlineLevel="2" x14ac:dyDescent="0.25">
      <c r="A2765" s="263" t="s">
        <v>233</v>
      </c>
      <c r="B2765" s="263" t="str">
        <f t="shared" si="918"/>
        <v>E34401 PRD Gen, LSR-4</v>
      </c>
      <c r="C2765" s="263" t="s">
        <v>1230</v>
      </c>
      <c r="D2765" s="263"/>
      <c r="E2765" s="264">
        <v>43220</v>
      </c>
      <c r="F2765" s="265">
        <v>583476494.74000001</v>
      </c>
      <c r="G2765" s="266">
        <v>4.3299999999999998E-2</v>
      </c>
      <c r="H2765" s="267">
        <v>1977558.15</v>
      </c>
      <c r="I2765" s="265">
        <f t="shared" si="919"/>
        <v>583094533.98000002</v>
      </c>
      <c r="J2765" s="266">
        <f t="shared" si="909"/>
        <v>4.3299999999999998E-2</v>
      </c>
      <c r="K2765" s="268">
        <f t="shared" si="920"/>
        <v>1974509.27</v>
      </c>
      <c r="L2765" s="267">
        <f t="shared" si="900"/>
        <v>-3048.88</v>
      </c>
      <c r="M2765" s="19" t="s">
        <v>1260</v>
      </c>
      <c r="N2765" s="19" t="s">
        <v>1260</v>
      </c>
      <c r="O2765" s="32" t="str">
        <f t="shared" si="921"/>
        <v>E344</v>
      </c>
      <c r="P2765" s="318"/>
      <c r="T2765" s="19" t="s">
        <v>1260</v>
      </c>
    </row>
    <row r="2766" spans="1:20" outlineLevel="2" x14ac:dyDescent="0.25">
      <c r="A2766" s="263" t="s">
        <v>233</v>
      </c>
      <c r="B2766" s="263" t="str">
        <f t="shared" si="918"/>
        <v>E34401 PRD Gen, LSR-5</v>
      </c>
      <c r="C2766" s="263" t="s">
        <v>1230</v>
      </c>
      <c r="D2766" s="263"/>
      <c r="E2766" s="264">
        <v>43251</v>
      </c>
      <c r="F2766" s="265">
        <v>583464877.41999996</v>
      </c>
      <c r="G2766" s="266">
        <v>4.3299999999999998E-2</v>
      </c>
      <c r="H2766" s="267">
        <v>1977309.63</v>
      </c>
      <c r="I2766" s="265">
        <f t="shared" si="919"/>
        <v>583094533.98000002</v>
      </c>
      <c r="J2766" s="266">
        <f t="shared" si="909"/>
        <v>4.3299999999999998E-2</v>
      </c>
      <c r="K2766" s="268">
        <f t="shared" si="920"/>
        <v>1974509.27</v>
      </c>
      <c r="L2766" s="267">
        <f t="shared" si="900"/>
        <v>-2800.36</v>
      </c>
      <c r="M2766" s="19" t="s">
        <v>1260</v>
      </c>
      <c r="N2766" s="19" t="s">
        <v>1260</v>
      </c>
      <c r="O2766" s="32" t="str">
        <f t="shared" si="921"/>
        <v>E344</v>
      </c>
      <c r="P2766" s="318"/>
      <c r="T2766" s="19" t="s">
        <v>1260</v>
      </c>
    </row>
    <row r="2767" spans="1:20" outlineLevel="2" x14ac:dyDescent="0.25">
      <c r="A2767" s="263" t="s">
        <v>233</v>
      </c>
      <c r="B2767" s="263" t="str">
        <f t="shared" si="918"/>
        <v>E34401 PRD Gen, LSR-6</v>
      </c>
      <c r="C2767" s="263" t="s">
        <v>1230</v>
      </c>
      <c r="D2767" s="263"/>
      <c r="E2767" s="264">
        <v>43281</v>
      </c>
      <c r="F2767" s="265">
        <v>583323195.09000003</v>
      </c>
      <c r="G2767" s="266">
        <v>4.3299999999999998E-2</v>
      </c>
      <c r="H2767" s="267">
        <v>1976591.3599999999</v>
      </c>
      <c r="I2767" s="265">
        <f t="shared" si="919"/>
        <v>583094533.98000002</v>
      </c>
      <c r="J2767" s="266">
        <f t="shared" si="909"/>
        <v>4.3299999999999998E-2</v>
      </c>
      <c r="K2767" s="268">
        <f t="shared" si="920"/>
        <v>1974509.27</v>
      </c>
      <c r="L2767" s="267">
        <f t="shared" si="900"/>
        <v>-2082.09</v>
      </c>
      <c r="M2767" s="19" t="s">
        <v>1260</v>
      </c>
      <c r="N2767" s="19" t="s">
        <v>1260</v>
      </c>
      <c r="O2767" s="32" t="str">
        <f t="shared" si="921"/>
        <v>E344</v>
      </c>
      <c r="P2767" s="318"/>
      <c r="T2767" s="19" t="s">
        <v>1260</v>
      </c>
    </row>
    <row r="2768" spans="1:20" outlineLevel="2" x14ac:dyDescent="0.25">
      <c r="A2768" s="263" t="s">
        <v>233</v>
      </c>
      <c r="B2768" s="263" t="str">
        <f t="shared" si="918"/>
        <v>E34401 PRD Gen, LSR-7</v>
      </c>
      <c r="C2768" s="263" t="s">
        <v>1230</v>
      </c>
      <c r="D2768" s="263"/>
      <c r="E2768" s="264">
        <v>43312</v>
      </c>
      <c r="F2768" s="265">
        <v>583211255.37</v>
      </c>
      <c r="G2768" s="266">
        <v>4.3299999999999998E-2</v>
      </c>
      <c r="H2768" s="267">
        <v>1975979.67</v>
      </c>
      <c r="I2768" s="265">
        <f t="shared" si="919"/>
        <v>583094533.98000002</v>
      </c>
      <c r="J2768" s="266">
        <f t="shared" si="909"/>
        <v>4.3299999999999998E-2</v>
      </c>
      <c r="K2768" s="268">
        <f t="shared" si="920"/>
        <v>1974509.27</v>
      </c>
      <c r="L2768" s="267">
        <f t="shared" si="900"/>
        <v>-1470.4</v>
      </c>
      <c r="M2768" s="19" t="s">
        <v>1260</v>
      </c>
      <c r="N2768" s="19" t="s">
        <v>1260</v>
      </c>
      <c r="O2768" s="32" t="str">
        <f t="shared" si="921"/>
        <v>E344</v>
      </c>
      <c r="P2768" s="318"/>
      <c r="T2768" s="19" t="s">
        <v>1260</v>
      </c>
    </row>
    <row r="2769" spans="1:20" outlineLevel="2" x14ac:dyDescent="0.25">
      <c r="A2769" s="263" t="s">
        <v>233</v>
      </c>
      <c r="B2769" s="263" t="str">
        <f t="shared" si="918"/>
        <v>E34401 PRD Gen, LSR-8</v>
      </c>
      <c r="C2769" s="263" t="s">
        <v>1230</v>
      </c>
      <c r="D2769" s="263"/>
      <c r="E2769" s="264">
        <v>43343</v>
      </c>
      <c r="F2769" s="265">
        <v>583202798.64999998</v>
      </c>
      <c r="G2769" s="266">
        <v>4.3299999999999998E-2</v>
      </c>
      <c r="H2769" s="267">
        <v>1975740.55</v>
      </c>
      <c r="I2769" s="265">
        <f t="shared" si="919"/>
        <v>583094533.98000002</v>
      </c>
      <c r="J2769" s="266">
        <f t="shared" si="909"/>
        <v>4.3299999999999998E-2</v>
      </c>
      <c r="K2769" s="268">
        <f t="shared" si="920"/>
        <v>1974509.27</v>
      </c>
      <c r="L2769" s="267">
        <f t="shared" si="900"/>
        <v>-1231.28</v>
      </c>
      <c r="M2769" s="19" t="s">
        <v>1260</v>
      </c>
      <c r="N2769" s="19" t="s">
        <v>1260</v>
      </c>
      <c r="O2769" s="32" t="str">
        <f t="shared" si="921"/>
        <v>E344</v>
      </c>
      <c r="P2769" s="318"/>
      <c r="T2769" s="19" t="s">
        <v>1260</v>
      </c>
    </row>
    <row r="2770" spans="1:20" outlineLevel="2" x14ac:dyDescent="0.25">
      <c r="A2770" s="263" t="s">
        <v>233</v>
      </c>
      <c r="B2770" s="263" t="str">
        <f t="shared" si="918"/>
        <v>E34401 PRD Gen, LSR-9</v>
      </c>
      <c r="C2770" s="263" t="s">
        <v>1230</v>
      </c>
      <c r="D2770" s="263"/>
      <c r="E2770" s="264">
        <v>43373</v>
      </c>
      <c r="F2770" s="265">
        <v>583198604.5</v>
      </c>
      <c r="G2770" s="266">
        <v>4.3299999999999998E-2</v>
      </c>
      <c r="H2770" s="267">
        <v>1975516.29</v>
      </c>
      <c r="I2770" s="265">
        <f t="shared" si="919"/>
        <v>583094533.98000002</v>
      </c>
      <c r="J2770" s="266">
        <f t="shared" si="909"/>
        <v>4.3299999999999998E-2</v>
      </c>
      <c r="K2770" s="268">
        <f t="shared" si="920"/>
        <v>1974509.27</v>
      </c>
      <c r="L2770" s="267">
        <f t="shared" si="900"/>
        <v>-1007.02</v>
      </c>
      <c r="M2770" s="19" t="s">
        <v>1260</v>
      </c>
      <c r="N2770" s="19" t="s">
        <v>1260</v>
      </c>
      <c r="O2770" s="32" t="str">
        <f t="shared" si="921"/>
        <v>E344</v>
      </c>
      <c r="P2770" s="318"/>
      <c r="T2770" s="19" t="s">
        <v>1260</v>
      </c>
    </row>
    <row r="2771" spans="1:20" outlineLevel="2" x14ac:dyDescent="0.25">
      <c r="A2771" s="263" t="s">
        <v>233</v>
      </c>
      <c r="B2771" s="263" t="str">
        <f t="shared" si="918"/>
        <v>E34401 PRD Gen, LSR-10</v>
      </c>
      <c r="C2771" s="263" t="s">
        <v>1230</v>
      </c>
      <c r="D2771" s="263"/>
      <c r="E2771" s="264">
        <v>43404</v>
      </c>
      <c r="F2771" s="265">
        <v>583312521</v>
      </c>
      <c r="G2771" s="266">
        <v>4.3299999999999998E-2</v>
      </c>
      <c r="H2771" s="267">
        <v>1975717.57</v>
      </c>
      <c r="I2771" s="265">
        <f t="shared" si="919"/>
        <v>583094533.98000002</v>
      </c>
      <c r="J2771" s="266">
        <f t="shared" si="909"/>
        <v>4.3299999999999998E-2</v>
      </c>
      <c r="K2771" s="268">
        <f t="shared" si="920"/>
        <v>1974509.27</v>
      </c>
      <c r="L2771" s="267">
        <f t="shared" si="900"/>
        <v>-1208.3</v>
      </c>
      <c r="M2771" s="19" t="s">
        <v>1260</v>
      </c>
      <c r="N2771" s="19" t="s">
        <v>1260</v>
      </c>
      <c r="O2771" s="32" t="str">
        <f t="shared" si="921"/>
        <v>E344</v>
      </c>
      <c r="P2771" s="318"/>
      <c r="T2771" s="19" t="s">
        <v>1260</v>
      </c>
    </row>
    <row r="2772" spans="1:20" outlineLevel="2" x14ac:dyDescent="0.25">
      <c r="A2772" s="263" t="s">
        <v>233</v>
      </c>
      <c r="B2772" s="263" t="str">
        <f t="shared" si="918"/>
        <v>E34401 PRD Gen, LSR-11</v>
      </c>
      <c r="C2772" s="263" t="s">
        <v>1230</v>
      </c>
      <c r="D2772" s="263"/>
      <c r="E2772" s="264">
        <v>43434</v>
      </c>
      <c r="F2772" s="265">
        <v>583255290.80999994</v>
      </c>
      <c r="G2772" s="266">
        <v>4.3299999999999998E-2</v>
      </c>
      <c r="H2772" s="267">
        <v>1975300.4200000002</v>
      </c>
      <c r="I2772" s="265">
        <f t="shared" si="919"/>
        <v>583094533.98000002</v>
      </c>
      <c r="J2772" s="266">
        <f t="shared" si="909"/>
        <v>4.3299999999999998E-2</v>
      </c>
      <c r="K2772" s="268">
        <f t="shared" si="920"/>
        <v>1974509.27</v>
      </c>
      <c r="L2772" s="267">
        <f t="shared" ref="L2772:L2835" si="922">ROUND(K2772-H2772,2)</f>
        <v>-791.15</v>
      </c>
      <c r="M2772" s="19" t="s">
        <v>1260</v>
      </c>
      <c r="N2772" s="19" t="s">
        <v>1260</v>
      </c>
      <c r="O2772" s="32" t="str">
        <f t="shared" si="921"/>
        <v>E344</v>
      </c>
      <c r="P2772" s="318"/>
      <c r="T2772" s="19" t="s">
        <v>1260</v>
      </c>
    </row>
    <row r="2773" spans="1:20" outlineLevel="2" x14ac:dyDescent="0.25">
      <c r="A2773" s="263" t="s">
        <v>233</v>
      </c>
      <c r="B2773" s="263" t="str">
        <f t="shared" si="918"/>
        <v>E34401 PRD Gen, LSR-12</v>
      </c>
      <c r="C2773" s="263" t="s">
        <v>1230</v>
      </c>
      <c r="D2773" s="263"/>
      <c r="E2773" s="264">
        <v>43465</v>
      </c>
      <c r="F2773" s="265">
        <v>583094533.98000002</v>
      </c>
      <c r="G2773" s="266">
        <v>4.3299999999999998E-2</v>
      </c>
      <c r="H2773" s="267">
        <v>1974509.27</v>
      </c>
      <c r="I2773" s="265">
        <f t="shared" si="919"/>
        <v>583094533.98000002</v>
      </c>
      <c r="J2773" s="266">
        <f t="shared" si="909"/>
        <v>4.3299999999999998E-2</v>
      </c>
      <c r="K2773" s="268">
        <f>H2773</f>
        <v>1974509.27</v>
      </c>
      <c r="L2773" s="267">
        <f t="shared" si="922"/>
        <v>0</v>
      </c>
      <c r="M2773" s="19" t="s">
        <v>1260</v>
      </c>
      <c r="N2773" s="19" t="s">
        <v>1260</v>
      </c>
      <c r="O2773" s="32" t="str">
        <f t="shared" si="921"/>
        <v>E344</v>
      </c>
      <c r="P2773" s="318"/>
      <c r="T2773" s="19" t="s">
        <v>1260</v>
      </c>
    </row>
    <row r="2774" spans="1:20" s="19" customFormat="1" ht="15.75" outlineLevel="1" thickBot="1" x14ac:dyDescent="0.3">
      <c r="A2774" s="28" t="s">
        <v>836</v>
      </c>
      <c r="C2774" s="20" t="s">
        <v>1235</v>
      </c>
      <c r="E2774" s="104" t="s">
        <v>1266</v>
      </c>
      <c r="F2774" s="29"/>
      <c r="G2774" s="30"/>
      <c r="H2774" s="41">
        <f>SUBTOTAL(9,H2762:H2773)</f>
        <v>23714149.660000004</v>
      </c>
      <c r="I2774" s="29"/>
      <c r="J2774" s="30">
        <f t="shared" si="909"/>
        <v>0</v>
      </c>
      <c r="K2774" s="41">
        <f>SUBTOTAL(9,K2762:K2773)</f>
        <v>23694111.239999998</v>
      </c>
      <c r="L2774" s="41">
        <f t="shared" si="922"/>
        <v>-20038.419999999998</v>
      </c>
      <c r="O2774" s="32" t="str">
        <f>LEFT(A2774,5)</f>
        <v>E3440</v>
      </c>
      <c r="P2774" s="318">
        <f>-L2774/2</f>
        <v>10019.209999999999</v>
      </c>
    </row>
    <row r="2775" spans="1:20" ht="15.75" outlineLevel="2" thickTop="1" x14ac:dyDescent="0.25">
      <c r="A2775" t="s">
        <v>234</v>
      </c>
      <c r="B2775" t="str">
        <f t="shared" ref="B2775:B2786" si="923">CONCATENATE(A2775,"-",MONTH(E2775))</f>
        <v>E34401 PRD Gen, Wild Horse Solar-1</v>
      </c>
      <c r="C2775" s="19" t="s">
        <v>1230</v>
      </c>
      <c r="E2775" s="27">
        <v>43131</v>
      </c>
      <c r="F2775" s="249">
        <v>3130665.64</v>
      </c>
      <c r="G2775" s="67">
        <v>4.8399999999999999E-2</v>
      </c>
      <c r="H2775" s="250">
        <v>12627.009999999998</v>
      </c>
      <c r="I2775" s="249">
        <f t="shared" ref="I2775:I2786" si="924">VLOOKUP(CONCATENATE(A2775,"-12"),$B$6:$F$7816,5,FALSE)</f>
        <v>3130665.64</v>
      </c>
      <c r="J2775" s="67">
        <f t="shared" si="909"/>
        <v>4.8399999999999999E-2</v>
      </c>
      <c r="K2775" s="259">
        <f t="shared" ref="K2775:K2786" si="925">I2775*J2775/12</f>
        <v>12627.018081333334</v>
      </c>
      <c r="L2775" s="250">
        <f t="shared" si="922"/>
        <v>0.01</v>
      </c>
      <c r="M2775" s="19" t="s">
        <v>1260</v>
      </c>
      <c r="O2775" s="32" t="str">
        <f t="shared" ref="O2775:O2786" si="926">LEFT(A2775,4)</f>
        <v>E344</v>
      </c>
      <c r="P2775" s="318"/>
      <c r="T2775" s="19" t="s">
        <v>1260</v>
      </c>
    </row>
    <row r="2776" spans="1:20" outlineLevel="2" x14ac:dyDescent="0.25">
      <c r="A2776" t="s">
        <v>234</v>
      </c>
      <c r="B2776" t="str">
        <f t="shared" si="923"/>
        <v>E34401 PRD Gen, Wild Horse Solar-2</v>
      </c>
      <c r="C2776" s="19" t="s">
        <v>1230</v>
      </c>
      <c r="E2776" s="27">
        <v>43159</v>
      </c>
      <c r="F2776" s="249">
        <v>3130665.64</v>
      </c>
      <c r="G2776" s="67">
        <v>4.8399999999999999E-2</v>
      </c>
      <c r="H2776" s="250">
        <v>12627.009999999998</v>
      </c>
      <c r="I2776" s="249">
        <f t="shared" si="924"/>
        <v>3130665.64</v>
      </c>
      <c r="J2776" s="67">
        <f t="shared" si="909"/>
        <v>4.8399999999999999E-2</v>
      </c>
      <c r="K2776" s="259">
        <f t="shared" si="925"/>
        <v>12627.018081333334</v>
      </c>
      <c r="L2776" s="250">
        <f t="shared" si="922"/>
        <v>0.01</v>
      </c>
      <c r="M2776" s="19" t="s">
        <v>1260</v>
      </c>
      <c r="O2776" s="32" t="str">
        <f t="shared" si="926"/>
        <v>E344</v>
      </c>
      <c r="P2776" s="318"/>
      <c r="T2776" s="19" t="s">
        <v>1260</v>
      </c>
    </row>
    <row r="2777" spans="1:20" outlineLevel="2" x14ac:dyDescent="0.25">
      <c r="A2777" t="s">
        <v>234</v>
      </c>
      <c r="B2777" t="str">
        <f t="shared" si="923"/>
        <v>E34401 PRD Gen, Wild Horse Solar-3</v>
      </c>
      <c r="C2777" s="19" t="s">
        <v>1230</v>
      </c>
      <c r="E2777" s="27">
        <v>43190</v>
      </c>
      <c r="F2777" s="249">
        <v>3130665.64</v>
      </c>
      <c r="G2777" s="67">
        <v>4.8399999999999999E-2</v>
      </c>
      <c r="H2777" s="250">
        <v>12627.009999999998</v>
      </c>
      <c r="I2777" s="249">
        <f t="shared" si="924"/>
        <v>3130665.64</v>
      </c>
      <c r="J2777" s="67">
        <f t="shared" si="909"/>
        <v>4.8399999999999999E-2</v>
      </c>
      <c r="K2777" s="259">
        <f t="shared" si="925"/>
        <v>12627.018081333334</v>
      </c>
      <c r="L2777" s="250">
        <f t="shared" si="922"/>
        <v>0.01</v>
      </c>
      <c r="M2777" s="19" t="s">
        <v>1260</v>
      </c>
      <c r="O2777" s="32" t="str">
        <f t="shared" si="926"/>
        <v>E344</v>
      </c>
      <c r="P2777" s="318"/>
      <c r="T2777" s="19" t="s">
        <v>1260</v>
      </c>
    </row>
    <row r="2778" spans="1:20" outlineLevel="2" x14ac:dyDescent="0.25">
      <c r="A2778" t="s">
        <v>234</v>
      </c>
      <c r="B2778" t="str">
        <f t="shared" si="923"/>
        <v>E34401 PRD Gen, Wild Horse Solar-4</v>
      </c>
      <c r="C2778" s="19" t="s">
        <v>1230</v>
      </c>
      <c r="E2778" s="27">
        <v>43220</v>
      </c>
      <c r="F2778" s="249">
        <v>3130665.64</v>
      </c>
      <c r="G2778" s="67">
        <v>4.8399999999999999E-2</v>
      </c>
      <c r="H2778" s="250">
        <v>12627.009999999998</v>
      </c>
      <c r="I2778" s="249">
        <f t="shared" si="924"/>
        <v>3130665.64</v>
      </c>
      <c r="J2778" s="67">
        <f t="shared" si="909"/>
        <v>4.8399999999999999E-2</v>
      </c>
      <c r="K2778" s="259">
        <f t="shared" si="925"/>
        <v>12627.018081333334</v>
      </c>
      <c r="L2778" s="250">
        <f t="shared" si="922"/>
        <v>0.01</v>
      </c>
      <c r="M2778" s="19" t="s">
        <v>1260</v>
      </c>
      <c r="O2778" s="32" t="str">
        <f t="shared" si="926"/>
        <v>E344</v>
      </c>
      <c r="P2778" s="318"/>
      <c r="T2778" s="19" t="s">
        <v>1260</v>
      </c>
    </row>
    <row r="2779" spans="1:20" outlineLevel="2" x14ac:dyDescent="0.25">
      <c r="A2779" t="s">
        <v>234</v>
      </c>
      <c r="B2779" t="str">
        <f t="shared" si="923"/>
        <v>E34401 PRD Gen, Wild Horse Solar-5</v>
      </c>
      <c r="C2779" s="19" t="s">
        <v>1230</v>
      </c>
      <c r="E2779" s="27">
        <v>43251</v>
      </c>
      <c r="F2779" s="249">
        <v>3130665.64</v>
      </c>
      <c r="G2779" s="67">
        <v>4.8399999999999999E-2</v>
      </c>
      <c r="H2779" s="250">
        <v>12627.009999999998</v>
      </c>
      <c r="I2779" s="249">
        <f t="shared" si="924"/>
        <v>3130665.64</v>
      </c>
      <c r="J2779" s="67">
        <f t="shared" si="909"/>
        <v>4.8399999999999999E-2</v>
      </c>
      <c r="K2779" s="259">
        <f t="shared" si="925"/>
        <v>12627.018081333334</v>
      </c>
      <c r="L2779" s="250">
        <f t="shared" si="922"/>
        <v>0.01</v>
      </c>
      <c r="M2779" s="19" t="s">
        <v>1260</v>
      </c>
      <c r="O2779" s="32" t="str">
        <f t="shared" si="926"/>
        <v>E344</v>
      </c>
      <c r="P2779" s="318"/>
      <c r="T2779" s="19" t="s">
        <v>1260</v>
      </c>
    </row>
    <row r="2780" spans="1:20" outlineLevel="2" x14ac:dyDescent="0.25">
      <c r="A2780" t="s">
        <v>234</v>
      </c>
      <c r="B2780" t="str">
        <f t="shared" si="923"/>
        <v>E34401 PRD Gen, Wild Horse Solar-6</v>
      </c>
      <c r="C2780" s="19" t="s">
        <v>1230</v>
      </c>
      <c r="E2780" s="27">
        <v>43281</v>
      </c>
      <c r="F2780" s="249">
        <v>3130665.64</v>
      </c>
      <c r="G2780" s="67">
        <v>4.8399999999999999E-2</v>
      </c>
      <c r="H2780" s="250">
        <v>12627.009999999998</v>
      </c>
      <c r="I2780" s="249">
        <f t="shared" si="924"/>
        <v>3130665.64</v>
      </c>
      <c r="J2780" s="67">
        <f t="shared" si="909"/>
        <v>4.8399999999999999E-2</v>
      </c>
      <c r="K2780" s="259">
        <f t="shared" si="925"/>
        <v>12627.018081333334</v>
      </c>
      <c r="L2780" s="250">
        <f t="shared" si="922"/>
        <v>0.01</v>
      </c>
      <c r="M2780" s="19" t="s">
        <v>1260</v>
      </c>
      <c r="O2780" s="32" t="str">
        <f t="shared" si="926"/>
        <v>E344</v>
      </c>
      <c r="P2780" s="318"/>
      <c r="T2780" s="19" t="s">
        <v>1260</v>
      </c>
    </row>
    <row r="2781" spans="1:20" outlineLevel="2" x14ac:dyDescent="0.25">
      <c r="A2781" t="s">
        <v>234</v>
      </c>
      <c r="B2781" t="str">
        <f t="shared" si="923"/>
        <v>E34401 PRD Gen, Wild Horse Solar-7</v>
      </c>
      <c r="C2781" s="19" t="s">
        <v>1230</v>
      </c>
      <c r="E2781" s="27">
        <v>43312</v>
      </c>
      <c r="F2781" s="249">
        <v>3130665.64</v>
      </c>
      <c r="G2781" s="67">
        <v>4.8399999999999999E-2</v>
      </c>
      <c r="H2781" s="250">
        <v>12627.009999999998</v>
      </c>
      <c r="I2781" s="249">
        <f t="shared" si="924"/>
        <v>3130665.64</v>
      </c>
      <c r="J2781" s="67">
        <f t="shared" si="909"/>
        <v>4.8399999999999999E-2</v>
      </c>
      <c r="K2781" s="259">
        <f t="shared" si="925"/>
        <v>12627.018081333334</v>
      </c>
      <c r="L2781" s="250">
        <f t="shared" si="922"/>
        <v>0.01</v>
      </c>
      <c r="M2781" s="19" t="s">
        <v>1260</v>
      </c>
      <c r="O2781" s="32" t="str">
        <f t="shared" si="926"/>
        <v>E344</v>
      </c>
      <c r="P2781" s="318"/>
      <c r="T2781" s="19" t="s">
        <v>1260</v>
      </c>
    </row>
    <row r="2782" spans="1:20" outlineLevel="2" x14ac:dyDescent="0.25">
      <c r="A2782" t="s">
        <v>234</v>
      </c>
      <c r="B2782" t="str">
        <f t="shared" si="923"/>
        <v>E34401 PRD Gen, Wild Horse Solar-8</v>
      </c>
      <c r="C2782" s="19" t="s">
        <v>1230</v>
      </c>
      <c r="E2782" s="27">
        <v>43343</v>
      </c>
      <c r="F2782" s="249">
        <v>3130665.64</v>
      </c>
      <c r="G2782" s="67">
        <v>4.8399999999999999E-2</v>
      </c>
      <c r="H2782" s="250">
        <v>12627.009999999998</v>
      </c>
      <c r="I2782" s="249">
        <f t="shared" si="924"/>
        <v>3130665.64</v>
      </c>
      <c r="J2782" s="67">
        <f t="shared" si="909"/>
        <v>4.8399999999999999E-2</v>
      </c>
      <c r="K2782" s="259">
        <f t="shared" si="925"/>
        <v>12627.018081333334</v>
      </c>
      <c r="L2782" s="250">
        <f t="shared" si="922"/>
        <v>0.01</v>
      </c>
      <c r="M2782" s="19" t="s">
        <v>1260</v>
      </c>
      <c r="O2782" s="32" t="str">
        <f t="shared" si="926"/>
        <v>E344</v>
      </c>
      <c r="P2782" s="318"/>
      <c r="T2782" s="19" t="s">
        <v>1260</v>
      </c>
    </row>
    <row r="2783" spans="1:20" outlineLevel="2" x14ac:dyDescent="0.25">
      <c r="A2783" t="s">
        <v>234</v>
      </c>
      <c r="B2783" t="str">
        <f t="shared" si="923"/>
        <v>E34401 PRD Gen, Wild Horse Solar-9</v>
      </c>
      <c r="C2783" s="19" t="s">
        <v>1230</v>
      </c>
      <c r="E2783" s="27">
        <v>43373</v>
      </c>
      <c r="F2783" s="249">
        <v>3130665.64</v>
      </c>
      <c r="G2783" s="67">
        <v>4.8399999999999999E-2</v>
      </c>
      <c r="H2783" s="250">
        <v>12627.009999999998</v>
      </c>
      <c r="I2783" s="249">
        <f t="shared" si="924"/>
        <v>3130665.64</v>
      </c>
      <c r="J2783" s="67">
        <f t="shared" si="909"/>
        <v>4.8399999999999999E-2</v>
      </c>
      <c r="K2783" s="259">
        <f t="shared" si="925"/>
        <v>12627.018081333334</v>
      </c>
      <c r="L2783" s="250">
        <f t="shared" si="922"/>
        <v>0.01</v>
      </c>
      <c r="M2783" s="19" t="s">
        <v>1260</v>
      </c>
      <c r="O2783" s="32" t="str">
        <f t="shared" si="926"/>
        <v>E344</v>
      </c>
      <c r="P2783" s="318"/>
      <c r="T2783" s="19" t="s">
        <v>1260</v>
      </c>
    </row>
    <row r="2784" spans="1:20" outlineLevel="2" x14ac:dyDescent="0.25">
      <c r="A2784" t="s">
        <v>234</v>
      </c>
      <c r="B2784" t="str">
        <f t="shared" si="923"/>
        <v>E34401 PRD Gen, Wild Horse Solar-10</v>
      </c>
      <c r="C2784" s="19" t="s">
        <v>1230</v>
      </c>
      <c r="E2784" s="27">
        <v>43404</v>
      </c>
      <c r="F2784" s="249">
        <v>3130665.64</v>
      </c>
      <c r="G2784" s="67">
        <v>4.8399999999999999E-2</v>
      </c>
      <c r="H2784" s="250">
        <v>12627.009999999998</v>
      </c>
      <c r="I2784" s="249">
        <f t="shared" si="924"/>
        <v>3130665.64</v>
      </c>
      <c r="J2784" s="67">
        <f t="shared" si="909"/>
        <v>4.8399999999999999E-2</v>
      </c>
      <c r="K2784" s="259">
        <f t="shared" si="925"/>
        <v>12627.018081333334</v>
      </c>
      <c r="L2784" s="250">
        <f t="shared" si="922"/>
        <v>0.01</v>
      </c>
      <c r="M2784" s="19" t="s">
        <v>1260</v>
      </c>
      <c r="O2784" s="32" t="str">
        <f t="shared" si="926"/>
        <v>E344</v>
      </c>
      <c r="P2784" s="318"/>
      <c r="T2784" s="19" t="s">
        <v>1260</v>
      </c>
    </row>
    <row r="2785" spans="1:20" outlineLevel="2" x14ac:dyDescent="0.25">
      <c r="A2785" t="s">
        <v>234</v>
      </c>
      <c r="B2785" t="str">
        <f t="shared" si="923"/>
        <v>E34401 PRD Gen, Wild Horse Solar-11</v>
      </c>
      <c r="C2785" s="19" t="s">
        <v>1230</v>
      </c>
      <c r="E2785" s="27">
        <v>43434</v>
      </c>
      <c r="F2785" s="249">
        <v>3130665.64</v>
      </c>
      <c r="G2785" s="67">
        <v>4.8399999999999999E-2</v>
      </c>
      <c r="H2785" s="250">
        <v>12627.009999999998</v>
      </c>
      <c r="I2785" s="249">
        <f t="shared" si="924"/>
        <v>3130665.64</v>
      </c>
      <c r="J2785" s="67">
        <f t="shared" si="909"/>
        <v>4.8399999999999999E-2</v>
      </c>
      <c r="K2785" s="259">
        <f t="shared" si="925"/>
        <v>12627.018081333334</v>
      </c>
      <c r="L2785" s="250">
        <f t="shared" si="922"/>
        <v>0.01</v>
      </c>
      <c r="M2785" s="19" t="s">
        <v>1260</v>
      </c>
      <c r="O2785" s="32" t="str">
        <f t="shared" si="926"/>
        <v>E344</v>
      </c>
      <c r="P2785" s="318"/>
      <c r="T2785" s="19" t="s">
        <v>1260</v>
      </c>
    </row>
    <row r="2786" spans="1:20" outlineLevel="2" x14ac:dyDescent="0.25">
      <c r="A2786" t="s">
        <v>234</v>
      </c>
      <c r="B2786" t="str">
        <f t="shared" si="923"/>
        <v>E34401 PRD Gen, Wild Horse Solar-12</v>
      </c>
      <c r="C2786" s="19" t="s">
        <v>1230</v>
      </c>
      <c r="E2786" s="27">
        <v>43465</v>
      </c>
      <c r="F2786" s="249">
        <v>3130665.64</v>
      </c>
      <c r="G2786" s="67">
        <v>4.8399999999999999E-2</v>
      </c>
      <c r="H2786" s="250">
        <v>12627.009999999998</v>
      </c>
      <c r="I2786" s="249">
        <f t="shared" si="924"/>
        <v>3130665.64</v>
      </c>
      <c r="J2786" s="67">
        <f t="shared" si="909"/>
        <v>4.8399999999999999E-2</v>
      </c>
      <c r="K2786" s="259">
        <f t="shared" si="925"/>
        <v>12627.018081333334</v>
      </c>
      <c r="L2786" s="250">
        <f t="shared" si="922"/>
        <v>0.01</v>
      </c>
      <c r="M2786" s="19" t="s">
        <v>1260</v>
      </c>
      <c r="O2786" s="32" t="str">
        <f t="shared" si="926"/>
        <v>E344</v>
      </c>
      <c r="P2786" s="318"/>
      <c r="T2786" s="19" t="s">
        <v>1260</v>
      </c>
    </row>
    <row r="2787" spans="1:20" s="19" customFormat="1" ht="15.75" outlineLevel="1" thickBot="1" x14ac:dyDescent="0.3">
      <c r="A2787" s="28" t="s">
        <v>837</v>
      </c>
      <c r="C2787" s="20" t="s">
        <v>1235</v>
      </c>
      <c r="E2787" s="104" t="s">
        <v>1266</v>
      </c>
      <c r="F2787" s="29"/>
      <c r="G2787" s="30"/>
      <c r="H2787" s="41">
        <f>SUBTOTAL(9,H2775:H2786)</f>
        <v>151524.11999999997</v>
      </c>
      <c r="I2787" s="29"/>
      <c r="J2787" s="30">
        <f t="shared" si="909"/>
        <v>0</v>
      </c>
      <c r="K2787" s="41">
        <f>SUBTOTAL(9,K2775:K2786)</f>
        <v>151524.216976</v>
      </c>
      <c r="L2787" s="41">
        <f t="shared" si="922"/>
        <v>0.1</v>
      </c>
      <c r="O2787" s="32" t="str">
        <f>LEFT(A2787,5)</f>
        <v>E3440</v>
      </c>
      <c r="P2787" s="318">
        <f>-L2787/2</f>
        <v>-0.05</v>
      </c>
    </row>
    <row r="2788" spans="1:20" ht="15.75" outlineLevel="2" thickTop="1" x14ac:dyDescent="0.25">
      <c r="A2788" s="263" t="s">
        <v>235</v>
      </c>
      <c r="B2788" s="263" t="str">
        <f t="shared" ref="B2788:B2799" si="927">CONCATENATE(A2788,"-",MONTH(E2788))</f>
        <v>E34401 PRD Gen, Wild Horse Wind-1</v>
      </c>
      <c r="C2788" s="263" t="s">
        <v>1230</v>
      </c>
      <c r="D2788" s="263"/>
      <c r="E2788" s="264">
        <v>43131</v>
      </c>
      <c r="F2788" s="265">
        <v>299554249.41000003</v>
      </c>
      <c r="G2788" s="266">
        <v>4.8399999999999999E-2</v>
      </c>
      <c r="H2788" s="267">
        <v>1013330.5100000001</v>
      </c>
      <c r="I2788" s="265">
        <f t="shared" ref="I2788:I2799" si="928">VLOOKUP(CONCATENATE(A2788,"-12"),$B$6:$F$7816,5,FALSE)</f>
        <v>299676145.05000001</v>
      </c>
      <c r="J2788" s="266">
        <f t="shared" si="909"/>
        <v>4.8399999999999999E-2</v>
      </c>
      <c r="K2788" s="268">
        <f t="shared" ref="K2788:K2798" si="929">K2789</f>
        <v>1013957.6000000001</v>
      </c>
      <c r="L2788" s="267">
        <f t="shared" si="922"/>
        <v>627.09</v>
      </c>
      <c r="M2788" s="19" t="s">
        <v>1260</v>
      </c>
      <c r="N2788" s="19" t="s">
        <v>1260</v>
      </c>
      <c r="O2788" s="32" t="str">
        <f t="shared" ref="O2788:O2799" si="930">LEFT(A2788,4)</f>
        <v>E344</v>
      </c>
      <c r="P2788" s="318"/>
      <c r="T2788" s="19" t="s">
        <v>1260</v>
      </c>
    </row>
    <row r="2789" spans="1:20" outlineLevel="2" x14ac:dyDescent="0.25">
      <c r="A2789" s="263" t="s">
        <v>235</v>
      </c>
      <c r="B2789" s="263" t="str">
        <f t="shared" si="927"/>
        <v>E34401 PRD Gen, Wild Horse Wind-2</v>
      </c>
      <c r="C2789" s="263" t="s">
        <v>1230</v>
      </c>
      <c r="D2789" s="263"/>
      <c r="E2789" s="264">
        <v>43159</v>
      </c>
      <c r="F2789" s="265">
        <v>299555824.87</v>
      </c>
      <c r="G2789" s="266">
        <v>4.8399999999999999E-2</v>
      </c>
      <c r="H2789" s="267">
        <v>1014614.69</v>
      </c>
      <c r="I2789" s="265">
        <f t="shared" si="928"/>
        <v>299676145.05000001</v>
      </c>
      <c r="J2789" s="266">
        <f t="shared" si="909"/>
        <v>4.8399999999999999E-2</v>
      </c>
      <c r="K2789" s="268">
        <f t="shared" si="929"/>
        <v>1013957.6000000001</v>
      </c>
      <c r="L2789" s="267">
        <f t="shared" si="922"/>
        <v>-657.09</v>
      </c>
      <c r="M2789" s="19" t="s">
        <v>1260</v>
      </c>
      <c r="N2789" s="19" t="s">
        <v>1260</v>
      </c>
      <c r="O2789" s="32" t="str">
        <f t="shared" si="930"/>
        <v>E344</v>
      </c>
      <c r="P2789" s="318"/>
      <c r="T2789" s="19" t="s">
        <v>1260</v>
      </c>
    </row>
    <row r="2790" spans="1:20" outlineLevel="2" x14ac:dyDescent="0.25">
      <c r="A2790" s="263" t="s">
        <v>235</v>
      </c>
      <c r="B2790" s="263" t="str">
        <f t="shared" si="927"/>
        <v>E34401 PRD Gen, Wild Horse Wind-3</v>
      </c>
      <c r="C2790" s="263" t="s">
        <v>1230</v>
      </c>
      <c r="D2790" s="263"/>
      <c r="E2790" s="264">
        <v>43190</v>
      </c>
      <c r="F2790" s="265">
        <v>299580812.16000003</v>
      </c>
      <c r="G2790" s="266">
        <v>4.8399999999999999E-2</v>
      </c>
      <c r="H2790" s="267">
        <v>1015315.39</v>
      </c>
      <c r="I2790" s="265">
        <f t="shared" si="928"/>
        <v>299676145.05000001</v>
      </c>
      <c r="J2790" s="266">
        <f t="shared" si="909"/>
        <v>4.8399999999999999E-2</v>
      </c>
      <c r="K2790" s="268">
        <f t="shared" si="929"/>
        <v>1013957.6000000001</v>
      </c>
      <c r="L2790" s="267">
        <f t="shared" si="922"/>
        <v>-1357.79</v>
      </c>
      <c r="M2790" s="19" t="s">
        <v>1260</v>
      </c>
      <c r="N2790" s="19" t="s">
        <v>1260</v>
      </c>
      <c r="O2790" s="32" t="str">
        <f t="shared" si="930"/>
        <v>E344</v>
      </c>
      <c r="P2790" s="318"/>
      <c r="T2790" s="19" t="s">
        <v>1260</v>
      </c>
    </row>
    <row r="2791" spans="1:20" outlineLevel="2" x14ac:dyDescent="0.25">
      <c r="A2791" s="263" t="s">
        <v>235</v>
      </c>
      <c r="B2791" s="263" t="str">
        <f t="shared" si="927"/>
        <v>E34401 PRD Gen, Wild Horse Wind-4</v>
      </c>
      <c r="C2791" s="263" t="s">
        <v>1230</v>
      </c>
      <c r="D2791" s="263"/>
      <c r="E2791" s="264">
        <v>43220</v>
      </c>
      <c r="F2791" s="265">
        <v>299912508.62</v>
      </c>
      <c r="G2791" s="266">
        <v>4.8399999999999999E-2</v>
      </c>
      <c r="H2791" s="267">
        <v>1016461.8399999999</v>
      </c>
      <c r="I2791" s="265">
        <f t="shared" si="928"/>
        <v>299676145.05000001</v>
      </c>
      <c r="J2791" s="266">
        <f t="shared" si="909"/>
        <v>4.8399999999999999E-2</v>
      </c>
      <c r="K2791" s="268">
        <f t="shared" si="929"/>
        <v>1013957.6000000001</v>
      </c>
      <c r="L2791" s="267">
        <f t="shared" si="922"/>
        <v>-2504.2399999999998</v>
      </c>
      <c r="M2791" s="19" t="s">
        <v>1260</v>
      </c>
      <c r="N2791" s="19" t="s">
        <v>1260</v>
      </c>
      <c r="O2791" s="32" t="str">
        <f t="shared" si="930"/>
        <v>E344</v>
      </c>
      <c r="P2791" s="318"/>
      <c r="T2791" s="19" t="s">
        <v>1260</v>
      </c>
    </row>
    <row r="2792" spans="1:20" outlineLevel="2" x14ac:dyDescent="0.25">
      <c r="A2792" s="263" t="s">
        <v>235</v>
      </c>
      <c r="B2792" s="263" t="str">
        <f t="shared" si="927"/>
        <v>E34401 PRD Gen, Wild Horse Wind-5</v>
      </c>
      <c r="C2792" s="263" t="s">
        <v>1230</v>
      </c>
      <c r="D2792" s="263"/>
      <c r="E2792" s="264">
        <v>43251</v>
      </c>
      <c r="F2792" s="265">
        <v>299901250.63999999</v>
      </c>
      <c r="G2792" s="266">
        <v>4.8399999999999999E-2</v>
      </c>
      <c r="H2792" s="267">
        <v>1016224.47</v>
      </c>
      <c r="I2792" s="265">
        <f t="shared" si="928"/>
        <v>299676145.05000001</v>
      </c>
      <c r="J2792" s="266">
        <f t="shared" si="909"/>
        <v>4.8399999999999999E-2</v>
      </c>
      <c r="K2792" s="268">
        <f t="shared" si="929"/>
        <v>1013957.6000000001</v>
      </c>
      <c r="L2792" s="267">
        <f t="shared" si="922"/>
        <v>-2266.87</v>
      </c>
      <c r="M2792" s="19" t="s">
        <v>1260</v>
      </c>
      <c r="N2792" s="19" t="s">
        <v>1260</v>
      </c>
      <c r="O2792" s="32" t="str">
        <f t="shared" si="930"/>
        <v>E344</v>
      </c>
      <c r="P2792" s="318"/>
      <c r="T2792" s="19" t="s">
        <v>1260</v>
      </c>
    </row>
    <row r="2793" spans="1:20" outlineLevel="2" x14ac:dyDescent="0.25">
      <c r="A2793" s="263" t="s">
        <v>235</v>
      </c>
      <c r="B2793" s="263" t="str">
        <f t="shared" si="927"/>
        <v>E34401 PRD Gen, Wild Horse Wind-6</v>
      </c>
      <c r="C2793" s="263" t="s">
        <v>1230</v>
      </c>
      <c r="D2793" s="263"/>
      <c r="E2793" s="264">
        <v>43281</v>
      </c>
      <c r="F2793" s="265">
        <v>299592183.69</v>
      </c>
      <c r="G2793" s="266">
        <v>4.8399999999999999E-2</v>
      </c>
      <c r="H2793" s="267">
        <v>1014785.39</v>
      </c>
      <c r="I2793" s="265">
        <f t="shared" si="928"/>
        <v>299676145.05000001</v>
      </c>
      <c r="J2793" s="266">
        <f t="shared" si="909"/>
        <v>4.8399999999999999E-2</v>
      </c>
      <c r="K2793" s="268">
        <f t="shared" si="929"/>
        <v>1013957.6000000001</v>
      </c>
      <c r="L2793" s="267">
        <f t="shared" si="922"/>
        <v>-827.79</v>
      </c>
      <c r="M2793" s="19" t="s">
        <v>1260</v>
      </c>
      <c r="N2793" s="19" t="s">
        <v>1260</v>
      </c>
      <c r="O2793" s="32" t="str">
        <f t="shared" si="930"/>
        <v>E344</v>
      </c>
      <c r="P2793" s="318"/>
      <c r="T2793" s="19" t="s">
        <v>1260</v>
      </c>
    </row>
    <row r="2794" spans="1:20" outlineLevel="2" x14ac:dyDescent="0.25">
      <c r="A2794" s="263" t="s">
        <v>235</v>
      </c>
      <c r="B2794" s="263" t="str">
        <f t="shared" si="927"/>
        <v>E34401 PRD Gen, Wild Horse Wind-7</v>
      </c>
      <c r="C2794" s="263" t="s">
        <v>1230</v>
      </c>
      <c r="D2794" s="263"/>
      <c r="E2794" s="264">
        <v>43312</v>
      </c>
      <c r="F2794" s="265">
        <v>299608862.01999998</v>
      </c>
      <c r="G2794" s="266">
        <v>4.8399999999999999E-2</v>
      </c>
      <c r="H2794" s="267">
        <v>1014659.5999999999</v>
      </c>
      <c r="I2794" s="265">
        <f t="shared" si="928"/>
        <v>299676145.05000001</v>
      </c>
      <c r="J2794" s="266">
        <f t="shared" si="909"/>
        <v>4.8399999999999999E-2</v>
      </c>
      <c r="K2794" s="268">
        <f t="shared" si="929"/>
        <v>1013957.6000000001</v>
      </c>
      <c r="L2794" s="267">
        <f t="shared" si="922"/>
        <v>-702</v>
      </c>
      <c r="M2794" s="19" t="s">
        <v>1260</v>
      </c>
      <c r="N2794" s="19" t="s">
        <v>1260</v>
      </c>
      <c r="O2794" s="32" t="str">
        <f t="shared" si="930"/>
        <v>E344</v>
      </c>
      <c r="P2794" s="318"/>
      <c r="T2794" s="19" t="s">
        <v>1260</v>
      </c>
    </row>
    <row r="2795" spans="1:20" outlineLevel="2" x14ac:dyDescent="0.25">
      <c r="A2795" s="263" t="s">
        <v>235</v>
      </c>
      <c r="B2795" s="263" t="str">
        <f t="shared" si="927"/>
        <v>E34401 PRD Gen, Wild Horse Wind-8</v>
      </c>
      <c r="C2795" s="263" t="s">
        <v>1230</v>
      </c>
      <c r="D2795" s="263"/>
      <c r="E2795" s="264">
        <v>43343</v>
      </c>
      <c r="F2795" s="265">
        <v>299640386.08999997</v>
      </c>
      <c r="G2795" s="266">
        <v>4.8399999999999999E-2</v>
      </c>
      <c r="H2795" s="267">
        <v>1014593.2</v>
      </c>
      <c r="I2795" s="265">
        <f t="shared" si="928"/>
        <v>299676145.05000001</v>
      </c>
      <c r="J2795" s="266">
        <f t="shared" si="909"/>
        <v>4.8399999999999999E-2</v>
      </c>
      <c r="K2795" s="268">
        <f t="shared" si="929"/>
        <v>1013957.6000000001</v>
      </c>
      <c r="L2795" s="267">
        <f t="shared" si="922"/>
        <v>-635.6</v>
      </c>
      <c r="M2795" s="19" t="s">
        <v>1260</v>
      </c>
      <c r="N2795" s="19" t="s">
        <v>1260</v>
      </c>
      <c r="O2795" s="32" t="str">
        <f t="shared" si="930"/>
        <v>E344</v>
      </c>
      <c r="P2795" s="318"/>
      <c r="T2795" s="19" t="s">
        <v>1260</v>
      </c>
    </row>
    <row r="2796" spans="1:20" outlineLevel="2" x14ac:dyDescent="0.25">
      <c r="A2796" s="263" t="s">
        <v>235</v>
      </c>
      <c r="B2796" s="263" t="str">
        <f t="shared" si="927"/>
        <v>E34401 PRD Gen, Wild Horse Wind-9</v>
      </c>
      <c r="C2796" s="263" t="s">
        <v>1230</v>
      </c>
      <c r="D2796" s="263"/>
      <c r="E2796" s="264">
        <v>43373</v>
      </c>
      <c r="F2796" s="265">
        <v>299701853.42000002</v>
      </c>
      <c r="G2796" s="266">
        <v>4.8399999999999999E-2</v>
      </c>
      <c r="H2796" s="267">
        <v>1014646.9300000002</v>
      </c>
      <c r="I2796" s="265">
        <f t="shared" si="928"/>
        <v>299676145.05000001</v>
      </c>
      <c r="J2796" s="266">
        <f t="shared" si="909"/>
        <v>4.8399999999999999E-2</v>
      </c>
      <c r="K2796" s="268">
        <f t="shared" si="929"/>
        <v>1013957.6000000001</v>
      </c>
      <c r="L2796" s="267">
        <f t="shared" si="922"/>
        <v>-689.33</v>
      </c>
      <c r="M2796" s="19" t="s">
        <v>1260</v>
      </c>
      <c r="N2796" s="19" t="s">
        <v>1260</v>
      </c>
      <c r="O2796" s="32" t="str">
        <f t="shared" si="930"/>
        <v>E344</v>
      </c>
      <c r="P2796" s="318"/>
      <c r="T2796" s="19" t="s">
        <v>1260</v>
      </c>
    </row>
    <row r="2797" spans="1:20" outlineLevel="2" x14ac:dyDescent="0.25">
      <c r="A2797" s="263" t="s">
        <v>235</v>
      </c>
      <c r="B2797" s="263" t="str">
        <f t="shared" si="927"/>
        <v>E34401 PRD Gen, Wild Horse Wind-10</v>
      </c>
      <c r="C2797" s="263" t="s">
        <v>1230</v>
      </c>
      <c r="D2797" s="263"/>
      <c r="E2797" s="264">
        <v>43404</v>
      </c>
      <c r="F2797" s="265">
        <v>299751103.54000002</v>
      </c>
      <c r="G2797" s="266">
        <v>4.8399999999999999E-2</v>
      </c>
      <c r="H2797" s="267">
        <v>1014650.9500000001</v>
      </c>
      <c r="I2797" s="265">
        <f t="shared" si="928"/>
        <v>299676145.05000001</v>
      </c>
      <c r="J2797" s="266">
        <f t="shared" si="909"/>
        <v>4.8399999999999999E-2</v>
      </c>
      <c r="K2797" s="268">
        <f t="shared" si="929"/>
        <v>1013957.6000000001</v>
      </c>
      <c r="L2797" s="267">
        <f t="shared" si="922"/>
        <v>-693.35</v>
      </c>
      <c r="M2797" s="19" t="s">
        <v>1260</v>
      </c>
      <c r="N2797" s="19" t="s">
        <v>1260</v>
      </c>
      <c r="O2797" s="32" t="str">
        <f t="shared" si="930"/>
        <v>E344</v>
      </c>
      <c r="P2797" s="318"/>
      <c r="T2797" s="19" t="s">
        <v>1260</v>
      </c>
    </row>
    <row r="2798" spans="1:20" outlineLevel="2" x14ac:dyDescent="0.25">
      <c r="A2798" s="263" t="s">
        <v>235</v>
      </c>
      <c r="B2798" s="263" t="str">
        <f t="shared" si="927"/>
        <v>E34401 PRD Gen, Wild Horse Wind-11</v>
      </c>
      <c r="C2798" s="263" t="s">
        <v>1230</v>
      </c>
      <c r="D2798" s="263"/>
      <c r="E2798" s="264">
        <v>43434</v>
      </c>
      <c r="F2798" s="265">
        <v>299715386.66000003</v>
      </c>
      <c r="G2798" s="266">
        <v>4.8399999999999999E-2</v>
      </c>
      <c r="H2798" s="267">
        <v>1014311.54</v>
      </c>
      <c r="I2798" s="265">
        <f t="shared" si="928"/>
        <v>299676145.05000001</v>
      </c>
      <c r="J2798" s="266">
        <f t="shared" ref="J2798:J2861" si="931">G2798</f>
        <v>4.8399999999999999E-2</v>
      </c>
      <c r="K2798" s="268">
        <f t="shared" si="929"/>
        <v>1013957.6000000001</v>
      </c>
      <c r="L2798" s="267">
        <f t="shared" si="922"/>
        <v>-353.94</v>
      </c>
      <c r="M2798" s="19" t="s">
        <v>1260</v>
      </c>
      <c r="N2798" s="19" t="s">
        <v>1260</v>
      </c>
      <c r="O2798" s="32" t="str">
        <f t="shared" si="930"/>
        <v>E344</v>
      </c>
      <c r="P2798" s="318"/>
      <c r="T2798" s="19" t="s">
        <v>1260</v>
      </c>
    </row>
    <row r="2799" spans="1:20" outlineLevel="2" x14ac:dyDescent="0.25">
      <c r="A2799" s="263" t="s">
        <v>235</v>
      </c>
      <c r="B2799" s="263" t="str">
        <f t="shared" si="927"/>
        <v>E34401 PRD Gen, Wild Horse Wind-12</v>
      </c>
      <c r="C2799" s="263" t="s">
        <v>1230</v>
      </c>
      <c r="D2799" s="263"/>
      <c r="E2799" s="264">
        <v>43465</v>
      </c>
      <c r="F2799" s="265">
        <v>299676145.05000001</v>
      </c>
      <c r="G2799" s="266">
        <v>4.8399999999999999E-2</v>
      </c>
      <c r="H2799" s="267">
        <v>1013957.6000000001</v>
      </c>
      <c r="I2799" s="265">
        <f t="shared" si="928"/>
        <v>299676145.05000001</v>
      </c>
      <c r="J2799" s="266">
        <f t="shared" si="931"/>
        <v>4.8399999999999999E-2</v>
      </c>
      <c r="K2799" s="268">
        <f>H2799</f>
        <v>1013957.6000000001</v>
      </c>
      <c r="L2799" s="267">
        <f t="shared" si="922"/>
        <v>0</v>
      </c>
      <c r="M2799" s="19" t="s">
        <v>1260</v>
      </c>
      <c r="N2799" s="19" t="s">
        <v>1260</v>
      </c>
      <c r="O2799" s="32" t="str">
        <f t="shared" si="930"/>
        <v>E344</v>
      </c>
      <c r="P2799" s="318"/>
      <c r="T2799" s="19" t="s">
        <v>1260</v>
      </c>
    </row>
    <row r="2800" spans="1:20" s="19" customFormat="1" ht="15.75" outlineLevel="1" thickBot="1" x14ac:dyDescent="0.3">
      <c r="A2800" s="28" t="s">
        <v>838</v>
      </c>
      <c r="C2800" s="20" t="s">
        <v>1235</v>
      </c>
      <c r="E2800" s="104" t="s">
        <v>1266</v>
      </c>
      <c r="F2800" s="29"/>
      <c r="G2800" s="30"/>
      <c r="H2800" s="41">
        <f>SUBTOTAL(9,H2788:H2799)</f>
        <v>12177552.109999998</v>
      </c>
      <c r="I2800" s="29"/>
      <c r="J2800" s="30">
        <f t="shared" si="931"/>
        <v>0</v>
      </c>
      <c r="K2800" s="41">
        <f>SUBTOTAL(9,K2788:K2799)</f>
        <v>12167491.199999997</v>
      </c>
      <c r="L2800" s="41">
        <f t="shared" si="922"/>
        <v>-10060.91</v>
      </c>
      <c r="O2800" s="32" t="str">
        <f>LEFT(A2800,5)</f>
        <v>E3440</v>
      </c>
      <c r="P2800" s="318">
        <f>-L2800/2</f>
        <v>5030.4549999999999</v>
      </c>
    </row>
    <row r="2801" spans="1:20" ht="15.75" outlineLevel="2" thickTop="1" x14ac:dyDescent="0.25">
      <c r="A2801" t="s">
        <v>236</v>
      </c>
      <c r="B2801" t="str">
        <f t="shared" ref="B2801:B2812" si="932">CONCATENATE(A2801,"-",MONTH(E2801))</f>
        <v>E34401 PRD Gen,Wild Horse Expansion-1</v>
      </c>
      <c r="C2801" s="19" t="s">
        <v>1230</v>
      </c>
      <c r="E2801" s="27">
        <v>43131</v>
      </c>
      <c r="F2801" s="249">
        <v>67666311.659999996</v>
      </c>
      <c r="G2801" s="67">
        <v>4.8399999999999999E-2</v>
      </c>
      <c r="H2801" s="250">
        <v>272920.78999999998</v>
      </c>
      <c r="I2801" s="249">
        <f t="shared" ref="I2801:I2812" si="933">VLOOKUP(CONCATENATE(A2801,"-12"),$B$6:$F$7816,5,FALSE)</f>
        <v>67592448.629999995</v>
      </c>
      <c r="J2801" s="67">
        <f t="shared" si="931"/>
        <v>4.8399999999999999E-2</v>
      </c>
      <c r="K2801" s="259">
        <f t="shared" ref="K2801:K2812" si="934">I2801*J2801/12</f>
        <v>272622.87614099996</v>
      </c>
      <c r="L2801" s="250">
        <f t="shared" si="922"/>
        <v>-297.91000000000003</v>
      </c>
      <c r="M2801" s="19" t="s">
        <v>1260</v>
      </c>
      <c r="O2801" s="32" t="str">
        <f t="shared" ref="O2801:O2812" si="935">LEFT(A2801,4)</f>
        <v>E344</v>
      </c>
      <c r="P2801" s="318"/>
      <c r="T2801" s="19" t="s">
        <v>1260</v>
      </c>
    </row>
    <row r="2802" spans="1:20" outlineLevel="2" x14ac:dyDescent="0.25">
      <c r="A2802" t="s">
        <v>236</v>
      </c>
      <c r="B2802" t="str">
        <f t="shared" si="932"/>
        <v>E34401 PRD Gen,Wild Horse Expansion-2</v>
      </c>
      <c r="C2802" s="19" t="s">
        <v>1230</v>
      </c>
      <c r="E2802" s="27">
        <v>43159</v>
      </c>
      <c r="F2802" s="249">
        <v>67666311.659999996</v>
      </c>
      <c r="G2802" s="67">
        <v>4.8399999999999999E-2</v>
      </c>
      <c r="H2802" s="250">
        <v>272920.78999999998</v>
      </c>
      <c r="I2802" s="249">
        <f t="shared" si="933"/>
        <v>67592448.629999995</v>
      </c>
      <c r="J2802" s="67">
        <f t="shared" si="931"/>
        <v>4.8399999999999999E-2</v>
      </c>
      <c r="K2802" s="259">
        <f t="shared" si="934"/>
        <v>272622.87614099996</v>
      </c>
      <c r="L2802" s="250">
        <f t="shared" si="922"/>
        <v>-297.91000000000003</v>
      </c>
      <c r="M2802" s="19" t="s">
        <v>1260</v>
      </c>
      <c r="O2802" s="32" t="str">
        <f t="shared" si="935"/>
        <v>E344</v>
      </c>
      <c r="P2802" s="318"/>
      <c r="T2802" s="19" t="s">
        <v>1260</v>
      </c>
    </row>
    <row r="2803" spans="1:20" outlineLevel="2" x14ac:dyDescent="0.25">
      <c r="A2803" t="s">
        <v>236</v>
      </c>
      <c r="B2803" t="str">
        <f t="shared" si="932"/>
        <v>E34401 PRD Gen,Wild Horse Expansion-3</v>
      </c>
      <c r="C2803" s="19" t="s">
        <v>1230</v>
      </c>
      <c r="E2803" s="27">
        <v>43190</v>
      </c>
      <c r="F2803" s="249">
        <v>67665697.129999995</v>
      </c>
      <c r="G2803" s="67">
        <v>4.8399999999999999E-2</v>
      </c>
      <c r="H2803" s="250">
        <v>272918.31</v>
      </c>
      <c r="I2803" s="249">
        <f t="shared" si="933"/>
        <v>67592448.629999995</v>
      </c>
      <c r="J2803" s="67">
        <f t="shared" si="931"/>
        <v>4.8399999999999999E-2</v>
      </c>
      <c r="K2803" s="259">
        <f t="shared" si="934"/>
        <v>272622.87614099996</v>
      </c>
      <c r="L2803" s="250">
        <f t="shared" si="922"/>
        <v>-295.43</v>
      </c>
      <c r="M2803" s="19" t="s">
        <v>1260</v>
      </c>
      <c r="O2803" s="32" t="str">
        <f t="shared" si="935"/>
        <v>E344</v>
      </c>
      <c r="P2803" s="318"/>
      <c r="T2803" s="19" t="s">
        <v>1260</v>
      </c>
    </row>
    <row r="2804" spans="1:20" outlineLevel="2" x14ac:dyDescent="0.25">
      <c r="A2804" t="s">
        <v>236</v>
      </c>
      <c r="B2804" t="str">
        <f t="shared" si="932"/>
        <v>E34401 PRD Gen,Wild Horse Expansion-4</v>
      </c>
      <c r="C2804" s="19" t="s">
        <v>1230</v>
      </c>
      <c r="E2804" s="27">
        <v>43220</v>
      </c>
      <c r="F2804" s="249">
        <v>67665082.599999994</v>
      </c>
      <c r="G2804" s="67">
        <v>4.8399999999999999E-2</v>
      </c>
      <c r="H2804" s="250">
        <v>272915.83</v>
      </c>
      <c r="I2804" s="249">
        <f t="shared" si="933"/>
        <v>67592448.629999995</v>
      </c>
      <c r="J2804" s="67">
        <f t="shared" si="931"/>
        <v>4.8399999999999999E-2</v>
      </c>
      <c r="K2804" s="259">
        <f t="shared" si="934"/>
        <v>272622.87614099996</v>
      </c>
      <c r="L2804" s="250">
        <f t="shared" si="922"/>
        <v>-292.95</v>
      </c>
      <c r="M2804" s="19" t="s">
        <v>1260</v>
      </c>
      <c r="O2804" s="32" t="str">
        <f t="shared" si="935"/>
        <v>E344</v>
      </c>
      <c r="P2804" s="318"/>
      <c r="T2804" s="19" t="s">
        <v>1260</v>
      </c>
    </row>
    <row r="2805" spans="1:20" outlineLevel="2" x14ac:dyDescent="0.25">
      <c r="A2805" t="s">
        <v>236</v>
      </c>
      <c r="B2805" t="str">
        <f t="shared" si="932"/>
        <v>E34401 PRD Gen,Wild Horse Expansion-5</v>
      </c>
      <c r="C2805" s="19" t="s">
        <v>1230</v>
      </c>
      <c r="E2805" s="27">
        <v>43251</v>
      </c>
      <c r="F2805" s="249">
        <v>67629267.629999995</v>
      </c>
      <c r="G2805" s="67">
        <v>4.8399999999999999E-2</v>
      </c>
      <c r="H2805" s="250">
        <v>272771.38</v>
      </c>
      <c r="I2805" s="249">
        <f t="shared" si="933"/>
        <v>67592448.629999995</v>
      </c>
      <c r="J2805" s="67">
        <f t="shared" si="931"/>
        <v>4.8399999999999999E-2</v>
      </c>
      <c r="K2805" s="259">
        <f t="shared" si="934"/>
        <v>272622.87614099996</v>
      </c>
      <c r="L2805" s="250">
        <f t="shared" si="922"/>
        <v>-148.5</v>
      </c>
      <c r="M2805" s="19" t="s">
        <v>1260</v>
      </c>
      <c r="O2805" s="32" t="str">
        <f t="shared" si="935"/>
        <v>E344</v>
      </c>
      <c r="P2805" s="318"/>
      <c r="T2805" s="19" t="s">
        <v>1260</v>
      </c>
    </row>
    <row r="2806" spans="1:20" outlineLevel="2" x14ac:dyDescent="0.25">
      <c r="A2806" t="s">
        <v>236</v>
      </c>
      <c r="B2806" t="str">
        <f t="shared" si="932"/>
        <v>E34401 PRD Gen,Wild Horse Expansion-6</v>
      </c>
      <c r="C2806" s="19" t="s">
        <v>1230</v>
      </c>
      <c r="E2806" s="27">
        <v>43281</v>
      </c>
      <c r="F2806" s="249">
        <v>67593452.659999996</v>
      </c>
      <c r="G2806" s="67">
        <v>4.8399999999999999E-2</v>
      </c>
      <c r="H2806" s="250">
        <v>272626.92</v>
      </c>
      <c r="I2806" s="249">
        <f t="shared" si="933"/>
        <v>67592448.629999995</v>
      </c>
      <c r="J2806" s="67">
        <f t="shared" si="931"/>
        <v>4.8399999999999999E-2</v>
      </c>
      <c r="K2806" s="259">
        <f t="shared" si="934"/>
        <v>272622.87614099996</v>
      </c>
      <c r="L2806" s="250">
        <f t="shared" si="922"/>
        <v>-4.04</v>
      </c>
      <c r="M2806" s="19" t="s">
        <v>1260</v>
      </c>
      <c r="O2806" s="32" t="str">
        <f t="shared" si="935"/>
        <v>E344</v>
      </c>
      <c r="P2806" s="318"/>
      <c r="T2806" s="19" t="s">
        <v>1260</v>
      </c>
    </row>
    <row r="2807" spans="1:20" outlineLevel="2" x14ac:dyDescent="0.25">
      <c r="A2807" t="s">
        <v>236</v>
      </c>
      <c r="B2807" t="str">
        <f t="shared" si="932"/>
        <v>E34401 PRD Gen,Wild Horse Expansion-7</v>
      </c>
      <c r="C2807" s="19" t="s">
        <v>1230</v>
      </c>
      <c r="E2807" s="27">
        <v>43312</v>
      </c>
      <c r="F2807" s="249">
        <v>67593452.659999996</v>
      </c>
      <c r="G2807" s="67">
        <v>4.8399999999999999E-2</v>
      </c>
      <c r="H2807" s="250">
        <v>272626.92</v>
      </c>
      <c r="I2807" s="249">
        <f t="shared" si="933"/>
        <v>67592448.629999995</v>
      </c>
      <c r="J2807" s="67">
        <f t="shared" si="931"/>
        <v>4.8399999999999999E-2</v>
      </c>
      <c r="K2807" s="259">
        <f t="shared" si="934"/>
        <v>272622.87614099996</v>
      </c>
      <c r="L2807" s="250">
        <f t="shared" si="922"/>
        <v>-4.04</v>
      </c>
      <c r="M2807" s="19" t="s">
        <v>1260</v>
      </c>
      <c r="O2807" s="32" t="str">
        <f t="shared" si="935"/>
        <v>E344</v>
      </c>
      <c r="P2807" s="318"/>
      <c r="T2807" s="19" t="s">
        <v>1260</v>
      </c>
    </row>
    <row r="2808" spans="1:20" outlineLevel="2" x14ac:dyDescent="0.25">
      <c r="A2808" t="s">
        <v>236</v>
      </c>
      <c r="B2808" t="str">
        <f t="shared" si="932"/>
        <v>E34401 PRD Gen,Wild Horse Expansion-8</v>
      </c>
      <c r="C2808" s="19" t="s">
        <v>1230</v>
      </c>
      <c r="E2808" s="27">
        <v>43343</v>
      </c>
      <c r="F2808" s="249">
        <v>67593452.659999996</v>
      </c>
      <c r="G2808" s="67">
        <v>4.8399999999999999E-2</v>
      </c>
      <c r="H2808" s="250">
        <v>272626.92</v>
      </c>
      <c r="I2808" s="249">
        <f t="shared" si="933"/>
        <v>67592448.629999995</v>
      </c>
      <c r="J2808" s="67">
        <f t="shared" si="931"/>
        <v>4.8399999999999999E-2</v>
      </c>
      <c r="K2808" s="259">
        <f t="shared" si="934"/>
        <v>272622.87614099996</v>
      </c>
      <c r="L2808" s="250">
        <f t="shared" si="922"/>
        <v>-4.04</v>
      </c>
      <c r="M2808" s="19" t="s">
        <v>1260</v>
      </c>
      <c r="O2808" s="32" t="str">
        <f t="shared" si="935"/>
        <v>E344</v>
      </c>
      <c r="P2808" s="318"/>
      <c r="T2808" s="19" t="s">
        <v>1260</v>
      </c>
    </row>
    <row r="2809" spans="1:20" outlineLevel="2" x14ac:dyDescent="0.25">
      <c r="A2809" t="s">
        <v>236</v>
      </c>
      <c r="B2809" t="str">
        <f t="shared" si="932"/>
        <v>E34401 PRD Gen,Wild Horse Expansion-9</v>
      </c>
      <c r="C2809" s="19" t="s">
        <v>1230</v>
      </c>
      <c r="E2809" s="27">
        <v>43373</v>
      </c>
      <c r="F2809" s="249">
        <v>67593461.390000001</v>
      </c>
      <c r="G2809" s="67">
        <v>4.8399999999999999E-2</v>
      </c>
      <c r="H2809" s="250">
        <v>272626.95999999996</v>
      </c>
      <c r="I2809" s="249">
        <f t="shared" si="933"/>
        <v>67592448.629999995</v>
      </c>
      <c r="J2809" s="67">
        <f t="shared" si="931"/>
        <v>4.8399999999999999E-2</v>
      </c>
      <c r="K2809" s="259">
        <f t="shared" si="934"/>
        <v>272622.87614099996</v>
      </c>
      <c r="L2809" s="250">
        <f t="shared" si="922"/>
        <v>-4.08</v>
      </c>
      <c r="M2809" s="19" t="s">
        <v>1260</v>
      </c>
      <c r="O2809" s="32" t="str">
        <f t="shared" si="935"/>
        <v>E344</v>
      </c>
      <c r="P2809" s="318"/>
      <c r="T2809" s="19" t="s">
        <v>1260</v>
      </c>
    </row>
    <row r="2810" spans="1:20" outlineLevel="2" x14ac:dyDescent="0.25">
      <c r="A2810" t="s">
        <v>236</v>
      </c>
      <c r="B2810" t="str">
        <f t="shared" si="932"/>
        <v>E34401 PRD Gen,Wild Horse Expansion-10</v>
      </c>
      <c r="C2810" s="19" t="s">
        <v>1230</v>
      </c>
      <c r="E2810" s="27">
        <v>43404</v>
      </c>
      <c r="F2810" s="249">
        <v>67593470.120000005</v>
      </c>
      <c r="G2810" s="67">
        <v>4.8399999999999999E-2</v>
      </c>
      <c r="H2810" s="250">
        <v>272627</v>
      </c>
      <c r="I2810" s="249">
        <f t="shared" si="933"/>
        <v>67592448.629999995</v>
      </c>
      <c r="J2810" s="67">
        <f t="shared" si="931"/>
        <v>4.8399999999999999E-2</v>
      </c>
      <c r="K2810" s="259">
        <f t="shared" si="934"/>
        <v>272622.87614099996</v>
      </c>
      <c r="L2810" s="250">
        <f t="shared" si="922"/>
        <v>-4.12</v>
      </c>
      <c r="M2810" s="19" t="s">
        <v>1260</v>
      </c>
      <c r="O2810" s="32" t="str">
        <f t="shared" si="935"/>
        <v>E344</v>
      </c>
      <c r="P2810" s="318"/>
      <c r="T2810" s="19" t="s">
        <v>1260</v>
      </c>
    </row>
    <row r="2811" spans="1:20" outlineLevel="2" x14ac:dyDescent="0.25">
      <c r="A2811" t="s">
        <v>236</v>
      </c>
      <c r="B2811" t="str">
        <f t="shared" si="932"/>
        <v>E34401 PRD Gen,Wild Horse Expansion-11</v>
      </c>
      <c r="C2811" s="19" t="s">
        <v>1230</v>
      </c>
      <c r="E2811" s="27">
        <v>43434</v>
      </c>
      <c r="F2811" s="249">
        <v>67593470.120000005</v>
      </c>
      <c r="G2811" s="67">
        <v>4.8399999999999999E-2</v>
      </c>
      <c r="H2811" s="250">
        <v>272627</v>
      </c>
      <c r="I2811" s="249">
        <f t="shared" si="933"/>
        <v>67592448.629999995</v>
      </c>
      <c r="J2811" s="67">
        <f t="shared" si="931"/>
        <v>4.8399999999999999E-2</v>
      </c>
      <c r="K2811" s="259">
        <f t="shared" si="934"/>
        <v>272622.87614099996</v>
      </c>
      <c r="L2811" s="250">
        <f t="shared" si="922"/>
        <v>-4.12</v>
      </c>
      <c r="M2811" s="19" t="s">
        <v>1260</v>
      </c>
      <c r="O2811" s="32" t="str">
        <f t="shared" si="935"/>
        <v>E344</v>
      </c>
      <c r="P2811" s="318"/>
      <c r="T2811" s="19" t="s">
        <v>1260</v>
      </c>
    </row>
    <row r="2812" spans="1:20" outlineLevel="2" x14ac:dyDescent="0.25">
      <c r="A2812" t="s">
        <v>236</v>
      </c>
      <c r="B2812" t="str">
        <f t="shared" si="932"/>
        <v>E34401 PRD Gen,Wild Horse Expansion-12</v>
      </c>
      <c r="C2812" s="19" t="s">
        <v>1230</v>
      </c>
      <c r="E2812" s="27">
        <v>43465</v>
      </c>
      <c r="F2812" s="249">
        <v>67592448.629999995</v>
      </c>
      <c r="G2812" s="67">
        <v>4.8399999999999999E-2</v>
      </c>
      <c r="H2812" s="250">
        <v>272622.88</v>
      </c>
      <c r="I2812" s="249">
        <f t="shared" si="933"/>
        <v>67592448.629999995</v>
      </c>
      <c r="J2812" s="67">
        <f t="shared" si="931"/>
        <v>4.8399999999999999E-2</v>
      </c>
      <c r="K2812" s="259">
        <f t="shared" si="934"/>
        <v>272622.87614099996</v>
      </c>
      <c r="L2812" s="250">
        <f t="shared" si="922"/>
        <v>0</v>
      </c>
      <c r="M2812" s="19" t="s">
        <v>1260</v>
      </c>
      <c r="O2812" s="32" t="str">
        <f t="shared" si="935"/>
        <v>E344</v>
      </c>
      <c r="P2812" s="318"/>
      <c r="T2812" s="19" t="s">
        <v>1260</v>
      </c>
    </row>
    <row r="2813" spans="1:20" s="19" customFormat="1" ht="15.75" outlineLevel="1" thickBot="1" x14ac:dyDescent="0.3">
      <c r="A2813" s="28" t="s">
        <v>839</v>
      </c>
      <c r="C2813" s="20" t="s">
        <v>1235</v>
      </c>
      <c r="E2813" s="104" t="s">
        <v>1266</v>
      </c>
      <c r="F2813" s="29"/>
      <c r="G2813" s="30"/>
      <c r="H2813" s="41">
        <f>SUBTOTAL(9,H2801:H2812)</f>
        <v>3272831.6999999997</v>
      </c>
      <c r="I2813" s="29"/>
      <c r="J2813" s="30">
        <f t="shared" si="931"/>
        <v>0</v>
      </c>
      <c r="K2813" s="41">
        <f>SUBTOTAL(9,K2801:K2812)</f>
        <v>3271474.5136920004</v>
      </c>
      <c r="L2813" s="41">
        <f t="shared" si="922"/>
        <v>-1357.19</v>
      </c>
      <c r="O2813" s="32" t="str">
        <f>LEFT(A2813,5)</f>
        <v>E3440</v>
      </c>
      <c r="P2813" s="318">
        <f>-L2813/2</f>
        <v>678.59500000000003</v>
      </c>
    </row>
    <row r="2814" spans="1:20" ht="15.75" outlineLevel="2" thickTop="1" x14ac:dyDescent="0.25">
      <c r="A2814" t="s">
        <v>237</v>
      </c>
      <c r="B2814" t="str">
        <f t="shared" ref="B2814:B2825" si="936">CONCATENATE(A2814,"-",MONTH(E2814))</f>
        <v>E34420 PRD Gen, Encogen-1</v>
      </c>
      <c r="C2814" s="19" t="s">
        <v>1230</v>
      </c>
      <c r="E2814" s="27">
        <v>43131</v>
      </c>
      <c r="F2814" s="249">
        <v>74375981.069999993</v>
      </c>
      <c r="G2814" s="67">
        <v>7.2999999999999992E-3</v>
      </c>
      <c r="H2814" s="250">
        <v>45245.39</v>
      </c>
      <c r="I2814" s="249">
        <f t="shared" ref="I2814:I2825" si="937">VLOOKUP(CONCATENATE(A2814,"-12"),$B$6:$F$7816,5,FALSE)</f>
        <v>74713670.290000007</v>
      </c>
      <c r="J2814" s="67">
        <f t="shared" si="931"/>
        <v>7.2999999999999992E-3</v>
      </c>
      <c r="K2814" s="259">
        <f t="shared" ref="K2814:K2825" si="938">I2814*J2814/12</f>
        <v>45450.816093083333</v>
      </c>
      <c r="L2814" s="250">
        <f t="shared" si="922"/>
        <v>205.43</v>
      </c>
      <c r="M2814" s="19" t="s">
        <v>1260</v>
      </c>
      <c r="O2814" s="32" t="str">
        <f t="shared" ref="O2814:O2825" si="939">LEFT(A2814,4)</f>
        <v>E344</v>
      </c>
      <c r="P2814" s="318"/>
      <c r="T2814" s="19" t="s">
        <v>1260</v>
      </c>
    </row>
    <row r="2815" spans="1:20" outlineLevel="2" x14ac:dyDescent="0.25">
      <c r="A2815" t="s">
        <v>237</v>
      </c>
      <c r="B2815" t="str">
        <f t="shared" si="936"/>
        <v>E34420 PRD Gen, Encogen-2</v>
      </c>
      <c r="C2815" s="19" t="s">
        <v>1230</v>
      </c>
      <c r="E2815" s="27">
        <v>43159</v>
      </c>
      <c r="F2815" s="249">
        <v>74375981.069999993</v>
      </c>
      <c r="G2815" s="67">
        <v>7.2999999999999992E-3</v>
      </c>
      <c r="H2815" s="250">
        <v>45245.39</v>
      </c>
      <c r="I2815" s="249">
        <f t="shared" si="937"/>
        <v>74713670.290000007</v>
      </c>
      <c r="J2815" s="67">
        <f t="shared" si="931"/>
        <v>7.2999999999999992E-3</v>
      </c>
      <c r="K2815" s="259">
        <f t="shared" si="938"/>
        <v>45450.816093083333</v>
      </c>
      <c r="L2815" s="250">
        <f t="shared" si="922"/>
        <v>205.43</v>
      </c>
      <c r="M2815" s="19" t="s">
        <v>1260</v>
      </c>
      <c r="O2815" s="32" t="str">
        <f t="shared" si="939"/>
        <v>E344</v>
      </c>
      <c r="P2815" s="318"/>
      <c r="T2815" s="19" t="s">
        <v>1260</v>
      </c>
    </row>
    <row r="2816" spans="1:20" outlineLevel="2" x14ac:dyDescent="0.25">
      <c r="A2816" t="s">
        <v>237</v>
      </c>
      <c r="B2816" t="str">
        <f t="shared" si="936"/>
        <v>E34420 PRD Gen, Encogen-3</v>
      </c>
      <c r="C2816" s="19" t="s">
        <v>1230</v>
      </c>
      <c r="E2816" s="27">
        <v>43190</v>
      </c>
      <c r="F2816" s="249">
        <v>74375981.069999993</v>
      </c>
      <c r="G2816" s="67">
        <v>7.2999999999999992E-3</v>
      </c>
      <c r="H2816" s="250">
        <v>45245.39</v>
      </c>
      <c r="I2816" s="249">
        <f t="shared" si="937"/>
        <v>74713670.290000007</v>
      </c>
      <c r="J2816" s="67">
        <f t="shared" si="931"/>
        <v>7.2999999999999992E-3</v>
      </c>
      <c r="K2816" s="259">
        <f t="shared" si="938"/>
        <v>45450.816093083333</v>
      </c>
      <c r="L2816" s="250">
        <f t="shared" si="922"/>
        <v>205.43</v>
      </c>
      <c r="M2816" s="19" t="s">
        <v>1260</v>
      </c>
      <c r="O2816" s="32" t="str">
        <f t="shared" si="939"/>
        <v>E344</v>
      </c>
      <c r="P2816" s="318"/>
      <c r="T2816" s="19" t="s">
        <v>1260</v>
      </c>
    </row>
    <row r="2817" spans="1:20" outlineLevel="2" x14ac:dyDescent="0.25">
      <c r="A2817" t="s">
        <v>237</v>
      </c>
      <c r="B2817" t="str">
        <f t="shared" si="936"/>
        <v>E34420 PRD Gen, Encogen-4</v>
      </c>
      <c r="C2817" s="19" t="s">
        <v>1230</v>
      </c>
      <c r="E2817" s="27">
        <v>43220</v>
      </c>
      <c r="F2817" s="249">
        <v>74375981.069999993</v>
      </c>
      <c r="G2817" s="67">
        <v>7.2999999999999992E-3</v>
      </c>
      <c r="H2817" s="250">
        <v>45245.39</v>
      </c>
      <c r="I2817" s="249">
        <f t="shared" si="937"/>
        <v>74713670.290000007</v>
      </c>
      <c r="J2817" s="67">
        <f t="shared" si="931"/>
        <v>7.2999999999999992E-3</v>
      </c>
      <c r="K2817" s="259">
        <f t="shared" si="938"/>
        <v>45450.816093083333</v>
      </c>
      <c r="L2817" s="250">
        <f t="shared" si="922"/>
        <v>205.43</v>
      </c>
      <c r="M2817" s="19" t="s">
        <v>1260</v>
      </c>
      <c r="O2817" s="32" t="str">
        <f t="shared" si="939"/>
        <v>E344</v>
      </c>
      <c r="P2817" s="318"/>
      <c r="T2817" s="19" t="s">
        <v>1260</v>
      </c>
    </row>
    <row r="2818" spans="1:20" outlineLevel="2" x14ac:dyDescent="0.25">
      <c r="A2818" t="s">
        <v>237</v>
      </c>
      <c r="B2818" t="str">
        <f t="shared" si="936"/>
        <v>E34420 PRD Gen, Encogen-5</v>
      </c>
      <c r="C2818" s="19" t="s">
        <v>1230</v>
      </c>
      <c r="E2818" s="27">
        <v>43251</v>
      </c>
      <c r="F2818" s="249">
        <v>74375981.069999993</v>
      </c>
      <c r="G2818" s="67">
        <v>7.2999999999999992E-3</v>
      </c>
      <c r="H2818" s="250">
        <v>45245.39</v>
      </c>
      <c r="I2818" s="249">
        <f t="shared" si="937"/>
        <v>74713670.290000007</v>
      </c>
      <c r="J2818" s="67">
        <f t="shared" si="931"/>
        <v>7.2999999999999992E-3</v>
      </c>
      <c r="K2818" s="259">
        <f t="shared" si="938"/>
        <v>45450.816093083333</v>
      </c>
      <c r="L2818" s="250">
        <f t="shared" si="922"/>
        <v>205.43</v>
      </c>
      <c r="M2818" s="19" t="s">
        <v>1260</v>
      </c>
      <c r="O2818" s="32" t="str">
        <f t="shared" si="939"/>
        <v>E344</v>
      </c>
      <c r="P2818" s="318"/>
      <c r="T2818" s="19" t="s">
        <v>1260</v>
      </c>
    </row>
    <row r="2819" spans="1:20" outlineLevel="2" x14ac:dyDescent="0.25">
      <c r="A2819" t="s">
        <v>237</v>
      </c>
      <c r="B2819" t="str">
        <f t="shared" si="936"/>
        <v>E34420 PRD Gen, Encogen-6</v>
      </c>
      <c r="C2819" s="19" t="s">
        <v>1230</v>
      </c>
      <c r="E2819" s="27">
        <v>43281</v>
      </c>
      <c r="F2819" s="249">
        <v>74375981.069999993</v>
      </c>
      <c r="G2819" s="67">
        <v>7.2999999999999992E-3</v>
      </c>
      <c r="H2819" s="250">
        <v>45245.39</v>
      </c>
      <c r="I2819" s="249">
        <f t="shared" si="937"/>
        <v>74713670.290000007</v>
      </c>
      <c r="J2819" s="67">
        <f t="shared" si="931"/>
        <v>7.2999999999999992E-3</v>
      </c>
      <c r="K2819" s="259">
        <f t="shared" si="938"/>
        <v>45450.816093083333</v>
      </c>
      <c r="L2819" s="250">
        <f t="shared" si="922"/>
        <v>205.43</v>
      </c>
      <c r="M2819" s="19" t="s">
        <v>1260</v>
      </c>
      <c r="O2819" s="32" t="str">
        <f t="shared" si="939"/>
        <v>E344</v>
      </c>
      <c r="P2819" s="318"/>
      <c r="T2819" s="19" t="s">
        <v>1260</v>
      </c>
    </row>
    <row r="2820" spans="1:20" outlineLevel="2" x14ac:dyDescent="0.25">
      <c r="A2820" t="s">
        <v>237</v>
      </c>
      <c r="B2820" t="str">
        <f t="shared" si="936"/>
        <v>E34420 PRD Gen, Encogen-7</v>
      </c>
      <c r="C2820" s="19" t="s">
        <v>1230</v>
      </c>
      <c r="E2820" s="27">
        <v>43312</v>
      </c>
      <c r="F2820" s="249">
        <v>74375981.069999993</v>
      </c>
      <c r="G2820" s="67">
        <v>7.2999999999999992E-3</v>
      </c>
      <c r="H2820" s="250">
        <v>45245.39</v>
      </c>
      <c r="I2820" s="249">
        <f t="shared" si="937"/>
        <v>74713670.290000007</v>
      </c>
      <c r="J2820" s="67">
        <f t="shared" si="931"/>
        <v>7.2999999999999992E-3</v>
      </c>
      <c r="K2820" s="259">
        <f t="shared" si="938"/>
        <v>45450.816093083333</v>
      </c>
      <c r="L2820" s="250">
        <f t="shared" si="922"/>
        <v>205.43</v>
      </c>
      <c r="M2820" s="19" t="s">
        <v>1260</v>
      </c>
      <c r="O2820" s="32" t="str">
        <f t="shared" si="939"/>
        <v>E344</v>
      </c>
      <c r="P2820" s="318"/>
      <c r="T2820" s="19" t="s">
        <v>1260</v>
      </c>
    </row>
    <row r="2821" spans="1:20" outlineLevel="2" x14ac:dyDescent="0.25">
      <c r="A2821" t="s">
        <v>237</v>
      </c>
      <c r="B2821" t="str">
        <f t="shared" si="936"/>
        <v>E34420 PRD Gen, Encogen-8</v>
      </c>
      <c r="C2821" s="19" t="s">
        <v>1230</v>
      </c>
      <c r="E2821" s="27">
        <v>43343</v>
      </c>
      <c r="F2821" s="249">
        <v>74375981.069999993</v>
      </c>
      <c r="G2821" s="67">
        <v>7.2999999999999992E-3</v>
      </c>
      <c r="H2821" s="250">
        <v>45245.39</v>
      </c>
      <c r="I2821" s="249">
        <f t="shared" si="937"/>
        <v>74713670.290000007</v>
      </c>
      <c r="J2821" s="67">
        <f t="shared" si="931"/>
        <v>7.2999999999999992E-3</v>
      </c>
      <c r="K2821" s="259">
        <f t="shared" si="938"/>
        <v>45450.816093083333</v>
      </c>
      <c r="L2821" s="250">
        <f t="shared" si="922"/>
        <v>205.43</v>
      </c>
      <c r="M2821" s="19" t="s">
        <v>1260</v>
      </c>
      <c r="O2821" s="32" t="str">
        <f t="shared" si="939"/>
        <v>E344</v>
      </c>
      <c r="P2821" s="318"/>
      <c r="T2821" s="19" t="s">
        <v>1260</v>
      </c>
    </row>
    <row r="2822" spans="1:20" outlineLevel="2" x14ac:dyDescent="0.25">
      <c r="A2822" t="s">
        <v>237</v>
      </c>
      <c r="B2822" t="str">
        <f t="shared" si="936"/>
        <v>E34420 PRD Gen, Encogen-9</v>
      </c>
      <c r="C2822" s="19" t="s">
        <v>1230</v>
      </c>
      <c r="E2822" s="27">
        <v>43373</v>
      </c>
      <c r="F2822" s="249">
        <v>74355718.209999993</v>
      </c>
      <c r="G2822" s="67">
        <v>7.2999999999999992E-3</v>
      </c>
      <c r="H2822" s="250">
        <v>45233.060000000005</v>
      </c>
      <c r="I2822" s="249">
        <f t="shared" si="937"/>
        <v>74713670.290000007</v>
      </c>
      <c r="J2822" s="67">
        <f t="shared" si="931"/>
        <v>7.2999999999999992E-3</v>
      </c>
      <c r="K2822" s="259">
        <f t="shared" si="938"/>
        <v>45450.816093083333</v>
      </c>
      <c r="L2822" s="250">
        <f t="shared" si="922"/>
        <v>217.76</v>
      </c>
      <c r="M2822" s="19" t="s">
        <v>1260</v>
      </c>
      <c r="O2822" s="32" t="str">
        <f t="shared" si="939"/>
        <v>E344</v>
      </c>
      <c r="P2822" s="318"/>
      <c r="T2822" s="19" t="s">
        <v>1260</v>
      </c>
    </row>
    <row r="2823" spans="1:20" outlineLevel="2" x14ac:dyDescent="0.25">
      <c r="A2823" t="s">
        <v>237</v>
      </c>
      <c r="B2823" t="str">
        <f t="shared" si="936"/>
        <v>E34420 PRD Gen, Encogen-10</v>
      </c>
      <c r="C2823" s="19" t="s">
        <v>1230</v>
      </c>
      <c r="E2823" s="27">
        <v>43404</v>
      </c>
      <c r="F2823" s="249">
        <v>74339170.209999993</v>
      </c>
      <c r="G2823" s="67">
        <v>7.2999999999999992E-3</v>
      </c>
      <c r="H2823" s="250">
        <v>45223</v>
      </c>
      <c r="I2823" s="249">
        <f t="shared" si="937"/>
        <v>74713670.290000007</v>
      </c>
      <c r="J2823" s="67">
        <f t="shared" si="931"/>
        <v>7.2999999999999992E-3</v>
      </c>
      <c r="K2823" s="259">
        <f t="shared" si="938"/>
        <v>45450.816093083333</v>
      </c>
      <c r="L2823" s="250">
        <f t="shared" si="922"/>
        <v>227.82</v>
      </c>
      <c r="M2823" s="19" t="s">
        <v>1260</v>
      </c>
      <c r="O2823" s="32" t="str">
        <f t="shared" si="939"/>
        <v>E344</v>
      </c>
      <c r="P2823" s="318"/>
      <c r="T2823" s="19" t="s">
        <v>1260</v>
      </c>
    </row>
    <row r="2824" spans="1:20" outlineLevel="2" x14ac:dyDescent="0.25">
      <c r="A2824" t="s">
        <v>237</v>
      </c>
      <c r="B2824" t="str">
        <f t="shared" si="936"/>
        <v>E34420 PRD Gen, Encogen-11</v>
      </c>
      <c r="C2824" s="19" t="s">
        <v>1230</v>
      </c>
      <c r="E2824" s="27">
        <v>43434</v>
      </c>
      <c r="F2824" s="249">
        <v>74350184.329999998</v>
      </c>
      <c r="G2824" s="67">
        <v>7.2999999999999992E-3</v>
      </c>
      <c r="H2824" s="250">
        <v>45229.689999999995</v>
      </c>
      <c r="I2824" s="249">
        <f t="shared" si="937"/>
        <v>74713670.290000007</v>
      </c>
      <c r="J2824" s="67">
        <f t="shared" si="931"/>
        <v>7.2999999999999992E-3</v>
      </c>
      <c r="K2824" s="259">
        <f t="shared" si="938"/>
        <v>45450.816093083333</v>
      </c>
      <c r="L2824" s="250">
        <f t="shared" si="922"/>
        <v>221.13</v>
      </c>
      <c r="M2824" s="19" t="s">
        <v>1260</v>
      </c>
      <c r="O2824" s="32" t="str">
        <f t="shared" si="939"/>
        <v>E344</v>
      </c>
      <c r="P2824" s="318"/>
      <c r="T2824" s="19" t="s">
        <v>1260</v>
      </c>
    </row>
    <row r="2825" spans="1:20" outlineLevel="2" x14ac:dyDescent="0.25">
      <c r="A2825" t="s">
        <v>237</v>
      </c>
      <c r="B2825" t="str">
        <f t="shared" si="936"/>
        <v>E34420 PRD Gen, Encogen-12</v>
      </c>
      <c r="C2825" s="19" t="s">
        <v>1230</v>
      </c>
      <c r="E2825" s="27">
        <v>43465</v>
      </c>
      <c r="F2825" s="249">
        <v>74713670.290000007</v>
      </c>
      <c r="G2825" s="67">
        <v>7.2999999999999992E-3</v>
      </c>
      <c r="H2825" s="250">
        <v>45450.82</v>
      </c>
      <c r="I2825" s="249">
        <f t="shared" si="937"/>
        <v>74713670.290000007</v>
      </c>
      <c r="J2825" s="67">
        <f t="shared" si="931"/>
        <v>7.2999999999999992E-3</v>
      </c>
      <c r="K2825" s="259">
        <f t="shared" si="938"/>
        <v>45450.816093083333</v>
      </c>
      <c r="L2825" s="250">
        <f t="shared" si="922"/>
        <v>0</v>
      </c>
      <c r="M2825" s="19" t="s">
        <v>1260</v>
      </c>
      <c r="O2825" s="32" t="str">
        <f t="shared" si="939"/>
        <v>E344</v>
      </c>
      <c r="P2825" s="318"/>
      <c r="T2825" s="19" t="s">
        <v>1260</v>
      </c>
    </row>
    <row r="2826" spans="1:20" s="19" customFormat="1" ht="15.75" outlineLevel="1" thickBot="1" x14ac:dyDescent="0.3">
      <c r="A2826" s="28" t="s">
        <v>840</v>
      </c>
      <c r="C2826" s="20" t="s">
        <v>1235</v>
      </c>
      <c r="E2826" s="104" t="s">
        <v>1266</v>
      </c>
      <c r="F2826" s="29"/>
      <c r="G2826" s="30"/>
      <c r="H2826" s="41">
        <f>SUBTOTAL(9,H2814:H2825)</f>
        <v>543099.69000000006</v>
      </c>
      <c r="I2826" s="29"/>
      <c r="J2826" s="30">
        <f t="shared" si="931"/>
        <v>0</v>
      </c>
      <c r="K2826" s="41">
        <f>SUBTOTAL(9,K2814:K2825)</f>
        <v>545409.79311700014</v>
      </c>
      <c r="L2826" s="41">
        <f t="shared" si="922"/>
        <v>2310.1</v>
      </c>
      <c r="O2826" s="32" t="str">
        <f>LEFT(A2826,5)</f>
        <v>E3442</v>
      </c>
      <c r="P2826" s="318">
        <f>-L2826/2</f>
        <v>-1155.05</v>
      </c>
    </row>
    <row r="2827" spans="1:20" ht="15.75" outlineLevel="2" thickTop="1" x14ac:dyDescent="0.25">
      <c r="A2827" t="s">
        <v>238</v>
      </c>
      <c r="B2827" t="str">
        <f t="shared" ref="B2827:B2838" si="940">CONCATENATE(A2827,"-",MONTH(E2827))</f>
        <v>E34420 PRD Gen, Ferndale -1</v>
      </c>
      <c r="C2827" s="19" t="s">
        <v>1230</v>
      </c>
      <c r="E2827" s="27">
        <v>43131</v>
      </c>
      <c r="F2827" s="249">
        <v>48646143.310000002</v>
      </c>
      <c r="G2827" s="67">
        <v>1.5900000000000001E-2</v>
      </c>
      <c r="H2827" s="250">
        <v>64456.14</v>
      </c>
      <c r="I2827" s="249">
        <f t="shared" ref="I2827:I2838" si="941">VLOOKUP(CONCATENATE(A2827,"-12"),$B$6:$F$7816,5,FALSE)</f>
        <v>49613285.850000001</v>
      </c>
      <c r="J2827" s="67">
        <f t="shared" si="931"/>
        <v>1.5900000000000001E-2</v>
      </c>
      <c r="K2827" s="259">
        <f t="shared" ref="K2827:K2838" si="942">I2827*J2827/12</f>
        <v>65737.603751250004</v>
      </c>
      <c r="L2827" s="250">
        <f t="shared" si="922"/>
        <v>1281.46</v>
      </c>
      <c r="M2827" s="19" t="s">
        <v>1260</v>
      </c>
      <c r="O2827" s="32" t="str">
        <f t="shared" ref="O2827:O2838" si="943">LEFT(A2827,4)</f>
        <v>E344</v>
      </c>
      <c r="P2827" s="318"/>
      <c r="T2827" s="19" t="s">
        <v>1260</v>
      </c>
    </row>
    <row r="2828" spans="1:20" outlineLevel="2" x14ac:dyDescent="0.25">
      <c r="A2828" t="s">
        <v>238</v>
      </c>
      <c r="B2828" t="str">
        <f t="shared" si="940"/>
        <v>E34420 PRD Gen, Ferndale -2</v>
      </c>
      <c r="C2828" s="19" t="s">
        <v>1230</v>
      </c>
      <c r="E2828" s="27">
        <v>43159</v>
      </c>
      <c r="F2828" s="249">
        <v>48636568.18</v>
      </c>
      <c r="G2828" s="67">
        <v>1.5900000000000001E-2</v>
      </c>
      <c r="H2828" s="250">
        <v>64443.460000000006</v>
      </c>
      <c r="I2828" s="249">
        <f t="shared" si="941"/>
        <v>49613285.850000001</v>
      </c>
      <c r="J2828" s="67">
        <f t="shared" si="931"/>
        <v>1.5900000000000001E-2</v>
      </c>
      <c r="K2828" s="259">
        <f t="shared" si="942"/>
        <v>65737.603751250004</v>
      </c>
      <c r="L2828" s="250">
        <f t="shared" si="922"/>
        <v>1294.1400000000001</v>
      </c>
      <c r="M2828" s="19" t="s">
        <v>1260</v>
      </c>
      <c r="O2828" s="32" t="str">
        <f t="shared" si="943"/>
        <v>E344</v>
      </c>
      <c r="P2828" s="318"/>
      <c r="T2828" s="19" t="s">
        <v>1260</v>
      </c>
    </row>
    <row r="2829" spans="1:20" outlineLevel="2" x14ac:dyDescent="0.25">
      <c r="A2829" t="s">
        <v>238</v>
      </c>
      <c r="B2829" t="str">
        <f t="shared" si="940"/>
        <v>E34420 PRD Gen, Ferndale -3</v>
      </c>
      <c r="C2829" s="19" t="s">
        <v>1230</v>
      </c>
      <c r="E2829" s="27">
        <v>43190</v>
      </c>
      <c r="F2829" s="249">
        <v>48636568.18</v>
      </c>
      <c r="G2829" s="67">
        <v>1.5900000000000001E-2</v>
      </c>
      <c r="H2829" s="250">
        <v>64443.460000000006</v>
      </c>
      <c r="I2829" s="249">
        <f t="shared" si="941"/>
        <v>49613285.850000001</v>
      </c>
      <c r="J2829" s="67">
        <f t="shared" si="931"/>
        <v>1.5900000000000001E-2</v>
      </c>
      <c r="K2829" s="259">
        <f t="shared" si="942"/>
        <v>65737.603751250004</v>
      </c>
      <c r="L2829" s="250">
        <f t="shared" si="922"/>
        <v>1294.1400000000001</v>
      </c>
      <c r="M2829" s="19" t="s">
        <v>1260</v>
      </c>
      <c r="O2829" s="32" t="str">
        <f t="shared" si="943"/>
        <v>E344</v>
      </c>
      <c r="P2829" s="318"/>
      <c r="T2829" s="19" t="s">
        <v>1260</v>
      </c>
    </row>
    <row r="2830" spans="1:20" outlineLevel="2" x14ac:dyDescent="0.25">
      <c r="A2830" t="s">
        <v>238</v>
      </c>
      <c r="B2830" t="str">
        <f t="shared" si="940"/>
        <v>E34420 PRD Gen, Ferndale -4</v>
      </c>
      <c r="C2830" s="19" t="s">
        <v>1230</v>
      </c>
      <c r="E2830" s="27">
        <v>43220</v>
      </c>
      <c r="F2830" s="249">
        <v>48636568.18</v>
      </c>
      <c r="G2830" s="67">
        <v>1.5900000000000001E-2</v>
      </c>
      <c r="H2830" s="250">
        <v>64443.460000000006</v>
      </c>
      <c r="I2830" s="249">
        <f t="shared" si="941"/>
        <v>49613285.850000001</v>
      </c>
      <c r="J2830" s="67">
        <f t="shared" si="931"/>
        <v>1.5900000000000001E-2</v>
      </c>
      <c r="K2830" s="259">
        <f t="shared" si="942"/>
        <v>65737.603751250004</v>
      </c>
      <c r="L2830" s="250">
        <f t="shared" si="922"/>
        <v>1294.1400000000001</v>
      </c>
      <c r="M2830" s="19" t="s">
        <v>1260</v>
      </c>
      <c r="O2830" s="32" t="str">
        <f t="shared" si="943"/>
        <v>E344</v>
      </c>
      <c r="P2830" s="318"/>
      <c r="T2830" s="19" t="s">
        <v>1260</v>
      </c>
    </row>
    <row r="2831" spans="1:20" outlineLevel="2" x14ac:dyDescent="0.25">
      <c r="A2831" t="s">
        <v>238</v>
      </c>
      <c r="B2831" t="str">
        <f t="shared" si="940"/>
        <v>E34420 PRD Gen, Ferndale -5</v>
      </c>
      <c r="C2831" s="19" t="s">
        <v>1230</v>
      </c>
      <c r="E2831" s="27">
        <v>43251</v>
      </c>
      <c r="F2831" s="249">
        <v>48636568.18</v>
      </c>
      <c r="G2831" s="67">
        <v>1.5900000000000001E-2</v>
      </c>
      <c r="H2831" s="250">
        <v>64443.460000000006</v>
      </c>
      <c r="I2831" s="249">
        <f t="shared" si="941"/>
        <v>49613285.850000001</v>
      </c>
      <c r="J2831" s="67">
        <f t="shared" si="931"/>
        <v>1.5900000000000001E-2</v>
      </c>
      <c r="K2831" s="259">
        <f t="shared" si="942"/>
        <v>65737.603751250004</v>
      </c>
      <c r="L2831" s="250">
        <f t="shared" si="922"/>
        <v>1294.1400000000001</v>
      </c>
      <c r="M2831" s="19" t="s">
        <v>1260</v>
      </c>
      <c r="O2831" s="32" t="str">
        <f t="shared" si="943"/>
        <v>E344</v>
      </c>
      <c r="P2831" s="318"/>
      <c r="T2831" s="19" t="s">
        <v>1260</v>
      </c>
    </row>
    <row r="2832" spans="1:20" outlineLevel="2" x14ac:dyDescent="0.25">
      <c r="A2832" t="s">
        <v>238</v>
      </c>
      <c r="B2832" t="str">
        <f t="shared" si="940"/>
        <v>E34420 PRD Gen, Ferndale -6</v>
      </c>
      <c r="C2832" s="19" t="s">
        <v>1230</v>
      </c>
      <c r="E2832" s="27">
        <v>43281</v>
      </c>
      <c r="F2832" s="249">
        <v>48636568.18</v>
      </c>
      <c r="G2832" s="67">
        <v>1.5900000000000001E-2</v>
      </c>
      <c r="H2832" s="250">
        <v>64443.460000000006</v>
      </c>
      <c r="I2832" s="249">
        <f t="shared" si="941"/>
        <v>49613285.850000001</v>
      </c>
      <c r="J2832" s="67">
        <f t="shared" si="931"/>
        <v>1.5900000000000001E-2</v>
      </c>
      <c r="K2832" s="259">
        <f t="shared" si="942"/>
        <v>65737.603751250004</v>
      </c>
      <c r="L2832" s="250">
        <f t="shared" si="922"/>
        <v>1294.1400000000001</v>
      </c>
      <c r="M2832" s="19" t="s">
        <v>1260</v>
      </c>
      <c r="O2832" s="32" t="str">
        <f t="shared" si="943"/>
        <v>E344</v>
      </c>
      <c r="P2832" s="318"/>
      <c r="T2832" s="19" t="s">
        <v>1260</v>
      </c>
    </row>
    <row r="2833" spans="1:20" outlineLevel="2" x14ac:dyDescent="0.25">
      <c r="A2833" t="s">
        <v>238</v>
      </c>
      <c r="B2833" t="str">
        <f t="shared" si="940"/>
        <v>E34420 PRD Gen, Ferndale -7</v>
      </c>
      <c r="C2833" s="19" t="s">
        <v>1230</v>
      </c>
      <c r="E2833" s="27">
        <v>43312</v>
      </c>
      <c r="F2833" s="249">
        <v>48636568.18</v>
      </c>
      <c r="G2833" s="67">
        <v>1.5900000000000001E-2</v>
      </c>
      <c r="H2833" s="250">
        <v>64443.460000000006</v>
      </c>
      <c r="I2833" s="249">
        <f t="shared" si="941"/>
        <v>49613285.850000001</v>
      </c>
      <c r="J2833" s="67">
        <f t="shared" si="931"/>
        <v>1.5900000000000001E-2</v>
      </c>
      <c r="K2833" s="259">
        <f t="shared" si="942"/>
        <v>65737.603751250004</v>
      </c>
      <c r="L2833" s="250">
        <f t="shared" si="922"/>
        <v>1294.1400000000001</v>
      </c>
      <c r="M2833" s="19" t="s">
        <v>1260</v>
      </c>
      <c r="O2833" s="32" t="str">
        <f t="shared" si="943"/>
        <v>E344</v>
      </c>
      <c r="P2833" s="318"/>
      <c r="T2833" s="19" t="s">
        <v>1260</v>
      </c>
    </row>
    <row r="2834" spans="1:20" outlineLevel="2" x14ac:dyDescent="0.25">
      <c r="A2834" t="s">
        <v>238</v>
      </c>
      <c r="B2834" t="str">
        <f t="shared" si="940"/>
        <v>E34420 PRD Gen, Ferndale -8</v>
      </c>
      <c r="C2834" s="19" t="s">
        <v>1230</v>
      </c>
      <c r="E2834" s="27">
        <v>43343</v>
      </c>
      <c r="F2834" s="249">
        <v>48636568.18</v>
      </c>
      <c r="G2834" s="67">
        <v>1.5900000000000001E-2</v>
      </c>
      <c r="H2834" s="250">
        <v>64443.460000000006</v>
      </c>
      <c r="I2834" s="249">
        <f t="shared" si="941"/>
        <v>49613285.850000001</v>
      </c>
      <c r="J2834" s="67">
        <f t="shared" si="931"/>
        <v>1.5900000000000001E-2</v>
      </c>
      <c r="K2834" s="259">
        <f t="shared" si="942"/>
        <v>65737.603751250004</v>
      </c>
      <c r="L2834" s="250">
        <f t="shared" si="922"/>
        <v>1294.1400000000001</v>
      </c>
      <c r="M2834" s="19" t="s">
        <v>1260</v>
      </c>
      <c r="O2834" s="32" t="str">
        <f t="shared" si="943"/>
        <v>E344</v>
      </c>
      <c r="P2834" s="318"/>
      <c r="T2834" s="19" t="s">
        <v>1260</v>
      </c>
    </row>
    <row r="2835" spans="1:20" outlineLevel="2" x14ac:dyDescent="0.25">
      <c r="A2835" t="s">
        <v>238</v>
      </c>
      <c r="B2835" t="str">
        <f t="shared" si="940"/>
        <v>E34420 PRD Gen, Ferndale -9</v>
      </c>
      <c r="C2835" s="19" t="s">
        <v>1230</v>
      </c>
      <c r="E2835" s="27">
        <v>43373</v>
      </c>
      <c r="F2835" s="249">
        <v>48636568.18</v>
      </c>
      <c r="G2835" s="67">
        <v>1.5900000000000001E-2</v>
      </c>
      <c r="H2835" s="250">
        <v>64443.460000000006</v>
      </c>
      <c r="I2835" s="249">
        <f t="shared" si="941"/>
        <v>49613285.850000001</v>
      </c>
      <c r="J2835" s="67">
        <f t="shared" si="931"/>
        <v>1.5900000000000001E-2</v>
      </c>
      <c r="K2835" s="259">
        <f t="shared" si="942"/>
        <v>65737.603751250004</v>
      </c>
      <c r="L2835" s="250">
        <f t="shared" si="922"/>
        <v>1294.1400000000001</v>
      </c>
      <c r="M2835" s="19" t="s">
        <v>1260</v>
      </c>
      <c r="O2835" s="32" t="str">
        <f t="shared" si="943"/>
        <v>E344</v>
      </c>
      <c r="P2835" s="318"/>
      <c r="T2835" s="19" t="s">
        <v>1260</v>
      </c>
    </row>
    <row r="2836" spans="1:20" outlineLevel="2" x14ac:dyDescent="0.25">
      <c r="A2836" t="s">
        <v>238</v>
      </c>
      <c r="B2836" t="str">
        <f t="shared" si="940"/>
        <v>E34420 PRD Gen, Ferndale -10</v>
      </c>
      <c r="C2836" s="19" t="s">
        <v>1230</v>
      </c>
      <c r="E2836" s="27">
        <v>43404</v>
      </c>
      <c r="F2836" s="249">
        <v>48636568.18</v>
      </c>
      <c r="G2836" s="67">
        <v>1.5900000000000001E-2</v>
      </c>
      <c r="H2836" s="250">
        <v>64443.460000000006</v>
      </c>
      <c r="I2836" s="249">
        <f t="shared" si="941"/>
        <v>49613285.850000001</v>
      </c>
      <c r="J2836" s="67">
        <f t="shared" si="931"/>
        <v>1.5900000000000001E-2</v>
      </c>
      <c r="K2836" s="259">
        <f t="shared" si="942"/>
        <v>65737.603751250004</v>
      </c>
      <c r="L2836" s="250">
        <f t="shared" ref="L2836:L2899" si="944">ROUND(K2836-H2836,2)</f>
        <v>1294.1400000000001</v>
      </c>
      <c r="M2836" s="19" t="s">
        <v>1260</v>
      </c>
      <c r="O2836" s="32" t="str">
        <f t="shared" si="943"/>
        <v>E344</v>
      </c>
      <c r="P2836" s="318"/>
      <c r="T2836" s="19" t="s">
        <v>1260</v>
      </c>
    </row>
    <row r="2837" spans="1:20" outlineLevel="2" x14ac:dyDescent="0.25">
      <c r="A2837" t="s">
        <v>238</v>
      </c>
      <c r="B2837" t="str">
        <f t="shared" si="940"/>
        <v>E34420 PRD Gen, Ferndale -11</v>
      </c>
      <c r="C2837" s="19" t="s">
        <v>1230</v>
      </c>
      <c r="E2837" s="27">
        <v>43434</v>
      </c>
      <c r="F2837" s="249">
        <v>48636568.18</v>
      </c>
      <c r="G2837" s="67">
        <v>1.5900000000000001E-2</v>
      </c>
      <c r="H2837" s="250">
        <v>64443.460000000006</v>
      </c>
      <c r="I2837" s="249">
        <f t="shared" si="941"/>
        <v>49613285.850000001</v>
      </c>
      <c r="J2837" s="67">
        <f t="shared" si="931"/>
        <v>1.5900000000000001E-2</v>
      </c>
      <c r="K2837" s="259">
        <f t="shared" si="942"/>
        <v>65737.603751250004</v>
      </c>
      <c r="L2837" s="250">
        <f t="shared" si="944"/>
        <v>1294.1400000000001</v>
      </c>
      <c r="M2837" s="19" t="s">
        <v>1260</v>
      </c>
      <c r="O2837" s="32" t="str">
        <f t="shared" si="943"/>
        <v>E344</v>
      </c>
      <c r="P2837" s="318"/>
      <c r="T2837" s="19" t="s">
        <v>1260</v>
      </c>
    </row>
    <row r="2838" spans="1:20" outlineLevel="2" x14ac:dyDescent="0.25">
      <c r="A2838" t="s">
        <v>238</v>
      </c>
      <c r="B2838" t="str">
        <f t="shared" si="940"/>
        <v>E34420 PRD Gen, Ferndale -12</v>
      </c>
      <c r="C2838" s="19" t="s">
        <v>1230</v>
      </c>
      <c r="E2838" s="27">
        <v>43465</v>
      </c>
      <c r="F2838" s="249">
        <v>49613285.850000001</v>
      </c>
      <c r="G2838" s="67">
        <v>1.5900000000000001E-2</v>
      </c>
      <c r="H2838" s="250">
        <v>65737.600000000006</v>
      </c>
      <c r="I2838" s="249">
        <f t="shared" si="941"/>
        <v>49613285.850000001</v>
      </c>
      <c r="J2838" s="67">
        <f t="shared" si="931"/>
        <v>1.5900000000000001E-2</v>
      </c>
      <c r="K2838" s="259">
        <f t="shared" si="942"/>
        <v>65737.603751250004</v>
      </c>
      <c r="L2838" s="250">
        <f t="shared" si="944"/>
        <v>0</v>
      </c>
      <c r="M2838" s="19" t="s">
        <v>1260</v>
      </c>
      <c r="O2838" s="32" t="str">
        <f t="shared" si="943"/>
        <v>E344</v>
      </c>
      <c r="P2838" s="318"/>
      <c r="T2838" s="19" t="s">
        <v>1260</v>
      </c>
    </row>
    <row r="2839" spans="1:20" s="19" customFormat="1" ht="15.75" outlineLevel="1" thickBot="1" x14ac:dyDescent="0.3">
      <c r="A2839" s="28" t="s">
        <v>841</v>
      </c>
      <c r="C2839" s="20" t="s">
        <v>1235</v>
      </c>
      <c r="E2839" s="104" t="s">
        <v>1266</v>
      </c>
      <c r="F2839" s="29"/>
      <c r="G2839" s="30"/>
      <c r="H2839" s="41">
        <f>SUBTOTAL(9,H2827:H2838)</f>
        <v>774628.34</v>
      </c>
      <c r="I2839" s="29"/>
      <c r="J2839" s="30">
        <f t="shared" si="931"/>
        <v>0</v>
      </c>
      <c r="K2839" s="41">
        <f>SUBTOTAL(9,K2827:K2838)</f>
        <v>788851.24501499988</v>
      </c>
      <c r="L2839" s="41">
        <f t="shared" si="944"/>
        <v>14222.91</v>
      </c>
      <c r="O2839" s="32" t="str">
        <f>LEFT(A2839,5)</f>
        <v>E3442</v>
      </c>
      <c r="P2839" s="318">
        <f>-L2839/2</f>
        <v>-7111.4549999999999</v>
      </c>
    </row>
    <row r="2840" spans="1:20" ht="15.75" outlineLevel="2" thickTop="1" x14ac:dyDescent="0.25">
      <c r="A2840" t="s">
        <v>239</v>
      </c>
      <c r="B2840" t="str">
        <f t="shared" ref="B2840:B2851" si="945">CONCATENATE(A2840,"-",MONTH(E2840))</f>
        <v>E34420 PRD Gen, Fred 1/APC-1</v>
      </c>
      <c r="C2840" s="19" t="s">
        <v>1230</v>
      </c>
      <c r="E2840" s="27">
        <v>43131</v>
      </c>
      <c r="F2840" s="249">
        <v>22755520.699999999</v>
      </c>
      <c r="G2840" s="67">
        <v>0.1153</v>
      </c>
      <c r="H2840" s="250">
        <v>218642.63</v>
      </c>
      <c r="I2840" s="249">
        <f t="shared" ref="I2840:I2851" si="946">VLOOKUP(CONCATENATE(A2840,"-12"),$B$6:$F$7816,5,FALSE)</f>
        <v>22762893.399999999</v>
      </c>
      <c r="J2840" s="67">
        <f t="shared" si="931"/>
        <v>0.1153</v>
      </c>
      <c r="K2840" s="259">
        <f t="shared" ref="K2840:K2851" si="947">I2840*J2840/12</f>
        <v>218713.46741833331</v>
      </c>
      <c r="L2840" s="250">
        <f t="shared" si="944"/>
        <v>70.84</v>
      </c>
      <c r="M2840" s="19" t="s">
        <v>1260</v>
      </c>
      <c r="O2840" s="32" t="str">
        <f t="shared" ref="O2840:O2851" si="948">LEFT(A2840,4)</f>
        <v>E344</v>
      </c>
      <c r="P2840" s="318"/>
      <c r="T2840" s="19" t="s">
        <v>1260</v>
      </c>
    </row>
    <row r="2841" spans="1:20" outlineLevel="2" x14ac:dyDescent="0.25">
      <c r="A2841" t="s">
        <v>239</v>
      </c>
      <c r="B2841" t="str">
        <f t="shared" si="945"/>
        <v>E34420 PRD Gen, Fred 1/APC-2</v>
      </c>
      <c r="C2841" s="19" t="s">
        <v>1230</v>
      </c>
      <c r="E2841" s="27">
        <v>43159</v>
      </c>
      <c r="F2841" s="249">
        <v>22759207.050000001</v>
      </c>
      <c r="G2841" s="67">
        <v>0.1153</v>
      </c>
      <c r="H2841" s="250">
        <v>218678.03999999998</v>
      </c>
      <c r="I2841" s="249">
        <f t="shared" si="946"/>
        <v>22762893.399999999</v>
      </c>
      <c r="J2841" s="67">
        <f t="shared" si="931"/>
        <v>0.1153</v>
      </c>
      <c r="K2841" s="259">
        <f t="shared" si="947"/>
        <v>218713.46741833331</v>
      </c>
      <c r="L2841" s="250">
        <f t="shared" si="944"/>
        <v>35.43</v>
      </c>
      <c r="M2841" s="19" t="s">
        <v>1260</v>
      </c>
      <c r="O2841" s="32" t="str">
        <f t="shared" si="948"/>
        <v>E344</v>
      </c>
      <c r="P2841" s="318"/>
      <c r="T2841" s="19" t="s">
        <v>1260</v>
      </c>
    </row>
    <row r="2842" spans="1:20" outlineLevel="2" x14ac:dyDescent="0.25">
      <c r="A2842" t="s">
        <v>239</v>
      </c>
      <c r="B2842" t="str">
        <f t="shared" si="945"/>
        <v>E34420 PRD Gen, Fred 1/APC-3</v>
      </c>
      <c r="C2842" s="19" t="s">
        <v>1230</v>
      </c>
      <c r="E2842" s="27">
        <v>43190</v>
      </c>
      <c r="F2842" s="249">
        <v>22762893.399999999</v>
      </c>
      <c r="G2842" s="67">
        <v>0.1153</v>
      </c>
      <c r="H2842" s="250">
        <v>218713.47</v>
      </c>
      <c r="I2842" s="249">
        <f t="shared" si="946"/>
        <v>22762893.399999999</v>
      </c>
      <c r="J2842" s="67">
        <f t="shared" si="931"/>
        <v>0.1153</v>
      </c>
      <c r="K2842" s="259">
        <f t="shared" si="947"/>
        <v>218713.46741833331</v>
      </c>
      <c r="L2842" s="250">
        <f t="shared" si="944"/>
        <v>0</v>
      </c>
      <c r="M2842" s="19" t="s">
        <v>1260</v>
      </c>
      <c r="O2842" s="32" t="str">
        <f t="shared" si="948"/>
        <v>E344</v>
      </c>
      <c r="P2842" s="318"/>
      <c r="T2842" s="19" t="s">
        <v>1260</v>
      </c>
    </row>
    <row r="2843" spans="1:20" outlineLevel="2" x14ac:dyDescent="0.25">
      <c r="A2843" t="s">
        <v>239</v>
      </c>
      <c r="B2843" t="str">
        <f t="shared" si="945"/>
        <v>E34420 PRD Gen, Fred 1/APC-4</v>
      </c>
      <c r="C2843" s="19" t="s">
        <v>1230</v>
      </c>
      <c r="E2843" s="27">
        <v>43220</v>
      </c>
      <c r="F2843" s="249">
        <v>22762893.399999999</v>
      </c>
      <c r="G2843" s="67">
        <v>0.1153</v>
      </c>
      <c r="H2843" s="250">
        <v>218713.47</v>
      </c>
      <c r="I2843" s="249">
        <f t="shared" si="946"/>
        <v>22762893.399999999</v>
      </c>
      <c r="J2843" s="67">
        <f t="shared" si="931"/>
        <v>0.1153</v>
      </c>
      <c r="K2843" s="259">
        <f t="shared" si="947"/>
        <v>218713.46741833331</v>
      </c>
      <c r="L2843" s="250">
        <f t="shared" si="944"/>
        <v>0</v>
      </c>
      <c r="M2843" s="19" t="s">
        <v>1260</v>
      </c>
      <c r="O2843" s="32" t="str">
        <f t="shared" si="948"/>
        <v>E344</v>
      </c>
      <c r="P2843" s="318"/>
      <c r="T2843" s="19" t="s">
        <v>1260</v>
      </c>
    </row>
    <row r="2844" spans="1:20" outlineLevel="2" x14ac:dyDescent="0.25">
      <c r="A2844" t="s">
        <v>239</v>
      </c>
      <c r="B2844" t="str">
        <f t="shared" si="945"/>
        <v>E34420 PRD Gen, Fred 1/APC-5</v>
      </c>
      <c r="C2844" s="19" t="s">
        <v>1230</v>
      </c>
      <c r="E2844" s="27">
        <v>43251</v>
      </c>
      <c r="F2844" s="249">
        <v>22762893.399999999</v>
      </c>
      <c r="G2844" s="67">
        <v>0.1153</v>
      </c>
      <c r="H2844" s="250">
        <v>218713.47</v>
      </c>
      <c r="I2844" s="249">
        <f t="shared" si="946"/>
        <v>22762893.399999999</v>
      </c>
      <c r="J2844" s="67">
        <f t="shared" si="931"/>
        <v>0.1153</v>
      </c>
      <c r="K2844" s="259">
        <f t="shared" si="947"/>
        <v>218713.46741833331</v>
      </c>
      <c r="L2844" s="250">
        <f t="shared" si="944"/>
        <v>0</v>
      </c>
      <c r="M2844" s="19" t="s">
        <v>1260</v>
      </c>
      <c r="O2844" s="32" t="str">
        <f t="shared" si="948"/>
        <v>E344</v>
      </c>
      <c r="P2844" s="318"/>
      <c r="T2844" s="19" t="s">
        <v>1260</v>
      </c>
    </row>
    <row r="2845" spans="1:20" outlineLevel="2" x14ac:dyDescent="0.25">
      <c r="A2845" t="s">
        <v>239</v>
      </c>
      <c r="B2845" t="str">
        <f t="shared" si="945"/>
        <v>E34420 PRD Gen, Fred 1/APC-6</v>
      </c>
      <c r="C2845" s="19" t="s">
        <v>1230</v>
      </c>
      <c r="E2845" s="27">
        <v>43281</v>
      </c>
      <c r="F2845" s="249">
        <v>22762893.399999999</v>
      </c>
      <c r="G2845" s="67">
        <v>0.1153</v>
      </c>
      <c r="H2845" s="250">
        <v>218713.47</v>
      </c>
      <c r="I2845" s="249">
        <f t="shared" si="946"/>
        <v>22762893.399999999</v>
      </c>
      <c r="J2845" s="67">
        <f t="shared" si="931"/>
        <v>0.1153</v>
      </c>
      <c r="K2845" s="259">
        <f t="shared" si="947"/>
        <v>218713.46741833331</v>
      </c>
      <c r="L2845" s="250">
        <f t="shared" si="944"/>
        <v>0</v>
      </c>
      <c r="M2845" s="19" t="s">
        <v>1260</v>
      </c>
      <c r="O2845" s="32" t="str">
        <f t="shared" si="948"/>
        <v>E344</v>
      </c>
      <c r="P2845" s="318"/>
      <c r="T2845" s="19" t="s">
        <v>1260</v>
      </c>
    </row>
    <row r="2846" spans="1:20" outlineLevel="2" x14ac:dyDescent="0.25">
      <c r="A2846" t="s">
        <v>239</v>
      </c>
      <c r="B2846" t="str">
        <f t="shared" si="945"/>
        <v>E34420 PRD Gen, Fred 1/APC-7</v>
      </c>
      <c r="C2846" s="19" t="s">
        <v>1230</v>
      </c>
      <c r="E2846" s="27">
        <v>43312</v>
      </c>
      <c r="F2846" s="249">
        <v>22762893.399999999</v>
      </c>
      <c r="G2846" s="67">
        <v>0.1153</v>
      </c>
      <c r="H2846" s="250">
        <v>218713.47</v>
      </c>
      <c r="I2846" s="249">
        <f t="shared" si="946"/>
        <v>22762893.399999999</v>
      </c>
      <c r="J2846" s="67">
        <f t="shared" si="931"/>
        <v>0.1153</v>
      </c>
      <c r="K2846" s="259">
        <f t="shared" si="947"/>
        <v>218713.46741833331</v>
      </c>
      <c r="L2846" s="250">
        <f t="shared" si="944"/>
        <v>0</v>
      </c>
      <c r="M2846" s="19" t="s">
        <v>1260</v>
      </c>
      <c r="O2846" s="32" t="str">
        <f t="shared" si="948"/>
        <v>E344</v>
      </c>
      <c r="P2846" s="318"/>
      <c r="T2846" s="19" t="s">
        <v>1260</v>
      </c>
    </row>
    <row r="2847" spans="1:20" outlineLevel="2" x14ac:dyDescent="0.25">
      <c r="A2847" t="s">
        <v>239</v>
      </c>
      <c r="B2847" t="str">
        <f t="shared" si="945"/>
        <v>E34420 PRD Gen, Fred 1/APC-8</v>
      </c>
      <c r="C2847" s="19" t="s">
        <v>1230</v>
      </c>
      <c r="E2847" s="27">
        <v>43343</v>
      </c>
      <c r="F2847" s="249">
        <v>22762893.399999999</v>
      </c>
      <c r="G2847" s="67">
        <v>0.1153</v>
      </c>
      <c r="H2847" s="250">
        <v>218713.47</v>
      </c>
      <c r="I2847" s="249">
        <f t="shared" si="946"/>
        <v>22762893.399999999</v>
      </c>
      <c r="J2847" s="67">
        <f t="shared" si="931"/>
        <v>0.1153</v>
      </c>
      <c r="K2847" s="259">
        <f t="shared" si="947"/>
        <v>218713.46741833331</v>
      </c>
      <c r="L2847" s="250">
        <f t="shared" si="944"/>
        <v>0</v>
      </c>
      <c r="M2847" s="19" t="s">
        <v>1260</v>
      </c>
      <c r="O2847" s="32" t="str">
        <f t="shared" si="948"/>
        <v>E344</v>
      </c>
      <c r="P2847" s="318"/>
      <c r="T2847" s="19" t="s">
        <v>1260</v>
      </c>
    </row>
    <row r="2848" spans="1:20" outlineLevel="2" x14ac:dyDescent="0.25">
      <c r="A2848" t="s">
        <v>239</v>
      </c>
      <c r="B2848" t="str">
        <f t="shared" si="945"/>
        <v>E34420 PRD Gen, Fred 1/APC-9</v>
      </c>
      <c r="C2848" s="19" t="s">
        <v>1230</v>
      </c>
      <c r="E2848" s="27">
        <v>43373</v>
      </c>
      <c r="F2848" s="249">
        <v>22762893.399999999</v>
      </c>
      <c r="G2848" s="67">
        <v>0.1153</v>
      </c>
      <c r="H2848" s="250">
        <v>218713.47</v>
      </c>
      <c r="I2848" s="249">
        <f t="shared" si="946"/>
        <v>22762893.399999999</v>
      </c>
      <c r="J2848" s="67">
        <f t="shared" si="931"/>
        <v>0.1153</v>
      </c>
      <c r="K2848" s="259">
        <f t="shared" si="947"/>
        <v>218713.46741833331</v>
      </c>
      <c r="L2848" s="250">
        <f t="shared" si="944"/>
        <v>0</v>
      </c>
      <c r="M2848" s="19" t="s">
        <v>1260</v>
      </c>
      <c r="O2848" s="32" t="str">
        <f t="shared" si="948"/>
        <v>E344</v>
      </c>
      <c r="P2848" s="318"/>
      <c r="T2848" s="19" t="s">
        <v>1260</v>
      </c>
    </row>
    <row r="2849" spans="1:20" outlineLevel="2" x14ac:dyDescent="0.25">
      <c r="A2849" t="s">
        <v>239</v>
      </c>
      <c r="B2849" t="str">
        <f t="shared" si="945"/>
        <v>E34420 PRD Gen, Fred 1/APC-10</v>
      </c>
      <c r="C2849" s="19" t="s">
        <v>1230</v>
      </c>
      <c r="E2849" s="27">
        <v>43404</v>
      </c>
      <c r="F2849" s="249">
        <v>22762893.399999999</v>
      </c>
      <c r="G2849" s="67">
        <v>0.1153</v>
      </c>
      <c r="H2849" s="250">
        <v>218713.47</v>
      </c>
      <c r="I2849" s="249">
        <f t="shared" si="946"/>
        <v>22762893.399999999</v>
      </c>
      <c r="J2849" s="67">
        <f t="shared" si="931"/>
        <v>0.1153</v>
      </c>
      <c r="K2849" s="259">
        <f t="shared" si="947"/>
        <v>218713.46741833331</v>
      </c>
      <c r="L2849" s="250">
        <f t="shared" si="944"/>
        <v>0</v>
      </c>
      <c r="M2849" s="19" t="s">
        <v>1260</v>
      </c>
      <c r="O2849" s="32" t="str">
        <f t="shared" si="948"/>
        <v>E344</v>
      </c>
      <c r="P2849" s="318"/>
      <c r="T2849" s="19" t="s">
        <v>1260</v>
      </c>
    </row>
    <row r="2850" spans="1:20" outlineLevel="2" x14ac:dyDescent="0.25">
      <c r="A2850" t="s">
        <v>239</v>
      </c>
      <c r="B2850" t="str">
        <f t="shared" si="945"/>
        <v>E34420 PRD Gen, Fred 1/APC-11</v>
      </c>
      <c r="C2850" s="19" t="s">
        <v>1230</v>
      </c>
      <c r="E2850" s="27">
        <v>43434</v>
      </c>
      <c r="F2850" s="249">
        <v>22762893.399999999</v>
      </c>
      <c r="G2850" s="67">
        <v>0.1153</v>
      </c>
      <c r="H2850" s="250">
        <v>218713.47</v>
      </c>
      <c r="I2850" s="249">
        <f t="shared" si="946"/>
        <v>22762893.399999999</v>
      </c>
      <c r="J2850" s="67">
        <f t="shared" si="931"/>
        <v>0.1153</v>
      </c>
      <c r="K2850" s="259">
        <f t="shared" si="947"/>
        <v>218713.46741833331</v>
      </c>
      <c r="L2850" s="250">
        <f t="shared" si="944"/>
        <v>0</v>
      </c>
      <c r="M2850" s="19" t="s">
        <v>1260</v>
      </c>
      <c r="O2850" s="32" t="str">
        <f t="shared" si="948"/>
        <v>E344</v>
      </c>
      <c r="P2850" s="318"/>
      <c r="T2850" s="19" t="s">
        <v>1260</v>
      </c>
    </row>
    <row r="2851" spans="1:20" outlineLevel="2" x14ac:dyDescent="0.25">
      <c r="A2851" t="s">
        <v>239</v>
      </c>
      <c r="B2851" t="str">
        <f t="shared" si="945"/>
        <v>E34420 PRD Gen, Fred 1/APC-12</v>
      </c>
      <c r="C2851" s="19" t="s">
        <v>1230</v>
      </c>
      <c r="E2851" s="27">
        <v>43465</v>
      </c>
      <c r="F2851" s="249">
        <v>22762893.399999999</v>
      </c>
      <c r="G2851" s="67">
        <v>0.1153</v>
      </c>
      <c r="H2851" s="250">
        <v>218713.47</v>
      </c>
      <c r="I2851" s="249">
        <f t="shared" si="946"/>
        <v>22762893.399999999</v>
      </c>
      <c r="J2851" s="67">
        <f t="shared" si="931"/>
        <v>0.1153</v>
      </c>
      <c r="K2851" s="259">
        <f t="shared" si="947"/>
        <v>218713.46741833331</v>
      </c>
      <c r="L2851" s="250">
        <f t="shared" si="944"/>
        <v>0</v>
      </c>
      <c r="M2851" s="19" t="s">
        <v>1260</v>
      </c>
      <c r="O2851" s="32" t="str">
        <f t="shared" si="948"/>
        <v>E344</v>
      </c>
      <c r="P2851" s="318"/>
      <c r="T2851" s="19" t="s">
        <v>1260</v>
      </c>
    </row>
    <row r="2852" spans="1:20" s="19" customFormat="1" ht="15.75" outlineLevel="1" thickBot="1" x14ac:dyDescent="0.3">
      <c r="A2852" s="28" t="s">
        <v>842</v>
      </c>
      <c r="C2852" s="20" t="s">
        <v>1235</v>
      </c>
      <c r="E2852" s="104" t="s">
        <v>1266</v>
      </c>
      <c r="F2852" s="29"/>
      <c r="G2852" s="30"/>
      <c r="H2852" s="41">
        <f>SUBTOTAL(9,H2840:H2851)</f>
        <v>2624455.3700000006</v>
      </c>
      <c r="I2852" s="29"/>
      <c r="J2852" s="30">
        <f t="shared" si="931"/>
        <v>0</v>
      </c>
      <c r="K2852" s="41">
        <f>SUBTOTAL(9,K2840:K2851)</f>
        <v>2624561.6090200003</v>
      </c>
      <c r="L2852" s="41">
        <f t="shared" si="944"/>
        <v>106.24</v>
      </c>
      <c r="O2852" s="32" t="str">
        <f>LEFT(A2852,5)</f>
        <v>E3442</v>
      </c>
      <c r="P2852" s="318">
        <f>-L2852/2</f>
        <v>-53.12</v>
      </c>
    </row>
    <row r="2853" spans="1:20" ht="15.75" outlineLevel="2" thickTop="1" x14ac:dyDescent="0.25">
      <c r="A2853" t="s">
        <v>240</v>
      </c>
      <c r="B2853" t="str">
        <f t="shared" ref="B2853:B2864" si="949">CONCATENATE(A2853,"-",MONTH(E2853))</f>
        <v>E34420 PRD Gen, Goldendale-1</v>
      </c>
      <c r="C2853" s="19" t="s">
        <v>1230</v>
      </c>
      <c r="E2853" s="27">
        <v>43131</v>
      </c>
      <c r="F2853" s="249">
        <v>39371058.789999999</v>
      </c>
      <c r="G2853" s="67">
        <v>8.5599999999999996E-2</v>
      </c>
      <c r="H2853" s="250">
        <v>280846.88999999996</v>
      </c>
      <c r="I2853" s="249">
        <f t="shared" ref="I2853:I2864" si="950">VLOOKUP(CONCATENATE(A2853,"-12"),$B$6:$F$7816,5,FALSE)</f>
        <v>40252248.229999997</v>
      </c>
      <c r="J2853" s="67">
        <f t="shared" si="931"/>
        <v>8.5599999999999996E-2</v>
      </c>
      <c r="K2853" s="259">
        <f t="shared" ref="K2853:K2864" si="951">I2853*J2853/12</f>
        <v>287132.70404066663</v>
      </c>
      <c r="L2853" s="250">
        <f t="shared" si="944"/>
        <v>6285.81</v>
      </c>
      <c r="M2853" s="19" t="s">
        <v>1260</v>
      </c>
      <c r="O2853" s="32" t="str">
        <f t="shared" ref="O2853:O2864" si="952">LEFT(A2853,4)</f>
        <v>E344</v>
      </c>
      <c r="P2853" s="318"/>
      <c r="Q2853" s="31">
        <f t="shared" ref="Q2853:Q2864" si="953">F2853*G2853/12-H2853</f>
        <v>-3.9646666264161468E-3</v>
      </c>
      <c r="T2853" s="19" t="s">
        <v>1260</v>
      </c>
    </row>
    <row r="2854" spans="1:20" outlineLevel="2" x14ac:dyDescent="0.25">
      <c r="A2854" t="s">
        <v>240</v>
      </c>
      <c r="B2854" t="str">
        <f t="shared" si="949"/>
        <v>E34420 PRD Gen, Goldendale-2</v>
      </c>
      <c r="C2854" s="19" t="s">
        <v>1230</v>
      </c>
      <c r="E2854" s="27">
        <v>43159</v>
      </c>
      <c r="F2854" s="249">
        <v>39371058.789999999</v>
      </c>
      <c r="G2854" s="67">
        <v>8.5599999999999996E-2</v>
      </c>
      <c r="H2854" s="250">
        <v>280846.88999999996</v>
      </c>
      <c r="I2854" s="249">
        <f t="shared" si="950"/>
        <v>40252248.229999997</v>
      </c>
      <c r="J2854" s="67">
        <f t="shared" si="931"/>
        <v>8.5599999999999996E-2</v>
      </c>
      <c r="K2854" s="259">
        <f t="shared" si="951"/>
        <v>287132.70404066663</v>
      </c>
      <c r="L2854" s="250">
        <f t="shared" si="944"/>
        <v>6285.81</v>
      </c>
      <c r="M2854" s="19" t="s">
        <v>1260</v>
      </c>
      <c r="O2854" s="32" t="str">
        <f t="shared" si="952"/>
        <v>E344</v>
      </c>
      <c r="P2854" s="318"/>
      <c r="Q2854" s="31">
        <f t="shared" si="953"/>
        <v>-3.9646666264161468E-3</v>
      </c>
      <c r="T2854" s="19" t="s">
        <v>1260</v>
      </c>
    </row>
    <row r="2855" spans="1:20" outlineLevel="2" x14ac:dyDescent="0.25">
      <c r="A2855" t="s">
        <v>240</v>
      </c>
      <c r="B2855" t="str">
        <f t="shared" si="949"/>
        <v>E34420 PRD Gen, Goldendale-3</v>
      </c>
      <c r="C2855" s="19" t="s">
        <v>1230</v>
      </c>
      <c r="E2855" s="27">
        <v>43190</v>
      </c>
      <c r="F2855" s="249">
        <v>39371058.789999999</v>
      </c>
      <c r="G2855" s="67">
        <v>8.5599999999999996E-2</v>
      </c>
      <c r="H2855" s="250">
        <v>280846.88999999996</v>
      </c>
      <c r="I2855" s="249">
        <f t="shared" si="950"/>
        <v>40252248.229999997</v>
      </c>
      <c r="J2855" s="67">
        <f t="shared" si="931"/>
        <v>8.5599999999999996E-2</v>
      </c>
      <c r="K2855" s="259">
        <f t="shared" si="951"/>
        <v>287132.70404066663</v>
      </c>
      <c r="L2855" s="250">
        <f t="shared" si="944"/>
        <v>6285.81</v>
      </c>
      <c r="M2855" s="19" t="s">
        <v>1260</v>
      </c>
      <c r="O2855" s="32" t="str">
        <f t="shared" si="952"/>
        <v>E344</v>
      </c>
      <c r="P2855" s="318"/>
      <c r="Q2855" s="31">
        <f t="shared" si="953"/>
        <v>-3.9646666264161468E-3</v>
      </c>
      <c r="T2855" s="19" t="s">
        <v>1260</v>
      </c>
    </row>
    <row r="2856" spans="1:20" outlineLevel="2" x14ac:dyDescent="0.25">
      <c r="A2856" t="s">
        <v>240</v>
      </c>
      <c r="B2856" t="str">
        <f t="shared" si="949"/>
        <v>E34420 PRD Gen, Goldendale-4</v>
      </c>
      <c r="C2856" s="19" t="s">
        <v>1230</v>
      </c>
      <c r="E2856" s="27">
        <v>43220</v>
      </c>
      <c r="F2856" s="249">
        <v>39371058.789999999</v>
      </c>
      <c r="G2856" s="67">
        <v>8.5599999999999996E-2</v>
      </c>
      <c r="H2856" s="250">
        <v>280846.88999999996</v>
      </c>
      <c r="I2856" s="249">
        <f t="shared" si="950"/>
        <v>40252248.229999997</v>
      </c>
      <c r="J2856" s="67">
        <f t="shared" si="931"/>
        <v>8.5599999999999996E-2</v>
      </c>
      <c r="K2856" s="259">
        <f t="shared" si="951"/>
        <v>287132.70404066663</v>
      </c>
      <c r="L2856" s="250">
        <f t="shared" si="944"/>
        <v>6285.81</v>
      </c>
      <c r="M2856" s="19" t="s">
        <v>1260</v>
      </c>
      <c r="O2856" s="32" t="str">
        <f t="shared" si="952"/>
        <v>E344</v>
      </c>
      <c r="P2856" s="318"/>
      <c r="Q2856" s="31">
        <f t="shared" si="953"/>
        <v>-3.9646666264161468E-3</v>
      </c>
      <c r="T2856" s="19" t="s">
        <v>1260</v>
      </c>
    </row>
    <row r="2857" spans="1:20" outlineLevel="2" x14ac:dyDescent="0.25">
      <c r="A2857" t="s">
        <v>240</v>
      </c>
      <c r="B2857" t="str">
        <f t="shared" si="949"/>
        <v>E34420 PRD Gen, Goldendale-5</v>
      </c>
      <c r="C2857" s="19" t="s">
        <v>1230</v>
      </c>
      <c r="E2857" s="27">
        <v>43251</v>
      </c>
      <c r="F2857" s="249">
        <v>39371058.789999999</v>
      </c>
      <c r="G2857" s="67">
        <v>8.5599999999999996E-2</v>
      </c>
      <c r="H2857" s="250">
        <v>280846.88999999996</v>
      </c>
      <c r="I2857" s="249">
        <f t="shared" si="950"/>
        <v>40252248.229999997</v>
      </c>
      <c r="J2857" s="67">
        <f t="shared" si="931"/>
        <v>8.5599999999999996E-2</v>
      </c>
      <c r="K2857" s="259">
        <f t="shared" si="951"/>
        <v>287132.70404066663</v>
      </c>
      <c r="L2857" s="250">
        <f t="shared" si="944"/>
        <v>6285.81</v>
      </c>
      <c r="M2857" s="19" t="s">
        <v>1260</v>
      </c>
      <c r="O2857" s="32" t="str">
        <f t="shared" si="952"/>
        <v>E344</v>
      </c>
      <c r="P2857" s="318"/>
      <c r="Q2857" s="31">
        <f t="shared" si="953"/>
        <v>-3.9646666264161468E-3</v>
      </c>
      <c r="T2857" s="19" t="s">
        <v>1260</v>
      </c>
    </row>
    <row r="2858" spans="1:20" outlineLevel="2" x14ac:dyDescent="0.25">
      <c r="A2858" t="s">
        <v>240</v>
      </c>
      <c r="B2858" t="str">
        <f t="shared" si="949"/>
        <v>E34420 PRD Gen, Goldendale-6</v>
      </c>
      <c r="C2858" s="19" t="s">
        <v>1230</v>
      </c>
      <c r="E2858" s="27">
        <v>43281</v>
      </c>
      <c r="F2858" s="249">
        <v>39485983.020000003</v>
      </c>
      <c r="G2858" s="67">
        <v>8.5599999999999996E-2</v>
      </c>
      <c r="H2858" s="250">
        <v>281666.68</v>
      </c>
      <c r="I2858" s="249">
        <f t="shared" si="950"/>
        <v>40252248.229999997</v>
      </c>
      <c r="J2858" s="67">
        <f t="shared" si="931"/>
        <v>8.5599999999999996E-2</v>
      </c>
      <c r="K2858" s="259">
        <f t="shared" si="951"/>
        <v>287132.70404066663</v>
      </c>
      <c r="L2858" s="250">
        <f t="shared" si="944"/>
        <v>5466.02</v>
      </c>
      <c r="M2858" s="19" t="s">
        <v>1260</v>
      </c>
      <c r="O2858" s="32" t="str">
        <f t="shared" si="952"/>
        <v>E344</v>
      </c>
      <c r="P2858" s="318"/>
      <c r="Q2858" s="31">
        <f t="shared" si="953"/>
        <v>-1.1240000021643937E-3</v>
      </c>
      <c r="T2858" s="19" t="s">
        <v>1260</v>
      </c>
    </row>
    <row r="2859" spans="1:20" outlineLevel="2" x14ac:dyDescent="0.25">
      <c r="A2859" t="s">
        <v>240</v>
      </c>
      <c r="B2859" t="str">
        <f t="shared" si="949"/>
        <v>E34420 PRD Gen, Goldendale-7</v>
      </c>
      <c r="C2859" s="19" t="s">
        <v>1230</v>
      </c>
      <c r="E2859" s="27">
        <v>43312</v>
      </c>
      <c r="F2859" s="249">
        <v>39929155.32</v>
      </c>
      <c r="G2859" s="67">
        <v>8.5599999999999996E-2</v>
      </c>
      <c r="H2859" s="250">
        <v>284827.96999999997</v>
      </c>
      <c r="I2859" s="249">
        <f t="shared" si="950"/>
        <v>40252248.229999997</v>
      </c>
      <c r="J2859" s="67">
        <f t="shared" si="931"/>
        <v>8.5599999999999996E-2</v>
      </c>
      <c r="K2859" s="259">
        <f t="shared" si="951"/>
        <v>287132.70404066663</v>
      </c>
      <c r="L2859" s="250">
        <f t="shared" si="944"/>
        <v>2304.73</v>
      </c>
      <c r="M2859" s="19" t="s">
        <v>1260</v>
      </c>
      <c r="O2859" s="32" t="str">
        <f t="shared" si="952"/>
        <v>E344</v>
      </c>
      <c r="P2859" s="318"/>
      <c r="Q2859" s="31">
        <f t="shared" si="953"/>
        <v>4.6160000492818654E-3</v>
      </c>
      <c r="T2859" s="19" t="s">
        <v>1260</v>
      </c>
    </row>
    <row r="2860" spans="1:20" outlineLevel="2" x14ac:dyDescent="0.25">
      <c r="A2860" t="s">
        <v>240</v>
      </c>
      <c r="B2860" t="str">
        <f t="shared" si="949"/>
        <v>E34420 PRD Gen, Goldendale-8</v>
      </c>
      <c r="C2860" s="19" t="s">
        <v>1230</v>
      </c>
      <c r="E2860" s="27">
        <v>43343</v>
      </c>
      <c r="F2860" s="249">
        <v>40257761.700000003</v>
      </c>
      <c r="G2860" s="67">
        <v>8.5599999999999996E-2</v>
      </c>
      <c r="H2860" s="250">
        <v>287172.02999999997</v>
      </c>
      <c r="I2860" s="249">
        <f t="shared" si="950"/>
        <v>40252248.229999997</v>
      </c>
      <c r="J2860" s="67">
        <f t="shared" si="931"/>
        <v>8.5599999999999996E-2</v>
      </c>
      <c r="K2860" s="259">
        <f t="shared" si="951"/>
        <v>287132.70404066663</v>
      </c>
      <c r="L2860" s="250">
        <f t="shared" si="944"/>
        <v>-39.33</v>
      </c>
      <c r="M2860" s="19" t="s">
        <v>1260</v>
      </c>
      <c r="O2860" s="32" t="str">
        <f t="shared" si="952"/>
        <v>E344</v>
      </c>
      <c r="P2860" s="318"/>
      <c r="Q2860" s="31">
        <f t="shared" si="953"/>
        <v>3.4600000362843275E-3</v>
      </c>
      <c r="T2860" s="19" t="s">
        <v>1260</v>
      </c>
    </row>
    <row r="2861" spans="1:20" outlineLevel="2" x14ac:dyDescent="0.25">
      <c r="A2861" t="s">
        <v>240</v>
      </c>
      <c r="B2861" t="str">
        <f t="shared" si="949"/>
        <v>E34420 PRD Gen, Goldendale-9</v>
      </c>
      <c r="C2861" s="19" t="s">
        <v>1230</v>
      </c>
      <c r="E2861" s="27">
        <v>43373</v>
      </c>
      <c r="F2861" s="249">
        <v>40258119.990000002</v>
      </c>
      <c r="G2861" s="67">
        <v>8.5599999999999996E-2</v>
      </c>
      <c r="H2861" s="250">
        <v>287174.59000000003</v>
      </c>
      <c r="I2861" s="249">
        <f t="shared" si="950"/>
        <v>40252248.229999997</v>
      </c>
      <c r="J2861" s="67">
        <f t="shared" si="931"/>
        <v>8.5599999999999996E-2</v>
      </c>
      <c r="K2861" s="259">
        <f t="shared" si="951"/>
        <v>287132.70404066663</v>
      </c>
      <c r="L2861" s="250">
        <f t="shared" si="944"/>
        <v>-41.89</v>
      </c>
      <c r="M2861" s="19" t="s">
        <v>1260</v>
      </c>
      <c r="O2861" s="32" t="str">
        <f t="shared" si="952"/>
        <v>E344</v>
      </c>
      <c r="P2861" s="318"/>
      <c r="Q2861" s="31">
        <f t="shared" si="953"/>
        <v>-7.3800003156065941E-4</v>
      </c>
      <c r="T2861" s="19" t="s">
        <v>1260</v>
      </c>
    </row>
    <row r="2862" spans="1:20" outlineLevel="2" x14ac:dyDescent="0.25">
      <c r="A2862" t="s">
        <v>240</v>
      </c>
      <c r="B2862" t="str">
        <f t="shared" si="949"/>
        <v>E34420 PRD Gen, Goldendale-10</v>
      </c>
      <c r="C2862" s="19" t="s">
        <v>1230</v>
      </c>
      <c r="E2862" s="27">
        <v>43404</v>
      </c>
      <c r="F2862" s="249">
        <v>40255184.109999999</v>
      </c>
      <c r="G2862" s="67">
        <v>8.5599999999999996E-2</v>
      </c>
      <c r="H2862" s="250">
        <v>287153.64</v>
      </c>
      <c r="I2862" s="249">
        <f t="shared" si="950"/>
        <v>40252248.229999997</v>
      </c>
      <c r="J2862" s="67">
        <f t="shared" ref="J2862:J2925" si="954">G2862</f>
        <v>8.5599999999999996E-2</v>
      </c>
      <c r="K2862" s="259">
        <f t="shared" si="951"/>
        <v>287132.70404066663</v>
      </c>
      <c r="L2862" s="250">
        <f t="shared" si="944"/>
        <v>-20.94</v>
      </c>
      <c r="M2862" s="19" t="s">
        <v>1260</v>
      </c>
      <c r="O2862" s="32" t="str">
        <f t="shared" si="952"/>
        <v>E344</v>
      </c>
      <c r="P2862" s="318"/>
      <c r="Q2862" s="31">
        <f t="shared" si="953"/>
        <v>6.6513333003968E-3</v>
      </c>
      <c r="T2862" s="19" t="s">
        <v>1260</v>
      </c>
    </row>
    <row r="2863" spans="1:20" outlineLevel="2" x14ac:dyDescent="0.25">
      <c r="A2863" t="s">
        <v>240</v>
      </c>
      <c r="B2863" t="str">
        <f t="shared" si="949"/>
        <v>E34420 PRD Gen, Goldendale-11</v>
      </c>
      <c r="C2863" s="19" t="s">
        <v>1230</v>
      </c>
      <c r="E2863" s="27">
        <v>43434</v>
      </c>
      <c r="F2863" s="249">
        <v>40252248.229999997</v>
      </c>
      <c r="G2863" s="67">
        <v>8.5599999999999996E-2</v>
      </c>
      <c r="H2863" s="250">
        <v>287132.7</v>
      </c>
      <c r="I2863" s="249">
        <f t="shared" si="950"/>
        <v>40252248.229999997</v>
      </c>
      <c r="J2863" s="67">
        <f t="shared" si="954"/>
        <v>8.5599999999999996E-2</v>
      </c>
      <c r="K2863" s="259">
        <f t="shared" si="951"/>
        <v>287132.70404066663</v>
      </c>
      <c r="L2863" s="250">
        <f t="shared" si="944"/>
        <v>0</v>
      </c>
      <c r="M2863" s="19" t="s">
        <v>1260</v>
      </c>
      <c r="O2863" s="32" t="str">
        <f t="shared" si="952"/>
        <v>E344</v>
      </c>
      <c r="P2863" s="318"/>
      <c r="Q2863" s="31">
        <f t="shared" si="953"/>
        <v>4.0406666230410337E-3</v>
      </c>
      <c r="T2863" s="19" t="s">
        <v>1260</v>
      </c>
    </row>
    <row r="2864" spans="1:20" outlineLevel="2" x14ac:dyDescent="0.25">
      <c r="A2864" t="s">
        <v>240</v>
      </c>
      <c r="B2864" t="str">
        <f t="shared" si="949"/>
        <v>E34420 PRD Gen, Goldendale-12</v>
      </c>
      <c r="C2864" s="19" t="s">
        <v>1230</v>
      </c>
      <c r="E2864" s="27">
        <v>43465</v>
      </c>
      <c r="F2864" s="249">
        <v>40252248.229999997</v>
      </c>
      <c r="G2864" s="67">
        <v>8.5599999999999996E-2</v>
      </c>
      <c r="H2864" s="250">
        <v>287132.7</v>
      </c>
      <c r="I2864" s="249">
        <f t="shared" si="950"/>
        <v>40252248.229999997</v>
      </c>
      <c r="J2864" s="67">
        <f t="shared" si="954"/>
        <v>8.5599999999999996E-2</v>
      </c>
      <c r="K2864" s="259">
        <f t="shared" si="951"/>
        <v>287132.70404066663</v>
      </c>
      <c r="L2864" s="250">
        <f t="shared" si="944"/>
        <v>0</v>
      </c>
      <c r="M2864" s="19" t="s">
        <v>1260</v>
      </c>
      <c r="O2864" s="32" t="str">
        <f t="shared" si="952"/>
        <v>E344</v>
      </c>
      <c r="P2864" s="318"/>
      <c r="Q2864" s="31">
        <f t="shared" si="953"/>
        <v>4.0406666230410337E-3</v>
      </c>
      <c r="T2864" s="19" t="s">
        <v>1260</v>
      </c>
    </row>
    <row r="2865" spans="1:20" s="19" customFormat="1" ht="15.75" outlineLevel="1" thickBot="1" x14ac:dyDescent="0.3">
      <c r="A2865" s="28" t="s">
        <v>843</v>
      </c>
      <c r="C2865" s="20" t="s">
        <v>1235</v>
      </c>
      <c r="E2865" s="104" t="s">
        <v>1266</v>
      </c>
      <c r="F2865" s="29"/>
      <c r="G2865" s="30"/>
      <c r="H2865" s="41">
        <f>SUBTOTAL(9,H2853:H2864)</f>
        <v>3406494.76</v>
      </c>
      <c r="I2865" s="29"/>
      <c r="J2865" s="30">
        <f t="shared" si="954"/>
        <v>0</v>
      </c>
      <c r="K2865" s="41">
        <f>SUBTOTAL(9,K2853:K2864)</f>
        <v>3445592.4484879994</v>
      </c>
      <c r="L2865" s="41">
        <f t="shared" si="944"/>
        <v>39097.69</v>
      </c>
      <c r="O2865" s="32" t="str">
        <f>LEFT(A2865,5)</f>
        <v>E3442</v>
      </c>
      <c r="P2865" s="318">
        <f>-L2865/2</f>
        <v>-19548.845000000001</v>
      </c>
    </row>
    <row r="2866" spans="1:20" ht="15.75" outlineLevel="2" thickTop="1" x14ac:dyDescent="0.25">
      <c r="A2866" t="s">
        <v>241</v>
      </c>
      <c r="B2866" t="str">
        <f t="shared" ref="B2866:B2877" si="955">CONCATENATE(A2866,"-",MONTH(E2866))</f>
        <v>E34420 PRD Gen, Goldendale OP-1</v>
      </c>
      <c r="C2866" s="19" t="s">
        <v>1230</v>
      </c>
      <c r="E2866" s="27">
        <v>43131</v>
      </c>
      <c r="F2866" s="249">
        <v>44242345.189999998</v>
      </c>
      <c r="G2866" s="67">
        <v>8.5599999999999996E-2</v>
      </c>
      <c r="H2866" s="250">
        <v>315595.40000000002</v>
      </c>
      <c r="I2866" s="249">
        <f t="shared" ref="I2866:I2877" si="956">VLOOKUP(CONCATENATE(A2866,"-12"),$B$6:$F$7816,5,FALSE)</f>
        <v>43626063.890000001</v>
      </c>
      <c r="J2866" s="67">
        <f t="shared" si="954"/>
        <v>8.5599999999999996E-2</v>
      </c>
      <c r="K2866" s="259">
        <f t="shared" ref="K2866:K2877" si="957">I2866*J2866/12</f>
        <v>311199.25574866665</v>
      </c>
      <c r="L2866" s="250">
        <f t="shared" si="944"/>
        <v>-4396.1400000000003</v>
      </c>
      <c r="M2866" s="19" t="s">
        <v>1260</v>
      </c>
      <c r="O2866" s="32" t="str">
        <f t="shared" ref="O2866:O2877" si="958">LEFT(A2866,4)</f>
        <v>E344</v>
      </c>
      <c r="P2866" s="318"/>
      <c r="Q2866" s="31">
        <f t="shared" ref="Q2866:Q2877" si="959">F2866*G2866/12-H2866</f>
        <v>-4.3113333522342145E-3</v>
      </c>
      <c r="T2866" s="19" t="s">
        <v>1260</v>
      </c>
    </row>
    <row r="2867" spans="1:20" outlineLevel="2" x14ac:dyDescent="0.25">
      <c r="A2867" t="s">
        <v>241</v>
      </c>
      <c r="B2867" t="str">
        <f t="shared" si="955"/>
        <v>E34420 PRD Gen, Goldendale OP-2</v>
      </c>
      <c r="C2867" s="19" t="s">
        <v>1230</v>
      </c>
      <c r="E2867" s="27">
        <v>43159</v>
      </c>
      <c r="F2867" s="249">
        <v>44242345.189999998</v>
      </c>
      <c r="G2867" s="67">
        <v>8.5599999999999996E-2</v>
      </c>
      <c r="H2867" s="250">
        <v>315595.40000000002</v>
      </c>
      <c r="I2867" s="249">
        <f t="shared" si="956"/>
        <v>43626063.890000001</v>
      </c>
      <c r="J2867" s="67">
        <f t="shared" si="954"/>
        <v>8.5599999999999996E-2</v>
      </c>
      <c r="K2867" s="259">
        <f t="shared" si="957"/>
        <v>311199.25574866665</v>
      </c>
      <c r="L2867" s="250">
        <f t="shared" si="944"/>
        <v>-4396.1400000000003</v>
      </c>
      <c r="M2867" s="19" t="s">
        <v>1260</v>
      </c>
      <c r="O2867" s="32" t="str">
        <f t="shared" si="958"/>
        <v>E344</v>
      </c>
      <c r="P2867" s="318"/>
      <c r="Q2867" s="31">
        <f t="shared" si="959"/>
        <v>-4.3113333522342145E-3</v>
      </c>
      <c r="T2867" s="19" t="s">
        <v>1260</v>
      </c>
    </row>
    <row r="2868" spans="1:20" outlineLevel="2" x14ac:dyDescent="0.25">
      <c r="A2868" t="s">
        <v>241</v>
      </c>
      <c r="B2868" t="str">
        <f t="shared" si="955"/>
        <v>E34420 PRD Gen, Goldendale OP-3</v>
      </c>
      <c r="C2868" s="19" t="s">
        <v>1230</v>
      </c>
      <c r="E2868" s="27">
        <v>43190</v>
      </c>
      <c r="F2868" s="249">
        <v>44242345.189999998</v>
      </c>
      <c r="G2868" s="67">
        <v>8.5599999999999996E-2</v>
      </c>
      <c r="H2868" s="250">
        <v>315595.40000000002</v>
      </c>
      <c r="I2868" s="249">
        <f t="shared" si="956"/>
        <v>43626063.890000001</v>
      </c>
      <c r="J2868" s="67">
        <f t="shared" si="954"/>
        <v>8.5599999999999996E-2</v>
      </c>
      <c r="K2868" s="259">
        <f t="shared" si="957"/>
        <v>311199.25574866665</v>
      </c>
      <c r="L2868" s="250">
        <f t="shared" si="944"/>
        <v>-4396.1400000000003</v>
      </c>
      <c r="M2868" s="19" t="s">
        <v>1260</v>
      </c>
      <c r="O2868" s="32" t="str">
        <f t="shared" si="958"/>
        <v>E344</v>
      </c>
      <c r="P2868" s="318"/>
      <c r="Q2868" s="31">
        <f t="shared" si="959"/>
        <v>-4.3113333522342145E-3</v>
      </c>
      <c r="T2868" s="19" t="s">
        <v>1260</v>
      </c>
    </row>
    <row r="2869" spans="1:20" outlineLevel="2" x14ac:dyDescent="0.25">
      <c r="A2869" t="s">
        <v>241</v>
      </c>
      <c r="B2869" t="str">
        <f t="shared" si="955"/>
        <v>E34420 PRD Gen, Goldendale OP-4</v>
      </c>
      <c r="C2869" s="19" t="s">
        <v>1230</v>
      </c>
      <c r="E2869" s="27">
        <v>43220</v>
      </c>
      <c r="F2869" s="249">
        <v>44242345.189999998</v>
      </c>
      <c r="G2869" s="67">
        <v>8.5599999999999996E-2</v>
      </c>
      <c r="H2869" s="250">
        <v>315595.40000000002</v>
      </c>
      <c r="I2869" s="249">
        <f t="shared" si="956"/>
        <v>43626063.890000001</v>
      </c>
      <c r="J2869" s="67">
        <f t="shared" si="954"/>
        <v>8.5599999999999996E-2</v>
      </c>
      <c r="K2869" s="259">
        <f t="shared" si="957"/>
        <v>311199.25574866665</v>
      </c>
      <c r="L2869" s="250">
        <f t="shared" si="944"/>
        <v>-4396.1400000000003</v>
      </c>
      <c r="M2869" s="19" t="s">
        <v>1260</v>
      </c>
      <c r="O2869" s="32" t="str">
        <f t="shared" si="958"/>
        <v>E344</v>
      </c>
      <c r="P2869" s="318"/>
      <c r="Q2869" s="31">
        <f t="shared" si="959"/>
        <v>-4.3113333522342145E-3</v>
      </c>
      <c r="T2869" s="19" t="s">
        <v>1260</v>
      </c>
    </row>
    <row r="2870" spans="1:20" outlineLevel="2" x14ac:dyDescent="0.25">
      <c r="A2870" t="s">
        <v>241</v>
      </c>
      <c r="B2870" t="str">
        <f t="shared" si="955"/>
        <v>E34420 PRD Gen, Goldendale OP-5</v>
      </c>
      <c r="C2870" s="19" t="s">
        <v>1230</v>
      </c>
      <c r="E2870" s="27">
        <v>43251</v>
      </c>
      <c r="F2870" s="249">
        <v>44242345.189999998</v>
      </c>
      <c r="G2870" s="67">
        <v>8.5599999999999996E-2</v>
      </c>
      <c r="H2870" s="250">
        <v>315595.40000000002</v>
      </c>
      <c r="I2870" s="249">
        <f t="shared" si="956"/>
        <v>43626063.890000001</v>
      </c>
      <c r="J2870" s="67">
        <f t="shared" si="954"/>
        <v>8.5599999999999996E-2</v>
      </c>
      <c r="K2870" s="259">
        <f t="shared" si="957"/>
        <v>311199.25574866665</v>
      </c>
      <c r="L2870" s="250">
        <f t="shared" si="944"/>
        <v>-4396.1400000000003</v>
      </c>
      <c r="M2870" s="19" t="s">
        <v>1260</v>
      </c>
      <c r="O2870" s="32" t="str">
        <f t="shared" si="958"/>
        <v>E344</v>
      </c>
      <c r="P2870" s="318"/>
      <c r="Q2870" s="31">
        <f t="shared" si="959"/>
        <v>-4.3113333522342145E-3</v>
      </c>
      <c r="T2870" s="19" t="s">
        <v>1260</v>
      </c>
    </row>
    <row r="2871" spans="1:20" outlineLevel="2" x14ac:dyDescent="0.25">
      <c r="A2871" t="s">
        <v>241</v>
      </c>
      <c r="B2871" t="str">
        <f t="shared" si="955"/>
        <v>E34420 PRD Gen, Goldendale OP-6</v>
      </c>
      <c r="C2871" s="19" t="s">
        <v>1230</v>
      </c>
      <c r="E2871" s="27">
        <v>43281</v>
      </c>
      <c r="F2871" s="249">
        <v>43985561.32</v>
      </c>
      <c r="G2871" s="67">
        <v>8.5599999999999996E-2</v>
      </c>
      <c r="H2871" s="250">
        <v>313763.67</v>
      </c>
      <c r="I2871" s="249">
        <f t="shared" si="956"/>
        <v>43626063.890000001</v>
      </c>
      <c r="J2871" s="67">
        <f t="shared" si="954"/>
        <v>8.5599999999999996E-2</v>
      </c>
      <c r="K2871" s="259">
        <f t="shared" si="957"/>
        <v>311199.25574866665</v>
      </c>
      <c r="L2871" s="250">
        <f t="shared" si="944"/>
        <v>-2564.41</v>
      </c>
      <c r="M2871" s="19" t="s">
        <v>1260</v>
      </c>
      <c r="O2871" s="32" t="str">
        <f t="shared" si="958"/>
        <v>E344</v>
      </c>
      <c r="P2871" s="318"/>
      <c r="Q2871" s="31">
        <f t="shared" si="959"/>
        <v>7.4933335417881608E-4</v>
      </c>
      <c r="T2871" s="19" t="s">
        <v>1260</v>
      </c>
    </row>
    <row r="2872" spans="1:20" outlineLevel="2" x14ac:dyDescent="0.25">
      <c r="A2872" t="s">
        <v>241</v>
      </c>
      <c r="B2872" t="str">
        <f t="shared" si="955"/>
        <v>E34420 PRD Gen, Goldendale OP-7</v>
      </c>
      <c r="C2872" s="19" t="s">
        <v>1230</v>
      </c>
      <c r="E2872" s="27">
        <v>43312</v>
      </c>
      <c r="F2872" s="249">
        <v>43677420.670000002</v>
      </c>
      <c r="G2872" s="67">
        <v>8.5599999999999996E-2</v>
      </c>
      <c r="H2872" s="250">
        <v>311565.60000000003</v>
      </c>
      <c r="I2872" s="249">
        <f t="shared" si="956"/>
        <v>43626063.890000001</v>
      </c>
      <c r="J2872" s="67">
        <f t="shared" si="954"/>
        <v>8.5599999999999996E-2</v>
      </c>
      <c r="K2872" s="259">
        <f t="shared" si="957"/>
        <v>311199.25574866665</v>
      </c>
      <c r="L2872" s="250">
        <f t="shared" si="944"/>
        <v>-366.34</v>
      </c>
      <c r="M2872" s="19" t="s">
        <v>1260</v>
      </c>
      <c r="O2872" s="32" t="str">
        <f t="shared" si="958"/>
        <v>E344</v>
      </c>
      <c r="P2872" s="318"/>
      <c r="Q2872" s="31">
        <f t="shared" si="959"/>
        <v>7.7933329157531261E-4</v>
      </c>
      <c r="T2872" s="19" t="s">
        <v>1260</v>
      </c>
    </row>
    <row r="2873" spans="1:20" outlineLevel="2" x14ac:dyDescent="0.25">
      <c r="A2873" t="s">
        <v>241</v>
      </c>
      <c r="B2873" t="str">
        <f t="shared" si="955"/>
        <v>E34420 PRD Gen, Goldendale OP-8</v>
      </c>
      <c r="C2873" s="19" t="s">
        <v>1230</v>
      </c>
      <c r="E2873" s="27">
        <v>43343</v>
      </c>
      <c r="F2873" s="249">
        <v>43626063.890000001</v>
      </c>
      <c r="G2873" s="67">
        <v>8.5599999999999996E-2</v>
      </c>
      <c r="H2873" s="250">
        <v>311199.26</v>
      </c>
      <c r="I2873" s="249">
        <f t="shared" si="956"/>
        <v>43626063.890000001</v>
      </c>
      <c r="J2873" s="67">
        <f t="shared" si="954"/>
        <v>8.5599999999999996E-2</v>
      </c>
      <c r="K2873" s="259">
        <f t="shared" si="957"/>
        <v>311199.25574866665</v>
      </c>
      <c r="L2873" s="250">
        <f t="shared" si="944"/>
        <v>0</v>
      </c>
      <c r="M2873" s="19" t="s">
        <v>1260</v>
      </c>
      <c r="O2873" s="32" t="str">
        <f t="shared" si="958"/>
        <v>E344</v>
      </c>
      <c r="P2873" s="318"/>
      <c r="Q2873" s="31">
        <f t="shared" si="959"/>
        <v>-4.2513333610258996E-3</v>
      </c>
      <c r="T2873" s="19" t="s">
        <v>1260</v>
      </c>
    </row>
    <row r="2874" spans="1:20" outlineLevel="2" x14ac:dyDescent="0.25">
      <c r="A2874" t="s">
        <v>241</v>
      </c>
      <c r="B2874" t="str">
        <f t="shared" si="955"/>
        <v>E34420 PRD Gen, Goldendale OP-9</v>
      </c>
      <c r="C2874" s="19" t="s">
        <v>1230</v>
      </c>
      <c r="E2874" s="27">
        <v>43373</v>
      </c>
      <c r="F2874" s="249">
        <v>43626063.890000001</v>
      </c>
      <c r="G2874" s="67">
        <v>8.5599999999999996E-2</v>
      </c>
      <c r="H2874" s="250">
        <v>311199.26</v>
      </c>
      <c r="I2874" s="249">
        <f t="shared" si="956"/>
        <v>43626063.890000001</v>
      </c>
      <c r="J2874" s="67">
        <f t="shared" si="954"/>
        <v>8.5599999999999996E-2</v>
      </c>
      <c r="K2874" s="259">
        <f t="shared" si="957"/>
        <v>311199.25574866665</v>
      </c>
      <c r="L2874" s="250">
        <f t="shared" si="944"/>
        <v>0</v>
      </c>
      <c r="M2874" s="19" t="s">
        <v>1260</v>
      </c>
      <c r="O2874" s="32" t="str">
        <f t="shared" si="958"/>
        <v>E344</v>
      </c>
      <c r="P2874" s="318"/>
      <c r="Q2874" s="31">
        <f t="shared" si="959"/>
        <v>-4.2513333610258996E-3</v>
      </c>
      <c r="T2874" s="19" t="s">
        <v>1260</v>
      </c>
    </row>
    <row r="2875" spans="1:20" outlineLevel="2" x14ac:dyDescent="0.25">
      <c r="A2875" t="s">
        <v>241</v>
      </c>
      <c r="B2875" t="str">
        <f t="shared" si="955"/>
        <v>E34420 PRD Gen, Goldendale OP-10</v>
      </c>
      <c r="C2875" s="19" t="s">
        <v>1230</v>
      </c>
      <c r="E2875" s="27">
        <v>43404</v>
      </c>
      <c r="F2875" s="249">
        <v>43626063.890000001</v>
      </c>
      <c r="G2875" s="67">
        <v>8.5599999999999996E-2</v>
      </c>
      <c r="H2875" s="250">
        <v>311199.26</v>
      </c>
      <c r="I2875" s="249">
        <f t="shared" si="956"/>
        <v>43626063.890000001</v>
      </c>
      <c r="J2875" s="67">
        <f t="shared" si="954"/>
        <v>8.5599999999999996E-2</v>
      </c>
      <c r="K2875" s="259">
        <f t="shared" si="957"/>
        <v>311199.25574866665</v>
      </c>
      <c r="L2875" s="250">
        <f t="shared" si="944"/>
        <v>0</v>
      </c>
      <c r="M2875" s="19" t="s">
        <v>1260</v>
      </c>
      <c r="O2875" s="32" t="str">
        <f t="shared" si="958"/>
        <v>E344</v>
      </c>
      <c r="P2875" s="318"/>
      <c r="Q2875" s="31">
        <f t="shared" si="959"/>
        <v>-4.2513333610258996E-3</v>
      </c>
      <c r="T2875" s="19" t="s">
        <v>1260</v>
      </c>
    </row>
    <row r="2876" spans="1:20" outlineLevel="2" x14ac:dyDescent="0.25">
      <c r="A2876" t="s">
        <v>241</v>
      </c>
      <c r="B2876" t="str">
        <f t="shared" si="955"/>
        <v>E34420 PRD Gen, Goldendale OP-11</v>
      </c>
      <c r="C2876" s="19" t="s">
        <v>1230</v>
      </c>
      <c r="E2876" s="27">
        <v>43434</v>
      </c>
      <c r="F2876" s="249">
        <v>43626063.890000001</v>
      </c>
      <c r="G2876" s="67">
        <v>8.5599999999999996E-2</v>
      </c>
      <c r="H2876" s="250">
        <v>311199.26</v>
      </c>
      <c r="I2876" s="249">
        <f t="shared" si="956"/>
        <v>43626063.890000001</v>
      </c>
      <c r="J2876" s="67">
        <f t="shared" si="954"/>
        <v>8.5599999999999996E-2</v>
      </c>
      <c r="K2876" s="259">
        <f t="shared" si="957"/>
        <v>311199.25574866665</v>
      </c>
      <c r="L2876" s="250">
        <f t="shared" si="944"/>
        <v>0</v>
      </c>
      <c r="M2876" s="19" t="s">
        <v>1260</v>
      </c>
      <c r="O2876" s="32" t="str">
        <f t="shared" si="958"/>
        <v>E344</v>
      </c>
      <c r="P2876" s="318"/>
      <c r="Q2876" s="31">
        <f t="shared" si="959"/>
        <v>-4.2513333610258996E-3</v>
      </c>
      <c r="T2876" s="19" t="s">
        <v>1260</v>
      </c>
    </row>
    <row r="2877" spans="1:20" outlineLevel="2" x14ac:dyDescent="0.25">
      <c r="A2877" t="s">
        <v>241</v>
      </c>
      <c r="B2877" t="str">
        <f t="shared" si="955"/>
        <v>E34420 PRD Gen, Goldendale OP-12</v>
      </c>
      <c r="C2877" s="19" t="s">
        <v>1230</v>
      </c>
      <c r="E2877" s="27">
        <v>43465</v>
      </c>
      <c r="F2877" s="249">
        <v>43626063.890000001</v>
      </c>
      <c r="G2877" s="67">
        <v>8.5599999999999996E-2</v>
      </c>
      <c r="H2877" s="250">
        <v>311199.26</v>
      </c>
      <c r="I2877" s="249">
        <f t="shared" si="956"/>
        <v>43626063.890000001</v>
      </c>
      <c r="J2877" s="67">
        <f t="shared" si="954"/>
        <v>8.5599999999999996E-2</v>
      </c>
      <c r="K2877" s="259">
        <f t="shared" si="957"/>
        <v>311199.25574866665</v>
      </c>
      <c r="L2877" s="250">
        <f t="shared" si="944"/>
        <v>0</v>
      </c>
      <c r="M2877" s="19" t="s">
        <v>1260</v>
      </c>
      <c r="O2877" s="32" t="str">
        <f t="shared" si="958"/>
        <v>E344</v>
      </c>
      <c r="P2877" s="318"/>
      <c r="Q2877" s="31">
        <f t="shared" si="959"/>
        <v>-4.2513333610258996E-3</v>
      </c>
      <c r="T2877" s="19" t="s">
        <v>1260</v>
      </c>
    </row>
    <row r="2878" spans="1:20" s="19" customFormat="1" ht="15.75" outlineLevel="1" thickBot="1" x14ac:dyDescent="0.3">
      <c r="A2878" s="28" t="s">
        <v>844</v>
      </c>
      <c r="C2878" s="20" t="s">
        <v>1235</v>
      </c>
      <c r="E2878" s="104" t="s">
        <v>1266</v>
      </c>
      <c r="F2878" s="29"/>
      <c r="G2878" s="30"/>
      <c r="H2878" s="41">
        <f>SUBTOTAL(9,H2866:H2877)</f>
        <v>3759302.5699999994</v>
      </c>
      <c r="I2878" s="29"/>
      <c r="J2878" s="30">
        <f t="shared" si="954"/>
        <v>0</v>
      </c>
      <c r="K2878" s="41">
        <f>SUBTOTAL(9,K2866:K2877)</f>
        <v>3734391.0689840005</v>
      </c>
      <c r="L2878" s="41">
        <f t="shared" si="944"/>
        <v>-24911.5</v>
      </c>
      <c r="O2878" s="32" t="str">
        <f>LEFT(A2878,5)</f>
        <v>E3442</v>
      </c>
      <c r="P2878" s="318">
        <f>-L2878/2</f>
        <v>12455.75</v>
      </c>
    </row>
    <row r="2879" spans="1:20" ht="15.75" outlineLevel="2" thickTop="1" x14ac:dyDescent="0.25">
      <c r="A2879" t="s">
        <v>242</v>
      </c>
      <c r="B2879" t="str">
        <f t="shared" ref="B2879:B2890" si="960">CONCATENATE(A2879,"-",MONTH(E2879))</f>
        <v>E34420 PRD Gen, Mint Farm-1</v>
      </c>
      <c r="C2879" s="19" t="s">
        <v>1230</v>
      </c>
      <c r="E2879" s="27">
        <v>43131</v>
      </c>
      <c r="F2879" s="249">
        <v>23266196.809999999</v>
      </c>
      <c r="G2879" s="67">
        <v>8.9599999999999999E-2</v>
      </c>
      <c r="H2879" s="250">
        <v>173720.94</v>
      </c>
      <c r="I2879" s="249">
        <f t="shared" ref="I2879:I2890" si="961">VLOOKUP(CONCATENATE(A2879,"-12"),$B$6:$F$7816,5,FALSE)</f>
        <v>23511540.379999999</v>
      </c>
      <c r="J2879" s="67">
        <f t="shared" si="954"/>
        <v>8.9599999999999999E-2</v>
      </c>
      <c r="K2879" s="259">
        <f t="shared" ref="K2879:K2890" si="962">I2879*J2879/12</f>
        <v>175552.83483733333</v>
      </c>
      <c r="L2879" s="250">
        <f t="shared" si="944"/>
        <v>1831.89</v>
      </c>
      <c r="M2879" s="19" t="s">
        <v>1260</v>
      </c>
      <c r="O2879" s="32" t="str">
        <f t="shared" ref="O2879:O2890" si="963">LEFT(A2879,4)</f>
        <v>E344</v>
      </c>
      <c r="P2879" s="318"/>
      <c r="T2879" s="19" t="s">
        <v>1260</v>
      </c>
    </row>
    <row r="2880" spans="1:20" outlineLevel="2" x14ac:dyDescent="0.25">
      <c r="A2880" t="s">
        <v>242</v>
      </c>
      <c r="B2880" t="str">
        <f t="shared" si="960"/>
        <v>E34420 PRD Gen, Mint Farm-2</v>
      </c>
      <c r="C2880" s="19" t="s">
        <v>1230</v>
      </c>
      <c r="E2880" s="27">
        <v>43159</v>
      </c>
      <c r="F2880" s="249">
        <v>23281960.75</v>
      </c>
      <c r="G2880" s="67">
        <v>8.9599999999999999E-2</v>
      </c>
      <c r="H2880" s="250">
        <v>173838.65000000002</v>
      </c>
      <c r="I2880" s="249">
        <f t="shared" si="961"/>
        <v>23511540.379999999</v>
      </c>
      <c r="J2880" s="67">
        <f t="shared" si="954"/>
        <v>8.9599999999999999E-2</v>
      </c>
      <c r="K2880" s="259">
        <f t="shared" si="962"/>
        <v>175552.83483733333</v>
      </c>
      <c r="L2880" s="250">
        <f t="shared" si="944"/>
        <v>1714.18</v>
      </c>
      <c r="M2880" s="19" t="s">
        <v>1260</v>
      </c>
      <c r="O2880" s="32" t="str">
        <f t="shared" si="963"/>
        <v>E344</v>
      </c>
      <c r="P2880" s="318"/>
      <c r="T2880" s="19" t="s">
        <v>1260</v>
      </c>
    </row>
    <row r="2881" spans="1:20" outlineLevel="2" x14ac:dyDescent="0.25">
      <c r="A2881" t="s">
        <v>242</v>
      </c>
      <c r="B2881" t="str">
        <f t="shared" si="960"/>
        <v>E34420 PRD Gen, Mint Farm-3</v>
      </c>
      <c r="C2881" s="19" t="s">
        <v>1230</v>
      </c>
      <c r="E2881" s="27">
        <v>43190</v>
      </c>
      <c r="F2881" s="249">
        <v>23291540.890000001</v>
      </c>
      <c r="G2881" s="67">
        <v>8.9599999999999999E-2</v>
      </c>
      <c r="H2881" s="250">
        <v>173910.18</v>
      </c>
      <c r="I2881" s="249">
        <f t="shared" si="961"/>
        <v>23511540.379999999</v>
      </c>
      <c r="J2881" s="67">
        <f t="shared" si="954"/>
        <v>8.9599999999999999E-2</v>
      </c>
      <c r="K2881" s="259">
        <f t="shared" si="962"/>
        <v>175552.83483733333</v>
      </c>
      <c r="L2881" s="250">
        <f t="shared" si="944"/>
        <v>1642.65</v>
      </c>
      <c r="M2881" s="19" t="s">
        <v>1260</v>
      </c>
      <c r="O2881" s="32" t="str">
        <f t="shared" si="963"/>
        <v>E344</v>
      </c>
      <c r="P2881" s="318"/>
      <c r="T2881" s="19" t="s">
        <v>1260</v>
      </c>
    </row>
    <row r="2882" spans="1:20" outlineLevel="2" x14ac:dyDescent="0.25">
      <c r="A2882" t="s">
        <v>242</v>
      </c>
      <c r="B2882" t="str">
        <f t="shared" si="960"/>
        <v>E34420 PRD Gen, Mint Farm-4</v>
      </c>
      <c r="C2882" s="19" t="s">
        <v>1230</v>
      </c>
      <c r="E2882" s="27">
        <v>43220</v>
      </c>
      <c r="F2882" s="249">
        <v>23301485.789999999</v>
      </c>
      <c r="G2882" s="67">
        <v>8.9599999999999999E-2</v>
      </c>
      <c r="H2882" s="250">
        <v>173984.43</v>
      </c>
      <c r="I2882" s="249">
        <f t="shared" si="961"/>
        <v>23511540.379999999</v>
      </c>
      <c r="J2882" s="67">
        <f t="shared" si="954"/>
        <v>8.9599999999999999E-2</v>
      </c>
      <c r="K2882" s="259">
        <f t="shared" si="962"/>
        <v>175552.83483733333</v>
      </c>
      <c r="L2882" s="250">
        <f t="shared" si="944"/>
        <v>1568.4</v>
      </c>
      <c r="M2882" s="19" t="s">
        <v>1260</v>
      </c>
      <c r="O2882" s="32" t="str">
        <f t="shared" si="963"/>
        <v>E344</v>
      </c>
      <c r="P2882" s="318"/>
      <c r="T2882" s="19" t="s">
        <v>1260</v>
      </c>
    </row>
    <row r="2883" spans="1:20" outlineLevel="2" x14ac:dyDescent="0.25">
      <c r="A2883" t="s">
        <v>242</v>
      </c>
      <c r="B2883" t="str">
        <f t="shared" si="960"/>
        <v>E34420 PRD Gen, Mint Farm-5</v>
      </c>
      <c r="C2883" s="19" t="s">
        <v>1230</v>
      </c>
      <c r="E2883" s="27">
        <v>43251</v>
      </c>
      <c r="F2883" s="249">
        <v>23301917.84</v>
      </c>
      <c r="G2883" s="67">
        <v>8.9599999999999999E-2</v>
      </c>
      <c r="H2883" s="250">
        <v>173987.65000000002</v>
      </c>
      <c r="I2883" s="249">
        <f t="shared" si="961"/>
        <v>23511540.379999999</v>
      </c>
      <c r="J2883" s="67">
        <f t="shared" si="954"/>
        <v>8.9599999999999999E-2</v>
      </c>
      <c r="K2883" s="259">
        <f t="shared" si="962"/>
        <v>175552.83483733333</v>
      </c>
      <c r="L2883" s="250">
        <f t="shared" si="944"/>
        <v>1565.18</v>
      </c>
      <c r="M2883" s="19" t="s">
        <v>1260</v>
      </c>
      <c r="O2883" s="32" t="str">
        <f t="shared" si="963"/>
        <v>E344</v>
      </c>
      <c r="P2883" s="318"/>
      <c r="T2883" s="19" t="s">
        <v>1260</v>
      </c>
    </row>
    <row r="2884" spans="1:20" outlineLevel="2" x14ac:dyDescent="0.25">
      <c r="A2884" t="s">
        <v>242</v>
      </c>
      <c r="B2884" t="str">
        <f t="shared" si="960"/>
        <v>E34420 PRD Gen, Mint Farm-6</v>
      </c>
      <c r="C2884" s="19" t="s">
        <v>1230</v>
      </c>
      <c r="E2884" s="27">
        <v>43281</v>
      </c>
      <c r="F2884" s="249">
        <v>23303182.93</v>
      </c>
      <c r="G2884" s="67">
        <v>8.9599999999999999E-2</v>
      </c>
      <c r="H2884" s="250">
        <v>173997.1</v>
      </c>
      <c r="I2884" s="249">
        <f t="shared" si="961"/>
        <v>23511540.379999999</v>
      </c>
      <c r="J2884" s="67">
        <f t="shared" si="954"/>
        <v>8.9599999999999999E-2</v>
      </c>
      <c r="K2884" s="259">
        <f t="shared" si="962"/>
        <v>175552.83483733333</v>
      </c>
      <c r="L2884" s="250">
        <f t="shared" si="944"/>
        <v>1555.73</v>
      </c>
      <c r="M2884" s="19" t="s">
        <v>1260</v>
      </c>
      <c r="O2884" s="32" t="str">
        <f t="shared" si="963"/>
        <v>E344</v>
      </c>
      <c r="P2884" s="318"/>
      <c r="T2884" s="19" t="s">
        <v>1260</v>
      </c>
    </row>
    <row r="2885" spans="1:20" outlineLevel="2" x14ac:dyDescent="0.25">
      <c r="A2885" t="s">
        <v>242</v>
      </c>
      <c r="B2885" t="str">
        <f t="shared" si="960"/>
        <v>E34420 PRD Gen, Mint Farm-7</v>
      </c>
      <c r="C2885" s="19" t="s">
        <v>1230</v>
      </c>
      <c r="E2885" s="27">
        <v>43312</v>
      </c>
      <c r="F2885" s="249">
        <v>23314668.050000001</v>
      </c>
      <c r="G2885" s="67">
        <v>8.9599999999999999E-2</v>
      </c>
      <c r="H2885" s="250">
        <v>174082.86</v>
      </c>
      <c r="I2885" s="249">
        <f t="shared" si="961"/>
        <v>23511540.379999999</v>
      </c>
      <c r="J2885" s="67">
        <f t="shared" si="954"/>
        <v>8.9599999999999999E-2</v>
      </c>
      <c r="K2885" s="259">
        <f t="shared" si="962"/>
        <v>175552.83483733333</v>
      </c>
      <c r="L2885" s="250">
        <f t="shared" si="944"/>
        <v>1469.97</v>
      </c>
      <c r="M2885" s="19" t="s">
        <v>1260</v>
      </c>
      <c r="O2885" s="32" t="str">
        <f t="shared" si="963"/>
        <v>E344</v>
      </c>
      <c r="P2885" s="318"/>
      <c r="T2885" s="19" t="s">
        <v>1260</v>
      </c>
    </row>
    <row r="2886" spans="1:20" outlineLevel="2" x14ac:dyDescent="0.25">
      <c r="A2886" t="s">
        <v>242</v>
      </c>
      <c r="B2886" t="str">
        <f t="shared" si="960"/>
        <v>E34420 PRD Gen, Mint Farm-8</v>
      </c>
      <c r="C2886" s="19" t="s">
        <v>1230</v>
      </c>
      <c r="E2886" s="27">
        <v>43343</v>
      </c>
      <c r="F2886" s="249">
        <v>23325279.670000002</v>
      </c>
      <c r="G2886" s="67">
        <v>8.9599999999999999E-2</v>
      </c>
      <c r="H2886" s="250">
        <v>174162.09</v>
      </c>
      <c r="I2886" s="249">
        <f t="shared" si="961"/>
        <v>23511540.379999999</v>
      </c>
      <c r="J2886" s="67">
        <f t="shared" si="954"/>
        <v>8.9599999999999999E-2</v>
      </c>
      <c r="K2886" s="259">
        <f t="shared" si="962"/>
        <v>175552.83483733333</v>
      </c>
      <c r="L2886" s="250">
        <f t="shared" si="944"/>
        <v>1390.74</v>
      </c>
      <c r="M2886" s="19" t="s">
        <v>1260</v>
      </c>
      <c r="O2886" s="32" t="str">
        <f t="shared" si="963"/>
        <v>E344</v>
      </c>
      <c r="P2886" s="318"/>
      <c r="T2886" s="19" t="s">
        <v>1260</v>
      </c>
    </row>
    <row r="2887" spans="1:20" outlineLevel="2" x14ac:dyDescent="0.25">
      <c r="A2887" t="s">
        <v>242</v>
      </c>
      <c r="B2887" t="str">
        <f t="shared" si="960"/>
        <v>E34420 PRD Gen, Mint Farm-9</v>
      </c>
      <c r="C2887" s="19" t="s">
        <v>1230</v>
      </c>
      <c r="E2887" s="27">
        <v>43373</v>
      </c>
      <c r="F2887" s="249">
        <v>23324406.16</v>
      </c>
      <c r="G2887" s="67">
        <v>8.9599999999999999E-2</v>
      </c>
      <c r="H2887" s="250">
        <v>174155.56</v>
      </c>
      <c r="I2887" s="249">
        <f t="shared" si="961"/>
        <v>23511540.379999999</v>
      </c>
      <c r="J2887" s="67">
        <f t="shared" si="954"/>
        <v>8.9599999999999999E-2</v>
      </c>
      <c r="K2887" s="259">
        <f t="shared" si="962"/>
        <v>175552.83483733333</v>
      </c>
      <c r="L2887" s="250">
        <f t="shared" si="944"/>
        <v>1397.27</v>
      </c>
      <c r="M2887" s="19" t="s">
        <v>1260</v>
      </c>
      <c r="O2887" s="32" t="str">
        <f t="shared" si="963"/>
        <v>E344</v>
      </c>
      <c r="P2887" s="318"/>
      <c r="T2887" s="19" t="s">
        <v>1260</v>
      </c>
    </row>
    <row r="2888" spans="1:20" outlineLevel="2" x14ac:dyDescent="0.25">
      <c r="A2888" t="s">
        <v>242</v>
      </c>
      <c r="B2888" t="str">
        <f t="shared" si="960"/>
        <v>E34420 PRD Gen, Mint Farm-10</v>
      </c>
      <c r="C2888" s="19" t="s">
        <v>1230</v>
      </c>
      <c r="E2888" s="27">
        <v>43404</v>
      </c>
      <c r="F2888" s="249">
        <v>23335197.390000001</v>
      </c>
      <c r="G2888" s="67">
        <v>8.9599999999999999E-2</v>
      </c>
      <c r="H2888" s="250">
        <v>174236.14</v>
      </c>
      <c r="I2888" s="249">
        <f t="shared" si="961"/>
        <v>23511540.379999999</v>
      </c>
      <c r="J2888" s="67">
        <f t="shared" si="954"/>
        <v>8.9599999999999999E-2</v>
      </c>
      <c r="K2888" s="259">
        <f t="shared" si="962"/>
        <v>175552.83483733333</v>
      </c>
      <c r="L2888" s="250">
        <f t="shared" si="944"/>
        <v>1316.69</v>
      </c>
      <c r="M2888" s="19" t="s">
        <v>1260</v>
      </c>
      <c r="O2888" s="32" t="str">
        <f t="shared" si="963"/>
        <v>E344</v>
      </c>
      <c r="P2888" s="318"/>
      <c r="T2888" s="19" t="s">
        <v>1260</v>
      </c>
    </row>
    <row r="2889" spans="1:20" outlineLevel="2" x14ac:dyDescent="0.25">
      <c r="A2889" t="s">
        <v>242</v>
      </c>
      <c r="B2889" t="str">
        <f t="shared" si="960"/>
        <v>E34420 PRD Gen, Mint Farm-11</v>
      </c>
      <c r="C2889" s="19" t="s">
        <v>1230</v>
      </c>
      <c r="E2889" s="27">
        <v>43434</v>
      </c>
      <c r="F2889" s="249">
        <v>23428764.5</v>
      </c>
      <c r="G2889" s="67">
        <v>8.9599999999999999E-2</v>
      </c>
      <c r="H2889" s="250">
        <v>174934.77000000002</v>
      </c>
      <c r="I2889" s="249">
        <f t="shared" si="961"/>
        <v>23511540.379999999</v>
      </c>
      <c r="J2889" s="67">
        <f t="shared" si="954"/>
        <v>8.9599999999999999E-2</v>
      </c>
      <c r="K2889" s="259">
        <f t="shared" si="962"/>
        <v>175552.83483733333</v>
      </c>
      <c r="L2889" s="250">
        <f t="shared" si="944"/>
        <v>618.05999999999995</v>
      </c>
      <c r="M2889" s="19" t="s">
        <v>1260</v>
      </c>
      <c r="O2889" s="32" t="str">
        <f t="shared" si="963"/>
        <v>E344</v>
      </c>
      <c r="P2889" s="318"/>
      <c r="T2889" s="19" t="s">
        <v>1260</v>
      </c>
    </row>
    <row r="2890" spans="1:20" outlineLevel="2" x14ac:dyDescent="0.25">
      <c r="A2890" t="s">
        <v>242</v>
      </c>
      <c r="B2890" t="str">
        <f t="shared" si="960"/>
        <v>E34420 PRD Gen, Mint Farm-12</v>
      </c>
      <c r="C2890" s="19" t="s">
        <v>1230</v>
      </c>
      <c r="E2890" s="27">
        <v>43465</v>
      </c>
      <c r="F2890" s="249">
        <v>23511540.379999999</v>
      </c>
      <c r="G2890" s="67">
        <v>8.9599999999999999E-2</v>
      </c>
      <c r="H2890" s="250">
        <v>175552.83</v>
      </c>
      <c r="I2890" s="249">
        <f t="shared" si="961"/>
        <v>23511540.379999999</v>
      </c>
      <c r="J2890" s="67">
        <f t="shared" si="954"/>
        <v>8.9599999999999999E-2</v>
      </c>
      <c r="K2890" s="259">
        <f t="shared" si="962"/>
        <v>175552.83483733333</v>
      </c>
      <c r="L2890" s="250">
        <f t="shared" si="944"/>
        <v>0</v>
      </c>
      <c r="M2890" s="19" t="s">
        <v>1260</v>
      </c>
      <c r="O2890" s="32" t="str">
        <f t="shared" si="963"/>
        <v>E344</v>
      </c>
      <c r="P2890" s="318"/>
      <c r="T2890" s="19" t="s">
        <v>1260</v>
      </c>
    </row>
    <row r="2891" spans="1:20" s="19" customFormat="1" ht="15.75" outlineLevel="1" thickBot="1" x14ac:dyDescent="0.3">
      <c r="A2891" s="28" t="s">
        <v>845</v>
      </c>
      <c r="C2891" s="20" t="s">
        <v>1235</v>
      </c>
      <c r="E2891" s="104" t="s">
        <v>1266</v>
      </c>
      <c r="F2891" s="29"/>
      <c r="G2891" s="30"/>
      <c r="H2891" s="41">
        <f>SUBTOTAL(9,H2879:H2890)</f>
        <v>2090563.2000000002</v>
      </c>
      <c r="I2891" s="29"/>
      <c r="J2891" s="30">
        <f t="shared" si="954"/>
        <v>0</v>
      </c>
      <c r="K2891" s="41">
        <f>SUBTOTAL(9,K2879:K2890)</f>
        <v>2106634.0180480001</v>
      </c>
      <c r="L2891" s="41">
        <f t="shared" si="944"/>
        <v>16070.82</v>
      </c>
      <c r="O2891" s="32" t="str">
        <f>LEFT(A2891,5)</f>
        <v>E3442</v>
      </c>
      <c r="P2891" s="318">
        <f>-L2891/2</f>
        <v>-8035.41</v>
      </c>
    </row>
    <row r="2892" spans="1:20" ht="15.75" outlineLevel="2" thickTop="1" x14ac:dyDescent="0.25">
      <c r="A2892" t="s">
        <v>243</v>
      </c>
      <c r="B2892" t="str">
        <f t="shared" ref="B2892:B2903" si="964">CONCATENATE(A2892,"-",MONTH(E2892))</f>
        <v>E34420 PRD Gen, Mint Farm OP-1</v>
      </c>
      <c r="C2892" s="19" t="s">
        <v>1230</v>
      </c>
      <c r="E2892" s="27">
        <v>43131</v>
      </c>
      <c r="F2892" s="249">
        <v>14781296.82</v>
      </c>
      <c r="G2892" s="67">
        <v>8.9599999999999999E-2</v>
      </c>
      <c r="H2892" s="250">
        <v>110367.02</v>
      </c>
      <c r="I2892" s="249">
        <f t="shared" ref="I2892:I2903" si="965">VLOOKUP(CONCATENATE(A2892,"-12"),$B$6:$F$7816,5,FALSE)</f>
        <v>14781296.82</v>
      </c>
      <c r="J2892" s="67">
        <f t="shared" si="954"/>
        <v>8.9599999999999999E-2</v>
      </c>
      <c r="K2892" s="259">
        <f t="shared" ref="K2892:K2903" si="966">I2892*J2892/12</f>
        <v>110367.01625599999</v>
      </c>
      <c r="L2892" s="250">
        <f t="shared" si="944"/>
        <v>0</v>
      </c>
      <c r="M2892" s="19" t="s">
        <v>1260</v>
      </c>
      <c r="O2892" s="32" t="str">
        <f t="shared" ref="O2892:O2903" si="967">LEFT(A2892,4)</f>
        <v>E344</v>
      </c>
      <c r="P2892" s="318"/>
      <c r="T2892" s="19" t="s">
        <v>1260</v>
      </c>
    </row>
    <row r="2893" spans="1:20" outlineLevel="2" x14ac:dyDescent="0.25">
      <c r="A2893" t="s">
        <v>243</v>
      </c>
      <c r="B2893" t="str">
        <f t="shared" si="964"/>
        <v>E34420 PRD Gen, Mint Farm OP-2</v>
      </c>
      <c r="C2893" s="19" t="s">
        <v>1230</v>
      </c>
      <c r="E2893" s="27">
        <v>43159</v>
      </c>
      <c r="F2893" s="249">
        <v>14781296.82</v>
      </c>
      <c r="G2893" s="67">
        <v>8.9599999999999999E-2</v>
      </c>
      <c r="H2893" s="250">
        <v>110367.02</v>
      </c>
      <c r="I2893" s="249">
        <f t="shared" si="965"/>
        <v>14781296.82</v>
      </c>
      <c r="J2893" s="67">
        <f t="shared" si="954"/>
        <v>8.9599999999999999E-2</v>
      </c>
      <c r="K2893" s="259">
        <f t="shared" si="966"/>
        <v>110367.01625599999</v>
      </c>
      <c r="L2893" s="250">
        <f t="shared" si="944"/>
        <v>0</v>
      </c>
      <c r="M2893" s="19" t="s">
        <v>1260</v>
      </c>
      <c r="O2893" s="32" t="str">
        <f t="shared" si="967"/>
        <v>E344</v>
      </c>
      <c r="P2893" s="318"/>
      <c r="T2893" s="19" t="s">
        <v>1260</v>
      </c>
    </row>
    <row r="2894" spans="1:20" outlineLevel="2" x14ac:dyDescent="0.25">
      <c r="A2894" t="s">
        <v>243</v>
      </c>
      <c r="B2894" t="str">
        <f t="shared" si="964"/>
        <v>E34420 PRD Gen, Mint Farm OP-3</v>
      </c>
      <c r="C2894" s="19" t="s">
        <v>1230</v>
      </c>
      <c r="E2894" s="27">
        <v>43190</v>
      </c>
      <c r="F2894" s="249">
        <v>14781296.82</v>
      </c>
      <c r="G2894" s="67">
        <v>8.9599999999999999E-2</v>
      </c>
      <c r="H2894" s="250">
        <v>110367.02</v>
      </c>
      <c r="I2894" s="249">
        <f t="shared" si="965"/>
        <v>14781296.82</v>
      </c>
      <c r="J2894" s="67">
        <f t="shared" si="954"/>
        <v>8.9599999999999999E-2</v>
      </c>
      <c r="K2894" s="259">
        <f t="shared" si="966"/>
        <v>110367.01625599999</v>
      </c>
      <c r="L2894" s="250">
        <f t="shared" si="944"/>
        <v>0</v>
      </c>
      <c r="M2894" s="19" t="s">
        <v>1260</v>
      </c>
      <c r="O2894" s="32" t="str">
        <f t="shared" si="967"/>
        <v>E344</v>
      </c>
      <c r="P2894" s="318"/>
      <c r="T2894" s="19" t="s">
        <v>1260</v>
      </c>
    </row>
    <row r="2895" spans="1:20" outlineLevel="2" x14ac:dyDescent="0.25">
      <c r="A2895" t="s">
        <v>243</v>
      </c>
      <c r="B2895" t="str">
        <f t="shared" si="964"/>
        <v>E34420 PRD Gen, Mint Farm OP-4</v>
      </c>
      <c r="C2895" s="19" t="s">
        <v>1230</v>
      </c>
      <c r="E2895" s="27">
        <v>43220</v>
      </c>
      <c r="F2895" s="249">
        <v>14781296.82</v>
      </c>
      <c r="G2895" s="67">
        <v>8.9599999999999999E-2</v>
      </c>
      <c r="H2895" s="250">
        <v>110367.02</v>
      </c>
      <c r="I2895" s="249">
        <f t="shared" si="965"/>
        <v>14781296.82</v>
      </c>
      <c r="J2895" s="67">
        <f t="shared" si="954"/>
        <v>8.9599999999999999E-2</v>
      </c>
      <c r="K2895" s="259">
        <f t="shared" si="966"/>
        <v>110367.01625599999</v>
      </c>
      <c r="L2895" s="250">
        <f t="shared" si="944"/>
        <v>0</v>
      </c>
      <c r="M2895" s="19" t="s">
        <v>1260</v>
      </c>
      <c r="O2895" s="32" t="str">
        <f t="shared" si="967"/>
        <v>E344</v>
      </c>
      <c r="P2895" s="318"/>
      <c r="T2895" s="19" t="s">
        <v>1260</v>
      </c>
    </row>
    <row r="2896" spans="1:20" outlineLevel="2" x14ac:dyDescent="0.25">
      <c r="A2896" t="s">
        <v>243</v>
      </c>
      <c r="B2896" t="str">
        <f t="shared" si="964"/>
        <v>E34420 PRD Gen, Mint Farm OP-5</v>
      </c>
      <c r="C2896" s="19" t="s">
        <v>1230</v>
      </c>
      <c r="E2896" s="27">
        <v>43251</v>
      </c>
      <c r="F2896" s="249">
        <v>14781296.82</v>
      </c>
      <c r="G2896" s="67">
        <v>8.9599999999999999E-2</v>
      </c>
      <c r="H2896" s="250">
        <v>110367.02</v>
      </c>
      <c r="I2896" s="249">
        <f t="shared" si="965"/>
        <v>14781296.82</v>
      </c>
      <c r="J2896" s="67">
        <f t="shared" si="954"/>
        <v>8.9599999999999999E-2</v>
      </c>
      <c r="K2896" s="259">
        <f t="shared" si="966"/>
        <v>110367.01625599999</v>
      </c>
      <c r="L2896" s="250">
        <f t="shared" si="944"/>
        <v>0</v>
      </c>
      <c r="M2896" s="19" t="s">
        <v>1260</v>
      </c>
      <c r="O2896" s="32" t="str">
        <f t="shared" si="967"/>
        <v>E344</v>
      </c>
      <c r="P2896" s="318"/>
      <c r="T2896" s="19" t="s">
        <v>1260</v>
      </c>
    </row>
    <row r="2897" spans="1:20" outlineLevel="2" x14ac:dyDescent="0.25">
      <c r="A2897" t="s">
        <v>243</v>
      </c>
      <c r="B2897" t="str">
        <f t="shared" si="964"/>
        <v>E34420 PRD Gen, Mint Farm OP-6</v>
      </c>
      <c r="C2897" s="19" t="s">
        <v>1230</v>
      </c>
      <c r="E2897" s="27">
        <v>43281</v>
      </c>
      <c r="F2897" s="249">
        <v>14821371.52</v>
      </c>
      <c r="G2897" s="67">
        <v>8.9599999999999999E-2</v>
      </c>
      <c r="H2897" s="250">
        <v>110666.24000000001</v>
      </c>
      <c r="I2897" s="249">
        <f t="shared" si="965"/>
        <v>14781296.82</v>
      </c>
      <c r="J2897" s="67">
        <f t="shared" si="954"/>
        <v>8.9599999999999999E-2</v>
      </c>
      <c r="K2897" s="259">
        <f t="shared" si="966"/>
        <v>110367.01625599999</v>
      </c>
      <c r="L2897" s="250">
        <f t="shared" si="944"/>
        <v>-299.22000000000003</v>
      </c>
      <c r="M2897" s="19" t="s">
        <v>1260</v>
      </c>
      <c r="O2897" s="32" t="str">
        <f t="shared" si="967"/>
        <v>E344</v>
      </c>
      <c r="P2897" s="318"/>
      <c r="T2897" s="19" t="s">
        <v>1260</v>
      </c>
    </row>
    <row r="2898" spans="1:20" outlineLevel="2" x14ac:dyDescent="0.25">
      <c r="A2898" t="s">
        <v>243</v>
      </c>
      <c r="B2898" t="str">
        <f t="shared" si="964"/>
        <v>E34420 PRD Gen, Mint Farm OP-7</v>
      </c>
      <c r="C2898" s="19" t="s">
        <v>1230</v>
      </c>
      <c r="E2898" s="27">
        <v>43312</v>
      </c>
      <c r="F2898" s="249">
        <v>14821371.52</v>
      </c>
      <c r="G2898" s="67">
        <v>8.9599999999999999E-2</v>
      </c>
      <c r="H2898" s="250">
        <v>110666.24000000001</v>
      </c>
      <c r="I2898" s="249">
        <f t="shared" si="965"/>
        <v>14781296.82</v>
      </c>
      <c r="J2898" s="67">
        <f t="shared" si="954"/>
        <v>8.9599999999999999E-2</v>
      </c>
      <c r="K2898" s="259">
        <f t="shared" si="966"/>
        <v>110367.01625599999</v>
      </c>
      <c r="L2898" s="250">
        <f t="shared" si="944"/>
        <v>-299.22000000000003</v>
      </c>
      <c r="M2898" s="19" t="s">
        <v>1260</v>
      </c>
      <c r="O2898" s="32" t="str">
        <f t="shared" si="967"/>
        <v>E344</v>
      </c>
      <c r="P2898" s="318"/>
      <c r="T2898" s="19" t="s">
        <v>1260</v>
      </c>
    </row>
    <row r="2899" spans="1:20" outlineLevel="2" x14ac:dyDescent="0.25">
      <c r="A2899" t="s">
        <v>243</v>
      </c>
      <c r="B2899" t="str">
        <f t="shared" si="964"/>
        <v>E34420 PRD Gen, Mint Farm OP-8</v>
      </c>
      <c r="C2899" s="19" t="s">
        <v>1230</v>
      </c>
      <c r="E2899" s="27">
        <v>43343</v>
      </c>
      <c r="F2899" s="249">
        <v>14781296.82</v>
      </c>
      <c r="G2899" s="67">
        <v>8.9599999999999999E-2</v>
      </c>
      <c r="H2899" s="250">
        <v>110367.02</v>
      </c>
      <c r="I2899" s="249">
        <f t="shared" si="965"/>
        <v>14781296.82</v>
      </c>
      <c r="J2899" s="67">
        <f t="shared" si="954"/>
        <v>8.9599999999999999E-2</v>
      </c>
      <c r="K2899" s="259">
        <f t="shared" si="966"/>
        <v>110367.01625599999</v>
      </c>
      <c r="L2899" s="250">
        <f t="shared" si="944"/>
        <v>0</v>
      </c>
      <c r="M2899" s="19" t="s">
        <v>1260</v>
      </c>
      <c r="O2899" s="32" t="str">
        <f t="shared" si="967"/>
        <v>E344</v>
      </c>
      <c r="P2899" s="318"/>
      <c r="T2899" s="19" t="s">
        <v>1260</v>
      </c>
    </row>
    <row r="2900" spans="1:20" outlineLevel="2" x14ac:dyDescent="0.25">
      <c r="A2900" t="s">
        <v>243</v>
      </c>
      <c r="B2900" t="str">
        <f t="shared" si="964"/>
        <v>E34420 PRD Gen, Mint Farm OP-9</v>
      </c>
      <c r="C2900" s="19" t="s">
        <v>1230</v>
      </c>
      <c r="E2900" s="27">
        <v>43373</v>
      </c>
      <c r="F2900" s="249">
        <v>14781296.82</v>
      </c>
      <c r="G2900" s="67">
        <v>8.9599999999999999E-2</v>
      </c>
      <c r="H2900" s="250">
        <v>110367.02</v>
      </c>
      <c r="I2900" s="249">
        <f t="shared" si="965"/>
        <v>14781296.82</v>
      </c>
      <c r="J2900" s="67">
        <f t="shared" si="954"/>
        <v>8.9599999999999999E-2</v>
      </c>
      <c r="K2900" s="259">
        <f t="shared" si="966"/>
        <v>110367.01625599999</v>
      </c>
      <c r="L2900" s="250">
        <f t="shared" ref="L2900:L2963" si="968">ROUND(K2900-H2900,2)</f>
        <v>0</v>
      </c>
      <c r="M2900" s="19" t="s">
        <v>1260</v>
      </c>
      <c r="O2900" s="32" t="str">
        <f t="shared" si="967"/>
        <v>E344</v>
      </c>
      <c r="P2900" s="318"/>
      <c r="T2900" s="19" t="s">
        <v>1260</v>
      </c>
    </row>
    <row r="2901" spans="1:20" outlineLevel="2" x14ac:dyDescent="0.25">
      <c r="A2901" t="s">
        <v>243</v>
      </c>
      <c r="B2901" t="str">
        <f t="shared" si="964"/>
        <v>E34420 PRD Gen, Mint Farm OP-10</v>
      </c>
      <c r="C2901" s="19" t="s">
        <v>1230</v>
      </c>
      <c r="E2901" s="27">
        <v>43404</v>
      </c>
      <c r="F2901" s="249">
        <v>14781296.82</v>
      </c>
      <c r="G2901" s="67">
        <v>8.9599999999999999E-2</v>
      </c>
      <c r="H2901" s="250">
        <v>110367.02</v>
      </c>
      <c r="I2901" s="249">
        <f t="shared" si="965"/>
        <v>14781296.82</v>
      </c>
      <c r="J2901" s="67">
        <f t="shared" si="954"/>
        <v>8.9599999999999999E-2</v>
      </c>
      <c r="K2901" s="259">
        <f t="shared" si="966"/>
        <v>110367.01625599999</v>
      </c>
      <c r="L2901" s="250">
        <f t="shared" si="968"/>
        <v>0</v>
      </c>
      <c r="M2901" s="19" t="s">
        <v>1260</v>
      </c>
      <c r="O2901" s="32" t="str">
        <f t="shared" si="967"/>
        <v>E344</v>
      </c>
      <c r="P2901" s="318"/>
      <c r="T2901" s="19" t="s">
        <v>1260</v>
      </c>
    </row>
    <row r="2902" spans="1:20" outlineLevel="2" x14ac:dyDescent="0.25">
      <c r="A2902" t="s">
        <v>243</v>
      </c>
      <c r="B2902" t="str">
        <f t="shared" si="964"/>
        <v>E34420 PRD Gen, Mint Farm OP-11</v>
      </c>
      <c r="C2902" s="19" t="s">
        <v>1230</v>
      </c>
      <c r="E2902" s="27">
        <v>43434</v>
      </c>
      <c r="F2902" s="249">
        <v>14781296.82</v>
      </c>
      <c r="G2902" s="67">
        <v>8.9599999999999999E-2</v>
      </c>
      <c r="H2902" s="250">
        <v>110367.02</v>
      </c>
      <c r="I2902" s="249">
        <f t="shared" si="965"/>
        <v>14781296.82</v>
      </c>
      <c r="J2902" s="67">
        <f t="shared" si="954"/>
        <v>8.9599999999999999E-2</v>
      </c>
      <c r="K2902" s="259">
        <f t="shared" si="966"/>
        <v>110367.01625599999</v>
      </c>
      <c r="L2902" s="250">
        <f t="shared" si="968"/>
        <v>0</v>
      </c>
      <c r="M2902" s="19" t="s">
        <v>1260</v>
      </c>
      <c r="O2902" s="32" t="str">
        <f t="shared" si="967"/>
        <v>E344</v>
      </c>
      <c r="P2902" s="318"/>
      <c r="T2902" s="19" t="s">
        <v>1260</v>
      </c>
    </row>
    <row r="2903" spans="1:20" outlineLevel="2" x14ac:dyDescent="0.25">
      <c r="A2903" t="s">
        <v>243</v>
      </c>
      <c r="B2903" t="str">
        <f t="shared" si="964"/>
        <v>E34420 PRD Gen, Mint Farm OP-12</v>
      </c>
      <c r="C2903" s="19" t="s">
        <v>1230</v>
      </c>
      <c r="E2903" s="27">
        <v>43465</v>
      </c>
      <c r="F2903" s="249">
        <v>14781296.82</v>
      </c>
      <c r="G2903" s="67">
        <v>8.9599999999999999E-2</v>
      </c>
      <c r="H2903" s="250">
        <v>110367.02</v>
      </c>
      <c r="I2903" s="249">
        <f t="shared" si="965"/>
        <v>14781296.82</v>
      </c>
      <c r="J2903" s="67">
        <f t="shared" si="954"/>
        <v>8.9599999999999999E-2</v>
      </c>
      <c r="K2903" s="259">
        <f t="shared" si="966"/>
        <v>110367.01625599999</v>
      </c>
      <c r="L2903" s="250">
        <f t="shared" si="968"/>
        <v>0</v>
      </c>
      <c r="M2903" s="19" t="s">
        <v>1260</v>
      </c>
      <c r="O2903" s="32" t="str">
        <f t="shared" si="967"/>
        <v>E344</v>
      </c>
      <c r="P2903" s="318"/>
      <c r="T2903" s="19" t="s">
        <v>1260</v>
      </c>
    </row>
    <row r="2904" spans="1:20" s="19" customFormat="1" ht="15.75" outlineLevel="1" thickBot="1" x14ac:dyDescent="0.3">
      <c r="A2904" s="28" t="s">
        <v>846</v>
      </c>
      <c r="C2904" s="20" t="s">
        <v>1235</v>
      </c>
      <c r="E2904" s="104" t="s">
        <v>1266</v>
      </c>
      <c r="F2904" s="29"/>
      <c r="G2904" s="30"/>
      <c r="H2904" s="41">
        <f>SUBTOTAL(9,H2892:H2903)</f>
        <v>1325002.68</v>
      </c>
      <c r="I2904" s="29"/>
      <c r="J2904" s="30">
        <f t="shared" si="954"/>
        <v>0</v>
      </c>
      <c r="K2904" s="41">
        <f>SUBTOTAL(9,K2892:K2903)</f>
        <v>1324404.1950719999</v>
      </c>
      <c r="L2904" s="41">
        <f t="shared" si="968"/>
        <v>-598.48</v>
      </c>
      <c r="O2904" s="32" t="str">
        <f>LEFT(A2904,5)</f>
        <v>E3442</v>
      </c>
      <c r="P2904" s="318">
        <f>-L2904/2</f>
        <v>299.24</v>
      </c>
    </row>
    <row r="2905" spans="1:20" ht="15.75" outlineLevel="2" thickTop="1" x14ac:dyDescent="0.25">
      <c r="A2905" t="s">
        <v>244</v>
      </c>
      <c r="B2905" t="str">
        <f t="shared" ref="B2905:B2916" si="969">CONCATENATE(A2905,"-",MONTH(E2905))</f>
        <v>E34420 PRD Gen, Sumas -1</v>
      </c>
      <c r="C2905" s="19" t="s">
        <v>1230</v>
      </c>
      <c r="E2905" s="27">
        <v>43131</v>
      </c>
      <c r="F2905" s="249">
        <v>7769061.3399999999</v>
      </c>
      <c r="G2905" s="67">
        <v>9.5999999999999992E-3</v>
      </c>
      <c r="H2905" s="250">
        <v>6215.25</v>
      </c>
      <c r="I2905" s="249">
        <f t="shared" ref="I2905:I2916" si="970">VLOOKUP(CONCATENATE(A2905,"-12"),$B$6:$F$7816,5,FALSE)</f>
        <v>9160617.2899999991</v>
      </c>
      <c r="J2905" s="67">
        <f t="shared" si="954"/>
        <v>9.5999999999999992E-3</v>
      </c>
      <c r="K2905" s="259">
        <f t="shared" ref="K2905:K2916" si="971">I2905*J2905/12</f>
        <v>7328.4938319999992</v>
      </c>
      <c r="L2905" s="250">
        <f t="shared" si="968"/>
        <v>1113.24</v>
      </c>
      <c r="M2905" s="19" t="s">
        <v>1260</v>
      </c>
      <c r="O2905" s="32" t="str">
        <f t="shared" ref="O2905:O2916" si="972">LEFT(A2905,4)</f>
        <v>E344</v>
      </c>
      <c r="P2905" s="318"/>
      <c r="T2905" s="19" t="s">
        <v>1260</v>
      </c>
    </row>
    <row r="2906" spans="1:20" outlineLevel="2" x14ac:dyDescent="0.25">
      <c r="A2906" t="s">
        <v>244</v>
      </c>
      <c r="B2906" t="str">
        <f t="shared" si="969"/>
        <v>E34420 PRD Gen, Sumas -2</v>
      </c>
      <c r="C2906" s="19" t="s">
        <v>1230</v>
      </c>
      <c r="E2906" s="27">
        <v>43159</v>
      </c>
      <c r="F2906" s="249">
        <v>7769294.0999999996</v>
      </c>
      <c r="G2906" s="67">
        <v>9.5999999999999992E-3</v>
      </c>
      <c r="H2906" s="250">
        <v>6215.43</v>
      </c>
      <c r="I2906" s="249">
        <f t="shared" si="970"/>
        <v>9160617.2899999991</v>
      </c>
      <c r="J2906" s="67">
        <f t="shared" si="954"/>
        <v>9.5999999999999992E-3</v>
      </c>
      <c r="K2906" s="259">
        <f t="shared" si="971"/>
        <v>7328.4938319999992</v>
      </c>
      <c r="L2906" s="250">
        <f t="shared" si="968"/>
        <v>1113.06</v>
      </c>
      <c r="M2906" s="19" t="s">
        <v>1260</v>
      </c>
      <c r="O2906" s="32" t="str">
        <f t="shared" si="972"/>
        <v>E344</v>
      </c>
      <c r="P2906" s="318"/>
      <c r="T2906" s="19" t="s">
        <v>1260</v>
      </c>
    </row>
    <row r="2907" spans="1:20" outlineLevel="2" x14ac:dyDescent="0.25">
      <c r="A2907" t="s">
        <v>244</v>
      </c>
      <c r="B2907" t="str">
        <f t="shared" si="969"/>
        <v>E34420 PRD Gen, Sumas -3</v>
      </c>
      <c r="C2907" s="19" t="s">
        <v>1230</v>
      </c>
      <c r="E2907" s="27">
        <v>43190</v>
      </c>
      <c r="F2907" s="249">
        <v>7769621.71</v>
      </c>
      <c r="G2907" s="67">
        <v>9.5999999999999992E-3</v>
      </c>
      <c r="H2907" s="250">
        <v>6215.7000000000007</v>
      </c>
      <c r="I2907" s="249">
        <f t="shared" si="970"/>
        <v>9160617.2899999991</v>
      </c>
      <c r="J2907" s="67">
        <f t="shared" si="954"/>
        <v>9.5999999999999992E-3</v>
      </c>
      <c r="K2907" s="259">
        <f t="shared" si="971"/>
        <v>7328.4938319999992</v>
      </c>
      <c r="L2907" s="250">
        <f t="shared" si="968"/>
        <v>1112.79</v>
      </c>
      <c r="M2907" s="19" t="s">
        <v>1260</v>
      </c>
      <c r="O2907" s="32" t="str">
        <f t="shared" si="972"/>
        <v>E344</v>
      </c>
      <c r="P2907" s="318"/>
      <c r="T2907" s="19" t="s">
        <v>1260</v>
      </c>
    </row>
    <row r="2908" spans="1:20" outlineLevel="2" x14ac:dyDescent="0.25">
      <c r="A2908" t="s">
        <v>244</v>
      </c>
      <c r="B2908" t="str">
        <f t="shared" si="969"/>
        <v>E34420 PRD Gen, Sumas -4</v>
      </c>
      <c r="C2908" s="19" t="s">
        <v>1230</v>
      </c>
      <c r="E2908" s="27">
        <v>43220</v>
      </c>
      <c r="F2908" s="249">
        <v>7770143.2599999998</v>
      </c>
      <c r="G2908" s="67">
        <v>9.5999999999999992E-3</v>
      </c>
      <c r="H2908" s="250">
        <v>6216.12</v>
      </c>
      <c r="I2908" s="249">
        <f t="shared" si="970"/>
        <v>9160617.2899999991</v>
      </c>
      <c r="J2908" s="67">
        <f t="shared" si="954"/>
        <v>9.5999999999999992E-3</v>
      </c>
      <c r="K2908" s="259">
        <f t="shared" si="971"/>
        <v>7328.4938319999992</v>
      </c>
      <c r="L2908" s="250">
        <f t="shared" si="968"/>
        <v>1112.3699999999999</v>
      </c>
      <c r="M2908" s="19" t="s">
        <v>1260</v>
      </c>
      <c r="O2908" s="32" t="str">
        <f t="shared" si="972"/>
        <v>E344</v>
      </c>
      <c r="P2908" s="318"/>
      <c r="T2908" s="19" t="s">
        <v>1260</v>
      </c>
    </row>
    <row r="2909" spans="1:20" outlineLevel="2" x14ac:dyDescent="0.25">
      <c r="A2909" t="s">
        <v>244</v>
      </c>
      <c r="B2909" t="str">
        <f t="shared" si="969"/>
        <v>E34420 PRD Gen, Sumas -5</v>
      </c>
      <c r="C2909" s="19" t="s">
        <v>1230</v>
      </c>
      <c r="E2909" s="27">
        <v>43251</v>
      </c>
      <c r="F2909" s="249">
        <v>8040004.6299999999</v>
      </c>
      <c r="G2909" s="67">
        <v>9.5999999999999992E-3</v>
      </c>
      <c r="H2909" s="250">
        <v>6432</v>
      </c>
      <c r="I2909" s="249">
        <f t="shared" si="970"/>
        <v>9160617.2899999991</v>
      </c>
      <c r="J2909" s="67">
        <f t="shared" si="954"/>
        <v>9.5999999999999992E-3</v>
      </c>
      <c r="K2909" s="259">
        <f t="shared" si="971"/>
        <v>7328.4938319999992</v>
      </c>
      <c r="L2909" s="250">
        <f t="shared" si="968"/>
        <v>896.49</v>
      </c>
      <c r="M2909" s="19" t="s">
        <v>1260</v>
      </c>
      <c r="O2909" s="32" t="str">
        <f t="shared" si="972"/>
        <v>E344</v>
      </c>
      <c r="P2909" s="318"/>
      <c r="T2909" s="19" t="s">
        <v>1260</v>
      </c>
    </row>
    <row r="2910" spans="1:20" outlineLevel="2" x14ac:dyDescent="0.25">
      <c r="A2910" t="s">
        <v>244</v>
      </c>
      <c r="B2910" t="str">
        <f t="shared" si="969"/>
        <v>E34420 PRD Gen, Sumas -6</v>
      </c>
      <c r="C2910" s="19" t="s">
        <v>1230</v>
      </c>
      <c r="E2910" s="27">
        <v>43281</v>
      </c>
      <c r="F2910" s="249">
        <v>8312964.2000000002</v>
      </c>
      <c r="G2910" s="67">
        <v>9.5999999999999992E-3</v>
      </c>
      <c r="H2910" s="250">
        <v>6650.37</v>
      </c>
      <c r="I2910" s="249">
        <f t="shared" si="970"/>
        <v>9160617.2899999991</v>
      </c>
      <c r="J2910" s="67">
        <f t="shared" si="954"/>
        <v>9.5999999999999992E-3</v>
      </c>
      <c r="K2910" s="259">
        <f t="shared" si="971"/>
        <v>7328.4938319999992</v>
      </c>
      <c r="L2910" s="250">
        <f t="shared" si="968"/>
        <v>678.12</v>
      </c>
      <c r="M2910" s="19" t="s">
        <v>1260</v>
      </c>
      <c r="O2910" s="32" t="str">
        <f t="shared" si="972"/>
        <v>E344</v>
      </c>
      <c r="P2910" s="318"/>
      <c r="T2910" s="19" t="s">
        <v>1260</v>
      </c>
    </row>
    <row r="2911" spans="1:20" outlineLevel="2" x14ac:dyDescent="0.25">
      <c r="A2911" t="s">
        <v>244</v>
      </c>
      <c r="B2911" t="str">
        <f t="shared" si="969"/>
        <v>E34420 PRD Gen, Sumas -7</v>
      </c>
      <c r="C2911" s="19" t="s">
        <v>1230</v>
      </c>
      <c r="E2911" s="27">
        <v>43312</v>
      </c>
      <c r="F2911" s="249">
        <v>8313427.5199999996</v>
      </c>
      <c r="G2911" s="67">
        <v>9.5999999999999992E-3</v>
      </c>
      <c r="H2911" s="250">
        <v>6650.74</v>
      </c>
      <c r="I2911" s="249">
        <f t="shared" si="970"/>
        <v>9160617.2899999991</v>
      </c>
      <c r="J2911" s="67">
        <f t="shared" si="954"/>
        <v>9.5999999999999992E-3</v>
      </c>
      <c r="K2911" s="259">
        <f t="shared" si="971"/>
        <v>7328.4938319999992</v>
      </c>
      <c r="L2911" s="250">
        <f t="shared" si="968"/>
        <v>677.75</v>
      </c>
      <c r="M2911" s="19" t="s">
        <v>1260</v>
      </c>
      <c r="O2911" s="32" t="str">
        <f t="shared" si="972"/>
        <v>E344</v>
      </c>
      <c r="P2911" s="318"/>
      <c r="T2911" s="19" t="s">
        <v>1260</v>
      </c>
    </row>
    <row r="2912" spans="1:20" outlineLevel="2" x14ac:dyDescent="0.25">
      <c r="A2912" t="s">
        <v>244</v>
      </c>
      <c r="B2912" t="str">
        <f t="shared" si="969"/>
        <v>E34420 PRD Gen, Sumas -8</v>
      </c>
      <c r="C2912" s="19" t="s">
        <v>1230</v>
      </c>
      <c r="E2912" s="27">
        <v>43343</v>
      </c>
      <c r="F2912" s="249">
        <v>8310509.9100000001</v>
      </c>
      <c r="G2912" s="67">
        <v>9.5999999999999992E-3</v>
      </c>
      <c r="H2912" s="250">
        <v>6648.41</v>
      </c>
      <c r="I2912" s="249">
        <f t="shared" si="970"/>
        <v>9160617.2899999991</v>
      </c>
      <c r="J2912" s="67">
        <f t="shared" si="954"/>
        <v>9.5999999999999992E-3</v>
      </c>
      <c r="K2912" s="259">
        <f t="shared" si="971"/>
        <v>7328.4938319999992</v>
      </c>
      <c r="L2912" s="250">
        <f t="shared" si="968"/>
        <v>680.08</v>
      </c>
      <c r="M2912" s="19" t="s">
        <v>1260</v>
      </c>
      <c r="O2912" s="32" t="str">
        <f t="shared" si="972"/>
        <v>E344</v>
      </c>
      <c r="P2912" s="318"/>
      <c r="T2912" s="19" t="s">
        <v>1260</v>
      </c>
    </row>
    <row r="2913" spans="1:20" outlineLevel="2" x14ac:dyDescent="0.25">
      <c r="A2913" t="s">
        <v>244</v>
      </c>
      <c r="B2913" t="str">
        <f t="shared" si="969"/>
        <v>E34420 PRD Gen, Sumas -9</v>
      </c>
      <c r="C2913" s="19" t="s">
        <v>1230</v>
      </c>
      <c r="E2913" s="27">
        <v>43373</v>
      </c>
      <c r="F2913" s="249">
        <v>8310509.9100000001</v>
      </c>
      <c r="G2913" s="67">
        <v>9.5999999999999992E-3</v>
      </c>
      <c r="H2913" s="250">
        <v>6648.41</v>
      </c>
      <c r="I2913" s="249">
        <f t="shared" si="970"/>
        <v>9160617.2899999991</v>
      </c>
      <c r="J2913" s="67">
        <f t="shared" si="954"/>
        <v>9.5999999999999992E-3</v>
      </c>
      <c r="K2913" s="259">
        <f t="shared" si="971"/>
        <v>7328.4938319999992</v>
      </c>
      <c r="L2913" s="250">
        <f t="shared" si="968"/>
        <v>680.08</v>
      </c>
      <c r="M2913" s="19" t="s">
        <v>1260</v>
      </c>
      <c r="O2913" s="32" t="str">
        <f t="shared" si="972"/>
        <v>E344</v>
      </c>
      <c r="P2913" s="318"/>
      <c r="T2913" s="19" t="s">
        <v>1260</v>
      </c>
    </row>
    <row r="2914" spans="1:20" outlineLevel="2" x14ac:dyDescent="0.25">
      <c r="A2914" t="s">
        <v>244</v>
      </c>
      <c r="B2914" t="str">
        <f t="shared" si="969"/>
        <v>E34420 PRD Gen, Sumas -10</v>
      </c>
      <c r="C2914" s="19" t="s">
        <v>1230</v>
      </c>
      <c r="E2914" s="27">
        <v>43404</v>
      </c>
      <c r="F2914" s="249">
        <v>8310509.9100000001</v>
      </c>
      <c r="G2914" s="67">
        <v>9.5999999999999992E-3</v>
      </c>
      <c r="H2914" s="250">
        <v>6648.41</v>
      </c>
      <c r="I2914" s="249">
        <f t="shared" si="970"/>
        <v>9160617.2899999991</v>
      </c>
      <c r="J2914" s="67">
        <f t="shared" si="954"/>
        <v>9.5999999999999992E-3</v>
      </c>
      <c r="K2914" s="259">
        <f t="shared" si="971"/>
        <v>7328.4938319999992</v>
      </c>
      <c r="L2914" s="250">
        <f t="shared" si="968"/>
        <v>680.08</v>
      </c>
      <c r="M2914" s="19" t="s">
        <v>1260</v>
      </c>
      <c r="O2914" s="32" t="str">
        <f t="shared" si="972"/>
        <v>E344</v>
      </c>
      <c r="P2914" s="318"/>
      <c r="T2914" s="19" t="s">
        <v>1260</v>
      </c>
    </row>
    <row r="2915" spans="1:20" outlineLevel="2" x14ac:dyDescent="0.25">
      <c r="A2915" t="s">
        <v>244</v>
      </c>
      <c r="B2915" t="str">
        <f t="shared" si="969"/>
        <v>E34420 PRD Gen, Sumas -11</v>
      </c>
      <c r="C2915" s="19" t="s">
        <v>1230</v>
      </c>
      <c r="E2915" s="27">
        <v>43434</v>
      </c>
      <c r="F2915" s="249">
        <v>8713529.4700000007</v>
      </c>
      <c r="G2915" s="67">
        <v>9.5999999999999992E-3</v>
      </c>
      <c r="H2915" s="250">
        <v>6970.83</v>
      </c>
      <c r="I2915" s="249">
        <f t="shared" si="970"/>
        <v>9160617.2899999991</v>
      </c>
      <c r="J2915" s="67">
        <f t="shared" si="954"/>
        <v>9.5999999999999992E-3</v>
      </c>
      <c r="K2915" s="259">
        <f t="shared" si="971"/>
        <v>7328.4938319999992</v>
      </c>
      <c r="L2915" s="250">
        <f t="shared" si="968"/>
        <v>357.66</v>
      </c>
      <c r="M2915" s="19" t="s">
        <v>1260</v>
      </c>
      <c r="O2915" s="32" t="str">
        <f t="shared" si="972"/>
        <v>E344</v>
      </c>
      <c r="P2915" s="318"/>
      <c r="T2915" s="19" t="s">
        <v>1260</v>
      </c>
    </row>
    <row r="2916" spans="1:20" outlineLevel="2" x14ac:dyDescent="0.25">
      <c r="A2916" t="s">
        <v>244</v>
      </c>
      <c r="B2916" t="str">
        <f t="shared" si="969"/>
        <v>E34420 PRD Gen, Sumas -12</v>
      </c>
      <c r="C2916" s="19" t="s">
        <v>1230</v>
      </c>
      <c r="E2916" s="27">
        <v>43465</v>
      </c>
      <c r="F2916" s="249">
        <v>9160617.2899999991</v>
      </c>
      <c r="G2916" s="67">
        <v>9.5999999999999992E-3</v>
      </c>
      <c r="H2916" s="250">
        <v>7328.49</v>
      </c>
      <c r="I2916" s="249">
        <f t="shared" si="970"/>
        <v>9160617.2899999991</v>
      </c>
      <c r="J2916" s="67">
        <f t="shared" si="954"/>
        <v>9.5999999999999992E-3</v>
      </c>
      <c r="K2916" s="259">
        <f t="shared" si="971"/>
        <v>7328.4938319999992</v>
      </c>
      <c r="L2916" s="250">
        <f t="shared" si="968"/>
        <v>0</v>
      </c>
      <c r="M2916" s="19" t="s">
        <v>1260</v>
      </c>
      <c r="O2916" s="32" t="str">
        <f t="shared" si="972"/>
        <v>E344</v>
      </c>
      <c r="P2916" s="318"/>
      <c r="T2916" s="19" t="s">
        <v>1260</v>
      </c>
    </row>
    <row r="2917" spans="1:20" s="19" customFormat="1" ht="15.75" outlineLevel="1" thickBot="1" x14ac:dyDescent="0.3">
      <c r="A2917" s="28" t="s">
        <v>847</v>
      </c>
      <c r="C2917" s="20" t="s">
        <v>1235</v>
      </c>
      <c r="E2917" s="104" t="s">
        <v>1266</v>
      </c>
      <c r="F2917" s="29"/>
      <c r="G2917" s="30"/>
      <c r="H2917" s="41">
        <f>SUBTOTAL(9,H2905:H2916)</f>
        <v>78840.160000000018</v>
      </c>
      <c r="I2917" s="29"/>
      <c r="J2917" s="30">
        <f t="shared" si="954"/>
        <v>0</v>
      </c>
      <c r="K2917" s="41">
        <f>SUBTOTAL(9,K2905:K2916)</f>
        <v>87941.925983999972</v>
      </c>
      <c r="L2917" s="41">
        <f t="shared" si="968"/>
        <v>9101.77</v>
      </c>
      <c r="O2917" s="32" t="str">
        <f>LEFT(A2917,5)</f>
        <v>E3442</v>
      </c>
      <c r="P2917" s="318">
        <f>-L2917/2</f>
        <v>-4550.8850000000002</v>
      </c>
    </row>
    <row r="2918" spans="1:20" ht="15.75" outlineLevel="2" thickTop="1" x14ac:dyDescent="0.25">
      <c r="A2918" t="s">
        <v>245</v>
      </c>
      <c r="B2918" t="str">
        <f t="shared" ref="B2918:B2929" si="973">CONCATENATE(A2918,"-",MONTH(E2918))</f>
        <v>E34420 PRD Gen, Sumas OP-1</v>
      </c>
      <c r="C2918" s="19" t="s">
        <v>1230</v>
      </c>
      <c r="E2918" s="27">
        <v>43131</v>
      </c>
      <c r="F2918" s="249">
        <v>18514397.780000001</v>
      </c>
      <c r="G2918" s="67">
        <v>9.5999999999999992E-3</v>
      </c>
      <c r="H2918" s="250">
        <v>14811.519999999999</v>
      </c>
      <c r="I2918" s="249">
        <f t="shared" ref="I2918:I2929" si="974">VLOOKUP(CONCATENATE(A2918,"-12"),$B$6:$F$7816,5,FALSE)</f>
        <v>17979624.149999999</v>
      </c>
      <c r="J2918" s="67">
        <f t="shared" si="954"/>
        <v>9.5999999999999992E-3</v>
      </c>
      <c r="K2918" s="259">
        <f t="shared" ref="K2918:K2929" si="975">I2918*J2918/12</f>
        <v>14383.699319999998</v>
      </c>
      <c r="L2918" s="250">
        <f t="shared" si="968"/>
        <v>-427.82</v>
      </c>
      <c r="M2918" s="19" t="s">
        <v>1260</v>
      </c>
      <c r="O2918" s="32" t="str">
        <f t="shared" ref="O2918:O2929" si="976">LEFT(A2918,4)</f>
        <v>E344</v>
      </c>
      <c r="P2918" s="318"/>
      <c r="T2918" s="19" t="s">
        <v>1260</v>
      </c>
    </row>
    <row r="2919" spans="1:20" outlineLevel="2" x14ac:dyDescent="0.25">
      <c r="A2919" t="s">
        <v>245</v>
      </c>
      <c r="B2919" t="str">
        <f t="shared" si="973"/>
        <v>E34420 PRD Gen, Sumas OP-2</v>
      </c>
      <c r="C2919" s="19" t="s">
        <v>1230</v>
      </c>
      <c r="E2919" s="27">
        <v>43159</v>
      </c>
      <c r="F2919" s="249">
        <v>18514397.780000001</v>
      </c>
      <c r="G2919" s="67">
        <v>9.5999999999999992E-3</v>
      </c>
      <c r="H2919" s="250">
        <v>14811.519999999999</v>
      </c>
      <c r="I2919" s="249">
        <f t="shared" si="974"/>
        <v>17979624.149999999</v>
      </c>
      <c r="J2919" s="67">
        <f t="shared" si="954"/>
        <v>9.5999999999999992E-3</v>
      </c>
      <c r="K2919" s="259">
        <f t="shared" si="975"/>
        <v>14383.699319999998</v>
      </c>
      <c r="L2919" s="250">
        <f t="shared" si="968"/>
        <v>-427.82</v>
      </c>
      <c r="M2919" s="19" t="s">
        <v>1260</v>
      </c>
      <c r="O2919" s="32" t="str">
        <f t="shared" si="976"/>
        <v>E344</v>
      </c>
      <c r="P2919" s="318"/>
      <c r="T2919" s="19" t="s">
        <v>1260</v>
      </c>
    </row>
    <row r="2920" spans="1:20" outlineLevel="2" x14ac:dyDescent="0.25">
      <c r="A2920" t="s">
        <v>245</v>
      </c>
      <c r="B2920" t="str">
        <f t="shared" si="973"/>
        <v>E34420 PRD Gen, Sumas OP-3</v>
      </c>
      <c r="C2920" s="19" t="s">
        <v>1230</v>
      </c>
      <c r="E2920" s="27">
        <v>43190</v>
      </c>
      <c r="F2920" s="249">
        <v>18514397.780000001</v>
      </c>
      <c r="G2920" s="67">
        <v>9.5999999999999992E-3</v>
      </c>
      <c r="H2920" s="250">
        <v>14811.519999999999</v>
      </c>
      <c r="I2920" s="249">
        <f t="shared" si="974"/>
        <v>17979624.149999999</v>
      </c>
      <c r="J2920" s="67">
        <f t="shared" si="954"/>
        <v>9.5999999999999992E-3</v>
      </c>
      <c r="K2920" s="259">
        <f t="shared" si="975"/>
        <v>14383.699319999998</v>
      </c>
      <c r="L2920" s="250">
        <f t="shared" si="968"/>
        <v>-427.82</v>
      </c>
      <c r="M2920" s="19" t="s">
        <v>1260</v>
      </c>
      <c r="O2920" s="32" t="str">
        <f t="shared" si="976"/>
        <v>E344</v>
      </c>
      <c r="P2920" s="318"/>
      <c r="T2920" s="19" t="s">
        <v>1260</v>
      </c>
    </row>
    <row r="2921" spans="1:20" outlineLevel="2" x14ac:dyDescent="0.25">
      <c r="A2921" t="s">
        <v>245</v>
      </c>
      <c r="B2921" t="str">
        <f t="shared" si="973"/>
        <v>E34420 PRD Gen, Sumas OP-4</v>
      </c>
      <c r="C2921" s="19" t="s">
        <v>1230</v>
      </c>
      <c r="E2921" s="27">
        <v>43220</v>
      </c>
      <c r="F2921" s="249">
        <v>18514397.780000001</v>
      </c>
      <c r="G2921" s="67">
        <v>9.5999999999999992E-3</v>
      </c>
      <c r="H2921" s="250">
        <v>14811.519999999999</v>
      </c>
      <c r="I2921" s="249">
        <f t="shared" si="974"/>
        <v>17979624.149999999</v>
      </c>
      <c r="J2921" s="67">
        <f t="shared" si="954"/>
        <v>9.5999999999999992E-3</v>
      </c>
      <c r="K2921" s="259">
        <f t="shared" si="975"/>
        <v>14383.699319999998</v>
      </c>
      <c r="L2921" s="250">
        <f t="shared" si="968"/>
        <v>-427.82</v>
      </c>
      <c r="M2921" s="19" t="s">
        <v>1260</v>
      </c>
      <c r="O2921" s="32" t="str">
        <f t="shared" si="976"/>
        <v>E344</v>
      </c>
      <c r="P2921" s="318"/>
      <c r="T2921" s="19" t="s">
        <v>1260</v>
      </c>
    </row>
    <row r="2922" spans="1:20" outlineLevel="2" x14ac:dyDescent="0.25">
      <c r="A2922" t="s">
        <v>245</v>
      </c>
      <c r="B2922" t="str">
        <f t="shared" si="973"/>
        <v>E34420 PRD Gen, Sumas OP-5</v>
      </c>
      <c r="C2922" s="19" t="s">
        <v>1230</v>
      </c>
      <c r="E2922" s="27">
        <v>43251</v>
      </c>
      <c r="F2922" s="249">
        <v>18514397.780000001</v>
      </c>
      <c r="G2922" s="67">
        <v>9.5999999999999992E-3</v>
      </c>
      <c r="H2922" s="250">
        <v>14811.519999999999</v>
      </c>
      <c r="I2922" s="249">
        <f t="shared" si="974"/>
        <v>17979624.149999999</v>
      </c>
      <c r="J2922" s="67">
        <f t="shared" si="954"/>
        <v>9.5999999999999992E-3</v>
      </c>
      <c r="K2922" s="259">
        <f t="shared" si="975"/>
        <v>14383.699319999998</v>
      </c>
      <c r="L2922" s="250">
        <f t="shared" si="968"/>
        <v>-427.82</v>
      </c>
      <c r="M2922" s="19" t="s">
        <v>1260</v>
      </c>
      <c r="O2922" s="32" t="str">
        <f t="shared" si="976"/>
        <v>E344</v>
      </c>
      <c r="P2922" s="318"/>
      <c r="T2922" s="19" t="s">
        <v>1260</v>
      </c>
    </row>
    <row r="2923" spans="1:20" outlineLevel="2" x14ac:dyDescent="0.25">
      <c r="A2923" t="s">
        <v>245</v>
      </c>
      <c r="B2923" t="str">
        <f t="shared" si="973"/>
        <v>E34420 PRD Gen, Sumas OP-6</v>
      </c>
      <c r="C2923" s="19" t="s">
        <v>1230</v>
      </c>
      <c r="E2923" s="27">
        <v>43281</v>
      </c>
      <c r="F2923" s="249">
        <v>18514397.780000001</v>
      </c>
      <c r="G2923" s="67">
        <v>9.5999999999999992E-3</v>
      </c>
      <c r="H2923" s="250">
        <v>14811.519999999999</v>
      </c>
      <c r="I2923" s="249">
        <f t="shared" si="974"/>
        <v>17979624.149999999</v>
      </c>
      <c r="J2923" s="67">
        <f t="shared" si="954"/>
        <v>9.5999999999999992E-3</v>
      </c>
      <c r="K2923" s="259">
        <f t="shared" si="975"/>
        <v>14383.699319999998</v>
      </c>
      <c r="L2923" s="250">
        <f t="shared" si="968"/>
        <v>-427.82</v>
      </c>
      <c r="M2923" s="19" t="s">
        <v>1260</v>
      </c>
      <c r="O2923" s="32" t="str">
        <f t="shared" si="976"/>
        <v>E344</v>
      </c>
      <c r="P2923" s="318"/>
      <c r="T2923" s="19" t="s">
        <v>1260</v>
      </c>
    </row>
    <row r="2924" spans="1:20" outlineLevel="2" x14ac:dyDescent="0.25">
      <c r="A2924" t="s">
        <v>245</v>
      </c>
      <c r="B2924" t="str">
        <f t="shared" si="973"/>
        <v>E34420 PRD Gen, Sumas OP-7</v>
      </c>
      <c r="C2924" s="19" t="s">
        <v>1230</v>
      </c>
      <c r="E2924" s="27">
        <v>43312</v>
      </c>
      <c r="F2924" s="249">
        <v>18514397.780000001</v>
      </c>
      <c r="G2924" s="67">
        <v>9.5999999999999992E-3</v>
      </c>
      <c r="H2924" s="250">
        <v>14811.519999999999</v>
      </c>
      <c r="I2924" s="249">
        <f t="shared" si="974"/>
        <v>17979624.149999999</v>
      </c>
      <c r="J2924" s="67">
        <f t="shared" si="954"/>
        <v>9.5999999999999992E-3</v>
      </c>
      <c r="K2924" s="259">
        <f t="shared" si="975"/>
        <v>14383.699319999998</v>
      </c>
      <c r="L2924" s="250">
        <f t="shared" si="968"/>
        <v>-427.82</v>
      </c>
      <c r="M2924" s="19" t="s">
        <v>1260</v>
      </c>
      <c r="O2924" s="32" t="str">
        <f t="shared" si="976"/>
        <v>E344</v>
      </c>
      <c r="P2924" s="318"/>
      <c r="T2924" s="19" t="s">
        <v>1260</v>
      </c>
    </row>
    <row r="2925" spans="1:20" outlineLevel="2" x14ac:dyDescent="0.25">
      <c r="A2925" t="s">
        <v>245</v>
      </c>
      <c r="B2925" t="str">
        <f t="shared" si="973"/>
        <v>E34420 PRD Gen, Sumas OP-8</v>
      </c>
      <c r="C2925" s="19" t="s">
        <v>1230</v>
      </c>
      <c r="E2925" s="27">
        <v>43343</v>
      </c>
      <c r="F2925" s="249">
        <v>18514397.780000001</v>
      </c>
      <c r="G2925" s="67">
        <v>9.5999999999999992E-3</v>
      </c>
      <c r="H2925" s="250">
        <v>14811.519999999999</v>
      </c>
      <c r="I2925" s="249">
        <f t="shared" si="974"/>
        <v>17979624.149999999</v>
      </c>
      <c r="J2925" s="67">
        <f t="shared" si="954"/>
        <v>9.5999999999999992E-3</v>
      </c>
      <c r="K2925" s="259">
        <f t="shared" si="975"/>
        <v>14383.699319999998</v>
      </c>
      <c r="L2925" s="250">
        <f t="shared" si="968"/>
        <v>-427.82</v>
      </c>
      <c r="M2925" s="19" t="s">
        <v>1260</v>
      </c>
      <c r="O2925" s="32" t="str">
        <f t="shared" si="976"/>
        <v>E344</v>
      </c>
      <c r="P2925" s="318"/>
      <c r="T2925" s="19" t="s">
        <v>1260</v>
      </c>
    </row>
    <row r="2926" spans="1:20" outlineLevel="2" x14ac:dyDescent="0.25">
      <c r="A2926" t="s">
        <v>245</v>
      </c>
      <c r="B2926" t="str">
        <f t="shared" si="973"/>
        <v>E34420 PRD Gen, Sumas OP-9</v>
      </c>
      <c r="C2926" s="19" t="s">
        <v>1230</v>
      </c>
      <c r="E2926" s="27">
        <v>43373</v>
      </c>
      <c r="F2926" s="249">
        <v>18514397.780000001</v>
      </c>
      <c r="G2926" s="67">
        <v>9.5999999999999992E-3</v>
      </c>
      <c r="H2926" s="250">
        <v>14811.519999999999</v>
      </c>
      <c r="I2926" s="249">
        <f t="shared" si="974"/>
        <v>17979624.149999999</v>
      </c>
      <c r="J2926" s="67">
        <f t="shared" ref="J2926:J2989" si="977">G2926</f>
        <v>9.5999999999999992E-3</v>
      </c>
      <c r="K2926" s="259">
        <f t="shared" si="975"/>
        <v>14383.699319999998</v>
      </c>
      <c r="L2926" s="250">
        <f t="shared" si="968"/>
        <v>-427.82</v>
      </c>
      <c r="M2926" s="19" t="s">
        <v>1260</v>
      </c>
      <c r="O2926" s="32" t="str">
        <f t="shared" si="976"/>
        <v>E344</v>
      </c>
      <c r="P2926" s="318"/>
      <c r="T2926" s="19" t="s">
        <v>1260</v>
      </c>
    </row>
    <row r="2927" spans="1:20" outlineLevel="2" x14ac:dyDescent="0.25">
      <c r="A2927" t="s">
        <v>245</v>
      </c>
      <c r="B2927" t="str">
        <f t="shared" si="973"/>
        <v>E34420 PRD Gen, Sumas OP-10</v>
      </c>
      <c r="C2927" s="19" t="s">
        <v>1230</v>
      </c>
      <c r="E2927" s="27">
        <v>43404</v>
      </c>
      <c r="F2927" s="249">
        <v>18514397.780000001</v>
      </c>
      <c r="G2927" s="67">
        <v>9.5999999999999992E-3</v>
      </c>
      <c r="H2927" s="250">
        <v>14811.519999999999</v>
      </c>
      <c r="I2927" s="249">
        <f t="shared" si="974"/>
        <v>17979624.149999999</v>
      </c>
      <c r="J2927" s="67">
        <f t="shared" si="977"/>
        <v>9.5999999999999992E-3</v>
      </c>
      <c r="K2927" s="259">
        <f t="shared" si="975"/>
        <v>14383.699319999998</v>
      </c>
      <c r="L2927" s="250">
        <f t="shared" si="968"/>
        <v>-427.82</v>
      </c>
      <c r="M2927" s="19" t="s">
        <v>1260</v>
      </c>
      <c r="O2927" s="32" t="str">
        <f t="shared" si="976"/>
        <v>E344</v>
      </c>
      <c r="P2927" s="318"/>
      <c r="T2927" s="19" t="s">
        <v>1260</v>
      </c>
    </row>
    <row r="2928" spans="1:20" outlineLevel="2" x14ac:dyDescent="0.25">
      <c r="A2928" t="s">
        <v>245</v>
      </c>
      <c r="B2928" t="str">
        <f t="shared" si="973"/>
        <v>E34420 PRD Gen, Sumas OP-11</v>
      </c>
      <c r="C2928" s="19" t="s">
        <v>1230</v>
      </c>
      <c r="E2928" s="27">
        <v>43434</v>
      </c>
      <c r="F2928" s="249">
        <v>18247010.969999999</v>
      </c>
      <c r="G2928" s="67">
        <v>9.5999999999999992E-3</v>
      </c>
      <c r="H2928" s="250">
        <v>14597.61</v>
      </c>
      <c r="I2928" s="249">
        <f t="shared" si="974"/>
        <v>17979624.149999999</v>
      </c>
      <c r="J2928" s="67">
        <f t="shared" si="977"/>
        <v>9.5999999999999992E-3</v>
      </c>
      <c r="K2928" s="259">
        <f t="shared" si="975"/>
        <v>14383.699319999998</v>
      </c>
      <c r="L2928" s="250">
        <f t="shared" si="968"/>
        <v>-213.91</v>
      </c>
      <c r="M2928" s="19" t="s">
        <v>1260</v>
      </c>
      <c r="O2928" s="32" t="str">
        <f t="shared" si="976"/>
        <v>E344</v>
      </c>
      <c r="P2928" s="318"/>
      <c r="T2928" s="19" t="s">
        <v>1260</v>
      </c>
    </row>
    <row r="2929" spans="1:20" outlineLevel="2" x14ac:dyDescent="0.25">
      <c r="A2929" t="s">
        <v>245</v>
      </c>
      <c r="B2929" t="str">
        <f t="shared" si="973"/>
        <v>E34420 PRD Gen, Sumas OP-12</v>
      </c>
      <c r="C2929" s="19" t="s">
        <v>1230</v>
      </c>
      <c r="E2929" s="27">
        <v>43465</v>
      </c>
      <c r="F2929" s="249">
        <v>17979624.149999999</v>
      </c>
      <c r="G2929" s="67">
        <v>9.5999999999999992E-3</v>
      </c>
      <c r="H2929" s="250">
        <v>14383.699999999999</v>
      </c>
      <c r="I2929" s="249">
        <f t="shared" si="974"/>
        <v>17979624.149999999</v>
      </c>
      <c r="J2929" s="67">
        <f t="shared" si="977"/>
        <v>9.5999999999999992E-3</v>
      </c>
      <c r="K2929" s="259">
        <f t="shared" si="975"/>
        <v>14383.699319999998</v>
      </c>
      <c r="L2929" s="250">
        <f t="shared" si="968"/>
        <v>0</v>
      </c>
      <c r="M2929" s="19" t="s">
        <v>1260</v>
      </c>
      <c r="O2929" s="32" t="str">
        <f t="shared" si="976"/>
        <v>E344</v>
      </c>
      <c r="P2929" s="318"/>
      <c r="T2929" s="19" t="s">
        <v>1260</v>
      </c>
    </row>
    <row r="2930" spans="1:20" s="19" customFormat="1" ht="15.75" outlineLevel="1" thickBot="1" x14ac:dyDescent="0.3">
      <c r="A2930" s="28" t="s">
        <v>848</v>
      </c>
      <c r="C2930" s="20" t="s">
        <v>1235</v>
      </c>
      <c r="E2930" s="104" t="s">
        <v>1266</v>
      </c>
      <c r="F2930" s="29"/>
      <c r="G2930" s="30"/>
      <c r="H2930" s="41">
        <f>SUBTOTAL(9,H2918:H2929)</f>
        <v>177096.51</v>
      </c>
      <c r="I2930" s="29"/>
      <c r="J2930" s="30">
        <f t="shared" si="977"/>
        <v>0</v>
      </c>
      <c r="K2930" s="41">
        <f>SUBTOTAL(9,K2918:K2929)</f>
        <v>172604.39183999994</v>
      </c>
      <c r="L2930" s="41">
        <f t="shared" si="968"/>
        <v>-4492.12</v>
      </c>
      <c r="O2930" s="32" t="str">
        <f>LEFT(A2930,5)</f>
        <v>E3442</v>
      </c>
      <c r="P2930" s="318">
        <f>-L2930/2</f>
        <v>2246.06</v>
      </c>
    </row>
    <row r="2931" spans="1:20" ht="15.75" outlineLevel="2" thickTop="1" x14ac:dyDescent="0.25">
      <c r="A2931" t="s">
        <v>246</v>
      </c>
      <c r="B2931" t="str">
        <f t="shared" ref="B2931:B2942" si="978">CONCATENATE(A2931,"-",MONTH(E2931))</f>
        <v>E345 PRD Accessory, Cystal Mtn-1</v>
      </c>
      <c r="C2931" s="19" t="s">
        <v>1230</v>
      </c>
      <c r="E2931" s="27">
        <v>43131</v>
      </c>
      <c r="F2931" s="249">
        <v>406679.71</v>
      </c>
      <c r="G2931" s="67">
        <v>5.1200000000000002E-2</v>
      </c>
      <c r="H2931" s="250">
        <v>1735.1699999999998</v>
      </c>
      <c r="I2931" s="249">
        <f t="shared" ref="I2931:I2942" si="979">VLOOKUP(CONCATENATE(A2931,"-12"),$B$6:$F$7816,5,FALSE)</f>
        <v>427409.45</v>
      </c>
      <c r="J2931" s="67">
        <f t="shared" si="977"/>
        <v>5.1200000000000002E-2</v>
      </c>
      <c r="K2931" s="259">
        <f t="shared" ref="K2931:K2942" si="980">I2931*J2931/12</f>
        <v>1823.6136533333336</v>
      </c>
      <c r="L2931" s="250">
        <f t="shared" si="968"/>
        <v>88.44</v>
      </c>
      <c r="M2931" s="19" t="s">
        <v>1260</v>
      </c>
      <c r="O2931" s="32" t="str">
        <f t="shared" ref="O2931:O2942" si="981">LEFT(A2931,4)</f>
        <v>E345</v>
      </c>
      <c r="P2931" s="318"/>
      <c r="T2931" s="19" t="s">
        <v>1260</v>
      </c>
    </row>
    <row r="2932" spans="1:20" outlineLevel="2" x14ac:dyDescent="0.25">
      <c r="A2932" t="s">
        <v>246</v>
      </c>
      <c r="B2932" t="str">
        <f t="shared" si="978"/>
        <v>E345 PRD Accessory, Cystal Mtn-2</v>
      </c>
      <c r="C2932" s="19" t="s">
        <v>1230</v>
      </c>
      <c r="E2932" s="27">
        <v>43159</v>
      </c>
      <c r="F2932" s="249">
        <v>406679.71</v>
      </c>
      <c r="G2932" s="67">
        <v>5.1200000000000002E-2</v>
      </c>
      <c r="H2932" s="250">
        <v>1735.1699999999998</v>
      </c>
      <c r="I2932" s="249">
        <f t="shared" si="979"/>
        <v>427409.45</v>
      </c>
      <c r="J2932" s="67">
        <f t="shared" si="977"/>
        <v>5.1200000000000002E-2</v>
      </c>
      <c r="K2932" s="259">
        <f t="shared" si="980"/>
        <v>1823.6136533333336</v>
      </c>
      <c r="L2932" s="250">
        <f t="shared" si="968"/>
        <v>88.44</v>
      </c>
      <c r="M2932" s="19" t="s">
        <v>1260</v>
      </c>
      <c r="O2932" s="32" t="str">
        <f t="shared" si="981"/>
        <v>E345</v>
      </c>
      <c r="P2932" s="318"/>
      <c r="T2932" s="19" t="s">
        <v>1260</v>
      </c>
    </row>
    <row r="2933" spans="1:20" outlineLevel="2" x14ac:dyDescent="0.25">
      <c r="A2933" t="s">
        <v>246</v>
      </c>
      <c r="B2933" t="str">
        <f t="shared" si="978"/>
        <v>E345 PRD Accessory, Cystal Mtn-3</v>
      </c>
      <c r="C2933" s="19" t="s">
        <v>1230</v>
      </c>
      <c r="E2933" s="27">
        <v>43190</v>
      </c>
      <c r="F2933" s="249">
        <v>417044.58</v>
      </c>
      <c r="G2933" s="67">
        <v>5.1200000000000002E-2</v>
      </c>
      <c r="H2933" s="250">
        <v>1779.39</v>
      </c>
      <c r="I2933" s="249">
        <f t="shared" si="979"/>
        <v>427409.45</v>
      </c>
      <c r="J2933" s="67">
        <f t="shared" si="977"/>
        <v>5.1200000000000002E-2</v>
      </c>
      <c r="K2933" s="259">
        <f t="shared" si="980"/>
        <v>1823.6136533333336</v>
      </c>
      <c r="L2933" s="250">
        <f t="shared" si="968"/>
        <v>44.22</v>
      </c>
      <c r="M2933" s="19" t="s">
        <v>1260</v>
      </c>
      <c r="O2933" s="32" t="str">
        <f t="shared" si="981"/>
        <v>E345</v>
      </c>
      <c r="P2933" s="318"/>
      <c r="T2933" s="19" t="s">
        <v>1260</v>
      </c>
    </row>
    <row r="2934" spans="1:20" outlineLevel="2" x14ac:dyDescent="0.25">
      <c r="A2934" t="s">
        <v>246</v>
      </c>
      <c r="B2934" t="str">
        <f t="shared" si="978"/>
        <v>E345 PRD Accessory, Cystal Mtn-4</v>
      </c>
      <c r="C2934" s="19" t="s">
        <v>1230</v>
      </c>
      <c r="E2934" s="27">
        <v>43220</v>
      </c>
      <c r="F2934" s="249">
        <v>427409.45</v>
      </c>
      <c r="G2934" s="67">
        <v>5.1200000000000002E-2</v>
      </c>
      <c r="H2934" s="250">
        <v>1823.6100000000001</v>
      </c>
      <c r="I2934" s="249">
        <f t="shared" si="979"/>
        <v>427409.45</v>
      </c>
      <c r="J2934" s="67">
        <f t="shared" si="977"/>
        <v>5.1200000000000002E-2</v>
      </c>
      <c r="K2934" s="259">
        <f t="shared" si="980"/>
        <v>1823.6136533333336</v>
      </c>
      <c r="L2934" s="250">
        <f t="shared" si="968"/>
        <v>0</v>
      </c>
      <c r="M2934" s="19" t="s">
        <v>1260</v>
      </c>
      <c r="O2934" s="32" t="str">
        <f t="shared" si="981"/>
        <v>E345</v>
      </c>
      <c r="P2934" s="318"/>
      <c r="T2934" s="19" t="s">
        <v>1260</v>
      </c>
    </row>
    <row r="2935" spans="1:20" outlineLevel="2" x14ac:dyDescent="0.25">
      <c r="A2935" t="s">
        <v>246</v>
      </c>
      <c r="B2935" t="str">
        <f t="shared" si="978"/>
        <v>E345 PRD Accessory, Cystal Mtn-5</v>
      </c>
      <c r="C2935" s="19" t="s">
        <v>1230</v>
      </c>
      <c r="E2935" s="27">
        <v>43251</v>
      </c>
      <c r="F2935" s="249">
        <v>427409.45</v>
      </c>
      <c r="G2935" s="67">
        <v>5.1200000000000002E-2</v>
      </c>
      <c r="H2935" s="250">
        <v>1823.6100000000001</v>
      </c>
      <c r="I2935" s="249">
        <f t="shared" si="979"/>
        <v>427409.45</v>
      </c>
      <c r="J2935" s="67">
        <f t="shared" si="977"/>
        <v>5.1200000000000002E-2</v>
      </c>
      <c r="K2935" s="259">
        <f t="shared" si="980"/>
        <v>1823.6136533333336</v>
      </c>
      <c r="L2935" s="250">
        <f t="shared" si="968"/>
        <v>0</v>
      </c>
      <c r="M2935" s="19" t="s">
        <v>1260</v>
      </c>
      <c r="O2935" s="32" t="str">
        <f t="shared" si="981"/>
        <v>E345</v>
      </c>
      <c r="P2935" s="318"/>
      <c r="T2935" s="19" t="s">
        <v>1260</v>
      </c>
    </row>
    <row r="2936" spans="1:20" outlineLevel="2" x14ac:dyDescent="0.25">
      <c r="A2936" t="s">
        <v>246</v>
      </c>
      <c r="B2936" t="str">
        <f t="shared" si="978"/>
        <v>E345 PRD Accessory, Cystal Mtn-6</v>
      </c>
      <c r="C2936" s="19" t="s">
        <v>1230</v>
      </c>
      <c r="E2936" s="27">
        <v>43281</v>
      </c>
      <c r="F2936" s="249">
        <v>427409.45</v>
      </c>
      <c r="G2936" s="67">
        <v>5.1200000000000002E-2</v>
      </c>
      <c r="H2936" s="250">
        <v>1823.6100000000001</v>
      </c>
      <c r="I2936" s="249">
        <f t="shared" si="979"/>
        <v>427409.45</v>
      </c>
      <c r="J2936" s="67">
        <f t="shared" si="977"/>
        <v>5.1200000000000002E-2</v>
      </c>
      <c r="K2936" s="259">
        <f t="shared" si="980"/>
        <v>1823.6136533333336</v>
      </c>
      <c r="L2936" s="250">
        <f t="shared" si="968"/>
        <v>0</v>
      </c>
      <c r="M2936" s="19" t="s">
        <v>1260</v>
      </c>
      <c r="O2936" s="32" t="str">
        <f t="shared" si="981"/>
        <v>E345</v>
      </c>
      <c r="P2936" s="318"/>
      <c r="T2936" s="19" t="s">
        <v>1260</v>
      </c>
    </row>
    <row r="2937" spans="1:20" outlineLevel="2" x14ac:dyDescent="0.25">
      <c r="A2937" t="s">
        <v>246</v>
      </c>
      <c r="B2937" t="str">
        <f t="shared" si="978"/>
        <v>E345 PRD Accessory, Cystal Mtn-7</v>
      </c>
      <c r="C2937" s="19" t="s">
        <v>1230</v>
      </c>
      <c r="E2937" s="27">
        <v>43312</v>
      </c>
      <c r="F2937" s="249">
        <v>427409.45</v>
      </c>
      <c r="G2937" s="67">
        <v>5.1200000000000002E-2</v>
      </c>
      <c r="H2937" s="250">
        <v>1823.6100000000001</v>
      </c>
      <c r="I2937" s="249">
        <f t="shared" si="979"/>
        <v>427409.45</v>
      </c>
      <c r="J2937" s="67">
        <f t="shared" si="977"/>
        <v>5.1200000000000002E-2</v>
      </c>
      <c r="K2937" s="259">
        <f t="shared" si="980"/>
        <v>1823.6136533333336</v>
      </c>
      <c r="L2937" s="250">
        <f t="shared" si="968"/>
        <v>0</v>
      </c>
      <c r="M2937" s="19" t="s">
        <v>1260</v>
      </c>
      <c r="O2937" s="32" t="str">
        <f t="shared" si="981"/>
        <v>E345</v>
      </c>
      <c r="P2937" s="318"/>
      <c r="T2937" s="19" t="s">
        <v>1260</v>
      </c>
    </row>
    <row r="2938" spans="1:20" outlineLevel="2" x14ac:dyDescent="0.25">
      <c r="A2938" t="s">
        <v>246</v>
      </c>
      <c r="B2938" t="str">
        <f t="shared" si="978"/>
        <v>E345 PRD Accessory, Cystal Mtn-8</v>
      </c>
      <c r="C2938" s="19" t="s">
        <v>1230</v>
      </c>
      <c r="E2938" s="27">
        <v>43343</v>
      </c>
      <c r="F2938" s="249">
        <v>427409.45</v>
      </c>
      <c r="G2938" s="67">
        <v>5.1200000000000002E-2</v>
      </c>
      <c r="H2938" s="250">
        <v>1823.6100000000001</v>
      </c>
      <c r="I2938" s="249">
        <f t="shared" si="979"/>
        <v>427409.45</v>
      </c>
      <c r="J2938" s="67">
        <f t="shared" si="977"/>
        <v>5.1200000000000002E-2</v>
      </c>
      <c r="K2938" s="259">
        <f t="shared" si="980"/>
        <v>1823.6136533333336</v>
      </c>
      <c r="L2938" s="250">
        <f t="shared" si="968"/>
        <v>0</v>
      </c>
      <c r="M2938" s="19" t="s">
        <v>1260</v>
      </c>
      <c r="O2938" s="32" t="str">
        <f t="shared" si="981"/>
        <v>E345</v>
      </c>
      <c r="P2938" s="318"/>
      <c r="T2938" s="19" t="s">
        <v>1260</v>
      </c>
    </row>
    <row r="2939" spans="1:20" outlineLevel="2" x14ac:dyDescent="0.25">
      <c r="A2939" t="s">
        <v>246</v>
      </c>
      <c r="B2939" t="str">
        <f t="shared" si="978"/>
        <v>E345 PRD Accessory, Cystal Mtn-9</v>
      </c>
      <c r="C2939" s="19" t="s">
        <v>1230</v>
      </c>
      <c r="E2939" s="27">
        <v>43373</v>
      </c>
      <c r="F2939" s="249">
        <v>427409.45</v>
      </c>
      <c r="G2939" s="67">
        <v>5.1200000000000002E-2</v>
      </c>
      <c r="H2939" s="250">
        <v>1823.6100000000001</v>
      </c>
      <c r="I2939" s="249">
        <f t="shared" si="979"/>
        <v>427409.45</v>
      </c>
      <c r="J2939" s="67">
        <f t="shared" si="977"/>
        <v>5.1200000000000002E-2</v>
      </c>
      <c r="K2939" s="259">
        <f t="shared" si="980"/>
        <v>1823.6136533333336</v>
      </c>
      <c r="L2939" s="250">
        <f t="shared" si="968"/>
        <v>0</v>
      </c>
      <c r="M2939" s="19" t="s">
        <v>1260</v>
      </c>
      <c r="O2939" s="32" t="str">
        <f t="shared" si="981"/>
        <v>E345</v>
      </c>
      <c r="P2939" s="318"/>
      <c r="T2939" s="19" t="s">
        <v>1260</v>
      </c>
    </row>
    <row r="2940" spans="1:20" outlineLevel="2" x14ac:dyDescent="0.25">
      <c r="A2940" t="s">
        <v>246</v>
      </c>
      <c r="B2940" t="str">
        <f t="shared" si="978"/>
        <v>E345 PRD Accessory, Cystal Mtn-10</v>
      </c>
      <c r="C2940" s="19" t="s">
        <v>1230</v>
      </c>
      <c r="E2940" s="27">
        <v>43404</v>
      </c>
      <c r="F2940" s="249">
        <v>427409.45</v>
      </c>
      <c r="G2940" s="67">
        <v>5.1200000000000002E-2</v>
      </c>
      <c r="H2940" s="250">
        <v>1823.6100000000001</v>
      </c>
      <c r="I2940" s="249">
        <f t="shared" si="979"/>
        <v>427409.45</v>
      </c>
      <c r="J2940" s="67">
        <f t="shared" si="977"/>
        <v>5.1200000000000002E-2</v>
      </c>
      <c r="K2940" s="259">
        <f t="shared" si="980"/>
        <v>1823.6136533333336</v>
      </c>
      <c r="L2940" s="250">
        <f t="shared" si="968"/>
        <v>0</v>
      </c>
      <c r="M2940" s="19" t="s">
        <v>1260</v>
      </c>
      <c r="O2940" s="32" t="str">
        <f t="shared" si="981"/>
        <v>E345</v>
      </c>
      <c r="P2940" s="318"/>
      <c r="T2940" s="19" t="s">
        <v>1260</v>
      </c>
    </row>
    <row r="2941" spans="1:20" outlineLevel="2" x14ac:dyDescent="0.25">
      <c r="A2941" t="s">
        <v>246</v>
      </c>
      <c r="B2941" t="str">
        <f t="shared" si="978"/>
        <v>E345 PRD Accessory, Cystal Mtn-11</v>
      </c>
      <c r="C2941" s="19" t="s">
        <v>1230</v>
      </c>
      <c r="E2941" s="27">
        <v>43434</v>
      </c>
      <c r="F2941" s="249">
        <v>427409.45</v>
      </c>
      <c r="G2941" s="67">
        <v>5.1200000000000002E-2</v>
      </c>
      <c r="H2941" s="250">
        <v>1823.6100000000001</v>
      </c>
      <c r="I2941" s="249">
        <f t="shared" si="979"/>
        <v>427409.45</v>
      </c>
      <c r="J2941" s="67">
        <f t="shared" si="977"/>
        <v>5.1200000000000002E-2</v>
      </c>
      <c r="K2941" s="259">
        <f t="shared" si="980"/>
        <v>1823.6136533333336</v>
      </c>
      <c r="L2941" s="250">
        <f t="shared" si="968"/>
        <v>0</v>
      </c>
      <c r="M2941" s="19" t="s">
        <v>1260</v>
      </c>
      <c r="O2941" s="32" t="str">
        <f t="shared" si="981"/>
        <v>E345</v>
      </c>
      <c r="P2941" s="318"/>
      <c r="T2941" s="19" t="s">
        <v>1260</v>
      </c>
    </row>
    <row r="2942" spans="1:20" outlineLevel="2" x14ac:dyDescent="0.25">
      <c r="A2942" t="s">
        <v>246</v>
      </c>
      <c r="B2942" t="str">
        <f t="shared" si="978"/>
        <v>E345 PRD Accessory, Cystal Mtn-12</v>
      </c>
      <c r="C2942" s="19" t="s">
        <v>1230</v>
      </c>
      <c r="E2942" s="27">
        <v>43465</v>
      </c>
      <c r="F2942" s="249">
        <v>427409.45</v>
      </c>
      <c r="G2942" s="67">
        <v>5.1200000000000002E-2</v>
      </c>
      <c r="H2942" s="250">
        <v>1823.6100000000001</v>
      </c>
      <c r="I2942" s="249">
        <f t="shared" si="979"/>
        <v>427409.45</v>
      </c>
      <c r="J2942" s="67">
        <f t="shared" si="977"/>
        <v>5.1200000000000002E-2</v>
      </c>
      <c r="K2942" s="259">
        <f t="shared" si="980"/>
        <v>1823.6136533333336</v>
      </c>
      <c r="L2942" s="250">
        <f t="shared" si="968"/>
        <v>0</v>
      </c>
      <c r="M2942" s="19" t="s">
        <v>1260</v>
      </c>
      <c r="O2942" s="32" t="str">
        <f t="shared" si="981"/>
        <v>E345</v>
      </c>
      <c r="P2942" s="318"/>
      <c r="T2942" s="19" t="s">
        <v>1260</v>
      </c>
    </row>
    <row r="2943" spans="1:20" s="19" customFormat="1" ht="15.75" outlineLevel="1" thickBot="1" x14ac:dyDescent="0.3">
      <c r="A2943" s="28" t="s">
        <v>849</v>
      </c>
      <c r="C2943" s="20" t="s">
        <v>1235</v>
      </c>
      <c r="E2943" s="104" t="s">
        <v>1266</v>
      </c>
      <c r="F2943" s="29"/>
      <c r="G2943" s="30"/>
      <c r="H2943" s="41">
        <f>SUBTOTAL(9,H2931:H2942)</f>
        <v>21662.220000000005</v>
      </c>
      <c r="I2943" s="29"/>
      <c r="J2943" s="30">
        <f t="shared" si="977"/>
        <v>0</v>
      </c>
      <c r="K2943" s="41">
        <f>SUBTOTAL(9,K2931:K2942)</f>
        <v>21883.363840000002</v>
      </c>
      <c r="L2943" s="41">
        <f t="shared" si="968"/>
        <v>221.14</v>
      </c>
      <c r="O2943" s="32" t="str">
        <f>LEFT(A2943,5)</f>
        <v xml:space="preserve">E345 </v>
      </c>
      <c r="P2943" s="318">
        <f>-L2943/2</f>
        <v>-110.57</v>
      </c>
    </row>
    <row r="2944" spans="1:20" ht="15.75" outlineLevel="2" thickTop="1" x14ac:dyDescent="0.25">
      <c r="A2944" t="s">
        <v>247</v>
      </c>
      <c r="B2944" t="str">
        <f t="shared" ref="B2944:B2955" si="982">CONCATENATE(A2944,"-",MONTH(E2944))</f>
        <v>E345 PRD Accessory, Encogen-1</v>
      </c>
      <c r="C2944" s="19" t="s">
        <v>1230</v>
      </c>
      <c r="E2944" s="27">
        <v>43131</v>
      </c>
      <c r="F2944" s="249">
        <v>2109233.7799999998</v>
      </c>
      <c r="G2944" s="67">
        <v>1.6499999999999997E-2</v>
      </c>
      <c r="H2944" s="250">
        <v>2900.2</v>
      </c>
      <c r="I2944" s="249">
        <f t="shared" ref="I2944:I2955" si="983">VLOOKUP(CONCATENATE(A2944,"-12"),$B$6:$F$7816,5,FALSE)</f>
        <v>2109233.7799999998</v>
      </c>
      <c r="J2944" s="67">
        <f t="shared" si="977"/>
        <v>1.6499999999999997E-2</v>
      </c>
      <c r="K2944" s="259">
        <f t="shared" ref="K2944:K2955" si="984">I2944*J2944/12</f>
        <v>2900.1964474999991</v>
      </c>
      <c r="L2944" s="250">
        <f t="shared" si="968"/>
        <v>0</v>
      </c>
      <c r="M2944" s="19" t="s">
        <v>1260</v>
      </c>
      <c r="O2944" s="32" t="str">
        <f t="shared" ref="O2944:O2955" si="985">LEFT(A2944,4)</f>
        <v>E345</v>
      </c>
      <c r="P2944" s="318"/>
      <c r="T2944" s="19" t="s">
        <v>1260</v>
      </c>
    </row>
    <row r="2945" spans="1:20" outlineLevel="2" x14ac:dyDescent="0.25">
      <c r="A2945" t="s">
        <v>247</v>
      </c>
      <c r="B2945" t="str">
        <f t="shared" si="982"/>
        <v>E345 PRD Accessory, Encogen-2</v>
      </c>
      <c r="C2945" s="19" t="s">
        <v>1230</v>
      </c>
      <c r="E2945" s="27">
        <v>43159</v>
      </c>
      <c r="F2945" s="249">
        <v>2109233.7799999998</v>
      </c>
      <c r="G2945" s="67">
        <v>1.6499999999999997E-2</v>
      </c>
      <c r="H2945" s="250">
        <v>2900.2</v>
      </c>
      <c r="I2945" s="249">
        <f t="shared" si="983"/>
        <v>2109233.7799999998</v>
      </c>
      <c r="J2945" s="67">
        <f t="shared" si="977"/>
        <v>1.6499999999999997E-2</v>
      </c>
      <c r="K2945" s="259">
        <f t="shared" si="984"/>
        <v>2900.1964474999991</v>
      </c>
      <c r="L2945" s="250">
        <f t="shared" si="968"/>
        <v>0</v>
      </c>
      <c r="M2945" s="19" t="s">
        <v>1260</v>
      </c>
      <c r="O2945" s="32" t="str">
        <f t="shared" si="985"/>
        <v>E345</v>
      </c>
      <c r="P2945" s="318"/>
      <c r="T2945" s="19" t="s">
        <v>1260</v>
      </c>
    </row>
    <row r="2946" spans="1:20" outlineLevel="2" x14ac:dyDescent="0.25">
      <c r="A2946" t="s">
        <v>247</v>
      </c>
      <c r="B2946" t="str">
        <f t="shared" si="982"/>
        <v>E345 PRD Accessory, Encogen-3</v>
      </c>
      <c r="C2946" s="19" t="s">
        <v>1230</v>
      </c>
      <c r="E2946" s="27">
        <v>43190</v>
      </c>
      <c r="F2946" s="249">
        <v>2109233.7799999998</v>
      </c>
      <c r="G2946" s="67">
        <v>1.6499999999999997E-2</v>
      </c>
      <c r="H2946" s="250">
        <v>2900.2</v>
      </c>
      <c r="I2946" s="249">
        <f t="shared" si="983"/>
        <v>2109233.7799999998</v>
      </c>
      <c r="J2946" s="67">
        <f t="shared" si="977"/>
        <v>1.6499999999999997E-2</v>
      </c>
      <c r="K2946" s="259">
        <f t="shared" si="984"/>
        <v>2900.1964474999991</v>
      </c>
      <c r="L2946" s="250">
        <f t="shared" si="968"/>
        <v>0</v>
      </c>
      <c r="M2946" s="19" t="s">
        <v>1260</v>
      </c>
      <c r="O2946" s="32" t="str">
        <f t="shared" si="985"/>
        <v>E345</v>
      </c>
      <c r="P2946" s="318"/>
      <c r="T2946" s="19" t="s">
        <v>1260</v>
      </c>
    </row>
    <row r="2947" spans="1:20" outlineLevel="2" x14ac:dyDescent="0.25">
      <c r="A2947" t="s">
        <v>247</v>
      </c>
      <c r="B2947" t="str">
        <f t="shared" si="982"/>
        <v>E345 PRD Accessory, Encogen-4</v>
      </c>
      <c r="C2947" s="19" t="s">
        <v>1230</v>
      </c>
      <c r="E2947" s="27">
        <v>43220</v>
      </c>
      <c r="F2947" s="249">
        <v>2109233.7799999998</v>
      </c>
      <c r="G2947" s="67">
        <v>1.6499999999999997E-2</v>
      </c>
      <c r="H2947" s="250">
        <v>2900.2</v>
      </c>
      <c r="I2947" s="249">
        <f t="shared" si="983"/>
        <v>2109233.7799999998</v>
      </c>
      <c r="J2947" s="67">
        <f t="shared" si="977"/>
        <v>1.6499999999999997E-2</v>
      </c>
      <c r="K2947" s="259">
        <f t="shared" si="984"/>
        <v>2900.1964474999991</v>
      </c>
      <c r="L2947" s="250">
        <f t="shared" si="968"/>
        <v>0</v>
      </c>
      <c r="M2947" s="19" t="s">
        <v>1260</v>
      </c>
      <c r="O2947" s="32" t="str">
        <f t="shared" si="985"/>
        <v>E345</v>
      </c>
      <c r="P2947" s="318"/>
      <c r="T2947" s="19" t="s">
        <v>1260</v>
      </c>
    </row>
    <row r="2948" spans="1:20" outlineLevel="2" x14ac:dyDescent="0.25">
      <c r="A2948" t="s">
        <v>247</v>
      </c>
      <c r="B2948" t="str">
        <f t="shared" si="982"/>
        <v>E345 PRD Accessory, Encogen-5</v>
      </c>
      <c r="C2948" s="19" t="s">
        <v>1230</v>
      </c>
      <c r="E2948" s="27">
        <v>43251</v>
      </c>
      <c r="F2948" s="249">
        <v>2109233.7799999998</v>
      </c>
      <c r="G2948" s="67">
        <v>1.6499999999999997E-2</v>
      </c>
      <c r="H2948" s="250">
        <v>2900.2</v>
      </c>
      <c r="I2948" s="249">
        <f t="shared" si="983"/>
        <v>2109233.7799999998</v>
      </c>
      <c r="J2948" s="67">
        <f t="shared" si="977"/>
        <v>1.6499999999999997E-2</v>
      </c>
      <c r="K2948" s="259">
        <f t="shared" si="984"/>
        <v>2900.1964474999991</v>
      </c>
      <c r="L2948" s="250">
        <f t="shared" si="968"/>
        <v>0</v>
      </c>
      <c r="M2948" s="19" t="s">
        <v>1260</v>
      </c>
      <c r="O2948" s="32" t="str">
        <f t="shared" si="985"/>
        <v>E345</v>
      </c>
      <c r="P2948" s="318"/>
      <c r="T2948" s="19" t="s">
        <v>1260</v>
      </c>
    </row>
    <row r="2949" spans="1:20" outlineLevel="2" x14ac:dyDescent="0.25">
      <c r="A2949" t="s">
        <v>247</v>
      </c>
      <c r="B2949" t="str">
        <f t="shared" si="982"/>
        <v>E345 PRD Accessory, Encogen-6</v>
      </c>
      <c r="C2949" s="19" t="s">
        <v>1230</v>
      </c>
      <c r="E2949" s="27">
        <v>43281</v>
      </c>
      <c r="F2949" s="249">
        <v>2109233.7799999998</v>
      </c>
      <c r="G2949" s="67">
        <v>1.6499999999999997E-2</v>
      </c>
      <c r="H2949" s="250">
        <v>2900.2</v>
      </c>
      <c r="I2949" s="249">
        <f t="shared" si="983"/>
        <v>2109233.7799999998</v>
      </c>
      <c r="J2949" s="67">
        <f t="shared" si="977"/>
        <v>1.6499999999999997E-2</v>
      </c>
      <c r="K2949" s="259">
        <f t="shared" si="984"/>
        <v>2900.1964474999991</v>
      </c>
      <c r="L2949" s="250">
        <f t="shared" si="968"/>
        <v>0</v>
      </c>
      <c r="M2949" s="19" t="s">
        <v>1260</v>
      </c>
      <c r="O2949" s="32" t="str">
        <f t="shared" si="985"/>
        <v>E345</v>
      </c>
      <c r="P2949" s="318"/>
      <c r="T2949" s="19" t="s">
        <v>1260</v>
      </c>
    </row>
    <row r="2950" spans="1:20" outlineLevel="2" x14ac:dyDescent="0.25">
      <c r="A2950" t="s">
        <v>247</v>
      </c>
      <c r="B2950" t="str">
        <f t="shared" si="982"/>
        <v>E345 PRD Accessory, Encogen-7</v>
      </c>
      <c r="C2950" s="19" t="s">
        <v>1230</v>
      </c>
      <c r="E2950" s="27">
        <v>43312</v>
      </c>
      <c r="F2950" s="249">
        <v>2109233.7799999998</v>
      </c>
      <c r="G2950" s="67">
        <v>1.6499999999999997E-2</v>
      </c>
      <c r="H2950" s="250">
        <v>2900.2</v>
      </c>
      <c r="I2950" s="249">
        <f t="shared" si="983"/>
        <v>2109233.7799999998</v>
      </c>
      <c r="J2950" s="67">
        <f t="shared" si="977"/>
        <v>1.6499999999999997E-2</v>
      </c>
      <c r="K2950" s="259">
        <f t="shared" si="984"/>
        <v>2900.1964474999991</v>
      </c>
      <c r="L2950" s="250">
        <f t="shared" si="968"/>
        <v>0</v>
      </c>
      <c r="M2950" s="19" t="s">
        <v>1260</v>
      </c>
      <c r="O2950" s="32" t="str">
        <f t="shared" si="985"/>
        <v>E345</v>
      </c>
      <c r="P2950" s="318"/>
      <c r="T2950" s="19" t="s">
        <v>1260</v>
      </c>
    </row>
    <row r="2951" spans="1:20" outlineLevel="2" x14ac:dyDescent="0.25">
      <c r="A2951" t="s">
        <v>247</v>
      </c>
      <c r="B2951" t="str">
        <f t="shared" si="982"/>
        <v>E345 PRD Accessory, Encogen-8</v>
      </c>
      <c r="C2951" s="19" t="s">
        <v>1230</v>
      </c>
      <c r="E2951" s="27">
        <v>43343</v>
      </c>
      <c r="F2951" s="249">
        <v>2109233.7799999998</v>
      </c>
      <c r="G2951" s="67">
        <v>1.6499999999999997E-2</v>
      </c>
      <c r="H2951" s="250">
        <v>2900.2</v>
      </c>
      <c r="I2951" s="249">
        <f t="shared" si="983"/>
        <v>2109233.7799999998</v>
      </c>
      <c r="J2951" s="67">
        <f t="shared" si="977"/>
        <v>1.6499999999999997E-2</v>
      </c>
      <c r="K2951" s="259">
        <f t="shared" si="984"/>
        <v>2900.1964474999991</v>
      </c>
      <c r="L2951" s="250">
        <f t="shared" si="968"/>
        <v>0</v>
      </c>
      <c r="M2951" s="19" t="s">
        <v>1260</v>
      </c>
      <c r="O2951" s="32" t="str">
        <f t="shared" si="985"/>
        <v>E345</v>
      </c>
      <c r="P2951" s="318"/>
      <c r="T2951" s="19" t="s">
        <v>1260</v>
      </c>
    </row>
    <row r="2952" spans="1:20" outlineLevel="2" x14ac:dyDescent="0.25">
      <c r="A2952" t="s">
        <v>247</v>
      </c>
      <c r="B2952" t="str">
        <f t="shared" si="982"/>
        <v>E345 PRD Accessory, Encogen-9</v>
      </c>
      <c r="C2952" s="19" t="s">
        <v>1230</v>
      </c>
      <c r="E2952" s="27">
        <v>43373</v>
      </c>
      <c r="F2952" s="249">
        <v>2109233.7799999998</v>
      </c>
      <c r="G2952" s="67">
        <v>1.6499999999999997E-2</v>
      </c>
      <c r="H2952" s="250">
        <v>2900.2</v>
      </c>
      <c r="I2952" s="249">
        <f t="shared" si="983"/>
        <v>2109233.7799999998</v>
      </c>
      <c r="J2952" s="67">
        <f t="shared" si="977"/>
        <v>1.6499999999999997E-2</v>
      </c>
      <c r="K2952" s="259">
        <f t="shared" si="984"/>
        <v>2900.1964474999991</v>
      </c>
      <c r="L2952" s="250">
        <f t="shared" si="968"/>
        <v>0</v>
      </c>
      <c r="M2952" s="19" t="s">
        <v>1260</v>
      </c>
      <c r="O2952" s="32" t="str">
        <f t="shared" si="985"/>
        <v>E345</v>
      </c>
      <c r="P2952" s="318"/>
      <c r="T2952" s="19" t="s">
        <v>1260</v>
      </c>
    </row>
    <row r="2953" spans="1:20" outlineLevel="2" x14ac:dyDescent="0.25">
      <c r="A2953" t="s">
        <v>247</v>
      </c>
      <c r="B2953" t="str">
        <f t="shared" si="982"/>
        <v>E345 PRD Accessory, Encogen-10</v>
      </c>
      <c r="C2953" s="19" t="s">
        <v>1230</v>
      </c>
      <c r="E2953" s="27">
        <v>43404</v>
      </c>
      <c r="F2953" s="249">
        <v>2109233.7799999998</v>
      </c>
      <c r="G2953" s="67">
        <v>1.6499999999999997E-2</v>
      </c>
      <c r="H2953" s="250">
        <v>2900.2</v>
      </c>
      <c r="I2953" s="249">
        <f t="shared" si="983"/>
        <v>2109233.7799999998</v>
      </c>
      <c r="J2953" s="67">
        <f t="shared" si="977"/>
        <v>1.6499999999999997E-2</v>
      </c>
      <c r="K2953" s="259">
        <f t="shared" si="984"/>
        <v>2900.1964474999991</v>
      </c>
      <c r="L2953" s="250">
        <f t="shared" si="968"/>
        <v>0</v>
      </c>
      <c r="M2953" s="19" t="s">
        <v>1260</v>
      </c>
      <c r="O2953" s="32" t="str">
        <f t="shared" si="985"/>
        <v>E345</v>
      </c>
      <c r="P2953" s="318"/>
      <c r="T2953" s="19" t="s">
        <v>1260</v>
      </c>
    </row>
    <row r="2954" spans="1:20" outlineLevel="2" x14ac:dyDescent="0.25">
      <c r="A2954" t="s">
        <v>247</v>
      </c>
      <c r="B2954" t="str">
        <f t="shared" si="982"/>
        <v>E345 PRD Accessory, Encogen-11</v>
      </c>
      <c r="C2954" s="19" t="s">
        <v>1230</v>
      </c>
      <c r="E2954" s="27">
        <v>43434</v>
      </c>
      <c r="F2954" s="249">
        <v>2109233.7799999998</v>
      </c>
      <c r="G2954" s="67">
        <v>1.6499999999999997E-2</v>
      </c>
      <c r="H2954" s="250">
        <v>2900.2</v>
      </c>
      <c r="I2954" s="249">
        <f t="shared" si="983"/>
        <v>2109233.7799999998</v>
      </c>
      <c r="J2954" s="67">
        <f t="shared" si="977"/>
        <v>1.6499999999999997E-2</v>
      </c>
      <c r="K2954" s="259">
        <f t="shared" si="984"/>
        <v>2900.1964474999991</v>
      </c>
      <c r="L2954" s="250">
        <f t="shared" si="968"/>
        <v>0</v>
      </c>
      <c r="M2954" s="19" t="s">
        <v>1260</v>
      </c>
      <c r="O2954" s="32" t="str">
        <f t="shared" si="985"/>
        <v>E345</v>
      </c>
      <c r="P2954" s="318"/>
      <c r="T2954" s="19" t="s">
        <v>1260</v>
      </c>
    </row>
    <row r="2955" spans="1:20" outlineLevel="2" x14ac:dyDescent="0.25">
      <c r="A2955" t="s">
        <v>247</v>
      </c>
      <c r="B2955" t="str">
        <f t="shared" si="982"/>
        <v>E345 PRD Accessory, Encogen-12</v>
      </c>
      <c r="C2955" s="19" t="s">
        <v>1230</v>
      </c>
      <c r="E2955" s="27">
        <v>43465</v>
      </c>
      <c r="F2955" s="249">
        <v>2109233.7799999998</v>
      </c>
      <c r="G2955" s="67">
        <v>1.6499999999999997E-2</v>
      </c>
      <c r="H2955" s="250">
        <v>2900.2</v>
      </c>
      <c r="I2955" s="249">
        <f t="shared" si="983"/>
        <v>2109233.7799999998</v>
      </c>
      <c r="J2955" s="67">
        <f t="shared" si="977"/>
        <v>1.6499999999999997E-2</v>
      </c>
      <c r="K2955" s="259">
        <f t="shared" si="984"/>
        <v>2900.1964474999991</v>
      </c>
      <c r="L2955" s="250">
        <f t="shared" si="968"/>
        <v>0</v>
      </c>
      <c r="M2955" s="19" t="s">
        <v>1260</v>
      </c>
      <c r="O2955" s="32" t="str">
        <f t="shared" si="985"/>
        <v>E345</v>
      </c>
      <c r="P2955" s="318"/>
      <c r="T2955" s="19" t="s">
        <v>1260</v>
      </c>
    </row>
    <row r="2956" spans="1:20" s="19" customFormat="1" ht="15.75" outlineLevel="1" thickBot="1" x14ac:dyDescent="0.3">
      <c r="A2956" s="28" t="s">
        <v>850</v>
      </c>
      <c r="C2956" s="20" t="s">
        <v>1235</v>
      </c>
      <c r="E2956" s="104" t="s">
        <v>1266</v>
      </c>
      <c r="F2956" s="29"/>
      <c r="G2956" s="30"/>
      <c r="H2956" s="41">
        <f>SUBTOTAL(9,H2944:H2955)</f>
        <v>34802.400000000001</v>
      </c>
      <c r="I2956" s="29"/>
      <c r="J2956" s="30">
        <f t="shared" si="977"/>
        <v>0</v>
      </c>
      <c r="K2956" s="41">
        <f>SUBTOTAL(9,K2944:K2955)</f>
        <v>34802.357369999991</v>
      </c>
      <c r="L2956" s="41">
        <f t="shared" si="968"/>
        <v>-0.04</v>
      </c>
      <c r="O2956" s="32" t="str">
        <f>LEFT(A2956,5)</f>
        <v xml:space="preserve">E345 </v>
      </c>
      <c r="P2956" s="318">
        <f>-L2956/2</f>
        <v>0.02</v>
      </c>
    </row>
    <row r="2957" spans="1:20" ht="15.75" outlineLevel="2" thickTop="1" x14ac:dyDescent="0.25">
      <c r="A2957" t="s">
        <v>248</v>
      </c>
      <c r="B2957" t="str">
        <f t="shared" ref="B2957:B2968" si="986">CONCATENATE(A2957,"-",MONTH(E2957))</f>
        <v>E345 PRD Accessory, Ferndale-1</v>
      </c>
      <c r="C2957" s="19" t="s">
        <v>1230</v>
      </c>
      <c r="E2957" s="27">
        <v>43131</v>
      </c>
      <c r="F2957" s="249">
        <v>3521060.99</v>
      </c>
      <c r="G2957" s="67">
        <v>2.1100000000000001E-2</v>
      </c>
      <c r="H2957" s="250">
        <v>6191.2</v>
      </c>
      <c r="I2957" s="249">
        <f t="shared" ref="I2957:I2968" si="987">VLOOKUP(CONCATENATE(A2957,"-12"),$B$6:$F$7816,5,FALSE)</f>
        <v>3521060.99</v>
      </c>
      <c r="J2957" s="67">
        <f t="shared" si="977"/>
        <v>2.1100000000000001E-2</v>
      </c>
      <c r="K2957" s="259">
        <f t="shared" ref="K2957:K2968" si="988">I2957*J2957/12</f>
        <v>6191.1989074166668</v>
      </c>
      <c r="L2957" s="250">
        <f t="shared" si="968"/>
        <v>0</v>
      </c>
      <c r="M2957" s="19" t="s">
        <v>1260</v>
      </c>
      <c r="O2957" s="32" t="str">
        <f t="shared" ref="O2957:O2968" si="989">LEFT(A2957,4)</f>
        <v>E345</v>
      </c>
      <c r="P2957" s="318"/>
      <c r="T2957" s="19" t="s">
        <v>1260</v>
      </c>
    </row>
    <row r="2958" spans="1:20" outlineLevel="2" x14ac:dyDescent="0.25">
      <c r="A2958" t="s">
        <v>248</v>
      </c>
      <c r="B2958" t="str">
        <f t="shared" si="986"/>
        <v>E345 PRD Accessory, Ferndale-2</v>
      </c>
      <c r="C2958" s="19" t="s">
        <v>1230</v>
      </c>
      <c r="E2958" s="27">
        <v>43159</v>
      </c>
      <c r="F2958" s="249">
        <v>3521060.99</v>
      </c>
      <c r="G2958" s="67">
        <v>2.1100000000000001E-2</v>
      </c>
      <c r="H2958" s="250">
        <v>6191.2</v>
      </c>
      <c r="I2958" s="249">
        <f t="shared" si="987"/>
        <v>3521060.99</v>
      </c>
      <c r="J2958" s="67">
        <f t="shared" si="977"/>
        <v>2.1100000000000001E-2</v>
      </c>
      <c r="K2958" s="259">
        <f t="shared" si="988"/>
        <v>6191.1989074166668</v>
      </c>
      <c r="L2958" s="250">
        <f t="shared" si="968"/>
        <v>0</v>
      </c>
      <c r="M2958" s="19" t="s">
        <v>1260</v>
      </c>
      <c r="O2958" s="32" t="str">
        <f t="shared" si="989"/>
        <v>E345</v>
      </c>
      <c r="P2958" s="318"/>
      <c r="T2958" s="19" t="s">
        <v>1260</v>
      </c>
    </row>
    <row r="2959" spans="1:20" outlineLevel="2" x14ac:dyDescent="0.25">
      <c r="A2959" t="s">
        <v>248</v>
      </c>
      <c r="B2959" t="str">
        <f t="shared" si="986"/>
        <v>E345 PRD Accessory, Ferndale-3</v>
      </c>
      <c r="C2959" s="19" t="s">
        <v>1230</v>
      </c>
      <c r="E2959" s="27">
        <v>43190</v>
      </c>
      <c r="F2959" s="249">
        <v>3521060.99</v>
      </c>
      <c r="G2959" s="67">
        <v>2.1100000000000001E-2</v>
      </c>
      <c r="H2959" s="250">
        <v>6191.2</v>
      </c>
      <c r="I2959" s="249">
        <f t="shared" si="987"/>
        <v>3521060.99</v>
      </c>
      <c r="J2959" s="67">
        <f t="shared" si="977"/>
        <v>2.1100000000000001E-2</v>
      </c>
      <c r="K2959" s="259">
        <f t="shared" si="988"/>
        <v>6191.1989074166668</v>
      </c>
      <c r="L2959" s="250">
        <f t="shared" si="968"/>
        <v>0</v>
      </c>
      <c r="M2959" s="19" t="s">
        <v>1260</v>
      </c>
      <c r="O2959" s="32" t="str">
        <f t="shared" si="989"/>
        <v>E345</v>
      </c>
      <c r="P2959" s="318"/>
      <c r="T2959" s="19" t="s">
        <v>1260</v>
      </c>
    </row>
    <row r="2960" spans="1:20" outlineLevel="2" x14ac:dyDescent="0.25">
      <c r="A2960" t="s">
        <v>248</v>
      </c>
      <c r="B2960" t="str">
        <f t="shared" si="986"/>
        <v>E345 PRD Accessory, Ferndale-4</v>
      </c>
      <c r="C2960" s="19" t="s">
        <v>1230</v>
      </c>
      <c r="E2960" s="27">
        <v>43220</v>
      </c>
      <c r="F2960" s="249">
        <v>3521060.99</v>
      </c>
      <c r="G2960" s="67">
        <v>2.1100000000000001E-2</v>
      </c>
      <c r="H2960" s="250">
        <v>6191.2</v>
      </c>
      <c r="I2960" s="249">
        <f t="shared" si="987"/>
        <v>3521060.99</v>
      </c>
      <c r="J2960" s="67">
        <f t="shared" si="977"/>
        <v>2.1100000000000001E-2</v>
      </c>
      <c r="K2960" s="259">
        <f t="shared" si="988"/>
        <v>6191.1989074166668</v>
      </c>
      <c r="L2960" s="250">
        <f t="shared" si="968"/>
        <v>0</v>
      </c>
      <c r="M2960" s="19" t="s">
        <v>1260</v>
      </c>
      <c r="O2960" s="32" t="str">
        <f t="shared" si="989"/>
        <v>E345</v>
      </c>
      <c r="P2960" s="318"/>
      <c r="T2960" s="19" t="s">
        <v>1260</v>
      </c>
    </row>
    <row r="2961" spans="1:20" outlineLevel="2" x14ac:dyDescent="0.25">
      <c r="A2961" t="s">
        <v>248</v>
      </c>
      <c r="B2961" t="str">
        <f t="shared" si="986"/>
        <v>E345 PRD Accessory, Ferndale-5</v>
      </c>
      <c r="C2961" s="19" t="s">
        <v>1230</v>
      </c>
      <c r="E2961" s="27">
        <v>43251</v>
      </c>
      <c r="F2961" s="249">
        <v>3521060.99</v>
      </c>
      <c r="G2961" s="67">
        <v>2.1100000000000001E-2</v>
      </c>
      <c r="H2961" s="250">
        <v>6191.2</v>
      </c>
      <c r="I2961" s="249">
        <f t="shared" si="987"/>
        <v>3521060.99</v>
      </c>
      <c r="J2961" s="67">
        <f t="shared" si="977"/>
        <v>2.1100000000000001E-2</v>
      </c>
      <c r="K2961" s="259">
        <f t="shared" si="988"/>
        <v>6191.1989074166668</v>
      </c>
      <c r="L2961" s="250">
        <f t="shared" si="968"/>
        <v>0</v>
      </c>
      <c r="M2961" s="19" t="s">
        <v>1260</v>
      </c>
      <c r="O2961" s="32" t="str">
        <f t="shared" si="989"/>
        <v>E345</v>
      </c>
      <c r="P2961" s="318"/>
      <c r="T2961" s="19" t="s">
        <v>1260</v>
      </c>
    </row>
    <row r="2962" spans="1:20" outlineLevel="2" x14ac:dyDescent="0.25">
      <c r="A2962" t="s">
        <v>248</v>
      </c>
      <c r="B2962" t="str">
        <f t="shared" si="986"/>
        <v>E345 PRD Accessory, Ferndale-6</v>
      </c>
      <c r="C2962" s="19" t="s">
        <v>1230</v>
      </c>
      <c r="E2962" s="27">
        <v>43281</v>
      </c>
      <c r="F2962" s="249">
        <v>3521060.99</v>
      </c>
      <c r="G2962" s="67">
        <v>2.1100000000000001E-2</v>
      </c>
      <c r="H2962" s="250">
        <v>6191.2</v>
      </c>
      <c r="I2962" s="249">
        <f t="shared" si="987"/>
        <v>3521060.99</v>
      </c>
      <c r="J2962" s="67">
        <f t="shared" si="977"/>
        <v>2.1100000000000001E-2</v>
      </c>
      <c r="K2962" s="259">
        <f t="shared" si="988"/>
        <v>6191.1989074166668</v>
      </c>
      <c r="L2962" s="250">
        <f t="shared" si="968"/>
        <v>0</v>
      </c>
      <c r="M2962" s="19" t="s">
        <v>1260</v>
      </c>
      <c r="O2962" s="32" t="str">
        <f t="shared" si="989"/>
        <v>E345</v>
      </c>
      <c r="P2962" s="318"/>
      <c r="T2962" s="19" t="s">
        <v>1260</v>
      </c>
    </row>
    <row r="2963" spans="1:20" outlineLevel="2" x14ac:dyDescent="0.25">
      <c r="A2963" t="s">
        <v>248</v>
      </c>
      <c r="B2963" t="str">
        <f t="shared" si="986"/>
        <v>E345 PRD Accessory, Ferndale-7</v>
      </c>
      <c r="C2963" s="19" t="s">
        <v>1230</v>
      </c>
      <c r="E2963" s="27">
        <v>43312</v>
      </c>
      <c r="F2963" s="249">
        <v>3521060.99</v>
      </c>
      <c r="G2963" s="67">
        <v>2.1100000000000001E-2</v>
      </c>
      <c r="H2963" s="250">
        <v>6191.2</v>
      </c>
      <c r="I2963" s="249">
        <f t="shared" si="987"/>
        <v>3521060.99</v>
      </c>
      <c r="J2963" s="67">
        <f t="shared" si="977"/>
        <v>2.1100000000000001E-2</v>
      </c>
      <c r="K2963" s="259">
        <f t="shared" si="988"/>
        <v>6191.1989074166668</v>
      </c>
      <c r="L2963" s="250">
        <f t="shared" si="968"/>
        <v>0</v>
      </c>
      <c r="M2963" s="19" t="s">
        <v>1260</v>
      </c>
      <c r="O2963" s="32" t="str">
        <f t="shared" si="989"/>
        <v>E345</v>
      </c>
      <c r="P2963" s="318"/>
      <c r="T2963" s="19" t="s">
        <v>1260</v>
      </c>
    </row>
    <row r="2964" spans="1:20" outlineLevel="2" x14ac:dyDescent="0.25">
      <c r="A2964" t="s">
        <v>248</v>
      </c>
      <c r="B2964" t="str">
        <f t="shared" si="986"/>
        <v>E345 PRD Accessory, Ferndale-8</v>
      </c>
      <c r="C2964" s="19" t="s">
        <v>1230</v>
      </c>
      <c r="E2964" s="27">
        <v>43343</v>
      </c>
      <c r="F2964" s="249">
        <v>3521060.99</v>
      </c>
      <c r="G2964" s="67">
        <v>2.1100000000000001E-2</v>
      </c>
      <c r="H2964" s="250">
        <v>6191.2</v>
      </c>
      <c r="I2964" s="249">
        <f t="shared" si="987"/>
        <v>3521060.99</v>
      </c>
      <c r="J2964" s="67">
        <f t="shared" si="977"/>
        <v>2.1100000000000001E-2</v>
      </c>
      <c r="K2964" s="259">
        <f t="shared" si="988"/>
        <v>6191.1989074166668</v>
      </c>
      <c r="L2964" s="250">
        <f t="shared" ref="L2964:L3027" si="990">ROUND(K2964-H2964,2)</f>
        <v>0</v>
      </c>
      <c r="M2964" s="19" t="s">
        <v>1260</v>
      </c>
      <c r="O2964" s="32" t="str">
        <f t="shared" si="989"/>
        <v>E345</v>
      </c>
      <c r="P2964" s="318"/>
      <c r="T2964" s="19" t="s">
        <v>1260</v>
      </c>
    </row>
    <row r="2965" spans="1:20" outlineLevel="2" x14ac:dyDescent="0.25">
      <c r="A2965" t="s">
        <v>248</v>
      </c>
      <c r="B2965" t="str">
        <f t="shared" si="986"/>
        <v>E345 PRD Accessory, Ferndale-9</v>
      </c>
      <c r="C2965" s="19" t="s">
        <v>1230</v>
      </c>
      <c r="E2965" s="27">
        <v>43373</v>
      </c>
      <c r="F2965" s="249">
        <v>3521060.99</v>
      </c>
      <c r="G2965" s="67">
        <v>2.1100000000000001E-2</v>
      </c>
      <c r="H2965" s="250">
        <v>6191.2</v>
      </c>
      <c r="I2965" s="249">
        <f t="shared" si="987"/>
        <v>3521060.99</v>
      </c>
      <c r="J2965" s="67">
        <f t="shared" si="977"/>
        <v>2.1100000000000001E-2</v>
      </c>
      <c r="K2965" s="259">
        <f t="shared" si="988"/>
        <v>6191.1989074166668</v>
      </c>
      <c r="L2965" s="250">
        <f t="shared" si="990"/>
        <v>0</v>
      </c>
      <c r="M2965" s="19" t="s">
        <v>1260</v>
      </c>
      <c r="O2965" s="32" t="str">
        <f t="shared" si="989"/>
        <v>E345</v>
      </c>
      <c r="P2965" s="318"/>
      <c r="T2965" s="19" t="s">
        <v>1260</v>
      </c>
    </row>
    <row r="2966" spans="1:20" outlineLevel="2" x14ac:dyDescent="0.25">
      <c r="A2966" t="s">
        <v>248</v>
      </c>
      <c r="B2966" t="str">
        <f t="shared" si="986"/>
        <v>E345 PRD Accessory, Ferndale-10</v>
      </c>
      <c r="C2966" s="19" t="s">
        <v>1230</v>
      </c>
      <c r="E2966" s="27">
        <v>43404</v>
      </c>
      <c r="F2966" s="249">
        <v>3521060.99</v>
      </c>
      <c r="G2966" s="67">
        <v>2.1100000000000001E-2</v>
      </c>
      <c r="H2966" s="250">
        <v>6191.2</v>
      </c>
      <c r="I2966" s="249">
        <f t="shared" si="987"/>
        <v>3521060.99</v>
      </c>
      <c r="J2966" s="67">
        <f t="shared" si="977"/>
        <v>2.1100000000000001E-2</v>
      </c>
      <c r="K2966" s="259">
        <f t="shared" si="988"/>
        <v>6191.1989074166668</v>
      </c>
      <c r="L2966" s="250">
        <f t="shared" si="990"/>
        <v>0</v>
      </c>
      <c r="M2966" s="19" t="s">
        <v>1260</v>
      </c>
      <c r="O2966" s="32" t="str">
        <f t="shared" si="989"/>
        <v>E345</v>
      </c>
      <c r="P2966" s="318"/>
      <c r="T2966" s="19" t="s">
        <v>1260</v>
      </c>
    </row>
    <row r="2967" spans="1:20" outlineLevel="2" x14ac:dyDescent="0.25">
      <c r="A2967" t="s">
        <v>248</v>
      </c>
      <c r="B2967" t="str">
        <f t="shared" si="986"/>
        <v>E345 PRD Accessory, Ferndale-11</v>
      </c>
      <c r="C2967" s="19" t="s">
        <v>1230</v>
      </c>
      <c r="E2967" s="27">
        <v>43434</v>
      </c>
      <c r="F2967" s="249">
        <v>3521060.99</v>
      </c>
      <c r="G2967" s="67">
        <v>2.1100000000000001E-2</v>
      </c>
      <c r="H2967" s="250">
        <v>6191.2</v>
      </c>
      <c r="I2967" s="249">
        <f t="shared" si="987"/>
        <v>3521060.99</v>
      </c>
      <c r="J2967" s="67">
        <f t="shared" si="977"/>
        <v>2.1100000000000001E-2</v>
      </c>
      <c r="K2967" s="259">
        <f t="shared" si="988"/>
        <v>6191.1989074166668</v>
      </c>
      <c r="L2967" s="250">
        <f t="shared" si="990"/>
        <v>0</v>
      </c>
      <c r="M2967" s="19" t="s">
        <v>1260</v>
      </c>
      <c r="O2967" s="32" t="str">
        <f t="shared" si="989"/>
        <v>E345</v>
      </c>
      <c r="P2967" s="318"/>
      <c r="T2967" s="19" t="s">
        <v>1260</v>
      </c>
    </row>
    <row r="2968" spans="1:20" outlineLevel="2" x14ac:dyDescent="0.25">
      <c r="A2968" t="s">
        <v>248</v>
      </c>
      <c r="B2968" t="str">
        <f t="shared" si="986"/>
        <v>E345 PRD Accessory, Ferndale-12</v>
      </c>
      <c r="C2968" s="19" t="s">
        <v>1230</v>
      </c>
      <c r="E2968" s="27">
        <v>43465</v>
      </c>
      <c r="F2968" s="249">
        <v>3521060.99</v>
      </c>
      <c r="G2968" s="67">
        <v>2.1100000000000001E-2</v>
      </c>
      <c r="H2968" s="250">
        <v>6191.2</v>
      </c>
      <c r="I2968" s="249">
        <f t="shared" si="987"/>
        <v>3521060.99</v>
      </c>
      <c r="J2968" s="67">
        <f t="shared" si="977"/>
        <v>2.1100000000000001E-2</v>
      </c>
      <c r="K2968" s="259">
        <f t="shared" si="988"/>
        <v>6191.1989074166668</v>
      </c>
      <c r="L2968" s="250">
        <f t="shared" si="990"/>
        <v>0</v>
      </c>
      <c r="M2968" s="19" t="s">
        <v>1260</v>
      </c>
      <c r="O2968" s="32" t="str">
        <f t="shared" si="989"/>
        <v>E345</v>
      </c>
      <c r="P2968" s="318"/>
      <c r="T2968" s="19" t="s">
        <v>1260</v>
      </c>
    </row>
    <row r="2969" spans="1:20" s="19" customFormat="1" ht="15.75" outlineLevel="1" thickBot="1" x14ac:dyDescent="0.3">
      <c r="A2969" s="28" t="s">
        <v>851</v>
      </c>
      <c r="C2969" s="20" t="s">
        <v>1235</v>
      </c>
      <c r="E2969" s="104" t="s">
        <v>1266</v>
      </c>
      <c r="F2969" s="29"/>
      <c r="G2969" s="30"/>
      <c r="H2969" s="41">
        <f>SUBTOTAL(9,H2957:H2968)</f>
        <v>74294.39999999998</v>
      </c>
      <c r="I2969" s="29"/>
      <c r="J2969" s="30">
        <f t="shared" si="977"/>
        <v>0</v>
      </c>
      <c r="K2969" s="41">
        <f>SUBTOTAL(9,K2957:K2968)</f>
        <v>74294.386888999987</v>
      </c>
      <c r="L2969" s="41">
        <f t="shared" si="990"/>
        <v>-0.01</v>
      </c>
      <c r="O2969" s="32" t="str">
        <f>LEFT(A2969,5)</f>
        <v xml:space="preserve">E345 </v>
      </c>
      <c r="P2969" s="318">
        <f>-L2969/2</f>
        <v>5.0000000000000001E-3</v>
      </c>
    </row>
    <row r="2970" spans="1:20" ht="15.75" outlineLevel="2" thickTop="1" x14ac:dyDescent="0.25">
      <c r="A2970" t="s">
        <v>249</v>
      </c>
      <c r="B2970" t="str">
        <f t="shared" ref="B2970:B2981" si="991">CONCATENATE(A2970,"-",MONTH(E2970))</f>
        <v>E345 PRD Accessory, Fred 1/APC-1</v>
      </c>
      <c r="C2970" s="19" t="s">
        <v>1230</v>
      </c>
      <c r="E2970" s="27">
        <v>43131</v>
      </c>
      <c r="F2970" s="249">
        <v>296766.71999999997</v>
      </c>
      <c r="G2970" s="67">
        <v>2.9899999999999999E-2</v>
      </c>
      <c r="H2970" s="250">
        <v>739.44</v>
      </c>
      <c r="I2970" s="249">
        <f t="shared" ref="I2970:I2981" si="992">VLOOKUP(CONCATENATE(A2970,"-12"),$B$6:$F$7816,5,FALSE)</f>
        <v>296766.71999999997</v>
      </c>
      <c r="J2970" s="67">
        <f t="shared" si="977"/>
        <v>2.9899999999999999E-2</v>
      </c>
      <c r="K2970" s="259">
        <f t="shared" ref="K2970:K2981" si="993">I2970*J2970/12</f>
        <v>739.44374399999981</v>
      </c>
      <c r="L2970" s="250">
        <f t="shared" si="990"/>
        <v>0</v>
      </c>
      <c r="M2970" s="19" t="s">
        <v>1260</v>
      </c>
      <c r="O2970" s="32" t="str">
        <f t="shared" ref="O2970:O2981" si="994">LEFT(A2970,4)</f>
        <v>E345</v>
      </c>
      <c r="P2970" s="318"/>
      <c r="T2970" s="19" t="s">
        <v>1260</v>
      </c>
    </row>
    <row r="2971" spans="1:20" outlineLevel="2" x14ac:dyDescent="0.25">
      <c r="A2971" t="s">
        <v>249</v>
      </c>
      <c r="B2971" t="str">
        <f t="shared" si="991"/>
        <v>E345 PRD Accessory, Fred 1/APC-2</v>
      </c>
      <c r="C2971" s="19" t="s">
        <v>1230</v>
      </c>
      <c r="E2971" s="27">
        <v>43159</v>
      </c>
      <c r="F2971" s="249">
        <v>296766.71999999997</v>
      </c>
      <c r="G2971" s="67">
        <v>2.9899999999999999E-2</v>
      </c>
      <c r="H2971" s="250">
        <v>739.44</v>
      </c>
      <c r="I2971" s="249">
        <f t="shared" si="992"/>
        <v>296766.71999999997</v>
      </c>
      <c r="J2971" s="67">
        <f t="shared" si="977"/>
        <v>2.9899999999999999E-2</v>
      </c>
      <c r="K2971" s="259">
        <f t="shared" si="993"/>
        <v>739.44374399999981</v>
      </c>
      <c r="L2971" s="250">
        <f t="shared" si="990"/>
        <v>0</v>
      </c>
      <c r="M2971" s="19" t="s">
        <v>1260</v>
      </c>
      <c r="O2971" s="32" t="str">
        <f t="shared" si="994"/>
        <v>E345</v>
      </c>
      <c r="P2971" s="318"/>
      <c r="T2971" s="19" t="s">
        <v>1260</v>
      </c>
    </row>
    <row r="2972" spans="1:20" outlineLevel="2" x14ac:dyDescent="0.25">
      <c r="A2972" t="s">
        <v>249</v>
      </c>
      <c r="B2972" t="str">
        <f t="shared" si="991"/>
        <v>E345 PRD Accessory, Fred 1/APC-3</v>
      </c>
      <c r="C2972" s="19" t="s">
        <v>1230</v>
      </c>
      <c r="E2972" s="27">
        <v>43190</v>
      </c>
      <c r="F2972" s="249">
        <v>296766.71999999997</v>
      </c>
      <c r="G2972" s="67">
        <v>2.9899999999999999E-2</v>
      </c>
      <c r="H2972" s="250">
        <v>739.44</v>
      </c>
      <c r="I2972" s="249">
        <f t="shared" si="992"/>
        <v>296766.71999999997</v>
      </c>
      <c r="J2972" s="67">
        <f t="shared" si="977"/>
        <v>2.9899999999999999E-2</v>
      </c>
      <c r="K2972" s="259">
        <f t="shared" si="993"/>
        <v>739.44374399999981</v>
      </c>
      <c r="L2972" s="250">
        <f t="shared" si="990"/>
        <v>0</v>
      </c>
      <c r="M2972" s="19" t="s">
        <v>1260</v>
      </c>
      <c r="O2972" s="32" t="str">
        <f t="shared" si="994"/>
        <v>E345</v>
      </c>
      <c r="P2972" s="318"/>
      <c r="T2972" s="19" t="s">
        <v>1260</v>
      </c>
    </row>
    <row r="2973" spans="1:20" outlineLevel="2" x14ac:dyDescent="0.25">
      <c r="A2973" t="s">
        <v>249</v>
      </c>
      <c r="B2973" t="str">
        <f t="shared" si="991"/>
        <v>E345 PRD Accessory, Fred 1/APC-4</v>
      </c>
      <c r="C2973" s="19" t="s">
        <v>1230</v>
      </c>
      <c r="E2973" s="27">
        <v>43220</v>
      </c>
      <c r="F2973" s="249">
        <v>296766.71999999997</v>
      </c>
      <c r="G2973" s="67">
        <v>2.9899999999999999E-2</v>
      </c>
      <c r="H2973" s="250">
        <v>739.44</v>
      </c>
      <c r="I2973" s="249">
        <f t="shared" si="992"/>
        <v>296766.71999999997</v>
      </c>
      <c r="J2973" s="67">
        <f t="shared" si="977"/>
        <v>2.9899999999999999E-2</v>
      </c>
      <c r="K2973" s="259">
        <f t="shared" si="993"/>
        <v>739.44374399999981</v>
      </c>
      <c r="L2973" s="250">
        <f t="shared" si="990"/>
        <v>0</v>
      </c>
      <c r="M2973" s="19" t="s">
        <v>1260</v>
      </c>
      <c r="O2973" s="32" t="str">
        <f t="shared" si="994"/>
        <v>E345</v>
      </c>
      <c r="P2973" s="318"/>
      <c r="T2973" s="19" t="s">
        <v>1260</v>
      </c>
    </row>
    <row r="2974" spans="1:20" outlineLevel="2" x14ac:dyDescent="0.25">
      <c r="A2974" t="s">
        <v>249</v>
      </c>
      <c r="B2974" t="str">
        <f t="shared" si="991"/>
        <v>E345 PRD Accessory, Fred 1/APC-5</v>
      </c>
      <c r="C2974" s="19" t="s">
        <v>1230</v>
      </c>
      <c r="E2974" s="27">
        <v>43251</v>
      </c>
      <c r="F2974" s="249">
        <v>296766.71999999997</v>
      </c>
      <c r="G2974" s="67">
        <v>2.9899999999999999E-2</v>
      </c>
      <c r="H2974" s="250">
        <v>739.44</v>
      </c>
      <c r="I2974" s="249">
        <f t="shared" si="992"/>
        <v>296766.71999999997</v>
      </c>
      <c r="J2974" s="67">
        <f t="shared" si="977"/>
        <v>2.9899999999999999E-2</v>
      </c>
      <c r="K2974" s="259">
        <f t="shared" si="993"/>
        <v>739.44374399999981</v>
      </c>
      <c r="L2974" s="250">
        <f t="shared" si="990"/>
        <v>0</v>
      </c>
      <c r="M2974" s="19" t="s">
        <v>1260</v>
      </c>
      <c r="O2974" s="32" t="str">
        <f t="shared" si="994"/>
        <v>E345</v>
      </c>
      <c r="P2974" s="318"/>
      <c r="T2974" s="19" t="s">
        <v>1260</v>
      </c>
    </row>
    <row r="2975" spans="1:20" outlineLevel="2" x14ac:dyDescent="0.25">
      <c r="A2975" t="s">
        <v>249</v>
      </c>
      <c r="B2975" t="str">
        <f t="shared" si="991"/>
        <v>E345 PRD Accessory, Fred 1/APC-6</v>
      </c>
      <c r="C2975" s="19" t="s">
        <v>1230</v>
      </c>
      <c r="E2975" s="27">
        <v>43281</v>
      </c>
      <c r="F2975" s="249">
        <v>296766.71999999997</v>
      </c>
      <c r="G2975" s="67">
        <v>2.9899999999999999E-2</v>
      </c>
      <c r="H2975" s="250">
        <v>739.44</v>
      </c>
      <c r="I2975" s="249">
        <f t="shared" si="992"/>
        <v>296766.71999999997</v>
      </c>
      <c r="J2975" s="67">
        <f t="shared" si="977"/>
        <v>2.9899999999999999E-2</v>
      </c>
      <c r="K2975" s="259">
        <f t="shared" si="993"/>
        <v>739.44374399999981</v>
      </c>
      <c r="L2975" s="250">
        <f t="shared" si="990"/>
        <v>0</v>
      </c>
      <c r="M2975" s="19" t="s">
        <v>1260</v>
      </c>
      <c r="O2975" s="32" t="str">
        <f t="shared" si="994"/>
        <v>E345</v>
      </c>
      <c r="P2975" s="318"/>
      <c r="T2975" s="19" t="s">
        <v>1260</v>
      </c>
    </row>
    <row r="2976" spans="1:20" outlineLevel="2" x14ac:dyDescent="0.25">
      <c r="A2976" t="s">
        <v>249</v>
      </c>
      <c r="B2976" t="str">
        <f t="shared" si="991"/>
        <v>E345 PRD Accessory, Fred 1/APC-7</v>
      </c>
      <c r="C2976" s="19" t="s">
        <v>1230</v>
      </c>
      <c r="E2976" s="27">
        <v>43312</v>
      </c>
      <c r="F2976" s="249">
        <v>296766.71999999997</v>
      </c>
      <c r="G2976" s="67">
        <v>2.9899999999999999E-2</v>
      </c>
      <c r="H2976" s="250">
        <v>739.44</v>
      </c>
      <c r="I2976" s="249">
        <f t="shared" si="992"/>
        <v>296766.71999999997</v>
      </c>
      <c r="J2976" s="67">
        <f t="shared" si="977"/>
        <v>2.9899999999999999E-2</v>
      </c>
      <c r="K2976" s="259">
        <f t="shared" si="993"/>
        <v>739.44374399999981</v>
      </c>
      <c r="L2976" s="250">
        <f t="shared" si="990"/>
        <v>0</v>
      </c>
      <c r="M2976" s="19" t="s">
        <v>1260</v>
      </c>
      <c r="O2976" s="32" t="str">
        <f t="shared" si="994"/>
        <v>E345</v>
      </c>
      <c r="P2976" s="318"/>
      <c r="T2976" s="19" t="s">
        <v>1260</v>
      </c>
    </row>
    <row r="2977" spans="1:20" outlineLevel="2" x14ac:dyDescent="0.25">
      <c r="A2977" t="s">
        <v>249</v>
      </c>
      <c r="B2977" t="str">
        <f t="shared" si="991"/>
        <v>E345 PRD Accessory, Fred 1/APC-8</v>
      </c>
      <c r="C2977" s="19" t="s">
        <v>1230</v>
      </c>
      <c r="E2977" s="27">
        <v>43343</v>
      </c>
      <c r="F2977" s="249">
        <v>296766.71999999997</v>
      </c>
      <c r="G2977" s="67">
        <v>2.9899999999999999E-2</v>
      </c>
      <c r="H2977" s="250">
        <v>739.44</v>
      </c>
      <c r="I2977" s="249">
        <f t="shared" si="992"/>
        <v>296766.71999999997</v>
      </c>
      <c r="J2977" s="67">
        <f t="shared" si="977"/>
        <v>2.9899999999999999E-2</v>
      </c>
      <c r="K2977" s="259">
        <f t="shared" si="993"/>
        <v>739.44374399999981</v>
      </c>
      <c r="L2977" s="250">
        <f t="shared" si="990"/>
        <v>0</v>
      </c>
      <c r="M2977" s="19" t="s">
        <v>1260</v>
      </c>
      <c r="O2977" s="32" t="str">
        <f t="shared" si="994"/>
        <v>E345</v>
      </c>
      <c r="P2977" s="318"/>
      <c r="T2977" s="19" t="s">
        <v>1260</v>
      </c>
    </row>
    <row r="2978" spans="1:20" outlineLevel="2" x14ac:dyDescent="0.25">
      <c r="A2978" t="s">
        <v>249</v>
      </c>
      <c r="B2978" t="str">
        <f t="shared" si="991"/>
        <v>E345 PRD Accessory, Fred 1/APC-9</v>
      </c>
      <c r="C2978" s="19" t="s">
        <v>1230</v>
      </c>
      <c r="E2978" s="27">
        <v>43373</v>
      </c>
      <c r="F2978" s="249">
        <v>296766.71999999997</v>
      </c>
      <c r="G2978" s="67">
        <v>2.9899999999999999E-2</v>
      </c>
      <c r="H2978" s="250">
        <v>739.44</v>
      </c>
      <c r="I2978" s="249">
        <f t="shared" si="992"/>
        <v>296766.71999999997</v>
      </c>
      <c r="J2978" s="67">
        <f t="shared" si="977"/>
        <v>2.9899999999999999E-2</v>
      </c>
      <c r="K2978" s="259">
        <f t="shared" si="993"/>
        <v>739.44374399999981</v>
      </c>
      <c r="L2978" s="250">
        <f t="shared" si="990"/>
        <v>0</v>
      </c>
      <c r="M2978" s="19" t="s">
        <v>1260</v>
      </c>
      <c r="O2978" s="32" t="str">
        <f t="shared" si="994"/>
        <v>E345</v>
      </c>
      <c r="P2978" s="318"/>
      <c r="T2978" s="19" t="s">
        <v>1260</v>
      </c>
    </row>
    <row r="2979" spans="1:20" outlineLevel="2" x14ac:dyDescent="0.25">
      <c r="A2979" t="s">
        <v>249</v>
      </c>
      <c r="B2979" t="str">
        <f t="shared" si="991"/>
        <v>E345 PRD Accessory, Fred 1/APC-10</v>
      </c>
      <c r="C2979" s="19" t="s">
        <v>1230</v>
      </c>
      <c r="E2979" s="27">
        <v>43404</v>
      </c>
      <c r="F2979" s="249">
        <v>296766.71999999997</v>
      </c>
      <c r="G2979" s="67">
        <v>2.9899999999999999E-2</v>
      </c>
      <c r="H2979" s="250">
        <v>739.44</v>
      </c>
      <c r="I2979" s="249">
        <f t="shared" si="992"/>
        <v>296766.71999999997</v>
      </c>
      <c r="J2979" s="67">
        <f t="shared" si="977"/>
        <v>2.9899999999999999E-2</v>
      </c>
      <c r="K2979" s="259">
        <f t="shared" si="993"/>
        <v>739.44374399999981</v>
      </c>
      <c r="L2979" s="250">
        <f t="shared" si="990"/>
        <v>0</v>
      </c>
      <c r="M2979" s="19" t="s">
        <v>1260</v>
      </c>
      <c r="O2979" s="32" t="str">
        <f t="shared" si="994"/>
        <v>E345</v>
      </c>
      <c r="P2979" s="318"/>
      <c r="T2979" s="19" t="s">
        <v>1260</v>
      </c>
    </row>
    <row r="2980" spans="1:20" outlineLevel="2" x14ac:dyDescent="0.25">
      <c r="A2980" t="s">
        <v>249</v>
      </c>
      <c r="B2980" t="str">
        <f t="shared" si="991"/>
        <v>E345 PRD Accessory, Fred 1/APC-11</v>
      </c>
      <c r="C2980" s="19" t="s">
        <v>1230</v>
      </c>
      <c r="E2980" s="27">
        <v>43434</v>
      </c>
      <c r="F2980" s="249">
        <v>296766.71999999997</v>
      </c>
      <c r="G2980" s="67">
        <v>2.9899999999999999E-2</v>
      </c>
      <c r="H2980" s="250">
        <v>739.44</v>
      </c>
      <c r="I2980" s="249">
        <f t="shared" si="992"/>
        <v>296766.71999999997</v>
      </c>
      <c r="J2980" s="67">
        <f t="shared" si="977"/>
        <v>2.9899999999999999E-2</v>
      </c>
      <c r="K2980" s="259">
        <f t="shared" si="993"/>
        <v>739.44374399999981</v>
      </c>
      <c r="L2980" s="250">
        <f t="shared" si="990"/>
        <v>0</v>
      </c>
      <c r="M2980" s="19" t="s">
        <v>1260</v>
      </c>
      <c r="O2980" s="32" t="str">
        <f t="shared" si="994"/>
        <v>E345</v>
      </c>
      <c r="P2980" s="318"/>
      <c r="T2980" s="19" t="s">
        <v>1260</v>
      </c>
    </row>
    <row r="2981" spans="1:20" outlineLevel="2" x14ac:dyDescent="0.25">
      <c r="A2981" t="s">
        <v>249</v>
      </c>
      <c r="B2981" t="str">
        <f t="shared" si="991"/>
        <v>E345 PRD Accessory, Fred 1/APC-12</v>
      </c>
      <c r="C2981" s="19" t="s">
        <v>1230</v>
      </c>
      <c r="E2981" s="27">
        <v>43465</v>
      </c>
      <c r="F2981" s="249">
        <v>296766.71999999997</v>
      </c>
      <c r="G2981" s="67">
        <v>2.9899999999999999E-2</v>
      </c>
      <c r="H2981" s="250">
        <v>739.44</v>
      </c>
      <c r="I2981" s="249">
        <f t="shared" si="992"/>
        <v>296766.71999999997</v>
      </c>
      <c r="J2981" s="67">
        <f t="shared" si="977"/>
        <v>2.9899999999999999E-2</v>
      </c>
      <c r="K2981" s="259">
        <f t="shared" si="993"/>
        <v>739.44374399999981</v>
      </c>
      <c r="L2981" s="250">
        <f t="shared" si="990"/>
        <v>0</v>
      </c>
      <c r="M2981" s="19" t="s">
        <v>1260</v>
      </c>
      <c r="O2981" s="32" t="str">
        <f t="shared" si="994"/>
        <v>E345</v>
      </c>
      <c r="P2981" s="318"/>
      <c r="T2981" s="19" t="s">
        <v>1260</v>
      </c>
    </row>
    <row r="2982" spans="1:20" s="19" customFormat="1" ht="15.75" outlineLevel="1" thickBot="1" x14ac:dyDescent="0.3">
      <c r="A2982" s="28" t="s">
        <v>852</v>
      </c>
      <c r="C2982" s="20" t="s">
        <v>1235</v>
      </c>
      <c r="E2982" s="104" t="s">
        <v>1266</v>
      </c>
      <c r="F2982" s="29"/>
      <c r="G2982" s="30"/>
      <c r="H2982" s="41">
        <f>SUBTOTAL(9,H2970:H2981)</f>
        <v>8873.2800000000025</v>
      </c>
      <c r="I2982" s="29"/>
      <c r="J2982" s="30">
        <f t="shared" si="977"/>
        <v>0</v>
      </c>
      <c r="K2982" s="41">
        <f>SUBTOTAL(9,K2970:K2981)</f>
        <v>8873.324928</v>
      </c>
      <c r="L2982" s="41">
        <f t="shared" si="990"/>
        <v>0.04</v>
      </c>
      <c r="O2982" s="32" t="str">
        <f>LEFT(A2982,5)</f>
        <v xml:space="preserve">E345 </v>
      </c>
      <c r="P2982" s="318">
        <f>-L2982/2</f>
        <v>-0.02</v>
      </c>
    </row>
    <row r="2983" spans="1:20" ht="15.75" outlineLevel="2" thickTop="1" x14ac:dyDescent="0.25">
      <c r="A2983" t="s">
        <v>250</v>
      </c>
      <c r="B2983" t="str">
        <f t="shared" ref="B2983:B2994" si="995">CONCATENATE(A2983,"-",MONTH(E2983))</f>
        <v>E345 PRD Accessory, Frederickson-1</v>
      </c>
      <c r="C2983" s="19" t="s">
        <v>1230</v>
      </c>
      <c r="E2983" s="27">
        <v>43131</v>
      </c>
      <c r="F2983" s="249">
        <v>2851683.45</v>
      </c>
      <c r="G2983" s="67">
        <v>2.4299999999999999E-2</v>
      </c>
      <c r="H2983" s="250">
        <v>5774.66</v>
      </c>
      <c r="I2983" s="249">
        <f t="shared" ref="I2983:I2994" si="996">VLOOKUP(CONCATENATE(A2983,"-12"),$B$6:$F$7816,5,FALSE)</f>
        <v>2851683.45</v>
      </c>
      <c r="J2983" s="67">
        <f t="shared" si="977"/>
        <v>2.4299999999999999E-2</v>
      </c>
      <c r="K2983" s="259">
        <f t="shared" ref="K2983:K2994" si="997">I2983*J2983/12</f>
        <v>5774.6589862500005</v>
      </c>
      <c r="L2983" s="250">
        <f t="shared" si="990"/>
        <v>0</v>
      </c>
      <c r="M2983" s="19" t="s">
        <v>1260</v>
      </c>
      <c r="O2983" s="32" t="str">
        <f t="shared" ref="O2983:O2994" si="998">LEFT(A2983,4)</f>
        <v>E345</v>
      </c>
      <c r="P2983" s="318"/>
      <c r="T2983" s="19" t="s">
        <v>1260</v>
      </c>
    </row>
    <row r="2984" spans="1:20" outlineLevel="2" x14ac:dyDescent="0.25">
      <c r="A2984" t="s">
        <v>250</v>
      </c>
      <c r="B2984" t="str">
        <f t="shared" si="995"/>
        <v>E345 PRD Accessory, Frederickson-2</v>
      </c>
      <c r="C2984" s="19" t="s">
        <v>1230</v>
      </c>
      <c r="E2984" s="27">
        <v>43159</v>
      </c>
      <c r="F2984" s="249">
        <v>2851683.45</v>
      </c>
      <c r="G2984" s="67">
        <v>2.4299999999999999E-2</v>
      </c>
      <c r="H2984" s="250">
        <v>5774.66</v>
      </c>
      <c r="I2984" s="249">
        <f t="shared" si="996"/>
        <v>2851683.45</v>
      </c>
      <c r="J2984" s="67">
        <f t="shared" si="977"/>
        <v>2.4299999999999999E-2</v>
      </c>
      <c r="K2984" s="259">
        <f t="shared" si="997"/>
        <v>5774.6589862500005</v>
      </c>
      <c r="L2984" s="250">
        <f t="shared" si="990"/>
        <v>0</v>
      </c>
      <c r="M2984" s="19" t="s">
        <v>1260</v>
      </c>
      <c r="O2984" s="32" t="str">
        <f t="shared" si="998"/>
        <v>E345</v>
      </c>
      <c r="P2984" s="318"/>
      <c r="T2984" s="19" t="s">
        <v>1260</v>
      </c>
    </row>
    <row r="2985" spans="1:20" outlineLevel="2" x14ac:dyDescent="0.25">
      <c r="A2985" t="s">
        <v>250</v>
      </c>
      <c r="B2985" t="str">
        <f t="shared" si="995"/>
        <v>E345 PRD Accessory, Frederickson-3</v>
      </c>
      <c r="C2985" s="19" t="s">
        <v>1230</v>
      </c>
      <c r="E2985" s="27">
        <v>43190</v>
      </c>
      <c r="F2985" s="249">
        <v>2851683.45</v>
      </c>
      <c r="G2985" s="67">
        <v>2.4299999999999999E-2</v>
      </c>
      <c r="H2985" s="250">
        <v>5774.66</v>
      </c>
      <c r="I2985" s="249">
        <f t="shared" si="996"/>
        <v>2851683.45</v>
      </c>
      <c r="J2985" s="67">
        <f t="shared" si="977"/>
        <v>2.4299999999999999E-2</v>
      </c>
      <c r="K2985" s="259">
        <f t="shared" si="997"/>
        <v>5774.6589862500005</v>
      </c>
      <c r="L2985" s="250">
        <f t="shared" si="990"/>
        <v>0</v>
      </c>
      <c r="M2985" s="19" t="s">
        <v>1260</v>
      </c>
      <c r="O2985" s="32" t="str">
        <f t="shared" si="998"/>
        <v>E345</v>
      </c>
      <c r="P2985" s="318"/>
      <c r="T2985" s="19" t="s">
        <v>1260</v>
      </c>
    </row>
    <row r="2986" spans="1:20" outlineLevel="2" x14ac:dyDescent="0.25">
      <c r="A2986" t="s">
        <v>250</v>
      </c>
      <c r="B2986" t="str">
        <f t="shared" si="995"/>
        <v>E345 PRD Accessory, Frederickson-4</v>
      </c>
      <c r="C2986" s="19" t="s">
        <v>1230</v>
      </c>
      <c r="E2986" s="27">
        <v>43220</v>
      </c>
      <c r="F2986" s="249">
        <v>2851683.45</v>
      </c>
      <c r="G2986" s="67">
        <v>2.4299999999999999E-2</v>
      </c>
      <c r="H2986" s="250">
        <v>5774.66</v>
      </c>
      <c r="I2986" s="249">
        <f t="shared" si="996"/>
        <v>2851683.45</v>
      </c>
      <c r="J2986" s="67">
        <f t="shared" si="977"/>
        <v>2.4299999999999999E-2</v>
      </c>
      <c r="K2986" s="259">
        <f t="shared" si="997"/>
        <v>5774.6589862500005</v>
      </c>
      <c r="L2986" s="250">
        <f t="shared" si="990"/>
        <v>0</v>
      </c>
      <c r="M2986" s="19" t="s">
        <v>1260</v>
      </c>
      <c r="O2986" s="32" t="str">
        <f t="shared" si="998"/>
        <v>E345</v>
      </c>
      <c r="P2986" s="318"/>
      <c r="T2986" s="19" t="s">
        <v>1260</v>
      </c>
    </row>
    <row r="2987" spans="1:20" outlineLevel="2" x14ac:dyDescent="0.25">
      <c r="A2987" t="s">
        <v>250</v>
      </c>
      <c r="B2987" t="str">
        <f t="shared" si="995"/>
        <v>E345 PRD Accessory, Frederickson-5</v>
      </c>
      <c r="C2987" s="19" t="s">
        <v>1230</v>
      </c>
      <c r="E2987" s="27">
        <v>43251</v>
      </c>
      <c r="F2987" s="249">
        <v>2851683.45</v>
      </c>
      <c r="G2987" s="67">
        <v>2.4299999999999999E-2</v>
      </c>
      <c r="H2987" s="250">
        <v>5774.66</v>
      </c>
      <c r="I2987" s="249">
        <f t="shared" si="996"/>
        <v>2851683.45</v>
      </c>
      <c r="J2987" s="67">
        <f t="shared" si="977"/>
        <v>2.4299999999999999E-2</v>
      </c>
      <c r="K2987" s="259">
        <f t="shared" si="997"/>
        <v>5774.6589862500005</v>
      </c>
      <c r="L2987" s="250">
        <f t="shared" si="990"/>
        <v>0</v>
      </c>
      <c r="M2987" s="19" t="s">
        <v>1260</v>
      </c>
      <c r="O2987" s="32" t="str">
        <f t="shared" si="998"/>
        <v>E345</v>
      </c>
      <c r="P2987" s="318"/>
      <c r="T2987" s="19" t="s">
        <v>1260</v>
      </c>
    </row>
    <row r="2988" spans="1:20" outlineLevel="2" x14ac:dyDescent="0.25">
      <c r="A2988" t="s">
        <v>250</v>
      </c>
      <c r="B2988" t="str">
        <f t="shared" si="995"/>
        <v>E345 PRD Accessory, Frederickson-6</v>
      </c>
      <c r="C2988" s="19" t="s">
        <v>1230</v>
      </c>
      <c r="E2988" s="27">
        <v>43281</v>
      </c>
      <c r="F2988" s="249">
        <v>2851683.45</v>
      </c>
      <c r="G2988" s="67">
        <v>2.4299999999999999E-2</v>
      </c>
      <c r="H2988" s="250">
        <v>5774.66</v>
      </c>
      <c r="I2988" s="249">
        <f t="shared" si="996"/>
        <v>2851683.45</v>
      </c>
      <c r="J2988" s="67">
        <f t="shared" si="977"/>
        <v>2.4299999999999999E-2</v>
      </c>
      <c r="K2988" s="259">
        <f t="shared" si="997"/>
        <v>5774.6589862500005</v>
      </c>
      <c r="L2988" s="250">
        <f t="shared" si="990"/>
        <v>0</v>
      </c>
      <c r="M2988" s="19" t="s">
        <v>1260</v>
      </c>
      <c r="O2988" s="32" t="str">
        <f t="shared" si="998"/>
        <v>E345</v>
      </c>
      <c r="P2988" s="318"/>
      <c r="T2988" s="19" t="s">
        <v>1260</v>
      </c>
    </row>
    <row r="2989" spans="1:20" outlineLevel="2" x14ac:dyDescent="0.25">
      <c r="A2989" t="s">
        <v>250</v>
      </c>
      <c r="B2989" t="str">
        <f t="shared" si="995"/>
        <v>E345 PRD Accessory, Frederickson-7</v>
      </c>
      <c r="C2989" s="19" t="s">
        <v>1230</v>
      </c>
      <c r="E2989" s="27">
        <v>43312</v>
      </c>
      <c r="F2989" s="249">
        <v>2851683.45</v>
      </c>
      <c r="G2989" s="67">
        <v>2.4299999999999999E-2</v>
      </c>
      <c r="H2989" s="250">
        <v>5774.66</v>
      </c>
      <c r="I2989" s="249">
        <f t="shared" si="996"/>
        <v>2851683.45</v>
      </c>
      <c r="J2989" s="67">
        <f t="shared" si="977"/>
        <v>2.4299999999999999E-2</v>
      </c>
      <c r="K2989" s="259">
        <f t="shared" si="997"/>
        <v>5774.6589862500005</v>
      </c>
      <c r="L2989" s="250">
        <f t="shared" si="990"/>
        <v>0</v>
      </c>
      <c r="M2989" s="19" t="s">
        <v>1260</v>
      </c>
      <c r="O2989" s="32" t="str">
        <f t="shared" si="998"/>
        <v>E345</v>
      </c>
      <c r="P2989" s="318"/>
      <c r="T2989" s="19" t="s">
        <v>1260</v>
      </c>
    </row>
    <row r="2990" spans="1:20" outlineLevel="2" x14ac:dyDescent="0.25">
      <c r="A2990" t="s">
        <v>250</v>
      </c>
      <c r="B2990" t="str">
        <f t="shared" si="995"/>
        <v>E345 PRD Accessory, Frederickson-8</v>
      </c>
      <c r="C2990" s="19" t="s">
        <v>1230</v>
      </c>
      <c r="E2990" s="27">
        <v>43343</v>
      </c>
      <c r="F2990" s="249">
        <v>2851683.45</v>
      </c>
      <c r="G2990" s="67">
        <v>2.4299999999999999E-2</v>
      </c>
      <c r="H2990" s="250">
        <v>5774.66</v>
      </c>
      <c r="I2990" s="249">
        <f t="shared" si="996"/>
        <v>2851683.45</v>
      </c>
      <c r="J2990" s="67">
        <f t="shared" ref="J2990:J3053" si="999">G2990</f>
        <v>2.4299999999999999E-2</v>
      </c>
      <c r="K2990" s="259">
        <f t="shared" si="997"/>
        <v>5774.6589862500005</v>
      </c>
      <c r="L2990" s="250">
        <f t="shared" si="990"/>
        <v>0</v>
      </c>
      <c r="M2990" s="19" t="s">
        <v>1260</v>
      </c>
      <c r="O2990" s="32" t="str">
        <f t="shared" si="998"/>
        <v>E345</v>
      </c>
      <c r="P2990" s="318"/>
      <c r="T2990" s="19" t="s">
        <v>1260</v>
      </c>
    </row>
    <row r="2991" spans="1:20" outlineLevel="2" x14ac:dyDescent="0.25">
      <c r="A2991" t="s">
        <v>250</v>
      </c>
      <c r="B2991" t="str">
        <f t="shared" si="995"/>
        <v>E345 PRD Accessory, Frederickson-9</v>
      </c>
      <c r="C2991" s="19" t="s">
        <v>1230</v>
      </c>
      <c r="E2991" s="27">
        <v>43373</v>
      </c>
      <c r="F2991" s="249">
        <v>2851683.45</v>
      </c>
      <c r="G2991" s="67">
        <v>2.4299999999999999E-2</v>
      </c>
      <c r="H2991" s="250">
        <v>5774.66</v>
      </c>
      <c r="I2991" s="249">
        <f t="shared" si="996"/>
        <v>2851683.45</v>
      </c>
      <c r="J2991" s="67">
        <f t="shared" si="999"/>
        <v>2.4299999999999999E-2</v>
      </c>
      <c r="K2991" s="259">
        <f t="shared" si="997"/>
        <v>5774.6589862500005</v>
      </c>
      <c r="L2991" s="250">
        <f t="shared" si="990"/>
        <v>0</v>
      </c>
      <c r="M2991" s="19" t="s">
        <v>1260</v>
      </c>
      <c r="O2991" s="32" t="str">
        <f t="shared" si="998"/>
        <v>E345</v>
      </c>
      <c r="P2991" s="318"/>
      <c r="T2991" s="19" t="s">
        <v>1260</v>
      </c>
    </row>
    <row r="2992" spans="1:20" outlineLevel="2" x14ac:dyDescent="0.25">
      <c r="A2992" t="s">
        <v>250</v>
      </c>
      <c r="B2992" t="str">
        <f t="shared" si="995"/>
        <v>E345 PRD Accessory, Frederickson-10</v>
      </c>
      <c r="C2992" s="19" t="s">
        <v>1230</v>
      </c>
      <c r="E2992" s="27">
        <v>43404</v>
      </c>
      <c r="F2992" s="249">
        <v>2851683.45</v>
      </c>
      <c r="G2992" s="67">
        <v>2.4299999999999999E-2</v>
      </c>
      <c r="H2992" s="250">
        <v>5774.66</v>
      </c>
      <c r="I2992" s="249">
        <f t="shared" si="996"/>
        <v>2851683.45</v>
      </c>
      <c r="J2992" s="67">
        <f t="shared" si="999"/>
        <v>2.4299999999999999E-2</v>
      </c>
      <c r="K2992" s="259">
        <f t="shared" si="997"/>
        <v>5774.6589862500005</v>
      </c>
      <c r="L2992" s="250">
        <f t="shared" si="990"/>
        <v>0</v>
      </c>
      <c r="M2992" s="19" t="s">
        <v>1260</v>
      </c>
      <c r="O2992" s="32" t="str">
        <f t="shared" si="998"/>
        <v>E345</v>
      </c>
      <c r="P2992" s="318"/>
      <c r="T2992" s="19" t="s">
        <v>1260</v>
      </c>
    </row>
    <row r="2993" spans="1:20" outlineLevel="2" x14ac:dyDescent="0.25">
      <c r="A2993" t="s">
        <v>250</v>
      </c>
      <c r="B2993" t="str">
        <f t="shared" si="995"/>
        <v>E345 PRD Accessory, Frederickson-11</v>
      </c>
      <c r="C2993" s="19" t="s">
        <v>1230</v>
      </c>
      <c r="E2993" s="27">
        <v>43434</v>
      </c>
      <c r="F2993" s="249">
        <v>2851683.45</v>
      </c>
      <c r="G2993" s="67">
        <v>2.4299999999999999E-2</v>
      </c>
      <c r="H2993" s="250">
        <v>5774.66</v>
      </c>
      <c r="I2993" s="249">
        <f t="shared" si="996"/>
        <v>2851683.45</v>
      </c>
      <c r="J2993" s="67">
        <f t="shared" si="999"/>
        <v>2.4299999999999999E-2</v>
      </c>
      <c r="K2993" s="259">
        <f t="shared" si="997"/>
        <v>5774.6589862500005</v>
      </c>
      <c r="L2993" s="250">
        <f t="shared" si="990"/>
        <v>0</v>
      </c>
      <c r="M2993" s="19" t="s">
        <v>1260</v>
      </c>
      <c r="O2993" s="32" t="str">
        <f t="shared" si="998"/>
        <v>E345</v>
      </c>
      <c r="P2993" s="318"/>
      <c r="T2993" s="19" t="s">
        <v>1260</v>
      </c>
    </row>
    <row r="2994" spans="1:20" outlineLevel="2" x14ac:dyDescent="0.25">
      <c r="A2994" t="s">
        <v>250</v>
      </c>
      <c r="B2994" t="str">
        <f t="shared" si="995"/>
        <v>E345 PRD Accessory, Frederickson-12</v>
      </c>
      <c r="C2994" s="19" t="s">
        <v>1230</v>
      </c>
      <c r="E2994" s="27">
        <v>43465</v>
      </c>
      <c r="F2994" s="249">
        <v>2851683.45</v>
      </c>
      <c r="G2994" s="67">
        <v>2.4299999999999999E-2</v>
      </c>
      <c r="H2994" s="250">
        <v>5774.66</v>
      </c>
      <c r="I2994" s="249">
        <f t="shared" si="996"/>
        <v>2851683.45</v>
      </c>
      <c r="J2994" s="67">
        <f t="shared" si="999"/>
        <v>2.4299999999999999E-2</v>
      </c>
      <c r="K2994" s="259">
        <f t="shared" si="997"/>
        <v>5774.6589862500005</v>
      </c>
      <c r="L2994" s="250">
        <f t="shared" si="990"/>
        <v>0</v>
      </c>
      <c r="M2994" s="19" t="s">
        <v>1260</v>
      </c>
      <c r="O2994" s="32" t="str">
        <f t="shared" si="998"/>
        <v>E345</v>
      </c>
      <c r="P2994" s="318"/>
      <c r="T2994" s="19" t="s">
        <v>1260</v>
      </c>
    </row>
    <row r="2995" spans="1:20" s="19" customFormat="1" ht="15.75" outlineLevel="1" thickBot="1" x14ac:dyDescent="0.3">
      <c r="A2995" s="28" t="s">
        <v>853</v>
      </c>
      <c r="C2995" s="20" t="s">
        <v>1235</v>
      </c>
      <c r="E2995" s="104" t="s">
        <v>1266</v>
      </c>
      <c r="F2995" s="29"/>
      <c r="G2995" s="30"/>
      <c r="H2995" s="41">
        <f>SUBTOTAL(9,H2983:H2994)</f>
        <v>69295.920000000013</v>
      </c>
      <c r="I2995" s="29"/>
      <c r="J2995" s="30">
        <f t="shared" si="999"/>
        <v>0</v>
      </c>
      <c r="K2995" s="41">
        <f>SUBTOTAL(9,K2983:K2994)</f>
        <v>69295.907834999991</v>
      </c>
      <c r="L2995" s="41">
        <f t="shared" si="990"/>
        <v>-0.01</v>
      </c>
      <c r="O2995" s="32" t="str">
        <f>LEFT(A2995,5)</f>
        <v xml:space="preserve">E345 </v>
      </c>
      <c r="P2995" s="318">
        <f>-L2995/2</f>
        <v>5.0000000000000001E-3</v>
      </c>
    </row>
    <row r="2996" spans="1:20" ht="15.75" outlineLevel="2" thickTop="1" x14ac:dyDescent="0.25">
      <c r="A2996" t="s">
        <v>251</v>
      </c>
      <c r="B2996" t="str">
        <f t="shared" ref="B2996:B3007" si="1000">CONCATENATE(A2996,"-",MONTH(E2996))</f>
        <v>E345 PRD Accessory, Fredonia-1</v>
      </c>
      <c r="C2996" s="19" t="s">
        <v>1230</v>
      </c>
      <c r="E2996" s="27">
        <v>43131</v>
      </c>
      <c r="F2996" s="249">
        <v>2059820.35</v>
      </c>
      <c r="G2996" s="67">
        <v>4.3000000000000003E-2</v>
      </c>
      <c r="H2996" s="250">
        <v>7381.02</v>
      </c>
      <c r="I2996" s="249">
        <f t="shared" ref="I2996:I3007" si="1001">VLOOKUP(CONCATENATE(A2996,"-12"),$B$6:$F$7816,5,FALSE)</f>
        <v>2059820.35</v>
      </c>
      <c r="J2996" s="67">
        <f t="shared" si="999"/>
        <v>4.3000000000000003E-2</v>
      </c>
      <c r="K2996" s="259">
        <f t="shared" ref="K2996:K3007" si="1002">I2996*J2996/12</f>
        <v>7381.022920833334</v>
      </c>
      <c r="L2996" s="250">
        <f t="shared" si="990"/>
        <v>0</v>
      </c>
      <c r="M2996" s="19" t="s">
        <v>1260</v>
      </c>
      <c r="O2996" s="32" t="str">
        <f t="shared" ref="O2996:O3007" si="1003">LEFT(A2996,4)</f>
        <v>E345</v>
      </c>
      <c r="P2996" s="318"/>
      <c r="T2996" s="19" t="s">
        <v>1260</v>
      </c>
    </row>
    <row r="2997" spans="1:20" outlineLevel="2" x14ac:dyDescent="0.25">
      <c r="A2997" t="s">
        <v>251</v>
      </c>
      <c r="B2997" t="str">
        <f t="shared" si="1000"/>
        <v>E345 PRD Accessory, Fredonia-2</v>
      </c>
      <c r="C2997" s="19" t="s">
        <v>1230</v>
      </c>
      <c r="E2997" s="27">
        <v>43159</v>
      </c>
      <c r="F2997" s="249">
        <v>2059820.35</v>
      </c>
      <c r="G2997" s="67">
        <v>4.3000000000000003E-2</v>
      </c>
      <c r="H2997" s="250">
        <v>7381.02</v>
      </c>
      <c r="I2997" s="249">
        <f t="shared" si="1001"/>
        <v>2059820.35</v>
      </c>
      <c r="J2997" s="67">
        <f t="shared" si="999"/>
        <v>4.3000000000000003E-2</v>
      </c>
      <c r="K2997" s="259">
        <f t="shared" si="1002"/>
        <v>7381.022920833334</v>
      </c>
      <c r="L2997" s="250">
        <f t="shared" si="990"/>
        <v>0</v>
      </c>
      <c r="M2997" s="19" t="s">
        <v>1260</v>
      </c>
      <c r="O2997" s="32" t="str">
        <f t="shared" si="1003"/>
        <v>E345</v>
      </c>
      <c r="P2997" s="318"/>
      <c r="T2997" s="19" t="s">
        <v>1260</v>
      </c>
    </row>
    <row r="2998" spans="1:20" outlineLevel="2" x14ac:dyDescent="0.25">
      <c r="A2998" t="s">
        <v>251</v>
      </c>
      <c r="B2998" t="str">
        <f t="shared" si="1000"/>
        <v>E345 PRD Accessory, Fredonia-3</v>
      </c>
      <c r="C2998" s="19" t="s">
        <v>1230</v>
      </c>
      <c r="E2998" s="27">
        <v>43190</v>
      </c>
      <c r="F2998" s="249">
        <v>2059820.35</v>
      </c>
      <c r="G2998" s="67">
        <v>4.3000000000000003E-2</v>
      </c>
      <c r="H2998" s="250">
        <v>7381.02</v>
      </c>
      <c r="I2998" s="249">
        <f t="shared" si="1001"/>
        <v>2059820.35</v>
      </c>
      <c r="J2998" s="67">
        <f t="shared" si="999"/>
        <v>4.3000000000000003E-2</v>
      </c>
      <c r="K2998" s="259">
        <f t="shared" si="1002"/>
        <v>7381.022920833334</v>
      </c>
      <c r="L2998" s="250">
        <f t="shared" si="990"/>
        <v>0</v>
      </c>
      <c r="M2998" s="19" t="s">
        <v>1260</v>
      </c>
      <c r="O2998" s="32" t="str">
        <f t="shared" si="1003"/>
        <v>E345</v>
      </c>
      <c r="P2998" s="318"/>
      <c r="T2998" s="19" t="s">
        <v>1260</v>
      </c>
    </row>
    <row r="2999" spans="1:20" outlineLevel="2" x14ac:dyDescent="0.25">
      <c r="A2999" t="s">
        <v>251</v>
      </c>
      <c r="B2999" t="str">
        <f t="shared" si="1000"/>
        <v>E345 PRD Accessory, Fredonia-4</v>
      </c>
      <c r="C2999" s="19" t="s">
        <v>1230</v>
      </c>
      <c r="E2999" s="27">
        <v>43220</v>
      </c>
      <c r="F2999" s="249">
        <v>2059820.35</v>
      </c>
      <c r="G2999" s="67">
        <v>4.3000000000000003E-2</v>
      </c>
      <c r="H2999" s="250">
        <v>7381.02</v>
      </c>
      <c r="I2999" s="249">
        <f t="shared" si="1001"/>
        <v>2059820.35</v>
      </c>
      <c r="J2999" s="67">
        <f t="shared" si="999"/>
        <v>4.3000000000000003E-2</v>
      </c>
      <c r="K2999" s="259">
        <f t="shared" si="1002"/>
        <v>7381.022920833334</v>
      </c>
      <c r="L2999" s="250">
        <f t="shared" si="990"/>
        <v>0</v>
      </c>
      <c r="M2999" s="19" t="s">
        <v>1260</v>
      </c>
      <c r="O2999" s="32" t="str">
        <f t="shared" si="1003"/>
        <v>E345</v>
      </c>
      <c r="P2999" s="318"/>
      <c r="T2999" s="19" t="s">
        <v>1260</v>
      </c>
    </row>
    <row r="3000" spans="1:20" outlineLevel="2" x14ac:dyDescent="0.25">
      <c r="A3000" t="s">
        <v>251</v>
      </c>
      <c r="B3000" t="str">
        <f t="shared" si="1000"/>
        <v>E345 PRD Accessory, Fredonia-5</v>
      </c>
      <c r="C3000" s="19" t="s">
        <v>1230</v>
      </c>
      <c r="E3000" s="27">
        <v>43251</v>
      </c>
      <c r="F3000" s="249">
        <v>2059820.35</v>
      </c>
      <c r="G3000" s="67">
        <v>4.3000000000000003E-2</v>
      </c>
      <c r="H3000" s="250">
        <v>7381.02</v>
      </c>
      <c r="I3000" s="249">
        <f t="shared" si="1001"/>
        <v>2059820.35</v>
      </c>
      <c r="J3000" s="67">
        <f t="shared" si="999"/>
        <v>4.3000000000000003E-2</v>
      </c>
      <c r="K3000" s="259">
        <f t="shared" si="1002"/>
        <v>7381.022920833334</v>
      </c>
      <c r="L3000" s="250">
        <f t="shared" si="990"/>
        <v>0</v>
      </c>
      <c r="M3000" s="19" t="s">
        <v>1260</v>
      </c>
      <c r="O3000" s="32" t="str">
        <f t="shared" si="1003"/>
        <v>E345</v>
      </c>
      <c r="P3000" s="318"/>
      <c r="T3000" s="19" t="s">
        <v>1260</v>
      </c>
    </row>
    <row r="3001" spans="1:20" outlineLevel="2" x14ac:dyDescent="0.25">
      <c r="A3001" t="s">
        <v>251</v>
      </c>
      <c r="B3001" t="str">
        <f t="shared" si="1000"/>
        <v>E345 PRD Accessory, Fredonia-6</v>
      </c>
      <c r="C3001" s="19" t="s">
        <v>1230</v>
      </c>
      <c r="E3001" s="27">
        <v>43281</v>
      </c>
      <c r="F3001" s="249">
        <v>2059820.35</v>
      </c>
      <c r="G3001" s="67">
        <v>4.3000000000000003E-2</v>
      </c>
      <c r="H3001" s="250">
        <v>7381.02</v>
      </c>
      <c r="I3001" s="249">
        <f t="shared" si="1001"/>
        <v>2059820.35</v>
      </c>
      <c r="J3001" s="67">
        <f t="shared" si="999"/>
        <v>4.3000000000000003E-2</v>
      </c>
      <c r="K3001" s="259">
        <f t="shared" si="1002"/>
        <v>7381.022920833334</v>
      </c>
      <c r="L3001" s="250">
        <f t="shared" si="990"/>
        <v>0</v>
      </c>
      <c r="M3001" s="19" t="s">
        <v>1260</v>
      </c>
      <c r="O3001" s="32" t="str">
        <f t="shared" si="1003"/>
        <v>E345</v>
      </c>
      <c r="P3001" s="318"/>
      <c r="T3001" s="19" t="s">
        <v>1260</v>
      </c>
    </row>
    <row r="3002" spans="1:20" outlineLevel="2" x14ac:dyDescent="0.25">
      <c r="A3002" t="s">
        <v>251</v>
      </c>
      <c r="B3002" t="str">
        <f t="shared" si="1000"/>
        <v>E345 PRD Accessory, Fredonia-7</v>
      </c>
      <c r="C3002" s="19" t="s">
        <v>1230</v>
      </c>
      <c r="E3002" s="27">
        <v>43312</v>
      </c>
      <c r="F3002" s="249">
        <v>2059820.35</v>
      </c>
      <c r="G3002" s="67">
        <v>4.3000000000000003E-2</v>
      </c>
      <c r="H3002" s="250">
        <v>7381.02</v>
      </c>
      <c r="I3002" s="249">
        <f t="shared" si="1001"/>
        <v>2059820.35</v>
      </c>
      <c r="J3002" s="67">
        <f t="shared" si="999"/>
        <v>4.3000000000000003E-2</v>
      </c>
      <c r="K3002" s="259">
        <f t="shared" si="1002"/>
        <v>7381.022920833334</v>
      </c>
      <c r="L3002" s="250">
        <f t="shared" si="990"/>
        <v>0</v>
      </c>
      <c r="M3002" s="19" t="s">
        <v>1260</v>
      </c>
      <c r="O3002" s="32" t="str">
        <f t="shared" si="1003"/>
        <v>E345</v>
      </c>
      <c r="P3002" s="318"/>
      <c r="T3002" s="19" t="s">
        <v>1260</v>
      </c>
    </row>
    <row r="3003" spans="1:20" outlineLevel="2" x14ac:dyDescent="0.25">
      <c r="A3003" t="s">
        <v>251</v>
      </c>
      <c r="B3003" t="str">
        <f t="shared" si="1000"/>
        <v>E345 PRD Accessory, Fredonia-8</v>
      </c>
      <c r="C3003" s="19" t="s">
        <v>1230</v>
      </c>
      <c r="E3003" s="27">
        <v>43343</v>
      </c>
      <c r="F3003" s="249">
        <v>2059820.35</v>
      </c>
      <c r="G3003" s="67">
        <v>4.3000000000000003E-2</v>
      </c>
      <c r="H3003" s="250">
        <v>7381.02</v>
      </c>
      <c r="I3003" s="249">
        <f t="shared" si="1001"/>
        <v>2059820.35</v>
      </c>
      <c r="J3003" s="67">
        <f t="shared" si="999"/>
        <v>4.3000000000000003E-2</v>
      </c>
      <c r="K3003" s="259">
        <f t="shared" si="1002"/>
        <v>7381.022920833334</v>
      </c>
      <c r="L3003" s="250">
        <f t="shared" si="990"/>
        <v>0</v>
      </c>
      <c r="M3003" s="19" t="s">
        <v>1260</v>
      </c>
      <c r="O3003" s="32" t="str">
        <f t="shared" si="1003"/>
        <v>E345</v>
      </c>
      <c r="P3003" s="318"/>
      <c r="T3003" s="19" t="s">
        <v>1260</v>
      </c>
    </row>
    <row r="3004" spans="1:20" outlineLevel="2" x14ac:dyDescent="0.25">
      <c r="A3004" t="s">
        <v>251</v>
      </c>
      <c r="B3004" t="str">
        <f t="shared" si="1000"/>
        <v>E345 PRD Accessory, Fredonia-9</v>
      </c>
      <c r="C3004" s="19" t="s">
        <v>1230</v>
      </c>
      <c r="E3004" s="27">
        <v>43373</v>
      </c>
      <c r="F3004" s="249">
        <v>2059820.35</v>
      </c>
      <c r="G3004" s="67">
        <v>4.3000000000000003E-2</v>
      </c>
      <c r="H3004" s="250">
        <v>7381.02</v>
      </c>
      <c r="I3004" s="249">
        <f t="shared" si="1001"/>
        <v>2059820.35</v>
      </c>
      <c r="J3004" s="67">
        <f t="shared" si="999"/>
        <v>4.3000000000000003E-2</v>
      </c>
      <c r="K3004" s="259">
        <f t="shared" si="1002"/>
        <v>7381.022920833334</v>
      </c>
      <c r="L3004" s="250">
        <f t="shared" si="990"/>
        <v>0</v>
      </c>
      <c r="M3004" s="19" t="s">
        <v>1260</v>
      </c>
      <c r="O3004" s="32" t="str">
        <f t="shared" si="1003"/>
        <v>E345</v>
      </c>
      <c r="P3004" s="318"/>
      <c r="T3004" s="19" t="s">
        <v>1260</v>
      </c>
    </row>
    <row r="3005" spans="1:20" outlineLevel="2" x14ac:dyDescent="0.25">
      <c r="A3005" t="s">
        <v>251</v>
      </c>
      <c r="B3005" t="str">
        <f t="shared" si="1000"/>
        <v>E345 PRD Accessory, Fredonia-10</v>
      </c>
      <c r="C3005" s="19" t="s">
        <v>1230</v>
      </c>
      <c r="E3005" s="27">
        <v>43404</v>
      </c>
      <c r="F3005" s="249">
        <v>2059820.35</v>
      </c>
      <c r="G3005" s="67">
        <v>4.3000000000000003E-2</v>
      </c>
      <c r="H3005" s="250">
        <v>7381.02</v>
      </c>
      <c r="I3005" s="249">
        <f t="shared" si="1001"/>
        <v>2059820.35</v>
      </c>
      <c r="J3005" s="67">
        <f t="shared" si="999"/>
        <v>4.3000000000000003E-2</v>
      </c>
      <c r="K3005" s="259">
        <f t="shared" si="1002"/>
        <v>7381.022920833334</v>
      </c>
      <c r="L3005" s="250">
        <f t="shared" si="990"/>
        <v>0</v>
      </c>
      <c r="M3005" s="19" t="s">
        <v>1260</v>
      </c>
      <c r="O3005" s="32" t="str">
        <f t="shared" si="1003"/>
        <v>E345</v>
      </c>
      <c r="P3005" s="318"/>
      <c r="T3005" s="19" t="s">
        <v>1260</v>
      </c>
    </row>
    <row r="3006" spans="1:20" outlineLevel="2" x14ac:dyDescent="0.25">
      <c r="A3006" t="s">
        <v>251</v>
      </c>
      <c r="B3006" t="str">
        <f t="shared" si="1000"/>
        <v>E345 PRD Accessory, Fredonia-11</v>
      </c>
      <c r="C3006" s="19" t="s">
        <v>1230</v>
      </c>
      <c r="E3006" s="27">
        <v>43434</v>
      </c>
      <c r="F3006" s="249">
        <v>2059820.35</v>
      </c>
      <c r="G3006" s="67">
        <v>4.3000000000000003E-2</v>
      </c>
      <c r="H3006" s="250">
        <v>7381.02</v>
      </c>
      <c r="I3006" s="249">
        <f t="shared" si="1001"/>
        <v>2059820.35</v>
      </c>
      <c r="J3006" s="67">
        <f t="shared" si="999"/>
        <v>4.3000000000000003E-2</v>
      </c>
      <c r="K3006" s="259">
        <f t="shared" si="1002"/>
        <v>7381.022920833334</v>
      </c>
      <c r="L3006" s="250">
        <f t="shared" si="990"/>
        <v>0</v>
      </c>
      <c r="M3006" s="19" t="s">
        <v>1260</v>
      </c>
      <c r="O3006" s="32" t="str">
        <f t="shared" si="1003"/>
        <v>E345</v>
      </c>
      <c r="P3006" s="318"/>
      <c r="T3006" s="19" t="s">
        <v>1260</v>
      </c>
    </row>
    <row r="3007" spans="1:20" outlineLevel="2" x14ac:dyDescent="0.25">
      <c r="A3007" t="s">
        <v>251</v>
      </c>
      <c r="B3007" t="str">
        <f t="shared" si="1000"/>
        <v>E345 PRD Accessory, Fredonia-12</v>
      </c>
      <c r="C3007" s="19" t="s">
        <v>1230</v>
      </c>
      <c r="E3007" s="27">
        <v>43465</v>
      </c>
      <c r="F3007" s="249">
        <v>2059820.35</v>
      </c>
      <c r="G3007" s="67">
        <v>4.3000000000000003E-2</v>
      </c>
      <c r="H3007" s="250">
        <v>7381.02</v>
      </c>
      <c r="I3007" s="249">
        <f t="shared" si="1001"/>
        <v>2059820.35</v>
      </c>
      <c r="J3007" s="67">
        <f t="shared" si="999"/>
        <v>4.3000000000000003E-2</v>
      </c>
      <c r="K3007" s="259">
        <f t="shared" si="1002"/>
        <v>7381.022920833334</v>
      </c>
      <c r="L3007" s="250">
        <f t="shared" si="990"/>
        <v>0</v>
      </c>
      <c r="M3007" s="19" t="s">
        <v>1260</v>
      </c>
      <c r="O3007" s="32" t="str">
        <f t="shared" si="1003"/>
        <v>E345</v>
      </c>
      <c r="P3007" s="318"/>
      <c r="T3007" s="19" t="s">
        <v>1260</v>
      </c>
    </row>
    <row r="3008" spans="1:20" s="19" customFormat="1" ht="15.75" outlineLevel="1" thickBot="1" x14ac:dyDescent="0.3">
      <c r="A3008" s="28" t="s">
        <v>854</v>
      </c>
      <c r="C3008" s="20" t="s">
        <v>1235</v>
      </c>
      <c r="E3008" s="104" t="s">
        <v>1266</v>
      </c>
      <c r="F3008" s="29"/>
      <c r="G3008" s="30"/>
      <c r="H3008" s="41">
        <f>SUBTOTAL(9,H2996:H3007)</f>
        <v>88572.240000000034</v>
      </c>
      <c r="I3008" s="29"/>
      <c r="J3008" s="30">
        <f t="shared" si="999"/>
        <v>0</v>
      </c>
      <c r="K3008" s="41">
        <f>SUBTOTAL(9,K2996:K3007)</f>
        <v>88572.275050000011</v>
      </c>
      <c r="L3008" s="41">
        <f t="shared" si="990"/>
        <v>0.04</v>
      </c>
      <c r="O3008" s="32" t="str">
        <f>LEFT(A3008,5)</f>
        <v xml:space="preserve">E345 </v>
      </c>
      <c r="P3008" s="318">
        <f>-L3008/2</f>
        <v>-0.02</v>
      </c>
    </row>
    <row r="3009" spans="1:20" ht="15.75" outlineLevel="2" thickTop="1" x14ac:dyDescent="0.25">
      <c r="A3009" t="s">
        <v>252</v>
      </c>
      <c r="B3009" t="str">
        <f t="shared" ref="B3009:B3020" si="1004">CONCATENATE(A3009,"-",MONTH(E3009))</f>
        <v>E345 PRD Accessory, Fredonia 3&amp;4 OP-1</v>
      </c>
      <c r="C3009" s="19" t="s">
        <v>1230</v>
      </c>
      <c r="E3009" s="27">
        <v>43131</v>
      </c>
      <c r="F3009" s="249">
        <v>5128087.57</v>
      </c>
      <c r="G3009" s="67">
        <v>4.3000000000000003E-2</v>
      </c>
      <c r="H3009" s="250">
        <v>18375.650000000001</v>
      </c>
      <c r="I3009" s="249">
        <f t="shared" ref="I3009:I3020" si="1005">VLOOKUP(CONCATENATE(A3009,"-12"),$B$6:$F$7816,5,FALSE)</f>
        <v>5215910.7</v>
      </c>
      <c r="J3009" s="67">
        <f t="shared" si="999"/>
        <v>4.3000000000000003E-2</v>
      </c>
      <c r="K3009" s="259">
        <f t="shared" ref="K3009:K3020" si="1006">I3009*J3009/12</f>
        <v>18690.346675000004</v>
      </c>
      <c r="L3009" s="250">
        <f t="shared" si="990"/>
        <v>314.7</v>
      </c>
      <c r="M3009" s="19" t="s">
        <v>1260</v>
      </c>
      <c r="O3009" s="32" t="str">
        <f t="shared" ref="O3009:O3020" si="1007">LEFT(A3009,4)</f>
        <v>E345</v>
      </c>
      <c r="P3009" s="318"/>
      <c r="T3009" s="19" t="s">
        <v>1260</v>
      </c>
    </row>
    <row r="3010" spans="1:20" outlineLevel="2" x14ac:dyDescent="0.25">
      <c r="A3010" t="s">
        <v>252</v>
      </c>
      <c r="B3010" t="str">
        <f t="shared" si="1004"/>
        <v>E345 PRD Accessory, Fredonia 3&amp;4 OP-2</v>
      </c>
      <c r="C3010" s="19" t="s">
        <v>1230</v>
      </c>
      <c r="E3010" s="27">
        <v>43159</v>
      </c>
      <c r="F3010" s="249">
        <v>5128087.57</v>
      </c>
      <c r="G3010" s="67">
        <v>4.3000000000000003E-2</v>
      </c>
      <c r="H3010" s="250">
        <v>18375.650000000001</v>
      </c>
      <c r="I3010" s="249">
        <f t="shared" si="1005"/>
        <v>5215910.7</v>
      </c>
      <c r="J3010" s="67">
        <f t="shared" si="999"/>
        <v>4.3000000000000003E-2</v>
      </c>
      <c r="K3010" s="259">
        <f t="shared" si="1006"/>
        <v>18690.346675000004</v>
      </c>
      <c r="L3010" s="250">
        <f t="shared" si="990"/>
        <v>314.7</v>
      </c>
      <c r="M3010" s="19" t="s">
        <v>1260</v>
      </c>
      <c r="O3010" s="32" t="str">
        <f t="shared" si="1007"/>
        <v>E345</v>
      </c>
      <c r="P3010" s="318"/>
      <c r="T3010" s="19" t="s">
        <v>1260</v>
      </c>
    </row>
    <row r="3011" spans="1:20" outlineLevel="2" x14ac:dyDescent="0.25">
      <c r="A3011" t="s">
        <v>252</v>
      </c>
      <c r="B3011" t="str">
        <f t="shared" si="1004"/>
        <v>E345 PRD Accessory, Fredonia 3&amp;4 OP-3</v>
      </c>
      <c r="C3011" s="19" t="s">
        <v>1230</v>
      </c>
      <c r="E3011" s="27">
        <v>43190</v>
      </c>
      <c r="F3011" s="249">
        <v>5128087.57</v>
      </c>
      <c r="G3011" s="67">
        <v>4.3000000000000003E-2</v>
      </c>
      <c r="H3011" s="250">
        <v>18375.650000000001</v>
      </c>
      <c r="I3011" s="249">
        <f t="shared" si="1005"/>
        <v>5215910.7</v>
      </c>
      <c r="J3011" s="67">
        <f t="shared" si="999"/>
        <v>4.3000000000000003E-2</v>
      </c>
      <c r="K3011" s="259">
        <f t="shared" si="1006"/>
        <v>18690.346675000004</v>
      </c>
      <c r="L3011" s="250">
        <f t="shared" si="990"/>
        <v>314.7</v>
      </c>
      <c r="M3011" s="19" t="s">
        <v>1260</v>
      </c>
      <c r="O3011" s="32" t="str">
        <f t="shared" si="1007"/>
        <v>E345</v>
      </c>
      <c r="P3011" s="318"/>
      <c r="T3011" s="19" t="s">
        <v>1260</v>
      </c>
    </row>
    <row r="3012" spans="1:20" outlineLevel="2" x14ac:dyDescent="0.25">
      <c r="A3012" t="s">
        <v>252</v>
      </c>
      <c r="B3012" t="str">
        <f t="shared" si="1004"/>
        <v>E345 PRD Accessory, Fredonia 3&amp;4 OP-4</v>
      </c>
      <c r="C3012" s="19" t="s">
        <v>1230</v>
      </c>
      <c r="E3012" s="27">
        <v>43220</v>
      </c>
      <c r="F3012" s="249">
        <v>5128087.57</v>
      </c>
      <c r="G3012" s="67">
        <v>4.3000000000000003E-2</v>
      </c>
      <c r="H3012" s="250">
        <v>18375.650000000001</v>
      </c>
      <c r="I3012" s="249">
        <f t="shared" si="1005"/>
        <v>5215910.7</v>
      </c>
      <c r="J3012" s="67">
        <f t="shared" si="999"/>
        <v>4.3000000000000003E-2</v>
      </c>
      <c r="K3012" s="259">
        <f t="shared" si="1006"/>
        <v>18690.346675000004</v>
      </c>
      <c r="L3012" s="250">
        <f t="shared" si="990"/>
        <v>314.7</v>
      </c>
      <c r="M3012" s="19" t="s">
        <v>1260</v>
      </c>
      <c r="O3012" s="32" t="str">
        <f t="shared" si="1007"/>
        <v>E345</v>
      </c>
      <c r="P3012" s="318"/>
      <c r="T3012" s="19" t="s">
        <v>1260</v>
      </c>
    </row>
    <row r="3013" spans="1:20" outlineLevel="2" x14ac:dyDescent="0.25">
      <c r="A3013" t="s">
        <v>252</v>
      </c>
      <c r="B3013" t="str">
        <f t="shared" si="1004"/>
        <v>E345 PRD Accessory, Fredonia 3&amp;4 OP-5</v>
      </c>
      <c r="C3013" s="19" t="s">
        <v>1230</v>
      </c>
      <c r="E3013" s="27">
        <v>43251</v>
      </c>
      <c r="F3013" s="249">
        <v>5128087.57</v>
      </c>
      <c r="G3013" s="67">
        <v>4.3000000000000003E-2</v>
      </c>
      <c r="H3013" s="250">
        <v>18375.650000000001</v>
      </c>
      <c r="I3013" s="249">
        <f t="shared" si="1005"/>
        <v>5215910.7</v>
      </c>
      <c r="J3013" s="67">
        <f t="shared" si="999"/>
        <v>4.3000000000000003E-2</v>
      </c>
      <c r="K3013" s="259">
        <f t="shared" si="1006"/>
        <v>18690.346675000004</v>
      </c>
      <c r="L3013" s="250">
        <f t="shared" si="990"/>
        <v>314.7</v>
      </c>
      <c r="M3013" s="19" t="s">
        <v>1260</v>
      </c>
      <c r="O3013" s="32" t="str">
        <f t="shared" si="1007"/>
        <v>E345</v>
      </c>
      <c r="P3013" s="318"/>
      <c r="T3013" s="19" t="s">
        <v>1260</v>
      </c>
    </row>
    <row r="3014" spans="1:20" outlineLevel="2" x14ac:dyDescent="0.25">
      <c r="A3014" t="s">
        <v>252</v>
      </c>
      <c r="B3014" t="str">
        <f t="shared" si="1004"/>
        <v>E345 PRD Accessory, Fredonia 3&amp;4 OP-6</v>
      </c>
      <c r="C3014" s="19" t="s">
        <v>1230</v>
      </c>
      <c r="E3014" s="27">
        <v>43281</v>
      </c>
      <c r="F3014" s="249">
        <v>5128087.57</v>
      </c>
      <c r="G3014" s="67">
        <v>4.3000000000000003E-2</v>
      </c>
      <c r="H3014" s="250">
        <v>18375.650000000001</v>
      </c>
      <c r="I3014" s="249">
        <f t="shared" si="1005"/>
        <v>5215910.7</v>
      </c>
      <c r="J3014" s="67">
        <f t="shared" si="999"/>
        <v>4.3000000000000003E-2</v>
      </c>
      <c r="K3014" s="259">
        <f t="shared" si="1006"/>
        <v>18690.346675000004</v>
      </c>
      <c r="L3014" s="250">
        <f t="shared" si="990"/>
        <v>314.7</v>
      </c>
      <c r="M3014" s="19" t="s">
        <v>1260</v>
      </c>
      <c r="O3014" s="32" t="str">
        <f t="shared" si="1007"/>
        <v>E345</v>
      </c>
      <c r="P3014" s="318"/>
      <c r="T3014" s="19" t="s">
        <v>1260</v>
      </c>
    </row>
    <row r="3015" spans="1:20" outlineLevel="2" x14ac:dyDescent="0.25">
      <c r="A3015" t="s">
        <v>252</v>
      </c>
      <c r="B3015" t="str">
        <f t="shared" si="1004"/>
        <v>E345 PRD Accessory, Fredonia 3&amp;4 OP-7</v>
      </c>
      <c r="C3015" s="19" t="s">
        <v>1230</v>
      </c>
      <c r="E3015" s="27">
        <v>43312</v>
      </c>
      <c r="F3015" s="249">
        <v>5128087.57</v>
      </c>
      <c r="G3015" s="67">
        <v>4.3000000000000003E-2</v>
      </c>
      <c r="H3015" s="250">
        <v>18375.650000000001</v>
      </c>
      <c r="I3015" s="249">
        <f t="shared" si="1005"/>
        <v>5215910.7</v>
      </c>
      <c r="J3015" s="67">
        <f t="shared" si="999"/>
        <v>4.3000000000000003E-2</v>
      </c>
      <c r="K3015" s="259">
        <f t="shared" si="1006"/>
        <v>18690.346675000004</v>
      </c>
      <c r="L3015" s="250">
        <f t="shared" si="990"/>
        <v>314.7</v>
      </c>
      <c r="M3015" s="19" t="s">
        <v>1260</v>
      </c>
      <c r="O3015" s="32" t="str">
        <f t="shared" si="1007"/>
        <v>E345</v>
      </c>
      <c r="P3015" s="318"/>
      <c r="T3015" s="19" t="s">
        <v>1260</v>
      </c>
    </row>
    <row r="3016" spans="1:20" outlineLevel="2" x14ac:dyDescent="0.25">
      <c r="A3016" t="s">
        <v>252</v>
      </c>
      <c r="B3016" t="str">
        <f t="shared" si="1004"/>
        <v>E345 PRD Accessory, Fredonia 3&amp;4 OP-8</v>
      </c>
      <c r="C3016" s="19" t="s">
        <v>1230</v>
      </c>
      <c r="E3016" s="27">
        <v>43343</v>
      </c>
      <c r="F3016" s="249">
        <v>5128087.57</v>
      </c>
      <c r="G3016" s="67">
        <v>4.3000000000000003E-2</v>
      </c>
      <c r="H3016" s="250">
        <v>18375.650000000001</v>
      </c>
      <c r="I3016" s="249">
        <f t="shared" si="1005"/>
        <v>5215910.7</v>
      </c>
      <c r="J3016" s="67">
        <f t="shared" si="999"/>
        <v>4.3000000000000003E-2</v>
      </c>
      <c r="K3016" s="259">
        <f t="shared" si="1006"/>
        <v>18690.346675000004</v>
      </c>
      <c r="L3016" s="250">
        <f t="shared" si="990"/>
        <v>314.7</v>
      </c>
      <c r="M3016" s="19" t="s">
        <v>1260</v>
      </c>
      <c r="O3016" s="32" t="str">
        <f t="shared" si="1007"/>
        <v>E345</v>
      </c>
      <c r="P3016" s="318"/>
      <c r="T3016" s="19" t="s">
        <v>1260</v>
      </c>
    </row>
    <row r="3017" spans="1:20" outlineLevel="2" x14ac:dyDescent="0.25">
      <c r="A3017" t="s">
        <v>252</v>
      </c>
      <c r="B3017" t="str">
        <f t="shared" si="1004"/>
        <v>E345 PRD Accessory, Fredonia 3&amp;4 OP-9</v>
      </c>
      <c r="C3017" s="19" t="s">
        <v>1230</v>
      </c>
      <c r="E3017" s="27">
        <v>43373</v>
      </c>
      <c r="F3017" s="249">
        <v>5128087.57</v>
      </c>
      <c r="G3017" s="67">
        <v>4.3000000000000003E-2</v>
      </c>
      <c r="H3017" s="250">
        <v>18375.650000000001</v>
      </c>
      <c r="I3017" s="249">
        <f t="shared" si="1005"/>
        <v>5215910.7</v>
      </c>
      <c r="J3017" s="67">
        <f t="shared" si="999"/>
        <v>4.3000000000000003E-2</v>
      </c>
      <c r="K3017" s="259">
        <f t="shared" si="1006"/>
        <v>18690.346675000004</v>
      </c>
      <c r="L3017" s="250">
        <f t="shared" si="990"/>
        <v>314.7</v>
      </c>
      <c r="M3017" s="19" t="s">
        <v>1260</v>
      </c>
      <c r="O3017" s="32" t="str">
        <f t="shared" si="1007"/>
        <v>E345</v>
      </c>
      <c r="P3017" s="318"/>
      <c r="T3017" s="19" t="s">
        <v>1260</v>
      </c>
    </row>
    <row r="3018" spans="1:20" outlineLevel="2" x14ac:dyDescent="0.25">
      <c r="A3018" t="s">
        <v>252</v>
      </c>
      <c r="B3018" t="str">
        <f t="shared" si="1004"/>
        <v>E345 PRD Accessory, Fredonia 3&amp;4 OP-10</v>
      </c>
      <c r="C3018" s="19" t="s">
        <v>1230</v>
      </c>
      <c r="E3018" s="27">
        <v>43404</v>
      </c>
      <c r="F3018" s="249">
        <v>5128087.57</v>
      </c>
      <c r="G3018" s="67">
        <v>4.3000000000000003E-2</v>
      </c>
      <c r="H3018" s="250">
        <v>18375.650000000001</v>
      </c>
      <c r="I3018" s="249">
        <f t="shared" si="1005"/>
        <v>5215910.7</v>
      </c>
      <c r="J3018" s="67">
        <f t="shared" si="999"/>
        <v>4.3000000000000003E-2</v>
      </c>
      <c r="K3018" s="259">
        <f t="shared" si="1006"/>
        <v>18690.346675000004</v>
      </c>
      <c r="L3018" s="250">
        <f t="shared" si="990"/>
        <v>314.7</v>
      </c>
      <c r="M3018" s="19" t="s">
        <v>1260</v>
      </c>
      <c r="O3018" s="32" t="str">
        <f t="shared" si="1007"/>
        <v>E345</v>
      </c>
      <c r="P3018" s="318"/>
      <c r="T3018" s="19" t="s">
        <v>1260</v>
      </c>
    </row>
    <row r="3019" spans="1:20" outlineLevel="2" x14ac:dyDescent="0.25">
      <c r="A3019" t="s">
        <v>252</v>
      </c>
      <c r="B3019" t="str">
        <f t="shared" si="1004"/>
        <v>E345 PRD Accessory, Fredonia 3&amp;4 OP-11</v>
      </c>
      <c r="C3019" s="19" t="s">
        <v>1230</v>
      </c>
      <c r="E3019" s="27">
        <v>43434</v>
      </c>
      <c r="F3019" s="249">
        <v>5128087.57</v>
      </c>
      <c r="G3019" s="67">
        <v>4.3000000000000003E-2</v>
      </c>
      <c r="H3019" s="250">
        <v>18375.650000000001</v>
      </c>
      <c r="I3019" s="249">
        <f t="shared" si="1005"/>
        <v>5215910.7</v>
      </c>
      <c r="J3019" s="67">
        <f t="shared" si="999"/>
        <v>4.3000000000000003E-2</v>
      </c>
      <c r="K3019" s="259">
        <f t="shared" si="1006"/>
        <v>18690.346675000004</v>
      </c>
      <c r="L3019" s="250">
        <f t="shared" si="990"/>
        <v>314.7</v>
      </c>
      <c r="M3019" s="19" t="s">
        <v>1260</v>
      </c>
      <c r="O3019" s="32" t="str">
        <f t="shared" si="1007"/>
        <v>E345</v>
      </c>
      <c r="P3019" s="318"/>
      <c r="T3019" s="19" t="s">
        <v>1260</v>
      </c>
    </row>
    <row r="3020" spans="1:20" outlineLevel="2" x14ac:dyDescent="0.25">
      <c r="A3020" t="s">
        <v>252</v>
      </c>
      <c r="B3020" t="str">
        <f t="shared" si="1004"/>
        <v>E345 PRD Accessory, Fredonia 3&amp;4 OP-12</v>
      </c>
      <c r="C3020" s="19" t="s">
        <v>1230</v>
      </c>
      <c r="E3020" s="27">
        <v>43465</v>
      </c>
      <c r="F3020" s="249">
        <v>5215910.7</v>
      </c>
      <c r="G3020" s="67">
        <v>4.3000000000000003E-2</v>
      </c>
      <c r="H3020" s="250">
        <v>18690.349999999999</v>
      </c>
      <c r="I3020" s="249">
        <f t="shared" si="1005"/>
        <v>5215910.7</v>
      </c>
      <c r="J3020" s="67">
        <f t="shared" si="999"/>
        <v>4.3000000000000003E-2</v>
      </c>
      <c r="K3020" s="259">
        <f t="shared" si="1006"/>
        <v>18690.346675000004</v>
      </c>
      <c r="L3020" s="250">
        <f t="shared" si="990"/>
        <v>0</v>
      </c>
      <c r="M3020" s="19" t="s">
        <v>1260</v>
      </c>
      <c r="O3020" s="32" t="str">
        <f t="shared" si="1007"/>
        <v>E345</v>
      </c>
      <c r="P3020" s="318"/>
      <c r="T3020" s="19" t="s">
        <v>1260</v>
      </c>
    </row>
    <row r="3021" spans="1:20" s="19" customFormat="1" ht="15.75" outlineLevel="1" thickBot="1" x14ac:dyDescent="0.3">
      <c r="A3021" s="28" t="s">
        <v>855</v>
      </c>
      <c r="C3021" s="20" t="s">
        <v>1235</v>
      </c>
      <c r="E3021" s="104" t="s">
        <v>1266</v>
      </c>
      <c r="F3021" s="29"/>
      <c r="G3021" s="30"/>
      <c r="H3021" s="41">
        <f>SUBTOTAL(9,H3009:H3020)</f>
        <v>220822.49999999997</v>
      </c>
      <c r="I3021" s="29"/>
      <c r="J3021" s="30">
        <f t="shared" si="999"/>
        <v>0</v>
      </c>
      <c r="K3021" s="41">
        <f>SUBTOTAL(9,K3009:K3020)</f>
        <v>224284.16010000007</v>
      </c>
      <c r="L3021" s="41">
        <f t="shared" si="990"/>
        <v>3461.66</v>
      </c>
      <c r="O3021" s="32" t="str">
        <f>LEFT(A3021,5)</f>
        <v xml:space="preserve">E345 </v>
      </c>
      <c r="P3021" s="318">
        <f>-L3021/2</f>
        <v>-1730.83</v>
      </c>
    </row>
    <row r="3022" spans="1:20" ht="15.75" outlineLevel="2" thickTop="1" x14ac:dyDescent="0.25">
      <c r="A3022" t="s">
        <v>253</v>
      </c>
      <c r="B3022" t="str">
        <f t="shared" ref="B3022:B3033" si="1008">CONCATENATE(A3022,"-",MONTH(E3022))</f>
        <v>E345 PRD Accessory, Goldendale OP-1</v>
      </c>
      <c r="C3022" s="19" t="s">
        <v>1230</v>
      </c>
      <c r="E3022" s="27">
        <v>43131</v>
      </c>
      <c r="F3022" s="249">
        <v>9468135</v>
      </c>
      <c r="G3022" s="67">
        <v>1.0800000000000001E-2</v>
      </c>
      <c r="H3022" s="250">
        <v>8521.33</v>
      </c>
      <c r="I3022" s="249">
        <f t="shared" ref="I3022:I3033" si="1009">VLOOKUP(CONCATENATE(A3022,"-12"),$B$6:$F$7816,5,FALSE)</f>
        <v>9468135</v>
      </c>
      <c r="J3022" s="67">
        <f t="shared" si="999"/>
        <v>1.0800000000000001E-2</v>
      </c>
      <c r="K3022" s="259">
        <f t="shared" ref="K3022:K3033" si="1010">I3022*J3022/12</f>
        <v>8521.3215</v>
      </c>
      <c r="L3022" s="250">
        <f t="shared" si="990"/>
        <v>-0.01</v>
      </c>
      <c r="M3022" s="19" t="s">
        <v>1260</v>
      </c>
      <c r="O3022" s="32" t="str">
        <f t="shared" ref="O3022:O3033" si="1011">LEFT(A3022,4)</f>
        <v>E345</v>
      </c>
      <c r="P3022" s="318"/>
      <c r="Q3022" s="31">
        <f t="shared" ref="Q3022:Q3033" si="1012">F3022*G3022/12-H3022</f>
        <v>-8.4999999999126885E-3</v>
      </c>
      <c r="T3022" s="19" t="s">
        <v>1260</v>
      </c>
    </row>
    <row r="3023" spans="1:20" outlineLevel="2" x14ac:dyDescent="0.25">
      <c r="A3023" t="s">
        <v>253</v>
      </c>
      <c r="B3023" t="str">
        <f t="shared" si="1008"/>
        <v>E345 PRD Accessory, Goldendale OP-2</v>
      </c>
      <c r="C3023" s="19" t="s">
        <v>1230</v>
      </c>
      <c r="E3023" s="27">
        <v>43159</v>
      </c>
      <c r="F3023" s="249">
        <v>9468135</v>
      </c>
      <c r="G3023" s="67">
        <v>1.0800000000000001E-2</v>
      </c>
      <c r="H3023" s="250">
        <v>8521.33</v>
      </c>
      <c r="I3023" s="249">
        <f t="shared" si="1009"/>
        <v>9468135</v>
      </c>
      <c r="J3023" s="67">
        <f t="shared" si="999"/>
        <v>1.0800000000000001E-2</v>
      </c>
      <c r="K3023" s="259">
        <f t="shared" si="1010"/>
        <v>8521.3215</v>
      </c>
      <c r="L3023" s="250">
        <f t="shared" si="990"/>
        <v>-0.01</v>
      </c>
      <c r="M3023" s="19" t="s">
        <v>1260</v>
      </c>
      <c r="O3023" s="32" t="str">
        <f t="shared" si="1011"/>
        <v>E345</v>
      </c>
      <c r="P3023" s="318"/>
      <c r="Q3023" s="31">
        <f t="shared" si="1012"/>
        <v>-8.4999999999126885E-3</v>
      </c>
      <c r="T3023" s="19" t="s">
        <v>1260</v>
      </c>
    </row>
    <row r="3024" spans="1:20" outlineLevel="2" x14ac:dyDescent="0.25">
      <c r="A3024" t="s">
        <v>253</v>
      </c>
      <c r="B3024" t="str">
        <f t="shared" si="1008"/>
        <v>E345 PRD Accessory, Goldendale OP-3</v>
      </c>
      <c r="C3024" s="19" t="s">
        <v>1230</v>
      </c>
      <c r="E3024" s="27">
        <v>43190</v>
      </c>
      <c r="F3024" s="249">
        <v>9468135</v>
      </c>
      <c r="G3024" s="67">
        <v>1.0800000000000001E-2</v>
      </c>
      <c r="H3024" s="250">
        <v>8521.33</v>
      </c>
      <c r="I3024" s="249">
        <f t="shared" si="1009"/>
        <v>9468135</v>
      </c>
      <c r="J3024" s="67">
        <f t="shared" si="999"/>
        <v>1.0800000000000001E-2</v>
      </c>
      <c r="K3024" s="259">
        <f t="shared" si="1010"/>
        <v>8521.3215</v>
      </c>
      <c r="L3024" s="250">
        <f t="shared" si="990"/>
        <v>-0.01</v>
      </c>
      <c r="M3024" s="19" t="s">
        <v>1260</v>
      </c>
      <c r="O3024" s="32" t="str">
        <f t="shared" si="1011"/>
        <v>E345</v>
      </c>
      <c r="P3024" s="318"/>
      <c r="Q3024" s="31">
        <f t="shared" si="1012"/>
        <v>-8.4999999999126885E-3</v>
      </c>
      <c r="T3024" s="19" t="s">
        <v>1260</v>
      </c>
    </row>
    <row r="3025" spans="1:20" outlineLevel="2" x14ac:dyDescent="0.25">
      <c r="A3025" t="s">
        <v>253</v>
      </c>
      <c r="B3025" t="str">
        <f t="shared" si="1008"/>
        <v>E345 PRD Accessory, Goldendale OP-4</v>
      </c>
      <c r="C3025" s="19" t="s">
        <v>1230</v>
      </c>
      <c r="E3025" s="27">
        <v>43220</v>
      </c>
      <c r="F3025" s="249">
        <v>9468135</v>
      </c>
      <c r="G3025" s="67">
        <v>1.0800000000000001E-2</v>
      </c>
      <c r="H3025" s="250">
        <v>8521.33</v>
      </c>
      <c r="I3025" s="249">
        <f t="shared" si="1009"/>
        <v>9468135</v>
      </c>
      <c r="J3025" s="67">
        <f t="shared" si="999"/>
        <v>1.0800000000000001E-2</v>
      </c>
      <c r="K3025" s="259">
        <f t="shared" si="1010"/>
        <v>8521.3215</v>
      </c>
      <c r="L3025" s="250">
        <f t="shared" si="990"/>
        <v>-0.01</v>
      </c>
      <c r="M3025" s="19" t="s">
        <v>1260</v>
      </c>
      <c r="O3025" s="32" t="str">
        <f t="shared" si="1011"/>
        <v>E345</v>
      </c>
      <c r="P3025" s="318"/>
      <c r="Q3025" s="31">
        <f t="shared" si="1012"/>
        <v>-8.4999999999126885E-3</v>
      </c>
      <c r="T3025" s="19" t="s">
        <v>1260</v>
      </c>
    </row>
    <row r="3026" spans="1:20" outlineLevel="2" x14ac:dyDescent="0.25">
      <c r="A3026" t="s">
        <v>253</v>
      </c>
      <c r="B3026" t="str">
        <f t="shared" si="1008"/>
        <v>E345 PRD Accessory, Goldendale OP-5</v>
      </c>
      <c r="C3026" s="19" t="s">
        <v>1230</v>
      </c>
      <c r="E3026" s="27">
        <v>43251</v>
      </c>
      <c r="F3026" s="249">
        <v>9468135</v>
      </c>
      <c r="G3026" s="67">
        <v>1.0800000000000001E-2</v>
      </c>
      <c r="H3026" s="250">
        <v>8521.33</v>
      </c>
      <c r="I3026" s="249">
        <f t="shared" si="1009"/>
        <v>9468135</v>
      </c>
      <c r="J3026" s="67">
        <f t="shared" si="999"/>
        <v>1.0800000000000001E-2</v>
      </c>
      <c r="K3026" s="259">
        <f t="shared" si="1010"/>
        <v>8521.3215</v>
      </c>
      <c r="L3026" s="250">
        <f t="shared" si="990"/>
        <v>-0.01</v>
      </c>
      <c r="M3026" s="19" t="s">
        <v>1260</v>
      </c>
      <c r="O3026" s="32" t="str">
        <f t="shared" si="1011"/>
        <v>E345</v>
      </c>
      <c r="P3026" s="318"/>
      <c r="Q3026" s="31">
        <f t="shared" si="1012"/>
        <v>-8.4999999999126885E-3</v>
      </c>
      <c r="T3026" s="19" t="s">
        <v>1260</v>
      </c>
    </row>
    <row r="3027" spans="1:20" outlineLevel="2" x14ac:dyDescent="0.25">
      <c r="A3027" t="s">
        <v>253</v>
      </c>
      <c r="B3027" t="str">
        <f t="shared" si="1008"/>
        <v>E345 PRD Accessory, Goldendale OP-6</v>
      </c>
      <c r="C3027" s="19" t="s">
        <v>1230</v>
      </c>
      <c r="E3027" s="27">
        <v>43281</v>
      </c>
      <c r="F3027" s="249">
        <v>9468135</v>
      </c>
      <c r="G3027" s="67">
        <v>1.0800000000000001E-2</v>
      </c>
      <c r="H3027" s="250">
        <v>8521.33</v>
      </c>
      <c r="I3027" s="249">
        <f t="shared" si="1009"/>
        <v>9468135</v>
      </c>
      <c r="J3027" s="67">
        <f t="shared" si="999"/>
        <v>1.0800000000000001E-2</v>
      </c>
      <c r="K3027" s="259">
        <f t="shared" si="1010"/>
        <v>8521.3215</v>
      </c>
      <c r="L3027" s="250">
        <f t="shared" si="990"/>
        <v>-0.01</v>
      </c>
      <c r="M3027" s="19" t="s">
        <v>1260</v>
      </c>
      <c r="O3027" s="32" t="str">
        <f t="shared" si="1011"/>
        <v>E345</v>
      </c>
      <c r="P3027" s="318"/>
      <c r="Q3027" s="31">
        <f t="shared" si="1012"/>
        <v>-8.4999999999126885E-3</v>
      </c>
      <c r="T3027" s="19" t="s">
        <v>1260</v>
      </c>
    </row>
    <row r="3028" spans="1:20" outlineLevel="2" x14ac:dyDescent="0.25">
      <c r="A3028" t="s">
        <v>253</v>
      </c>
      <c r="B3028" t="str">
        <f t="shared" si="1008"/>
        <v>E345 PRD Accessory, Goldendale OP-7</v>
      </c>
      <c r="C3028" s="19" t="s">
        <v>1230</v>
      </c>
      <c r="E3028" s="27">
        <v>43312</v>
      </c>
      <c r="F3028" s="249">
        <v>9468135</v>
      </c>
      <c r="G3028" s="67">
        <v>1.0800000000000001E-2</v>
      </c>
      <c r="H3028" s="250">
        <v>8521.33</v>
      </c>
      <c r="I3028" s="249">
        <f t="shared" si="1009"/>
        <v>9468135</v>
      </c>
      <c r="J3028" s="67">
        <f t="shared" si="999"/>
        <v>1.0800000000000001E-2</v>
      </c>
      <c r="K3028" s="259">
        <f t="shared" si="1010"/>
        <v>8521.3215</v>
      </c>
      <c r="L3028" s="250">
        <f t="shared" ref="L3028:L3091" si="1013">ROUND(K3028-H3028,2)</f>
        <v>-0.01</v>
      </c>
      <c r="M3028" s="19" t="s">
        <v>1260</v>
      </c>
      <c r="O3028" s="32" t="str">
        <f t="shared" si="1011"/>
        <v>E345</v>
      </c>
      <c r="P3028" s="318"/>
      <c r="Q3028" s="31">
        <f t="shared" si="1012"/>
        <v>-8.4999999999126885E-3</v>
      </c>
      <c r="T3028" s="19" t="s">
        <v>1260</v>
      </c>
    </row>
    <row r="3029" spans="1:20" outlineLevel="2" x14ac:dyDescent="0.25">
      <c r="A3029" t="s">
        <v>253</v>
      </c>
      <c r="B3029" t="str">
        <f t="shared" si="1008"/>
        <v>E345 PRD Accessory, Goldendale OP-8</v>
      </c>
      <c r="C3029" s="19" t="s">
        <v>1230</v>
      </c>
      <c r="E3029" s="27">
        <v>43343</v>
      </c>
      <c r="F3029" s="249">
        <v>9468135</v>
      </c>
      <c r="G3029" s="67">
        <v>1.0800000000000001E-2</v>
      </c>
      <c r="H3029" s="250">
        <v>8521.33</v>
      </c>
      <c r="I3029" s="249">
        <f t="shared" si="1009"/>
        <v>9468135</v>
      </c>
      <c r="J3029" s="67">
        <f t="shared" si="999"/>
        <v>1.0800000000000001E-2</v>
      </c>
      <c r="K3029" s="259">
        <f t="shared" si="1010"/>
        <v>8521.3215</v>
      </c>
      <c r="L3029" s="250">
        <f t="shared" si="1013"/>
        <v>-0.01</v>
      </c>
      <c r="M3029" s="19" t="s">
        <v>1260</v>
      </c>
      <c r="O3029" s="32" t="str">
        <f t="shared" si="1011"/>
        <v>E345</v>
      </c>
      <c r="P3029" s="318"/>
      <c r="Q3029" s="31">
        <f t="shared" si="1012"/>
        <v>-8.4999999999126885E-3</v>
      </c>
      <c r="T3029" s="19" t="s">
        <v>1260</v>
      </c>
    </row>
    <row r="3030" spans="1:20" outlineLevel="2" x14ac:dyDescent="0.25">
      <c r="A3030" t="s">
        <v>253</v>
      </c>
      <c r="B3030" t="str">
        <f t="shared" si="1008"/>
        <v>E345 PRD Accessory, Goldendale OP-9</v>
      </c>
      <c r="C3030" s="19" t="s">
        <v>1230</v>
      </c>
      <c r="E3030" s="27">
        <v>43373</v>
      </c>
      <c r="F3030" s="249">
        <v>9468135</v>
      </c>
      <c r="G3030" s="67">
        <v>1.0800000000000001E-2</v>
      </c>
      <c r="H3030" s="250">
        <v>8521.33</v>
      </c>
      <c r="I3030" s="249">
        <f t="shared" si="1009"/>
        <v>9468135</v>
      </c>
      <c r="J3030" s="67">
        <f t="shared" si="999"/>
        <v>1.0800000000000001E-2</v>
      </c>
      <c r="K3030" s="259">
        <f t="shared" si="1010"/>
        <v>8521.3215</v>
      </c>
      <c r="L3030" s="250">
        <f t="shared" si="1013"/>
        <v>-0.01</v>
      </c>
      <c r="M3030" s="19" t="s">
        <v>1260</v>
      </c>
      <c r="O3030" s="32" t="str">
        <f t="shared" si="1011"/>
        <v>E345</v>
      </c>
      <c r="P3030" s="318"/>
      <c r="Q3030" s="31">
        <f t="shared" si="1012"/>
        <v>-8.4999999999126885E-3</v>
      </c>
      <c r="T3030" s="19" t="s">
        <v>1260</v>
      </c>
    </row>
    <row r="3031" spans="1:20" outlineLevel="2" x14ac:dyDescent="0.25">
      <c r="A3031" t="s">
        <v>253</v>
      </c>
      <c r="B3031" t="str">
        <f t="shared" si="1008"/>
        <v>E345 PRD Accessory, Goldendale OP-10</v>
      </c>
      <c r="C3031" s="19" t="s">
        <v>1230</v>
      </c>
      <c r="E3031" s="27">
        <v>43404</v>
      </c>
      <c r="F3031" s="249">
        <v>9468135</v>
      </c>
      <c r="G3031" s="67">
        <v>1.0800000000000001E-2</v>
      </c>
      <c r="H3031" s="250">
        <v>8521.33</v>
      </c>
      <c r="I3031" s="249">
        <f t="shared" si="1009"/>
        <v>9468135</v>
      </c>
      <c r="J3031" s="67">
        <f t="shared" si="999"/>
        <v>1.0800000000000001E-2</v>
      </c>
      <c r="K3031" s="259">
        <f t="shared" si="1010"/>
        <v>8521.3215</v>
      </c>
      <c r="L3031" s="250">
        <f t="shared" si="1013"/>
        <v>-0.01</v>
      </c>
      <c r="M3031" s="19" t="s">
        <v>1260</v>
      </c>
      <c r="O3031" s="32" t="str">
        <f t="shared" si="1011"/>
        <v>E345</v>
      </c>
      <c r="P3031" s="318"/>
      <c r="Q3031" s="31">
        <f t="shared" si="1012"/>
        <v>-8.4999999999126885E-3</v>
      </c>
      <c r="T3031" s="19" t="s">
        <v>1260</v>
      </c>
    </row>
    <row r="3032" spans="1:20" outlineLevel="2" x14ac:dyDescent="0.25">
      <c r="A3032" t="s">
        <v>253</v>
      </c>
      <c r="B3032" t="str">
        <f t="shared" si="1008"/>
        <v>E345 PRD Accessory, Goldendale OP-11</v>
      </c>
      <c r="C3032" s="19" t="s">
        <v>1230</v>
      </c>
      <c r="E3032" s="27">
        <v>43434</v>
      </c>
      <c r="F3032" s="249">
        <v>9468135</v>
      </c>
      <c r="G3032" s="67">
        <v>1.0800000000000001E-2</v>
      </c>
      <c r="H3032" s="250">
        <v>8521.33</v>
      </c>
      <c r="I3032" s="249">
        <f t="shared" si="1009"/>
        <v>9468135</v>
      </c>
      <c r="J3032" s="67">
        <f t="shared" si="999"/>
        <v>1.0800000000000001E-2</v>
      </c>
      <c r="K3032" s="259">
        <f t="shared" si="1010"/>
        <v>8521.3215</v>
      </c>
      <c r="L3032" s="250">
        <f t="shared" si="1013"/>
        <v>-0.01</v>
      </c>
      <c r="M3032" s="19" t="s">
        <v>1260</v>
      </c>
      <c r="O3032" s="32" t="str">
        <f t="shared" si="1011"/>
        <v>E345</v>
      </c>
      <c r="P3032" s="318"/>
      <c r="Q3032" s="31">
        <f t="shared" si="1012"/>
        <v>-8.4999999999126885E-3</v>
      </c>
      <c r="T3032" s="19" t="s">
        <v>1260</v>
      </c>
    </row>
    <row r="3033" spans="1:20" outlineLevel="2" x14ac:dyDescent="0.25">
      <c r="A3033" t="s">
        <v>253</v>
      </c>
      <c r="B3033" t="str">
        <f t="shared" si="1008"/>
        <v>E345 PRD Accessory, Goldendale OP-12</v>
      </c>
      <c r="C3033" s="19" t="s">
        <v>1230</v>
      </c>
      <c r="E3033" s="27">
        <v>43465</v>
      </c>
      <c r="F3033" s="249">
        <v>9468135</v>
      </c>
      <c r="G3033" s="67">
        <v>1.0800000000000001E-2</v>
      </c>
      <c r="H3033" s="250">
        <v>8521.33</v>
      </c>
      <c r="I3033" s="249">
        <f t="shared" si="1009"/>
        <v>9468135</v>
      </c>
      <c r="J3033" s="67">
        <f t="shared" si="999"/>
        <v>1.0800000000000001E-2</v>
      </c>
      <c r="K3033" s="259">
        <f t="shared" si="1010"/>
        <v>8521.3215</v>
      </c>
      <c r="L3033" s="250">
        <f t="shared" si="1013"/>
        <v>-0.01</v>
      </c>
      <c r="M3033" s="19" t="s">
        <v>1260</v>
      </c>
      <c r="O3033" s="32" t="str">
        <f t="shared" si="1011"/>
        <v>E345</v>
      </c>
      <c r="P3033" s="318"/>
      <c r="Q3033" s="31">
        <f t="shared" si="1012"/>
        <v>-8.4999999999126885E-3</v>
      </c>
      <c r="T3033" s="19" t="s">
        <v>1260</v>
      </c>
    </row>
    <row r="3034" spans="1:20" s="19" customFormat="1" ht="15.75" outlineLevel="1" thickBot="1" x14ac:dyDescent="0.3">
      <c r="A3034" s="28" t="s">
        <v>856</v>
      </c>
      <c r="C3034" s="20" t="s">
        <v>1235</v>
      </c>
      <c r="E3034" s="104" t="s">
        <v>1266</v>
      </c>
      <c r="F3034" s="29"/>
      <c r="G3034" s="30"/>
      <c r="H3034" s="41">
        <f>SUBTOTAL(9,H3022:H3033)</f>
        <v>102255.96</v>
      </c>
      <c r="I3034" s="29"/>
      <c r="J3034" s="30">
        <f t="shared" si="999"/>
        <v>0</v>
      </c>
      <c r="K3034" s="41">
        <f>SUBTOTAL(9,K3022:K3033)</f>
        <v>102255.85800000002</v>
      </c>
      <c r="L3034" s="41">
        <f t="shared" si="1013"/>
        <v>-0.1</v>
      </c>
      <c r="O3034" s="32" t="str">
        <f>LEFT(A3034,5)</f>
        <v xml:space="preserve">E345 </v>
      </c>
      <c r="P3034" s="318">
        <f>-L3034/2</f>
        <v>0.05</v>
      </c>
    </row>
    <row r="3035" spans="1:20" ht="15.75" outlineLevel="2" thickTop="1" x14ac:dyDescent="0.25">
      <c r="A3035" t="s">
        <v>254</v>
      </c>
      <c r="B3035" t="str">
        <f t="shared" ref="B3035:B3046" si="1014">CONCATENATE(A3035,"-",MONTH(E3035))</f>
        <v>E345 PRD Accessory, Mint Farm-1</v>
      </c>
      <c r="C3035" s="19" t="s">
        <v>1230</v>
      </c>
      <c r="E3035" s="27">
        <v>43131</v>
      </c>
      <c r="F3035" s="249">
        <v>0</v>
      </c>
      <c r="G3035" s="67">
        <v>2.8299999999999999E-2</v>
      </c>
      <c r="H3035" s="250">
        <v>0</v>
      </c>
      <c r="I3035" s="249">
        <f t="shared" ref="I3035:I3046" si="1015">VLOOKUP(CONCATENATE(A3035,"-12"),$B$6:$F$7816,5,FALSE)</f>
        <v>292851.01</v>
      </c>
      <c r="J3035" s="67">
        <f t="shared" si="999"/>
        <v>2.8299999999999999E-2</v>
      </c>
      <c r="K3035" s="259">
        <f t="shared" ref="K3035:K3046" si="1016">I3035*J3035/12</f>
        <v>690.64029858333333</v>
      </c>
      <c r="L3035" s="250">
        <f t="shared" si="1013"/>
        <v>690.64</v>
      </c>
      <c r="M3035" s="19" t="s">
        <v>1260</v>
      </c>
      <c r="O3035" s="32" t="str">
        <f t="shared" ref="O3035:O3046" si="1017">LEFT(A3035,4)</f>
        <v>E345</v>
      </c>
      <c r="P3035" s="318"/>
      <c r="T3035" s="19" t="s">
        <v>1260</v>
      </c>
    </row>
    <row r="3036" spans="1:20" outlineLevel="2" x14ac:dyDescent="0.25">
      <c r="A3036" t="s">
        <v>254</v>
      </c>
      <c r="B3036" t="str">
        <f t="shared" si="1014"/>
        <v>E345 PRD Accessory, Mint Farm-2</v>
      </c>
      <c r="C3036" s="19" t="s">
        <v>1230</v>
      </c>
      <c r="E3036" s="27">
        <v>43159</v>
      </c>
      <c r="F3036" s="249">
        <v>0</v>
      </c>
      <c r="G3036" s="67">
        <v>2.8299999999999999E-2</v>
      </c>
      <c r="H3036" s="250">
        <v>0</v>
      </c>
      <c r="I3036" s="249">
        <f t="shared" si="1015"/>
        <v>292851.01</v>
      </c>
      <c r="J3036" s="67">
        <f t="shared" si="999"/>
        <v>2.8299999999999999E-2</v>
      </c>
      <c r="K3036" s="259">
        <f t="shared" si="1016"/>
        <v>690.64029858333333</v>
      </c>
      <c r="L3036" s="250">
        <f t="shared" si="1013"/>
        <v>690.64</v>
      </c>
      <c r="M3036" s="19" t="s">
        <v>1260</v>
      </c>
      <c r="O3036" s="32" t="str">
        <f t="shared" si="1017"/>
        <v>E345</v>
      </c>
      <c r="P3036" s="318"/>
      <c r="T3036" s="19" t="s">
        <v>1260</v>
      </c>
    </row>
    <row r="3037" spans="1:20" outlineLevel="2" x14ac:dyDescent="0.25">
      <c r="A3037" t="s">
        <v>254</v>
      </c>
      <c r="B3037" t="str">
        <f t="shared" si="1014"/>
        <v>E345 PRD Accessory, Mint Farm-3</v>
      </c>
      <c r="C3037" s="19" t="s">
        <v>1230</v>
      </c>
      <c r="E3037" s="27">
        <v>43190</v>
      </c>
      <c r="F3037" s="249">
        <v>0</v>
      </c>
      <c r="G3037" s="67">
        <v>2.8299999999999999E-2</v>
      </c>
      <c r="H3037" s="250">
        <v>0</v>
      </c>
      <c r="I3037" s="249">
        <f t="shared" si="1015"/>
        <v>292851.01</v>
      </c>
      <c r="J3037" s="67">
        <f t="shared" si="999"/>
        <v>2.8299999999999999E-2</v>
      </c>
      <c r="K3037" s="259">
        <f t="shared" si="1016"/>
        <v>690.64029858333333</v>
      </c>
      <c r="L3037" s="250">
        <f t="shared" si="1013"/>
        <v>690.64</v>
      </c>
      <c r="M3037" s="19" t="s">
        <v>1260</v>
      </c>
      <c r="O3037" s="32" t="str">
        <f t="shared" si="1017"/>
        <v>E345</v>
      </c>
      <c r="P3037" s="318"/>
      <c r="T3037" s="19" t="s">
        <v>1260</v>
      </c>
    </row>
    <row r="3038" spans="1:20" outlineLevel="2" x14ac:dyDescent="0.25">
      <c r="A3038" t="s">
        <v>254</v>
      </c>
      <c r="B3038" t="str">
        <f t="shared" si="1014"/>
        <v>E345 PRD Accessory, Mint Farm-4</v>
      </c>
      <c r="C3038" s="19" t="s">
        <v>1230</v>
      </c>
      <c r="E3038" s="27">
        <v>43220</v>
      </c>
      <c r="F3038" s="249">
        <v>0</v>
      </c>
      <c r="G3038" s="67">
        <v>2.8299999999999999E-2</v>
      </c>
      <c r="H3038" s="250">
        <v>0</v>
      </c>
      <c r="I3038" s="249">
        <f t="shared" si="1015"/>
        <v>292851.01</v>
      </c>
      <c r="J3038" s="67">
        <f t="shared" si="999"/>
        <v>2.8299999999999999E-2</v>
      </c>
      <c r="K3038" s="259">
        <f t="shared" si="1016"/>
        <v>690.64029858333333</v>
      </c>
      <c r="L3038" s="250">
        <f t="shared" si="1013"/>
        <v>690.64</v>
      </c>
      <c r="M3038" s="19" t="s">
        <v>1260</v>
      </c>
      <c r="O3038" s="32" t="str">
        <f t="shared" si="1017"/>
        <v>E345</v>
      </c>
      <c r="P3038" s="318"/>
      <c r="T3038" s="19" t="s">
        <v>1260</v>
      </c>
    </row>
    <row r="3039" spans="1:20" outlineLevel="2" x14ac:dyDescent="0.25">
      <c r="A3039" t="s">
        <v>254</v>
      </c>
      <c r="B3039" t="str">
        <f t="shared" si="1014"/>
        <v>E345 PRD Accessory, Mint Farm-5</v>
      </c>
      <c r="C3039" s="19" t="s">
        <v>1230</v>
      </c>
      <c r="E3039" s="27">
        <v>43251</v>
      </c>
      <c r="F3039" s="249">
        <v>99050.4</v>
      </c>
      <c r="G3039" s="67">
        <v>2.8299999999999999E-2</v>
      </c>
      <c r="H3039" s="250">
        <v>233.59</v>
      </c>
      <c r="I3039" s="249">
        <f t="shared" si="1015"/>
        <v>292851.01</v>
      </c>
      <c r="J3039" s="67">
        <f t="shared" si="999"/>
        <v>2.8299999999999999E-2</v>
      </c>
      <c r="K3039" s="259">
        <f t="shared" si="1016"/>
        <v>690.64029858333333</v>
      </c>
      <c r="L3039" s="250">
        <f t="shared" si="1013"/>
        <v>457.05</v>
      </c>
      <c r="M3039" s="19" t="s">
        <v>1260</v>
      </c>
      <c r="O3039" s="32" t="str">
        <f t="shared" si="1017"/>
        <v>E345</v>
      </c>
      <c r="P3039" s="318"/>
      <c r="T3039" s="19" t="s">
        <v>1260</v>
      </c>
    </row>
    <row r="3040" spans="1:20" outlineLevel="2" x14ac:dyDescent="0.25">
      <c r="A3040" t="s">
        <v>254</v>
      </c>
      <c r="B3040" t="str">
        <f t="shared" si="1014"/>
        <v>E345 PRD Accessory, Mint Farm-6</v>
      </c>
      <c r="C3040" s="19" t="s">
        <v>1230</v>
      </c>
      <c r="E3040" s="27">
        <v>43281</v>
      </c>
      <c r="F3040" s="249">
        <v>198112.8</v>
      </c>
      <c r="G3040" s="67">
        <v>2.8299999999999999E-2</v>
      </c>
      <c r="H3040" s="250">
        <v>467.21</v>
      </c>
      <c r="I3040" s="249">
        <f t="shared" si="1015"/>
        <v>292851.01</v>
      </c>
      <c r="J3040" s="67">
        <f t="shared" si="999"/>
        <v>2.8299999999999999E-2</v>
      </c>
      <c r="K3040" s="259">
        <f t="shared" si="1016"/>
        <v>690.64029858333333</v>
      </c>
      <c r="L3040" s="250">
        <f t="shared" si="1013"/>
        <v>223.43</v>
      </c>
      <c r="M3040" s="19" t="s">
        <v>1260</v>
      </c>
      <c r="O3040" s="32" t="str">
        <f t="shared" si="1017"/>
        <v>E345</v>
      </c>
      <c r="P3040" s="318"/>
      <c r="T3040" s="19" t="s">
        <v>1260</v>
      </c>
    </row>
    <row r="3041" spans="1:20" outlineLevel="2" x14ac:dyDescent="0.25">
      <c r="A3041" t="s">
        <v>254</v>
      </c>
      <c r="B3041" t="str">
        <f t="shared" si="1014"/>
        <v>E345 PRD Accessory, Mint Farm-7</v>
      </c>
      <c r="C3041" s="19" t="s">
        <v>1230</v>
      </c>
      <c r="E3041" s="27">
        <v>43312</v>
      </c>
      <c r="F3041" s="249">
        <v>245672.62</v>
      </c>
      <c r="G3041" s="67">
        <v>2.8299999999999999E-2</v>
      </c>
      <c r="H3041" s="250">
        <v>579.37</v>
      </c>
      <c r="I3041" s="249">
        <f t="shared" si="1015"/>
        <v>292851.01</v>
      </c>
      <c r="J3041" s="67">
        <f t="shared" si="999"/>
        <v>2.8299999999999999E-2</v>
      </c>
      <c r="K3041" s="259">
        <f t="shared" si="1016"/>
        <v>690.64029858333333</v>
      </c>
      <c r="L3041" s="250">
        <f t="shared" si="1013"/>
        <v>111.27</v>
      </c>
      <c r="M3041" s="19" t="s">
        <v>1260</v>
      </c>
      <c r="O3041" s="32" t="str">
        <f t="shared" si="1017"/>
        <v>E345</v>
      </c>
      <c r="P3041" s="318"/>
      <c r="T3041" s="19" t="s">
        <v>1260</v>
      </c>
    </row>
    <row r="3042" spans="1:20" outlineLevel="2" x14ac:dyDescent="0.25">
      <c r="A3042" t="s">
        <v>254</v>
      </c>
      <c r="B3042" t="str">
        <f t="shared" si="1014"/>
        <v>E345 PRD Accessory, Mint Farm-8</v>
      </c>
      <c r="C3042" s="19" t="s">
        <v>1230</v>
      </c>
      <c r="E3042" s="27">
        <v>43343</v>
      </c>
      <c r="F3042" s="249">
        <v>293220.44</v>
      </c>
      <c r="G3042" s="67">
        <v>2.8299999999999999E-2</v>
      </c>
      <c r="H3042" s="250">
        <v>691.52</v>
      </c>
      <c r="I3042" s="249">
        <f t="shared" si="1015"/>
        <v>292851.01</v>
      </c>
      <c r="J3042" s="67">
        <f t="shared" si="999"/>
        <v>2.8299999999999999E-2</v>
      </c>
      <c r="K3042" s="259">
        <f t="shared" si="1016"/>
        <v>690.64029858333333</v>
      </c>
      <c r="L3042" s="250">
        <f t="shared" si="1013"/>
        <v>-0.88</v>
      </c>
      <c r="M3042" s="19" t="s">
        <v>1260</v>
      </c>
      <c r="O3042" s="32" t="str">
        <f t="shared" si="1017"/>
        <v>E345</v>
      </c>
      <c r="P3042" s="318"/>
      <c r="T3042" s="19" t="s">
        <v>1260</v>
      </c>
    </row>
    <row r="3043" spans="1:20" outlineLevel="2" x14ac:dyDescent="0.25">
      <c r="A3043" t="s">
        <v>254</v>
      </c>
      <c r="B3043" t="str">
        <f t="shared" si="1014"/>
        <v>E345 PRD Accessory, Mint Farm-9</v>
      </c>
      <c r="C3043" s="19" t="s">
        <v>1230</v>
      </c>
      <c r="E3043" s="27">
        <v>43373</v>
      </c>
      <c r="F3043" s="249">
        <v>293107.34999999998</v>
      </c>
      <c r="G3043" s="67">
        <v>2.8299999999999999E-2</v>
      </c>
      <c r="H3043" s="250">
        <v>691.24</v>
      </c>
      <c r="I3043" s="249">
        <f t="shared" si="1015"/>
        <v>292851.01</v>
      </c>
      <c r="J3043" s="67">
        <f t="shared" si="999"/>
        <v>2.8299999999999999E-2</v>
      </c>
      <c r="K3043" s="259">
        <f t="shared" si="1016"/>
        <v>690.64029858333333</v>
      </c>
      <c r="L3043" s="250">
        <f t="shared" si="1013"/>
        <v>-0.6</v>
      </c>
      <c r="M3043" s="19" t="s">
        <v>1260</v>
      </c>
      <c r="O3043" s="32" t="str">
        <f t="shared" si="1017"/>
        <v>E345</v>
      </c>
      <c r="P3043" s="318"/>
      <c r="T3043" s="19" t="s">
        <v>1260</v>
      </c>
    </row>
    <row r="3044" spans="1:20" outlineLevel="2" x14ac:dyDescent="0.25">
      <c r="A3044" t="s">
        <v>254</v>
      </c>
      <c r="B3044" t="str">
        <f t="shared" si="1014"/>
        <v>E345 PRD Accessory, Mint Farm-10</v>
      </c>
      <c r="C3044" s="19" t="s">
        <v>1230</v>
      </c>
      <c r="E3044" s="27">
        <v>43404</v>
      </c>
      <c r="F3044" s="249">
        <v>292922.64</v>
      </c>
      <c r="G3044" s="67">
        <v>2.8299999999999999E-2</v>
      </c>
      <c r="H3044" s="250">
        <v>690.81000000000006</v>
      </c>
      <c r="I3044" s="249">
        <f t="shared" si="1015"/>
        <v>292851.01</v>
      </c>
      <c r="J3044" s="67">
        <f t="shared" si="999"/>
        <v>2.8299999999999999E-2</v>
      </c>
      <c r="K3044" s="259">
        <f t="shared" si="1016"/>
        <v>690.64029858333333</v>
      </c>
      <c r="L3044" s="250">
        <f t="shared" si="1013"/>
        <v>-0.17</v>
      </c>
      <c r="M3044" s="19" t="s">
        <v>1260</v>
      </c>
      <c r="O3044" s="32" t="str">
        <f t="shared" si="1017"/>
        <v>E345</v>
      </c>
      <c r="P3044" s="318"/>
      <c r="T3044" s="19" t="s">
        <v>1260</v>
      </c>
    </row>
    <row r="3045" spans="1:20" outlineLevel="2" x14ac:dyDescent="0.25">
      <c r="A3045" t="s">
        <v>254</v>
      </c>
      <c r="B3045" t="str">
        <f t="shared" si="1014"/>
        <v>E345 PRD Accessory, Mint Farm-11</v>
      </c>
      <c r="C3045" s="19" t="s">
        <v>1230</v>
      </c>
      <c r="E3045" s="27">
        <v>43434</v>
      </c>
      <c r="F3045" s="249">
        <v>292851.01</v>
      </c>
      <c r="G3045" s="67">
        <v>2.8299999999999999E-2</v>
      </c>
      <c r="H3045" s="250">
        <v>690.64</v>
      </c>
      <c r="I3045" s="249">
        <f t="shared" si="1015"/>
        <v>292851.01</v>
      </c>
      <c r="J3045" s="67">
        <f t="shared" si="999"/>
        <v>2.8299999999999999E-2</v>
      </c>
      <c r="K3045" s="259">
        <f t="shared" si="1016"/>
        <v>690.64029858333333</v>
      </c>
      <c r="L3045" s="250">
        <f t="shared" si="1013"/>
        <v>0</v>
      </c>
      <c r="M3045" s="19" t="s">
        <v>1260</v>
      </c>
      <c r="O3045" s="32" t="str">
        <f t="shared" si="1017"/>
        <v>E345</v>
      </c>
      <c r="P3045" s="318"/>
      <c r="T3045" s="19" t="s">
        <v>1260</v>
      </c>
    </row>
    <row r="3046" spans="1:20" outlineLevel="2" x14ac:dyDescent="0.25">
      <c r="A3046" t="s">
        <v>254</v>
      </c>
      <c r="B3046" t="str">
        <f t="shared" si="1014"/>
        <v>E345 PRD Accessory, Mint Farm-12</v>
      </c>
      <c r="C3046" s="19" t="s">
        <v>1230</v>
      </c>
      <c r="E3046" s="27">
        <v>43465</v>
      </c>
      <c r="F3046" s="249">
        <v>292851.01</v>
      </c>
      <c r="G3046" s="67">
        <v>2.8299999999999999E-2</v>
      </c>
      <c r="H3046" s="250">
        <v>690.64</v>
      </c>
      <c r="I3046" s="249">
        <f t="shared" si="1015"/>
        <v>292851.01</v>
      </c>
      <c r="J3046" s="67">
        <f t="shared" si="999"/>
        <v>2.8299999999999999E-2</v>
      </c>
      <c r="K3046" s="259">
        <f t="shared" si="1016"/>
        <v>690.64029858333333</v>
      </c>
      <c r="L3046" s="250">
        <f t="shared" si="1013"/>
        <v>0</v>
      </c>
      <c r="M3046" s="19" t="s">
        <v>1260</v>
      </c>
      <c r="O3046" s="32" t="str">
        <f t="shared" si="1017"/>
        <v>E345</v>
      </c>
      <c r="P3046" s="318"/>
      <c r="T3046" s="19" t="s">
        <v>1260</v>
      </c>
    </row>
    <row r="3047" spans="1:20" s="19" customFormat="1" ht="15.75" outlineLevel="1" thickBot="1" x14ac:dyDescent="0.3">
      <c r="A3047" s="28" t="s">
        <v>857</v>
      </c>
      <c r="C3047" s="20" t="s">
        <v>1235</v>
      </c>
      <c r="E3047" s="104" t="s">
        <v>1266</v>
      </c>
      <c r="F3047" s="29"/>
      <c r="G3047" s="30"/>
      <c r="H3047" s="41">
        <f>SUBTOTAL(9,H3035:H3046)</f>
        <v>4735.0200000000004</v>
      </c>
      <c r="I3047" s="29"/>
      <c r="J3047" s="30">
        <f t="shared" si="999"/>
        <v>0</v>
      </c>
      <c r="K3047" s="41">
        <f>SUBTOTAL(9,K3035:K3046)</f>
        <v>8287.6835830000018</v>
      </c>
      <c r="L3047" s="41">
        <f t="shared" si="1013"/>
        <v>3552.66</v>
      </c>
      <c r="O3047" s="32" t="str">
        <f>LEFT(A3047,5)</f>
        <v xml:space="preserve">E345 </v>
      </c>
      <c r="P3047" s="318">
        <f>-L3047/2</f>
        <v>-1776.33</v>
      </c>
    </row>
    <row r="3048" spans="1:20" ht="15.75" outlineLevel="2" thickTop="1" x14ac:dyDescent="0.25">
      <c r="A3048" t="s">
        <v>255</v>
      </c>
      <c r="B3048" t="str">
        <f t="shared" ref="B3048:B3059" si="1018">CONCATENATE(A3048,"-",MONTH(E3048))</f>
        <v>E345 PRD Accessory, Mint Farm OP-1</v>
      </c>
      <c r="C3048" s="19" t="s">
        <v>1230</v>
      </c>
      <c r="E3048" s="27">
        <v>43131</v>
      </c>
      <c r="F3048" s="249">
        <v>2823972</v>
      </c>
      <c r="G3048" s="67">
        <v>2.8299999999999999E-2</v>
      </c>
      <c r="H3048" s="250">
        <v>6659.87</v>
      </c>
      <c r="I3048" s="249">
        <f t="shared" ref="I3048:I3059" si="1019">VLOOKUP(CONCATENATE(A3048,"-12"),$B$6:$F$7816,5,FALSE)</f>
        <v>2823972</v>
      </c>
      <c r="J3048" s="67">
        <f t="shared" si="999"/>
        <v>2.8299999999999999E-2</v>
      </c>
      <c r="K3048" s="259">
        <f t="shared" ref="K3048:K3059" si="1020">I3048*J3048/12</f>
        <v>6659.867299999999</v>
      </c>
      <c r="L3048" s="250">
        <f t="shared" si="1013"/>
        <v>0</v>
      </c>
      <c r="M3048" s="19" t="s">
        <v>1260</v>
      </c>
      <c r="O3048" s="32" t="str">
        <f t="shared" ref="O3048:O3059" si="1021">LEFT(A3048,4)</f>
        <v>E345</v>
      </c>
      <c r="P3048" s="318"/>
      <c r="T3048" s="19" t="s">
        <v>1260</v>
      </c>
    </row>
    <row r="3049" spans="1:20" outlineLevel="2" x14ac:dyDescent="0.25">
      <c r="A3049" t="s">
        <v>255</v>
      </c>
      <c r="B3049" t="str">
        <f t="shared" si="1018"/>
        <v>E345 PRD Accessory, Mint Farm OP-2</v>
      </c>
      <c r="C3049" s="19" t="s">
        <v>1230</v>
      </c>
      <c r="E3049" s="27">
        <v>43159</v>
      </c>
      <c r="F3049" s="249">
        <v>2823972</v>
      </c>
      <c r="G3049" s="67">
        <v>2.8299999999999999E-2</v>
      </c>
      <c r="H3049" s="250">
        <v>6659.87</v>
      </c>
      <c r="I3049" s="249">
        <f t="shared" si="1019"/>
        <v>2823972</v>
      </c>
      <c r="J3049" s="67">
        <f t="shared" si="999"/>
        <v>2.8299999999999999E-2</v>
      </c>
      <c r="K3049" s="259">
        <f t="shared" si="1020"/>
        <v>6659.867299999999</v>
      </c>
      <c r="L3049" s="250">
        <f t="shared" si="1013"/>
        <v>0</v>
      </c>
      <c r="M3049" s="19" t="s">
        <v>1260</v>
      </c>
      <c r="O3049" s="32" t="str">
        <f t="shared" si="1021"/>
        <v>E345</v>
      </c>
      <c r="P3049" s="318"/>
      <c r="T3049" s="19" t="s">
        <v>1260</v>
      </c>
    </row>
    <row r="3050" spans="1:20" outlineLevel="2" x14ac:dyDescent="0.25">
      <c r="A3050" t="s">
        <v>255</v>
      </c>
      <c r="B3050" t="str">
        <f t="shared" si="1018"/>
        <v>E345 PRD Accessory, Mint Farm OP-3</v>
      </c>
      <c r="C3050" s="19" t="s">
        <v>1230</v>
      </c>
      <c r="E3050" s="27">
        <v>43190</v>
      </c>
      <c r="F3050" s="249">
        <v>2823972</v>
      </c>
      <c r="G3050" s="67">
        <v>2.8299999999999999E-2</v>
      </c>
      <c r="H3050" s="250">
        <v>6659.87</v>
      </c>
      <c r="I3050" s="249">
        <f t="shared" si="1019"/>
        <v>2823972</v>
      </c>
      <c r="J3050" s="67">
        <f t="shared" si="999"/>
        <v>2.8299999999999999E-2</v>
      </c>
      <c r="K3050" s="259">
        <f t="shared" si="1020"/>
        <v>6659.867299999999</v>
      </c>
      <c r="L3050" s="250">
        <f t="shared" si="1013"/>
        <v>0</v>
      </c>
      <c r="M3050" s="19" t="s">
        <v>1260</v>
      </c>
      <c r="O3050" s="32" t="str">
        <f t="shared" si="1021"/>
        <v>E345</v>
      </c>
      <c r="P3050" s="318"/>
      <c r="T3050" s="19" t="s">
        <v>1260</v>
      </c>
    </row>
    <row r="3051" spans="1:20" outlineLevel="2" x14ac:dyDescent="0.25">
      <c r="A3051" t="s">
        <v>255</v>
      </c>
      <c r="B3051" t="str">
        <f t="shared" si="1018"/>
        <v>E345 PRD Accessory, Mint Farm OP-4</v>
      </c>
      <c r="C3051" s="19" t="s">
        <v>1230</v>
      </c>
      <c r="E3051" s="27">
        <v>43220</v>
      </c>
      <c r="F3051" s="249">
        <v>2823972</v>
      </c>
      <c r="G3051" s="67">
        <v>2.8299999999999999E-2</v>
      </c>
      <c r="H3051" s="250">
        <v>6659.87</v>
      </c>
      <c r="I3051" s="249">
        <f t="shared" si="1019"/>
        <v>2823972</v>
      </c>
      <c r="J3051" s="67">
        <f t="shared" si="999"/>
        <v>2.8299999999999999E-2</v>
      </c>
      <c r="K3051" s="259">
        <f t="shared" si="1020"/>
        <v>6659.867299999999</v>
      </c>
      <c r="L3051" s="250">
        <f t="shared" si="1013"/>
        <v>0</v>
      </c>
      <c r="M3051" s="19" t="s">
        <v>1260</v>
      </c>
      <c r="O3051" s="32" t="str">
        <f t="shared" si="1021"/>
        <v>E345</v>
      </c>
      <c r="P3051" s="318"/>
      <c r="T3051" s="19" t="s">
        <v>1260</v>
      </c>
    </row>
    <row r="3052" spans="1:20" outlineLevel="2" x14ac:dyDescent="0.25">
      <c r="A3052" t="s">
        <v>255</v>
      </c>
      <c r="B3052" t="str">
        <f t="shared" si="1018"/>
        <v>E345 PRD Accessory, Mint Farm OP-5</v>
      </c>
      <c r="C3052" s="19" t="s">
        <v>1230</v>
      </c>
      <c r="E3052" s="27">
        <v>43251</v>
      </c>
      <c r="F3052" s="249">
        <v>2823972</v>
      </c>
      <c r="G3052" s="67">
        <v>2.8299999999999999E-2</v>
      </c>
      <c r="H3052" s="250">
        <v>6659.87</v>
      </c>
      <c r="I3052" s="249">
        <f t="shared" si="1019"/>
        <v>2823972</v>
      </c>
      <c r="J3052" s="67">
        <f t="shared" si="999"/>
        <v>2.8299999999999999E-2</v>
      </c>
      <c r="K3052" s="259">
        <f t="shared" si="1020"/>
        <v>6659.867299999999</v>
      </c>
      <c r="L3052" s="250">
        <f t="shared" si="1013"/>
        <v>0</v>
      </c>
      <c r="M3052" s="19" t="s">
        <v>1260</v>
      </c>
      <c r="O3052" s="32" t="str">
        <f t="shared" si="1021"/>
        <v>E345</v>
      </c>
      <c r="P3052" s="318"/>
      <c r="T3052" s="19" t="s">
        <v>1260</v>
      </c>
    </row>
    <row r="3053" spans="1:20" outlineLevel="2" x14ac:dyDescent="0.25">
      <c r="A3053" t="s">
        <v>255</v>
      </c>
      <c r="B3053" t="str">
        <f t="shared" si="1018"/>
        <v>E345 PRD Accessory, Mint Farm OP-6</v>
      </c>
      <c r="C3053" s="19" t="s">
        <v>1230</v>
      </c>
      <c r="E3053" s="27">
        <v>43281</v>
      </c>
      <c r="F3053" s="249">
        <v>2823972</v>
      </c>
      <c r="G3053" s="67">
        <v>2.8299999999999999E-2</v>
      </c>
      <c r="H3053" s="250">
        <v>6659.87</v>
      </c>
      <c r="I3053" s="249">
        <f t="shared" si="1019"/>
        <v>2823972</v>
      </c>
      <c r="J3053" s="67">
        <f t="shared" si="999"/>
        <v>2.8299999999999999E-2</v>
      </c>
      <c r="K3053" s="259">
        <f t="shared" si="1020"/>
        <v>6659.867299999999</v>
      </c>
      <c r="L3053" s="250">
        <f t="shared" si="1013"/>
        <v>0</v>
      </c>
      <c r="M3053" s="19" t="s">
        <v>1260</v>
      </c>
      <c r="O3053" s="32" t="str">
        <f t="shared" si="1021"/>
        <v>E345</v>
      </c>
      <c r="P3053" s="318"/>
      <c r="T3053" s="19" t="s">
        <v>1260</v>
      </c>
    </row>
    <row r="3054" spans="1:20" outlineLevel="2" x14ac:dyDescent="0.25">
      <c r="A3054" t="s">
        <v>255</v>
      </c>
      <c r="B3054" t="str">
        <f t="shared" si="1018"/>
        <v>E345 PRD Accessory, Mint Farm OP-7</v>
      </c>
      <c r="C3054" s="19" t="s">
        <v>1230</v>
      </c>
      <c r="E3054" s="27">
        <v>43312</v>
      </c>
      <c r="F3054" s="249">
        <v>2823972</v>
      </c>
      <c r="G3054" s="67">
        <v>2.8299999999999999E-2</v>
      </c>
      <c r="H3054" s="250">
        <v>6659.87</v>
      </c>
      <c r="I3054" s="249">
        <f t="shared" si="1019"/>
        <v>2823972</v>
      </c>
      <c r="J3054" s="67">
        <f t="shared" ref="J3054:J3117" si="1022">G3054</f>
        <v>2.8299999999999999E-2</v>
      </c>
      <c r="K3054" s="259">
        <f t="shared" si="1020"/>
        <v>6659.867299999999</v>
      </c>
      <c r="L3054" s="250">
        <f t="shared" si="1013"/>
        <v>0</v>
      </c>
      <c r="M3054" s="19" t="s">
        <v>1260</v>
      </c>
      <c r="O3054" s="32" t="str">
        <f t="shared" si="1021"/>
        <v>E345</v>
      </c>
      <c r="P3054" s="318"/>
      <c r="T3054" s="19" t="s">
        <v>1260</v>
      </c>
    </row>
    <row r="3055" spans="1:20" outlineLevel="2" x14ac:dyDescent="0.25">
      <c r="A3055" t="s">
        <v>255</v>
      </c>
      <c r="B3055" t="str">
        <f t="shared" si="1018"/>
        <v>E345 PRD Accessory, Mint Farm OP-8</v>
      </c>
      <c r="C3055" s="19" t="s">
        <v>1230</v>
      </c>
      <c r="E3055" s="27">
        <v>43343</v>
      </c>
      <c r="F3055" s="249">
        <v>2823972</v>
      </c>
      <c r="G3055" s="67">
        <v>2.8299999999999999E-2</v>
      </c>
      <c r="H3055" s="250">
        <v>6659.87</v>
      </c>
      <c r="I3055" s="249">
        <f t="shared" si="1019"/>
        <v>2823972</v>
      </c>
      <c r="J3055" s="67">
        <f t="shared" si="1022"/>
        <v>2.8299999999999999E-2</v>
      </c>
      <c r="K3055" s="259">
        <f t="shared" si="1020"/>
        <v>6659.867299999999</v>
      </c>
      <c r="L3055" s="250">
        <f t="shared" si="1013"/>
        <v>0</v>
      </c>
      <c r="M3055" s="19" t="s">
        <v>1260</v>
      </c>
      <c r="O3055" s="32" t="str">
        <f t="shared" si="1021"/>
        <v>E345</v>
      </c>
      <c r="P3055" s="318"/>
      <c r="T3055" s="19" t="s">
        <v>1260</v>
      </c>
    </row>
    <row r="3056" spans="1:20" outlineLevel="2" x14ac:dyDescent="0.25">
      <c r="A3056" t="s">
        <v>255</v>
      </c>
      <c r="B3056" t="str">
        <f t="shared" si="1018"/>
        <v>E345 PRD Accessory, Mint Farm OP-9</v>
      </c>
      <c r="C3056" s="19" t="s">
        <v>1230</v>
      </c>
      <c r="E3056" s="27">
        <v>43373</v>
      </c>
      <c r="F3056" s="249">
        <v>2823972</v>
      </c>
      <c r="G3056" s="67">
        <v>2.8299999999999999E-2</v>
      </c>
      <c r="H3056" s="250">
        <v>6659.87</v>
      </c>
      <c r="I3056" s="249">
        <f t="shared" si="1019"/>
        <v>2823972</v>
      </c>
      <c r="J3056" s="67">
        <f t="shared" si="1022"/>
        <v>2.8299999999999999E-2</v>
      </c>
      <c r="K3056" s="259">
        <f t="shared" si="1020"/>
        <v>6659.867299999999</v>
      </c>
      <c r="L3056" s="250">
        <f t="shared" si="1013"/>
        <v>0</v>
      </c>
      <c r="M3056" s="19" t="s">
        <v>1260</v>
      </c>
      <c r="O3056" s="32" t="str">
        <f t="shared" si="1021"/>
        <v>E345</v>
      </c>
      <c r="P3056" s="318"/>
      <c r="T3056" s="19" t="s">
        <v>1260</v>
      </c>
    </row>
    <row r="3057" spans="1:20" outlineLevel="2" x14ac:dyDescent="0.25">
      <c r="A3057" t="s">
        <v>255</v>
      </c>
      <c r="B3057" t="str">
        <f t="shared" si="1018"/>
        <v>E345 PRD Accessory, Mint Farm OP-10</v>
      </c>
      <c r="C3057" s="19" t="s">
        <v>1230</v>
      </c>
      <c r="E3057" s="27">
        <v>43404</v>
      </c>
      <c r="F3057" s="249">
        <v>2823972</v>
      </c>
      <c r="G3057" s="67">
        <v>2.8299999999999999E-2</v>
      </c>
      <c r="H3057" s="250">
        <v>6659.87</v>
      </c>
      <c r="I3057" s="249">
        <f t="shared" si="1019"/>
        <v>2823972</v>
      </c>
      <c r="J3057" s="67">
        <f t="shared" si="1022"/>
        <v>2.8299999999999999E-2</v>
      </c>
      <c r="K3057" s="259">
        <f t="shared" si="1020"/>
        <v>6659.867299999999</v>
      </c>
      <c r="L3057" s="250">
        <f t="shared" si="1013"/>
        <v>0</v>
      </c>
      <c r="M3057" s="19" t="s">
        <v>1260</v>
      </c>
      <c r="O3057" s="32" t="str">
        <f t="shared" si="1021"/>
        <v>E345</v>
      </c>
      <c r="P3057" s="318"/>
      <c r="T3057" s="19" t="s">
        <v>1260</v>
      </c>
    </row>
    <row r="3058" spans="1:20" outlineLevel="2" x14ac:dyDescent="0.25">
      <c r="A3058" t="s">
        <v>255</v>
      </c>
      <c r="B3058" t="str">
        <f t="shared" si="1018"/>
        <v>E345 PRD Accessory, Mint Farm OP-11</v>
      </c>
      <c r="C3058" s="19" t="s">
        <v>1230</v>
      </c>
      <c r="E3058" s="27">
        <v>43434</v>
      </c>
      <c r="F3058" s="249">
        <v>2823972</v>
      </c>
      <c r="G3058" s="67">
        <v>2.8299999999999999E-2</v>
      </c>
      <c r="H3058" s="250">
        <v>6659.87</v>
      </c>
      <c r="I3058" s="249">
        <f t="shared" si="1019"/>
        <v>2823972</v>
      </c>
      <c r="J3058" s="67">
        <f t="shared" si="1022"/>
        <v>2.8299999999999999E-2</v>
      </c>
      <c r="K3058" s="259">
        <f t="shared" si="1020"/>
        <v>6659.867299999999</v>
      </c>
      <c r="L3058" s="250">
        <f t="shared" si="1013"/>
        <v>0</v>
      </c>
      <c r="M3058" s="19" t="s">
        <v>1260</v>
      </c>
      <c r="O3058" s="32" t="str">
        <f t="shared" si="1021"/>
        <v>E345</v>
      </c>
      <c r="P3058" s="318"/>
      <c r="T3058" s="19" t="s">
        <v>1260</v>
      </c>
    </row>
    <row r="3059" spans="1:20" outlineLevel="2" x14ac:dyDescent="0.25">
      <c r="A3059" t="s">
        <v>255</v>
      </c>
      <c r="B3059" t="str">
        <f t="shared" si="1018"/>
        <v>E345 PRD Accessory, Mint Farm OP-12</v>
      </c>
      <c r="C3059" s="19" t="s">
        <v>1230</v>
      </c>
      <c r="E3059" s="27">
        <v>43465</v>
      </c>
      <c r="F3059" s="249">
        <v>2823972</v>
      </c>
      <c r="G3059" s="67">
        <v>2.8299999999999999E-2</v>
      </c>
      <c r="H3059" s="250">
        <v>6659.87</v>
      </c>
      <c r="I3059" s="249">
        <f t="shared" si="1019"/>
        <v>2823972</v>
      </c>
      <c r="J3059" s="67">
        <f t="shared" si="1022"/>
        <v>2.8299999999999999E-2</v>
      </c>
      <c r="K3059" s="259">
        <f t="shared" si="1020"/>
        <v>6659.867299999999</v>
      </c>
      <c r="L3059" s="250">
        <f t="shared" si="1013"/>
        <v>0</v>
      </c>
      <c r="M3059" s="19" t="s">
        <v>1260</v>
      </c>
      <c r="O3059" s="32" t="str">
        <f t="shared" si="1021"/>
        <v>E345</v>
      </c>
      <c r="P3059" s="318"/>
      <c r="T3059" s="19" t="s">
        <v>1260</v>
      </c>
    </row>
    <row r="3060" spans="1:20" s="19" customFormat="1" ht="15.75" outlineLevel="1" thickBot="1" x14ac:dyDescent="0.3">
      <c r="A3060" s="28" t="s">
        <v>858</v>
      </c>
      <c r="C3060" s="20" t="s">
        <v>1235</v>
      </c>
      <c r="E3060" s="104" t="s">
        <v>1266</v>
      </c>
      <c r="F3060" s="29"/>
      <c r="G3060" s="30"/>
      <c r="H3060" s="41">
        <f>SUBTOTAL(9,H3048:H3059)</f>
        <v>79918.44</v>
      </c>
      <c r="I3060" s="29"/>
      <c r="J3060" s="30">
        <f t="shared" si="1022"/>
        <v>0</v>
      </c>
      <c r="K3060" s="41">
        <f>SUBTOTAL(9,K3048:K3059)</f>
        <v>79918.407599999991</v>
      </c>
      <c r="L3060" s="41">
        <f t="shared" si="1013"/>
        <v>-0.03</v>
      </c>
      <c r="O3060" s="32" t="str">
        <f>LEFT(A3060,5)</f>
        <v xml:space="preserve">E345 </v>
      </c>
      <c r="P3060" s="318">
        <f>-L3060/2</f>
        <v>1.4999999999999999E-2</v>
      </c>
    </row>
    <row r="3061" spans="1:20" ht="15.75" outlineLevel="2" thickTop="1" x14ac:dyDescent="0.25">
      <c r="A3061" t="s">
        <v>256</v>
      </c>
      <c r="B3061" t="str">
        <f t="shared" ref="B3061:B3072" si="1023">CONCATENATE(A3061,"-",MONTH(E3061))</f>
        <v>E345 PRD Accessory, Sumas-1</v>
      </c>
      <c r="C3061" s="19" t="s">
        <v>1230</v>
      </c>
      <c r="E3061" s="27">
        <v>43131</v>
      </c>
      <c r="F3061" s="249">
        <v>293483.15000000002</v>
      </c>
      <c r="G3061" s="67">
        <v>1.2699999999999999E-2</v>
      </c>
      <c r="H3061" s="250">
        <v>310.60000000000002</v>
      </c>
      <c r="I3061" s="249">
        <f t="shared" ref="I3061:I3072" si="1024">VLOOKUP(CONCATENATE(A3061,"-12"),$B$6:$F$7816,5,FALSE)</f>
        <v>361674.96</v>
      </c>
      <c r="J3061" s="67">
        <f t="shared" si="1022"/>
        <v>1.2699999999999999E-2</v>
      </c>
      <c r="K3061" s="259">
        <f t="shared" ref="K3061:K3072" si="1025">I3061*J3061/12</f>
        <v>382.77266600000002</v>
      </c>
      <c r="L3061" s="250">
        <f t="shared" si="1013"/>
        <v>72.17</v>
      </c>
      <c r="M3061" s="19" t="s">
        <v>1260</v>
      </c>
      <c r="O3061" s="32" t="str">
        <f t="shared" ref="O3061:O3072" si="1026">LEFT(A3061,4)</f>
        <v>E345</v>
      </c>
      <c r="P3061" s="318"/>
      <c r="T3061" s="19" t="s">
        <v>1260</v>
      </c>
    </row>
    <row r="3062" spans="1:20" outlineLevel="2" x14ac:dyDescent="0.25">
      <c r="A3062" t="s">
        <v>256</v>
      </c>
      <c r="B3062" t="str">
        <f t="shared" si="1023"/>
        <v>E345 PRD Accessory, Sumas-2</v>
      </c>
      <c r="C3062" s="19" t="s">
        <v>1230</v>
      </c>
      <c r="E3062" s="27">
        <v>43159</v>
      </c>
      <c r="F3062" s="249">
        <v>293483.15000000002</v>
      </c>
      <c r="G3062" s="67">
        <v>1.2699999999999999E-2</v>
      </c>
      <c r="H3062" s="250">
        <v>310.60000000000002</v>
      </c>
      <c r="I3062" s="249">
        <f t="shared" si="1024"/>
        <v>361674.96</v>
      </c>
      <c r="J3062" s="67">
        <f t="shared" si="1022"/>
        <v>1.2699999999999999E-2</v>
      </c>
      <c r="K3062" s="259">
        <f t="shared" si="1025"/>
        <v>382.77266600000002</v>
      </c>
      <c r="L3062" s="250">
        <f t="shared" si="1013"/>
        <v>72.17</v>
      </c>
      <c r="M3062" s="19" t="s">
        <v>1260</v>
      </c>
      <c r="O3062" s="32" t="str">
        <f t="shared" si="1026"/>
        <v>E345</v>
      </c>
      <c r="P3062" s="318"/>
      <c r="T3062" s="19" t="s">
        <v>1260</v>
      </c>
    </row>
    <row r="3063" spans="1:20" outlineLevel="2" x14ac:dyDescent="0.25">
      <c r="A3063" t="s">
        <v>256</v>
      </c>
      <c r="B3063" t="str">
        <f t="shared" si="1023"/>
        <v>E345 PRD Accessory, Sumas-3</v>
      </c>
      <c r="C3063" s="19" t="s">
        <v>1230</v>
      </c>
      <c r="E3063" s="27">
        <v>43190</v>
      </c>
      <c r="F3063" s="249">
        <v>293483.15000000002</v>
      </c>
      <c r="G3063" s="67">
        <v>1.2699999999999999E-2</v>
      </c>
      <c r="H3063" s="250">
        <v>310.60000000000002</v>
      </c>
      <c r="I3063" s="249">
        <f t="shared" si="1024"/>
        <v>361674.96</v>
      </c>
      <c r="J3063" s="67">
        <f t="shared" si="1022"/>
        <v>1.2699999999999999E-2</v>
      </c>
      <c r="K3063" s="259">
        <f t="shared" si="1025"/>
        <v>382.77266600000002</v>
      </c>
      <c r="L3063" s="250">
        <f t="shared" si="1013"/>
        <v>72.17</v>
      </c>
      <c r="M3063" s="19" t="s">
        <v>1260</v>
      </c>
      <c r="O3063" s="32" t="str">
        <f t="shared" si="1026"/>
        <v>E345</v>
      </c>
      <c r="P3063" s="318"/>
      <c r="T3063" s="19" t="s">
        <v>1260</v>
      </c>
    </row>
    <row r="3064" spans="1:20" outlineLevel="2" x14ac:dyDescent="0.25">
      <c r="A3064" t="s">
        <v>256</v>
      </c>
      <c r="B3064" t="str">
        <f t="shared" si="1023"/>
        <v>E345 PRD Accessory, Sumas-4</v>
      </c>
      <c r="C3064" s="19" t="s">
        <v>1230</v>
      </c>
      <c r="E3064" s="27">
        <v>43220</v>
      </c>
      <c r="F3064" s="249">
        <v>293483.15000000002</v>
      </c>
      <c r="G3064" s="67">
        <v>1.2699999999999999E-2</v>
      </c>
      <c r="H3064" s="250">
        <v>310.60000000000002</v>
      </c>
      <c r="I3064" s="249">
        <f t="shared" si="1024"/>
        <v>361674.96</v>
      </c>
      <c r="J3064" s="67">
        <f t="shared" si="1022"/>
        <v>1.2699999999999999E-2</v>
      </c>
      <c r="K3064" s="259">
        <f t="shared" si="1025"/>
        <v>382.77266600000002</v>
      </c>
      <c r="L3064" s="250">
        <f t="shared" si="1013"/>
        <v>72.17</v>
      </c>
      <c r="M3064" s="19" t="s">
        <v>1260</v>
      </c>
      <c r="O3064" s="32" t="str">
        <f t="shared" si="1026"/>
        <v>E345</v>
      </c>
      <c r="P3064" s="318"/>
      <c r="T3064" s="19" t="s">
        <v>1260</v>
      </c>
    </row>
    <row r="3065" spans="1:20" outlineLevel="2" x14ac:dyDescent="0.25">
      <c r="A3065" t="s">
        <v>256</v>
      </c>
      <c r="B3065" t="str">
        <f t="shared" si="1023"/>
        <v>E345 PRD Accessory, Sumas-5</v>
      </c>
      <c r="C3065" s="19" t="s">
        <v>1230</v>
      </c>
      <c r="E3065" s="27">
        <v>43251</v>
      </c>
      <c r="F3065" s="249">
        <v>293483.15000000002</v>
      </c>
      <c r="G3065" s="67">
        <v>1.2699999999999999E-2</v>
      </c>
      <c r="H3065" s="250">
        <v>310.60000000000002</v>
      </c>
      <c r="I3065" s="249">
        <f t="shared" si="1024"/>
        <v>361674.96</v>
      </c>
      <c r="J3065" s="67">
        <f t="shared" si="1022"/>
        <v>1.2699999999999999E-2</v>
      </c>
      <c r="K3065" s="259">
        <f t="shared" si="1025"/>
        <v>382.77266600000002</v>
      </c>
      <c r="L3065" s="250">
        <f t="shared" si="1013"/>
        <v>72.17</v>
      </c>
      <c r="M3065" s="19" t="s">
        <v>1260</v>
      </c>
      <c r="O3065" s="32" t="str">
        <f t="shared" si="1026"/>
        <v>E345</v>
      </c>
      <c r="P3065" s="318"/>
      <c r="T3065" s="19" t="s">
        <v>1260</v>
      </c>
    </row>
    <row r="3066" spans="1:20" outlineLevel="2" x14ac:dyDescent="0.25">
      <c r="A3066" t="s">
        <v>256</v>
      </c>
      <c r="B3066" t="str">
        <f t="shared" si="1023"/>
        <v>E345 PRD Accessory, Sumas-6</v>
      </c>
      <c r="C3066" s="19" t="s">
        <v>1230</v>
      </c>
      <c r="E3066" s="27">
        <v>43281</v>
      </c>
      <c r="F3066" s="249">
        <v>293483.15000000002</v>
      </c>
      <c r="G3066" s="67">
        <v>1.2699999999999999E-2</v>
      </c>
      <c r="H3066" s="250">
        <v>310.60000000000002</v>
      </c>
      <c r="I3066" s="249">
        <f t="shared" si="1024"/>
        <v>361674.96</v>
      </c>
      <c r="J3066" s="67">
        <f t="shared" si="1022"/>
        <v>1.2699999999999999E-2</v>
      </c>
      <c r="K3066" s="259">
        <f t="shared" si="1025"/>
        <v>382.77266600000002</v>
      </c>
      <c r="L3066" s="250">
        <f t="shared" si="1013"/>
        <v>72.17</v>
      </c>
      <c r="M3066" s="19" t="s">
        <v>1260</v>
      </c>
      <c r="O3066" s="32" t="str">
        <f t="shared" si="1026"/>
        <v>E345</v>
      </c>
      <c r="P3066" s="318"/>
      <c r="T3066" s="19" t="s">
        <v>1260</v>
      </c>
    </row>
    <row r="3067" spans="1:20" outlineLevel="2" x14ac:dyDescent="0.25">
      <c r="A3067" t="s">
        <v>256</v>
      </c>
      <c r="B3067" t="str">
        <f t="shared" si="1023"/>
        <v>E345 PRD Accessory, Sumas-7</v>
      </c>
      <c r="C3067" s="19" t="s">
        <v>1230</v>
      </c>
      <c r="E3067" s="27">
        <v>43312</v>
      </c>
      <c r="F3067" s="249">
        <v>293483.15000000002</v>
      </c>
      <c r="G3067" s="67">
        <v>1.2699999999999999E-2</v>
      </c>
      <c r="H3067" s="250">
        <v>310.60000000000002</v>
      </c>
      <c r="I3067" s="249">
        <f t="shared" si="1024"/>
        <v>361674.96</v>
      </c>
      <c r="J3067" s="67">
        <f t="shared" si="1022"/>
        <v>1.2699999999999999E-2</v>
      </c>
      <c r="K3067" s="259">
        <f t="shared" si="1025"/>
        <v>382.77266600000002</v>
      </c>
      <c r="L3067" s="250">
        <f t="shared" si="1013"/>
        <v>72.17</v>
      </c>
      <c r="M3067" s="19" t="s">
        <v>1260</v>
      </c>
      <c r="O3067" s="32" t="str">
        <f t="shared" si="1026"/>
        <v>E345</v>
      </c>
      <c r="P3067" s="318"/>
      <c r="T3067" s="19" t="s">
        <v>1260</v>
      </c>
    </row>
    <row r="3068" spans="1:20" outlineLevel="2" x14ac:dyDescent="0.25">
      <c r="A3068" t="s">
        <v>256</v>
      </c>
      <c r="B3068" t="str">
        <f t="shared" si="1023"/>
        <v>E345 PRD Accessory, Sumas-8</v>
      </c>
      <c r="C3068" s="19" t="s">
        <v>1230</v>
      </c>
      <c r="E3068" s="27">
        <v>43343</v>
      </c>
      <c r="F3068" s="249">
        <v>293483.15000000002</v>
      </c>
      <c r="G3068" s="67">
        <v>1.2699999999999999E-2</v>
      </c>
      <c r="H3068" s="250">
        <v>310.60000000000002</v>
      </c>
      <c r="I3068" s="249">
        <f t="shared" si="1024"/>
        <v>361674.96</v>
      </c>
      <c r="J3068" s="67">
        <f t="shared" si="1022"/>
        <v>1.2699999999999999E-2</v>
      </c>
      <c r="K3068" s="259">
        <f t="shared" si="1025"/>
        <v>382.77266600000002</v>
      </c>
      <c r="L3068" s="250">
        <f t="shared" si="1013"/>
        <v>72.17</v>
      </c>
      <c r="M3068" s="19" t="s">
        <v>1260</v>
      </c>
      <c r="O3068" s="32" t="str">
        <f t="shared" si="1026"/>
        <v>E345</v>
      </c>
      <c r="P3068" s="318"/>
      <c r="T3068" s="19" t="s">
        <v>1260</v>
      </c>
    </row>
    <row r="3069" spans="1:20" outlineLevel="2" x14ac:dyDescent="0.25">
      <c r="A3069" t="s">
        <v>256</v>
      </c>
      <c r="B3069" t="str">
        <f t="shared" si="1023"/>
        <v>E345 PRD Accessory, Sumas-9</v>
      </c>
      <c r="C3069" s="19" t="s">
        <v>1230</v>
      </c>
      <c r="E3069" s="27">
        <v>43373</v>
      </c>
      <c r="F3069" s="249">
        <v>293483.15000000002</v>
      </c>
      <c r="G3069" s="67">
        <v>1.2699999999999999E-2</v>
      </c>
      <c r="H3069" s="250">
        <v>310.60000000000002</v>
      </c>
      <c r="I3069" s="249">
        <f t="shared" si="1024"/>
        <v>361674.96</v>
      </c>
      <c r="J3069" s="67">
        <f t="shared" si="1022"/>
        <v>1.2699999999999999E-2</v>
      </c>
      <c r="K3069" s="259">
        <f t="shared" si="1025"/>
        <v>382.77266600000002</v>
      </c>
      <c r="L3069" s="250">
        <f t="shared" si="1013"/>
        <v>72.17</v>
      </c>
      <c r="M3069" s="19" t="s">
        <v>1260</v>
      </c>
      <c r="O3069" s="32" t="str">
        <f t="shared" si="1026"/>
        <v>E345</v>
      </c>
      <c r="P3069" s="318"/>
      <c r="T3069" s="19" t="s">
        <v>1260</v>
      </c>
    </row>
    <row r="3070" spans="1:20" outlineLevel="2" x14ac:dyDescent="0.25">
      <c r="A3070" t="s">
        <v>256</v>
      </c>
      <c r="B3070" t="str">
        <f t="shared" si="1023"/>
        <v>E345 PRD Accessory, Sumas-10</v>
      </c>
      <c r="C3070" s="19" t="s">
        <v>1230</v>
      </c>
      <c r="E3070" s="27">
        <v>43404</v>
      </c>
      <c r="F3070" s="249">
        <v>327579.06</v>
      </c>
      <c r="G3070" s="67">
        <v>1.2699999999999999E-2</v>
      </c>
      <c r="H3070" s="250">
        <v>346.69</v>
      </c>
      <c r="I3070" s="249">
        <f t="shared" si="1024"/>
        <v>361674.96</v>
      </c>
      <c r="J3070" s="67">
        <f t="shared" si="1022"/>
        <v>1.2699999999999999E-2</v>
      </c>
      <c r="K3070" s="259">
        <f t="shared" si="1025"/>
        <v>382.77266600000002</v>
      </c>
      <c r="L3070" s="250">
        <f t="shared" si="1013"/>
        <v>36.08</v>
      </c>
      <c r="M3070" s="19" t="s">
        <v>1260</v>
      </c>
      <c r="O3070" s="32" t="str">
        <f t="shared" si="1026"/>
        <v>E345</v>
      </c>
      <c r="P3070" s="318"/>
      <c r="T3070" s="19" t="s">
        <v>1260</v>
      </c>
    </row>
    <row r="3071" spans="1:20" outlineLevel="2" x14ac:dyDescent="0.25">
      <c r="A3071" t="s">
        <v>256</v>
      </c>
      <c r="B3071" t="str">
        <f t="shared" si="1023"/>
        <v>E345 PRD Accessory, Sumas-11</v>
      </c>
      <c r="C3071" s="19" t="s">
        <v>1230</v>
      </c>
      <c r="E3071" s="27">
        <v>43434</v>
      </c>
      <c r="F3071" s="249">
        <v>361674.96</v>
      </c>
      <c r="G3071" s="67">
        <v>1.2699999999999999E-2</v>
      </c>
      <c r="H3071" s="250">
        <v>382.77</v>
      </c>
      <c r="I3071" s="249">
        <f t="shared" si="1024"/>
        <v>361674.96</v>
      </c>
      <c r="J3071" s="67">
        <f t="shared" si="1022"/>
        <v>1.2699999999999999E-2</v>
      </c>
      <c r="K3071" s="259">
        <f t="shared" si="1025"/>
        <v>382.77266600000002</v>
      </c>
      <c r="L3071" s="250">
        <f t="shared" si="1013"/>
        <v>0</v>
      </c>
      <c r="M3071" s="19" t="s">
        <v>1260</v>
      </c>
      <c r="O3071" s="32" t="str">
        <f t="shared" si="1026"/>
        <v>E345</v>
      </c>
      <c r="P3071" s="318"/>
      <c r="T3071" s="19" t="s">
        <v>1260</v>
      </c>
    </row>
    <row r="3072" spans="1:20" outlineLevel="2" x14ac:dyDescent="0.25">
      <c r="A3072" t="s">
        <v>256</v>
      </c>
      <c r="B3072" t="str">
        <f t="shared" si="1023"/>
        <v>E345 PRD Accessory, Sumas-12</v>
      </c>
      <c r="C3072" s="19" t="s">
        <v>1230</v>
      </c>
      <c r="E3072" s="27">
        <v>43465</v>
      </c>
      <c r="F3072" s="249">
        <v>361674.96</v>
      </c>
      <c r="G3072" s="67">
        <v>1.2699999999999999E-2</v>
      </c>
      <c r="H3072" s="250">
        <v>382.77</v>
      </c>
      <c r="I3072" s="249">
        <f t="shared" si="1024"/>
        <v>361674.96</v>
      </c>
      <c r="J3072" s="67">
        <f t="shared" si="1022"/>
        <v>1.2699999999999999E-2</v>
      </c>
      <c r="K3072" s="259">
        <f t="shared" si="1025"/>
        <v>382.77266600000002</v>
      </c>
      <c r="L3072" s="250">
        <f t="shared" si="1013"/>
        <v>0</v>
      </c>
      <c r="M3072" s="19" t="s">
        <v>1260</v>
      </c>
      <c r="O3072" s="32" t="str">
        <f t="shared" si="1026"/>
        <v>E345</v>
      </c>
      <c r="P3072" s="318"/>
      <c r="T3072" s="19" t="s">
        <v>1260</v>
      </c>
    </row>
    <row r="3073" spans="1:20" s="19" customFormat="1" ht="15.75" outlineLevel="1" thickBot="1" x14ac:dyDescent="0.3">
      <c r="A3073" s="28" t="s">
        <v>859</v>
      </c>
      <c r="C3073" s="20" t="s">
        <v>1235</v>
      </c>
      <c r="E3073" s="104" t="s">
        <v>1266</v>
      </c>
      <c r="F3073" s="29"/>
      <c r="G3073" s="30"/>
      <c r="H3073" s="41">
        <f>SUBTOTAL(9,H3061:H3072)</f>
        <v>3907.6299999999997</v>
      </c>
      <c r="I3073" s="29"/>
      <c r="J3073" s="30">
        <f t="shared" si="1022"/>
        <v>0</v>
      </c>
      <c r="K3073" s="41">
        <f>SUBTOTAL(9,K3061:K3072)</f>
        <v>4593.271991999999</v>
      </c>
      <c r="L3073" s="41">
        <f t="shared" si="1013"/>
        <v>685.64</v>
      </c>
      <c r="O3073" s="32" t="str">
        <f>LEFT(A3073,5)</f>
        <v xml:space="preserve">E345 </v>
      </c>
      <c r="P3073" s="318">
        <f>-L3073/2</f>
        <v>-342.82</v>
      </c>
    </row>
    <row r="3074" spans="1:20" ht="15.75" outlineLevel="2" thickTop="1" x14ac:dyDescent="0.25">
      <c r="A3074" t="s">
        <v>257</v>
      </c>
      <c r="B3074" t="str">
        <f t="shared" ref="B3074:B3085" si="1027">CONCATENATE(A3074,"-",MONTH(E3074))</f>
        <v>E345 PRD Accessory, Sumas OP-1</v>
      </c>
      <c r="C3074" s="19" t="s">
        <v>1230</v>
      </c>
      <c r="E3074" s="27">
        <v>43131</v>
      </c>
      <c r="F3074" s="249">
        <v>4082461.89</v>
      </c>
      <c r="G3074" s="67">
        <v>1.2699999999999999E-2</v>
      </c>
      <c r="H3074" s="250">
        <v>4320.5999999999995</v>
      </c>
      <c r="I3074" s="249">
        <f t="shared" ref="I3074:I3085" si="1028">VLOOKUP(CONCATENATE(A3074,"-12"),$B$6:$F$7816,5,FALSE)</f>
        <v>4082461.89</v>
      </c>
      <c r="J3074" s="67">
        <f t="shared" si="1022"/>
        <v>1.2699999999999999E-2</v>
      </c>
      <c r="K3074" s="259">
        <f t="shared" ref="K3074:K3085" si="1029">I3074*J3074/12</f>
        <v>4320.6055002499997</v>
      </c>
      <c r="L3074" s="250">
        <f t="shared" si="1013"/>
        <v>0.01</v>
      </c>
      <c r="M3074" s="19" t="s">
        <v>1260</v>
      </c>
      <c r="O3074" s="32" t="str">
        <f t="shared" ref="O3074:O3085" si="1030">LEFT(A3074,4)</f>
        <v>E345</v>
      </c>
      <c r="P3074" s="318"/>
      <c r="T3074" s="19" t="s">
        <v>1260</v>
      </c>
    </row>
    <row r="3075" spans="1:20" outlineLevel="2" x14ac:dyDescent="0.25">
      <c r="A3075" t="s">
        <v>257</v>
      </c>
      <c r="B3075" t="str">
        <f t="shared" si="1027"/>
        <v>E345 PRD Accessory, Sumas OP-2</v>
      </c>
      <c r="C3075" s="19" t="s">
        <v>1230</v>
      </c>
      <c r="E3075" s="27">
        <v>43159</v>
      </c>
      <c r="F3075" s="249">
        <v>4082461.89</v>
      </c>
      <c r="G3075" s="67">
        <v>1.2699999999999999E-2</v>
      </c>
      <c r="H3075" s="250">
        <v>4320.5999999999995</v>
      </c>
      <c r="I3075" s="249">
        <f t="shared" si="1028"/>
        <v>4082461.89</v>
      </c>
      <c r="J3075" s="67">
        <f t="shared" si="1022"/>
        <v>1.2699999999999999E-2</v>
      </c>
      <c r="K3075" s="259">
        <f t="shared" si="1029"/>
        <v>4320.6055002499997</v>
      </c>
      <c r="L3075" s="250">
        <f t="shared" si="1013"/>
        <v>0.01</v>
      </c>
      <c r="M3075" s="19" t="s">
        <v>1260</v>
      </c>
      <c r="O3075" s="32" t="str">
        <f t="shared" si="1030"/>
        <v>E345</v>
      </c>
      <c r="P3075" s="318"/>
      <c r="T3075" s="19" t="s">
        <v>1260</v>
      </c>
    </row>
    <row r="3076" spans="1:20" outlineLevel="2" x14ac:dyDescent="0.25">
      <c r="A3076" t="s">
        <v>257</v>
      </c>
      <c r="B3076" t="str">
        <f t="shared" si="1027"/>
        <v>E345 PRD Accessory, Sumas OP-3</v>
      </c>
      <c r="C3076" s="19" t="s">
        <v>1230</v>
      </c>
      <c r="E3076" s="27">
        <v>43190</v>
      </c>
      <c r="F3076" s="249">
        <v>4082461.89</v>
      </c>
      <c r="G3076" s="67">
        <v>1.2699999999999999E-2</v>
      </c>
      <c r="H3076" s="250">
        <v>4320.5999999999995</v>
      </c>
      <c r="I3076" s="249">
        <f t="shared" si="1028"/>
        <v>4082461.89</v>
      </c>
      <c r="J3076" s="67">
        <f t="shared" si="1022"/>
        <v>1.2699999999999999E-2</v>
      </c>
      <c r="K3076" s="259">
        <f t="shared" si="1029"/>
        <v>4320.6055002499997</v>
      </c>
      <c r="L3076" s="250">
        <f t="shared" si="1013"/>
        <v>0.01</v>
      </c>
      <c r="M3076" s="19" t="s">
        <v>1260</v>
      </c>
      <c r="O3076" s="32" t="str">
        <f t="shared" si="1030"/>
        <v>E345</v>
      </c>
      <c r="P3076" s="318"/>
      <c r="T3076" s="19" t="s">
        <v>1260</v>
      </c>
    </row>
    <row r="3077" spans="1:20" outlineLevel="2" x14ac:dyDescent="0.25">
      <c r="A3077" t="s">
        <v>257</v>
      </c>
      <c r="B3077" t="str">
        <f t="shared" si="1027"/>
        <v>E345 PRD Accessory, Sumas OP-4</v>
      </c>
      <c r="C3077" s="19" t="s">
        <v>1230</v>
      </c>
      <c r="E3077" s="27">
        <v>43220</v>
      </c>
      <c r="F3077" s="249">
        <v>4082461.89</v>
      </c>
      <c r="G3077" s="67">
        <v>1.2699999999999999E-2</v>
      </c>
      <c r="H3077" s="250">
        <v>4320.5999999999995</v>
      </c>
      <c r="I3077" s="249">
        <f t="shared" si="1028"/>
        <v>4082461.89</v>
      </c>
      <c r="J3077" s="67">
        <f t="shared" si="1022"/>
        <v>1.2699999999999999E-2</v>
      </c>
      <c r="K3077" s="259">
        <f t="shared" si="1029"/>
        <v>4320.6055002499997</v>
      </c>
      <c r="L3077" s="250">
        <f t="shared" si="1013"/>
        <v>0.01</v>
      </c>
      <c r="M3077" s="19" t="s">
        <v>1260</v>
      </c>
      <c r="O3077" s="32" t="str">
        <f t="shared" si="1030"/>
        <v>E345</v>
      </c>
      <c r="P3077" s="318"/>
      <c r="T3077" s="19" t="s">
        <v>1260</v>
      </c>
    </row>
    <row r="3078" spans="1:20" outlineLevel="2" x14ac:dyDescent="0.25">
      <c r="A3078" t="s">
        <v>257</v>
      </c>
      <c r="B3078" t="str">
        <f t="shared" si="1027"/>
        <v>E345 PRD Accessory, Sumas OP-5</v>
      </c>
      <c r="C3078" s="19" t="s">
        <v>1230</v>
      </c>
      <c r="E3078" s="27">
        <v>43251</v>
      </c>
      <c r="F3078" s="249">
        <v>4082461.89</v>
      </c>
      <c r="G3078" s="67">
        <v>1.2699999999999999E-2</v>
      </c>
      <c r="H3078" s="250">
        <v>4320.5999999999995</v>
      </c>
      <c r="I3078" s="249">
        <f t="shared" si="1028"/>
        <v>4082461.89</v>
      </c>
      <c r="J3078" s="67">
        <f t="shared" si="1022"/>
        <v>1.2699999999999999E-2</v>
      </c>
      <c r="K3078" s="259">
        <f t="shared" si="1029"/>
        <v>4320.6055002499997</v>
      </c>
      <c r="L3078" s="250">
        <f t="shared" si="1013"/>
        <v>0.01</v>
      </c>
      <c r="M3078" s="19" t="s">
        <v>1260</v>
      </c>
      <c r="O3078" s="32" t="str">
        <f t="shared" si="1030"/>
        <v>E345</v>
      </c>
      <c r="P3078" s="318"/>
      <c r="T3078" s="19" t="s">
        <v>1260</v>
      </c>
    </row>
    <row r="3079" spans="1:20" outlineLevel="2" x14ac:dyDescent="0.25">
      <c r="A3079" t="s">
        <v>257</v>
      </c>
      <c r="B3079" t="str">
        <f t="shared" si="1027"/>
        <v>E345 PRD Accessory, Sumas OP-6</v>
      </c>
      <c r="C3079" s="19" t="s">
        <v>1230</v>
      </c>
      <c r="E3079" s="27">
        <v>43281</v>
      </c>
      <c r="F3079" s="249">
        <v>4082461.89</v>
      </c>
      <c r="G3079" s="67">
        <v>1.2699999999999999E-2</v>
      </c>
      <c r="H3079" s="250">
        <v>4320.5999999999995</v>
      </c>
      <c r="I3079" s="249">
        <f t="shared" si="1028"/>
        <v>4082461.89</v>
      </c>
      <c r="J3079" s="67">
        <f t="shared" si="1022"/>
        <v>1.2699999999999999E-2</v>
      </c>
      <c r="K3079" s="259">
        <f t="shared" si="1029"/>
        <v>4320.6055002499997</v>
      </c>
      <c r="L3079" s="250">
        <f t="shared" si="1013"/>
        <v>0.01</v>
      </c>
      <c r="M3079" s="19" t="s">
        <v>1260</v>
      </c>
      <c r="O3079" s="32" t="str">
        <f t="shared" si="1030"/>
        <v>E345</v>
      </c>
      <c r="P3079" s="318"/>
      <c r="T3079" s="19" t="s">
        <v>1260</v>
      </c>
    </row>
    <row r="3080" spans="1:20" outlineLevel="2" x14ac:dyDescent="0.25">
      <c r="A3080" t="s">
        <v>257</v>
      </c>
      <c r="B3080" t="str">
        <f t="shared" si="1027"/>
        <v>E345 PRD Accessory, Sumas OP-7</v>
      </c>
      <c r="C3080" s="19" t="s">
        <v>1230</v>
      </c>
      <c r="E3080" s="27">
        <v>43312</v>
      </c>
      <c r="F3080" s="249">
        <v>4082461.89</v>
      </c>
      <c r="G3080" s="67">
        <v>1.2699999999999999E-2</v>
      </c>
      <c r="H3080" s="250">
        <v>4320.5999999999995</v>
      </c>
      <c r="I3080" s="249">
        <f t="shared" si="1028"/>
        <v>4082461.89</v>
      </c>
      <c r="J3080" s="67">
        <f t="shared" si="1022"/>
        <v>1.2699999999999999E-2</v>
      </c>
      <c r="K3080" s="259">
        <f t="shared" si="1029"/>
        <v>4320.6055002499997</v>
      </c>
      <c r="L3080" s="250">
        <f t="shared" si="1013"/>
        <v>0.01</v>
      </c>
      <c r="M3080" s="19" t="s">
        <v>1260</v>
      </c>
      <c r="O3080" s="32" t="str">
        <f t="shared" si="1030"/>
        <v>E345</v>
      </c>
      <c r="P3080" s="318"/>
      <c r="T3080" s="19" t="s">
        <v>1260</v>
      </c>
    </row>
    <row r="3081" spans="1:20" outlineLevel="2" x14ac:dyDescent="0.25">
      <c r="A3081" t="s">
        <v>257</v>
      </c>
      <c r="B3081" t="str">
        <f t="shared" si="1027"/>
        <v>E345 PRD Accessory, Sumas OP-8</v>
      </c>
      <c r="C3081" s="19" t="s">
        <v>1230</v>
      </c>
      <c r="E3081" s="27">
        <v>43343</v>
      </c>
      <c r="F3081" s="249">
        <v>4082461.89</v>
      </c>
      <c r="G3081" s="67">
        <v>1.2699999999999999E-2</v>
      </c>
      <c r="H3081" s="250">
        <v>4320.5999999999995</v>
      </c>
      <c r="I3081" s="249">
        <f t="shared" si="1028"/>
        <v>4082461.89</v>
      </c>
      <c r="J3081" s="67">
        <f t="shared" si="1022"/>
        <v>1.2699999999999999E-2</v>
      </c>
      <c r="K3081" s="259">
        <f t="shared" si="1029"/>
        <v>4320.6055002499997</v>
      </c>
      <c r="L3081" s="250">
        <f t="shared" si="1013"/>
        <v>0.01</v>
      </c>
      <c r="M3081" s="19" t="s">
        <v>1260</v>
      </c>
      <c r="O3081" s="32" t="str">
        <f t="shared" si="1030"/>
        <v>E345</v>
      </c>
      <c r="P3081" s="318"/>
      <c r="T3081" s="19" t="s">
        <v>1260</v>
      </c>
    </row>
    <row r="3082" spans="1:20" outlineLevel="2" x14ac:dyDescent="0.25">
      <c r="A3082" t="s">
        <v>257</v>
      </c>
      <c r="B3082" t="str">
        <f t="shared" si="1027"/>
        <v>E345 PRD Accessory, Sumas OP-9</v>
      </c>
      <c r="C3082" s="19" t="s">
        <v>1230</v>
      </c>
      <c r="E3082" s="27">
        <v>43373</v>
      </c>
      <c r="F3082" s="249">
        <v>4082461.89</v>
      </c>
      <c r="G3082" s="67">
        <v>1.2699999999999999E-2</v>
      </c>
      <c r="H3082" s="250">
        <v>4320.5999999999995</v>
      </c>
      <c r="I3082" s="249">
        <f t="shared" si="1028"/>
        <v>4082461.89</v>
      </c>
      <c r="J3082" s="67">
        <f t="shared" si="1022"/>
        <v>1.2699999999999999E-2</v>
      </c>
      <c r="K3082" s="259">
        <f t="shared" si="1029"/>
        <v>4320.6055002499997</v>
      </c>
      <c r="L3082" s="250">
        <f t="shared" si="1013"/>
        <v>0.01</v>
      </c>
      <c r="M3082" s="19" t="s">
        <v>1260</v>
      </c>
      <c r="O3082" s="32" t="str">
        <f t="shared" si="1030"/>
        <v>E345</v>
      </c>
      <c r="P3082" s="318"/>
      <c r="T3082" s="19" t="s">
        <v>1260</v>
      </c>
    </row>
    <row r="3083" spans="1:20" outlineLevel="2" x14ac:dyDescent="0.25">
      <c r="A3083" t="s">
        <v>257</v>
      </c>
      <c r="B3083" t="str">
        <f t="shared" si="1027"/>
        <v>E345 PRD Accessory, Sumas OP-10</v>
      </c>
      <c r="C3083" s="19" t="s">
        <v>1230</v>
      </c>
      <c r="E3083" s="27">
        <v>43404</v>
      </c>
      <c r="F3083" s="249">
        <v>4082461.89</v>
      </c>
      <c r="G3083" s="67">
        <v>1.2699999999999999E-2</v>
      </c>
      <c r="H3083" s="250">
        <v>4320.5999999999995</v>
      </c>
      <c r="I3083" s="249">
        <f t="shared" si="1028"/>
        <v>4082461.89</v>
      </c>
      <c r="J3083" s="67">
        <f t="shared" si="1022"/>
        <v>1.2699999999999999E-2</v>
      </c>
      <c r="K3083" s="259">
        <f t="shared" si="1029"/>
        <v>4320.6055002499997</v>
      </c>
      <c r="L3083" s="250">
        <f t="shared" si="1013"/>
        <v>0.01</v>
      </c>
      <c r="M3083" s="19" t="s">
        <v>1260</v>
      </c>
      <c r="O3083" s="32" t="str">
        <f t="shared" si="1030"/>
        <v>E345</v>
      </c>
      <c r="P3083" s="318"/>
      <c r="T3083" s="19" t="s">
        <v>1260</v>
      </c>
    </row>
    <row r="3084" spans="1:20" outlineLevel="2" x14ac:dyDescent="0.25">
      <c r="A3084" t="s">
        <v>257</v>
      </c>
      <c r="B3084" t="str">
        <f t="shared" si="1027"/>
        <v>E345 PRD Accessory, Sumas OP-11</v>
      </c>
      <c r="C3084" s="19" t="s">
        <v>1230</v>
      </c>
      <c r="E3084" s="27">
        <v>43434</v>
      </c>
      <c r="F3084" s="249">
        <v>4082461.89</v>
      </c>
      <c r="G3084" s="67">
        <v>1.2699999999999999E-2</v>
      </c>
      <c r="H3084" s="250">
        <v>4320.5999999999995</v>
      </c>
      <c r="I3084" s="249">
        <f t="shared" si="1028"/>
        <v>4082461.89</v>
      </c>
      <c r="J3084" s="67">
        <f t="shared" si="1022"/>
        <v>1.2699999999999999E-2</v>
      </c>
      <c r="K3084" s="259">
        <f t="shared" si="1029"/>
        <v>4320.6055002499997</v>
      </c>
      <c r="L3084" s="250">
        <f t="shared" si="1013"/>
        <v>0.01</v>
      </c>
      <c r="M3084" s="19" t="s">
        <v>1260</v>
      </c>
      <c r="O3084" s="32" t="str">
        <f t="shared" si="1030"/>
        <v>E345</v>
      </c>
      <c r="P3084" s="318"/>
      <c r="T3084" s="19" t="s">
        <v>1260</v>
      </c>
    </row>
    <row r="3085" spans="1:20" outlineLevel="2" x14ac:dyDescent="0.25">
      <c r="A3085" t="s">
        <v>257</v>
      </c>
      <c r="B3085" t="str">
        <f t="shared" si="1027"/>
        <v>E345 PRD Accessory, Sumas OP-12</v>
      </c>
      <c r="C3085" s="19" t="s">
        <v>1230</v>
      </c>
      <c r="E3085" s="27">
        <v>43465</v>
      </c>
      <c r="F3085" s="249">
        <v>4082461.89</v>
      </c>
      <c r="G3085" s="67">
        <v>1.2699999999999999E-2</v>
      </c>
      <c r="H3085" s="250">
        <v>4320.5999999999995</v>
      </c>
      <c r="I3085" s="249">
        <f t="shared" si="1028"/>
        <v>4082461.89</v>
      </c>
      <c r="J3085" s="67">
        <f t="shared" si="1022"/>
        <v>1.2699999999999999E-2</v>
      </c>
      <c r="K3085" s="259">
        <f t="shared" si="1029"/>
        <v>4320.6055002499997</v>
      </c>
      <c r="L3085" s="250">
        <f t="shared" si="1013"/>
        <v>0.01</v>
      </c>
      <c r="M3085" s="19" t="s">
        <v>1260</v>
      </c>
      <c r="O3085" s="32" t="str">
        <f t="shared" si="1030"/>
        <v>E345</v>
      </c>
      <c r="P3085" s="318"/>
      <c r="T3085" s="19" t="s">
        <v>1260</v>
      </c>
    </row>
    <row r="3086" spans="1:20" s="19" customFormat="1" ht="15.75" outlineLevel="1" thickBot="1" x14ac:dyDescent="0.3">
      <c r="A3086" s="28" t="s">
        <v>860</v>
      </c>
      <c r="C3086" s="20" t="s">
        <v>1235</v>
      </c>
      <c r="E3086" s="104" t="s">
        <v>1266</v>
      </c>
      <c r="F3086" s="29"/>
      <c r="G3086" s="30"/>
      <c r="H3086" s="41">
        <f>SUBTOTAL(9,H3074:H3085)</f>
        <v>51847.19999999999</v>
      </c>
      <c r="I3086" s="29"/>
      <c r="J3086" s="30">
        <f t="shared" si="1022"/>
        <v>0</v>
      </c>
      <c r="K3086" s="41">
        <f>SUBTOTAL(9,K3074:K3085)</f>
        <v>51847.266002999997</v>
      </c>
      <c r="L3086" s="41">
        <f t="shared" si="1013"/>
        <v>7.0000000000000007E-2</v>
      </c>
      <c r="O3086" s="32" t="str">
        <f>LEFT(A3086,5)</f>
        <v xml:space="preserve">E345 </v>
      </c>
      <c r="P3086" s="318">
        <f>-L3086/2</f>
        <v>-3.5000000000000003E-2</v>
      </c>
    </row>
    <row r="3087" spans="1:20" ht="15.75" outlineLevel="2" thickTop="1" x14ac:dyDescent="0.25">
      <c r="A3087" t="s">
        <v>258</v>
      </c>
      <c r="B3087" t="str">
        <f t="shared" ref="B3087:B3098" si="1031">CONCATENATE(A3087,"-",MONTH(E3087))</f>
        <v>E345 PRD Accessory, Whitehorn 2-3 C-1</v>
      </c>
      <c r="C3087" s="19" t="s">
        <v>1230</v>
      </c>
      <c r="E3087" s="27">
        <v>43131</v>
      </c>
      <c r="F3087" s="249">
        <v>201938.39</v>
      </c>
      <c r="G3087" s="67">
        <v>9.9000000000000008E-3</v>
      </c>
      <c r="H3087" s="250">
        <v>166.6</v>
      </c>
      <c r="I3087" s="249">
        <f t="shared" ref="I3087:I3098" si="1032">VLOOKUP(CONCATENATE(A3087,"-12"),$B$6:$F$7816,5,FALSE)</f>
        <v>201938.39</v>
      </c>
      <c r="J3087" s="67">
        <f t="shared" si="1022"/>
        <v>9.9000000000000008E-3</v>
      </c>
      <c r="K3087" s="259">
        <f t="shared" ref="K3087:K3098" si="1033">I3087*J3087/12</f>
        <v>166.59917175000001</v>
      </c>
      <c r="L3087" s="250">
        <f t="shared" si="1013"/>
        <v>0</v>
      </c>
      <c r="M3087" s="19" t="s">
        <v>1260</v>
      </c>
      <c r="O3087" s="32" t="str">
        <f t="shared" ref="O3087:O3098" si="1034">LEFT(A3087,4)</f>
        <v>E345</v>
      </c>
      <c r="P3087" s="318"/>
      <c r="T3087" s="19" t="s">
        <v>1260</v>
      </c>
    </row>
    <row r="3088" spans="1:20" outlineLevel="2" x14ac:dyDescent="0.25">
      <c r="A3088" t="s">
        <v>258</v>
      </c>
      <c r="B3088" t="str">
        <f t="shared" si="1031"/>
        <v>E345 PRD Accessory, Whitehorn 2-3 C-2</v>
      </c>
      <c r="C3088" s="19" t="s">
        <v>1230</v>
      </c>
      <c r="E3088" s="27">
        <v>43159</v>
      </c>
      <c r="F3088" s="249">
        <v>201938.39</v>
      </c>
      <c r="G3088" s="67">
        <v>9.9000000000000008E-3</v>
      </c>
      <c r="H3088" s="250">
        <v>166.6</v>
      </c>
      <c r="I3088" s="249">
        <f t="shared" si="1032"/>
        <v>201938.39</v>
      </c>
      <c r="J3088" s="67">
        <f t="shared" si="1022"/>
        <v>9.9000000000000008E-3</v>
      </c>
      <c r="K3088" s="259">
        <f t="shared" si="1033"/>
        <v>166.59917175000001</v>
      </c>
      <c r="L3088" s="250">
        <f t="shared" si="1013"/>
        <v>0</v>
      </c>
      <c r="M3088" s="19" t="s">
        <v>1260</v>
      </c>
      <c r="O3088" s="32" t="str">
        <f t="shared" si="1034"/>
        <v>E345</v>
      </c>
      <c r="P3088" s="318"/>
      <c r="T3088" s="19" t="s">
        <v>1260</v>
      </c>
    </row>
    <row r="3089" spans="1:20" outlineLevel="2" x14ac:dyDescent="0.25">
      <c r="A3089" t="s">
        <v>258</v>
      </c>
      <c r="B3089" t="str">
        <f t="shared" si="1031"/>
        <v>E345 PRD Accessory, Whitehorn 2-3 C-3</v>
      </c>
      <c r="C3089" s="19" t="s">
        <v>1230</v>
      </c>
      <c r="E3089" s="27">
        <v>43190</v>
      </c>
      <c r="F3089" s="249">
        <v>201938.39</v>
      </c>
      <c r="G3089" s="67">
        <v>9.9000000000000008E-3</v>
      </c>
      <c r="H3089" s="250">
        <v>166.6</v>
      </c>
      <c r="I3089" s="249">
        <f t="shared" si="1032"/>
        <v>201938.39</v>
      </c>
      <c r="J3089" s="67">
        <f t="shared" si="1022"/>
        <v>9.9000000000000008E-3</v>
      </c>
      <c r="K3089" s="259">
        <f t="shared" si="1033"/>
        <v>166.59917175000001</v>
      </c>
      <c r="L3089" s="250">
        <f t="shared" si="1013"/>
        <v>0</v>
      </c>
      <c r="M3089" s="19" t="s">
        <v>1260</v>
      </c>
      <c r="O3089" s="32" t="str">
        <f t="shared" si="1034"/>
        <v>E345</v>
      </c>
      <c r="P3089" s="318"/>
      <c r="T3089" s="19" t="s">
        <v>1260</v>
      </c>
    </row>
    <row r="3090" spans="1:20" outlineLevel="2" x14ac:dyDescent="0.25">
      <c r="A3090" t="s">
        <v>258</v>
      </c>
      <c r="B3090" t="str">
        <f t="shared" si="1031"/>
        <v>E345 PRD Accessory, Whitehorn 2-3 C-4</v>
      </c>
      <c r="C3090" s="19" t="s">
        <v>1230</v>
      </c>
      <c r="E3090" s="27">
        <v>43220</v>
      </c>
      <c r="F3090" s="249">
        <v>201938.39</v>
      </c>
      <c r="G3090" s="67">
        <v>9.9000000000000008E-3</v>
      </c>
      <c r="H3090" s="250">
        <v>166.6</v>
      </c>
      <c r="I3090" s="249">
        <f t="shared" si="1032"/>
        <v>201938.39</v>
      </c>
      <c r="J3090" s="67">
        <f t="shared" si="1022"/>
        <v>9.9000000000000008E-3</v>
      </c>
      <c r="K3090" s="259">
        <f t="shared" si="1033"/>
        <v>166.59917175000001</v>
      </c>
      <c r="L3090" s="250">
        <f t="shared" si="1013"/>
        <v>0</v>
      </c>
      <c r="M3090" s="19" t="s">
        <v>1260</v>
      </c>
      <c r="O3090" s="32" t="str">
        <f t="shared" si="1034"/>
        <v>E345</v>
      </c>
      <c r="P3090" s="318"/>
      <c r="T3090" s="19" t="s">
        <v>1260</v>
      </c>
    </row>
    <row r="3091" spans="1:20" outlineLevel="2" x14ac:dyDescent="0.25">
      <c r="A3091" t="s">
        <v>258</v>
      </c>
      <c r="B3091" t="str">
        <f t="shared" si="1031"/>
        <v>E345 PRD Accessory, Whitehorn 2-3 C-5</v>
      </c>
      <c r="C3091" s="19" t="s">
        <v>1230</v>
      </c>
      <c r="E3091" s="27">
        <v>43251</v>
      </c>
      <c r="F3091" s="249">
        <v>201938.39</v>
      </c>
      <c r="G3091" s="67">
        <v>9.9000000000000008E-3</v>
      </c>
      <c r="H3091" s="250">
        <v>166.6</v>
      </c>
      <c r="I3091" s="249">
        <f t="shared" si="1032"/>
        <v>201938.39</v>
      </c>
      <c r="J3091" s="67">
        <f t="shared" si="1022"/>
        <v>9.9000000000000008E-3</v>
      </c>
      <c r="K3091" s="259">
        <f t="shared" si="1033"/>
        <v>166.59917175000001</v>
      </c>
      <c r="L3091" s="250">
        <f t="shared" si="1013"/>
        <v>0</v>
      </c>
      <c r="M3091" s="19" t="s">
        <v>1260</v>
      </c>
      <c r="O3091" s="32" t="str">
        <f t="shared" si="1034"/>
        <v>E345</v>
      </c>
      <c r="P3091" s="318"/>
      <c r="T3091" s="19" t="s">
        <v>1260</v>
      </c>
    </row>
    <row r="3092" spans="1:20" outlineLevel="2" x14ac:dyDescent="0.25">
      <c r="A3092" t="s">
        <v>258</v>
      </c>
      <c r="B3092" t="str">
        <f t="shared" si="1031"/>
        <v>E345 PRD Accessory, Whitehorn 2-3 C-6</v>
      </c>
      <c r="C3092" s="19" t="s">
        <v>1230</v>
      </c>
      <c r="E3092" s="27">
        <v>43281</v>
      </c>
      <c r="F3092" s="249">
        <v>201938.39</v>
      </c>
      <c r="G3092" s="67">
        <v>9.9000000000000008E-3</v>
      </c>
      <c r="H3092" s="250">
        <v>166.6</v>
      </c>
      <c r="I3092" s="249">
        <f t="shared" si="1032"/>
        <v>201938.39</v>
      </c>
      <c r="J3092" s="67">
        <f t="shared" si="1022"/>
        <v>9.9000000000000008E-3</v>
      </c>
      <c r="K3092" s="259">
        <f t="shared" si="1033"/>
        <v>166.59917175000001</v>
      </c>
      <c r="L3092" s="250">
        <f t="shared" ref="L3092:L3155" si="1035">ROUND(K3092-H3092,2)</f>
        <v>0</v>
      </c>
      <c r="M3092" s="19" t="s">
        <v>1260</v>
      </c>
      <c r="O3092" s="32" t="str">
        <f t="shared" si="1034"/>
        <v>E345</v>
      </c>
      <c r="P3092" s="318"/>
      <c r="T3092" s="19" t="s">
        <v>1260</v>
      </c>
    </row>
    <row r="3093" spans="1:20" outlineLevel="2" x14ac:dyDescent="0.25">
      <c r="A3093" t="s">
        <v>258</v>
      </c>
      <c r="B3093" t="str">
        <f t="shared" si="1031"/>
        <v>E345 PRD Accessory, Whitehorn 2-3 C-7</v>
      </c>
      <c r="C3093" s="19" t="s">
        <v>1230</v>
      </c>
      <c r="E3093" s="27">
        <v>43312</v>
      </c>
      <c r="F3093" s="249">
        <v>201938.39</v>
      </c>
      <c r="G3093" s="67">
        <v>9.9000000000000008E-3</v>
      </c>
      <c r="H3093" s="250">
        <v>166.6</v>
      </c>
      <c r="I3093" s="249">
        <f t="shared" si="1032"/>
        <v>201938.39</v>
      </c>
      <c r="J3093" s="67">
        <f t="shared" si="1022"/>
        <v>9.9000000000000008E-3</v>
      </c>
      <c r="K3093" s="259">
        <f t="shared" si="1033"/>
        <v>166.59917175000001</v>
      </c>
      <c r="L3093" s="250">
        <f t="shared" si="1035"/>
        <v>0</v>
      </c>
      <c r="M3093" s="19" t="s">
        <v>1260</v>
      </c>
      <c r="O3093" s="32" t="str">
        <f t="shared" si="1034"/>
        <v>E345</v>
      </c>
      <c r="P3093" s="318"/>
      <c r="T3093" s="19" t="s">
        <v>1260</v>
      </c>
    </row>
    <row r="3094" spans="1:20" outlineLevel="2" x14ac:dyDescent="0.25">
      <c r="A3094" t="s">
        <v>258</v>
      </c>
      <c r="B3094" t="str">
        <f t="shared" si="1031"/>
        <v>E345 PRD Accessory, Whitehorn 2-3 C-8</v>
      </c>
      <c r="C3094" s="19" t="s">
        <v>1230</v>
      </c>
      <c r="E3094" s="27">
        <v>43343</v>
      </c>
      <c r="F3094" s="249">
        <v>201938.39</v>
      </c>
      <c r="G3094" s="67">
        <v>9.9000000000000008E-3</v>
      </c>
      <c r="H3094" s="250">
        <v>166.6</v>
      </c>
      <c r="I3094" s="249">
        <f t="shared" si="1032"/>
        <v>201938.39</v>
      </c>
      <c r="J3094" s="67">
        <f t="shared" si="1022"/>
        <v>9.9000000000000008E-3</v>
      </c>
      <c r="K3094" s="259">
        <f t="shared" si="1033"/>
        <v>166.59917175000001</v>
      </c>
      <c r="L3094" s="250">
        <f t="shared" si="1035"/>
        <v>0</v>
      </c>
      <c r="M3094" s="19" t="s">
        <v>1260</v>
      </c>
      <c r="O3094" s="32" t="str">
        <f t="shared" si="1034"/>
        <v>E345</v>
      </c>
      <c r="P3094" s="318"/>
      <c r="T3094" s="19" t="s">
        <v>1260</v>
      </c>
    </row>
    <row r="3095" spans="1:20" outlineLevel="2" x14ac:dyDescent="0.25">
      <c r="A3095" t="s">
        <v>258</v>
      </c>
      <c r="B3095" t="str">
        <f t="shared" si="1031"/>
        <v>E345 PRD Accessory, Whitehorn 2-3 C-9</v>
      </c>
      <c r="C3095" s="19" t="s">
        <v>1230</v>
      </c>
      <c r="E3095" s="27">
        <v>43373</v>
      </c>
      <c r="F3095" s="249">
        <v>201938.39</v>
      </c>
      <c r="G3095" s="67">
        <v>9.9000000000000008E-3</v>
      </c>
      <c r="H3095" s="250">
        <v>166.6</v>
      </c>
      <c r="I3095" s="249">
        <f t="shared" si="1032"/>
        <v>201938.39</v>
      </c>
      <c r="J3095" s="67">
        <f t="shared" si="1022"/>
        <v>9.9000000000000008E-3</v>
      </c>
      <c r="K3095" s="259">
        <f t="shared" si="1033"/>
        <v>166.59917175000001</v>
      </c>
      <c r="L3095" s="250">
        <f t="shared" si="1035"/>
        <v>0</v>
      </c>
      <c r="M3095" s="19" t="s">
        <v>1260</v>
      </c>
      <c r="O3095" s="32" t="str">
        <f t="shared" si="1034"/>
        <v>E345</v>
      </c>
      <c r="P3095" s="318"/>
      <c r="T3095" s="19" t="s">
        <v>1260</v>
      </c>
    </row>
    <row r="3096" spans="1:20" outlineLevel="2" x14ac:dyDescent="0.25">
      <c r="A3096" t="s">
        <v>258</v>
      </c>
      <c r="B3096" t="str">
        <f t="shared" si="1031"/>
        <v>E345 PRD Accessory, Whitehorn 2-3 C-10</v>
      </c>
      <c r="C3096" s="19" t="s">
        <v>1230</v>
      </c>
      <c r="E3096" s="27">
        <v>43404</v>
      </c>
      <c r="F3096" s="249">
        <v>201938.39</v>
      </c>
      <c r="G3096" s="67">
        <v>9.9000000000000008E-3</v>
      </c>
      <c r="H3096" s="250">
        <v>166.6</v>
      </c>
      <c r="I3096" s="249">
        <f t="shared" si="1032"/>
        <v>201938.39</v>
      </c>
      <c r="J3096" s="67">
        <f t="shared" si="1022"/>
        <v>9.9000000000000008E-3</v>
      </c>
      <c r="K3096" s="259">
        <f t="shared" si="1033"/>
        <v>166.59917175000001</v>
      </c>
      <c r="L3096" s="250">
        <f t="shared" si="1035"/>
        <v>0</v>
      </c>
      <c r="M3096" s="19" t="s">
        <v>1260</v>
      </c>
      <c r="O3096" s="32" t="str">
        <f t="shared" si="1034"/>
        <v>E345</v>
      </c>
      <c r="P3096" s="318"/>
      <c r="T3096" s="19" t="s">
        <v>1260</v>
      </c>
    </row>
    <row r="3097" spans="1:20" outlineLevel="2" x14ac:dyDescent="0.25">
      <c r="A3097" t="s">
        <v>258</v>
      </c>
      <c r="B3097" t="str">
        <f t="shared" si="1031"/>
        <v>E345 PRD Accessory, Whitehorn 2-3 C-11</v>
      </c>
      <c r="C3097" s="19" t="s">
        <v>1230</v>
      </c>
      <c r="E3097" s="27">
        <v>43434</v>
      </c>
      <c r="F3097" s="249">
        <v>201938.39</v>
      </c>
      <c r="G3097" s="67">
        <v>9.9000000000000008E-3</v>
      </c>
      <c r="H3097" s="250">
        <v>166.6</v>
      </c>
      <c r="I3097" s="249">
        <f t="shared" si="1032"/>
        <v>201938.39</v>
      </c>
      <c r="J3097" s="67">
        <f t="shared" si="1022"/>
        <v>9.9000000000000008E-3</v>
      </c>
      <c r="K3097" s="259">
        <f t="shared" si="1033"/>
        <v>166.59917175000001</v>
      </c>
      <c r="L3097" s="250">
        <f t="shared" si="1035"/>
        <v>0</v>
      </c>
      <c r="M3097" s="19" t="s">
        <v>1260</v>
      </c>
      <c r="O3097" s="32" t="str">
        <f t="shared" si="1034"/>
        <v>E345</v>
      </c>
      <c r="P3097" s="318"/>
      <c r="T3097" s="19" t="s">
        <v>1260</v>
      </c>
    </row>
    <row r="3098" spans="1:20" outlineLevel="2" x14ac:dyDescent="0.25">
      <c r="A3098" t="s">
        <v>258</v>
      </c>
      <c r="B3098" t="str">
        <f t="shared" si="1031"/>
        <v>E345 PRD Accessory, Whitehorn 2-3 C-12</v>
      </c>
      <c r="C3098" s="19" t="s">
        <v>1230</v>
      </c>
      <c r="E3098" s="27">
        <v>43465</v>
      </c>
      <c r="F3098" s="249">
        <v>201938.39</v>
      </c>
      <c r="G3098" s="67">
        <v>9.9000000000000008E-3</v>
      </c>
      <c r="H3098" s="250">
        <v>166.6</v>
      </c>
      <c r="I3098" s="249">
        <f t="shared" si="1032"/>
        <v>201938.39</v>
      </c>
      <c r="J3098" s="67">
        <f t="shared" si="1022"/>
        <v>9.9000000000000008E-3</v>
      </c>
      <c r="K3098" s="259">
        <f t="shared" si="1033"/>
        <v>166.59917175000001</v>
      </c>
      <c r="L3098" s="250">
        <f t="shared" si="1035"/>
        <v>0</v>
      </c>
      <c r="M3098" s="19" t="s">
        <v>1260</v>
      </c>
      <c r="O3098" s="32" t="str">
        <f t="shared" si="1034"/>
        <v>E345</v>
      </c>
      <c r="P3098" s="318"/>
      <c r="T3098" s="19" t="s">
        <v>1260</v>
      </c>
    </row>
    <row r="3099" spans="1:20" s="19" customFormat="1" ht="15.75" outlineLevel="1" thickBot="1" x14ac:dyDescent="0.3">
      <c r="A3099" s="28" t="s">
        <v>861</v>
      </c>
      <c r="C3099" s="20" t="s">
        <v>1235</v>
      </c>
      <c r="E3099" s="104" t="s">
        <v>1266</v>
      </c>
      <c r="F3099" s="29"/>
      <c r="G3099" s="30"/>
      <c r="H3099" s="41">
        <f>SUBTOTAL(9,H3087:H3098)</f>
        <v>1999.1999999999996</v>
      </c>
      <c r="I3099" s="29"/>
      <c r="J3099" s="30">
        <f t="shared" si="1022"/>
        <v>0</v>
      </c>
      <c r="K3099" s="41">
        <f>SUBTOTAL(9,K3087:K3098)</f>
        <v>1999.1900610000005</v>
      </c>
      <c r="L3099" s="41">
        <f t="shared" si="1035"/>
        <v>-0.01</v>
      </c>
      <c r="O3099" s="32" t="str">
        <f>LEFT(A3099,5)</f>
        <v xml:space="preserve">E345 </v>
      </c>
      <c r="P3099" s="318">
        <f>-L3099/2</f>
        <v>5.0000000000000001E-3</v>
      </c>
    </row>
    <row r="3100" spans="1:20" ht="15.75" outlineLevel="2" thickTop="1" x14ac:dyDescent="0.25">
      <c r="A3100" t="s">
        <v>259</v>
      </c>
      <c r="B3100" t="str">
        <f t="shared" ref="B3100:B3111" si="1036">CONCATENATE(A3100,"-",MONTH(E3100))</f>
        <v>E34501 PRD Accessory, Hopkins Ridge-1</v>
      </c>
      <c r="C3100" s="19" t="s">
        <v>1230</v>
      </c>
      <c r="E3100" s="27">
        <v>43131</v>
      </c>
      <c r="F3100" s="249">
        <v>13727960.5</v>
      </c>
      <c r="G3100" s="67">
        <v>4.7899999999999998E-2</v>
      </c>
      <c r="H3100" s="250">
        <v>54797.440000000002</v>
      </c>
      <c r="I3100" s="249">
        <f t="shared" ref="I3100:I3111" si="1037">VLOOKUP(CONCATENATE(A3100,"-12"),$B$6:$F$7816,5,FALSE)</f>
        <v>13718915.82</v>
      </c>
      <c r="J3100" s="67">
        <f t="shared" si="1022"/>
        <v>4.7899999999999998E-2</v>
      </c>
      <c r="K3100" s="259">
        <f t="shared" ref="K3100:K3111" si="1038">I3100*J3100/12</f>
        <v>54761.338981500005</v>
      </c>
      <c r="L3100" s="250">
        <f t="shared" si="1035"/>
        <v>-36.1</v>
      </c>
      <c r="M3100" s="19" t="s">
        <v>1260</v>
      </c>
      <c r="O3100" s="32" t="str">
        <f t="shared" ref="O3100:O3111" si="1039">LEFT(A3100,4)</f>
        <v>E345</v>
      </c>
      <c r="P3100" s="318"/>
      <c r="T3100" s="19" t="s">
        <v>1260</v>
      </c>
    </row>
    <row r="3101" spans="1:20" outlineLevel="2" x14ac:dyDescent="0.25">
      <c r="A3101" t="s">
        <v>259</v>
      </c>
      <c r="B3101" t="str">
        <f t="shared" si="1036"/>
        <v>E34501 PRD Accessory, Hopkins Ridge-2</v>
      </c>
      <c r="C3101" s="19" t="s">
        <v>1230</v>
      </c>
      <c r="E3101" s="27">
        <v>43159</v>
      </c>
      <c r="F3101" s="249">
        <v>13850762.779999999</v>
      </c>
      <c r="G3101" s="67">
        <v>4.7899999999999998E-2</v>
      </c>
      <c r="H3101" s="250">
        <v>55287.630000000005</v>
      </c>
      <c r="I3101" s="249">
        <f t="shared" si="1037"/>
        <v>13718915.82</v>
      </c>
      <c r="J3101" s="67">
        <f t="shared" si="1022"/>
        <v>4.7899999999999998E-2</v>
      </c>
      <c r="K3101" s="259">
        <f t="shared" si="1038"/>
        <v>54761.338981500005</v>
      </c>
      <c r="L3101" s="250">
        <f t="shared" si="1035"/>
        <v>-526.29</v>
      </c>
      <c r="M3101" s="19" t="s">
        <v>1260</v>
      </c>
      <c r="O3101" s="32" t="str">
        <f t="shared" si="1039"/>
        <v>E345</v>
      </c>
      <c r="P3101" s="318"/>
      <c r="T3101" s="19" t="s">
        <v>1260</v>
      </c>
    </row>
    <row r="3102" spans="1:20" outlineLevel="2" x14ac:dyDescent="0.25">
      <c r="A3102" t="s">
        <v>259</v>
      </c>
      <c r="B3102" t="str">
        <f t="shared" si="1036"/>
        <v>E34501 PRD Accessory, Hopkins Ridge-3</v>
      </c>
      <c r="C3102" s="19" t="s">
        <v>1230</v>
      </c>
      <c r="E3102" s="27">
        <v>43190</v>
      </c>
      <c r="F3102" s="249">
        <v>13819511.82</v>
      </c>
      <c r="G3102" s="67">
        <v>4.7899999999999998E-2</v>
      </c>
      <c r="H3102" s="250">
        <v>55162.879999999997</v>
      </c>
      <c r="I3102" s="249">
        <f t="shared" si="1037"/>
        <v>13718915.82</v>
      </c>
      <c r="J3102" s="67">
        <f t="shared" si="1022"/>
        <v>4.7899999999999998E-2</v>
      </c>
      <c r="K3102" s="259">
        <f t="shared" si="1038"/>
        <v>54761.338981500005</v>
      </c>
      <c r="L3102" s="250">
        <f t="shared" si="1035"/>
        <v>-401.54</v>
      </c>
      <c r="M3102" s="19" t="s">
        <v>1260</v>
      </c>
      <c r="O3102" s="32" t="str">
        <f t="shared" si="1039"/>
        <v>E345</v>
      </c>
      <c r="P3102" s="318"/>
      <c r="T3102" s="19" t="s">
        <v>1260</v>
      </c>
    </row>
    <row r="3103" spans="1:20" outlineLevel="2" x14ac:dyDescent="0.25">
      <c r="A3103" t="s">
        <v>259</v>
      </c>
      <c r="B3103" t="str">
        <f t="shared" si="1036"/>
        <v>E34501 PRD Accessory, Hopkins Ridge-4</v>
      </c>
      <c r="C3103" s="19" t="s">
        <v>1230</v>
      </c>
      <c r="E3103" s="27">
        <v>43220</v>
      </c>
      <c r="F3103" s="249">
        <v>13791341.5</v>
      </c>
      <c r="G3103" s="67">
        <v>4.7899999999999998E-2</v>
      </c>
      <c r="H3103" s="250">
        <v>55050.44</v>
      </c>
      <c r="I3103" s="249">
        <f t="shared" si="1037"/>
        <v>13718915.82</v>
      </c>
      <c r="J3103" s="67">
        <f t="shared" si="1022"/>
        <v>4.7899999999999998E-2</v>
      </c>
      <c r="K3103" s="259">
        <f t="shared" si="1038"/>
        <v>54761.338981500005</v>
      </c>
      <c r="L3103" s="250">
        <f t="shared" si="1035"/>
        <v>-289.10000000000002</v>
      </c>
      <c r="M3103" s="19" t="s">
        <v>1260</v>
      </c>
      <c r="O3103" s="32" t="str">
        <f t="shared" si="1039"/>
        <v>E345</v>
      </c>
      <c r="P3103" s="318"/>
      <c r="T3103" s="19" t="s">
        <v>1260</v>
      </c>
    </row>
    <row r="3104" spans="1:20" outlineLevel="2" x14ac:dyDescent="0.25">
      <c r="A3104" t="s">
        <v>259</v>
      </c>
      <c r="B3104" t="str">
        <f t="shared" si="1036"/>
        <v>E34501 PRD Accessory, Hopkins Ridge-5</v>
      </c>
      <c r="C3104" s="19" t="s">
        <v>1230</v>
      </c>
      <c r="E3104" s="27">
        <v>43251</v>
      </c>
      <c r="F3104" s="249">
        <v>13759153.720000001</v>
      </c>
      <c r="G3104" s="67">
        <v>4.7899999999999998E-2</v>
      </c>
      <c r="H3104" s="250">
        <v>54921.95</v>
      </c>
      <c r="I3104" s="249">
        <f t="shared" si="1037"/>
        <v>13718915.82</v>
      </c>
      <c r="J3104" s="67">
        <f t="shared" si="1022"/>
        <v>4.7899999999999998E-2</v>
      </c>
      <c r="K3104" s="259">
        <f t="shared" si="1038"/>
        <v>54761.338981500005</v>
      </c>
      <c r="L3104" s="250">
        <f t="shared" si="1035"/>
        <v>-160.61000000000001</v>
      </c>
      <c r="M3104" s="19" t="s">
        <v>1260</v>
      </c>
      <c r="O3104" s="32" t="str">
        <f t="shared" si="1039"/>
        <v>E345</v>
      </c>
      <c r="P3104" s="318"/>
      <c r="T3104" s="19" t="s">
        <v>1260</v>
      </c>
    </row>
    <row r="3105" spans="1:20" outlineLevel="2" x14ac:dyDescent="0.25">
      <c r="A3105" t="s">
        <v>259</v>
      </c>
      <c r="B3105" t="str">
        <f t="shared" si="1036"/>
        <v>E34501 PRD Accessory, Hopkins Ridge-6</v>
      </c>
      <c r="C3105" s="19" t="s">
        <v>1230</v>
      </c>
      <c r="E3105" s="27">
        <v>43281</v>
      </c>
      <c r="F3105" s="249">
        <v>13723133.810000001</v>
      </c>
      <c r="G3105" s="67">
        <v>4.7899999999999998E-2</v>
      </c>
      <c r="H3105" s="250">
        <v>54778.18</v>
      </c>
      <c r="I3105" s="249">
        <f t="shared" si="1037"/>
        <v>13718915.82</v>
      </c>
      <c r="J3105" s="67">
        <f t="shared" si="1022"/>
        <v>4.7899999999999998E-2</v>
      </c>
      <c r="K3105" s="259">
        <f t="shared" si="1038"/>
        <v>54761.338981500005</v>
      </c>
      <c r="L3105" s="250">
        <f t="shared" si="1035"/>
        <v>-16.84</v>
      </c>
      <c r="M3105" s="19" t="s">
        <v>1260</v>
      </c>
      <c r="O3105" s="32" t="str">
        <f t="shared" si="1039"/>
        <v>E345</v>
      </c>
      <c r="P3105" s="318"/>
      <c r="T3105" s="19" t="s">
        <v>1260</v>
      </c>
    </row>
    <row r="3106" spans="1:20" outlineLevel="2" x14ac:dyDescent="0.25">
      <c r="A3106" t="s">
        <v>259</v>
      </c>
      <c r="B3106" t="str">
        <f t="shared" si="1036"/>
        <v>E34501 PRD Accessory, Hopkins Ridge-7</v>
      </c>
      <c r="C3106" s="19" t="s">
        <v>1230</v>
      </c>
      <c r="E3106" s="27">
        <v>43312</v>
      </c>
      <c r="F3106" s="249">
        <v>13723081.949999999</v>
      </c>
      <c r="G3106" s="67">
        <v>4.7899999999999998E-2</v>
      </c>
      <c r="H3106" s="250">
        <v>54777.97</v>
      </c>
      <c r="I3106" s="249">
        <f t="shared" si="1037"/>
        <v>13718915.82</v>
      </c>
      <c r="J3106" s="67">
        <f t="shared" si="1022"/>
        <v>4.7899999999999998E-2</v>
      </c>
      <c r="K3106" s="259">
        <f t="shared" si="1038"/>
        <v>54761.338981500005</v>
      </c>
      <c r="L3106" s="250">
        <f t="shared" si="1035"/>
        <v>-16.63</v>
      </c>
      <c r="M3106" s="19" t="s">
        <v>1260</v>
      </c>
      <c r="O3106" s="32" t="str">
        <f t="shared" si="1039"/>
        <v>E345</v>
      </c>
      <c r="P3106" s="318"/>
      <c r="T3106" s="19" t="s">
        <v>1260</v>
      </c>
    </row>
    <row r="3107" spans="1:20" outlineLevel="2" x14ac:dyDescent="0.25">
      <c r="A3107" t="s">
        <v>259</v>
      </c>
      <c r="B3107" t="str">
        <f t="shared" si="1036"/>
        <v>E34501 PRD Accessory, Hopkins Ridge-8</v>
      </c>
      <c r="C3107" s="19" t="s">
        <v>1230</v>
      </c>
      <c r="E3107" s="27">
        <v>43343</v>
      </c>
      <c r="F3107" s="249">
        <v>13722028.300000001</v>
      </c>
      <c r="G3107" s="67">
        <v>4.7899999999999998E-2</v>
      </c>
      <c r="H3107" s="250">
        <v>54773.77</v>
      </c>
      <c r="I3107" s="249">
        <f t="shared" si="1037"/>
        <v>13718915.82</v>
      </c>
      <c r="J3107" s="67">
        <f t="shared" si="1022"/>
        <v>4.7899999999999998E-2</v>
      </c>
      <c r="K3107" s="259">
        <f t="shared" si="1038"/>
        <v>54761.338981500005</v>
      </c>
      <c r="L3107" s="250">
        <f t="shared" si="1035"/>
        <v>-12.43</v>
      </c>
      <c r="M3107" s="19" t="s">
        <v>1260</v>
      </c>
      <c r="O3107" s="32" t="str">
        <f t="shared" si="1039"/>
        <v>E345</v>
      </c>
      <c r="P3107" s="318"/>
      <c r="T3107" s="19" t="s">
        <v>1260</v>
      </c>
    </row>
    <row r="3108" spans="1:20" outlineLevel="2" x14ac:dyDescent="0.25">
      <c r="A3108" t="s">
        <v>259</v>
      </c>
      <c r="B3108" t="str">
        <f t="shared" si="1036"/>
        <v>E34501 PRD Accessory, Hopkins Ridge-9</v>
      </c>
      <c r="C3108" s="19" t="s">
        <v>1230</v>
      </c>
      <c r="E3108" s="27">
        <v>43373</v>
      </c>
      <c r="F3108" s="249">
        <v>13721465.359999999</v>
      </c>
      <c r="G3108" s="67">
        <v>4.7899999999999998E-2</v>
      </c>
      <c r="H3108" s="250">
        <v>54771.519999999997</v>
      </c>
      <c r="I3108" s="249">
        <f t="shared" si="1037"/>
        <v>13718915.82</v>
      </c>
      <c r="J3108" s="67">
        <f t="shared" si="1022"/>
        <v>4.7899999999999998E-2</v>
      </c>
      <c r="K3108" s="259">
        <f t="shared" si="1038"/>
        <v>54761.338981500005</v>
      </c>
      <c r="L3108" s="250">
        <f t="shared" si="1035"/>
        <v>-10.18</v>
      </c>
      <c r="M3108" s="19" t="s">
        <v>1260</v>
      </c>
      <c r="O3108" s="32" t="str">
        <f t="shared" si="1039"/>
        <v>E345</v>
      </c>
      <c r="P3108" s="318"/>
      <c r="T3108" s="19" t="s">
        <v>1260</v>
      </c>
    </row>
    <row r="3109" spans="1:20" outlineLevel="2" x14ac:dyDescent="0.25">
      <c r="A3109" t="s">
        <v>259</v>
      </c>
      <c r="B3109" t="str">
        <f t="shared" si="1036"/>
        <v>E34501 PRD Accessory, Hopkins Ridge-10</v>
      </c>
      <c r="C3109" s="19" t="s">
        <v>1230</v>
      </c>
      <c r="E3109" s="27">
        <v>43404</v>
      </c>
      <c r="F3109" s="249">
        <v>13722860.529999999</v>
      </c>
      <c r="G3109" s="67">
        <v>4.7899999999999998E-2</v>
      </c>
      <c r="H3109" s="250">
        <v>54777.08</v>
      </c>
      <c r="I3109" s="249">
        <f t="shared" si="1037"/>
        <v>13718915.82</v>
      </c>
      <c r="J3109" s="67">
        <f t="shared" si="1022"/>
        <v>4.7899999999999998E-2</v>
      </c>
      <c r="K3109" s="259">
        <f t="shared" si="1038"/>
        <v>54761.338981500005</v>
      </c>
      <c r="L3109" s="250">
        <f t="shared" si="1035"/>
        <v>-15.74</v>
      </c>
      <c r="M3109" s="19" t="s">
        <v>1260</v>
      </c>
      <c r="O3109" s="32" t="str">
        <f t="shared" si="1039"/>
        <v>E345</v>
      </c>
      <c r="P3109" s="318"/>
      <c r="T3109" s="19" t="s">
        <v>1260</v>
      </c>
    </row>
    <row r="3110" spans="1:20" outlineLevel="2" x14ac:dyDescent="0.25">
      <c r="A3110" t="s">
        <v>259</v>
      </c>
      <c r="B3110" t="str">
        <f t="shared" si="1036"/>
        <v>E34501 PRD Accessory, Hopkins Ridge-11</v>
      </c>
      <c r="C3110" s="19" t="s">
        <v>1230</v>
      </c>
      <c r="E3110" s="27">
        <v>43434</v>
      </c>
      <c r="F3110" s="249">
        <v>13722201.42</v>
      </c>
      <c r="G3110" s="67">
        <v>4.7899999999999998E-2</v>
      </c>
      <c r="H3110" s="250">
        <v>54774.460000000006</v>
      </c>
      <c r="I3110" s="249">
        <f t="shared" si="1037"/>
        <v>13718915.82</v>
      </c>
      <c r="J3110" s="67">
        <f t="shared" si="1022"/>
        <v>4.7899999999999998E-2</v>
      </c>
      <c r="K3110" s="259">
        <f t="shared" si="1038"/>
        <v>54761.338981500005</v>
      </c>
      <c r="L3110" s="250">
        <f t="shared" si="1035"/>
        <v>-13.12</v>
      </c>
      <c r="M3110" s="19" t="s">
        <v>1260</v>
      </c>
      <c r="O3110" s="32" t="str">
        <f t="shared" si="1039"/>
        <v>E345</v>
      </c>
      <c r="P3110" s="318"/>
      <c r="T3110" s="19" t="s">
        <v>1260</v>
      </c>
    </row>
    <row r="3111" spans="1:20" outlineLevel="2" x14ac:dyDescent="0.25">
      <c r="A3111" t="s">
        <v>259</v>
      </c>
      <c r="B3111" t="str">
        <f t="shared" si="1036"/>
        <v>E34501 PRD Accessory, Hopkins Ridge-12</v>
      </c>
      <c r="C3111" s="19" t="s">
        <v>1230</v>
      </c>
      <c r="E3111" s="27">
        <v>43465</v>
      </c>
      <c r="F3111" s="249">
        <v>13718915.82</v>
      </c>
      <c r="G3111" s="67">
        <v>4.7899999999999998E-2</v>
      </c>
      <c r="H3111" s="250">
        <v>54761.34</v>
      </c>
      <c r="I3111" s="249">
        <f t="shared" si="1037"/>
        <v>13718915.82</v>
      </c>
      <c r="J3111" s="67">
        <f t="shared" si="1022"/>
        <v>4.7899999999999998E-2</v>
      </c>
      <c r="K3111" s="259">
        <f t="shared" si="1038"/>
        <v>54761.338981500005</v>
      </c>
      <c r="L3111" s="250">
        <f t="shared" si="1035"/>
        <v>0</v>
      </c>
      <c r="M3111" s="19" t="s">
        <v>1260</v>
      </c>
      <c r="O3111" s="32" t="str">
        <f t="shared" si="1039"/>
        <v>E345</v>
      </c>
      <c r="P3111" s="318"/>
      <c r="T3111" s="19" t="s">
        <v>1260</v>
      </c>
    </row>
    <row r="3112" spans="1:20" s="19" customFormat="1" ht="15.75" outlineLevel="1" thickBot="1" x14ac:dyDescent="0.3">
      <c r="A3112" s="28" t="s">
        <v>862</v>
      </c>
      <c r="C3112" s="20" t="s">
        <v>1235</v>
      </c>
      <c r="E3112" s="104" t="s">
        <v>1266</v>
      </c>
      <c r="F3112" s="29"/>
      <c r="G3112" s="30"/>
      <c r="H3112" s="41">
        <f>SUBTOTAL(9,H3100:H3111)</f>
        <v>658634.65999999992</v>
      </c>
      <c r="I3112" s="29"/>
      <c r="J3112" s="30">
        <f t="shared" si="1022"/>
        <v>0</v>
      </c>
      <c r="K3112" s="41">
        <f>SUBTOTAL(9,K3100:K3111)</f>
        <v>657136.06777800003</v>
      </c>
      <c r="L3112" s="41">
        <f t="shared" si="1035"/>
        <v>-1498.59</v>
      </c>
      <c r="O3112" s="32" t="str">
        <f>LEFT(A3112,5)</f>
        <v>E3450</v>
      </c>
      <c r="P3112" s="318">
        <f>-L3112/2</f>
        <v>749.29499999999996</v>
      </c>
    </row>
    <row r="3113" spans="1:20" ht="15.75" outlineLevel="2" thickTop="1" x14ac:dyDescent="0.25">
      <c r="A3113" t="s">
        <v>260</v>
      </c>
      <c r="B3113" t="str">
        <f t="shared" ref="B3113:B3124" si="1040">CONCATENATE(A3113,"-",MONTH(E3113))</f>
        <v>E34501 PRD Accessory, LSR-1</v>
      </c>
      <c r="C3113" s="19" t="s">
        <v>1230</v>
      </c>
      <c r="E3113" s="27">
        <v>43131</v>
      </c>
      <c r="F3113" s="249">
        <v>68475297.560000002</v>
      </c>
      <c r="G3113" s="67">
        <v>4.2700000000000002E-2</v>
      </c>
      <c r="H3113" s="250">
        <v>243657.93</v>
      </c>
      <c r="I3113" s="249">
        <f t="shared" ref="I3113:I3124" si="1041">VLOOKUP(CONCATENATE(A3113,"-12"),$B$6:$F$7816,5,FALSE)</f>
        <v>68772818.459999993</v>
      </c>
      <c r="J3113" s="67">
        <f t="shared" si="1022"/>
        <v>4.2700000000000002E-2</v>
      </c>
      <c r="K3113" s="259">
        <f t="shared" ref="K3113:K3124" si="1042">I3113*J3113/12</f>
        <v>244716.61235349998</v>
      </c>
      <c r="L3113" s="250">
        <f t="shared" si="1035"/>
        <v>1058.68</v>
      </c>
      <c r="M3113" s="19" t="s">
        <v>1260</v>
      </c>
      <c r="O3113" s="32" t="str">
        <f t="shared" ref="O3113:O3124" si="1043">LEFT(A3113,4)</f>
        <v>E345</v>
      </c>
      <c r="P3113" s="318"/>
      <c r="T3113" s="19" t="s">
        <v>1260</v>
      </c>
    </row>
    <row r="3114" spans="1:20" outlineLevel="2" x14ac:dyDescent="0.25">
      <c r="A3114" t="s">
        <v>260</v>
      </c>
      <c r="B3114" t="str">
        <f t="shared" si="1040"/>
        <v>E34501 PRD Accessory, LSR-2</v>
      </c>
      <c r="C3114" s="19" t="s">
        <v>1230</v>
      </c>
      <c r="E3114" s="27">
        <v>43159</v>
      </c>
      <c r="F3114" s="249">
        <v>68475297.560000002</v>
      </c>
      <c r="G3114" s="67">
        <v>4.2700000000000002E-2</v>
      </c>
      <c r="H3114" s="250">
        <v>243657.93</v>
      </c>
      <c r="I3114" s="249">
        <f t="shared" si="1041"/>
        <v>68772818.459999993</v>
      </c>
      <c r="J3114" s="67">
        <f t="shared" si="1022"/>
        <v>4.2700000000000002E-2</v>
      </c>
      <c r="K3114" s="259">
        <f t="shared" si="1042"/>
        <v>244716.61235349998</v>
      </c>
      <c r="L3114" s="250">
        <f t="shared" si="1035"/>
        <v>1058.68</v>
      </c>
      <c r="M3114" s="19" t="s">
        <v>1260</v>
      </c>
      <c r="O3114" s="32" t="str">
        <f t="shared" si="1043"/>
        <v>E345</v>
      </c>
      <c r="P3114" s="318"/>
      <c r="T3114" s="19" t="s">
        <v>1260</v>
      </c>
    </row>
    <row r="3115" spans="1:20" outlineLevel="2" x14ac:dyDescent="0.25">
      <c r="A3115" t="s">
        <v>260</v>
      </c>
      <c r="B3115" t="str">
        <f t="shared" si="1040"/>
        <v>E34501 PRD Accessory, LSR-3</v>
      </c>
      <c r="C3115" s="19" t="s">
        <v>1230</v>
      </c>
      <c r="E3115" s="27">
        <v>43190</v>
      </c>
      <c r="F3115" s="249">
        <v>68475297.560000002</v>
      </c>
      <c r="G3115" s="67">
        <v>4.2700000000000002E-2</v>
      </c>
      <c r="H3115" s="250">
        <v>243657.93</v>
      </c>
      <c r="I3115" s="249">
        <f t="shared" si="1041"/>
        <v>68772818.459999993</v>
      </c>
      <c r="J3115" s="67">
        <f t="shared" si="1022"/>
        <v>4.2700000000000002E-2</v>
      </c>
      <c r="K3115" s="259">
        <f t="shared" si="1042"/>
        <v>244716.61235349998</v>
      </c>
      <c r="L3115" s="250">
        <f t="shared" si="1035"/>
        <v>1058.68</v>
      </c>
      <c r="M3115" s="19" t="s">
        <v>1260</v>
      </c>
      <c r="O3115" s="32" t="str">
        <f t="shared" si="1043"/>
        <v>E345</v>
      </c>
      <c r="P3115" s="318"/>
      <c r="T3115" s="19" t="s">
        <v>1260</v>
      </c>
    </row>
    <row r="3116" spans="1:20" outlineLevel="2" x14ac:dyDescent="0.25">
      <c r="A3116" t="s">
        <v>260</v>
      </c>
      <c r="B3116" t="str">
        <f t="shared" si="1040"/>
        <v>E34501 PRD Accessory, LSR-4</v>
      </c>
      <c r="C3116" s="19" t="s">
        <v>1230</v>
      </c>
      <c r="E3116" s="27">
        <v>43220</v>
      </c>
      <c r="F3116" s="249">
        <v>68475297.560000002</v>
      </c>
      <c r="G3116" s="67">
        <v>4.2700000000000002E-2</v>
      </c>
      <c r="H3116" s="250">
        <v>243657.93</v>
      </c>
      <c r="I3116" s="249">
        <f t="shared" si="1041"/>
        <v>68772818.459999993</v>
      </c>
      <c r="J3116" s="67">
        <f t="shared" si="1022"/>
        <v>4.2700000000000002E-2</v>
      </c>
      <c r="K3116" s="259">
        <f t="shared" si="1042"/>
        <v>244716.61235349998</v>
      </c>
      <c r="L3116" s="250">
        <f t="shared" si="1035"/>
        <v>1058.68</v>
      </c>
      <c r="M3116" s="19" t="s">
        <v>1260</v>
      </c>
      <c r="O3116" s="32" t="str">
        <f t="shared" si="1043"/>
        <v>E345</v>
      </c>
      <c r="P3116" s="318"/>
      <c r="T3116" s="19" t="s">
        <v>1260</v>
      </c>
    </row>
    <row r="3117" spans="1:20" outlineLevel="2" x14ac:dyDescent="0.25">
      <c r="A3117" t="s">
        <v>260</v>
      </c>
      <c r="B3117" t="str">
        <f t="shared" si="1040"/>
        <v>E34501 PRD Accessory, LSR-5</v>
      </c>
      <c r="C3117" s="19" t="s">
        <v>1230</v>
      </c>
      <c r="E3117" s="27">
        <v>43251</v>
      </c>
      <c r="F3117" s="249">
        <v>68474035.090000004</v>
      </c>
      <c r="G3117" s="67">
        <v>4.2700000000000002E-2</v>
      </c>
      <c r="H3117" s="250">
        <v>243653.44</v>
      </c>
      <c r="I3117" s="249">
        <f t="shared" si="1041"/>
        <v>68772818.459999993</v>
      </c>
      <c r="J3117" s="67">
        <f t="shared" si="1022"/>
        <v>4.2700000000000002E-2</v>
      </c>
      <c r="K3117" s="259">
        <f t="shared" si="1042"/>
        <v>244716.61235349998</v>
      </c>
      <c r="L3117" s="250">
        <f t="shared" si="1035"/>
        <v>1063.17</v>
      </c>
      <c r="M3117" s="19" t="s">
        <v>1260</v>
      </c>
      <c r="O3117" s="32" t="str">
        <f t="shared" si="1043"/>
        <v>E345</v>
      </c>
      <c r="P3117" s="318"/>
      <c r="T3117" s="19" t="s">
        <v>1260</v>
      </c>
    </row>
    <row r="3118" spans="1:20" outlineLevel="2" x14ac:dyDescent="0.25">
      <c r="A3118" t="s">
        <v>260</v>
      </c>
      <c r="B3118" t="str">
        <f t="shared" si="1040"/>
        <v>E34501 PRD Accessory, LSR-6</v>
      </c>
      <c r="C3118" s="19" t="s">
        <v>1230</v>
      </c>
      <c r="E3118" s="27">
        <v>43281</v>
      </c>
      <c r="F3118" s="249">
        <v>68472500.689999998</v>
      </c>
      <c r="G3118" s="67">
        <v>4.2700000000000002E-2</v>
      </c>
      <c r="H3118" s="250">
        <v>243647.97999999998</v>
      </c>
      <c r="I3118" s="249">
        <f t="shared" si="1041"/>
        <v>68772818.459999993</v>
      </c>
      <c r="J3118" s="67">
        <f t="shared" ref="J3118:J3181" si="1044">G3118</f>
        <v>4.2700000000000002E-2</v>
      </c>
      <c r="K3118" s="259">
        <f t="shared" si="1042"/>
        <v>244716.61235349998</v>
      </c>
      <c r="L3118" s="250">
        <f t="shared" si="1035"/>
        <v>1068.6300000000001</v>
      </c>
      <c r="M3118" s="19" t="s">
        <v>1260</v>
      </c>
      <c r="O3118" s="32" t="str">
        <f t="shared" si="1043"/>
        <v>E345</v>
      </c>
      <c r="P3118" s="318"/>
      <c r="T3118" s="19" t="s">
        <v>1260</v>
      </c>
    </row>
    <row r="3119" spans="1:20" outlineLevel="2" x14ac:dyDescent="0.25">
      <c r="A3119" t="s">
        <v>260</v>
      </c>
      <c r="B3119" t="str">
        <f t="shared" si="1040"/>
        <v>E34501 PRD Accessory, LSR-7</v>
      </c>
      <c r="C3119" s="19" t="s">
        <v>1230</v>
      </c>
      <c r="E3119" s="27">
        <v>43312</v>
      </c>
      <c r="F3119" s="249">
        <v>68472228.760000005</v>
      </c>
      <c r="G3119" s="67">
        <v>4.2700000000000002E-2</v>
      </c>
      <c r="H3119" s="250">
        <v>243647.02000000002</v>
      </c>
      <c r="I3119" s="249">
        <f t="shared" si="1041"/>
        <v>68772818.459999993</v>
      </c>
      <c r="J3119" s="67">
        <f t="shared" si="1044"/>
        <v>4.2700000000000002E-2</v>
      </c>
      <c r="K3119" s="259">
        <f t="shared" si="1042"/>
        <v>244716.61235349998</v>
      </c>
      <c r="L3119" s="250">
        <f t="shared" si="1035"/>
        <v>1069.5899999999999</v>
      </c>
      <c r="M3119" s="19" t="s">
        <v>1260</v>
      </c>
      <c r="O3119" s="32" t="str">
        <f t="shared" si="1043"/>
        <v>E345</v>
      </c>
      <c r="P3119" s="318"/>
      <c r="T3119" s="19" t="s">
        <v>1260</v>
      </c>
    </row>
    <row r="3120" spans="1:20" outlineLevel="2" x14ac:dyDescent="0.25">
      <c r="A3120" t="s">
        <v>260</v>
      </c>
      <c r="B3120" t="str">
        <f t="shared" si="1040"/>
        <v>E34501 PRD Accessory, LSR-8</v>
      </c>
      <c r="C3120" s="19" t="s">
        <v>1230</v>
      </c>
      <c r="E3120" s="27">
        <v>43343</v>
      </c>
      <c r="F3120" s="249">
        <v>68478444.540000007</v>
      </c>
      <c r="G3120" s="67">
        <v>4.2700000000000002E-2</v>
      </c>
      <c r="H3120" s="250">
        <v>243669.13</v>
      </c>
      <c r="I3120" s="249">
        <f t="shared" si="1041"/>
        <v>68772818.459999993</v>
      </c>
      <c r="J3120" s="67">
        <f t="shared" si="1044"/>
        <v>4.2700000000000002E-2</v>
      </c>
      <c r="K3120" s="259">
        <f t="shared" si="1042"/>
        <v>244716.61235349998</v>
      </c>
      <c r="L3120" s="250">
        <f t="shared" si="1035"/>
        <v>1047.48</v>
      </c>
      <c r="M3120" s="19" t="s">
        <v>1260</v>
      </c>
      <c r="O3120" s="32" t="str">
        <f t="shared" si="1043"/>
        <v>E345</v>
      </c>
      <c r="P3120" s="318"/>
      <c r="T3120" s="19" t="s">
        <v>1260</v>
      </c>
    </row>
    <row r="3121" spans="1:20" outlineLevel="2" x14ac:dyDescent="0.25">
      <c r="A3121" t="s">
        <v>260</v>
      </c>
      <c r="B3121" t="str">
        <f t="shared" si="1040"/>
        <v>E34501 PRD Accessory, LSR-9</v>
      </c>
      <c r="C3121" s="19" t="s">
        <v>1230</v>
      </c>
      <c r="E3121" s="27">
        <v>43373</v>
      </c>
      <c r="F3121" s="249">
        <v>68476950.099999994</v>
      </c>
      <c r="G3121" s="67">
        <v>4.2700000000000002E-2</v>
      </c>
      <c r="H3121" s="250">
        <v>243663.81999999998</v>
      </c>
      <c r="I3121" s="249">
        <f t="shared" si="1041"/>
        <v>68772818.459999993</v>
      </c>
      <c r="J3121" s="67">
        <f t="shared" si="1044"/>
        <v>4.2700000000000002E-2</v>
      </c>
      <c r="K3121" s="259">
        <f t="shared" si="1042"/>
        <v>244716.61235349998</v>
      </c>
      <c r="L3121" s="250">
        <f t="shared" si="1035"/>
        <v>1052.79</v>
      </c>
      <c r="M3121" s="19" t="s">
        <v>1260</v>
      </c>
      <c r="O3121" s="32" t="str">
        <f t="shared" si="1043"/>
        <v>E345</v>
      </c>
      <c r="P3121" s="318"/>
      <c r="T3121" s="19" t="s">
        <v>1260</v>
      </c>
    </row>
    <row r="3122" spans="1:20" outlineLevel="2" x14ac:dyDescent="0.25">
      <c r="A3122" t="s">
        <v>260</v>
      </c>
      <c r="B3122" t="str">
        <f t="shared" si="1040"/>
        <v>E34501 PRD Accessory, LSR-10</v>
      </c>
      <c r="C3122" s="19" t="s">
        <v>1230</v>
      </c>
      <c r="E3122" s="27">
        <v>43404</v>
      </c>
      <c r="F3122" s="249">
        <v>68469239.870000005</v>
      </c>
      <c r="G3122" s="67">
        <v>4.2700000000000002E-2</v>
      </c>
      <c r="H3122" s="250">
        <v>243636.38</v>
      </c>
      <c r="I3122" s="249">
        <f t="shared" si="1041"/>
        <v>68772818.459999993</v>
      </c>
      <c r="J3122" s="67">
        <f t="shared" si="1044"/>
        <v>4.2700000000000002E-2</v>
      </c>
      <c r="K3122" s="259">
        <f t="shared" si="1042"/>
        <v>244716.61235349998</v>
      </c>
      <c r="L3122" s="250">
        <f t="shared" si="1035"/>
        <v>1080.23</v>
      </c>
      <c r="M3122" s="19" t="s">
        <v>1260</v>
      </c>
      <c r="O3122" s="32" t="str">
        <f t="shared" si="1043"/>
        <v>E345</v>
      </c>
      <c r="P3122" s="318"/>
      <c r="T3122" s="19" t="s">
        <v>1260</v>
      </c>
    </row>
    <row r="3123" spans="1:20" outlineLevel="2" x14ac:dyDescent="0.25">
      <c r="A3123" t="s">
        <v>260</v>
      </c>
      <c r="B3123" t="str">
        <f t="shared" si="1040"/>
        <v>E34501 PRD Accessory, LSR-11</v>
      </c>
      <c r="C3123" s="19" t="s">
        <v>1230</v>
      </c>
      <c r="E3123" s="27">
        <v>43434</v>
      </c>
      <c r="F3123" s="249">
        <v>68620556.319999993</v>
      </c>
      <c r="G3123" s="67">
        <v>4.2700000000000002E-2</v>
      </c>
      <c r="H3123" s="250">
        <v>244174.81</v>
      </c>
      <c r="I3123" s="249">
        <f t="shared" si="1041"/>
        <v>68772818.459999993</v>
      </c>
      <c r="J3123" s="67">
        <f t="shared" si="1044"/>
        <v>4.2700000000000002E-2</v>
      </c>
      <c r="K3123" s="259">
        <f t="shared" si="1042"/>
        <v>244716.61235349998</v>
      </c>
      <c r="L3123" s="250">
        <f t="shared" si="1035"/>
        <v>541.79999999999995</v>
      </c>
      <c r="M3123" s="19" t="s">
        <v>1260</v>
      </c>
      <c r="O3123" s="32" t="str">
        <f t="shared" si="1043"/>
        <v>E345</v>
      </c>
      <c r="P3123" s="318"/>
      <c r="T3123" s="19" t="s">
        <v>1260</v>
      </c>
    </row>
    <row r="3124" spans="1:20" outlineLevel="2" x14ac:dyDescent="0.25">
      <c r="A3124" t="s">
        <v>260</v>
      </c>
      <c r="B3124" t="str">
        <f t="shared" si="1040"/>
        <v>E34501 PRD Accessory, LSR-12</v>
      </c>
      <c r="C3124" s="19" t="s">
        <v>1230</v>
      </c>
      <c r="E3124" s="27">
        <v>43465</v>
      </c>
      <c r="F3124" s="249">
        <v>68772818.459999993</v>
      </c>
      <c r="G3124" s="67">
        <v>4.2700000000000002E-2</v>
      </c>
      <c r="H3124" s="250">
        <v>244716.62</v>
      </c>
      <c r="I3124" s="249">
        <f t="shared" si="1041"/>
        <v>68772818.459999993</v>
      </c>
      <c r="J3124" s="67">
        <f t="shared" si="1044"/>
        <v>4.2700000000000002E-2</v>
      </c>
      <c r="K3124" s="259">
        <f t="shared" si="1042"/>
        <v>244716.61235349998</v>
      </c>
      <c r="L3124" s="250">
        <f t="shared" si="1035"/>
        <v>-0.01</v>
      </c>
      <c r="M3124" s="19" t="s">
        <v>1260</v>
      </c>
      <c r="O3124" s="32" t="str">
        <f t="shared" si="1043"/>
        <v>E345</v>
      </c>
      <c r="P3124" s="318"/>
      <c r="T3124" s="19" t="s">
        <v>1260</v>
      </c>
    </row>
    <row r="3125" spans="1:20" s="19" customFormat="1" ht="15.75" outlineLevel="1" thickBot="1" x14ac:dyDescent="0.3">
      <c r="A3125" s="28" t="s">
        <v>863</v>
      </c>
      <c r="C3125" s="20" t="s">
        <v>1235</v>
      </c>
      <c r="E3125" s="104" t="s">
        <v>1266</v>
      </c>
      <c r="F3125" s="29"/>
      <c r="G3125" s="30"/>
      <c r="H3125" s="41">
        <f>SUBTOTAL(9,H3113:H3124)</f>
        <v>2925440.92</v>
      </c>
      <c r="I3125" s="29"/>
      <c r="J3125" s="30">
        <f t="shared" si="1044"/>
        <v>0</v>
      </c>
      <c r="K3125" s="41">
        <f>SUBTOTAL(9,K3113:K3124)</f>
        <v>2936599.3482419997</v>
      </c>
      <c r="L3125" s="41">
        <f t="shared" si="1035"/>
        <v>11158.43</v>
      </c>
      <c r="O3125" s="32" t="str">
        <f>LEFT(A3125,5)</f>
        <v>E3450</v>
      </c>
      <c r="P3125" s="318">
        <f>-L3125/2</f>
        <v>-5579.2150000000001</v>
      </c>
    </row>
    <row r="3126" spans="1:20" ht="15.75" outlineLevel="2" thickTop="1" x14ac:dyDescent="0.25">
      <c r="A3126" t="s">
        <v>261</v>
      </c>
      <c r="B3126" t="str">
        <f t="shared" ref="B3126:B3137" si="1045">CONCATENATE(A3126,"-",MONTH(E3126))</f>
        <v>E34501 PRD Accessory,Wild Horse Exp-1</v>
      </c>
      <c r="C3126" s="19" t="s">
        <v>1230</v>
      </c>
      <c r="E3126" s="27">
        <v>43131</v>
      </c>
      <c r="F3126" s="249">
        <v>9214309.7699999996</v>
      </c>
      <c r="G3126" s="67">
        <v>4.7899999999999998E-2</v>
      </c>
      <c r="H3126" s="250">
        <v>36780.46</v>
      </c>
      <c r="I3126" s="249">
        <f t="shared" ref="I3126:I3137" si="1046">VLOOKUP(CONCATENATE(A3126,"-12"),$B$6:$F$7816,5,FALSE)</f>
        <v>9214323.2899999991</v>
      </c>
      <c r="J3126" s="67">
        <f t="shared" si="1044"/>
        <v>4.7899999999999998E-2</v>
      </c>
      <c r="K3126" s="259">
        <f t="shared" ref="K3126:K3137" si="1047">I3126*J3126/12</f>
        <v>36780.507132583327</v>
      </c>
      <c r="L3126" s="250">
        <f t="shared" si="1035"/>
        <v>0.05</v>
      </c>
      <c r="M3126" s="19" t="s">
        <v>1260</v>
      </c>
      <c r="O3126" s="32" t="str">
        <f t="shared" ref="O3126:O3137" si="1048">LEFT(A3126,4)</f>
        <v>E345</v>
      </c>
      <c r="P3126" s="318"/>
      <c r="T3126" s="19" t="s">
        <v>1260</v>
      </c>
    </row>
    <row r="3127" spans="1:20" outlineLevel="2" x14ac:dyDescent="0.25">
      <c r="A3127" t="s">
        <v>261</v>
      </c>
      <c r="B3127" t="str">
        <f t="shared" si="1045"/>
        <v>E34501 PRD Accessory,Wild Horse Exp-2</v>
      </c>
      <c r="C3127" s="19" t="s">
        <v>1230</v>
      </c>
      <c r="E3127" s="27">
        <v>43159</v>
      </c>
      <c r="F3127" s="249">
        <v>9214309.7699999996</v>
      </c>
      <c r="G3127" s="67">
        <v>4.7899999999999998E-2</v>
      </c>
      <c r="H3127" s="250">
        <v>36780.46</v>
      </c>
      <c r="I3127" s="249">
        <f t="shared" si="1046"/>
        <v>9214323.2899999991</v>
      </c>
      <c r="J3127" s="67">
        <f t="shared" si="1044"/>
        <v>4.7899999999999998E-2</v>
      </c>
      <c r="K3127" s="259">
        <f t="shared" si="1047"/>
        <v>36780.507132583327</v>
      </c>
      <c r="L3127" s="250">
        <f t="shared" si="1035"/>
        <v>0.05</v>
      </c>
      <c r="M3127" s="19" t="s">
        <v>1260</v>
      </c>
      <c r="O3127" s="32" t="str">
        <f t="shared" si="1048"/>
        <v>E345</v>
      </c>
      <c r="P3127" s="318"/>
      <c r="T3127" s="19" t="s">
        <v>1260</v>
      </c>
    </row>
    <row r="3128" spans="1:20" outlineLevel="2" x14ac:dyDescent="0.25">
      <c r="A3128" t="s">
        <v>261</v>
      </c>
      <c r="B3128" t="str">
        <f t="shared" si="1045"/>
        <v>E34501 PRD Accessory,Wild Horse Exp-3</v>
      </c>
      <c r="C3128" s="19" t="s">
        <v>1230</v>
      </c>
      <c r="E3128" s="27">
        <v>43190</v>
      </c>
      <c r="F3128" s="249">
        <v>9214309.7699999996</v>
      </c>
      <c r="G3128" s="67">
        <v>4.7899999999999998E-2</v>
      </c>
      <c r="H3128" s="250">
        <v>36780.46</v>
      </c>
      <c r="I3128" s="249">
        <f t="shared" si="1046"/>
        <v>9214323.2899999991</v>
      </c>
      <c r="J3128" s="67">
        <f t="shared" si="1044"/>
        <v>4.7899999999999998E-2</v>
      </c>
      <c r="K3128" s="259">
        <f t="shared" si="1047"/>
        <v>36780.507132583327</v>
      </c>
      <c r="L3128" s="250">
        <f t="shared" si="1035"/>
        <v>0.05</v>
      </c>
      <c r="M3128" s="19" t="s">
        <v>1260</v>
      </c>
      <c r="O3128" s="32" t="str">
        <f t="shared" si="1048"/>
        <v>E345</v>
      </c>
      <c r="P3128" s="318"/>
      <c r="T3128" s="19" t="s">
        <v>1260</v>
      </c>
    </row>
    <row r="3129" spans="1:20" outlineLevel="2" x14ac:dyDescent="0.25">
      <c r="A3129" t="s">
        <v>261</v>
      </c>
      <c r="B3129" t="str">
        <f t="shared" si="1045"/>
        <v>E34501 PRD Accessory,Wild Horse Exp-4</v>
      </c>
      <c r="C3129" s="19" t="s">
        <v>1230</v>
      </c>
      <c r="E3129" s="27">
        <v>43220</v>
      </c>
      <c r="F3129" s="249">
        <v>9214309.7699999996</v>
      </c>
      <c r="G3129" s="67">
        <v>4.7899999999999998E-2</v>
      </c>
      <c r="H3129" s="250">
        <v>36780.46</v>
      </c>
      <c r="I3129" s="249">
        <f t="shared" si="1046"/>
        <v>9214323.2899999991</v>
      </c>
      <c r="J3129" s="67">
        <f t="shared" si="1044"/>
        <v>4.7899999999999998E-2</v>
      </c>
      <c r="K3129" s="259">
        <f t="shared" si="1047"/>
        <v>36780.507132583327</v>
      </c>
      <c r="L3129" s="250">
        <f t="shared" si="1035"/>
        <v>0.05</v>
      </c>
      <c r="M3129" s="19" t="s">
        <v>1260</v>
      </c>
      <c r="O3129" s="32" t="str">
        <f t="shared" si="1048"/>
        <v>E345</v>
      </c>
      <c r="P3129" s="318"/>
      <c r="T3129" s="19" t="s">
        <v>1260</v>
      </c>
    </row>
    <row r="3130" spans="1:20" outlineLevel="2" x14ac:dyDescent="0.25">
      <c r="A3130" t="s">
        <v>261</v>
      </c>
      <c r="B3130" t="str">
        <f t="shared" si="1045"/>
        <v>E34501 PRD Accessory,Wild Horse Exp-5</v>
      </c>
      <c r="C3130" s="19" t="s">
        <v>1230</v>
      </c>
      <c r="E3130" s="27">
        <v>43251</v>
      </c>
      <c r="F3130" s="249">
        <v>9214309.7699999996</v>
      </c>
      <c r="G3130" s="67">
        <v>4.7899999999999998E-2</v>
      </c>
      <c r="H3130" s="250">
        <v>36780.46</v>
      </c>
      <c r="I3130" s="249">
        <f t="shared" si="1046"/>
        <v>9214323.2899999991</v>
      </c>
      <c r="J3130" s="67">
        <f t="shared" si="1044"/>
        <v>4.7899999999999998E-2</v>
      </c>
      <c r="K3130" s="259">
        <f t="shared" si="1047"/>
        <v>36780.507132583327</v>
      </c>
      <c r="L3130" s="250">
        <f t="shared" si="1035"/>
        <v>0.05</v>
      </c>
      <c r="M3130" s="19" t="s">
        <v>1260</v>
      </c>
      <c r="O3130" s="32" t="str">
        <f t="shared" si="1048"/>
        <v>E345</v>
      </c>
      <c r="P3130" s="318"/>
      <c r="T3130" s="19" t="s">
        <v>1260</v>
      </c>
    </row>
    <row r="3131" spans="1:20" outlineLevel="2" x14ac:dyDescent="0.25">
      <c r="A3131" t="s">
        <v>261</v>
      </c>
      <c r="B3131" t="str">
        <f t="shared" si="1045"/>
        <v>E34501 PRD Accessory,Wild Horse Exp-6</v>
      </c>
      <c r="C3131" s="19" t="s">
        <v>1230</v>
      </c>
      <c r="E3131" s="27">
        <v>43281</v>
      </c>
      <c r="F3131" s="249">
        <v>9214309.7699999996</v>
      </c>
      <c r="G3131" s="67">
        <v>4.7899999999999998E-2</v>
      </c>
      <c r="H3131" s="250">
        <v>36780.46</v>
      </c>
      <c r="I3131" s="249">
        <f t="shared" si="1046"/>
        <v>9214323.2899999991</v>
      </c>
      <c r="J3131" s="67">
        <f t="shared" si="1044"/>
        <v>4.7899999999999998E-2</v>
      </c>
      <c r="K3131" s="259">
        <f t="shared" si="1047"/>
        <v>36780.507132583327</v>
      </c>
      <c r="L3131" s="250">
        <f t="shared" si="1035"/>
        <v>0.05</v>
      </c>
      <c r="M3131" s="19" t="s">
        <v>1260</v>
      </c>
      <c r="O3131" s="32" t="str">
        <f t="shared" si="1048"/>
        <v>E345</v>
      </c>
      <c r="P3131" s="318"/>
      <c r="T3131" s="19" t="s">
        <v>1260</v>
      </c>
    </row>
    <row r="3132" spans="1:20" outlineLevel="2" x14ac:dyDescent="0.25">
      <c r="A3132" t="s">
        <v>261</v>
      </c>
      <c r="B3132" t="str">
        <f t="shared" si="1045"/>
        <v>E34501 PRD Accessory,Wild Horse Exp-7</v>
      </c>
      <c r="C3132" s="19" t="s">
        <v>1230</v>
      </c>
      <c r="E3132" s="27">
        <v>43312</v>
      </c>
      <c r="F3132" s="249">
        <v>9214309.7699999996</v>
      </c>
      <c r="G3132" s="67">
        <v>4.7899999999999998E-2</v>
      </c>
      <c r="H3132" s="250">
        <v>36780.46</v>
      </c>
      <c r="I3132" s="249">
        <f t="shared" si="1046"/>
        <v>9214323.2899999991</v>
      </c>
      <c r="J3132" s="67">
        <f t="shared" si="1044"/>
        <v>4.7899999999999998E-2</v>
      </c>
      <c r="K3132" s="259">
        <f t="shared" si="1047"/>
        <v>36780.507132583327</v>
      </c>
      <c r="L3132" s="250">
        <f t="shared" si="1035"/>
        <v>0.05</v>
      </c>
      <c r="M3132" s="19" t="s">
        <v>1260</v>
      </c>
      <c r="O3132" s="32" t="str">
        <f t="shared" si="1048"/>
        <v>E345</v>
      </c>
      <c r="P3132" s="318"/>
      <c r="T3132" s="19" t="s">
        <v>1260</v>
      </c>
    </row>
    <row r="3133" spans="1:20" outlineLevel="2" x14ac:dyDescent="0.25">
      <c r="A3133" t="s">
        <v>261</v>
      </c>
      <c r="B3133" t="str">
        <f t="shared" si="1045"/>
        <v>E34501 PRD Accessory,Wild Horse Exp-8</v>
      </c>
      <c r="C3133" s="19" t="s">
        <v>1230</v>
      </c>
      <c r="E3133" s="27">
        <v>43343</v>
      </c>
      <c r="F3133" s="249">
        <v>9214309.7699999996</v>
      </c>
      <c r="G3133" s="67">
        <v>4.7899999999999998E-2</v>
      </c>
      <c r="H3133" s="250">
        <v>36780.46</v>
      </c>
      <c r="I3133" s="249">
        <f t="shared" si="1046"/>
        <v>9214323.2899999991</v>
      </c>
      <c r="J3133" s="67">
        <f t="shared" si="1044"/>
        <v>4.7899999999999998E-2</v>
      </c>
      <c r="K3133" s="259">
        <f t="shared" si="1047"/>
        <v>36780.507132583327</v>
      </c>
      <c r="L3133" s="250">
        <f t="shared" si="1035"/>
        <v>0.05</v>
      </c>
      <c r="M3133" s="19" t="s">
        <v>1260</v>
      </c>
      <c r="O3133" s="32" t="str">
        <f t="shared" si="1048"/>
        <v>E345</v>
      </c>
      <c r="P3133" s="318"/>
      <c r="T3133" s="19" t="s">
        <v>1260</v>
      </c>
    </row>
    <row r="3134" spans="1:20" outlineLevel="2" x14ac:dyDescent="0.25">
      <c r="A3134" t="s">
        <v>261</v>
      </c>
      <c r="B3134" t="str">
        <f t="shared" si="1045"/>
        <v>E34501 PRD Accessory,Wild Horse Exp-9</v>
      </c>
      <c r="C3134" s="19" t="s">
        <v>1230</v>
      </c>
      <c r="E3134" s="27">
        <v>43373</v>
      </c>
      <c r="F3134" s="249">
        <v>9214316.5299999993</v>
      </c>
      <c r="G3134" s="67">
        <v>4.7899999999999998E-2</v>
      </c>
      <c r="H3134" s="250">
        <v>36780.480000000003</v>
      </c>
      <c r="I3134" s="249">
        <f t="shared" si="1046"/>
        <v>9214323.2899999991</v>
      </c>
      <c r="J3134" s="67">
        <f t="shared" si="1044"/>
        <v>4.7899999999999998E-2</v>
      </c>
      <c r="K3134" s="259">
        <f t="shared" si="1047"/>
        <v>36780.507132583327</v>
      </c>
      <c r="L3134" s="250">
        <f t="shared" si="1035"/>
        <v>0.03</v>
      </c>
      <c r="M3134" s="19" t="s">
        <v>1260</v>
      </c>
      <c r="O3134" s="32" t="str">
        <f t="shared" si="1048"/>
        <v>E345</v>
      </c>
      <c r="P3134" s="318"/>
      <c r="T3134" s="19" t="s">
        <v>1260</v>
      </c>
    </row>
    <row r="3135" spans="1:20" outlineLevel="2" x14ac:dyDescent="0.25">
      <c r="A3135" t="s">
        <v>261</v>
      </c>
      <c r="B3135" t="str">
        <f t="shared" si="1045"/>
        <v>E34501 PRD Accessory,Wild Horse Exp-10</v>
      </c>
      <c r="C3135" s="19" t="s">
        <v>1230</v>
      </c>
      <c r="E3135" s="27">
        <v>43404</v>
      </c>
      <c r="F3135" s="249">
        <v>9214323.2899999991</v>
      </c>
      <c r="G3135" s="67">
        <v>4.7899999999999998E-2</v>
      </c>
      <c r="H3135" s="250">
        <v>36780.51</v>
      </c>
      <c r="I3135" s="249">
        <f t="shared" si="1046"/>
        <v>9214323.2899999991</v>
      </c>
      <c r="J3135" s="67">
        <f t="shared" si="1044"/>
        <v>4.7899999999999998E-2</v>
      </c>
      <c r="K3135" s="259">
        <f t="shared" si="1047"/>
        <v>36780.507132583327</v>
      </c>
      <c r="L3135" s="250">
        <f t="shared" si="1035"/>
        <v>0</v>
      </c>
      <c r="M3135" s="19" t="s">
        <v>1260</v>
      </c>
      <c r="O3135" s="32" t="str">
        <f t="shared" si="1048"/>
        <v>E345</v>
      </c>
      <c r="P3135" s="318"/>
      <c r="T3135" s="19" t="s">
        <v>1260</v>
      </c>
    </row>
    <row r="3136" spans="1:20" outlineLevel="2" x14ac:dyDescent="0.25">
      <c r="A3136" t="s">
        <v>261</v>
      </c>
      <c r="B3136" t="str">
        <f t="shared" si="1045"/>
        <v>E34501 PRD Accessory,Wild Horse Exp-11</v>
      </c>
      <c r="C3136" s="19" t="s">
        <v>1230</v>
      </c>
      <c r="E3136" s="27">
        <v>43434</v>
      </c>
      <c r="F3136" s="249">
        <v>9214323.2899999991</v>
      </c>
      <c r="G3136" s="67">
        <v>4.7899999999999998E-2</v>
      </c>
      <c r="H3136" s="250">
        <v>36780.51</v>
      </c>
      <c r="I3136" s="249">
        <f t="shared" si="1046"/>
        <v>9214323.2899999991</v>
      </c>
      <c r="J3136" s="67">
        <f t="shared" si="1044"/>
        <v>4.7899999999999998E-2</v>
      </c>
      <c r="K3136" s="259">
        <f t="shared" si="1047"/>
        <v>36780.507132583327</v>
      </c>
      <c r="L3136" s="250">
        <f t="shared" si="1035"/>
        <v>0</v>
      </c>
      <c r="M3136" s="19" t="s">
        <v>1260</v>
      </c>
      <c r="O3136" s="32" t="str">
        <f t="shared" si="1048"/>
        <v>E345</v>
      </c>
      <c r="P3136" s="318"/>
      <c r="T3136" s="19" t="s">
        <v>1260</v>
      </c>
    </row>
    <row r="3137" spans="1:20" outlineLevel="2" x14ac:dyDescent="0.25">
      <c r="A3137" t="s">
        <v>261</v>
      </c>
      <c r="B3137" t="str">
        <f t="shared" si="1045"/>
        <v>E34501 PRD Accessory,Wild Horse Exp-12</v>
      </c>
      <c r="C3137" s="19" t="s">
        <v>1230</v>
      </c>
      <c r="E3137" s="27">
        <v>43465</v>
      </c>
      <c r="F3137" s="249">
        <v>9214323.2899999991</v>
      </c>
      <c r="G3137" s="67">
        <v>4.7899999999999998E-2</v>
      </c>
      <c r="H3137" s="250">
        <v>36780.51</v>
      </c>
      <c r="I3137" s="249">
        <f t="shared" si="1046"/>
        <v>9214323.2899999991</v>
      </c>
      <c r="J3137" s="67">
        <f t="shared" si="1044"/>
        <v>4.7899999999999998E-2</v>
      </c>
      <c r="K3137" s="259">
        <f t="shared" si="1047"/>
        <v>36780.507132583327</v>
      </c>
      <c r="L3137" s="250">
        <f t="shared" si="1035"/>
        <v>0</v>
      </c>
      <c r="M3137" s="19" t="s">
        <v>1260</v>
      </c>
      <c r="O3137" s="32" t="str">
        <f t="shared" si="1048"/>
        <v>E345</v>
      </c>
      <c r="P3137" s="318"/>
      <c r="T3137" s="19" t="s">
        <v>1260</v>
      </c>
    </row>
    <row r="3138" spans="1:20" s="19" customFormat="1" ht="15.75" outlineLevel="1" thickBot="1" x14ac:dyDescent="0.3">
      <c r="A3138" s="28" t="s">
        <v>864</v>
      </c>
      <c r="C3138" s="20" t="s">
        <v>1235</v>
      </c>
      <c r="E3138" s="104" t="s">
        <v>1266</v>
      </c>
      <c r="F3138" s="29"/>
      <c r="G3138" s="30"/>
      <c r="H3138" s="41">
        <f>SUBTOTAL(9,H3126:H3137)</f>
        <v>441365.69</v>
      </c>
      <c r="I3138" s="29"/>
      <c r="J3138" s="30">
        <f t="shared" si="1044"/>
        <v>0</v>
      </c>
      <c r="K3138" s="41">
        <f>SUBTOTAL(9,K3126:K3137)</f>
        <v>441366.08559099981</v>
      </c>
      <c r="L3138" s="41">
        <f t="shared" si="1035"/>
        <v>0.4</v>
      </c>
      <c r="O3138" s="32" t="str">
        <f>LEFT(A3138,5)</f>
        <v>E3450</v>
      </c>
      <c r="P3138" s="318">
        <f>-L3138/2</f>
        <v>-0.2</v>
      </c>
    </row>
    <row r="3139" spans="1:20" ht="15.75" outlineLevel="2" thickTop="1" x14ac:dyDescent="0.25">
      <c r="A3139" t="s">
        <v>262</v>
      </c>
      <c r="B3139" t="str">
        <f t="shared" ref="B3139:B3150" si="1049">CONCATENATE(A3139,"-",MONTH(E3139))</f>
        <v>E34501 PRD Accessory,Wild HorseWind-1</v>
      </c>
      <c r="C3139" s="19" t="s">
        <v>1230</v>
      </c>
      <c r="E3139" s="27">
        <v>43131</v>
      </c>
      <c r="F3139" s="249">
        <v>26657464.600000001</v>
      </c>
      <c r="G3139" s="67">
        <v>4.7899999999999998E-2</v>
      </c>
      <c r="H3139" s="250">
        <v>106407.72</v>
      </c>
      <c r="I3139" s="249">
        <f t="shared" ref="I3139:I3150" si="1050">VLOOKUP(CONCATENATE(A3139,"-12"),$B$6:$F$7816,5,FALSE)</f>
        <v>26632525.93</v>
      </c>
      <c r="J3139" s="67">
        <f t="shared" si="1044"/>
        <v>4.7899999999999998E-2</v>
      </c>
      <c r="K3139" s="259">
        <f t="shared" ref="K3139:K3150" si="1051">I3139*J3139/12</f>
        <v>106308.16600391666</v>
      </c>
      <c r="L3139" s="250">
        <f t="shared" si="1035"/>
        <v>-99.55</v>
      </c>
      <c r="M3139" s="19" t="s">
        <v>1260</v>
      </c>
      <c r="O3139" s="32" t="str">
        <f t="shared" ref="O3139:O3150" si="1052">LEFT(A3139,4)</f>
        <v>E345</v>
      </c>
      <c r="P3139" s="318"/>
      <c r="T3139" s="19" t="s">
        <v>1260</v>
      </c>
    </row>
    <row r="3140" spans="1:20" outlineLevel="2" x14ac:dyDescent="0.25">
      <c r="A3140" t="s">
        <v>262</v>
      </c>
      <c r="B3140" t="str">
        <f t="shared" si="1049"/>
        <v>E34501 PRD Accessory,Wild HorseWind-2</v>
      </c>
      <c r="C3140" s="19" t="s">
        <v>1230</v>
      </c>
      <c r="E3140" s="27">
        <v>43159</v>
      </c>
      <c r="F3140" s="249">
        <v>26658610.07</v>
      </c>
      <c r="G3140" s="67">
        <v>4.7899999999999998E-2</v>
      </c>
      <c r="H3140" s="250">
        <v>106412.29000000001</v>
      </c>
      <c r="I3140" s="249">
        <f t="shared" si="1050"/>
        <v>26632525.93</v>
      </c>
      <c r="J3140" s="67">
        <f t="shared" si="1044"/>
        <v>4.7899999999999998E-2</v>
      </c>
      <c r="K3140" s="259">
        <f t="shared" si="1051"/>
        <v>106308.16600391666</v>
      </c>
      <c r="L3140" s="250">
        <f t="shared" si="1035"/>
        <v>-104.12</v>
      </c>
      <c r="M3140" s="19" t="s">
        <v>1260</v>
      </c>
      <c r="O3140" s="32" t="str">
        <f t="shared" si="1052"/>
        <v>E345</v>
      </c>
      <c r="P3140" s="318"/>
      <c r="T3140" s="19" t="s">
        <v>1260</v>
      </c>
    </row>
    <row r="3141" spans="1:20" outlineLevel="2" x14ac:dyDescent="0.25">
      <c r="A3141" t="s">
        <v>262</v>
      </c>
      <c r="B3141" t="str">
        <f t="shared" si="1049"/>
        <v>E34501 PRD Accessory,Wild HorseWind-3</v>
      </c>
      <c r="C3141" s="19" t="s">
        <v>1230</v>
      </c>
      <c r="E3141" s="27">
        <v>43190</v>
      </c>
      <c r="F3141" s="249">
        <v>26648170.75</v>
      </c>
      <c r="G3141" s="67">
        <v>4.7899999999999998E-2</v>
      </c>
      <c r="H3141" s="250">
        <v>106370.62</v>
      </c>
      <c r="I3141" s="249">
        <f t="shared" si="1050"/>
        <v>26632525.93</v>
      </c>
      <c r="J3141" s="67">
        <f t="shared" si="1044"/>
        <v>4.7899999999999998E-2</v>
      </c>
      <c r="K3141" s="259">
        <f t="shared" si="1051"/>
        <v>106308.16600391666</v>
      </c>
      <c r="L3141" s="250">
        <f t="shared" si="1035"/>
        <v>-62.45</v>
      </c>
      <c r="M3141" s="19" t="s">
        <v>1260</v>
      </c>
      <c r="O3141" s="32" t="str">
        <f t="shared" si="1052"/>
        <v>E345</v>
      </c>
      <c r="P3141" s="318"/>
      <c r="T3141" s="19" t="s">
        <v>1260</v>
      </c>
    </row>
    <row r="3142" spans="1:20" outlineLevel="2" x14ac:dyDescent="0.25">
      <c r="A3142" t="s">
        <v>262</v>
      </c>
      <c r="B3142" t="str">
        <f t="shared" si="1049"/>
        <v>E34501 PRD Accessory,Wild HorseWind-4</v>
      </c>
      <c r="C3142" s="19" t="s">
        <v>1230</v>
      </c>
      <c r="E3142" s="27">
        <v>43220</v>
      </c>
      <c r="F3142" s="249">
        <v>26650456.149999999</v>
      </c>
      <c r="G3142" s="67">
        <v>4.7899999999999998E-2</v>
      </c>
      <c r="H3142" s="250">
        <v>106379.73</v>
      </c>
      <c r="I3142" s="249">
        <f t="shared" si="1050"/>
        <v>26632525.93</v>
      </c>
      <c r="J3142" s="67">
        <f t="shared" si="1044"/>
        <v>4.7899999999999998E-2</v>
      </c>
      <c r="K3142" s="259">
        <f t="shared" si="1051"/>
        <v>106308.16600391666</v>
      </c>
      <c r="L3142" s="250">
        <f t="shared" si="1035"/>
        <v>-71.56</v>
      </c>
      <c r="M3142" s="19" t="s">
        <v>1260</v>
      </c>
      <c r="O3142" s="32" t="str">
        <f t="shared" si="1052"/>
        <v>E345</v>
      </c>
      <c r="P3142" s="318"/>
      <c r="T3142" s="19" t="s">
        <v>1260</v>
      </c>
    </row>
    <row r="3143" spans="1:20" outlineLevel="2" x14ac:dyDescent="0.25">
      <c r="A3143" t="s">
        <v>262</v>
      </c>
      <c r="B3143" t="str">
        <f t="shared" si="1049"/>
        <v>E34501 PRD Accessory,Wild HorseWind-5</v>
      </c>
      <c r="C3143" s="19" t="s">
        <v>1230</v>
      </c>
      <c r="E3143" s="27">
        <v>43251</v>
      </c>
      <c r="F3143" s="249">
        <v>26648305.920000002</v>
      </c>
      <c r="G3143" s="67">
        <v>4.7899999999999998E-2</v>
      </c>
      <c r="H3143" s="250">
        <v>106371.15</v>
      </c>
      <c r="I3143" s="249">
        <f t="shared" si="1050"/>
        <v>26632525.93</v>
      </c>
      <c r="J3143" s="67">
        <f t="shared" si="1044"/>
        <v>4.7899999999999998E-2</v>
      </c>
      <c r="K3143" s="259">
        <f t="shared" si="1051"/>
        <v>106308.16600391666</v>
      </c>
      <c r="L3143" s="250">
        <f t="shared" si="1035"/>
        <v>-62.98</v>
      </c>
      <c r="M3143" s="19" t="s">
        <v>1260</v>
      </c>
      <c r="O3143" s="32" t="str">
        <f t="shared" si="1052"/>
        <v>E345</v>
      </c>
      <c r="P3143" s="318"/>
      <c r="T3143" s="19" t="s">
        <v>1260</v>
      </c>
    </row>
    <row r="3144" spans="1:20" outlineLevel="2" x14ac:dyDescent="0.25">
      <c r="A3144" t="s">
        <v>262</v>
      </c>
      <c r="B3144" t="str">
        <f t="shared" si="1049"/>
        <v>E34501 PRD Accessory,Wild HorseWind-6</v>
      </c>
      <c r="C3144" s="19" t="s">
        <v>1230</v>
      </c>
      <c r="E3144" s="27">
        <v>43281</v>
      </c>
      <c r="F3144" s="249">
        <v>26637288.579999998</v>
      </c>
      <c r="G3144" s="67">
        <v>4.7899999999999998E-2</v>
      </c>
      <c r="H3144" s="250">
        <v>106327.18</v>
      </c>
      <c r="I3144" s="249">
        <f t="shared" si="1050"/>
        <v>26632525.93</v>
      </c>
      <c r="J3144" s="67">
        <f t="shared" si="1044"/>
        <v>4.7899999999999998E-2</v>
      </c>
      <c r="K3144" s="259">
        <f t="shared" si="1051"/>
        <v>106308.16600391666</v>
      </c>
      <c r="L3144" s="250">
        <f t="shared" si="1035"/>
        <v>-19.010000000000002</v>
      </c>
      <c r="M3144" s="19" t="s">
        <v>1260</v>
      </c>
      <c r="O3144" s="32" t="str">
        <f t="shared" si="1052"/>
        <v>E345</v>
      </c>
      <c r="P3144" s="318"/>
      <c r="T3144" s="19" t="s">
        <v>1260</v>
      </c>
    </row>
    <row r="3145" spans="1:20" outlineLevel="2" x14ac:dyDescent="0.25">
      <c r="A3145" t="s">
        <v>262</v>
      </c>
      <c r="B3145" t="str">
        <f t="shared" si="1049"/>
        <v>E34501 PRD Accessory,Wild HorseWind-7</v>
      </c>
      <c r="C3145" s="19" t="s">
        <v>1230</v>
      </c>
      <c r="E3145" s="27">
        <v>43312</v>
      </c>
      <c r="F3145" s="249">
        <v>26648063.489999998</v>
      </c>
      <c r="G3145" s="67">
        <v>4.7899999999999998E-2</v>
      </c>
      <c r="H3145" s="250">
        <v>106370.19</v>
      </c>
      <c r="I3145" s="249">
        <f t="shared" si="1050"/>
        <v>26632525.93</v>
      </c>
      <c r="J3145" s="67">
        <f t="shared" si="1044"/>
        <v>4.7899999999999998E-2</v>
      </c>
      <c r="K3145" s="259">
        <f t="shared" si="1051"/>
        <v>106308.16600391666</v>
      </c>
      <c r="L3145" s="250">
        <f t="shared" si="1035"/>
        <v>-62.02</v>
      </c>
      <c r="M3145" s="19" t="s">
        <v>1260</v>
      </c>
      <c r="O3145" s="32" t="str">
        <f t="shared" si="1052"/>
        <v>E345</v>
      </c>
      <c r="P3145" s="318"/>
      <c r="T3145" s="19" t="s">
        <v>1260</v>
      </c>
    </row>
    <row r="3146" spans="1:20" outlineLevel="2" x14ac:dyDescent="0.25">
      <c r="A3146" t="s">
        <v>262</v>
      </c>
      <c r="B3146" t="str">
        <f t="shared" si="1049"/>
        <v>E34501 PRD Accessory,Wild HorseWind-8</v>
      </c>
      <c r="C3146" s="19" t="s">
        <v>1230</v>
      </c>
      <c r="E3146" s="27">
        <v>43343</v>
      </c>
      <c r="F3146" s="249">
        <v>26648063.489999998</v>
      </c>
      <c r="G3146" s="67">
        <v>4.7899999999999998E-2</v>
      </c>
      <c r="H3146" s="250">
        <v>106370.19</v>
      </c>
      <c r="I3146" s="249">
        <f t="shared" si="1050"/>
        <v>26632525.93</v>
      </c>
      <c r="J3146" s="67">
        <f t="shared" si="1044"/>
        <v>4.7899999999999998E-2</v>
      </c>
      <c r="K3146" s="259">
        <f t="shared" si="1051"/>
        <v>106308.16600391666</v>
      </c>
      <c r="L3146" s="250">
        <f t="shared" si="1035"/>
        <v>-62.02</v>
      </c>
      <c r="M3146" s="19" t="s">
        <v>1260</v>
      </c>
      <c r="O3146" s="32" t="str">
        <f t="shared" si="1052"/>
        <v>E345</v>
      </c>
      <c r="P3146" s="318"/>
      <c r="T3146" s="19" t="s">
        <v>1260</v>
      </c>
    </row>
    <row r="3147" spans="1:20" outlineLevel="2" x14ac:dyDescent="0.25">
      <c r="A3147" t="s">
        <v>262</v>
      </c>
      <c r="B3147" t="str">
        <f t="shared" si="1049"/>
        <v>E34501 PRD Accessory,Wild HorseWind-9</v>
      </c>
      <c r="C3147" s="19" t="s">
        <v>1230</v>
      </c>
      <c r="E3147" s="27">
        <v>43373</v>
      </c>
      <c r="F3147" s="249">
        <v>26636174.710000001</v>
      </c>
      <c r="G3147" s="67">
        <v>4.7899999999999998E-2</v>
      </c>
      <c r="H3147" s="250">
        <v>106322.73000000001</v>
      </c>
      <c r="I3147" s="249">
        <f t="shared" si="1050"/>
        <v>26632525.93</v>
      </c>
      <c r="J3147" s="67">
        <f t="shared" si="1044"/>
        <v>4.7899999999999998E-2</v>
      </c>
      <c r="K3147" s="259">
        <f t="shared" si="1051"/>
        <v>106308.16600391666</v>
      </c>
      <c r="L3147" s="250">
        <f t="shared" si="1035"/>
        <v>-14.56</v>
      </c>
      <c r="M3147" s="19" t="s">
        <v>1260</v>
      </c>
      <c r="O3147" s="32" t="str">
        <f t="shared" si="1052"/>
        <v>E345</v>
      </c>
      <c r="P3147" s="318"/>
      <c r="T3147" s="19" t="s">
        <v>1260</v>
      </c>
    </row>
    <row r="3148" spans="1:20" outlineLevel="2" x14ac:dyDescent="0.25">
      <c r="A3148" t="s">
        <v>262</v>
      </c>
      <c r="B3148" t="str">
        <f t="shared" si="1049"/>
        <v>E34501 PRD Accessory,Wild HorseWind-10</v>
      </c>
      <c r="C3148" s="19" t="s">
        <v>1230</v>
      </c>
      <c r="E3148" s="27">
        <v>43404</v>
      </c>
      <c r="F3148" s="249">
        <v>26636239.800000001</v>
      </c>
      <c r="G3148" s="67">
        <v>4.7899999999999998E-2</v>
      </c>
      <c r="H3148" s="250">
        <v>106322.99</v>
      </c>
      <c r="I3148" s="249">
        <f t="shared" si="1050"/>
        <v>26632525.93</v>
      </c>
      <c r="J3148" s="67">
        <f t="shared" si="1044"/>
        <v>4.7899999999999998E-2</v>
      </c>
      <c r="K3148" s="259">
        <f t="shared" si="1051"/>
        <v>106308.16600391666</v>
      </c>
      <c r="L3148" s="250">
        <f t="shared" si="1035"/>
        <v>-14.82</v>
      </c>
      <c r="M3148" s="19" t="s">
        <v>1260</v>
      </c>
      <c r="O3148" s="32" t="str">
        <f t="shared" si="1052"/>
        <v>E345</v>
      </c>
      <c r="P3148" s="318"/>
      <c r="T3148" s="19" t="s">
        <v>1260</v>
      </c>
    </row>
    <row r="3149" spans="1:20" outlineLevel="2" x14ac:dyDescent="0.25">
      <c r="A3149" t="s">
        <v>262</v>
      </c>
      <c r="B3149" t="str">
        <f t="shared" si="1049"/>
        <v>E34501 PRD Accessory,Wild HorseWind-11</v>
      </c>
      <c r="C3149" s="19" t="s">
        <v>1230</v>
      </c>
      <c r="E3149" s="27">
        <v>43434</v>
      </c>
      <c r="F3149" s="249">
        <v>26634356.899999999</v>
      </c>
      <c r="G3149" s="67">
        <v>4.7899999999999998E-2</v>
      </c>
      <c r="H3149" s="250">
        <v>106315.48</v>
      </c>
      <c r="I3149" s="249">
        <f t="shared" si="1050"/>
        <v>26632525.93</v>
      </c>
      <c r="J3149" s="67">
        <f t="shared" si="1044"/>
        <v>4.7899999999999998E-2</v>
      </c>
      <c r="K3149" s="259">
        <f t="shared" si="1051"/>
        <v>106308.16600391666</v>
      </c>
      <c r="L3149" s="250">
        <f t="shared" si="1035"/>
        <v>-7.31</v>
      </c>
      <c r="M3149" s="19" t="s">
        <v>1260</v>
      </c>
      <c r="O3149" s="32" t="str">
        <f t="shared" si="1052"/>
        <v>E345</v>
      </c>
      <c r="P3149" s="318"/>
      <c r="T3149" s="19" t="s">
        <v>1260</v>
      </c>
    </row>
    <row r="3150" spans="1:20" outlineLevel="2" x14ac:dyDescent="0.25">
      <c r="A3150" t="s">
        <v>262</v>
      </c>
      <c r="B3150" t="str">
        <f t="shared" si="1049"/>
        <v>E34501 PRD Accessory,Wild HorseWind-12</v>
      </c>
      <c r="C3150" s="19" t="s">
        <v>1230</v>
      </c>
      <c r="E3150" s="27">
        <v>43465</v>
      </c>
      <c r="F3150" s="249">
        <v>26632525.93</v>
      </c>
      <c r="G3150" s="67">
        <v>4.7899999999999998E-2</v>
      </c>
      <c r="H3150" s="250">
        <v>106308.17000000001</v>
      </c>
      <c r="I3150" s="249">
        <f t="shared" si="1050"/>
        <v>26632525.93</v>
      </c>
      <c r="J3150" s="67">
        <f t="shared" si="1044"/>
        <v>4.7899999999999998E-2</v>
      </c>
      <c r="K3150" s="259">
        <f t="shared" si="1051"/>
        <v>106308.16600391666</v>
      </c>
      <c r="L3150" s="250">
        <f t="shared" si="1035"/>
        <v>0</v>
      </c>
      <c r="M3150" s="19" t="s">
        <v>1260</v>
      </c>
      <c r="O3150" s="32" t="str">
        <f t="shared" si="1052"/>
        <v>E345</v>
      </c>
      <c r="P3150" s="318"/>
      <c r="T3150" s="19" t="s">
        <v>1260</v>
      </c>
    </row>
    <row r="3151" spans="1:20" s="19" customFormat="1" ht="15.75" outlineLevel="1" thickBot="1" x14ac:dyDescent="0.3">
      <c r="A3151" s="28" t="s">
        <v>865</v>
      </c>
      <c r="C3151" s="20" t="s">
        <v>1235</v>
      </c>
      <c r="E3151" s="104" t="s">
        <v>1266</v>
      </c>
      <c r="F3151" s="29"/>
      <c r="G3151" s="30"/>
      <c r="H3151" s="41">
        <f>SUBTOTAL(9,H3139:H3150)</f>
        <v>1276278.4399999997</v>
      </c>
      <c r="I3151" s="29"/>
      <c r="J3151" s="30">
        <f t="shared" si="1044"/>
        <v>0</v>
      </c>
      <c r="K3151" s="41">
        <f>SUBTOTAL(9,K3139:K3150)</f>
        <v>1275697.992047</v>
      </c>
      <c r="L3151" s="41">
        <f t="shared" si="1035"/>
        <v>-580.45000000000005</v>
      </c>
      <c r="O3151" s="32" t="str">
        <f>LEFT(A3151,5)</f>
        <v>E3450</v>
      </c>
      <c r="P3151" s="318">
        <f>-L3151/2</f>
        <v>290.22500000000002</v>
      </c>
    </row>
    <row r="3152" spans="1:20" ht="15.75" outlineLevel="2" thickTop="1" x14ac:dyDescent="0.25">
      <c r="A3152" t="s">
        <v>263</v>
      </c>
      <c r="B3152" t="str">
        <f t="shared" ref="B3152:B3163" si="1053">CONCATENATE(A3152,"-",MONTH(E3152))</f>
        <v>E34501 PRD Accessory,WildHorseSolar-1</v>
      </c>
      <c r="C3152" s="19" t="s">
        <v>1230</v>
      </c>
      <c r="E3152" s="27">
        <v>43131</v>
      </c>
      <c r="F3152" s="249">
        <v>1081259.06</v>
      </c>
      <c r="G3152" s="67">
        <v>4.7899999999999998E-2</v>
      </c>
      <c r="H3152" s="250">
        <v>4316.0199999999995</v>
      </c>
      <c r="I3152" s="249">
        <f t="shared" ref="I3152:I3163" si="1054">VLOOKUP(CONCATENATE(A3152,"-12"),$B$6:$F$7816,5,FALSE)</f>
        <v>1081259.06</v>
      </c>
      <c r="J3152" s="67">
        <f t="shared" si="1044"/>
        <v>4.7899999999999998E-2</v>
      </c>
      <c r="K3152" s="259">
        <f t="shared" ref="K3152:K3163" si="1055">I3152*J3152/12</f>
        <v>4316.0257478333333</v>
      </c>
      <c r="L3152" s="250">
        <f t="shared" si="1035"/>
        <v>0.01</v>
      </c>
      <c r="M3152" s="19" t="s">
        <v>1260</v>
      </c>
      <c r="O3152" s="32" t="str">
        <f t="shared" ref="O3152:O3163" si="1056">LEFT(A3152,4)</f>
        <v>E345</v>
      </c>
      <c r="P3152" s="318"/>
      <c r="T3152" s="19" t="s">
        <v>1260</v>
      </c>
    </row>
    <row r="3153" spans="1:20" outlineLevel="2" x14ac:dyDescent="0.25">
      <c r="A3153" t="s">
        <v>263</v>
      </c>
      <c r="B3153" t="str">
        <f t="shared" si="1053"/>
        <v>E34501 PRD Accessory,WildHorseSolar-2</v>
      </c>
      <c r="C3153" s="19" t="s">
        <v>1230</v>
      </c>
      <c r="E3153" s="27">
        <v>43159</v>
      </c>
      <c r="F3153" s="249">
        <v>1081259.06</v>
      </c>
      <c r="G3153" s="67">
        <v>4.7899999999999998E-2</v>
      </c>
      <c r="H3153" s="250">
        <v>4316.0199999999995</v>
      </c>
      <c r="I3153" s="249">
        <f t="shared" si="1054"/>
        <v>1081259.06</v>
      </c>
      <c r="J3153" s="67">
        <f t="shared" si="1044"/>
        <v>4.7899999999999998E-2</v>
      </c>
      <c r="K3153" s="259">
        <f t="shared" si="1055"/>
        <v>4316.0257478333333</v>
      </c>
      <c r="L3153" s="250">
        <f t="shared" si="1035"/>
        <v>0.01</v>
      </c>
      <c r="M3153" s="19" t="s">
        <v>1260</v>
      </c>
      <c r="O3153" s="32" t="str">
        <f t="shared" si="1056"/>
        <v>E345</v>
      </c>
      <c r="P3153" s="318"/>
      <c r="T3153" s="19" t="s">
        <v>1260</v>
      </c>
    </row>
    <row r="3154" spans="1:20" outlineLevel="2" x14ac:dyDescent="0.25">
      <c r="A3154" t="s">
        <v>263</v>
      </c>
      <c r="B3154" t="str">
        <f t="shared" si="1053"/>
        <v>E34501 PRD Accessory,WildHorseSolar-3</v>
      </c>
      <c r="C3154" s="19" t="s">
        <v>1230</v>
      </c>
      <c r="E3154" s="27">
        <v>43190</v>
      </c>
      <c r="F3154" s="249">
        <v>1081259.06</v>
      </c>
      <c r="G3154" s="67">
        <v>4.7899999999999998E-2</v>
      </c>
      <c r="H3154" s="250">
        <v>4316.0199999999995</v>
      </c>
      <c r="I3154" s="249">
        <f t="shared" si="1054"/>
        <v>1081259.06</v>
      </c>
      <c r="J3154" s="67">
        <f t="shared" si="1044"/>
        <v>4.7899999999999998E-2</v>
      </c>
      <c r="K3154" s="259">
        <f t="shared" si="1055"/>
        <v>4316.0257478333333</v>
      </c>
      <c r="L3154" s="250">
        <f t="shared" si="1035"/>
        <v>0.01</v>
      </c>
      <c r="M3154" s="19" t="s">
        <v>1260</v>
      </c>
      <c r="O3154" s="32" t="str">
        <f t="shared" si="1056"/>
        <v>E345</v>
      </c>
      <c r="P3154" s="318"/>
      <c r="T3154" s="19" t="s">
        <v>1260</v>
      </c>
    </row>
    <row r="3155" spans="1:20" outlineLevel="2" x14ac:dyDescent="0.25">
      <c r="A3155" t="s">
        <v>263</v>
      </c>
      <c r="B3155" t="str">
        <f t="shared" si="1053"/>
        <v>E34501 PRD Accessory,WildHorseSolar-4</v>
      </c>
      <c r="C3155" s="19" t="s">
        <v>1230</v>
      </c>
      <c r="E3155" s="27">
        <v>43220</v>
      </c>
      <c r="F3155" s="249">
        <v>1081259.06</v>
      </c>
      <c r="G3155" s="67">
        <v>4.7899999999999998E-2</v>
      </c>
      <c r="H3155" s="250">
        <v>4316.0199999999995</v>
      </c>
      <c r="I3155" s="249">
        <f t="shared" si="1054"/>
        <v>1081259.06</v>
      </c>
      <c r="J3155" s="67">
        <f t="shared" si="1044"/>
        <v>4.7899999999999998E-2</v>
      </c>
      <c r="K3155" s="259">
        <f t="shared" si="1055"/>
        <v>4316.0257478333333</v>
      </c>
      <c r="L3155" s="250">
        <f t="shared" si="1035"/>
        <v>0.01</v>
      </c>
      <c r="M3155" s="19" t="s">
        <v>1260</v>
      </c>
      <c r="O3155" s="32" t="str">
        <f t="shared" si="1056"/>
        <v>E345</v>
      </c>
      <c r="P3155" s="318"/>
      <c r="T3155" s="19" t="s">
        <v>1260</v>
      </c>
    </row>
    <row r="3156" spans="1:20" outlineLevel="2" x14ac:dyDescent="0.25">
      <c r="A3156" t="s">
        <v>263</v>
      </c>
      <c r="B3156" t="str">
        <f t="shared" si="1053"/>
        <v>E34501 PRD Accessory,WildHorseSolar-5</v>
      </c>
      <c r="C3156" s="19" t="s">
        <v>1230</v>
      </c>
      <c r="E3156" s="27">
        <v>43251</v>
      </c>
      <c r="F3156" s="249">
        <v>1081259.06</v>
      </c>
      <c r="G3156" s="67">
        <v>4.7899999999999998E-2</v>
      </c>
      <c r="H3156" s="250">
        <v>4316.0199999999995</v>
      </c>
      <c r="I3156" s="249">
        <f t="shared" si="1054"/>
        <v>1081259.06</v>
      </c>
      <c r="J3156" s="67">
        <f t="shared" si="1044"/>
        <v>4.7899999999999998E-2</v>
      </c>
      <c r="K3156" s="259">
        <f t="shared" si="1055"/>
        <v>4316.0257478333333</v>
      </c>
      <c r="L3156" s="250">
        <f t="shared" ref="L3156:L3219" si="1057">ROUND(K3156-H3156,2)</f>
        <v>0.01</v>
      </c>
      <c r="M3156" s="19" t="s">
        <v>1260</v>
      </c>
      <c r="O3156" s="32" t="str">
        <f t="shared" si="1056"/>
        <v>E345</v>
      </c>
      <c r="P3156" s="318"/>
      <c r="T3156" s="19" t="s">
        <v>1260</v>
      </c>
    </row>
    <row r="3157" spans="1:20" outlineLevel="2" x14ac:dyDescent="0.25">
      <c r="A3157" t="s">
        <v>263</v>
      </c>
      <c r="B3157" t="str">
        <f t="shared" si="1053"/>
        <v>E34501 PRD Accessory,WildHorseSolar-6</v>
      </c>
      <c r="C3157" s="19" t="s">
        <v>1230</v>
      </c>
      <c r="E3157" s="27">
        <v>43281</v>
      </c>
      <c r="F3157" s="249">
        <v>1081259.06</v>
      </c>
      <c r="G3157" s="67">
        <v>4.7899999999999998E-2</v>
      </c>
      <c r="H3157" s="250">
        <v>4316.0199999999995</v>
      </c>
      <c r="I3157" s="249">
        <f t="shared" si="1054"/>
        <v>1081259.06</v>
      </c>
      <c r="J3157" s="67">
        <f t="shared" si="1044"/>
        <v>4.7899999999999998E-2</v>
      </c>
      <c r="K3157" s="259">
        <f t="shared" si="1055"/>
        <v>4316.0257478333333</v>
      </c>
      <c r="L3157" s="250">
        <f t="shared" si="1057"/>
        <v>0.01</v>
      </c>
      <c r="M3157" s="19" t="s">
        <v>1260</v>
      </c>
      <c r="O3157" s="32" t="str">
        <f t="shared" si="1056"/>
        <v>E345</v>
      </c>
      <c r="P3157" s="318"/>
      <c r="T3157" s="19" t="s">
        <v>1260</v>
      </c>
    </row>
    <row r="3158" spans="1:20" outlineLevel="2" x14ac:dyDescent="0.25">
      <c r="A3158" t="s">
        <v>263</v>
      </c>
      <c r="B3158" t="str">
        <f t="shared" si="1053"/>
        <v>E34501 PRD Accessory,WildHorseSolar-7</v>
      </c>
      <c r="C3158" s="19" t="s">
        <v>1230</v>
      </c>
      <c r="E3158" s="27">
        <v>43312</v>
      </c>
      <c r="F3158" s="249">
        <v>1081259.06</v>
      </c>
      <c r="G3158" s="67">
        <v>4.7899999999999998E-2</v>
      </c>
      <c r="H3158" s="250">
        <v>4316.0199999999995</v>
      </c>
      <c r="I3158" s="249">
        <f t="shared" si="1054"/>
        <v>1081259.06</v>
      </c>
      <c r="J3158" s="67">
        <f t="shared" si="1044"/>
        <v>4.7899999999999998E-2</v>
      </c>
      <c r="K3158" s="259">
        <f t="shared" si="1055"/>
        <v>4316.0257478333333</v>
      </c>
      <c r="L3158" s="250">
        <f t="shared" si="1057"/>
        <v>0.01</v>
      </c>
      <c r="M3158" s="19" t="s">
        <v>1260</v>
      </c>
      <c r="O3158" s="32" t="str">
        <f t="shared" si="1056"/>
        <v>E345</v>
      </c>
      <c r="P3158" s="318"/>
      <c r="T3158" s="19" t="s">
        <v>1260</v>
      </c>
    </row>
    <row r="3159" spans="1:20" outlineLevel="2" x14ac:dyDescent="0.25">
      <c r="A3159" t="s">
        <v>263</v>
      </c>
      <c r="B3159" t="str">
        <f t="shared" si="1053"/>
        <v>E34501 PRD Accessory,WildHorseSolar-8</v>
      </c>
      <c r="C3159" s="19" t="s">
        <v>1230</v>
      </c>
      <c r="E3159" s="27">
        <v>43343</v>
      </c>
      <c r="F3159" s="249">
        <v>1081259.06</v>
      </c>
      <c r="G3159" s="67">
        <v>4.7899999999999998E-2</v>
      </c>
      <c r="H3159" s="250">
        <v>4316.0199999999995</v>
      </c>
      <c r="I3159" s="249">
        <f t="shared" si="1054"/>
        <v>1081259.06</v>
      </c>
      <c r="J3159" s="67">
        <f t="shared" si="1044"/>
        <v>4.7899999999999998E-2</v>
      </c>
      <c r="K3159" s="259">
        <f t="shared" si="1055"/>
        <v>4316.0257478333333</v>
      </c>
      <c r="L3159" s="250">
        <f t="shared" si="1057"/>
        <v>0.01</v>
      </c>
      <c r="M3159" s="19" t="s">
        <v>1260</v>
      </c>
      <c r="O3159" s="32" t="str">
        <f t="shared" si="1056"/>
        <v>E345</v>
      </c>
      <c r="P3159" s="318"/>
      <c r="T3159" s="19" t="s">
        <v>1260</v>
      </c>
    </row>
    <row r="3160" spans="1:20" outlineLevel="2" x14ac:dyDescent="0.25">
      <c r="A3160" t="s">
        <v>263</v>
      </c>
      <c r="B3160" t="str">
        <f t="shared" si="1053"/>
        <v>E34501 PRD Accessory,WildHorseSolar-9</v>
      </c>
      <c r="C3160" s="19" t="s">
        <v>1230</v>
      </c>
      <c r="E3160" s="27">
        <v>43373</v>
      </c>
      <c r="F3160" s="249">
        <v>1081259.06</v>
      </c>
      <c r="G3160" s="67">
        <v>4.7899999999999998E-2</v>
      </c>
      <c r="H3160" s="250">
        <v>4316.0199999999995</v>
      </c>
      <c r="I3160" s="249">
        <f t="shared" si="1054"/>
        <v>1081259.06</v>
      </c>
      <c r="J3160" s="67">
        <f t="shared" si="1044"/>
        <v>4.7899999999999998E-2</v>
      </c>
      <c r="K3160" s="259">
        <f t="shared" si="1055"/>
        <v>4316.0257478333333</v>
      </c>
      <c r="L3160" s="250">
        <f t="shared" si="1057"/>
        <v>0.01</v>
      </c>
      <c r="M3160" s="19" t="s">
        <v>1260</v>
      </c>
      <c r="O3160" s="32" t="str">
        <f t="shared" si="1056"/>
        <v>E345</v>
      </c>
      <c r="P3160" s="318"/>
      <c r="T3160" s="19" t="s">
        <v>1260</v>
      </c>
    </row>
    <row r="3161" spans="1:20" outlineLevel="2" x14ac:dyDescent="0.25">
      <c r="A3161" t="s">
        <v>263</v>
      </c>
      <c r="B3161" t="str">
        <f t="shared" si="1053"/>
        <v>E34501 PRD Accessory,WildHorseSolar-10</v>
      </c>
      <c r="C3161" s="19" t="s">
        <v>1230</v>
      </c>
      <c r="E3161" s="27">
        <v>43404</v>
      </c>
      <c r="F3161" s="249">
        <v>1081259.06</v>
      </c>
      <c r="G3161" s="67">
        <v>4.7899999999999998E-2</v>
      </c>
      <c r="H3161" s="250">
        <v>4316.0199999999995</v>
      </c>
      <c r="I3161" s="249">
        <f t="shared" si="1054"/>
        <v>1081259.06</v>
      </c>
      <c r="J3161" s="67">
        <f t="shared" si="1044"/>
        <v>4.7899999999999998E-2</v>
      </c>
      <c r="K3161" s="259">
        <f t="shared" si="1055"/>
        <v>4316.0257478333333</v>
      </c>
      <c r="L3161" s="250">
        <f t="shared" si="1057"/>
        <v>0.01</v>
      </c>
      <c r="M3161" s="19" t="s">
        <v>1260</v>
      </c>
      <c r="O3161" s="32" t="str">
        <f t="shared" si="1056"/>
        <v>E345</v>
      </c>
      <c r="P3161" s="318"/>
      <c r="T3161" s="19" t="s">
        <v>1260</v>
      </c>
    </row>
    <row r="3162" spans="1:20" outlineLevel="2" x14ac:dyDescent="0.25">
      <c r="A3162" t="s">
        <v>263</v>
      </c>
      <c r="B3162" t="str">
        <f t="shared" si="1053"/>
        <v>E34501 PRD Accessory,WildHorseSolar-11</v>
      </c>
      <c r="C3162" s="19" t="s">
        <v>1230</v>
      </c>
      <c r="E3162" s="27">
        <v>43434</v>
      </c>
      <c r="F3162" s="249">
        <v>1081259.06</v>
      </c>
      <c r="G3162" s="67">
        <v>4.7899999999999998E-2</v>
      </c>
      <c r="H3162" s="250">
        <v>4316.0199999999995</v>
      </c>
      <c r="I3162" s="249">
        <f t="shared" si="1054"/>
        <v>1081259.06</v>
      </c>
      <c r="J3162" s="67">
        <f t="shared" si="1044"/>
        <v>4.7899999999999998E-2</v>
      </c>
      <c r="K3162" s="259">
        <f t="shared" si="1055"/>
        <v>4316.0257478333333</v>
      </c>
      <c r="L3162" s="250">
        <f t="shared" si="1057"/>
        <v>0.01</v>
      </c>
      <c r="M3162" s="19" t="s">
        <v>1260</v>
      </c>
      <c r="O3162" s="32" t="str">
        <f t="shared" si="1056"/>
        <v>E345</v>
      </c>
      <c r="P3162" s="318"/>
      <c r="T3162" s="19" t="s">
        <v>1260</v>
      </c>
    </row>
    <row r="3163" spans="1:20" outlineLevel="2" x14ac:dyDescent="0.25">
      <c r="A3163" t="s">
        <v>263</v>
      </c>
      <c r="B3163" t="str">
        <f t="shared" si="1053"/>
        <v>E34501 PRD Accessory,WildHorseSolar-12</v>
      </c>
      <c r="C3163" s="19" t="s">
        <v>1230</v>
      </c>
      <c r="E3163" s="27">
        <v>43465</v>
      </c>
      <c r="F3163" s="249">
        <v>1081259.06</v>
      </c>
      <c r="G3163" s="67">
        <v>4.7899999999999998E-2</v>
      </c>
      <c r="H3163" s="250">
        <v>4316.0199999999995</v>
      </c>
      <c r="I3163" s="249">
        <f t="shared" si="1054"/>
        <v>1081259.06</v>
      </c>
      <c r="J3163" s="67">
        <f t="shared" si="1044"/>
        <v>4.7899999999999998E-2</v>
      </c>
      <c r="K3163" s="259">
        <f t="shared" si="1055"/>
        <v>4316.0257478333333</v>
      </c>
      <c r="L3163" s="250">
        <f t="shared" si="1057"/>
        <v>0.01</v>
      </c>
      <c r="M3163" s="19" t="s">
        <v>1260</v>
      </c>
      <c r="O3163" s="32" t="str">
        <f t="shared" si="1056"/>
        <v>E345</v>
      </c>
      <c r="P3163" s="318"/>
      <c r="T3163" s="19" t="s">
        <v>1260</v>
      </c>
    </row>
    <row r="3164" spans="1:20" s="19" customFormat="1" ht="15.75" outlineLevel="1" thickBot="1" x14ac:dyDescent="0.3">
      <c r="A3164" s="28" t="s">
        <v>866</v>
      </c>
      <c r="C3164" s="20" t="s">
        <v>1235</v>
      </c>
      <c r="E3164" s="104" t="s">
        <v>1266</v>
      </c>
      <c r="F3164" s="29"/>
      <c r="G3164" s="30"/>
      <c r="H3164" s="41">
        <f>SUBTOTAL(9,H3152:H3163)</f>
        <v>51792.239999999983</v>
      </c>
      <c r="I3164" s="29"/>
      <c r="J3164" s="30">
        <f t="shared" si="1044"/>
        <v>0</v>
      </c>
      <c r="K3164" s="41">
        <f>SUBTOTAL(9,K3152:K3163)</f>
        <v>51792.308974000014</v>
      </c>
      <c r="L3164" s="41">
        <f t="shared" si="1057"/>
        <v>7.0000000000000007E-2</v>
      </c>
      <c r="O3164" s="32" t="str">
        <f>LEFT(A3164,5)</f>
        <v>E3450</v>
      </c>
      <c r="P3164" s="318">
        <f>-L3164/2</f>
        <v>-3.5000000000000003E-2</v>
      </c>
    </row>
    <row r="3165" spans="1:20" ht="15.75" outlineLevel="2" thickTop="1" x14ac:dyDescent="0.25">
      <c r="A3165" t="s">
        <v>264</v>
      </c>
      <c r="B3165" t="str">
        <f t="shared" ref="B3165:B3176" si="1058">CONCATENATE(A3165,"-",MONTH(E3165))</f>
        <v>E346 PRD Other, Encogen-1</v>
      </c>
      <c r="C3165" s="19" t="s">
        <v>1230</v>
      </c>
      <c r="E3165" s="27">
        <v>43131</v>
      </c>
      <c r="F3165" s="249">
        <v>792720.88</v>
      </c>
      <c r="G3165" s="67">
        <v>5.6800000000000003E-2</v>
      </c>
      <c r="H3165" s="250">
        <v>3752.21</v>
      </c>
      <c r="I3165" s="249">
        <f t="shared" ref="I3165:I3176" si="1059">VLOOKUP(CONCATENATE(A3165,"-12"),$B$6:$F$7816,5,FALSE)</f>
        <v>792720.88</v>
      </c>
      <c r="J3165" s="67">
        <f t="shared" si="1044"/>
        <v>5.6800000000000003E-2</v>
      </c>
      <c r="K3165" s="259">
        <f t="shared" ref="K3165:K3176" si="1060">I3165*J3165/12</f>
        <v>3752.2121653333338</v>
      </c>
      <c r="L3165" s="250">
        <f t="shared" si="1057"/>
        <v>0</v>
      </c>
      <c r="M3165" s="19" t="s">
        <v>1260</v>
      </c>
      <c r="O3165" s="32" t="str">
        <f t="shared" ref="O3165:O3176" si="1061">LEFT(A3165,4)</f>
        <v>E346</v>
      </c>
      <c r="P3165" s="318"/>
      <c r="T3165" s="19" t="s">
        <v>1260</v>
      </c>
    </row>
    <row r="3166" spans="1:20" outlineLevel="2" x14ac:dyDescent="0.25">
      <c r="A3166" t="s">
        <v>264</v>
      </c>
      <c r="B3166" t="str">
        <f t="shared" si="1058"/>
        <v>E346 PRD Other, Encogen-2</v>
      </c>
      <c r="C3166" s="19" t="s">
        <v>1230</v>
      </c>
      <c r="E3166" s="27">
        <v>43159</v>
      </c>
      <c r="F3166" s="249">
        <v>792720.88</v>
      </c>
      <c r="G3166" s="67">
        <v>5.6800000000000003E-2</v>
      </c>
      <c r="H3166" s="250">
        <v>3752.21</v>
      </c>
      <c r="I3166" s="249">
        <f t="shared" si="1059"/>
        <v>792720.88</v>
      </c>
      <c r="J3166" s="67">
        <f t="shared" si="1044"/>
        <v>5.6800000000000003E-2</v>
      </c>
      <c r="K3166" s="259">
        <f t="shared" si="1060"/>
        <v>3752.2121653333338</v>
      </c>
      <c r="L3166" s="250">
        <f t="shared" si="1057"/>
        <v>0</v>
      </c>
      <c r="M3166" s="19" t="s">
        <v>1260</v>
      </c>
      <c r="O3166" s="32" t="str">
        <f t="shared" si="1061"/>
        <v>E346</v>
      </c>
      <c r="P3166" s="318"/>
      <c r="T3166" s="19" t="s">
        <v>1260</v>
      </c>
    </row>
    <row r="3167" spans="1:20" outlineLevel="2" x14ac:dyDescent="0.25">
      <c r="A3167" t="s">
        <v>264</v>
      </c>
      <c r="B3167" t="str">
        <f t="shared" si="1058"/>
        <v>E346 PRD Other, Encogen-3</v>
      </c>
      <c r="C3167" s="19" t="s">
        <v>1230</v>
      </c>
      <c r="E3167" s="27">
        <v>43190</v>
      </c>
      <c r="F3167" s="249">
        <v>792720.88</v>
      </c>
      <c r="G3167" s="67">
        <v>5.6800000000000003E-2</v>
      </c>
      <c r="H3167" s="250">
        <v>3752.21</v>
      </c>
      <c r="I3167" s="249">
        <f t="shared" si="1059"/>
        <v>792720.88</v>
      </c>
      <c r="J3167" s="67">
        <f t="shared" si="1044"/>
        <v>5.6800000000000003E-2</v>
      </c>
      <c r="K3167" s="259">
        <f t="shared" si="1060"/>
        <v>3752.2121653333338</v>
      </c>
      <c r="L3167" s="250">
        <f t="shared" si="1057"/>
        <v>0</v>
      </c>
      <c r="M3167" s="19" t="s">
        <v>1260</v>
      </c>
      <c r="O3167" s="32" t="str">
        <f t="shared" si="1061"/>
        <v>E346</v>
      </c>
      <c r="P3167" s="318"/>
      <c r="T3167" s="19" t="s">
        <v>1260</v>
      </c>
    </row>
    <row r="3168" spans="1:20" outlineLevel="2" x14ac:dyDescent="0.25">
      <c r="A3168" t="s">
        <v>264</v>
      </c>
      <c r="B3168" t="str">
        <f t="shared" si="1058"/>
        <v>E346 PRD Other, Encogen-4</v>
      </c>
      <c r="C3168" s="19" t="s">
        <v>1230</v>
      </c>
      <c r="E3168" s="27">
        <v>43220</v>
      </c>
      <c r="F3168" s="249">
        <v>792720.88</v>
      </c>
      <c r="G3168" s="67">
        <v>5.6800000000000003E-2</v>
      </c>
      <c r="H3168" s="250">
        <v>3752.21</v>
      </c>
      <c r="I3168" s="249">
        <f t="shared" si="1059"/>
        <v>792720.88</v>
      </c>
      <c r="J3168" s="67">
        <f t="shared" si="1044"/>
        <v>5.6800000000000003E-2</v>
      </c>
      <c r="K3168" s="259">
        <f t="shared" si="1060"/>
        <v>3752.2121653333338</v>
      </c>
      <c r="L3168" s="250">
        <f t="shared" si="1057"/>
        <v>0</v>
      </c>
      <c r="M3168" s="19" t="s">
        <v>1260</v>
      </c>
      <c r="O3168" s="32" t="str">
        <f t="shared" si="1061"/>
        <v>E346</v>
      </c>
      <c r="P3168" s="318"/>
      <c r="T3168" s="19" t="s">
        <v>1260</v>
      </c>
    </row>
    <row r="3169" spans="1:20" outlineLevel="2" x14ac:dyDescent="0.25">
      <c r="A3169" t="s">
        <v>264</v>
      </c>
      <c r="B3169" t="str">
        <f t="shared" si="1058"/>
        <v>E346 PRD Other, Encogen-5</v>
      </c>
      <c r="C3169" s="19" t="s">
        <v>1230</v>
      </c>
      <c r="E3169" s="27">
        <v>43251</v>
      </c>
      <c r="F3169" s="249">
        <v>792720.88</v>
      </c>
      <c r="G3169" s="67">
        <v>5.6800000000000003E-2</v>
      </c>
      <c r="H3169" s="250">
        <v>3752.21</v>
      </c>
      <c r="I3169" s="249">
        <f t="shared" si="1059"/>
        <v>792720.88</v>
      </c>
      <c r="J3169" s="67">
        <f t="shared" si="1044"/>
        <v>5.6800000000000003E-2</v>
      </c>
      <c r="K3169" s="259">
        <f t="shared" si="1060"/>
        <v>3752.2121653333338</v>
      </c>
      <c r="L3169" s="250">
        <f t="shared" si="1057"/>
        <v>0</v>
      </c>
      <c r="M3169" s="19" t="s">
        <v>1260</v>
      </c>
      <c r="O3169" s="32" t="str">
        <f t="shared" si="1061"/>
        <v>E346</v>
      </c>
      <c r="P3169" s="318"/>
      <c r="T3169" s="19" t="s">
        <v>1260</v>
      </c>
    </row>
    <row r="3170" spans="1:20" outlineLevel="2" x14ac:dyDescent="0.25">
      <c r="A3170" t="s">
        <v>264</v>
      </c>
      <c r="B3170" t="str">
        <f t="shared" si="1058"/>
        <v>E346 PRD Other, Encogen-6</v>
      </c>
      <c r="C3170" s="19" t="s">
        <v>1230</v>
      </c>
      <c r="E3170" s="27">
        <v>43281</v>
      </c>
      <c r="F3170" s="249">
        <v>792720.88</v>
      </c>
      <c r="G3170" s="67">
        <v>5.6800000000000003E-2</v>
      </c>
      <c r="H3170" s="250">
        <v>3752.21</v>
      </c>
      <c r="I3170" s="249">
        <f t="shared" si="1059"/>
        <v>792720.88</v>
      </c>
      <c r="J3170" s="67">
        <f t="shared" si="1044"/>
        <v>5.6800000000000003E-2</v>
      </c>
      <c r="K3170" s="259">
        <f t="shared" si="1060"/>
        <v>3752.2121653333338</v>
      </c>
      <c r="L3170" s="250">
        <f t="shared" si="1057"/>
        <v>0</v>
      </c>
      <c r="M3170" s="19" t="s">
        <v>1260</v>
      </c>
      <c r="O3170" s="32" t="str">
        <f t="shared" si="1061"/>
        <v>E346</v>
      </c>
      <c r="P3170" s="318"/>
      <c r="T3170" s="19" t="s">
        <v>1260</v>
      </c>
    </row>
    <row r="3171" spans="1:20" outlineLevel="2" x14ac:dyDescent="0.25">
      <c r="A3171" t="s">
        <v>264</v>
      </c>
      <c r="B3171" t="str">
        <f t="shared" si="1058"/>
        <v>E346 PRD Other, Encogen-7</v>
      </c>
      <c r="C3171" s="19" t="s">
        <v>1230</v>
      </c>
      <c r="E3171" s="27">
        <v>43312</v>
      </c>
      <c r="F3171" s="249">
        <v>792720.88</v>
      </c>
      <c r="G3171" s="67">
        <v>5.6800000000000003E-2</v>
      </c>
      <c r="H3171" s="250">
        <v>3752.21</v>
      </c>
      <c r="I3171" s="249">
        <f t="shared" si="1059"/>
        <v>792720.88</v>
      </c>
      <c r="J3171" s="67">
        <f t="shared" si="1044"/>
        <v>5.6800000000000003E-2</v>
      </c>
      <c r="K3171" s="259">
        <f t="shared" si="1060"/>
        <v>3752.2121653333338</v>
      </c>
      <c r="L3171" s="250">
        <f t="shared" si="1057"/>
        <v>0</v>
      </c>
      <c r="M3171" s="19" t="s">
        <v>1260</v>
      </c>
      <c r="O3171" s="32" t="str">
        <f t="shared" si="1061"/>
        <v>E346</v>
      </c>
      <c r="P3171" s="318"/>
      <c r="T3171" s="19" t="s">
        <v>1260</v>
      </c>
    </row>
    <row r="3172" spans="1:20" outlineLevel="2" x14ac:dyDescent="0.25">
      <c r="A3172" t="s">
        <v>264</v>
      </c>
      <c r="B3172" t="str">
        <f t="shared" si="1058"/>
        <v>E346 PRD Other, Encogen-8</v>
      </c>
      <c r="C3172" s="19" t="s">
        <v>1230</v>
      </c>
      <c r="E3172" s="27">
        <v>43343</v>
      </c>
      <c r="F3172" s="249">
        <v>792720.88</v>
      </c>
      <c r="G3172" s="67">
        <v>5.6800000000000003E-2</v>
      </c>
      <c r="H3172" s="250">
        <v>3752.21</v>
      </c>
      <c r="I3172" s="249">
        <f t="shared" si="1059"/>
        <v>792720.88</v>
      </c>
      <c r="J3172" s="67">
        <f t="shared" si="1044"/>
        <v>5.6800000000000003E-2</v>
      </c>
      <c r="K3172" s="259">
        <f t="shared" si="1060"/>
        <v>3752.2121653333338</v>
      </c>
      <c r="L3172" s="250">
        <f t="shared" si="1057"/>
        <v>0</v>
      </c>
      <c r="M3172" s="19" t="s">
        <v>1260</v>
      </c>
      <c r="O3172" s="32" t="str">
        <f t="shared" si="1061"/>
        <v>E346</v>
      </c>
      <c r="P3172" s="318"/>
      <c r="T3172" s="19" t="s">
        <v>1260</v>
      </c>
    </row>
    <row r="3173" spans="1:20" outlineLevel="2" x14ac:dyDescent="0.25">
      <c r="A3173" t="s">
        <v>264</v>
      </c>
      <c r="B3173" t="str">
        <f t="shared" si="1058"/>
        <v>E346 PRD Other, Encogen-9</v>
      </c>
      <c r="C3173" s="19" t="s">
        <v>1230</v>
      </c>
      <c r="E3173" s="27">
        <v>43373</v>
      </c>
      <c r="F3173" s="249">
        <v>792720.88</v>
      </c>
      <c r="G3173" s="67">
        <v>5.6800000000000003E-2</v>
      </c>
      <c r="H3173" s="250">
        <v>3752.21</v>
      </c>
      <c r="I3173" s="249">
        <f t="shared" si="1059"/>
        <v>792720.88</v>
      </c>
      <c r="J3173" s="67">
        <f t="shared" si="1044"/>
        <v>5.6800000000000003E-2</v>
      </c>
      <c r="K3173" s="259">
        <f t="shared" si="1060"/>
        <v>3752.2121653333338</v>
      </c>
      <c r="L3173" s="250">
        <f t="shared" si="1057"/>
        <v>0</v>
      </c>
      <c r="M3173" s="19" t="s">
        <v>1260</v>
      </c>
      <c r="O3173" s="32" t="str">
        <f t="shared" si="1061"/>
        <v>E346</v>
      </c>
      <c r="P3173" s="318"/>
      <c r="T3173" s="19" t="s">
        <v>1260</v>
      </c>
    </row>
    <row r="3174" spans="1:20" outlineLevel="2" x14ac:dyDescent="0.25">
      <c r="A3174" t="s">
        <v>264</v>
      </c>
      <c r="B3174" t="str">
        <f t="shared" si="1058"/>
        <v>E346 PRD Other, Encogen-10</v>
      </c>
      <c r="C3174" s="19" t="s">
        <v>1230</v>
      </c>
      <c r="E3174" s="27">
        <v>43404</v>
      </c>
      <c r="F3174" s="249">
        <v>792720.88</v>
      </c>
      <c r="G3174" s="67">
        <v>5.6800000000000003E-2</v>
      </c>
      <c r="H3174" s="250">
        <v>3752.21</v>
      </c>
      <c r="I3174" s="249">
        <f t="shared" si="1059"/>
        <v>792720.88</v>
      </c>
      <c r="J3174" s="67">
        <f t="shared" si="1044"/>
        <v>5.6800000000000003E-2</v>
      </c>
      <c r="K3174" s="259">
        <f t="shared" si="1060"/>
        <v>3752.2121653333338</v>
      </c>
      <c r="L3174" s="250">
        <f t="shared" si="1057"/>
        <v>0</v>
      </c>
      <c r="M3174" s="19" t="s">
        <v>1260</v>
      </c>
      <c r="O3174" s="32" t="str">
        <f t="shared" si="1061"/>
        <v>E346</v>
      </c>
      <c r="P3174" s="318"/>
      <c r="T3174" s="19" t="s">
        <v>1260</v>
      </c>
    </row>
    <row r="3175" spans="1:20" outlineLevel="2" x14ac:dyDescent="0.25">
      <c r="A3175" t="s">
        <v>264</v>
      </c>
      <c r="B3175" t="str">
        <f t="shared" si="1058"/>
        <v>E346 PRD Other, Encogen-11</v>
      </c>
      <c r="C3175" s="19" t="s">
        <v>1230</v>
      </c>
      <c r="E3175" s="27">
        <v>43434</v>
      </c>
      <c r="F3175" s="249">
        <v>792720.88</v>
      </c>
      <c r="G3175" s="67">
        <v>5.6800000000000003E-2</v>
      </c>
      <c r="H3175" s="250">
        <v>3752.21</v>
      </c>
      <c r="I3175" s="249">
        <f t="shared" si="1059"/>
        <v>792720.88</v>
      </c>
      <c r="J3175" s="67">
        <f t="shared" si="1044"/>
        <v>5.6800000000000003E-2</v>
      </c>
      <c r="K3175" s="259">
        <f t="shared" si="1060"/>
        <v>3752.2121653333338</v>
      </c>
      <c r="L3175" s="250">
        <f t="shared" si="1057"/>
        <v>0</v>
      </c>
      <c r="M3175" s="19" t="s">
        <v>1260</v>
      </c>
      <c r="O3175" s="32" t="str">
        <f t="shared" si="1061"/>
        <v>E346</v>
      </c>
      <c r="P3175" s="318"/>
      <c r="T3175" s="19" t="s">
        <v>1260</v>
      </c>
    </row>
    <row r="3176" spans="1:20" outlineLevel="2" x14ac:dyDescent="0.25">
      <c r="A3176" t="s">
        <v>264</v>
      </c>
      <c r="B3176" t="str">
        <f t="shared" si="1058"/>
        <v>E346 PRD Other, Encogen-12</v>
      </c>
      <c r="C3176" s="19" t="s">
        <v>1230</v>
      </c>
      <c r="E3176" s="27">
        <v>43465</v>
      </c>
      <c r="F3176" s="249">
        <v>792720.88</v>
      </c>
      <c r="G3176" s="67">
        <v>5.6800000000000003E-2</v>
      </c>
      <c r="H3176" s="250">
        <v>3752.21</v>
      </c>
      <c r="I3176" s="249">
        <f t="shared" si="1059"/>
        <v>792720.88</v>
      </c>
      <c r="J3176" s="67">
        <f t="shared" si="1044"/>
        <v>5.6800000000000003E-2</v>
      </c>
      <c r="K3176" s="259">
        <f t="shared" si="1060"/>
        <v>3752.2121653333338</v>
      </c>
      <c r="L3176" s="250">
        <f t="shared" si="1057"/>
        <v>0</v>
      </c>
      <c r="M3176" s="19" t="s">
        <v>1260</v>
      </c>
      <c r="O3176" s="32" t="str">
        <f t="shared" si="1061"/>
        <v>E346</v>
      </c>
      <c r="P3176" s="318"/>
      <c r="T3176" s="19" t="s">
        <v>1260</v>
      </c>
    </row>
    <row r="3177" spans="1:20" s="19" customFormat="1" ht="15.75" outlineLevel="1" thickBot="1" x14ac:dyDescent="0.3">
      <c r="A3177" s="28" t="s">
        <v>867</v>
      </c>
      <c r="C3177" s="20" t="s">
        <v>1235</v>
      </c>
      <c r="E3177" s="104" t="s">
        <v>1266</v>
      </c>
      <c r="F3177" s="29"/>
      <c r="G3177" s="30"/>
      <c r="H3177" s="41">
        <f>SUBTOTAL(9,H3165:H3176)</f>
        <v>45026.52</v>
      </c>
      <c r="I3177" s="29"/>
      <c r="J3177" s="30">
        <f t="shared" si="1044"/>
        <v>0</v>
      </c>
      <c r="K3177" s="41">
        <f>SUBTOTAL(9,K3165:K3176)</f>
        <v>45026.545983999997</v>
      </c>
      <c r="L3177" s="41">
        <f t="shared" si="1057"/>
        <v>0.03</v>
      </c>
      <c r="O3177" s="32" t="str">
        <f>LEFT(A3177,5)</f>
        <v xml:space="preserve">E346 </v>
      </c>
      <c r="P3177" s="318">
        <f>-L3177/2</f>
        <v>-1.4999999999999999E-2</v>
      </c>
    </row>
    <row r="3178" spans="1:20" ht="15.75" outlineLevel="2" thickTop="1" x14ac:dyDescent="0.25">
      <c r="A3178" t="s">
        <v>265</v>
      </c>
      <c r="B3178" t="str">
        <f t="shared" ref="B3178:B3189" si="1062">CONCATENATE(A3178,"-",MONTH(E3178))</f>
        <v>E346 PRD Other, Ferndale-1</v>
      </c>
      <c r="C3178" s="19" t="s">
        <v>1230</v>
      </c>
      <c r="E3178" s="27">
        <v>43131</v>
      </c>
      <c r="F3178" s="249">
        <v>665876</v>
      </c>
      <c r="G3178" s="67">
        <v>2.1100000000000001E-2</v>
      </c>
      <c r="H3178" s="250">
        <v>1170.83</v>
      </c>
      <c r="I3178" s="249">
        <f t="shared" ref="I3178:I3189" si="1063">VLOOKUP(CONCATENATE(A3178,"-12"),$B$6:$F$7816,5,FALSE)</f>
        <v>665876</v>
      </c>
      <c r="J3178" s="67">
        <f t="shared" si="1044"/>
        <v>2.1100000000000001E-2</v>
      </c>
      <c r="K3178" s="259">
        <f t="shared" ref="K3178:K3189" si="1064">I3178*J3178/12</f>
        <v>1170.8319666666666</v>
      </c>
      <c r="L3178" s="250">
        <f t="shared" si="1057"/>
        <v>0</v>
      </c>
      <c r="M3178" s="19" t="s">
        <v>1260</v>
      </c>
      <c r="O3178" s="32" t="str">
        <f t="shared" ref="O3178:O3189" si="1065">LEFT(A3178,4)</f>
        <v>E346</v>
      </c>
      <c r="P3178" s="318"/>
      <c r="T3178" s="19" t="s">
        <v>1260</v>
      </c>
    </row>
    <row r="3179" spans="1:20" outlineLevel="2" x14ac:dyDescent="0.25">
      <c r="A3179" t="s">
        <v>265</v>
      </c>
      <c r="B3179" t="str">
        <f t="shared" si="1062"/>
        <v>E346 PRD Other, Ferndale-2</v>
      </c>
      <c r="C3179" s="19" t="s">
        <v>1230</v>
      </c>
      <c r="E3179" s="27">
        <v>43159</v>
      </c>
      <c r="F3179" s="249">
        <v>665876</v>
      </c>
      <c r="G3179" s="67">
        <v>2.1100000000000001E-2</v>
      </c>
      <c r="H3179" s="250">
        <v>1170.83</v>
      </c>
      <c r="I3179" s="249">
        <f t="shared" si="1063"/>
        <v>665876</v>
      </c>
      <c r="J3179" s="67">
        <f t="shared" si="1044"/>
        <v>2.1100000000000001E-2</v>
      </c>
      <c r="K3179" s="259">
        <f t="shared" si="1064"/>
        <v>1170.8319666666666</v>
      </c>
      <c r="L3179" s="250">
        <f t="shared" si="1057"/>
        <v>0</v>
      </c>
      <c r="M3179" s="19" t="s">
        <v>1260</v>
      </c>
      <c r="O3179" s="32" t="str">
        <f t="shared" si="1065"/>
        <v>E346</v>
      </c>
      <c r="P3179" s="318"/>
      <c r="T3179" s="19" t="s">
        <v>1260</v>
      </c>
    </row>
    <row r="3180" spans="1:20" outlineLevel="2" x14ac:dyDescent="0.25">
      <c r="A3180" t="s">
        <v>265</v>
      </c>
      <c r="B3180" t="str">
        <f t="shared" si="1062"/>
        <v>E346 PRD Other, Ferndale-3</v>
      </c>
      <c r="C3180" s="19" t="s">
        <v>1230</v>
      </c>
      <c r="E3180" s="27">
        <v>43190</v>
      </c>
      <c r="F3180" s="249">
        <v>665876</v>
      </c>
      <c r="G3180" s="67">
        <v>2.1100000000000001E-2</v>
      </c>
      <c r="H3180" s="250">
        <v>1170.83</v>
      </c>
      <c r="I3180" s="249">
        <f t="shared" si="1063"/>
        <v>665876</v>
      </c>
      <c r="J3180" s="67">
        <f t="shared" si="1044"/>
        <v>2.1100000000000001E-2</v>
      </c>
      <c r="K3180" s="259">
        <f t="shared" si="1064"/>
        <v>1170.8319666666666</v>
      </c>
      <c r="L3180" s="250">
        <f t="shared" si="1057"/>
        <v>0</v>
      </c>
      <c r="M3180" s="19" t="s">
        <v>1260</v>
      </c>
      <c r="O3180" s="32" t="str">
        <f t="shared" si="1065"/>
        <v>E346</v>
      </c>
      <c r="P3180" s="318"/>
      <c r="T3180" s="19" t="s">
        <v>1260</v>
      </c>
    </row>
    <row r="3181" spans="1:20" outlineLevel="2" x14ac:dyDescent="0.25">
      <c r="A3181" t="s">
        <v>265</v>
      </c>
      <c r="B3181" t="str">
        <f t="shared" si="1062"/>
        <v>E346 PRD Other, Ferndale-4</v>
      </c>
      <c r="C3181" s="19" t="s">
        <v>1230</v>
      </c>
      <c r="E3181" s="27">
        <v>43220</v>
      </c>
      <c r="F3181" s="249">
        <v>665876</v>
      </c>
      <c r="G3181" s="67">
        <v>2.1100000000000001E-2</v>
      </c>
      <c r="H3181" s="250">
        <v>1170.83</v>
      </c>
      <c r="I3181" s="249">
        <f t="shared" si="1063"/>
        <v>665876</v>
      </c>
      <c r="J3181" s="67">
        <f t="shared" si="1044"/>
        <v>2.1100000000000001E-2</v>
      </c>
      <c r="K3181" s="259">
        <f t="shared" si="1064"/>
        <v>1170.8319666666666</v>
      </c>
      <c r="L3181" s="250">
        <f t="shared" si="1057"/>
        <v>0</v>
      </c>
      <c r="M3181" s="19" t="s">
        <v>1260</v>
      </c>
      <c r="O3181" s="32" t="str">
        <f t="shared" si="1065"/>
        <v>E346</v>
      </c>
      <c r="P3181" s="318"/>
      <c r="T3181" s="19" t="s">
        <v>1260</v>
      </c>
    </row>
    <row r="3182" spans="1:20" outlineLevel="2" x14ac:dyDescent="0.25">
      <c r="A3182" t="s">
        <v>265</v>
      </c>
      <c r="B3182" t="str">
        <f t="shared" si="1062"/>
        <v>E346 PRD Other, Ferndale-5</v>
      </c>
      <c r="C3182" s="19" t="s">
        <v>1230</v>
      </c>
      <c r="E3182" s="27">
        <v>43251</v>
      </c>
      <c r="F3182" s="249">
        <v>665876</v>
      </c>
      <c r="G3182" s="67">
        <v>2.1100000000000001E-2</v>
      </c>
      <c r="H3182" s="250">
        <v>1170.83</v>
      </c>
      <c r="I3182" s="249">
        <f t="shared" si="1063"/>
        <v>665876</v>
      </c>
      <c r="J3182" s="67">
        <f t="shared" ref="J3182:J3245" si="1066">G3182</f>
        <v>2.1100000000000001E-2</v>
      </c>
      <c r="K3182" s="259">
        <f t="shared" si="1064"/>
        <v>1170.8319666666666</v>
      </c>
      <c r="L3182" s="250">
        <f t="shared" si="1057"/>
        <v>0</v>
      </c>
      <c r="M3182" s="19" t="s">
        <v>1260</v>
      </c>
      <c r="O3182" s="32" t="str">
        <f t="shared" si="1065"/>
        <v>E346</v>
      </c>
      <c r="P3182" s="318"/>
      <c r="T3182" s="19" t="s">
        <v>1260</v>
      </c>
    </row>
    <row r="3183" spans="1:20" outlineLevel="2" x14ac:dyDescent="0.25">
      <c r="A3183" t="s">
        <v>265</v>
      </c>
      <c r="B3183" t="str">
        <f t="shared" si="1062"/>
        <v>E346 PRD Other, Ferndale-6</v>
      </c>
      <c r="C3183" s="19" t="s">
        <v>1230</v>
      </c>
      <c r="E3183" s="27">
        <v>43281</v>
      </c>
      <c r="F3183" s="249">
        <v>665876</v>
      </c>
      <c r="G3183" s="67">
        <v>2.1100000000000001E-2</v>
      </c>
      <c r="H3183" s="250">
        <v>1170.83</v>
      </c>
      <c r="I3183" s="249">
        <f t="shared" si="1063"/>
        <v>665876</v>
      </c>
      <c r="J3183" s="67">
        <f t="shared" si="1066"/>
        <v>2.1100000000000001E-2</v>
      </c>
      <c r="K3183" s="259">
        <f t="shared" si="1064"/>
        <v>1170.8319666666666</v>
      </c>
      <c r="L3183" s="250">
        <f t="shared" si="1057"/>
        <v>0</v>
      </c>
      <c r="M3183" s="19" t="s">
        <v>1260</v>
      </c>
      <c r="O3183" s="32" t="str">
        <f t="shared" si="1065"/>
        <v>E346</v>
      </c>
      <c r="P3183" s="318"/>
      <c r="T3183" s="19" t="s">
        <v>1260</v>
      </c>
    </row>
    <row r="3184" spans="1:20" outlineLevel="2" x14ac:dyDescent="0.25">
      <c r="A3184" t="s">
        <v>265</v>
      </c>
      <c r="B3184" t="str">
        <f t="shared" si="1062"/>
        <v>E346 PRD Other, Ferndale-7</v>
      </c>
      <c r="C3184" s="19" t="s">
        <v>1230</v>
      </c>
      <c r="E3184" s="27">
        <v>43312</v>
      </c>
      <c r="F3184" s="249">
        <v>665876</v>
      </c>
      <c r="G3184" s="67">
        <v>2.1100000000000001E-2</v>
      </c>
      <c r="H3184" s="250">
        <v>1170.83</v>
      </c>
      <c r="I3184" s="249">
        <f t="shared" si="1063"/>
        <v>665876</v>
      </c>
      <c r="J3184" s="67">
        <f t="shared" si="1066"/>
        <v>2.1100000000000001E-2</v>
      </c>
      <c r="K3184" s="259">
        <f t="shared" si="1064"/>
        <v>1170.8319666666666</v>
      </c>
      <c r="L3184" s="250">
        <f t="shared" si="1057"/>
        <v>0</v>
      </c>
      <c r="M3184" s="19" t="s">
        <v>1260</v>
      </c>
      <c r="O3184" s="32" t="str">
        <f t="shared" si="1065"/>
        <v>E346</v>
      </c>
      <c r="P3184" s="318"/>
      <c r="T3184" s="19" t="s">
        <v>1260</v>
      </c>
    </row>
    <row r="3185" spans="1:20" outlineLevel="2" x14ac:dyDescent="0.25">
      <c r="A3185" t="s">
        <v>265</v>
      </c>
      <c r="B3185" t="str">
        <f t="shared" si="1062"/>
        <v>E346 PRD Other, Ferndale-8</v>
      </c>
      <c r="C3185" s="19" t="s">
        <v>1230</v>
      </c>
      <c r="E3185" s="27">
        <v>43343</v>
      </c>
      <c r="F3185" s="249">
        <v>665876</v>
      </c>
      <c r="G3185" s="67">
        <v>2.1100000000000001E-2</v>
      </c>
      <c r="H3185" s="250">
        <v>1170.83</v>
      </c>
      <c r="I3185" s="249">
        <f t="shared" si="1063"/>
        <v>665876</v>
      </c>
      <c r="J3185" s="67">
        <f t="shared" si="1066"/>
        <v>2.1100000000000001E-2</v>
      </c>
      <c r="K3185" s="259">
        <f t="shared" si="1064"/>
        <v>1170.8319666666666</v>
      </c>
      <c r="L3185" s="250">
        <f t="shared" si="1057"/>
        <v>0</v>
      </c>
      <c r="M3185" s="19" t="s">
        <v>1260</v>
      </c>
      <c r="O3185" s="32" t="str">
        <f t="shared" si="1065"/>
        <v>E346</v>
      </c>
      <c r="P3185" s="318"/>
      <c r="T3185" s="19" t="s">
        <v>1260</v>
      </c>
    </row>
    <row r="3186" spans="1:20" outlineLevel="2" x14ac:dyDescent="0.25">
      <c r="A3186" t="s">
        <v>265</v>
      </c>
      <c r="B3186" t="str">
        <f t="shared" si="1062"/>
        <v>E346 PRD Other, Ferndale-9</v>
      </c>
      <c r="C3186" s="19" t="s">
        <v>1230</v>
      </c>
      <c r="E3186" s="27">
        <v>43373</v>
      </c>
      <c r="F3186" s="249">
        <v>665876</v>
      </c>
      <c r="G3186" s="67">
        <v>2.1100000000000001E-2</v>
      </c>
      <c r="H3186" s="250">
        <v>1170.83</v>
      </c>
      <c r="I3186" s="249">
        <f t="shared" si="1063"/>
        <v>665876</v>
      </c>
      <c r="J3186" s="67">
        <f t="shared" si="1066"/>
        <v>2.1100000000000001E-2</v>
      </c>
      <c r="K3186" s="259">
        <f t="shared" si="1064"/>
        <v>1170.8319666666666</v>
      </c>
      <c r="L3186" s="250">
        <f t="shared" si="1057"/>
        <v>0</v>
      </c>
      <c r="M3186" s="19" t="s">
        <v>1260</v>
      </c>
      <c r="O3186" s="32" t="str">
        <f t="shared" si="1065"/>
        <v>E346</v>
      </c>
      <c r="P3186" s="318"/>
      <c r="T3186" s="19" t="s">
        <v>1260</v>
      </c>
    </row>
    <row r="3187" spans="1:20" outlineLevel="2" x14ac:dyDescent="0.25">
      <c r="A3187" t="s">
        <v>265</v>
      </c>
      <c r="B3187" t="str">
        <f t="shared" si="1062"/>
        <v>E346 PRD Other, Ferndale-10</v>
      </c>
      <c r="C3187" s="19" t="s">
        <v>1230</v>
      </c>
      <c r="E3187" s="27">
        <v>43404</v>
      </c>
      <c r="F3187" s="249">
        <v>665876</v>
      </c>
      <c r="G3187" s="67">
        <v>2.1100000000000001E-2</v>
      </c>
      <c r="H3187" s="250">
        <v>1170.83</v>
      </c>
      <c r="I3187" s="249">
        <f t="shared" si="1063"/>
        <v>665876</v>
      </c>
      <c r="J3187" s="67">
        <f t="shared" si="1066"/>
        <v>2.1100000000000001E-2</v>
      </c>
      <c r="K3187" s="259">
        <f t="shared" si="1064"/>
        <v>1170.8319666666666</v>
      </c>
      <c r="L3187" s="250">
        <f t="shared" si="1057"/>
        <v>0</v>
      </c>
      <c r="M3187" s="19" t="s">
        <v>1260</v>
      </c>
      <c r="O3187" s="32" t="str">
        <f t="shared" si="1065"/>
        <v>E346</v>
      </c>
      <c r="P3187" s="318"/>
      <c r="T3187" s="19" t="s">
        <v>1260</v>
      </c>
    </row>
    <row r="3188" spans="1:20" outlineLevel="2" x14ac:dyDescent="0.25">
      <c r="A3188" t="s">
        <v>265</v>
      </c>
      <c r="B3188" t="str">
        <f t="shared" si="1062"/>
        <v>E346 PRD Other, Ferndale-11</v>
      </c>
      <c r="C3188" s="19" t="s">
        <v>1230</v>
      </c>
      <c r="E3188" s="27">
        <v>43434</v>
      </c>
      <c r="F3188" s="249">
        <v>665876</v>
      </c>
      <c r="G3188" s="67">
        <v>2.1100000000000001E-2</v>
      </c>
      <c r="H3188" s="250">
        <v>1170.83</v>
      </c>
      <c r="I3188" s="249">
        <f t="shared" si="1063"/>
        <v>665876</v>
      </c>
      <c r="J3188" s="67">
        <f t="shared" si="1066"/>
        <v>2.1100000000000001E-2</v>
      </c>
      <c r="K3188" s="259">
        <f t="shared" si="1064"/>
        <v>1170.8319666666666</v>
      </c>
      <c r="L3188" s="250">
        <f t="shared" si="1057"/>
        <v>0</v>
      </c>
      <c r="M3188" s="19" t="s">
        <v>1260</v>
      </c>
      <c r="O3188" s="32" t="str">
        <f t="shared" si="1065"/>
        <v>E346</v>
      </c>
      <c r="P3188" s="318"/>
      <c r="T3188" s="19" t="s">
        <v>1260</v>
      </c>
    </row>
    <row r="3189" spans="1:20" outlineLevel="2" x14ac:dyDescent="0.25">
      <c r="A3189" t="s">
        <v>265</v>
      </c>
      <c r="B3189" t="str">
        <f t="shared" si="1062"/>
        <v>E346 PRD Other, Ferndale-12</v>
      </c>
      <c r="C3189" s="19" t="s">
        <v>1230</v>
      </c>
      <c r="E3189" s="27">
        <v>43465</v>
      </c>
      <c r="F3189" s="249">
        <v>665876</v>
      </c>
      <c r="G3189" s="67">
        <v>2.1100000000000001E-2</v>
      </c>
      <c r="H3189" s="250">
        <v>1170.83</v>
      </c>
      <c r="I3189" s="249">
        <f t="shared" si="1063"/>
        <v>665876</v>
      </c>
      <c r="J3189" s="67">
        <f t="shared" si="1066"/>
        <v>2.1100000000000001E-2</v>
      </c>
      <c r="K3189" s="259">
        <f t="shared" si="1064"/>
        <v>1170.8319666666666</v>
      </c>
      <c r="L3189" s="250">
        <f t="shared" si="1057"/>
        <v>0</v>
      </c>
      <c r="M3189" s="19" t="s">
        <v>1260</v>
      </c>
      <c r="O3189" s="32" t="str">
        <f t="shared" si="1065"/>
        <v>E346</v>
      </c>
      <c r="P3189" s="318"/>
      <c r="T3189" s="19" t="s">
        <v>1260</v>
      </c>
    </row>
    <row r="3190" spans="1:20" s="19" customFormat="1" ht="15.75" outlineLevel="1" thickBot="1" x14ac:dyDescent="0.3">
      <c r="A3190" s="28" t="s">
        <v>868</v>
      </c>
      <c r="C3190" s="20" t="s">
        <v>1235</v>
      </c>
      <c r="E3190" s="104" t="s">
        <v>1266</v>
      </c>
      <c r="F3190" s="29"/>
      <c r="G3190" s="30"/>
      <c r="H3190" s="41">
        <f>SUBTOTAL(9,H3178:H3189)</f>
        <v>14049.96</v>
      </c>
      <c r="I3190" s="29"/>
      <c r="J3190" s="30">
        <f t="shared" si="1066"/>
        <v>0</v>
      </c>
      <c r="K3190" s="41">
        <f>SUBTOTAL(9,K3178:K3189)</f>
        <v>14049.9836</v>
      </c>
      <c r="L3190" s="41">
        <f t="shared" si="1057"/>
        <v>0.02</v>
      </c>
      <c r="O3190" s="32" t="str">
        <f>LEFT(A3190,5)</f>
        <v xml:space="preserve">E346 </v>
      </c>
      <c r="P3190" s="318">
        <f>-L3190/2</f>
        <v>-0.01</v>
      </c>
    </row>
    <row r="3191" spans="1:20" ht="15.75" outlineLevel="2" thickTop="1" x14ac:dyDescent="0.25">
      <c r="A3191" t="s">
        <v>266</v>
      </c>
      <c r="B3191" t="str">
        <f t="shared" ref="B3191:B3202" si="1067">CONCATENATE(A3191,"-",MONTH(E3191))</f>
        <v>E346 PRD Other, Frederickson-1</v>
      </c>
      <c r="C3191" s="19" t="s">
        <v>1230</v>
      </c>
      <c r="E3191" s="27">
        <v>43131</v>
      </c>
      <c r="F3191" s="249">
        <v>156087.78</v>
      </c>
      <c r="G3191" s="67">
        <v>2.6999999999999997E-3</v>
      </c>
      <c r="H3191" s="250">
        <v>35.119999999999997</v>
      </c>
      <c r="I3191" s="249">
        <f t="shared" ref="I3191:I3202" si="1068">VLOOKUP(CONCATENATE(A3191,"-12"),$B$6:$F$7816,5,FALSE)</f>
        <v>156087.78</v>
      </c>
      <c r="J3191" s="67">
        <f t="shared" si="1066"/>
        <v>2.6999999999999997E-3</v>
      </c>
      <c r="K3191" s="259">
        <f t="shared" ref="K3191:K3202" si="1069">I3191*J3191/12</f>
        <v>35.119750499999995</v>
      </c>
      <c r="L3191" s="250">
        <f t="shared" si="1057"/>
        <v>0</v>
      </c>
      <c r="M3191" s="19" t="s">
        <v>1260</v>
      </c>
      <c r="O3191" s="32" t="str">
        <f t="shared" ref="O3191:O3202" si="1070">LEFT(A3191,4)</f>
        <v>E346</v>
      </c>
      <c r="P3191" s="318"/>
      <c r="T3191" s="19" t="s">
        <v>1260</v>
      </c>
    </row>
    <row r="3192" spans="1:20" outlineLevel="2" x14ac:dyDescent="0.25">
      <c r="A3192" t="s">
        <v>266</v>
      </c>
      <c r="B3192" t="str">
        <f t="shared" si="1067"/>
        <v>E346 PRD Other, Frederickson-2</v>
      </c>
      <c r="C3192" s="19" t="s">
        <v>1230</v>
      </c>
      <c r="E3192" s="27">
        <v>43159</v>
      </c>
      <c r="F3192" s="249">
        <v>156087.78</v>
      </c>
      <c r="G3192" s="67">
        <v>2.6999999999999997E-3</v>
      </c>
      <c r="H3192" s="250">
        <v>35.119999999999997</v>
      </c>
      <c r="I3192" s="249">
        <f t="shared" si="1068"/>
        <v>156087.78</v>
      </c>
      <c r="J3192" s="67">
        <f t="shared" si="1066"/>
        <v>2.6999999999999997E-3</v>
      </c>
      <c r="K3192" s="259">
        <f t="shared" si="1069"/>
        <v>35.119750499999995</v>
      </c>
      <c r="L3192" s="250">
        <f t="shared" si="1057"/>
        <v>0</v>
      </c>
      <c r="M3192" s="19" t="s">
        <v>1260</v>
      </c>
      <c r="O3192" s="32" t="str">
        <f t="shared" si="1070"/>
        <v>E346</v>
      </c>
      <c r="P3192" s="318"/>
      <c r="T3192" s="19" t="s">
        <v>1260</v>
      </c>
    </row>
    <row r="3193" spans="1:20" outlineLevel="2" x14ac:dyDescent="0.25">
      <c r="A3193" t="s">
        <v>266</v>
      </c>
      <c r="B3193" t="str">
        <f t="shared" si="1067"/>
        <v>E346 PRD Other, Frederickson-3</v>
      </c>
      <c r="C3193" s="19" t="s">
        <v>1230</v>
      </c>
      <c r="E3193" s="27">
        <v>43190</v>
      </c>
      <c r="F3193" s="249">
        <v>156087.78</v>
      </c>
      <c r="G3193" s="67">
        <v>2.6999999999999997E-3</v>
      </c>
      <c r="H3193" s="250">
        <v>35.119999999999997</v>
      </c>
      <c r="I3193" s="249">
        <f t="shared" si="1068"/>
        <v>156087.78</v>
      </c>
      <c r="J3193" s="67">
        <f t="shared" si="1066"/>
        <v>2.6999999999999997E-3</v>
      </c>
      <c r="K3193" s="259">
        <f t="shared" si="1069"/>
        <v>35.119750499999995</v>
      </c>
      <c r="L3193" s="250">
        <f t="shared" si="1057"/>
        <v>0</v>
      </c>
      <c r="M3193" s="19" t="s">
        <v>1260</v>
      </c>
      <c r="O3193" s="32" t="str">
        <f t="shared" si="1070"/>
        <v>E346</v>
      </c>
      <c r="P3193" s="318"/>
      <c r="T3193" s="19" t="s">
        <v>1260</v>
      </c>
    </row>
    <row r="3194" spans="1:20" outlineLevel="2" x14ac:dyDescent="0.25">
      <c r="A3194" t="s">
        <v>266</v>
      </c>
      <c r="B3194" t="str">
        <f t="shared" si="1067"/>
        <v>E346 PRD Other, Frederickson-4</v>
      </c>
      <c r="C3194" s="19" t="s">
        <v>1230</v>
      </c>
      <c r="E3194" s="27">
        <v>43220</v>
      </c>
      <c r="F3194" s="249">
        <v>156087.78</v>
      </c>
      <c r="G3194" s="67">
        <v>2.6999999999999997E-3</v>
      </c>
      <c r="H3194" s="250">
        <v>35.119999999999997</v>
      </c>
      <c r="I3194" s="249">
        <f t="shared" si="1068"/>
        <v>156087.78</v>
      </c>
      <c r="J3194" s="67">
        <f t="shared" si="1066"/>
        <v>2.6999999999999997E-3</v>
      </c>
      <c r="K3194" s="259">
        <f t="shared" si="1069"/>
        <v>35.119750499999995</v>
      </c>
      <c r="L3194" s="250">
        <f t="shared" si="1057"/>
        <v>0</v>
      </c>
      <c r="M3194" s="19" t="s">
        <v>1260</v>
      </c>
      <c r="O3194" s="32" t="str">
        <f t="shared" si="1070"/>
        <v>E346</v>
      </c>
      <c r="P3194" s="318"/>
      <c r="T3194" s="19" t="s">
        <v>1260</v>
      </c>
    </row>
    <row r="3195" spans="1:20" outlineLevel="2" x14ac:dyDescent="0.25">
      <c r="A3195" t="s">
        <v>266</v>
      </c>
      <c r="B3195" t="str">
        <f t="shared" si="1067"/>
        <v>E346 PRD Other, Frederickson-5</v>
      </c>
      <c r="C3195" s="19" t="s">
        <v>1230</v>
      </c>
      <c r="E3195" s="27">
        <v>43251</v>
      </c>
      <c r="F3195" s="249">
        <v>156087.78</v>
      </c>
      <c r="G3195" s="67">
        <v>2.6999999999999997E-3</v>
      </c>
      <c r="H3195" s="250">
        <v>35.119999999999997</v>
      </c>
      <c r="I3195" s="249">
        <f t="shared" si="1068"/>
        <v>156087.78</v>
      </c>
      <c r="J3195" s="67">
        <f t="shared" si="1066"/>
        <v>2.6999999999999997E-3</v>
      </c>
      <c r="K3195" s="259">
        <f t="shared" si="1069"/>
        <v>35.119750499999995</v>
      </c>
      <c r="L3195" s="250">
        <f t="shared" si="1057"/>
        <v>0</v>
      </c>
      <c r="M3195" s="19" t="s">
        <v>1260</v>
      </c>
      <c r="O3195" s="32" t="str">
        <f t="shared" si="1070"/>
        <v>E346</v>
      </c>
      <c r="P3195" s="318"/>
      <c r="T3195" s="19" t="s">
        <v>1260</v>
      </c>
    </row>
    <row r="3196" spans="1:20" outlineLevel="2" x14ac:dyDescent="0.25">
      <c r="A3196" t="s">
        <v>266</v>
      </c>
      <c r="B3196" t="str">
        <f t="shared" si="1067"/>
        <v>E346 PRD Other, Frederickson-6</v>
      </c>
      <c r="C3196" s="19" t="s">
        <v>1230</v>
      </c>
      <c r="E3196" s="27">
        <v>43281</v>
      </c>
      <c r="F3196" s="249">
        <v>156087.78</v>
      </c>
      <c r="G3196" s="67">
        <v>2.6999999999999997E-3</v>
      </c>
      <c r="H3196" s="250">
        <v>35.119999999999997</v>
      </c>
      <c r="I3196" s="249">
        <f t="shared" si="1068"/>
        <v>156087.78</v>
      </c>
      <c r="J3196" s="67">
        <f t="shared" si="1066"/>
        <v>2.6999999999999997E-3</v>
      </c>
      <c r="K3196" s="259">
        <f t="shared" si="1069"/>
        <v>35.119750499999995</v>
      </c>
      <c r="L3196" s="250">
        <f t="shared" si="1057"/>
        <v>0</v>
      </c>
      <c r="M3196" s="19" t="s">
        <v>1260</v>
      </c>
      <c r="O3196" s="32" t="str">
        <f t="shared" si="1070"/>
        <v>E346</v>
      </c>
      <c r="P3196" s="318"/>
      <c r="T3196" s="19" t="s">
        <v>1260</v>
      </c>
    </row>
    <row r="3197" spans="1:20" outlineLevel="2" x14ac:dyDescent="0.25">
      <c r="A3197" t="s">
        <v>266</v>
      </c>
      <c r="B3197" t="str">
        <f t="shared" si="1067"/>
        <v>E346 PRD Other, Frederickson-7</v>
      </c>
      <c r="C3197" s="19" t="s">
        <v>1230</v>
      </c>
      <c r="E3197" s="27">
        <v>43312</v>
      </c>
      <c r="F3197" s="249">
        <v>156087.78</v>
      </c>
      <c r="G3197" s="67">
        <v>2.6999999999999997E-3</v>
      </c>
      <c r="H3197" s="250">
        <v>35.119999999999997</v>
      </c>
      <c r="I3197" s="249">
        <f t="shared" si="1068"/>
        <v>156087.78</v>
      </c>
      <c r="J3197" s="67">
        <f t="shared" si="1066"/>
        <v>2.6999999999999997E-3</v>
      </c>
      <c r="K3197" s="259">
        <f t="shared" si="1069"/>
        <v>35.119750499999995</v>
      </c>
      <c r="L3197" s="250">
        <f t="shared" si="1057"/>
        <v>0</v>
      </c>
      <c r="M3197" s="19" t="s">
        <v>1260</v>
      </c>
      <c r="O3197" s="32" t="str">
        <f t="shared" si="1070"/>
        <v>E346</v>
      </c>
      <c r="P3197" s="318"/>
      <c r="T3197" s="19" t="s">
        <v>1260</v>
      </c>
    </row>
    <row r="3198" spans="1:20" outlineLevel="2" x14ac:dyDescent="0.25">
      <c r="A3198" t="s">
        <v>266</v>
      </c>
      <c r="B3198" t="str">
        <f t="shared" si="1067"/>
        <v>E346 PRD Other, Frederickson-8</v>
      </c>
      <c r="C3198" s="19" t="s">
        <v>1230</v>
      </c>
      <c r="E3198" s="27">
        <v>43343</v>
      </c>
      <c r="F3198" s="249">
        <v>156087.78</v>
      </c>
      <c r="G3198" s="67">
        <v>2.6999999999999997E-3</v>
      </c>
      <c r="H3198" s="250">
        <v>35.119999999999997</v>
      </c>
      <c r="I3198" s="249">
        <f t="shared" si="1068"/>
        <v>156087.78</v>
      </c>
      <c r="J3198" s="67">
        <f t="shared" si="1066"/>
        <v>2.6999999999999997E-3</v>
      </c>
      <c r="K3198" s="259">
        <f t="shared" si="1069"/>
        <v>35.119750499999995</v>
      </c>
      <c r="L3198" s="250">
        <f t="shared" si="1057"/>
        <v>0</v>
      </c>
      <c r="M3198" s="19" t="s">
        <v>1260</v>
      </c>
      <c r="O3198" s="32" t="str">
        <f t="shared" si="1070"/>
        <v>E346</v>
      </c>
      <c r="P3198" s="318"/>
      <c r="T3198" s="19" t="s">
        <v>1260</v>
      </c>
    </row>
    <row r="3199" spans="1:20" outlineLevel="2" x14ac:dyDescent="0.25">
      <c r="A3199" t="s">
        <v>266</v>
      </c>
      <c r="B3199" t="str">
        <f t="shared" si="1067"/>
        <v>E346 PRD Other, Frederickson-9</v>
      </c>
      <c r="C3199" s="19" t="s">
        <v>1230</v>
      </c>
      <c r="E3199" s="27">
        <v>43373</v>
      </c>
      <c r="F3199" s="249">
        <v>156087.78</v>
      </c>
      <c r="G3199" s="67">
        <v>2.6999999999999997E-3</v>
      </c>
      <c r="H3199" s="250">
        <v>35.119999999999997</v>
      </c>
      <c r="I3199" s="249">
        <f t="shared" si="1068"/>
        <v>156087.78</v>
      </c>
      <c r="J3199" s="67">
        <f t="shared" si="1066"/>
        <v>2.6999999999999997E-3</v>
      </c>
      <c r="K3199" s="259">
        <f t="shared" si="1069"/>
        <v>35.119750499999995</v>
      </c>
      <c r="L3199" s="250">
        <f t="shared" si="1057"/>
        <v>0</v>
      </c>
      <c r="M3199" s="19" t="s">
        <v>1260</v>
      </c>
      <c r="O3199" s="32" t="str">
        <f t="shared" si="1070"/>
        <v>E346</v>
      </c>
      <c r="P3199" s="318"/>
      <c r="T3199" s="19" t="s">
        <v>1260</v>
      </c>
    </row>
    <row r="3200" spans="1:20" outlineLevel="2" x14ac:dyDescent="0.25">
      <c r="A3200" t="s">
        <v>266</v>
      </c>
      <c r="B3200" t="str">
        <f t="shared" si="1067"/>
        <v>E346 PRD Other, Frederickson-10</v>
      </c>
      <c r="C3200" s="19" t="s">
        <v>1230</v>
      </c>
      <c r="E3200" s="27">
        <v>43404</v>
      </c>
      <c r="F3200" s="249">
        <v>156087.78</v>
      </c>
      <c r="G3200" s="67">
        <v>2.6999999999999997E-3</v>
      </c>
      <c r="H3200" s="250">
        <v>35.119999999999997</v>
      </c>
      <c r="I3200" s="249">
        <f t="shared" si="1068"/>
        <v>156087.78</v>
      </c>
      <c r="J3200" s="67">
        <f t="shared" si="1066"/>
        <v>2.6999999999999997E-3</v>
      </c>
      <c r="K3200" s="259">
        <f t="shared" si="1069"/>
        <v>35.119750499999995</v>
      </c>
      <c r="L3200" s="250">
        <f t="shared" si="1057"/>
        <v>0</v>
      </c>
      <c r="M3200" s="19" t="s">
        <v>1260</v>
      </c>
      <c r="O3200" s="32" t="str">
        <f t="shared" si="1070"/>
        <v>E346</v>
      </c>
      <c r="P3200" s="318"/>
      <c r="T3200" s="19" t="s">
        <v>1260</v>
      </c>
    </row>
    <row r="3201" spans="1:20" outlineLevel="2" x14ac:dyDescent="0.25">
      <c r="A3201" t="s">
        <v>266</v>
      </c>
      <c r="B3201" t="str">
        <f t="shared" si="1067"/>
        <v>E346 PRD Other, Frederickson-11</v>
      </c>
      <c r="C3201" s="19" t="s">
        <v>1230</v>
      </c>
      <c r="E3201" s="27">
        <v>43434</v>
      </c>
      <c r="F3201" s="249">
        <v>156087.78</v>
      </c>
      <c r="G3201" s="67">
        <v>2.6999999999999997E-3</v>
      </c>
      <c r="H3201" s="250">
        <v>35.119999999999997</v>
      </c>
      <c r="I3201" s="249">
        <f t="shared" si="1068"/>
        <v>156087.78</v>
      </c>
      <c r="J3201" s="67">
        <f t="shared" si="1066"/>
        <v>2.6999999999999997E-3</v>
      </c>
      <c r="K3201" s="259">
        <f t="shared" si="1069"/>
        <v>35.119750499999995</v>
      </c>
      <c r="L3201" s="250">
        <f t="shared" si="1057"/>
        <v>0</v>
      </c>
      <c r="M3201" s="19" t="s">
        <v>1260</v>
      </c>
      <c r="O3201" s="32" t="str">
        <f t="shared" si="1070"/>
        <v>E346</v>
      </c>
      <c r="P3201" s="318"/>
      <c r="T3201" s="19" t="s">
        <v>1260</v>
      </c>
    </row>
    <row r="3202" spans="1:20" outlineLevel="2" x14ac:dyDescent="0.25">
      <c r="A3202" t="s">
        <v>266</v>
      </c>
      <c r="B3202" t="str">
        <f t="shared" si="1067"/>
        <v>E346 PRD Other, Frederickson-12</v>
      </c>
      <c r="C3202" s="19" t="s">
        <v>1230</v>
      </c>
      <c r="E3202" s="27">
        <v>43465</v>
      </c>
      <c r="F3202" s="249">
        <v>156087.78</v>
      </c>
      <c r="G3202" s="67">
        <v>2.6999999999999997E-3</v>
      </c>
      <c r="H3202" s="250">
        <v>35.119999999999997</v>
      </c>
      <c r="I3202" s="249">
        <f t="shared" si="1068"/>
        <v>156087.78</v>
      </c>
      <c r="J3202" s="67">
        <f t="shared" si="1066"/>
        <v>2.6999999999999997E-3</v>
      </c>
      <c r="K3202" s="259">
        <f t="shared" si="1069"/>
        <v>35.119750499999995</v>
      </c>
      <c r="L3202" s="250">
        <f t="shared" si="1057"/>
        <v>0</v>
      </c>
      <c r="M3202" s="19" t="s">
        <v>1260</v>
      </c>
      <c r="O3202" s="32" t="str">
        <f t="shared" si="1070"/>
        <v>E346</v>
      </c>
      <c r="P3202" s="318"/>
      <c r="T3202" s="19" t="s">
        <v>1260</v>
      </c>
    </row>
    <row r="3203" spans="1:20" s="19" customFormat="1" ht="15.75" outlineLevel="1" thickBot="1" x14ac:dyDescent="0.3">
      <c r="A3203" s="28" t="s">
        <v>869</v>
      </c>
      <c r="C3203" s="20" t="s">
        <v>1235</v>
      </c>
      <c r="E3203" s="104" t="s">
        <v>1266</v>
      </c>
      <c r="F3203" s="29"/>
      <c r="G3203" s="30"/>
      <c r="H3203" s="41">
        <f>SUBTOTAL(9,H3191:H3202)</f>
        <v>421.44</v>
      </c>
      <c r="I3203" s="29"/>
      <c r="J3203" s="30">
        <f t="shared" si="1066"/>
        <v>0</v>
      </c>
      <c r="K3203" s="41">
        <f>SUBTOTAL(9,K3191:K3202)</f>
        <v>421.43700600000005</v>
      </c>
      <c r="L3203" s="41">
        <f t="shared" si="1057"/>
        <v>0</v>
      </c>
      <c r="O3203" s="32" t="str">
        <f>LEFT(A3203,5)</f>
        <v xml:space="preserve">E346 </v>
      </c>
      <c r="P3203" s="318">
        <f>-L3203/2</f>
        <v>0</v>
      </c>
    </row>
    <row r="3204" spans="1:20" ht="15.75" outlineLevel="2" thickTop="1" x14ac:dyDescent="0.25">
      <c r="A3204" t="s">
        <v>267</v>
      </c>
      <c r="B3204" t="str">
        <f t="shared" ref="B3204:B3215" si="1071">CONCATENATE(A3204,"-",MONTH(E3204))</f>
        <v>E346 PRD Other, Fredonia-1</v>
      </c>
      <c r="C3204" s="19" t="s">
        <v>1230</v>
      </c>
      <c r="E3204" s="27">
        <v>43131</v>
      </c>
      <c r="F3204" s="249">
        <v>186110.79</v>
      </c>
      <c r="G3204" s="67">
        <v>2.23E-2</v>
      </c>
      <c r="H3204" s="250">
        <v>345.86</v>
      </c>
      <c r="I3204" s="249">
        <f t="shared" ref="I3204:I3215" si="1072">VLOOKUP(CONCATENATE(A3204,"-12"),$B$6:$F$7816,5,FALSE)</f>
        <v>186110.79</v>
      </c>
      <c r="J3204" s="67">
        <f t="shared" si="1066"/>
        <v>2.23E-2</v>
      </c>
      <c r="K3204" s="259">
        <f t="shared" ref="K3204:K3215" si="1073">I3204*J3204/12</f>
        <v>345.85588475000003</v>
      </c>
      <c r="L3204" s="250">
        <f t="shared" si="1057"/>
        <v>0</v>
      </c>
      <c r="M3204" s="19" t="s">
        <v>1260</v>
      </c>
      <c r="O3204" s="32" t="str">
        <f t="shared" ref="O3204:O3215" si="1074">LEFT(A3204,4)</f>
        <v>E346</v>
      </c>
      <c r="P3204" s="318"/>
      <c r="T3204" s="19" t="s">
        <v>1260</v>
      </c>
    </row>
    <row r="3205" spans="1:20" outlineLevel="2" x14ac:dyDescent="0.25">
      <c r="A3205" t="s">
        <v>267</v>
      </c>
      <c r="B3205" t="str">
        <f t="shared" si="1071"/>
        <v>E346 PRD Other, Fredonia-2</v>
      </c>
      <c r="C3205" s="19" t="s">
        <v>1230</v>
      </c>
      <c r="E3205" s="27">
        <v>43159</v>
      </c>
      <c r="F3205" s="249">
        <v>186110.79</v>
      </c>
      <c r="G3205" s="67">
        <v>2.23E-2</v>
      </c>
      <c r="H3205" s="250">
        <v>345.86</v>
      </c>
      <c r="I3205" s="249">
        <f t="shared" si="1072"/>
        <v>186110.79</v>
      </c>
      <c r="J3205" s="67">
        <f t="shared" si="1066"/>
        <v>2.23E-2</v>
      </c>
      <c r="K3205" s="259">
        <f t="shared" si="1073"/>
        <v>345.85588475000003</v>
      </c>
      <c r="L3205" s="250">
        <f t="shared" si="1057"/>
        <v>0</v>
      </c>
      <c r="M3205" s="19" t="s">
        <v>1260</v>
      </c>
      <c r="O3205" s="32" t="str">
        <f t="shared" si="1074"/>
        <v>E346</v>
      </c>
      <c r="P3205" s="318"/>
      <c r="T3205" s="19" t="s">
        <v>1260</v>
      </c>
    </row>
    <row r="3206" spans="1:20" outlineLevel="2" x14ac:dyDescent="0.25">
      <c r="A3206" t="s">
        <v>267</v>
      </c>
      <c r="B3206" t="str">
        <f t="shared" si="1071"/>
        <v>E346 PRD Other, Fredonia-3</v>
      </c>
      <c r="C3206" s="19" t="s">
        <v>1230</v>
      </c>
      <c r="E3206" s="27">
        <v>43190</v>
      </c>
      <c r="F3206" s="249">
        <v>186110.79</v>
      </c>
      <c r="G3206" s="67">
        <v>2.23E-2</v>
      </c>
      <c r="H3206" s="250">
        <v>345.86</v>
      </c>
      <c r="I3206" s="249">
        <f t="shared" si="1072"/>
        <v>186110.79</v>
      </c>
      <c r="J3206" s="67">
        <f t="shared" si="1066"/>
        <v>2.23E-2</v>
      </c>
      <c r="K3206" s="259">
        <f t="shared" si="1073"/>
        <v>345.85588475000003</v>
      </c>
      <c r="L3206" s="250">
        <f t="shared" si="1057"/>
        <v>0</v>
      </c>
      <c r="M3206" s="19" t="s">
        <v>1260</v>
      </c>
      <c r="O3206" s="32" t="str">
        <f t="shared" si="1074"/>
        <v>E346</v>
      </c>
      <c r="P3206" s="318"/>
      <c r="T3206" s="19" t="s">
        <v>1260</v>
      </c>
    </row>
    <row r="3207" spans="1:20" outlineLevel="2" x14ac:dyDescent="0.25">
      <c r="A3207" t="s">
        <v>267</v>
      </c>
      <c r="B3207" t="str">
        <f t="shared" si="1071"/>
        <v>E346 PRD Other, Fredonia-4</v>
      </c>
      <c r="C3207" s="19" t="s">
        <v>1230</v>
      </c>
      <c r="E3207" s="27">
        <v>43220</v>
      </c>
      <c r="F3207" s="249">
        <v>186110.79</v>
      </c>
      <c r="G3207" s="67">
        <v>2.23E-2</v>
      </c>
      <c r="H3207" s="250">
        <v>345.86</v>
      </c>
      <c r="I3207" s="249">
        <f t="shared" si="1072"/>
        <v>186110.79</v>
      </c>
      <c r="J3207" s="67">
        <f t="shared" si="1066"/>
        <v>2.23E-2</v>
      </c>
      <c r="K3207" s="259">
        <f t="shared" si="1073"/>
        <v>345.85588475000003</v>
      </c>
      <c r="L3207" s="250">
        <f t="shared" si="1057"/>
        <v>0</v>
      </c>
      <c r="M3207" s="19" t="s">
        <v>1260</v>
      </c>
      <c r="O3207" s="32" t="str">
        <f t="shared" si="1074"/>
        <v>E346</v>
      </c>
      <c r="P3207" s="318"/>
      <c r="T3207" s="19" t="s">
        <v>1260</v>
      </c>
    </row>
    <row r="3208" spans="1:20" outlineLevel="2" x14ac:dyDescent="0.25">
      <c r="A3208" t="s">
        <v>267</v>
      </c>
      <c r="B3208" t="str">
        <f t="shared" si="1071"/>
        <v>E346 PRD Other, Fredonia-5</v>
      </c>
      <c r="C3208" s="19" t="s">
        <v>1230</v>
      </c>
      <c r="E3208" s="27">
        <v>43251</v>
      </c>
      <c r="F3208" s="249">
        <v>186110.79</v>
      </c>
      <c r="G3208" s="67">
        <v>2.23E-2</v>
      </c>
      <c r="H3208" s="250">
        <v>345.86</v>
      </c>
      <c r="I3208" s="249">
        <f t="shared" si="1072"/>
        <v>186110.79</v>
      </c>
      <c r="J3208" s="67">
        <f t="shared" si="1066"/>
        <v>2.23E-2</v>
      </c>
      <c r="K3208" s="259">
        <f t="shared" si="1073"/>
        <v>345.85588475000003</v>
      </c>
      <c r="L3208" s="250">
        <f t="shared" si="1057"/>
        <v>0</v>
      </c>
      <c r="M3208" s="19" t="s">
        <v>1260</v>
      </c>
      <c r="O3208" s="32" t="str">
        <f t="shared" si="1074"/>
        <v>E346</v>
      </c>
      <c r="P3208" s="318"/>
      <c r="T3208" s="19" t="s">
        <v>1260</v>
      </c>
    </row>
    <row r="3209" spans="1:20" outlineLevel="2" x14ac:dyDescent="0.25">
      <c r="A3209" t="s">
        <v>267</v>
      </c>
      <c r="B3209" t="str">
        <f t="shared" si="1071"/>
        <v>E346 PRD Other, Fredonia-6</v>
      </c>
      <c r="C3209" s="19" t="s">
        <v>1230</v>
      </c>
      <c r="E3209" s="27">
        <v>43281</v>
      </c>
      <c r="F3209" s="249">
        <v>186110.79</v>
      </c>
      <c r="G3209" s="67">
        <v>2.23E-2</v>
      </c>
      <c r="H3209" s="250">
        <v>345.86</v>
      </c>
      <c r="I3209" s="249">
        <f t="shared" si="1072"/>
        <v>186110.79</v>
      </c>
      <c r="J3209" s="67">
        <f t="shared" si="1066"/>
        <v>2.23E-2</v>
      </c>
      <c r="K3209" s="259">
        <f t="shared" si="1073"/>
        <v>345.85588475000003</v>
      </c>
      <c r="L3209" s="250">
        <f t="shared" si="1057"/>
        <v>0</v>
      </c>
      <c r="M3209" s="19" t="s">
        <v>1260</v>
      </c>
      <c r="O3209" s="32" t="str">
        <f t="shared" si="1074"/>
        <v>E346</v>
      </c>
      <c r="P3209" s="318"/>
      <c r="T3209" s="19" t="s">
        <v>1260</v>
      </c>
    </row>
    <row r="3210" spans="1:20" outlineLevel="2" x14ac:dyDescent="0.25">
      <c r="A3210" t="s">
        <v>267</v>
      </c>
      <c r="B3210" t="str">
        <f t="shared" si="1071"/>
        <v>E346 PRD Other, Fredonia-7</v>
      </c>
      <c r="C3210" s="19" t="s">
        <v>1230</v>
      </c>
      <c r="E3210" s="27">
        <v>43312</v>
      </c>
      <c r="F3210" s="249">
        <v>186110.79</v>
      </c>
      <c r="G3210" s="67">
        <v>2.23E-2</v>
      </c>
      <c r="H3210" s="250">
        <v>345.86</v>
      </c>
      <c r="I3210" s="249">
        <f t="shared" si="1072"/>
        <v>186110.79</v>
      </c>
      <c r="J3210" s="67">
        <f t="shared" si="1066"/>
        <v>2.23E-2</v>
      </c>
      <c r="K3210" s="259">
        <f t="shared" si="1073"/>
        <v>345.85588475000003</v>
      </c>
      <c r="L3210" s="250">
        <f t="shared" si="1057"/>
        <v>0</v>
      </c>
      <c r="M3210" s="19" t="s">
        <v>1260</v>
      </c>
      <c r="O3210" s="32" t="str">
        <f t="shared" si="1074"/>
        <v>E346</v>
      </c>
      <c r="P3210" s="318"/>
      <c r="T3210" s="19" t="s">
        <v>1260</v>
      </c>
    </row>
    <row r="3211" spans="1:20" outlineLevel="2" x14ac:dyDescent="0.25">
      <c r="A3211" t="s">
        <v>267</v>
      </c>
      <c r="B3211" t="str">
        <f t="shared" si="1071"/>
        <v>E346 PRD Other, Fredonia-8</v>
      </c>
      <c r="C3211" s="19" t="s">
        <v>1230</v>
      </c>
      <c r="E3211" s="27">
        <v>43343</v>
      </c>
      <c r="F3211" s="249">
        <v>186110.79</v>
      </c>
      <c r="G3211" s="67">
        <v>2.23E-2</v>
      </c>
      <c r="H3211" s="250">
        <v>345.86</v>
      </c>
      <c r="I3211" s="249">
        <f t="shared" si="1072"/>
        <v>186110.79</v>
      </c>
      <c r="J3211" s="67">
        <f t="shared" si="1066"/>
        <v>2.23E-2</v>
      </c>
      <c r="K3211" s="259">
        <f t="shared" si="1073"/>
        <v>345.85588475000003</v>
      </c>
      <c r="L3211" s="250">
        <f t="shared" si="1057"/>
        <v>0</v>
      </c>
      <c r="M3211" s="19" t="s">
        <v>1260</v>
      </c>
      <c r="O3211" s="32" t="str">
        <f t="shared" si="1074"/>
        <v>E346</v>
      </c>
      <c r="P3211" s="318"/>
      <c r="T3211" s="19" t="s">
        <v>1260</v>
      </c>
    </row>
    <row r="3212" spans="1:20" outlineLevel="2" x14ac:dyDescent="0.25">
      <c r="A3212" t="s">
        <v>267</v>
      </c>
      <c r="B3212" t="str">
        <f t="shared" si="1071"/>
        <v>E346 PRD Other, Fredonia-9</v>
      </c>
      <c r="C3212" s="19" t="s">
        <v>1230</v>
      </c>
      <c r="E3212" s="27">
        <v>43373</v>
      </c>
      <c r="F3212" s="249">
        <v>186110.79</v>
      </c>
      <c r="G3212" s="67">
        <v>2.23E-2</v>
      </c>
      <c r="H3212" s="250">
        <v>345.86</v>
      </c>
      <c r="I3212" s="249">
        <f t="shared" si="1072"/>
        <v>186110.79</v>
      </c>
      <c r="J3212" s="67">
        <f t="shared" si="1066"/>
        <v>2.23E-2</v>
      </c>
      <c r="K3212" s="259">
        <f t="shared" si="1073"/>
        <v>345.85588475000003</v>
      </c>
      <c r="L3212" s="250">
        <f t="shared" si="1057"/>
        <v>0</v>
      </c>
      <c r="M3212" s="19" t="s">
        <v>1260</v>
      </c>
      <c r="O3212" s="32" t="str">
        <f t="shared" si="1074"/>
        <v>E346</v>
      </c>
      <c r="P3212" s="318"/>
      <c r="T3212" s="19" t="s">
        <v>1260</v>
      </c>
    </row>
    <row r="3213" spans="1:20" outlineLevel="2" x14ac:dyDescent="0.25">
      <c r="A3213" t="s">
        <v>267</v>
      </c>
      <c r="B3213" t="str">
        <f t="shared" si="1071"/>
        <v>E346 PRD Other, Fredonia-10</v>
      </c>
      <c r="C3213" s="19" t="s">
        <v>1230</v>
      </c>
      <c r="E3213" s="27">
        <v>43404</v>
      </c>
      <c r="F3213" s="249">
        <v>186110.79</v>
      </c>
      <c r="G3213" s="67">
        <v>2.23E-2</v>
      </c>
      <c r="H3213" s="250">
        <v>345.86</v>
      </c>
      <c r="I3213" s="249">
        <f t="shared" si="1072"/>
        <v>186110.79</v>
      </c>
      <c r="J3213" s="67">
        <f t="shared" si="1066"/>
        <v>2.23E-2</v>
      </c>
      <c r="K3213" s="259">
        <f t="shared" si="1073"/>
        <v>345.85588475000003</v>
      </c>
      <c r="L3213" s="250">
        <f t="shared" si="1057"/>
        <v>0</v>
      </c>
      <c r="M3213" s="19" t="s">
        <v>1260</v>
      </c>
      <c r="O3213" s="32" t="str">
        <f t="shared" si="1074"/>
        <v>E346</v>
      </c>
      <c r="P3213" s="318"/>
      <c r="T3213" s="19" t="s">
        <v>1260</v>
      </c>
    </row>
    <row r="3214" spans="1:20" outlineLevel="2" x14ac:dyDescent="0.25">
      <c r="A3214" t="s">
        <v>267</v>
      </c>
      <c r="B3214" t="str">
        <f t="shared" si="1071"/>
        <v>E346 PRD Other, Fredonia-11</v>
      </c>
      <c r="C3214" s="19" t="s">
        <v>1230</v>
      </c>
      <c r="E3214" s="27">
        <v>43434</v>
      </c>
      <c r="F3214" s="249">
        <v>186110.79</v>
      </c>
      <c r="G3214" s="67">
        <v>2.23E-2</v>
      </c>
      <c r="H3214" s="250">
        <v>345.86</v>
      </c>
      <c r="I3214" s="249">
        <f t="shared" si="1072"/>
        <v>186110.79</v>
      </c>
      <c r="J3214" s="67">
        <f t="shared" si="1066"/>
        <v>2.23E-2</v>
      </c>
      <c r="K3214" s="259">
        <f t="shared" si="1073"/>
        <v>345.85588475000003</v>
      </c>
      <c r="L3214" s="250">
        <f t="shared" si="1057"/>
        <v>0</v>
      </c>
      <c r="M3214" s="19" t="s">
        <v>1260</v>
      </c>
      <c r="O3214" s="32" t="str">
        <f t="shared" si="1074"/>
        <v>E346</v>
      </c>
      <c r="P3214" s="318"/>
      <c r="T3214" s="19" t="s">
        <v>1260</v>
      </c>
    </row>
    <row r="3215" spans="1:20" outlineLevel="2" x14ac:dyDescent="0.25">
      <c r="A3215" t="s">
        <v>267</v>
      </c>
      <c r="B3215" t="str">
        <f t="shared" si="1071"/>
        <v>E346 PRD Other, Fredonia-12</v>
      </c>
      <c r="C3215" s="19" t="s">
        <v>1230</v>
      </c>
      <c r="E3215" s="27">
        <v>43465</v>
      </c>
      <c r="F3215" s="249">
        <v>186110.79</v>
      </c>
      <c r="G3215" s="67">
        <v>2.23E-2</v>
      </c>
      <c r="H3215" s="250">
        <v>345.86</v>
      </c>
      <c r="I3215" s="249">
        <f t="shared" si="1072"/>
        <v>186110.79</v>
      </c>
      <c r="J3215" s="67">
        <f t="shared" si="1066"/>
        <v>2.23E-2</v>
      </c>
      <c r="K3215" s="259">
        <f t="shared" si="1073"/>
        <v>345.85588475000003</v>
      </c>
      <c r="L3215" s="250">
        <f t="shared" si="1057"/>
        <v>0</v>
      </c>
      <c r="M3215" s="19" t="s">
        <v>1260</v>
      </c>
      <c r="O3215" s="32" t="str">
        <f t="shared" si="1074"/>
        <v>E346</v>
      </c>
      <c r="P3215" s="318"/>
      <c r="T3215" s="19" t="s">
        <v>1260</v>
      </c>
    </row>
    <row r="3216" spans="1:20" s="19" customFormat="1" ht="15.75" outlineLevel="1" thickBot="1" x14ac:dyDescent="0.3">
      <c r="A3216" s="28" t="s">
        <v>870</v>
      </c>
      <c r="C3216" s="20" t="s">
        <v>1235</v>
      </c>
      <c r="E3216" s="104" t="s">
        <v>1266</v>
      </c>
      <c r="F3216" s="29"/>
      <c r="G3216" s="30"/>
      <c r="H3216" s="41">
        <f>SUBTOTAL(9,H3204:H3215)</f>
        <v>4150.3200000000006</v>
      </c>
      <c r="I3216" s="29"/>
      <c r="J3216" s="30">
        <f t="shared" si="1066"/>
        <v>0</v>
      </c>
      <c r="K3216" s="41">
        <f>SUBTOTAL(9,K3204:K3215)</f>
        <v>4150.2706169999992</v>
      </c>
      <c r="L3216" s="41">
        <f t="shared" si="1057"/>
        <v>-0.05</v>
      </c>
      <c r="O3216" s="32" t="str">
        <f>LEFT(A3216,5)</f>
        <v xml:space="preserve">E346 </v>
      </c>
      <c r="P3216" s="318">
        <f>-L3216/2</f>
        <v>2.5000000000000001E-2</v>
      </c>
    </row>
    <row r="3217" spans="1:20" ht="15.75" outlineLevel="2" thickTop="1" x14ac:dyDescent="0.25">
      <c r="A3217" t="s">
        <v>268</v>
      </c>
      <c r="B3217" t="str">
        <f t="shared" ref="B3217:B3228" si="1075">CONCATENATE(A3217,"-",MONTH(E3217))</f>
        <v>E346 PRD Other, Fredonia 3&amp;4 OP-1</v>
      </c>
      <c r="C3217" s="19" t="s">
        <v>1230</v>
      </c>
      <c r="E3217" s="27">
        <v>43131</v>
      </c>
      <c r="F3217" s="249">
        <v>167226.85</v>
      </c>
      <c r="G3217" s="67">
        <v>2.23E-2</v>
      </c>
      <c r="H3217" s="250">
        <v>310.76</v>
      </c>
      <c r="I3217" s="249">
        <f t="shared" ref="I3217:I3228" si="1076">VLOOKUP(CONCATENATE(A3217,"-12"),$B$6:$F$7816,5,FALSE)</f>
        <v>167226.85</v>
      </c>
      <c r="J3217" s="67">
        <f t="shared" si="1066"/>
        <v>2.23E-2</v>
      </c>
      <c r="K3217" s="259">
        <f t="shared" ref="K3217:K3228" si="1077">I3217*J3217/12</f>
        <v>310.76322958333338</v>
      </c>
      <c r="L3217" s="250">
        <f t="shared" si="1057"/>
        <v>0</v>
      </c>
      <c r="M3217" s="19" t="s">
        <v>1260</v>
      </c>
      <c r="O3217" s="32" t="str">
        <f t="shared" ref="O3217:O3228" si="1078">LEFT(A3217,4)</f>
        <v>E346</v>
      </c>
      <c r="P3217" s="318"/>
      <c r="T3217" s="19" t="s">
        <v>1260</v>
      </c>
    </row>
    <row r="3218" spans="1:20" outlineLevel="2" x14ac:dyDescent="0.25">
      <c r="A3218" t="s">
        <v>268</v>
      </c>
      <c r="B3218" t="str">
        <f t="shared" si="1075"/>
        <v>E346 PRD Other, Fredonia 3&amp;4 OP-2</v>
      </c>
      <c r="C3218" s="19" t="s">
        <v>1230</v>
      </c>
      <c r="E3218" s="27">
        <v>43159</v>
      </c>
      <c r="F3218" s="249">
        <v>167226.85</v>
      </c>
      <c r="G3218" s="67">
        <v>2.23E-2</v>
      </c>
      <c r="H3218" s="250">
        <v>310.76</v>
      </c>
      <c r="I3218" s="249">
        <f t="shared" si="1076"/>
        <v>167226.85</v>
      </c>
      <c r="J3218" s="67">
        <f t="shared" si="1066"/>
        <v>2.23E-2</v>
      </c>
      <c r="K3218" s="259">
        <f t="shared" si="1077"/>
        <v>310.76322958333338</v>
      </c>
      <c r="L3218" s="250">
        <f t="shared" si="1057"/>
        <v>0</v>
      </c>
      <c r="M3218" s="19" t="s">
        <v>1260</v>
      </c>
      <c r="O3218" s="32" t="str">
        <f t="shared" si="1078"/>
        <v>E346</v>
      </c>
      <c r="P3218" s="318"/>
      <c r="T3218" s="19" t="s">
        <v>1260</v>
      </c>
    </row>
    <row r="3219" spans="1:20" outlineLevel="2" x14ac:dyDescent="0.25">
      <c r="A3219" t="s">
        <v>268</v>
      </c>
      <c r="B3219" t="str">
        <f t="shared" si="1075"/>
        <v>E346 PRD Other, Fredonia 3&amp;4 OP-3</v>
      </c>
      <c r="C3219" s="19" t="s">
        <v>1230</v>
      </c>
      <c r="E3219" s="27">
        <v>43190</v>
      </c>
      <c r="F3219" s="249">
        <v>167226.85</v>
      </c>
      <c r="G3219" s="67">
        <v>2.23E-2</v>
      </c>
      <c r="H3219" s="250">
        <v>310.76</v>
      </c>
      <c r="I3219" s="249">
        <f t="shared" si="1076"/>
        <v>167226.85</v>
      </c>
      <c r="J3219" s="67">
        <f t="shared" si="1066"/>
        <v>2.23E-2</v>
      </c>
      <c r="K3219" s="259">
        <f t="shared" si="1077"/>
        <v>310.76322958333338</v>
      </c>
      <c r="L3219" s="250">
        <f t="shared" si="1057"/>
        <v>0</v>
      </c>
      <c r="M3219" s="19" t="s">
        <v>1260</v>
      </c>
      <c r="O3219" s="32" t="str">
        <f t="shared" si="1078"/>
        <v>E346</v>
      </c>
      <c r="P3219" s="318"/>
      <c r="T3219" s="19" t="s">
        <v>1260</v>
      </c>
    </row>
    <row r="3220" spans="1:20" outlineLevel="2" x14ac:dyDescent="0.25">
      <c r="A3220" t="s">
        <v>268</v>
      </c>
      <c r="B3220" t="str">
        <f t="shared" si="1075"/>
        <v>E346 PRD Other, Fredonia 3&amp;4 OP-4</v>
      </c>
      <c r="C3220" s="19" t="s">
        <v>1230</v>
      </c>
      <c r="E3220" s="27">
        <v>43220</v>
      </c>
      <c r="F3220" s="249">
        <v>167226.85</v>
      </c>
      <c r="G3220" s="67">
        <v>2.23E-2</v>
      </c>
      <c r="H3220" s="250">
        <v>310.76</v>
      </c>
      <c r="I3220" s="249">
        <f t="shared" si="1076"/>
        <v>167226.85</v>
      </c>
      <c r="J3220" s="67">
        <f t="shared" si="1066"/>
        <v>2.23E-2</v>
      </c>
      <c r="K3220" s="259">
        <f t="shared" si="1077"/>
        <v>310.76322958333338</v>
      </c>
      <c r="L3220" s="250">
        <f t="shared" ref="L3220:L3283" si="1079">ROUND(K3220-H3220,2)</f>
        <v>0</v>
      </c>
      <c r="M3220" s="19" t="s">
        <v>1260</v>
      </c>
      <c r="O3220" s="32" t="str">
        <f t="shared" si="1078"/>
        <v>E346</v>
      </c>
      <c r="P3220" s="318"/>
      <c r="T3220" s="19" t="s">
        <v>1260</v>
      </c>
    </row>
    <row r="3221" spans="1:20" outlineLevel="2" x14ac:dyDescent="0.25">
      <c r="A3221" t="s">
        <v>268</v>
      </c>
      <c r="B3221" t="str">
        <f t="shared" si="1075"/>
        <v>E346 PRD Other, Fredonia 3&amp;4 OP-5</v>
      </c>
      <c r="C3221" s="19" t="s">
        <v>1230</v>
      </c>
      <c r="E3221" s="27">
        <v>43251</v>
      </c>
      <c r="F3221" s="249">
        <v>167226.85</v>
      </c>
      <c r="G3221" s="67">
        <v>2.23E-2</v>
      </c>
      <c r="H3221" s="250">
        <v>310.76</v>
      </c>
      <c r="I3221" s="249">
        <f t="shared" si="1076"/>
        <v>167226.85</v>
      </c>
      <c r="J3221" s="67">
        <f t="shared" si="1066"/>
        <v>2.23E-2</v>
      </c>
      <c r="K3221" s="259">
        <f t="shared" si="1077"/>
        <v>310.76322958333338</v>
      </c>
      <c r="L3221" s="250">
        <f t="shared" si="1079"/>
        <v>0</v>
      </c>
      <c r="M3221" s="19" t="s">
        <v>1260</v>
      </c>
      <c r="O3221" s="32" t="str">
        <f t="shared" si="1078"/>
        <v>E346</v>
      </c>
      <c r="P3221" s="318"/>
      <c r="T3221" s="19" t="s">
        <v>1260</v>
      </c>
    </row>
    <row r="3222" spans="1:20" outlineLevel="2" x14ac:dyDescent="0.25">
      <c r="A3222" t="s">
        <v>268</v>
      </c>
      <c r="B3222" t="str">
        <f t="shared" si="1075"/>
        <v>E346 PRD Other, Fredonia 3&amp;4 OP-6</v>
      </c>
      <c r="C3222" s="19" t="s">
        <v>1230</v>
      </c>
      <c r="E3222" s="27">
        <v>43281</v>
      </c>
      <c r="F3222" s="249">
        <v>167226.85</v>
      </c>
      <c r="G3222" s="67">
        <v>2.23E-2</v>
      </c>
      <c r="H3222" s="250">
        <v>310.76</v>
      </c>
      <c r="I3222" s="249">
        <f t="shared" si="1076"/>
        <v>167226.85</v>
      </c>
      <c r="J3222" s="67">
        <f t="shared" si="1066"/>
        <v>2.23E-2</v>
      </c>
      <c r="K3222" s="259">
        <f t="shared" si="1077"/>
        <v>310.76322958333338</v>
      </c>
      <c r="L3222" s="250">
        <f t="shared" si="1079"/>
        <v>0</v>
      </c>
      <c r="M3222" s="19" t="s">
        <v>1260</v>
      </c>
      <c r="O3222" s="32" t="str">
        <f t="shared" si="1078"/>
        <v>E346</v>
      </c>
      <c r="P3222" s="318"/>
      <c r="T3222" s="19" t="s">
        <v>1260</v>
      </c>
    </row>
    <row r="3223" spans="1:20" outlineLevel="2" x14ac:dyDescent="0.25">
      <c r="A3223" t="s">
        <v>268</v>
      </c>
      <c r="B3223" t="str">
        <f t="shared" si="1075"/>
        <v>E346 PRD Other, Fredonia 3&amp;4 OP-7</v>
      </c>
      <c r="C3223" s="19" t="s">
        <v>1230</v>
      </c>
      <c r="E3223" s="27">
        <v>43312</v>
      </c>
      <c r="F3223" s="249">
        <v>167226.85</v>
      </c>
      <c r="G3223" s="67">
        <v>2.23E-2</v>
      </c>
      <c r="H3223" s="250">
        <v>310.76</v>
      </c>
      <c r="I3223" s="249">
        <f t="shared" si="1076"/>
        <v>167226.85</v>
      </c>
      <c r="J3223" s="67">
        <f t="shared" si="1066"/>
        <v>2.23E-2</v>
      </c>
      <c r="K3223" s="259">
        <f t="shared" si="1077"/>
        <v>310.76322958333338</v>
      </c>
      <c r="L3223" s="250">
        <f t="shared" si="1079"/>
        <v>0</v>
      </c>
      <c r="M3223" s="19" t="s">
        <v>1260</v>
      </c>
      <c r="O3223" s="32" t="str">
        <f t="shared" si="1078"/>
        <v>E346</v>
      </c>
      <c r="P3223" s="318"/>
      <c r="T3223" s="19" t="s">
        <v>1260</v>
      </c>
    </row>
    <row r="3224" spans="1:20" outlineLevel="2" x14ac:dyDescent="0.25">
      <c r="A3224" t="s">
        <v>268</v>
      </c>
      <c r="B3224" t="str">
        <f t="shared" si="1075"/>
        <v>E346 PRD Other, Fredonia 3&amp;4 OP-8</v>
      </c>
      <c r="C3224" s="19" t="s">
        <v>1230</v>
      </c>
      <c r="E3224" s="27">
        <v>43343</v>
      </c>
      <c r="F3224" s="249">
        <v>167226.85</v>
      </c>
      <c r="G3224" s="67">
        <v>2.23E-2</v>
      </c>
      <c r="H3224" s="250">
        <v>310.76</v>
      </c>
      <c r="I3224" s="249">
        <f t="shared" si="1076"/>
        <v>167226.85</v>
      </c>
      <c r="J3224" s="67">
        <f t="shared" si="1066"/>
        <v>2.23E-2</v>
      </c>
      <c r="K3224" s="259">
        <f t="shared" si="1077"/>
        <v>310.76322958333338</v>
      </c>
      <c r="L3224" s="250">
        <f t="shared" si="1079"/>
        <v>0</v>
      </c>
      <c r="M3224" s="19" t="s">
        <v>1260</v>
      </c>
      <c r="O3224" s="32" t="str">
        <f t="shared" si="1078"/>
        <v>E346</v>
      </c>
      <c r="P3224" s="318"/>
      <c r="T3224" s="19" t="s">
        <v>1260</v>
      </c>
    </row>
    <row r="3225" spans="1:20" outlineLevel="2" x14ac:dyDescent="0.25">
      <c r="A3225" t="s">
        <v>268</v>
      </c>
      <c r="B3225" t="str">
        <f t="shared" si="1075"/>
        <v>E346 PRD Other, Fredonia 3&amp;4 OP-9</v>
      </c>
      <c r="C3225" s="19" t="s">
        <v>1230</v>
      </c>
      <c r="E3225" s="27">
        <v>43373</v>
      </c>
      <c r="F3225" s="249">
        <v>167226.85</v>
      </c>
      <c r="G3225" s="67">
        <v>2.23E-2</v>
      </c>
      <c r="H3225" s="250">
        <v>310.76</v>
      </c>
      <c r="I3225" s="249">
        <f t="shared" si="1076"/>
        <v>167226.85</v>
      </c>
      <c r="J3225" s="67">
        <f t="shared" si="1066"/>
        <v>2.23E-2</v>
      </c>
      <c r="K3225" s="259">
        <f t="shared" si="1077"/>
        <v>310.76322958333338</v>
      </c>
      <c r="L3225" s="250">
        <f t="shared" si="1079"/>
        <v>0</v>
      </c>
      <c r="M3225" s="19" t="s">
        <v>1260</v>
      </c>
      <c r="O3225" s="32" t="str">
        <f t="shared" si="1078"/>
        <v>E346</v>
      </c>
      <c r="P3225" s="318"/>
      <c r="T3225" s="19" t="s">
        <v>1260</v>
      </c>
    </row>
    <row r="3226" spans="1:20" outlineLevel="2" x14ac:dyDescent="0.25">
      <c r="A3226" t="s">
        <v>268</v>
      </c>
      <c r="B3226" t="str">
        <f t="shared" si="1075"/>
        <v>E346 PRD Other, Fredonia 3&amp;4 OP-10</v>
      </c>
      <c r="C3226" s="19" t="s">
        <v>1230</v>
      </c>
      <c r="E3226" s="27">
        <v>43404</v>
      </c>
      <c r="F3226" s="249">
        <v>167226.85</v>
      </c>
      <c r="G3226" s="67">
        <v>2.23E-2</v>
      </c>
      <c r="H3226" s="250">
        <v>310.76</v>
      </c>
      <c r="I3226" s="249">
        <f t="shared" si="1076"/>
        <v>167226.85</v>
      </c>
      <c r="J3226" s="67">
        <f t="shared" si="1066"/>
        <v>2.23E-2</v>
      </c>
      <c r="K3226" s="259">
        <f t="shared" si="1077"/>
        <v>310.76322958333338</v>
      </c>
      <c r="L3226" s="250">
        <f t="shared" si="1079"/>
        <v>0</v>
      </c>
      <c r="M3226" s="19" t="s">
        <v>1260</v>
      </c>
      <c r="O3226" s="32" t="str">
        <f t="shared" si="1078"/>
        <v>E346</v>
      </c>
      <c r="P3226" s="318"/>
      <c r="T3226" s="19" t="s">
        <v>1260</v>
      </c>
    </row>
    <row r="3227" spans="1:20" outlineLevel="2" x14ac:dyDescent="0.25">
      <c r="A3227" t="s">
        <v>268</v>
      </c>
      <c r="B3227" t="str">
        <f t="shared" si="1075"/>
        <v>E346 PRD Other, Fredonia 3&amp;4 OP-11</v>
      </c>
      <c r="C3227" s="19" t="s">
        <v>1230</v>
      </c>
      <c r="E3227" s="27">
        <v>43434</v>
      </c>
      <c r="F3227" s="249">
        <v>167226.85</v>
      </c>
      <c r="G3227" s="67">
        <v>2.23E-2</v>
      </c>
      <c r="H3227" s="250">
        <v>310.76</v>
      </c>
      <c r="I3227" s="249">
        <f t="shared" si="1076"/>
        <v>167226.85</v>
      </c>
      <c r="J3227" s="67">
        <f t="shared" si="1066"/>
        <v>2.23E-2</v>
      </c>
      <c r="K3227" s="259">
        <f t="shared" si="1077"/>
        <v>310.76322958333338</v>
      </c>
      <c r="L3227" s="250">
        <f t="shared" si="1079"/>
        <v>0</v>
      </c>
      <c r="M3227" s="19" t="s">
        <v>1260</v>
      </c>
      <c r="O3227" s="32" t="str">
        <f t="shared" si="1078"/>
        <v>E346</v>
      </c>
      <c r="P3227" s="318"/>
      <c r="T3227" s="19" t="s">
        <v>1260</v>
      </c>
    </row>
    <row r="3228" spans="1:20" outlineLevel="2" x14ac:dyDescent="0.25">
      <c r="A3228" t="s">
        <v>268</v>
      </c>
      <c r="B3228" t="str">
        <f t="shared" si="1075"/>
        <v>E346 PRD Other, Fredonia 3&amp;4 OP-12</v>
      </c>
      <c r="C3228" s="19" t="s">
        <v>1230</v>
      </c>
      <c r="E3228" s="27">
        <v>43465</v>
      </c>
      <c r="F3228" s="249">
        <v>167226.85</v>
      </c>
      <c r="G3228" s="67">
        <v>2.23E-2</v>
      </c>
      <c r="H3228" s="250">
        <v>310.76</v>
      </c>
      <c r="I3228" s="249">
        <f t="shared" si="1076"/>
        <v>167226.85</v>
      </c>
      <c r="J3228" s="67">
        <f t="shared" si="1066"/>
        <v>2.23E-2</v>
      </c>
      <c r="K3228" s="259">
        <f t="shared" si="1077"/>
        <v>310.76322958333338</v>
      </c>
      <c r="L3228" s="250">
        <f t="shared" si="1079"/>
        <v>0</v>
      </c>
      <c r="M3228" s="19" t="s">
        <v>1260</v>
      </c>
      <c r="O3228" s="32" t="str">
        <f t="shared" si="1078"/>
        <v>E346</v>
      </c>
      <c r="P3228" s="318"/>
      <c r="T3228" s="19" t="s">
        <v>1260</v>
      </c>
    </row>
    <row r="3229" spans="1:20" s="19" customFormat="1" ht="15.75" outlineLevel="1" thickBot="1" x14ac:dyDescent="0.3">
      <c r="A3229" s="28" t="s">
        <v>871</v>
      </c>
      <c r="C3229" s="20" t="s">
        <v>1235</v>
      </c>
      <c r="E3229" s="104" t="s">
        <v>1266</v>
      </c>
      <c r="F3229" s="29"/>
      <c r="G3229" s="30"/>
      <c r="H3229" s="41">
        <f>SUBTOTAL(9,H3217:H3228)</f>
        <v>3729.1200000000008</v>
      </c>
      <c r="I3229" s="29"/>
      <c r="J3229" s="30">
        <f t="shared" si="1066"/>
        <v>0</v>
      </c>
      <c r="K3229" s="41">
        <f>SUBTOTAL(9,K3217:K3228)</f>
        <v>3729.1587549999999</v>
      </c>
      <c r="L3229" s="41">
        <f t="shared" si="1079"/>
        <v>0.04</v>
      </c>
      <c r="O3229" s="32" t="str">
        <f>LEFT(A3229,5)</f>
        <v xml:space="preserve">E346 </v>
      </c>
      <c r="P3229" s="318">
        <f>-L3229/2</f>
        <v>-0.02</v>
      </c>
    </row>
    <row r="3230" spans="1:20" ht="15.75" outlineLevel="2" thickTop="1" x14ac:dyDescent="0.25">
      <c r="A3230" t="s">
        <v>269</v>
      </c>
      <c r="B3230" t="str">
        <f t="shared" ref="B3230:B3241" si="1080">CONCATENATE(A3230,"-",MONTH(E3230))</f>
        <v>E346 PRD Other, Goldendale OP-1</v>
      </c>
      <c r="C3230" s="19" t="s">
        <v>1230</v>
      </c>
      <c r="E3230" s="27">
        <v>43131</v>
      </c>
      <c r="F3230" s="249">
        <v>2134388</v>
      </c>
      <c r="G3230" s="67">
        <v>1.0800000000000001E-2</v>
      </c>
      <c r="H3230" s="250">
        <v>-4862.0300000000007</v>
      </c>
      <c r="I3230" s="249">
        <f t="shared" ref="I3230:I3241" si="1081">VLOOKUP(CONCATENATE(A3230,"-12"),$B$6:$F$7816,5,FALSE)</f>
        <v>2134388</v>
      </c>
      <c r="J3230" s="67">
        <f t="shared" si="1066"/>
        <v>1.0800000000000001E-2</v>
      </c>
      <c r="K3230" s="259">
        <f t="shared" ref="K3230:K3241" si="1082">I3230*J3230/12</f>
        <v>1920.9492</v>
      </c>
      <c r="L3230" s="250">
        <f t="shared" si="1079"/>
        <v>6782.98</v>
      </c>
      <c r="M3230" s="19" t="s">
        <v>1260</v>
      </c>
      <c r="O3230" s="32" t="str">
        <f t="shared" ref="O3230:O3241" si="1083">LEFT(A3230,4)</f>
        <v>E346</v>
      </c>
      <c r="P3230" s="318"/>
      <c r="Q3230" s="31">
        <f t="shared" ref="Q3230:Q3241" si="1084">F3230*G3230/12-H3230</f>
        <v>6782.9792000000007</v>
      </c>
      <c r="T3230" s="19" t="s">
        <v>1260</v>
      </c>
    </row>
    <row r="3231" spans="1:20" outlineLevel="2" x14ac:dyDescent="0.25">
      <c r="A3231" t="s">
        <v>269</v>
      </c>
      <c r="B3231" t="str">
        <f t="shared" si="1080"/>
        <v>E346 PRD Other, Goldendale OP-2</v>
      </c>
      <c r="C3231" s="19" t="s">
        <v>1230</v>
      </c>
      <c r="E3231" s="27">
        <v>43159</v>
      </c>
      <c r="F3231" s="249">
        <v>2134388</v>
      </c>
      <c r="G3231" s="67">
        <v>1.0800000000000001E-2</v>
      </c>
      <c r="H3231" s="250">
        <v>1920.95</v>
      </c>
      <c r="I3231" s="249">
        <f t="shared" si="1081"/>
        <v>2134388</v>
      </c>
      <c r="J3231" s="67">
        <f t="shared" si="1066"/>
        <v>1.0800000000000001E-2</v>
      </c>
      <c r="K3231" s="259">
        <f t="shared" si="1082"/>
        <v>1920.9492</v>
      </c>
      <c r="L3231" s="250">
        <f t="shared" si="1079"/>
        <v>0</v>
      </c>
      <c r="M3231" s="19" t="s">
        <v>1260</v>
      </c>
      <c r="O3231" s="32" t="str">
        <f t="shared" si="1083"/>
        <v>E346</v>
      </c>
      <c r="P3231" s="318"/>
      <c r="Q3231" s="31">
        <f t="shared" si="1084"/>
        <v>-8.0000000002655725E-4</v>
      </c>
      <c r="T3231" s="19" t="s">
        <v>1260</v>
      </c>
    </row>
    <row r="3232" spans="1:20" outlineLevel="2" x14ac:dyDescent="0.25">
      <c r="A3232" t="s">
        <v>269</v>
      </c>
      <c r="B3232" t="str">
        <f t="shared" si="1080"/>
        <v>E346 PRD Other, Goldendale OP-3</v>
      </c>
      <c r="C3232" s="19" t="s">
        <v>1230</v>
      </c>
      <c r="E3232" s="27">
        <v>43190</v>
      </c>
      <c r="F3232" s="249">
        <v>2134388</v>
      </c>
      <c r="G3232" s="67">
        <v>1.0800000000000001E-2</v>
      </c>
      <c r="H3232" s="250">
        <v>1920.95</v>
      </c>
      <c r="I3232" s="249">
        <f t="shared" si="1081"/>
        <v>2134388</v>
      </c>
      <c r="J3232" s="67">
        <f t="shared" si="1066"/>
        <v>1.0800000000000001E-2</v>
      </c>
      <c r="K3232" s="259">
        <f t="shared" si="1082"/>
        <v>1920.9492</v>
      </c>
      <c r="L3232" s="250">
        <f t="shared" si="1079"/>
        <v>0</v>
      </c>
      <c r="M3232" s="19" t="s">
        <v>1260</v>
      </c>
      <c r="O3232" s="32" t="str">
        <f t="shared" si="1083"/>
        <v>E346</v>
      </c>
      <c r="P3232" s="318"/>
      <c r="Q3232" s="31">
        <f t="shared" si="1084"/>
        <v>-8.0000000002655725E-4</v>
      </c>
      <c r="T3232" s="19" t="s">
        <v>1260</v>
      </c>
    </row>
    <row r="3233" spans="1:20" outlineLevel="2" x14ac:dyDescent="0.25">
      <c r="A3233" t="s">
        <v>269</v>
      </c>
      <c r="B3233" t="str">
        <f t="shared" si="1080"/>
        <v>E346 PRD Other, Goldendale OP-4</v>
      </c>
      <c r="C3233" s="19" t="s">
        <v>1230</v>
      </c>
      <c r="E3233" s="27">
        <v>43220</v>
      </c>
      <c r="F3233" s="249">
        <v>2134388</v>
      </c>
      <c r="G3233" s="67">
        <v>1.0800000000000001E-2</v>
      </c>
      <c r="H3233" s="250">
        <v>1920.95</v>
      </c>
      <c r="I3233" s="249">
        <f t="shared" si="1081"/>
        <v>2134388</v>
      </c>
      <c r="J3233" s="67">
        <f t="shared" si="1066"/>
        <v>1.0800000000000001E-2</v>
      </c>
      <c r="K3233" s="259">
        <f t="shared" si="1082"/>
        <v>1920.9492</v>
      </c>
      <c r="L3233" s="250">
        <f t="shared" si="1079"/>
        <v>0</v>
      </c>
      <c r="M3233" s="19" t="s">
        <v>1260</v>
      </c>
      <c r="O3233" s="32" t="str">
        <f t="shared" si="1083"/>
        <v>E346</v>
      </c>
      <c r="P3233" s="318"/>
      <c r="Q3233" s="31">
        <f t="shared" si="1084"/>
        <v>-8.0000000002655725E-4</v>
      </c>
      <c r="T3233" s="19" t="s">
        <v>1260</v>
      </c>
    </row>
    <row r="3234" spans="1:20" outlineLevel="2" x14ac:dyDescent="0.25">
      <c r="A3234" t="s">
        <v>269</v>
      </c>
      <c r="B3234" t="str">
        <f t="shared" si="1080"/>
        <v>E346 PRD Other, Goldendale OP-5</v>
      </c>
      <c r="C3234" s="19" t="s">
        <v>1230</v>
      </c>
      <c r="E3234" s="27">
        <v>43251</v>
      </c>
      <c r="F3234" s="249">
        <v>2134388</v>
      </c>
      <c r="G3234" s="67">
        <v>1.0800000000000001E-2</v>
      </c>
      <c r="H3234" s="250">
        <v>1920.95</v>
      </c>
      <c r="I3234" s="249">
        <f t="shared" si="1081"/>
        <v>2134388</v>
      </c>
      <c r="J3234" s="67">
        <f t="shared" si="1066"/>
        <v>1.0800000000000001E-2</v>
      </c>
      <c r="K3234" s="259">
        <f t="shared" si="1082"/>
        <v>1920.9492</v>
      </c>
      <c r="L3234" s="250">
        <f t="shared" si="1079"/>
        <v>0</v>
      </c>
      <c r="M3234" s="19" t="s">
        <v>1260</v>
      </c>
      <c r="O3234" s="32" t="str">
        <f t="shared" si="1083"/>
        <v>E346</v>
      </c>
      <c r="P3234" s="318"/>
      <c r="Q3234" s="31">
        <f t="shared" si="1084"/>
        <v>-8.0000000002655725E-4</v>
      </c>
      <c r="T3234" s="19" t="s">
        <v>1260</v>
      </c>
    </row>
    <row r="3235" spans="1:20" outlineLevel="2" x14ac:dyDescent="0.25">
      <c r="A3235" t="s">
        <v>269</v>
      </c>
      <c r="B3235" t="str">
        <f t="shared" si="1080"/>
        <v>E346 PRD Other, Goldendale OP-6</v>
      </c>
      <c r="C3235" s="19" t="s">
        <v>1230</v>
      </c>
      <c r="E3235" s="27">
        <v>43281</v>
      </c>
      <c r="F3235" s="249">
        <v>2134388</v>
      </c>
      <c r="G3235" s="67">
        <v>1.0800000000000001E-2</v>
      </c>
      <c r="H3235" s="250">
        <v>1920.95</v>
      </c>
      <c r="I3235" s="249">
        <f t="shared" si="1081"/>
        <v>2134388</v>
      </c>
      <c r="J3235" s="67">
        <f t="shared" si="1066"/>
        <v>1.0800000000000001E-2</v>
      </c>
      <c r="K3235" s="259">
        <f t="shared" si="1082"/>
        <v>1920.9492</v>
      </c>
      <c r="L3235" s="250">
        <f t="shared" si="1079"/>
        <v>0</v>
      </c>
      <c r="M3235" s="19" t="s">
        <v>1260</v>
      </c>
      <c r="O3235" s="32" t="str">
        <f t="shared" si="1083"/>
        <v>E346</v>
      </c>
      <c r="P3235" s="318"/>
      <c r="Q3235" s="31">
        <f t="shared" si="1084"/>
        <v>-8.0000000002655725E-4</v>
      </c>
      <c r="T3235" s="19" t="s">
        <v>1260</v>
      </c>
    </row>
    <row r="3236" spans="1:20" outlineLevel="2" x14ac:dyDescent="0.25">
      <c r="A3236" t="s">
        <v>269</v>
      </c>
      <c r="B3236" t="str">
        <f t="shared" si="1080"/>
        <v>E346 PRD Other, Goldendale OP-7</v>
      </c>
      <c r="C3236" s="19" t="s">
        <v>1230</v>
      </c>
      <c r="E3236" s="27">
        <v>43312</v>
      </c>
      <c r="F3236" s="249">
        <v>2134388</v>
      </c>
      <c r="G3236" s="67">
        <v>1.0800000000000001E-2</v>
      </c>
      <c r="H3236" s="250">
        <v>1920.95</v>
      </c>
      <c r="I3236" s="249">
        <f t="shared" si="1081"/>
        <v>2134388</v>
      </c>
      <c r="J3236" s="67">
        <f t="shared" si="1066"/>
        <v>1.0800000000000001E-2</v>
      </c>
      <c r="K3236" s="259">
        <f t="shared" si="1082"/>
        <v>1920.9492</v>
      </c>
      <c r="L3236" s="250">
        <f t="shared" si="1079"/>
        <v>0</v>
      </c>
      <c r="M3236" s="19" t="s">
        <v>1260</v>
      </c>
      <c r="O3236" s="32" t="str">
        <f t="shared" si="1083"/>
        <v>E346</v>
      </c>
      <c r="P3236" s="318"/>
      <c r="Q3236" s="31">
        <f t="shared" si="1084"/>
        <v>-8.0000000002655725E-4</v>
      </c>
      <c r="T3236" s="19" t="s">
        <v>1260</v>
      </c>
    </row>
    <row r="3237" spans="1:20" outlineLevel="2" x14ac:dyDescent="0.25">
      <c r="A3237" t="s">
        <v>269</v>
      </c>
      <c r="B3237" t="str">
        <f t="shared" si="1080"/>
        <v>E346 PRD Other, Goldendale OP-8</v>
      </c>
      <c r="C3237" s="19" t="s">
        <v>1230</v>
      </c>
      <c r="E3237" s="27">
        <v>43343</v>
      </c>
      <c r="F3237" s="249">
        <v>2134388</v>
      </c>
      <c r="G3237" s="67">
        <v>1.0800000000000001E-2</v>
      </c>
      <c r="H3237" s="250">
        <v>1920.95</v>
      </c>
      <c r="I3237" s="249">
        <f t="shared" si="1081"/>
        <v>2134388</v>
      </c>
      <c r="J3237" s="67">
        <f t="shared" si="1066"/>
        <v>1.0800000000000001E-2</v>
      </c>
      <c r="K3237" s="259">
        <f t="shared" si="1082"/>
        <v>1920.9492</v>
      </c>
      <c r="L3237" s="250">
        <f t="shared" si="1079"/>
        <v>0</v>
      </c>
      <c r="M3237" s="19" t="s">
        <v>1260</v>
      </c>
      <c r="O3237" s="32" t="str">
        <f t="shared" si="1083"/>
        <v>E346</v>
      </c>
      <c r="P3237" s="318"/>
      <c r="Q3237" s="31">
        <f t="shared" si="1084"/>
        <v>-8.0000000002655725E-4</v>
      </c>
      <c r="T3237" s="19" t="s">
        <v>1260</v>
      </c>
    </row>
    <row r="3238" spans="1:20" outlineLevel="2" x14ac:dyDescent="0.25">
      <c r="A3238" t="s">
        <v>269</v>
      </c>
      <c r="B3238" t="str">
        <f t="shared" si="1080"/>
        <v>E346 PRD Other, Goldendale OP-9</v>
      </c>
      <c r="C3238" s="19" t="s">
        <v>1230</v>
      </c>
      <c r="E3238" s="27">
        <v>43373</v>
      </c>
      <c r="F3238" s="249">
        <v>2134388</v>
      </c>
      <c r="G3238" s="67">
        <v>1.0800000000000001E-2</v>
      </c>
      <c r="H3238" s="250">
        <v>1920.95</v>
      </c>
      <c r="I3238" s="249">
        <f t="shared" si="1081"/>
        <v>2134388</v>
      </c>
      <c r="J3238" s="67">
        <f t="shared" si="1066"/>
        <v>1.0800000000000001E-2</v>
      </c>
      <c r="K3238" s="259">
        <f t="shared" si="1082"/>
        <v>1920.9492</v>
      </c>
      <c r="L3238" s="250">
        <f t="shared" si="1079"/>
        <v>0</v>
      </c>
      <c r="M3238" s="19" t="s">
        <v>1260</v>
      </c>
      <c r="O3238" s="32" t="str">
        <f t="shared" si="1083"/>
        <v>E346</v>
      </c>
      <c r="P3238" s="318"/>
      <c r="Q3238" s="31">
        <f t="shared" si="1084"/>
        <v>-8.0000000002655725E-4</v>
      </c>
      <c r="T3238" s="19" t="s">
        <v>1260</v>
      </c>
    </row>
    <row r="3239" spans="1:20" outlineLevel="2" x14ac:dyDescent="0.25">
      <c r="A3239" t="s">
        <v>269</v>
      </c>
      <c r="B3239" t="str">
        <f t="shared" si="1080"/>
        <v>E346 PRD Other, Goldendale OP-10</v>
      </c>
      <c r="C3239" s="19" t="s">
        <v>1230</v>
      </c>
      <c r="E3239" s="27">
        <v>43404</v>
      </c>
      <c r="F3239" s="249">
        <v>2134388</v>
      </c>
      <c r="G3239" s="67">
        <v>1.0800000000000001E-2</v>
      </c>
      <c r="H3239" s="250">
        <v>1920.95</v>
      </c>
      <c r="I3239" s="249">
        <f t="shared" si="1081"/>
        <v>2134388</v>
      </c>
      <c r="J3239" s="67">
        <f t="shared" si="1066"/>
        <v>1.0800000000000001E-2</v>
      </c>
      <c r="K3239" s="259">
        <f t="shared" si="1082"/>
        <v>1920.9492</v>
      </c>
      <c r="L3239" s="250">
        <f t="shared" si="1079"/>
        <v>0</v>
      </c>
      <c r="M3239" s="19" t="s">
        <v>1260</v>
      </c>
      <c r="O3239" s="32" t="str">
        <f t="shared" si="1083"/>
        <v>E346</v>
      </c>
      <c r="P3239" s="318"/>
      <c r="Q3239" s="31">
        <f t="shared" si="1084"/>
        <v>-8.0000000002655725E-4</v>
      </c>
      <c r="T3239" s="19" t="s">
        <v>1260</v>
      </c>
    </row>
    <row r="3240" spans="1:20" outlineLevel="2" x14ac:dyDescent="0.25">
      <c r="A3240" t="s">
        <v>269</v>
      </c>
      <c r="B3240" t="str">
        <f t="shared" si="1080"/>
        <v>E346 PRD Other, Goldendale OP-11</v>
      </c>
      <c r="C3240" s="19" t="s">
        <v>1230</v>
      </c>
      <c r="E3240" s="27">
        <v>43434</v>
      </c>
      <c r="F3240" s="249">
        <v>2134388</v>
      </c>
      <c r="G3240" s="67">
        <v>1.0800000000000001E-2</v>
      </c>
      <c r="H3240" s="250">
        <v>1920.95</v>
      </c>
      <c r="I3240" s="249">
        <f t="shared" si="1081"/>
        <v>2134388</v>
      </c>
      <c r="J3240" s="67">
        <f t="shared" si="1066"/>
        <v>1.0800000000000001E-2</v>
      </c>
      <c r="K3240" s="259">
        <f t="shared" si="1082"/>
        <v>1920.9492</v>
      </c>
      <c r="L3240" s="250">
        <f t="shared" si="1079"/>
        <v>0</v>
      </c>
      <c r="M3240" s="19" t="s">
        <v>1260</v>
      </c>
      <c r="O3240" s="32" t="str">
        <f t="shared" si="1083"/>
        <v>E346</v>
      </c>
      <c r="P3240" s="318"/>
      <c r="Q3240" s="31">
        <f t="shared" si="1084"/>
        <v>-8.0000000002655725E-4</v>
      </c>
      <c r="T3240" s="19" t="s">
        <v>1260</v>
      </c>
    </row>
    <row r="3241" spans="1:20" outlineLevel="2" x14ac:dyDescent="0.25">
      <c r="A3241" t="s">
        <v>269</v>
      </c>
      <c r="B3241" t="str">
        <f t="shared" si="1080"/>
        <v>E346 PRD Other, Goldendale OP-12</v>
      </c>
      <c r="C3241" s="19" t="s">
        <v>1230</v>
      </c>
      <c r="E3241" s="27">
        <v>43465</v>
      </c>
      <c r="F3241" s="249">
        <v>2134388</v>
      </c>
      <c r="G3241" s="67">
        <v>1.0800000000000001E-2</v>
      </c>
      <c r="H3241" s="250">
        <v>1920.95</v>
      </c>
      <c r="I3241" s="249">
        <f t="shared" si="1081"/>
        <v>2134388</v>
      </c>
      <c r="J3241" s="67">
        <f t="shared" si="1066"/>
        <v>1.0800000000000001E-2</v>
      </c>
      <c r="K3241" s="259">
        <f t="shared" si="1082"/>
        <v>1920.9492</v>
      </c>
      <c r="L3241" s="250">
        <f t="shared" si="1079"/>
        <v>0</v>
      </c>
      <c r="M3241" s="19" t="s">
        <v>1260</v>
      </c>
      <c r="O3241" s="32" t="str">
        <f t="shared" si="1083"/>
        <v>E346</v>
      </c>
      <c r="P3241" s="318"/>
      <c r="Q3241" s="31">
        <f t="shared" si="1084"/>
        <v>-8.0000000002655725E-4</v>
      </c>
      <c r="T3241" s="19" t="s">
        <v>1260</v>
      </c>
    </row>
    <row r="3242" spans="1:20" s="19" customFormat="1" ht="15.75" outlineLevel="1" thickBot="1" x14ac:dyDescent="0.3">
      <c r="A3242" s="28" t="s">
        <v>872</v>
      </c>
      <c r="C3242" s="20" t="s">
        <v>1235</v>
      </c>
      <c r="E3242" s="104" t="s">
        <v>1266</v>
      </c>
      <c r="F3242" s="29"/>
      <c r="G3242" s="30"/>
      <c r="H3242" s="41">
        <f>SUBTOTAL(9,H3230:H3241)</f>
        <v>16268.420000000002</v>
      </c>
      <c r="I3242" s="29"/>
      <c r="J3242" s="30">
        <f t="shared" si="1066"/>
        <v>0</v>
      </c>
      <c r="K3242" s="41">
        <f>SUBTOTAL(9,K3230:K3241)</f>
        <v>23051.390399999993</v>
      </c>
      <c r="L3242" s="41">
        <f t="shared" si="1079"/>
        <v>6782.97</v>
      </c>
      <c r="O3242" s="32" t="str">
        <f>LEFT(A3242,5)</f>
        <v xml:space="preserve">E346 </v>
      </c>
      <c r="P3242" s="318">
        <f>-L3242/2</f>
        <v>-3391.4850000000001</v>
      </c>
    </row>
    <row r="3243" spans="1:20" ht="15.75" outlineLevel="2" thickTop="1" x14ac:dyDescent="0.25">
      <c r="A3243" t="s">
        <v>270</v>
      </c>
      <c r="B3243" t="str">
        <f t="shared" ref="B3243:B3254" si="1085">CONCATENATE(A3243,"-",MONTH(E3243))</f>
        <v>E346 PRD Other, Mint Farm -1</v>
      </c>
      <c r="C3243" s="19" t="s">
        <v>1230</v>
      </c>
      <c r="E3243" s="27">
        <v>43131</v>
      </c>
      <c r="F3243" s="249">
        <v>80761.05</v>
      </c>
      <c r="G3243" s="67">
        <v>2.8499999999999998E-2</v>
      </c>
      <c r="H3243" s="250">
        <v>191.80999999999997</v>
      </c>
      <c r="I3243" s="249">
        <f t="shared" ref="I3243:I3254" si="1086">VLOOKUP(CONCATENATE(A3243,"-12"),$B$6:$F$7816,5,FALSE)</f>
        <v>289692.87</v>
      </c>
      <c r="J3243" s="67">
        <f t="shared" si="1066"/>
        <v>2.8499999999999998E-2</v>
      </c>
      <c r="K3243" s="259">
        <f t="shared" ref="K3243:K3254" si="1087">I3243*J3243/12</f>
        <v>688.02056624999989</v>
      </c>
      <c r="L3243" s="250">
        <f t="shared" si="1079"/>
        <v>496.21</v>
      </c>
      <c r="M3243" s="19" t="s">
        <v>1260</v>
      </c>
      <c r="O3243" s="32" t="str">
        <f t="shared" ref="O3243:O3254" si="1088">LEFT(A3243,4)</f>
        <v>E346</v>
      </c>
      <c r="P3243" s="318"/>
      <c r="T3243" s="19" t="s">
        <v>1260</v>
      </c>
    </row>
    <row r="3244" spans="1:20" outlineLevel="2" x14ac:dyDescent="0.25">
      <c r="A3244" t="s">
        <v>270</v>
      </c>
      <c r="B3244" t="str">
        <f t="shared" si="1085"/>
        <v>E346 PRD Other, Mint Farm -2</v>
      </c>
      <c r="C3244" s="19" t="s">
        <v>1230</v>
      </c>
      <c r="E3244" s="27">
        <v>43159</v>
      </c>
      <c r="F3244" s="249">
        <v>80761.05</v>
      </c>
      <c r="G3244" s="67">
        <v>2.8499999999999998E-2</v>
      </c>
      <c r="H3244" s="250">
        <v>191.80999999999997</v>
      </c>
      <c r="I3244" s="249">
        <f t="shared" si="1086"/>
        <v>289692.87</v>
      </c>
      <c r="J3244" s="67">
        <f t="shared" si="1066"/>
        <v>2.8499999999999998E-2</v>
      </c>
      <c r="K3244" s="259">
        <f t="shared" si="1087"/>
        <v>688.02056624999989</v>
      </c>
      <c r="L3244" s="250">
        <f t="shared" si="1079"/>
        <v>496.21</v>
      </c>
      <c r="M3244" s="19" t="s">
        <v>1260</v>
      </c>
      <c r="O3244" s="32" t="str">
        <f t="shared" si="1088"/>
        <v>E346</v>
      </c>
      <c r="P3244" s="318"/>
      <c r="T3244" s="19" t="s">
        <v>1260</v>
      </c>
    </row>
    <row r="3245" spans="1:20" outlineLevel="2" x14ac:dyDescent="0.25">
      <c r="A3245" t="s">
        <v>270</v>
      </c>
      <c r="B3245" t="str">
        <f t="shared" si="1085"/>
        <v>E346 PRD Other, Mint Farm -3</v>
      </c>
      <c r="C3245" s="19" t="s">
        <v>1230</v>
      </c>
      <c r="E3245" s="27">
        <v>43190</v>
      </c>
      <c r="F3245" s="249">
        <v>80761.05</v>
      </c>
      <c r="G3245" s="67">
        <v>2.8499999999999998E-2</v>
      </c>
      <c r="H3245" s="250">
        <v>191.80999999999997</v>
      </c>
      <c r="I3245" s="249">
        <f t="shared" si="1086"/>
        <v>289692.87</v>
      </c>
      <c r="J3245" s="67">
        <f t="shared" si="1066"/>
        <v>2.8499999999999998E-2</v>
      </c>
      <c r="K3245" s="259">
        <f t="shared" si="1087"/>
        <v>688.02056624999989</v>
      </c>
      <c r="L3245" s="250">
        <f t="shared" si="1079"/>
        <v>496.21</v>
      </c>
      <c r="M3245" s="19" t="s">
        <v>1260</v>
      </c>
      <c r="O3245" s="32" t="str">
        <f t="shared" si="1088"/>
        <v>E346</v>
      </c>
      <c r="P3245" s="318"/>
      <c r="T3245" s="19" t="s">
        <v>1260</v>
      </c>
    </row>
    <row r="3246" spans="1:20" outlineLevel="2" x14ac:dyDescent="0.25">
      <c r="A3246" t="s">
        <v>270</v>
      </c>
      <c r="B3246" t="str">
        <f t="shared" si="1085"/>
        <v>E346 PRD Other, Mint Farm -4</v>
      </c>
      <c r="C3246" s="19" t="s">
        <v>1230</v>
      </c>
      <c r="E3246" s="27">
        <v>43220</v>
      </c>
      <c r="F3246" s="249">
        <v>80761.05</v>
      </c>
      <c r="G3246" s="67">
        <v>2.8499999999999998E-2</v>
      </c>
      <c r="H3246" s="250">
        <v>191.80999999999997</v>
      </c>
      <c r="I3246" s="249">
        <f t="shared" si="1086"/>
        <v>289692.87</v>
      </c>
      <c r="J3246" s="67">
        <f t="shared" ref="J3246:J3309" si="1089">G3246</f>
        <v>2.8499999999999998E-2</v>
      </c>
      <c r="K3246" s="259">
        <f t="shared" si="1087"/>
        <v>688.02056624999989</v>
      </c>
      <c r="L3246" s="250">
        <f t="shared" si="1079"/>
        <v>496.21</v>
      </c>
      <c r="M3246" s="19" t="s">
        <v>1260</v>
      </c>
      <c r="O3246" s="32" t="str">
        <f t="shared" si="1088"/>
        <v>E346</v>
      </c>
      <c r="P3246" s="318"/>
      <c r="T3246" s="19" t="s">
        <v>1260</v>
      </c>
    </row>
    <row r="3247" spans="1:20" outlineLevel="2" x14ac:dyDescent="0.25">
      <c r="A3247" t="s">
        <v>270</v>
      </c>
      <c r="B3247" t="str">
        <f t="shared" si="1085"/>
        <v>E346 PRD Other, Mint Farm -5</v>
      </c>
      <c r="C3247" s="19" t="s">
        <v>1230</v>
      </c>
      <c r="E3247" s="27">
        <v>43251</v>
      </c>
      <c r="F3247" s="249">
        <v>80761.05</v>
      </c>
      <c r="G3247" s="67">
        <v>2.8499999999999998E-2</v>
      </c>
      <c r="H3247" s="250">
        <v>191.80999999999997</v>
      </c>
      <c r="I3247" s="249">
        <f t="shared" si="1086"/>
        <v>289692.87</v>
      </c>
      <c r="J3247" s="67">
        <f t="shared" si="1089"/>
        <v>2.8499999999999998E-2</v>
      </c>
      <c r="K3247" s="259">
        <f t="shared" si="1087"/>
        <v>688.02056624999989</v>
      </c>
      <c r="L3247" s="250">
        <f t="shared" si="1079"/>
        <v>496.21</v>
      </c>
      <c r="M3247" s="19" t="s">
        <v>1260</v>
      </c>
      <c r="O3247" s="32" t="str">
        <f t="shared" si="1088"/>
        <v>E346</v>
      </c>
      <c r="P3247" s="318"/>
      <c r="T3247" s="19" t="s">
        <v>1260</v>
      </c>
    </row>
    <row r="3248" spans="1:20" outlineLevel="2" x14ac:dyDescent="0.25">
      <c r="A3248" t="s">
        <v>270</v>
      </c>
      <c r="B3248" t="str">
        <f t="shared" si="1085"/>
        <v>E346 PRD Other, Mint Farm -6</v>
      </c>
      <c r="C3248" s="19" t="s">
        <v>1230</v>
      </c>
      <c r="E3248" s="27">
        <v>43281</v>
      </c>
      <c r="F3248" s="249">
        <v>80761.05</v>
      </c>
      <c r="G3248" s="67">
        <v>2.8499999999999998E-2</v>
      </c>
      <c r="H3248" s="250">
        <v>191.80999999999997</v>
      </c>
      <c r="I3248" s="249">
        <f t="shared" si="1086"/>
        <v>289692.87</v>
      </c>
      <c r="J3248" s="67">
        <f t="shared" si="1089"/>
        <v>2.8499999999999998E-2</v>
      </c>
      <c r="K3248" s="259">
        <f t="shared" si="1087"/>
        <v>688.02056624999989</v>
      </c>
      <c r="L3248" s="250">
        <f t="shared" si="1079"/>
        <v>496.21</v>
      </c>
      <c r="M3248" s="19" t="s">
        <v>1260</v>
      </c>
      <c r="O3248" s="32" t="str">
        <f t="shared" si="1088"/>
        <v>E346</v>
      </c>
      <c r="P3248" s="318"/>
      <c r="T3248" s="19" t="s">
        <v>1260</v>
      </c>
    </row>
    <row r="3249" spans="1:20" outlineLevel="2" x14ac:dyDescent="0.25">
      <c r="A3249" t="s">
        <v>270</v>
      </c>
      <c r="B3249" t="str">
        <f t="shared" si="1085"/>
        <v>E346 PRD Other, Mint Farm -7</v>
      </c>
      <c r="C3249" s="19" t="s">
        <v>1230</v>
      </c>
      <c r="E3249" s="27">
        <v>43312</v>
      </c>
      <c r="F3249" s="249">
        <v>119667.51</v>
      </c>
      <c r="G3249" s="67">
        <v>2.8499999999999998E-2</v>
      </c>
      <c r="H3249" s="250">
        <v>284.20999999999998</v>
      </c>
      <c r="I3249" s="249">
        <f t="shared" si="1086"/>
        <v>289692.87</v>
      </c>
      <c r="J3249" s="67">
        <f t="shared" si="1089"/>
        <v>2.8499999999999998E-2</v>
      </c>
      <c r="K3249" s="259">
        <f t="shared" si="1087"/>
        <v>688.02056624999989</v>
      </c>
      <c r="L3249" s="250">
        <f t="shared" si="1079"/>
        <v>403.81</v>
      </c>
      <c r="M3249" s="19" t="s">
        <v>1260</v>
      </c>
      <c r="O3249" s="32" t="str">
        <f t="shared" si="1088"/>
        <v>E346</v>
      </c>
      <c r="P3249" s="318"/>
      <c r="T3249" s="19" t="s">
        <v>1260</v>
      </c>
    </row>
    <row r="3250" spans="1:20" outlineLevel="2" x14ac:dyDescent="0.25">
      <c r="A3250" t="s">
        <v>270</v>
      </c>
      <c r="B3250" t="str">
        <f t="shared" si="1085"/>
        <v>E346 PRD Other, Mint Farm -8</v>
      </c>
      <c r="C3250" s="19" t="s">
        <v>1230</v>
      </c>
      <c r="E3250" s="27">
        <v>43343</v>
      </c>
      <c r="F3250" s="249">
        <v>158573.97</v>
      </c>
      <c r="G3250" s="67">
        <v>2.8499999999999998E-2</v>
      </c>
      <c r="H3250" s="250">
        <v>376.61</v>
      </c>
      <c r="I3250" s="249">
        <f t="shared" si="1086"/>
        <v>289692.87</v>
      </c>
      <c r="J3250" s="67">
        <f t="shared" si="1089"/>
        <v>2.8499999999999998E-2</v>
      </c>
      <c r="K3250" s="259">
        <f t="shared" si="1087"/>
        <v>688.02056624999989</v>
      </c>
      <c r="L3250" s="250">
        <f t="shared" si="1079"/>
        <v>311.41000000000003</v>
      </c>
      <c r="M3250" s="19" t="s">
        <v>1260</v>
      </c>
      <c r="O3250" s="32" t="str">
        <f t="shared" si="1088"/>
        <v>E346</v>
      </c>
      <c r="P3250" s="318"/>
      <c r="T3250" s="19" t="s">
        <v>1260</v>
      </c>
    </row>
    <row r="3251" spans="1:20" outlineLevel="2" x14ac:dyDescent="0.25">
      <c r="A3251" t="s">
        <v>270</v>
      </c>
      <c r="B3251" t="str">
        <f t="shared" si="1085"/>
        <v>E346 PRD Other, Mint Farm -9</v>
      </c>
      <c r="C3251" s="19" t="s">
        <v>1230</v>
      </c>
      <c r="E3251" s="27">
        <v>43373</v>
      </c>
      <c r="F3251" s="249">
        <v>203000.97</v>
      </c>
      <c r="G3251" s="67">
        <v>2.8499999999999998E-2</v>
      </c>
      <c r="H3251" s="250">
        <v>482.12</v>
      </c>
      <c r="I3251" s="249">
        <f t="shared" si="1086"/>
        <v>289692.87</v>
      </c>
      <c r="J3251" s="67">
        <f t="shared" si="1089"/>
        <v>2.8499999999999998E-2</v>
      </c>
      <c r="K3251" s="259">
        <f t="shared" si="1087"/>
        <v>688.02056624999989</v>
      </c>
      <c r="L3251" s="250">
        <f t="shared" si="1079"/>
        <v>205.9</v>
      </c>
      <c r="M3251" s="19" t="s">
        <v>1260</v>
      </c>
      <c r="O3251" s="32" t="str">
        <f t="shared" si="1088"/>
        <v>E346</v>
      </c>
      <c r="P3251" s="318"/>
      <c r="T3251" s="19" t="s">
        <v>1260</v>
      </c>
    </row>
    <row r="3252" spans="1:20" outlineLevel="2" x14ac:dyDescent="0.25">
      <c r="A3252" t="s">
        <v>270</v>
      </c>
      <c r="B3252" t="str">
        <f t="shared" si="1085"/>
        <v>E346 PRD Other, Mint Farm -10</v>
      </c>
      <c r="C3252" s="19" t="s">
        <v>1230</v>
      </c>
      <c r="E3252" s="27">
        <v>43404</v>
      </c>
      <c r="F3252" s="249">
        <v>247427.97</v>
      </c>
      <c r="G3252" s="67">
        <v>2.8499999999999998E-2</v>
      </c>
      <c r="H3252" s="250">
        <v>587.64</v>
      </c>
      <c r="I3252" s="249">
        <f t="shared" si="1086"/>
        <v>289692.87</v>
      </c>
      <c r="J3252" s="67">
        <f t="shared" si="1089"/>
        <v>2.8499999999999998E-2</v>
      </c>
      <c r="K3252" s="259">
        <f t="shared" si="1087"/>
        <v>688.02056624999989</v>
      </c>
      <c r="L3252" s="250">
        <f t="shared" si="1079"/>
        <v>100.38</v>
      </c>
      <c r="M3252" s="19" t="s">
        <v>1260</v>
      </c>
      <c r="O3252" s="32" t="str">
        <f t="shared" si="1088"/>
        <v>E346</v>
      </c>
      <c r="P3252" s="318"/>
      <c r="T3252" s="19" t="s">
        <v>1260</v>
      </c>
    </row>
    <row r="3253" spans="1:20" outlineLevel="2" x14ac:dyDescent="0.25">
      <c r="A3253" t="s">
        <v>270</v>
      </c>
      <c r="B3253" t="str">
        <f t="shared" si="1085"/>
        <v>E346 PRD Other, Mint Farm -11</v>
      </c>
      <c r="C3253" s="19" t="s">
        <v>1230</v>
      </c>
      <c r="E3253" s="27">
        <v>43434</v>
      </c>
      <c r="F3253" s="249">
        <v>247427.97</v>
      </c>
      <c r="G3253" s="67">
        <v>2.8499999999999998E-2</v>
      </c>
      <c r="H3253" s="250">
        <v>587.64</v>
      </c>
      <c r="I3253" s="249">
        <f t="shared" si="1086"/>
        <v>289692.87</v>
      </c>
      <c r="J3253" s="67">
        <f t="shared" si="1089"/>
        <v>2.8499999999999998E-2</v>
      </c>
      <c r="K3253" s="259">
        <f t="shared" si="1087"/>
        <v>688.02056624999989</v>
      </c>
      <c r="L3253" s="250">
        <f t="shared" si="1079"/>
        <v>100.38</v>
      </c>
      <c r="M3253" s="19" t="s">
        <v>1260</v>
      </c>
      <c r="O3253" s="32" t="str">
        <f t="shared" si="1088"/>
        <v>E346</v>
      </c>
      <c r="P3253" s="318"/>
      <c r="T3253" s="19" t="s">
        <v>1260</v>
      </c>
    </row>
    <row r="3254" spans="1:20" outlineLevel="2" x14ac:dyDescent="0.25">
      <c r="A3254" t="s">
        <v>270</v>
      </c>
      <c r="B3254" t="str">
        <f t="shared" si="1085"/>
        <v>E346 PRD Other, Mint Farm -12</v>
      </c>
      <c r="C3254" s="19" t="s">
        <v>1230</v>
      </c>
      <c r="E3254" s="27">
        <v>43465</v>
      </c>
      <c r="F3254" s="249">
        <v>289692.87</v>
      </c>
      <c r="G3254" s="67">
        <v>2.8499999999999998E-2</v>
      </c>
      <c r="H3254" s="250">
        <v>688.02</v>
      </c>
      <c r="I3254" s="249">
        <f t="shared" si="1086"/>
        <v>289692.87</v>
      </c>
      <c r="J3254" s="67">
        <f t="shared" si="1089"/>
        <v>2.8499999999999998E-2</v>
      </c>
      <c r="K3254" s="259">
        <f t="shared" si="1087"/>
        <v>688.02056624999989</v>
      </c>
      <c r="L3254" s="250">
        <f t="shared" si="1079"/>
        <v>0</v>
      </c>
      <c r="M3254" s="19" t="s">
        <v>1260</v>
      </c>
      <c r="O3254" s="32" t="str">
        <f t="shared" si="1088"/>
        <v>E346</v>
      </c>
      <c r="P3254" s="318"/>
      <c r="T3254" s="19" t="s">
        <v>1260</v>
      </c>
    </row>
    <row r="3255" spans="1:20" s="19" customFormat="1" ht="15.75" outlineLevel="1" thickBot="1" x14ac:dyDescent="0.3">
      <c r="A3255" s="28" t="s">
        <v>873</v>
      </c>
      <c r="C3255" s="20" t="s">
        <v>1235</v>
      </c>
      <c r="E3255" s="104" t="s">
        <v>1266</v>
      </c>
      <c r="F3255" s="29"/>
      <c r="G3255" s="30"/>
      <c r="H3255" s="41">
        <f>SUBTOTAL(9,H3243:H3254)</f>
        <v>4157.0999999999995</v>
      </c>
      <c r="I3255" s="29"/>
      <c r="J3255" s="30">
        <f t="shared" si="1089"/>
        <v>0</v>
      </c>
      <c r="K3255" s="41">
        <f>SUBTOTAL(9,K3243:K3254)</f>
        <v>8256.2467950000009</v>
      </c>
      <c r="L3255" s="41">
        <f t="shared" si="1079"/>
        <v>4099.1499999999996</v>
      </c>
      <c r="O3255" s="32" t="str">
        <f>LEFT(A3255,5)</f>
        <v xml:space="preserve">E346 </v>
      </c>
      <c r="P3255" s="318">
        <f>-L3255/2</f>
        <v>-2049.5749999999998</v>
      </c>
    </row>
    <row r="3256" spans="1:20" ht="15.75" outlineLevel="2" thickTop="1" x14ac:dyDescent="0.25">
      <c r="A3256" t="s">
        <v>271</v>
      </c>
      <c r="B3256" t="str">
        <f t="shared" ref="B3256:B3267" si="1090">CONCATENATE(A3256,"-",MONTH(E3256))</f>
        <v>E346 PRD Other, Mint Farm OP-1</v>
      </c>
      <c r="C3256" s="19" t="s">
        <v>1230</v>
      </c>
      <c r="E3256" s="27">
        <v>43131</v>
      </c>
      <c r="F3256" s="249">
        <v>636604</v>
      </c>
      <c r="G3256" s="67">
        <v>2.8499999999999998E-2</v>
      </c>
      <c r="H3256" s="250">
        <v>1511.93</v>
      </c>
      <c r="I3256" s="249">
        <f t="shared" ref="I3256:I3267" si="1091">VLOOKUP(CONCATENATE(A3256,"-12"),$B$6:$F$7816,5,FALSE)</f>
        <v>636604</v>
      </c>
      <c r="J3256" s="67">
        <f t="shared" si="1089"/>
        <v>2.8499999999999998E-2</v>
      </c>
      <c r="K3256" s="259">
        <f t="shared" ref="K3256:K3267" si="1092">I3256*J3256/12</f>
        <v>1511.9345000000001</v>
      </c>
      <c r="L3256" s="250">
        <f t="shared" si="1079"/>
        <v>0</v>
      </c>
      <c r="M3256" s="19" t="s">
        <v>1260</v>
      </c>
      <c r="O3256" s="32" t="str">
        <f t="shared" ref="O3256:O3267" si="1093">LEFT(A3256,4)</f>
        <v>E346</v>
      </c>
      <c r="P3256" s="318"/>
      <c r="T3256" s="19" t="s">
        <v>1260</v>
      </c>
    </row>
    <row r="3257" spans="1:20" outlineLevel="2" x14ac:dyDescent="0.25">
      <c r="A3257" t="s">
        <v>271</v>
      </c>
      <c r="B3257" t="str">
        <f t="shared" si="1090"/>
        <v>E346 PRD Other, Mint Farm OP-2</v>
      </c>
      <c r="C3257" s="19" t="s">
        <v>1230</v>
      </c>
      <c r="E3257" s="27">
        <v>43159</v>
      </c>
      <c r="F3257" s="249">
        <v>636604</v>
      </c>
      <c r="G3257" s="67">
        <v>2.8499999999999998E-2</v>
      </c>
      <c r="H3257" s="250">
        <v>1511.93</v>
      </c>
      <c r="I3257" s="249">
        <f t="shared" si="1091"/>
        <v>636604</v>
      </c>
      <c r="J3257" s="67">
        <f t="shared" si="1089"/>
        <v>2.8499999999999998E-2</v>
      </c>
      <c r="K3257" s="259">
        <f t="shared" si="1092"/>
        <v>1511.9345000000001</v>
      </c>
      <c r="L3257" s="250">
        <f t="shared" si="1079"/>
        <v>0</v>
      </c>
      <c r="M3257" s="19" t="s">
        <v>1260</v>
      </c>
      <c r="O3257" s="32" t="str">
        <f t="shared" si="1093"/>
        <v>E346</v>
      </c>
      <c r="P3257" s="318"/>
      <c r="T3257" s="19" t="s">
        <v>1260</v>
      </c>
    </row>
    <row r="3258" spans="1:20" outlineLevel="2" x14ac:dyDescent="0.25">
      <c r="A3258" t="s">
        <v>271</v>
      </c>
      <c r="B3258" t="str">
        <f t="shared" si="1090"/>
        <v>E346 PRD Other, Mint Farm OP-3</v>
      </c>
      <c r="C3258" s="19" t="s">
        <v>1230</v>
      </c>
      <c r="E3258" s="27">
        <v>43190</v>
      </c>
      <c r="F3258" s="249">
        <v>636604</v>
      </c>
      <c r="G3258" s="67">
        <v>2.8499999999999998E-2</v>
      </c>
      <c r="H3258" s="250">
        <v>1511.93</v>
      </c>
      <c r="I3258" s="249">
        <f t="shared" si="1091"/>
        <v>636604</v>
      </c>
      <c r="J3258" s="67">
        <f t="shared" si="1089"/>
        <v>2.8499999999999998E-2</v>
      </c>
      <c r="K3258" s="259">
        <f t="shared" si="1092"/>
        <v>1511.9345000000001</v>
      </c>
      <c r="L3258" s="250">
        <f t="shared" si="1079"/>
        <v>0</v>
      </c>
      <c r="M3258" s="19" t="s">
        <v>1260</v>
      </c>
      <c r="O3258" s="32" t="str">
        <f t="shared" si="1093"/>
        <v>E346</v>
      </c>
      <c r="P3258" s="318"/>
      <c r="T3258" s="19" t="s">
        <v>1260</v>
      </c>
    </row>
    <row r="3259" spans="1:20" outlineLevel="2" x14ac:dyDescent="0.25">
      <c r="A3259" t="s">
        <v>271</v>
      </c>
      <c r="B3259" t="str">
        <f t="shared" si="1090"/>
        <v>E346 PRD Other, Mint Farm OP-4</v>
      </c>
      <c r="C3259" s="19" t="s">
        <v>1230</v>
      </c>
      <c r="E3259" s="27">
        <v>43220</v>
      </c>
      <c r="F3259" s="249">
        <v>636604</v>
      </c>
      <c r="G3259" s="67">
        <v>2.8499999999999998E-2</v>
      </c>
      <c r="H3259" s="250">
        <v>1511.93</v>
      </c>
      <c r="I3259" s="249">
        <f t="shared" si="1091"/>
        <v>636604</v>
      </c>
      <c r="J3259" s="67">
        <f t="shared" si="1089"/>
        <v>2.8499999999999998E-2</v>
      </c>
      <c r="K3259" s="259">
        <f t="shared" si="1092"/>
        <v>1511.9345000000001</v>
      </c>
      <c r="L3259" s="250">
        <f t="shared" si="1079"/>
        <v>0</v>
      </c>
      <c r="M3259" s="19" t="s">
        <v>1260</v>
      </c>
      <c r="O3259" s="32" t="str">
        <f t="shared" si="1093"/>
        <v>E346</v>
      </c>
      <c r="P3259" s="318"/>
      <c r="T3259" s="19" t="s">
        <v>1260</v>
      </c>
    </row>
    <row r="3260" spans="1:20" outlineLevel="2" x14ac:dyDescent="0.25">
      <c r="A3260" t="s">
        <v>271</v>
      </c>
      <c r="B3260" t="str">
        <f t="shared" si="1090"/>
        <v>E346 PRD Other, Mint Farm OP-5</v>
      </c>
      <c r="C3260" s="19" t="s">
        <v>1230</v>
      </c>
      <c r="E3260" s="27">
        <v>43251</v>
      </c>
      <c r="F3260" s="249">
        <v>636604</v>
      </c>
      <c r="G3260" s="67">
        <v>2.8499999999999998E-2</v>
      </c>
      <c r="H3260" s="250">
        <v>1511.93</v>
      </c>
      <c r="I3260" s="249">
        <f t="shared" si="1091"/>
        <v>636604</v>
      </c>
      <c r="J3260" s="67">
        <f t="shared" si="1089"/>
        <v>2.8499999999999998E-2</v>
      </c>
      <c r="K3260" s="259">
        <f t="shared" si="1092"/>
        <v>1511.9345000000001</v>
      </c>
      <c r="L3260" s="250">
        <f t="shared" si="1079"/>
        <v>0</v>
      </c>
      <c r="M3260" s="19" t="s">
        <v>1260</v>
      </c>
      <c r="O3260" s="32" t="str">
        <f t="shared" si="1093"/>
        <v>E346</v>
      </c>
      <c r="P3260" s="318"/>
      <c r="T3260" s="19" t="s">
        <v>1260</v>
      </c>
    </row>
    <row r="3261" spans="1:20" outlineLevel="2" x14ac:dyDescent="0.25">
      <c r="A3261" t="s">
        <v>271</v>
      </c>
      <c r="B3261" t="str">
        <f t="shared" si="1090"/>
        <v>E346 PRD Other, Mint Farm OP-6</v>
      </c>
      <c r="C3261" s="19" t="s">
        <v>1230</v>
      </c>
      <c r="E3261" s="27">
        <v>43281</v>
      </c>
      <c r="F3261" s="249">
        <v>636604</v>
      </c>
      <c r="G3261" s="67">
        <v>2.8499999999999998E-2</v>
      </c>
      <c r="H3261" s="250">
        <v>1511.93</v>
      </c>
      <c r="I3261" s="249">
        <f t="shared" si="1091"/>
        <v>636604</v>
      </c>
      <c r="J3261" s="67">
        <f t="shared" si="1089"/>
        <v>2.8499999999999998E-2</v>
      </c>
      <c r="K3261" s="259">
        <f t="shared" si="1092"/>
        <v>1511.9345000000001</v>
      </c>
      <c r="L3261" s="250">
        <f t="shared" si="1079"/>
        <v>0</v>
      </c>
      <c r="M3261" s="19" t="s">
        <v>1260</v>
      </c>
      <c r="O3261" s="32" t="str">
        <f t="shared" si="1093"/>
        <v>E346</v>
      </c>
      <c r="P3261" s="318"/>
      <c r="T3261" s="19" t="s">
        <v>1260</v>
      </c>
    </row>
    <row r="3262" spans="1:20" outlineLevel="2" x14ac:dyDescent="0.25">
      <c r="A3262" t="s">
        <v>271</v>
      </c>
      <c r="B3262" t="str">
        <f t="shared" si="1090"/>
        <v>E346 PRD Other, Mint Farm OP-7</v>
      </c>
      <c r="C3262" s="19" t="s">
        <v>1230</v>
      </c>
      <c r="E3262" s="27">
        <v>43312</v>
      </c>
      <c r="F3262" s="249">
        <v>636604</v>
      </c>
      <c r="G3262" s="67">
        <v>2.8499999999999998E-2</v>
      </c>
      <c r="H3262" s="250">
        <v>1511.93</v>
      </c>
      <c r="I3262" s="249">
        <f t="shared" si="1091"/>
        <v>636604</v>
      </c>
      <c r="J3262" s="67">
        <f t="shared" si="1089"/>
        <v>2.8499999999999998E-2</v>
      </c>
      <c r="K3262" s="259">
        <f t="shared" si="1092"/>
        <v>1511.9345000000001</v>
      </c>
      <c r="L3262" s="250">
        <f t="shared" si="1079"/>
        <v>0</v>
      </c>
      <c r="M3262" s="19" t="s">
        <v>1260</v>
      </c>
      <c r="O3262" s="32" t="str">
        <f t="shared" si="1093"/>
        <v>E346</v>
      </c>
      <c r="P3262" s="318"/>
      <c r="T3262" s="19" t="s">
        <v>1260</v>
      </c>
    </row>
    <row r="3263" spans="1:20" outlineLevel="2" x14ac:dyDescent="0.25">
      <c r="A3263" t="s">
        <v>271</v>
      </c>
      <c r="B3263" t="str">
        <f t="shared" si="1090"/>
        <v>E346 PRD Other, Mint Farm OP-8</v>
      </c>
      <c r="C3263" s="19" t="s">
        <v>1230</v>
      </c>
      <c r="E3263" s="27">
        <v>43343</v>
      </c>
      <c r="F3263" s="249">
        <v>636604</v>
      </c>
      <c r="G3263" s="67">
        <v>2.8499999999999998E-2</v>
      </c>
      <c r="H3263" s="250">
        <v>1511.93</v>
      </c>
      <c r="I3263" s="249">
        <f t="shared" si="1091"/>
        <v>636604</v>
      </c>
      <c r="J3263" s="67">
        <f t="shared" si="1089"/>
        <v>2.8499999999999998E-2</v>
      </c>
      <c r="K3263" s="259">
        <f t="shared" si="1092"/>
        <v>1511.9345000000001</v>
      </c>
      <c r="L3263" s="250">
        <f t="shared" si="1079"/>
        <v>0</v>
      </c>
      <c r="M3263" s="19" t="s">
        <v>1260</v>
      </c>
      <c r="O3263" s="32" t="str">
        <f t="shared" si="1093"/>
        <v>E346</v>
      </c>
      <c r="P3263" s="318"/>
      <c r="T3263" s="19" t="s">
        <v>1260</v>
      </c>
    </row>
    <row r="3264" spans="1:20" outlineLevel="2" x14ac:dyDescent="0.25">
      <c r="A3264" t="s">
        <v>271</v>
      </c>
      <c r="B3264" t="str">
        <f t="shared" si="1090"/>
        <v>E346 PRD Other, Mint Farm OP-9</v>
      </c>
      <c r="C3264" s="19" t="s">
        <v>1230</v>
      </c>
      <c r="E3264" s="27">
        <v>43373</v>
      </c>
      <c r="F3264" s="249">
        <v>636604</v>
      </c>
      <c r="G3264" s="67">
        <v>2.8499999999999998E-2</v>
      </c>
      <c r="H3264" s="250">
        <v>1511.93</v>
      </c>
      <c r="I3264" s="249">
        <f t="shared" si="1091"/>
        <v>636604</v>
      </c>
      <c r="J3264" s="67">
        <f t="shared" si="1089"/>
        <v>2.8499999999999998E-2</v>
      </c>
      <c r="K3264" s="259">
        <f t="shared" si="1092"/>
        <v>1511.9345000000001</v>
      </c>
      <c r="L3264" s="250">
        <f t="shared" si="1079"/>
        <v>0</v>
      </c>
      <c r="M3264" s="19" t="s">
        <v>1260</v>
      </c>
      <c r="O3264" s="32" t="str">
        <f t="shared" si="1093"/>
        <v>E346</v>
      </c>
      <c r="P3264" s="318"/>
      <c r="T3264" s="19" t="s">
        <v>1260</v>
      </c>
    </row>
    <row r="3265" spans="1:20" outlineLevel="2" x14ac:dyDescent="0.25">
      <c r="A3265" t="s">
        <v>271</v>
      </c>
      <c r="B3265" t="str">
        <f t="shared" si="1090"/>
        <v>E346 PRD Other, Mint Farm OP-10</v>
      </c>
      <c r="C3265" s="19" t="s">
        <v>1230</v>
      </c>
      <c r="E3265" s="27">
        <v>43404</v>
      </c>
      <c r="F3265" s="249">
        <v>636604</v>
      </c>
      <c r="G3265" s="67">
        <v>2.8499999999999998E-2</v>
      </c>
      <c r="H3265" s="250">
        <v>1511.93</v>
      </c>
      <c r="I3265" s="249">
        <f t="shared" si="1091"/>
        <v>636604</v>
      </c>
      <c r="J3265" s="67">
        <f t="shared" si="1089"/>
        <v>2.8499999999999998E-2</v>
      </c>
      <c r="K3265" s="259">
        <f t="shared" si="1092"/>
        <v>1511.9345000000001</v>
      </c>
      <c r="L3265" s="250">
        <f t="shared" si="1079"/>
        <v>0</v>
      </c>
      <c r="M3265" s="19" t="s">
        <v>1260</v>
      </c>
      <c r="O3265" s="32" t="str">
        <f t="shared" si="1093"/>
        <v>E346</v>
      </c>
      <c r="P3265" s="318"/>
      <c r="T3265" s="19" t="s">
        <v>1260</v>
      </c>
    </row>
    <row r="3266" spans="1:20" outlineLevel="2" x14ac:dyDescent="0.25">
      <c r="A3266" t="s">
        <v>271</v>
      </c>
      <c r="B3266" t="str">
        <f t="shared" si="1090"/>
        <v>E346 PRD Other, Mint Farm OP-11</v>
      </c>
      <c r="C3266" s="19" t="s">
        <v>1230</v>
      </c>
      <c r="E3266" s="27">
        <v>43434</v>
      </c>
      <c r="F3266" s="249">
        <v>636604</v>
      </c>
      <c r="G3266" s="67">
        <v>2.8499999999999998E-2</v>
      </c>
      <c r="H3266" s="250">
        <v>1511.93</v>
      </c>
      <c r="I3266" s="249">
        <f t="shared" si="1091"/>
        <v>636604</v>
      </c>
      <c r="J3266" s="67">
        <f t="shared" si="1089"/>
        <v>2.8499999999999998E-2</v>
      </c>
      <c r="K3266" s="259">
        <f t="shared" si="1092"/>
        <v>1511.9345000000001</v>
      </c>
      <c r="L3266" s="250">
        <f t="shared" si="1079"/>
        <v>0</v>
      </c>
      <c r="M3266" s="19" t="s">
        <v>1260</v>
      </c>
      <c r="O3266" s="32" t="str">
        <f t="shared" si="1093"/>
        <v>E346</v>
      </c>
      <c r="P3266" s="318"/>
      <c r="T3266" s="19" t="s">
        <v>1260</v>
      </c>
    </row>
    <row r="3267" spans="1:20" outlineLevel="2" x14ac:dyDescent="0.25">
      <c r="A3267" t="s">
        <v>271</v>
      </c>
      <c r="B3267" t="str">
        <f t="shared" si="1090"/>
        <v>E346 PRD Other, Mint Farm OP-12</v>
      </c>
      <c r="C3267" s="19" t="s">
        <v>1230</v>
      </c>
      <c r="E3267" s="27">
        <v>43465</v>
      </c>
      <c r="F3267" s="249">
        <v>636604</v>
      </c>
      <c r="G3267" s="67">
        <v>2.8499999999999998E-2</v>
      </c>
      <c r="H3267" s="250">
        <v>1511.93</v>
      </c>
      <c r="I3267" s="249">
        <f t="shared" si="1091"/>
        <v>636604</v>
      </c>
      <c r="J3267" s="67">
        <f t="shared" si="1089"/>
        <v>2.8499999999999998E-2</v>
      </c>
      <c r="K3267" s="259">
        <f t="shared" si="1092"/>
        <v>1511.9345000000001</v>
      </c>
      <c r="L3267" s="250">
        <f t="shared" si="1079"/>
        <v>0</v>
      </c>
      <c r="M3267" s="19" t="s">
        <v>1260</v>
      </c>
      <c r="O3267" s="32" t="str">
        <f t="shared" si="1093"/>
        <v>E346</v>
      </c>
      <c r="P3267" s="318"/>
      <c r="T3267" s="19" t="s">
        <v>1260</v>
      </c>
    </row>
    <row r="3268" spans="1:20" s="19" customFormat="1" ht="15.75" outlineLevel="1" thickBot="1" x14ac:dyDescent="0.3">
      <c r="A3268" s="28" t="s">
        <v>874</v>
      </c>
      <c r="C3268" s="20" t="s">
        <v>1235</v>
      </c>
      <c r="E3268" s="104" t="s">
        <v>1266</v>
      </c>
      <c r="F3268" s="29"/>
      <c r="G3268" s="30"/>
      <c r="H3268" s="41">
        <f>SUBTOTAL(9,H3256:H3267)</f>
        <v>18143.16</v>
      </c>
      <c r="I3268" s="29"/>
      <c r="J3268" s="30">
        <f t="shared" si="1089"/>
        <v>0</v>
      </c>
      <c r="K3268" s="41">
        <f>SUBTOTAL(9,K3256:K3267)</f>
        <v>18143.213999999996</v>
      </c>
      <c r="L3268" s="41">
        <f t="shared" si="1079"/>
        <v>0.05</v>
      </c>
      <c r="O3268" s="32" t="str">
        <f>LEFT(A3268,5)</f>
        <v xml:space="preserve">E346 </v>
      </c>
      <c r="P3268" s="318">
        <f>-L3268/2</f>
        <v>-2.5000000000000001E-2</v>
      </c>
    </row>
    <row r="3269" spans="1:20" ht="15.75" outlineLevel="2" thickTop="1" x14ac:dyDescent="0.25">
      <c r="A3269" t="s">
        <v>272</v>
      </c>
      <c r="B3269" t="str">
        <f t="shared" ref="B3269:B3280" si="1094">CONCATENATE(A3269,"-",MONTH(E3269))</f>
        <v>E346 PRD Other, Sumas OP-1</v>
      </c>
      <c r="C3269" s="19" t="s">
        <v>1230</v>
      </c>
      <c r="E3269" s="27">
        <v>43131</v>
      </c>
      <c r="F3269" s="249">
        <v>2151935.7200000002</v>
      </c>
      <c r="G3269" s="67">
        <v>1.0200000000000001E-2</v>
      </c>
      <c r="H3269" s="250">
        <v>1829.14</v>
      </c>
      <c r="I3269" s="249">
        <f t="shared" ref="I3269:I3280" si="1095">VLOOKUP(CONCATENATE(A3269,"-12"),$B$6:$F$7816,5,FALSE)</f>
        <v>2191391.34</v>
      </c>
      <c r="J3269" s="67">
        <f t="shared" si="1089"/>
        <v>1.0200000000000001E-2</v>
      </c>
      <c r="K3269" s="259">
        <f t="shared" ref="K3269:K3280" si="1096">I3269*J3269/12</f>
        <v>1862.6826389999999</v>
      </c>
      <c r="L3269" s="250">
        <f t="shared" si="1079"/>
        <v>33.54</v>
      </c>
      <c r="M3269" s="19" t="s">
        <v>1260</v>
      </c>
      <c r="O3269" s="32" t="str">
        <f t="shared" ref="O3269:O3280" si="1097">LEFT(A3269,4)</f>
        <v>E346</v>
      </c>
      <c r="P3269" s="318"/>
      <c r="T3269" s="19" t="s">
        <v>1260</v>
      </c>
    </row>
    <row r="3270" spans="1:20" outlineLevel="2" x14ac:dyDescent="0.25">
      <c r="A3270" t="s">
        <v>272</v>
      </c>
      <c r="B3270" t="str">
        <f t="shared" si="1094"/>
        <v>E346 PRD Other, Sumas OP-2</v>
      </c>
      <c r="C3270" s="19" t="s">
        <v>1230</v>
      </c>
      <c r="E3270" s="27">
        <v>43159</v>
      </c>
      <c r="F3270" s="249">
        <v>2151935.7200000002</v>
      </c>
      <c r="G3270" s="67">
        <v>1.0200000000000001E-2</v>
      </c>
      <c r="H3270" s="250">
        <v>1829.14</v>
      </c>
      <c r="I3270" s="249">
        <f t="shared" si="1095"/>
        <v>2191391.34</v>
      </c>
      <c r="J3270" s="67">
        <f t="shared" si="1089"/>
        <v>1.0200000000000001E-2</v>
      </c>
      <c r="K3270" s="259">
        <f t="shared" si="1096"/>
        <v>1862.6826389999999</v>
      </c>
      <c r="L3270" s="250">
        <f t="shared" si="1079"/>
        <v>33.54</v>
      </c>
      <c r="M3270" s="19" t="s">
        <v>1260</v>
      </c>
      <c r="O3270" s="32" t="str">
        <f t="shared" si="1097"/>
        <v>E346</v>
      </c>
      <c r="P3270" s="318"/>
      <c r="T3270" s="19" t="s">
        <v>1260</v>
      </c>
    </row>
    <row r="3271" spans="1:20" outlineLevel="2" x14ac:dyDescent="0.25">
      <c r="A3271" t="s">
        <v>272</v>
      </c>
      <c r="B3271" t="str">
        <f t="shared" si="1094"/>
        <v>E346 PRD Other, Sumas OP-3</v>
      </c>
      <c r="C3271" s="19" t="s">
        <v>1230</v>
      </c>
      <c r="E3271" s="27">
        <v>43190</v>
      </c>
      <c r="F3271" s="249">
        <v>2151935.7200000002</v>
      </c>
      <c r="G3271" s="67">
        <v>1.0200000000000001E-2</v>
      </c>
      <c r="H3271" s="250">
        <v>1829.14</v>
      </c>
      <c r="I3271" s="249">
        <f t="shared" si="1095"/>
        <v>2191391.34</v>
      </c>
      <c r="J3271" s="67">
        <f t="shared" si="1089"/>
        <v>1.0200000000000001E-2</v>
      </c>
      <c r="K3271" s="259">
        <f t="shared" si="1096"/>
        <v>1862.6826389999999</v>
      </c>
      <c r="L3271" s="250">
        <f t="shared" si="1079"/>
        <v>33.54</v>
      </c>
      <c r="M3271" s="19" t="s">
        <v>1260</v>
      </c>
      <c r="O3271" s="32" t="str">
        <f t="shared" si="1097"/>
        <v>E346</v>
      </c>
      <c r="P3271" s="318"/>
      <c r="T3271" s="19" t="s">
        <v>1260</v>
      </c>
    </row>
    <row r="3272" spans="1:20" outlineLevel="2" x14ac:dyDescent="0.25">
      <c r="A3272" t="s">
        <v>272</v>
      </c>
      <c r="B3272" t="str">
        <f t="shared" si="1094"/>
        <v>E346 PRD Other, Sumas OP-4</v>
      </c>
      <c r="C3272" s="19" t="s">
        <v>1230</v>
      </c>
      <c r="E3272" s="27">
        <v>43220</v>
      </c>
      <c r="F3272" s="249">
        <v>2151935.7200000002</v>
      </c>
      <c r="G3272" s="67">
        <v>1.0200000000000001E-2</v>
      </c>
      <c r="H3272" s="250">
        <v>1829.14</v>
      </c>
      <c r="I3272" s="249">
        <f t="shared" si="1095"/>
        <v>2191391.34</v>
      </c>
      <c r="J3272" s="67">
        <f t="shared" si="1089"/>
        <v>1.0200000000000001E-2</v>
      </c>
      <c r="K3272" s="259">
        <f t="shared" si="1096"/>
        <v>1862.6826389999999</v>
      </c>
      <c r="L3272" s="250">
        <f t="shared" si="1079"/>
        <v>33.54</v>
      </c>
      <c r="M3272" s="19" t="s">
        <v>1260</v>
      </c>
      <c r="O3272" s="32" t="str">
        <f t="shared" si="1097"/>
        <v>E346</v>
      </c>
      <c r="P3272" s="318"/>
      <c r="T3272" s="19" t="s">
        <v>1260</v>
      </c>
    </row>
    <row r="3273" spans="1:20" outlineLevel="2" x14ac:dyDescent="0.25">
      <c r="A3273" t="s">
        <v>272</v>
      </c>
      <c r="B3273" t="str">
        <f t="shared" si="1094"/>
        <v>E346 PRD Other, Sumas OP-5</v>
      </c>
      <c r="C3273" s="19" t="s">
        <v>1230</v>
      </c>
      <c r="E3273" s="27">
        <v>43251</v>
      </c>
      <c r="F3273" s="249">
        <v>2151935.7200000002</v>
      </c>
      <c r="G3273" s="67">
        <v>1.0200000000000001E-2</v>
      </c>
      <c r="H3273" s="250">
        <v>1829.14</v>
      </c>
      <c r="I3273" s="249">
        <f t="shared" si="1095"/>
        <v>2191391.34</v>
      </c>
      <c r="J3273" s="67">
        <f t="shared" si="1089"/>
        <v>1.0200000000000001E-2</v>
      </c>
      <c r="K3273" s="259">
        <f t="shared" si="1096"/>
        <v>1862.6826389999999</v>
      </c>
      <c r="L3273" s="250">
        <f t="shared" si="1079"/>
        <v>33.54</v>
      </c>
      <c r="M3273" s="19" t="s">
        <v>1260</v>
      </c>
      <c r="O3273" s="32" t="str">
        <f t="shared" si="1097"/>
        <v>E346</v>
      </c>
      <c r="P3273" s="318"/>
      <c r="T3273" s="19" t="s">
        <v>1260</v>
      </c>
    </row>
    <row r="3274" spans="1:20" outlineLevel="2" x14ac:dyDescent="0.25">
      <c r="A3274" t="s">
        <v>272</v>
      </c>
      <c r="B3274" t="str">
        <f t="shared" si="1094"/>
        <v>E346 PRD Other, Sumas OP-6</v>
      </c>
      <c r="C3274" s="19" t="s">
        <v>1230</v>
      </c>
      <c r="E3274" s="27">
        <v>43281</v>
      </c>
      <c r="F3274" s="249">
        <v>2151935.7200000002</v>
      </c>
      <c r="G3274" s="67">
        <v>1.0200000000000001E-2</v>
      </c>
      <c r="H3274" s="250">
        <v>1829.14</v>
      </c>
      <c r="I3274" s="249">
        <f t="shared" si="1095"/>
        <v>2191391.34</v>
      </c>
      <c r="J3274" s="67">
        <f t="shared" si="1089"/>
        <v>1.0200000000000001E-2</v>
      </c>
      <c r="K3274" s="259">
        <f t="shared" si="1096"/>
        <v>1862.6826389999999</v>
      </c>
      <c r="L3274" s="250">
        <f t="shared" si="1079"/>
        <v>33.54</v>
      </c>
      <c r="M3274" s="19" t="s">
        <v>1260</v>
      </c>
      <c r="O3274" s="32" t="str">
        <f t="shared" si="1097"/>
        <v>E346</v>
      </c>
      <c r="P3274" s="318"/>
      <c r="T3274" s="19" t="s">
        <v>1260</v>
      </c>
    </row>
    <row r="3275" spans="1:20" outlineLevel="2" x14ac:dyDescent="0.25">
      <c r="A3275" t="s">
        <v>272</v>
      </c>
      <c r="B3275" t="str">
        <f t="shared" si="1094"/>
        <v>E346 PRD Other, Sumas OP-7</v>
      </c>
      <c r="C3275" s="19" t="s">
        <v>1230</v>
      </c>
      <c r="E3275" s="27">
        <v>43312</v>
      </c>
      <c r="F3275" s="249">
        <v>2151935.7200000002</v>
      </c>
      <c r="G3275" s="67">
        <v>1.0200000000000001E-2</v>
      </c>
      <c r="H3275" s="250">
        <v>1829.14</v>
      </c>
      <c r="I3275" s="249">
        <f t="shared" si="1095"/>
        <v>2191391.34</v>
      </c>
      <c r="J3275" s="67">
        <f t="shared" si="1089"/>
        <v>1.0200000000000001E-2</v>
      </c>
      <c r="K3275" s="259">
        <f t="shared" si="1096"/>
        <v>1862.6826389999999</v>
      </c>
      <c r="L3275" s="250">
        <f t="shared" si="1079"/>
        <v>33.54</v>
      </c>
      <c r="M3275" s="19" t="s">
        <v>1260</v>
      </c>
      <c r="O3275" s="32" t="str">
        <f t="shared" si="1097"/>
        <v>E346</v>
      </c>
      <c r="P3275" s="318"/>
      <c r="T3275" s="19" t="s">
        <v>1260</v>
      </c>
    </row>
    <row r="3276" spans="1:20" outlineLevel="2" x14ac:dyDescent="0.25">
      <c r="A3276" t="s">
        <v>272</v>
      </c>
      <c r="B3276" t="str">
        <f t="shared" si="1094"/>
        <v>E346 PRD Other, Sumas OP-8</v>
      </c>
      <c r="C3276" s="19" t="s">
        <v>1230</v>
      </c>
      <c r="E3276" s="27">
        <v>43343</v>
      </c>
      <c r="F3276" s="249">
        <v>2151935.7200000002</v>
      </c>
      <c r="G3276" s="67">
        <v>1.0200000000000001E-2</v>
      </c>
      <c r="H3276" s="250">
        <v>1829.14</v>
      </c>
      <c r="I3276" s="249">
        <f t="shared" si="1095"/>
        <v>2191391.34</v>
      </c>
      <c r="J3276" s="67">
        <f t="shared" si="1089"/>
        <v>1.0200000000000001E-2</v>
      </c>
      <c r="K3276" s="259">
        <f t="shared" si="1096"/>
        <v>1862.6826389999999</v>
      </c>
      <c r="L3276" s="250">
        <f t="shared" si="1079"/>
        <v>33.54</v>
      </c>
      <c r="M3276" s="19" t="s">
        <v>1260</v>
      </c>
      <c r="O3276" s="32" t="str">
        <f t="shared" si="1097"/>
        <v>E346</v>
      </c>
      <c r="P3276" s="318"/>
      <c r="T3276" s="19" t="s">
        <v>1260</v>
      </c>
    </row>
    <row r="3277" spans="1:20" outlineLevel="2" x14ac:dyDescent="0.25">
      <c r="A3277" t="s">
        <v>272</v>
      </c>
      <c r="B3277" t="str">
        <f t="shared" si="1094"/>
        <v>E346 PRD Other, Sumas OP-9</v>
      </c>
      <c r="C3277" s="19" t="s">
        <v>1230</v>
      </c>
      <c r="E3277" s="27">
        <v>43373</v>
      </c>
      <c r="F3277" s="249">
        <v>2151935.7200000002</v>
      </c>
      <c r="G3277" s="67">
        <v>1.0200000000000001E-2</v>
      </c>
      <c r="H3277" s="250">
        <v>1829.14</v>
      </c>
      <c r="I3277" s="249">
        <f t="shared" si="1095"/>
        <v>2191391.34</v>
      </c>
      <c r="J3277" s="67">
        <f t="shared" si="1089"/>
        <v>1.0200000000000001E-2</v>
      </c>
      <c r="K3277" s="259">
        <f t="shared" si="1096"/>
        <v>1862.6826389999999</v>
      </c>
      <c r="L3277" s="250">
        <f t="shared" si="1079"/>
        <v>33.54</v>
      </c>
      <c r="M3277" s="19" t="s">
        <v>1260</v>
      </c>
      <c r="O3277" s="32" t="str">
        <f t="shared" si="1097"/>
        <v>E346</v>
      </c>
      <c r="P3277" s="318"/>
      <c r="T3277" s="19" t="s">
        <v>1260</v>
      </c>
    </row>
    <row r="3278" spans="1:20" outlineLevel="2" x14ac:dyDescent="0.25">
      <c r="A3278" t="s">
        <v>272</v>
      </c>
      <c r="B3278" t="str">
        <f t="shared" si="1094"/>
        <v>E346 PRD Other, Sumas OP-10</v>
      </c>
      <c r="C3278" s="19" t="s">
        <v>1230</v>
      </c>
      <c r="E3278" s="27">
        <v>43404</v>
      </c>
      <c r="F3278" s="249">
        <v>2151935.7200000002</v>
      </c>
      <c r="G3278" s="67">
        <v>1.0200000000000001E-2</v>
      </c>
      <c r="H3278" s="250">
        <v>1829.14</v>
      </c>
      <c r="I3278" s="249">
        <f t="shared" si="1095"/>
        <v>2191391.34</v>
      </c>
      <c r="J3278" s="67">
        <f t="shared" si="1089"/>
        <v>1.0200000000000001E-2</v>
      </c>
      <c r="K3278" s="259">
        <f t="shared" si="1096"/>
        <v>1862.6826389999999</v>
      </c>
      <c r="L3278" s="250">
        <f t="shared" si="1079"/>
        <v>33.54</v>
      </c>
      <c r="M3278" s="19" t="s">
        <v>1260</v>
      </c>
      <c r="O3278" s="32" t="str">
        <f t="shared" si="1097"/>
        <v>E346</v>
      </c>
      <c r="P3278" s="318"/>
      <c r="T3278" s="19" t="s">
        <v>1260</v>
      </c>
    </row>
    <row r="3279" spans="1:20" outlineLevel="2" x14ac:dyDescent="0.25">
      <c r="A3279" t="s">
        <v>272</v>
      </c>
      <c r="B3279" t="str">
        <f t="shared" si="1094"/>
        <v>E346 PRD Other, Sumas OP-11</v>
      </c>
      <c r="C3279" s="19" t="s">
        <v>1230</v>
      </c>
      <c r="E3279" s="27">
        <v>43434</v>
      </c>
      <c r="F3279" s="249">
        <v>2171663.5299999998</v>
      </c>
      <c r="G3279" s="67">
        <v>1.0200000000000001E-2</v>
      </c>
      <c r="H3279" s="250">
        <v>1845.92</v>
      </c>
      <c r="I3279" s="249">
        <f t="shared" si="1095"/>
        <v>2191391.34</v>
      </c>
      <c r="J3279" s="67">
        <f t="shared" si="1089"/>
        <v>1.0200000000000001E-2</v>
      </c>
      <c r="K3279" s="259">
        <f t="shared" si="1096"/>
        <v>1862.6826389999999</v>
      </c>
      <c r="L3279" s="250">
        <f t="shared" si="1079"/>
        <v>16.760000000000002</v>
      </c>
      <c r="M3279" s="19" t="s">
        <v>1260</v>
      </c>
      <c r="O3279" s="32" t="str">
        <f t="shared" si="1097"/>
        <v>E346</v>
      </c>
      <c r="P3279" s="318"/>
      <c r="T3279" s="19" t="s">
        <v>1260</v>
      </c>
    </row>
    <row r="3280" spans="1:20" outlineLevel="2" x14ac:dyDescent="0.25">
      <c r="A3280" t="s">
        <v>272</v>
      </c>
      <c r="B3280" t="str">
        <f t="shared" si="1094"/>
        <v>E346 PRD Other, Sumas OP-12</v>
      </c>
      <c r="C3280" s="19" t="s">
        <v>1230</v>
      </c>
      <c r="E3280" s="27">
        <v>43465</v>
      </c>
      <c r="F3280" s="249">
        <v>2191391.34</v>
      </c>
      <c r="G3280" s="67">
        <v>1.0200000000000001E-2</v>
      </c>
      <c r="H3280" s="250">
        <v>1862.6799999999998</v>
      </c>
      <c r="I3280" s="249">
        <f t="shared" si="1095"/>
        <v>2191391.34</v>
      </c>
      <c r="J3280" s="67">
        <f t="shared" si="1089"/>
        <v>1.0200000000000001E-2</v>
      </c>
      <c r="K3280" s="259">
        <f t="shared" si="1096"/>
        <v>1862.6826389999999</v>
      </c>
      <c r="L3280" s="250">
        <f t="shared" si="1079"/>
        <v>0</v>
      </c>
      <c r="M3280" s="19" t="s">
        <v>1260</v>
      </c>
      <c r="O3280" s="32" t="str">
        <f t="shared" si="1097"/>
        <v>E346</v>
      </c>
      <c r="P3280" s="318"/>
      <c r="T3280" s="19" t="s">
        <v>1260</v>
      </c>
    </row>
    <row r="3281" spans="1:20" s="19" customFormat="1" ht="15.75" outlineLevel="1" thickBot="1" x14ac:dyDescent="0.3">
      <c r="A3281" s="28" t="s">
        <v>875</v>
      </c>
      <c r="C3281" s="20" t="s">
        <v>1235</v>
      </c>
      <c r="E3281" s="104" t="s">
        <v>1266</v>
      </c>
      <c r="F3281" s="29"/>
      <c r="G3281" s="30"/>
      <c r="H3281" s="41">
        <f>SUBTOTAL(9,H3269:H3280)</f>
        <v>22000</v>
      </c>
      <c r="I3281" s="29"/>
      <c r="J3281" s="30">
        <f t="shared" si="1089"/>
        <v>0</v>
      </c>
      <c r="K3281" s="41">
        <f>SUBTOTAL(9,K3269:K3280)</f>
        <v>22352.191667999996</v>
      </c>
      <c r="L3281" s="41">
        <f t="shared" si="1079"/>
        <v>352.19</v>
      </c>
      <c r="O3281" s="32" t="str">
        <f>LEFT(A3281,5)</f>
        <v xml:space="preserve">E346 </v>
      </c>
      <c r="P3281" s="318">
        <f>-L3281/2</f>
        <v>-176.095</v>
      </c>
    </row>
    <row r="3282" spans="1:20" ht="15.75" outlineLevel="2" thickTop="1" x14ac:dyDescent="0.25">
      <c r="A3282" t="s">
        <v>273</v>
      </c>
      <c r="B3282" t="str">
        <f t="shared" ref="B3282:B3293" si="1098">CONCATENATE(A3282,"-",MONTH(E3282))</f>
        <v>E346 PRD Other, Whitehorn 2-3 Com-1</v>
      </c>
      <c r="C3282" s="19" t="s">
        <v>1230</v>
      </c>
      <c r="E3282" s="27">
        <v>43131</v>
      </c>
      <c r="F3282" s="249">
        <v>46462.34</v>
      </c>
      <c r="G3282" s="67">
        <v>2.5399999999999999E-2</v>
      </c>
      <c r="H3282" s="250">
        <v>98.350000000000009</v>
      </c>
      <c r="I3282" s="249">
        <f t="shared" ref="I3282:I3293" si="1099">VLOOKUP(CONCATENATE(A3282,"-12"),$B$6:$F$7816,5,FALSE)</f>
        <v>46462.34</v>
      </c>
      <c r="J3282" s="67">
        <f t="shared" si="1089"/>
        <v>2.5399999999999999E-2</v>
      </c>
      <c r="K3282" s="259">
        <f t="shared" ref="K3282:K3293" si="1100">I3282*J3282/12</f>
        <v>98.34528633333332</v>
      </c>
      <c r="L3282" s="250">
        <f t="shared" si="1079"/>
        <v>0</v>
      </c>
      <c r="M3282" s="19" t="s">
        <v>1260</v>
      </c>
      <c r="O3282" s="32" t="str">
        <f t="shared" ref="O3282:O3293" si="1101">LEFT(A3282,4)</f>
        <v>E346</v>
      </c>
      <c r="P3282" s="318"/>
      <c r="T3282" s="19" t="s">
        <v>1260</v>
      </c>
    </row>
    <row r="3283" spans="1:20" outlineLevel="2" x14ac:dyDescent="0.25">
      <c r="A3283" t="s">
        <v>273</v>
      </c>
      <c r="B3283" t="str">
        <f t="shared" si="1098"/>
        <v>E346 PRD Other, Whitehorn 2-3 Com-2</v>
      </c>
      <c r="C3283" s="19" t="s">
        <v>1230</v>
      </c>
      <c r="E3283" s="27">
        <v>43159</v>
      </c>
      <c r="F3283" s="249">
        <v>46462.34</v>
      </c>
      <c r="G3283" s="67">
        <v>2.5399999999999999E-2</v>
      </c>
      <c r="H3283" s="250">
        <v>98.350000000000009</v>
      </c>
      <c r="I3283" s="249">
        <f t="shared" si="1099"/>
        <v>46462.34</v>
      </c>
      <c r="J3283" s="67">
        <f t="shared" si="1089"/>
        <v>2.5399999999999999E-2</v>
      </c>
      <c r="K3283" s="259">
        <f t="shared" si="1100"/>
        <v>98.34528633333332</v>
      </c>
      <c r="L3283" s="250">
        <f t="shared" si="1079"/>
        <v>0</v>
      </c>
      <c r="M3283" s="19" t="s">
        <v>1260</v>
      </c>
      <c r="O3283" s="32" t="str">
        <f t="shared" si="1101"/>
        <v>E346</v>
      </c>
      <c r="P3283" s="318"/>
      <c r="T3283" s="19" t="s">
        <v>1260</v>
      </c>
    </row>
    <row r="3284" spans="1:20" outlineLevel="2" x14ac:dyDescent="0.25">
      <c r="A3284" t="s">
        <v>273</v>
      </c>
      <c r="B3284" t="str">
        <f t="shared" si="1098"/>
        <v>E346 PRD Other, Whitehorn 2-3 Com-3</v>
      </c>
      <c r="C3284" s="19" t="s">
        <v>1230</v>
      </c>
      <c r="E3284" s="27">
        <v>43190</v>
      </c>
      <c r="F3284" s="249">
        <v>46462.34</v>
      </c>
      <c r="G3284" s="67">
        <v>2.5399999999999999E-2</v>
      </c>
      <c r="H3284" s="250">
        <v>98.350000000000009</v>
      </c>
      <c r="I3284" s="249">
        <f t="shared" si="1099"/>
        <v>46462.34</v>
      </c>
      <c r="J3284" s="67">
        <f t="shared" si="1089"/>
        <v>2.5399999999999999E-2</v>
      </c>
      <c r="K3284" s="259">
        <f t="shared" si="1100"/>
        <v>98.34528633333332</v>
      </c>
      <c r="L3284" s="250">
        <f t="shared" ref="L3284:L3347" si="1102">ROUND(K3284-H3284,2)</f>
        <v>0</v>
      </c>
      <c r="M3284" s="19" t="s">
        <v>1260</v>
      </c>
      <c r="O3284" s="32" t="str">
        <f t="shared" si="1101"/>
        <v>E346</v>
      </c>
      <c r="P3284" s="318"/>
      <c r="T3284" s="19" t="s">
        <v>1260</v>
      </c>
    </row>
    <row r="3285" spans="1:20" outlineLevel="2" x14ac:dyDescent="0.25">
      <c r="A3285" t="s">
        <v>273</v>
      </c>
      <c r="B3285" t="str">
        <f t="shared" si="1098"/>
        <v>E346 PRD Other, Whitehorn 2-3 Com-4</v>
      </c>
      <c r="C3285" s="19" t="s">
        <v>1230</v>
      </c>
      <c r="E3285" s="27">
        <v>43220</v>
      </c>
      <c r="F3285" s="249">
        <v>46462.34</v>
      </c>
      <c r="G3285" s="67">
        <v>2.5399999999999999E-2</v>
      </c>
      <c r="H3285" s="250">
        <v>98.350000000000009</v>
      </c>
      <c r="I3285" s="249">
        <f t="shared" si="1099"/>
        <v>46462.34</v>
      </c>
      <c r="J3285" s="67">
        <f t="shared" si="1089"/>
        <v>2.5399999999999999E-2</v>
      </c>
      <c r="K3285" s="259">
        <f t="shared" si="1100"/>
        <v>98.34528633333332</v>
      </c>
      <c r="L3285" s="250">
        <f t="shared" si="1102"/>
        <v>0</v>
      </c>
      <c r="M3285" s="19" t="s">
        <v>1260</v>
      </c>
      <c r="O3285" s="32" t="str">
        <f t="shared" si="1101"/>
        <v>E346</v>
      </c>
      <c r="P3285" s="318"/>
      <c r="T3285" s="19" t="s">
        <v>1260</v>
      </c>
    </row>
    <row r="3286" spans="1:20" outlineLevel="2" x14ac:dyDescent="0.25">
      <c r="A3286" t="s">
        <v>273</v>
      </c>
      <c r="B3286" t="str">
        <f t="shared" si="1098"/>
        <v>E346 PRD Other, Whitehorn 2-3 Com-5</v>
      </c>
      <c r="C3286" s="19" t="s">
        <v>1230</v>
      </c>
      <c r="E3286" s="27">
        <v>43251</v>
      </c>
      <c r="F3286" s="249">
        <v>46462.34</v>
      </c>
      <c r="G3286" s="67">
        <v>2.5399999999999999E-2</v>
      </c>
      <c r="H3286" s="250">
        <v>98.350000000000009</v>
      </c>
      <c r="I3286" s="249">
        <f t="shared" si="1099"/>
        <v>46462.34</v>
      </c>
      <c r="J3286" s="67">
        <f t="shared" si="1089"/>
        <v>2.5399999999999999E-2</v>
      </c>
      <c r="K3286" s="259">
        <f t="shared" si="1100"/>
        <v>98.34528633333332</v>
      </c>
      <c r="L3286" s="250">
        <f t="shared" si="1102"/>
        <v>0</v>
      </c>
      <c r="M3286" s="19" t="s">
        <v>1260</v>
      </c>
      <c r="O3286" s="32" t="str">
        <f t="shared" si="1101"/>
        <v>E346</v>
      </c>
      <c r="P3286" s="318"/>
      <c r="T3286" s="19" t="s">
        <v>1260</v>
      </c>
    </row>
    <row r="3287" spans="1:20" outlineLevel="2" x14ac:dyDescent="0.25">
      <c r="A3287" t="s">
        <v>273</v>
      </c>
      <c r="B3287" t="str">
        <f t="shared" si="1098"/>
        <v>E346 PRD Other, Whitehorn 2-3 Com-6</v>
      </c>
      <c r="C3287" s="19" t="s">
        <v>1230</v>
      </c>
      <c r="E3287" s="27">
        <v>43281</v>
      </c>
      <c r="F3287" s="249">
        <v>46462.34</v>
      </c>
      <c r="G3287" s="67">
        <v>2.5399999999999999E-2</v>
      </c>
      <c r="H3287" s="250">
        <v>98.350000000000009</v>
      </c>
      <c r="I3287" s="249">
        <f t="shared" si="1099"/>
        <v>46462.34</v>
      </c>
      <c r="J3287" s="67">
        <f t="shared" si="1089"/>
        <v>2.5399999999999999E-2</v>
      </c>
      <c r="K3287" s="259">
        <f t="shared" si="1100"/>
        <v>98.34528633333332</v>
      </c>
      <c r="L3287" s="250">
        <f t="shared" si="1102"/>
        <v>0</v>
      </c>
      <c r="M3287" s="19" t="s">
        <v>1260</v>
      </c>
      <c r="O3287" s="32" t="str">
        <f t="shared" si="1101"/>
        <v>E346</v>
      </c>
      <c r="P3287" s="318"/>
      <c r="T3287" s="19" t="s">
        <v>1260</v>
      </c>
    </row>
    <row r="3288" spans="1:20" outlineLevel="2" x14ac:dyDescent="0.25">
      <c r="A3288" t="s">
        <v>273</v>
      </c>
      <c r="B3288" t="str">
        <f t="shared" si="1098"/>
        <v>E346 PRD Other, Whitehorn 2-3 Com-7</v>
      </c>
      <c r="C3288" s="19" t="s">
        <v>1230</v>
      </c>
      <c r="E3288" s="27">
        <v>43312</v>
      </c>
      <c r="F3288" s="249">
        <v>46462.34</v>
      </c>
      <c r="G3288" s="67">
        <v>2.5399999999999999E-2</v>
      </c>
      <c r="H3288" s="250">
        <v>98.350000000000009</v>
      </c>
      <c r="I3288" s="249">
        <f t="shared" si="1099"/>
        <v>46462.34</v>
      </c>
      <c r="J3288" s="67">
        <f t="shared" si="1089"/>
        <v>2.5399999999999999E-2</v>
      </c>
      <c r="K3288" s="259">
        <f t="shared" si="1100"/>
        <v>98.34528633333332</v>
      </c>
      <c r="L3288" s="250">
        <f t="shared" si="1102"/>
        <v>0</v>
      </c>
      <c r="M3288" s="19" t="s">
        <v>1260</v>
      </c>
      <c r="O3288" s="32" t="str">
        <f t="shared" si="1101"/>
        <v>E346</v>
      </c>
      <c r="P3288" s="318"/>
      <c r="T3288" s="19" t="s">
        <v>1260</v>
      </c>
    </row>
    <row r="3289" spans="1:20" outlineLevel="2" x14ac:dyDescent="0.25">
      <c r="A3289" t="s">
        <v>273</v>
      </c>
      <c r="B3289" t="str">
        <f t="shared" si="1098"/>
        <v>E346 PRD Other, Whitehorn 2-3 Com-8</v>
      </c>
      <c r="C3289" s="19" t="s">
        <v>1230</v>
      </c>
      <c r="E3289" s="27">
        <v>43343</v>
      </c>
      <c r="F3289" s="249">
        <v>46462.34</v>
      </c>
      <c r="G3289" s="67">
        <v>2.5399999999999999E-2</v>
      </c>
      <c r="H3289" s="250">
        <v>98.350000000000009</v>
      </c>
      <c r="I3289" s="249">
        <f t="shared" si="1099"/>
        <v>46462.34</v>
      </c>
      <c r="J3289" s="67">
        <f t="shared" si="1089"/>
        <v>2.5399999999999999E-2</v>
      </c>
      <c r="K3289" s="259">
        <f t="shared" si="1100"/>
        <v>98.34528633333332</v>
      </c>
      <c r="L3289" s="250">
        <f t="shared" si="1102"/>
        <v>0</v>
      </c>
      <c r="M3289" s="19" t="s">
        <v>1260</v>
      </c>
      <c r="O3289" s="32" t="str">
        <f t="shared" si="1101"/>
        <v>E346</v>
      </c>
      <c r="P3289" s="318"/>
      <c r="T3289" s="19" t="s">
        <v>1260</v>
      </c>
    </row>
    <row r="3290" spans="1:20" outlineLevel="2" x14ac:dyDescent="0.25">
      <c r="A3290" t="s">
        <v>273</v>
      </c>
      <c r="B3290" t="str">
        <f t="shared" si="1098"/>
        <v>E346 PRD Other, Whitehorn 2-3 Com-9</v>
      </c>
      <c r="C3290" s="19" t="s">
        <v>1230</v>
      </c>
      <c r="E3290" s="27">
        <v>43373</v>
      </c>
      <c r="F3290" s="249">
        <v>46462.34</v>
      </c>
      <c r="G3290" s="67">
        <v>2.5399999999999999E-2</v>
      </c>
      <c r="H3290" s="250">
        <v>98.350000000000009</v>
      </c>
      <c r="I3290" s="249">
        <f t="shared" si="1099"/>
        <v>46462.34</v>
      </c>
      <c r="J3290" s="67">
        <f t="shared" si="1089"/>
        <v>2.5399999999999999E-2</v>
      </c>
      <c r="K3290" s="259">
        <f t="shared" si="1100"/>
        <v>98.34528633333332</v>
      </c>
      <c r="L3290" s="250">
        <f t="shared" si="1102"/>
        <v>0</v>
      </c>
      <c r="M3290" s="19" t="s">
        <v>1260</v>
      </c>
      <c r="O3290" s="32" t="str">
        <f t="shared" si="1101"/>
        <v>E346</v>
      </c>
      <c r="P3290" s="318"/>
      <c r="T3290" s="19" t="s">
        <v>1260</v>
      </c>
    </row>
    <row r="3291" spans="1:20" outlineLevel="2" x14ac:dyDescent="0.25">
      <c r="A3291" t="s">
        <v>273</v>
      </c>
      <c r="B3291" t="str">
        <f t="shared" si="1098"/>
        <v>E346 PRD Other, Whitehorn 2-3 Com-10</v>
      </c>
      <c r="C3291" s="19" t="s">
        <v>1230</v>
      </c>
      <c r="E3291" s="27">
        <v>43404</v>
      </c>
      <c r="F3291" s="249">
        <v>46462.34</v>
      </c>
      <c r="G3291" s="67">
        <v>2.5399999999999999E-2</v>
      </c>
      <c r="H3291" s="250">
        <v>98.350000000000009</v>
      </c>
      <c r="I3291" s="249">
        <f t="shared" si="1099"/>
        <v>46462.34</v>
      </c>
      <c r="J3291" s="67">
        <f t="shared" si="1089"/>
        <v>2.5399999999999999E-2</v>
      </c>
      <c r="K3291" s="259">
        <f t="shared" si="1100"/>
        <v>98.34528633333332</v>
      </c>
      <c r="L3291" s="250">
        <f t="shared" si="1102"/>
        <v>0</v>
      </c>
      <c r="M3291" s="19" t="s">
        <v>1260</v>
      </c>
      <c r="O3291" s="32" t="str">
        <f t="shared" si="1101"/>
        <v>E346</v>
      </c>
      <c r="P3291" s="318"/>
      <c r="T3291" s="19" t="s">
        <v>1260</v>
      </c>
    </row>
    <row r="3292" spans="1:20" outlineLevel="2" x14ac:dyDescent="0.25">
      <c r="A3292" t="s">
        <v>273</v>
      </c>
      <c r="B3292" t="str">
        <f t="shared" si="1098"/>
        <v>E346 PRD Other, Whitehorn 2-3 Com-11</v>
      </c>
      <c r="C3292" s="19" t="s">
        <v>1230</v>
      </c>
      <c r="E3292" s="27">
        <v>43434</v>
      </c>
      <c r="F3292" s="249">
        <v>46462.34</v>
      </c>
      <c r="G3292" s="67">
        <v>2.5399999999999999E-2</v>
      </c>
      <c r="H3292" s="250">
        <v>98.350000000000009</v>
      </c>
      <c r="I3292" s="249">
        <f t="shared" si="1099"/>
        <v>46462.34</v>
      </c>
      <c r="J3292" s="67">
        <f t="shared" si="1089"/>
        <v>2.5399999999999999E-2</v>
      </c>
      <c r="K3292" s="259">
        <f t="shared" si="1100"/>
        <v>98.34528633333332</v>
      </c>
      <c r="L3292" s="250">
        <f t="shared" si="1102"/>
        <v>0</v>
      </c>
      <c r="M3292" s="19" t="s">
        <v>1260</v>
      </c>
      <c r="O3292" s="32" t="str">
        <f t="shared" si="1101"/>
        <v>E346</v>
      </c>
      <c r="P3292" s="318"/>
      <c r="T3292" s="19" t="s">
        <v>1260</v>
      </c>
    </row>
    <row r="3293" spans="1:20" outlineLevel="2" x14ac:dyDescent="0.25">
      <c r="A3293" t="s">
        <v>273</v>
      </c>
      <c r="B3293" t="str">
        <f t="shared" si="1098"/>
        <v>E346 PRD Other, Whitehorn 2-3 Com-12</v>
      </c>
      <c r="C3293" s="19" t="s">
        <v>1230</v>
      </c>
      <c r="E3293" s="27">
        <v>43465</v>
      </c>
      <c r="F3293" s="249">
        <v>46462.34</v>
      </c>
      <c r="G3293" s="67">
        <v>2.5399999999999999E-2</v>
      </c>
      <c r="H3293" s="250">
        <v>98.350000000000009</v>
      </c>
      <c r="I3293" s="249">
        <f t="shared" si="1099"/>
        <v>46462.34</v>
      </c>
      <c r="J3293" s="67">
        <f t="shared" si="1089"/>
        <v>2.5399999999999999E-2</v>
      </c>
      <c r="K3293" s="259">
        <f t="shared" si="1100"/>
        <v>98.34528633333332</v>
      </c>
      <c r="L3293" s="250">
        <f t="shared" si="1102"/>
        <v>0</v>
      </c>
      <c r="M3293" s="19" t="s">
        <v>1260</v>
      </c>
      <c r="O3293" s="32" t="str">
        <f t="shared" si="1101"/>
        <v>E346</v>
      </c>
      <c r="P3293" s="318"/>
      <c r="T3293" s="19" t="s">
        <v>1260</v>
      </c>
    </row>
    <row r="3294" spans="1:20" s="19" customFormat="1" ht="15.75" outlineLevel="1" thickBot="1" x14ac:dyDescent="0.3">
      <c r="A3294" s="28" t="s">
        <v>876</v>
      </c>
      <c r="C3294" s="20" t="s">
        <v>1235</v>
      </c>
      <c r="E3294" s="104" t="s">
        <v>1266</v>
      </c>
      <c r="F3294" s="29"/>
      <c r="G3294" s="30"/>
      <c r="H3294" s="41">
        <f>SUBTOTAL(9,H3282:H3293)</f>
        <v>1180.2</v>
      </c>
      <c r="I3294" s="29"/>
      <c r="J3294" s="30">
        <f t="shared" si="1089"/>
        <v>0</v>
      </c>
      <c r="K3294" s="41">
        <f>SUBTOTAL(9,K3282:K3293)</f>
        <v>1180.1434359999998</v>
      </c>
      <c r="L3294" s="41">
        <f t="shared" si="1102"/>
        <v>-0.06</v>
      </c>
      <c r="O3294" s="32" t="str">
        <f>LEFT(A3294,5)</f>
        <v xml:space="preserve">E346 </v>
      </c>
      <c r="P3294" s="318">
        <f>-L3294/2</f>
        <v>0.03</v>
      </c>
    </row>
    <row r="3295" spans="1:20" ht="15.75" outlineLevel="2" thickTop="1" x14ac:dyDescent="0.25">
      <c r="A3295" t="s">
        <v>274</v>
      </c>
      <c r="B3295" t="str">
        <f t="shared" ref="B3295:B3306" si="1103">CONCATENATE(A3295,"-",MONTH(E3295))</f>
        <v>E34601 PRD Other, Hopkins Ridge-1</v>
      </c>
      <c r="C3295" s="19" t="s">
        <v>1230</v>
      </c>
      <c r="E3295" s="27">
        <v>43131</v>
      </c>
      <c r="F3295" s="249">
        <v>479164.8</v>
      </c>
      <c r="G3295" s="67">
        <v>5.91E-2</v>
      </c>
      <c r="H3295" s="250">
        <v>2359.89</v>
      </c>
      <c r="I3295" s="249">
        <f t="shared" ref="I3295:I3306" si="1104">VLOOKUP(CONCATENATE(A3295,"-12"),$B$6:$F$7816,5,FALSE)</f>
        <v>479164.8</v>
      </c>
      <c r="J3295" s="67">
        <f t="shared" si="1089"/>
        <v>5.91E-2</v>
      </c>
      <c r="K3295" s="259">
        <f t="shared" ref="K3295:K3306" si="1105">I3295*J3295/12</f>
        <v>2359.8866400000002</v>
      </c>
      <c r="L3295" s="250">
        <f t="shared" si="1102"/>
        <v>0</v>
      </c>
      <c r="M3295" s="19" t="s">
        <v>1260</v>
      </c>
      <c r="O3295" s="32" t="str">
        <f t="shared" ref="O3295:O3306" si="1106">LEFT(A3295,4)</f>
        <v>E346</v>
      </c>
      <c r="P3295" s="318"/>
      <c r="T3295" s="19" t="s">
        <v>1260</v>
      </c>
    </row>
    <row r="3296" spans="1:20" outlineLevel="2" x14ac:dyDescent="0.25">
      <c r="A3296" t="s">
        <v>274</v>
      </c>
      <c r="B3296" t="str">
        <f t="shared" si="1103"/>
        <v>E34601 PRD Other, Hopkins Ridge-2</v>
      </c>
      <c r="C3296" s="19" t="s">
        <v>1230</v>
      </c>
      <c r="E3296" s="27">
        <v>43159</v>
      </c>
      <c r="F3296" s="249">
        <v>479164.8</v>
      </c>
      <c r="G3296" s="67">
        <v>5.91E-2</v>
      </c>
      <c r="H3296" s="250">
        <v>2359.89</v>
      </c>
      <c r="I3296" s="249">
        <f t="shared" si="1104"/>
        <v>479164.8</v>
      </c>
      <c r="J3296" s="67">
        <f t="shared" si="1089"/>
        <v>5.91E-2</v>
      </c>
      <c r="K3296" s="259">
        <f t="shared" si="1105"/>
        <v>2359.8866400000002</v>
      </c>
      <c r="L3296" s="250">
        <f t="shared" si="1102"/>
        <v>0</v>
      </c>
      <c r="M3296" s="19" t="s">
        <v>1260</v>
      </c>
      <c r="O3296" s="32" t="str">
        <f t="shared" si="1106"/>
        <v>E346</v>
      </c>
      <c r="P3296" s="318"/>
      <c r="T3296" s="19" t="s">
        <v>1260</v>
      </c>
    </row>
    <row r="3297" spans="1:20" outlineLevel="2" x14ac:dyDescent="0.25">
      <c r="A3297" t="s">
        <v>274</v>
      </c>
      <c r="B3297" t="str">
        <f t="shared" si="1103"/>
        <v>E34601 PRD Other, Hopkins Ridge-3</v>
      </c>
      <c r="C3297" s="19" t="s">
        <v>1230</v>
      </c>
      <c r="E3297" s="27">
        <v>43190</v>
      </c>
      <c r="F3297" s="249">
        <v>479164.8</v>
      </c>
      <c r="G3297" s="67">
        <v>5.91E-2</v>
      </c>
      <c r="H3297" s="250">
        <v>2359.89</v>
      </c>
      <c r="I3297" s="249">
        <f t="shared" si="1104"/>
        <v>479164.8</v>
      </c>
      <c r="J3297" s="67">
        <f t="shared" si="1089"/>
        <v>5.91E-2</v>
      </c>
      <c r="K3297" s="259">
        <f t="shared" si="1105"/>
        <v>2359.8866400000002</v>
      </c>
      <c r="L3297" s="250">
        <f t="shared" si="1102"/>
        <v>0</v>
      </c>
      <c r="M3297" s="19" t="s">
        <v>1260</v>
      </c>
      <c r="O3297" s="32" t="str">
        <f t="shared" si="1106"/>
        <v>E346</v>
      </c>
      <c r="P3297" s="318"/>
      <c r="T3297" s="19" t="s">
        <v>1260</v>
      </c>
    </row>
    <row r="3298" spans="1:20" outlineLevel="2" x14ac:dyDescent="0.25">
      <c r="A3298" t="s">
        <v>274</v>
      </c>
      <c r="B3298" t="str">
        <f t="shared" si="1103"/>
        <v>E34601 PRD Other, Hopkins Ridge-4</v>
      </c>
      <c r="C3298" s="19" t="s">
        <v>1230</v>
      </c>
      <c r="E3298" s="27">
        <v>43220</v>
      </c>
      <c r="F3298" s="249">
        <v>479164.8</v>
      </c>
      <c r="G3298" s="67">
        <v>5.91E-2</v>
      </c>
      <c r="H3298" s="250">
        <v>2359.89</v>
      </c>
      <c r="I3298" s="249">
        <f t="shared" si="1104"/>
        <v>479164.8</v>
      </c>
      <c r="J3298" s="67">
        <f t="shared" si="1089"/>
        <v>5.91E-2</v>
      </c>
      <c r="K3298" s="259">
        <f t="shared" si="1105"/>
        <v>2359.8866400000002</v>
      </c>
      <c r="L3298" s="250">
        <f t="shared" si="1102"/>
        <v>0</v>
      </c>
      <c r="M3298" s="19" t="s">
        <v>1260</v>
      </c>
      <c r="O3298" s="32" t="str">
        <f t="shared" si="1106"/>
        <v>E346</v>
      </c>
      <c r="P3298" s="318"/>
      <c r="T3298" s="19" t="s">
        <v>1260</v>
      </c>
    </row>
    <row r="3299" spans="1:20" outlineLevel="2" x14ac:dyDescent="0.25">
      <c r="A3299" t="s">
        <v>274</v>
      </c>
      <c r="B3299" t="str">
        <f t="shared" si="1103"/>
        <v>E34601 PRD Other, Hopkins Ridge-5</v>
      </c>
      <c r="C3299" s="19" t="s">
        <v>1230</v>
      </c>
      <c r="E3299" s="27">
        <v>43251</v>
      </c>
      <c r="F3299" s="249">
        <v>479164.8</v>
      </c>
      <c r="G3299" s="67">
        <v>5.91E-2</v>
      </c>
      <c r="H3299" s="250">
        <v>2359.89</v>
      </c>
      <c r="I3299" s="249">
        <f t="shared" si="1104"/>
        <v>479164.8</v>
      </c>
      <c r="J3299" s="67">
        <f t="shared" si="1089"/>
        <v>5.91E-2</v>
      </c>
      <c r="K3299" s="259">
        <f t="shared" si="1105"/>
        <v>2359.8866400000002</v>
      </c>
      <c r="L3299" s="250">
        <f t="shared" si="1102"/>
        <v>0</v>
      </c>
      <c r="M3299" s="19" t="s">
        <v>1260</v>
      </c>
      <c r="O3299" s="32" t="str">
        <f t="shared" si="1106"/>
        <v>E346</v>
      </c>
      <c r="P3299" s="318"/>
      <c r="T3299" s="19" t="s">
        <v>1260</v>
      </c>
    </row>
    <row r="3300" spans="1:20" outlineLevel="2" x14ac:dyDescent="0.25">
      <c r="A3300" t="s">
        <v>274</v>
      </c>
      <c r="B3300" t="str">
        <f t="shared" si="1103"/>
        <v>E34601 PRD Other, Hopkins Ridge-6</v>
      </c>
      <c r="C3300" s="19" t="s">
        <v>1230</v>
      </c>
      <c r="E3300" s="27">
        <v>43281</v>
      </c>
      <c r="F3300" s="249">
        <v>479164.8</v>
      </c>
      <c r="G3300" s="67">
        <v>5.91E-2</v>
      </c>
      <c r="H3300" s="250">
        <v>2359.89</v>
      </c>
      <c r="I3300" s="249">
        <f t="shared" si="1104"/>
        <v>479164.8</v>
      </c>
      <c r="J3300" s="67">
        <f t="shared" si="1089"/>
        <v>5.91E-2</v>
      </c>
      <c r="K3300" s="259">
        <f t="shared" si="1105"/>
        <v>2359.8866400000002</v>
      </c>
      <c r="L3300" s="250">
        <f t="shared" si="1102"/>
        <v>0</v>
      </c>
      <c r="M3300" s="19" t="s">
        <v>1260</v>
      </c>
      <c r="O3300" s="32" t="str">
        <f t="shared" si="1106"/>
        <v>E346</v>
      </c>
      <c r="P3300" s="318"/>
      <c r="T3300" s="19" t="s">
        <v>1260</v>
      </c>
    </row>
    <row r="3301" spans="1:20" outlineLevel="2" x14ac:dyDescent="0.25">
      <c r="A3301" t="s">
        <v>274</v>
      </c>
      <c r="B3301" t="str">
        <f t="shared" si="1103"/>
        <v>E34601 PRD Other, Hopkins Ridge-7</v>
      </c>
      <c r="C3301" s="19" t="s">
        <v>1230</v>
      </c>
      <c r="E3301" s="27">
        <v>43312</v>
      </c>
      <c r="F3301" s="249">
        <v>479164.8</v>
      </c>
      <c r="G3301" s="67">
        <v>5.91E-2</v>
      </c>
      <c r="H3301" s="250">
        <v>2359.89</v>
      </c>
      <c r="I3301" s="249">
        <f t="shared" si="1104"/>
        <v>479164.8</v>
      </c>
      <c r="J3301" s="67">
        <f t="shared" si="1089"/>
        <v>5.91E-2</v>
      </c>
      <c r="K3301" s="259">
        <f t="shared" si="1105"/>
        <v>2359.8866400000002</v>
      </c>
      <c r="L3301" s="250">
        <f t="shared" si="1102"/>
        <v>0</v>
      </c>
      <c r="M3301" s="19" t="s">
        <v>1260</v>
      </c>
      <c r="O3301" s="32" t="str">
        <f t="shared" si="1106"/>
        <v>E346</v>
      </c>
      <c r="P3301" s="318"/>
      <c r="T3301" s="19" t="s">
        <v>1260</v>
      </c>
    </row>
    <row r="3302" spans="1:20" outlineLevel="2" x14ac:dyDescent="0.25">
      <c r="A3302" t="s">
        <v>274</v>
      </c>
      <c r="B3302" t="str">
        <f t="shared" si="1103"/>
        <v>E34601 PRD Other, Hopkins Ridge-8</v>
      </c>
      <c r="C3302" s="19" t="s">
        <v>1230</v>
      </c>
      <c r="E3302" s="27">
        <v>43343</v>
      </c>
      <c r="F3302" s="249">
        <v>479164.8</v>
      </c>
      <c r="G3302" s="67">
        <v>5.91E-2</v>
      </c>
      <c r="H3302" s="250">
        <v>2359.89</v>
      </c>
      <c r="I3302" s="249">
        <f t="shared" si="1104"/>
        <v>479164.8</v>
      </c>
      <c r="J3302" s="67">
        <f t="shared" si="1089"/>
        <v>5.91E-2</v>
      </c>
      <c r="K3302" s="259">
        <f t="shared" si="1105"/>
        <v>2359.8866400000002</v>
      </c>
      <c r="L3302" s="250">
        <f t="shared" si="1102"/>
        <v>0</v>
      </c>
      <c r="M3302" s="19" t="s">
        <v>1260</v>
      </c>
      <c r="O3302" s="32" t="str">
        <f t="shared" si="1106"/>
        <v>E346</v>
      </c>
      <c r="P3302" s="318"/>
      <c r="T3302" s="19" t="s">
        <v>1260</v>
      </c>
    </row>
    <row r="3303" spans="1:20" outlineLevel="2" x14ac:dyDescent="0.25">
      <c r="A3303" t="s">
        <v>274</v>
      </c>
      <c r="B3303" t="str">
        <f t="shared" si="1103"/>
        <v>E34601 PRD Other, Hopkins Ridge-9</v>
      </c>
      <c r="C3303" s="19" t="s">
        <v>1230</v>
      </c>
      <c r="E3303" s="27">
        <v>43373</v>
      </c>
      <c r="F3303" s="249">
        <v>479164.8</v>
      </c>
      <c r="G3303" s="67">
        <v>5.91E-2</v>
      </c>
      <c r="H3303" s="250">
        <v>2359.89</v>
      </c>
      <c r="I3303" s="249">
        <f t="shared" si="1104"/>
        <v>479164.8</v>
      </c>
      <c r="J3303" s="67">
        <f t="shared" si="1089"/>
        <v>5.91E-2</v>
      </c>
      <c r="K3303" s="259">
        <f t="shared" si="1105"/>
        <v>2359.8866400000002</v>
      </c>
      <c r="L3303" s="250">
        <f t="shared" si="1102"/>
        <v>0</v>
      </c>
      <c r="M3303" s="19" t="s">
        <v>1260</v>
      </c>
      <c r="O3303" s="32" t="str">
        <f t="shared" si="1106"/>
        <v>E346</v>
      </c>
      <c r="P3303" s="318"/>
      <c r="T3303" s="19" t="s">
        <v>1260</v>
      </c>
    </row>
    <row r="3304" spans="1:20" outlineLevel="2" x14ac:dyDescent="0.25">
      <c r="A3304" t="s">
        <v>274</v>
      </c>
      <c r="B3304" t="str">
        <f t="shared" si="1103"/>
        <v>E34601 PRD Other, Hopkins Ridge-10</v>
      </c>
      <c r="C3304" s="19" t="s">
        <v>1230</v>
      </c>
      <c r="E3304" s="27">
        <v>43404</v>
      </c>
      <c r="F3304" s="249">
        <v>479164.8</v>
      </c>
      <c r="G3304" s="67">
        <v>5.91E-2</v>
      </c>
      <c r="H3304" s="250">
        <v>2359.89</v>
      </c>
      <c r="I3304" s="249">
        <f t="shared" si="1104"/>
        <v>479164.8</v>
      </c>
      <c r="J3304" s="67">
        <f t="shared" si="1089"/>
        <v>5.91E-2</v>
      </c>
      <c r="K3304" s="259">
        <f t="shared" si="1105"/>
        <v>2359.8866400000002</v>
      </c>
      <c r="L3304" s="250">
        <f t="shared" si="1102"/>
        <v>0</v>
      </c>
      <c r="M3304" s="19" t="s">
        <v>1260</v>
      </c>
      <c r="O3304" s="32" t="str">
        <f t="shared" si="1106"/>
        <v>E346</v>
      </c>
      <c r="P3304" s="318"/>
      <c r="T3304" s="19" t="s">
        <v>1260</v>
      </c>
    </row>
    <row r="3305" spans="1:20" outlineLevel="2" x14ac:dyDescent="0.25">
      <c r="A3305" t="s">
        <v>274</v>
      </c>
      <c r="B3305" t="str">
        <f t="shared" si="1103"/>
        <v>E34601 PRD Other, Hopkins Ridge-11</v>
      </c>
      <c r="C3305" s="19" t="s">
        <v>1230</v>
      </c>
      <c r="E3305" s="27">
        <v>43434</v>
      </c>
      <c r="F3305" s="249">
        <v>479164.8</v>
      </c>
      <c r="G3305" s="67">
        <v>5.91E-2</v>
      </c>
      <c r="H3305" s="250">
        <v>2359.89</v>
      </c>
      <c r="I3305" s="249">
        <f t="shared" si="1104"/>
        <v>479164.8</v>
      </c>
      <c r="J3305" s="67">
        <f t="shared" si="1089"/>
        <v>5.91E-2</v>
      </c>
      <c r="K3305" s="259">
        <f t="shared" si="1105"/>
        <v>2359.8866400000002</v>
      </c>
      <c r="L3305" s="250">
        <f t="shared" si="1102"/>
        <v>0</v>
      </c>
      <c r="M3305" s="19" t="s">
        <v>1260</v>
      </c>
      <c r="O3305" s="32" t="str">
        <f t="shared" si="1106"/>
        <v>E346</v>
      </c>
      <c r="P3305" s="318"/>
      <c r="T3305" s="19" t="s">
        <v>1260</v>
      </c>
    </row>
    <row r="3306" spans="1:20" outlineLevel="2" x14ac:dyDescent="0.25">
      <c r="A3306" t="s">
        <v>274</v>
      </c>
      <c r="B3306" t="str">
        <f t="shared" si="1103"/>
        <v>E34601 PRD Other, Hopkins Ridge-12</v>
      </c>
      <c r="C3306" s="19" t="s">
        <v>1230</v>
      </c>
      <c r="E3306" s="27">
        <v>43465</v>
      </c>
      <c r="F3306" s="249">
        <v>479164.8</v>
      </c>
      <c r="G3306" s="67">
        <v>5.91E-2</v>
      </c>
      <c r="H3306" s="250">
        <v>2359.89</v>
      </c>
      <c r="I3306" s="249">
        <f t="shared" si="1104"/>
        <v>479164.8</v>
      </c>
      <c r="J3306" s="67">
        <f t="shared" si="1089"/>
        <v>5.91E-2</v>
      </c>
      <c r="K3306" s="259">
        <f t="shared" si="1105"/>
        <v>2359.8866400000002</v>
      </c>
      <c r="L3306" s="250">
        <f t="shared" si="1102"/>
        <v>0</v>
      </c>
      <c r="M3306" s="19" t="s">
        <v>1260</v>
      </c>
      <c r="O3306" s="32" t="str">
        <f t="shared" si="1106"/>
        <v>E346</v>
      </c>
      <c r="P3306" s="318"/>
      <c r="T3306" s="19" t="s">
        <v>1260</v>
      </c>
    </row>
    <row r="3307" spans="1:20" s="19" customFormat="1" ht="15.75" outlineLevel="1" thickBot="1" x14ac:dyDescent="0.3">
      <c r="A3307" s="28" t="s">
        <v>877</v>
      </c>
      <c r="C3307" s="20" t="s">
        <v>1235</v>
      </c>
      <c r="E3307" s="104" t="s">
        <v>1266</v>
      </c>
      <c r="F3307" s="29"/>
      <c r="G3307" s="30"/>
      <c r="H3307" s="41">
        <f>SUBTOTAL(9,H3295:H3306)</f>
        <v>28318.679999999997</v>
      </c>
      <c r="I3307" s="29"/>
      <c r="J3307" s="30">
        <f t="shared" si="1089"/>
        <v>0</v>
      </c>
      <c r="K3307" s="41">
        <f>SUBTOTAL(9,K3295:K3306)</f>
        <v>28318.639680000004</v>
      </c>
      <c r="L3307" s="41">
        <f t="shared" si="1102"/>
        <v>-0.04</v>
      </c>
      <c r="O3307" s="32" t="str">
        <f>LEFT(A3307,5)</f>
        <v>E3460</v>
      </c>
      <c r="P3307" s="318">
        <f>-L3307/2</f>
        <v>0.02</v>
      </c>
    </row>
    <row r="3308" spans="1:20" ht="15.75" outlineLevel="2" thickTop="1" x14ac:dyDescent="0.25">
      <c r="A3308" t="s">
        <v>275</v>
      </c>
      <c r="B3308" t="str">
        <f t="shared" ref="B3308:B3319" si="1107">CONCATENATE(A3308,"-",MONTH(E3308))</f>
        <v>E34601 PRD Other, LSR-1</v>
      </c>
      <c r="C3308" s="19" t="s">
        <v>1230</v>
      </c>
      <c r="E3308" s="27">
        <v>43131</v>
      </c>
      <c r="F3308" s="249">
        <v>2820158.96</v>
      </c>
      <c r="G3308" s="67">
        <v>4.2500000000000003E-2</v>
      </c>
      <c r="H3308" s="250">
        <v>9988.0700000000015</v>
      </c>
      <c r="I3308" s="249">
        <f t="shared" ref="I3308:I3319" si="1108">VLOOKUP(CONCATENATE(A3308,"-12"),$B$6:$F$7816,5,FALSE)</f>
        <v>2820158.96</v>
      </c>
      <c r="J3308" s="67">
        <f t="shared" si="1089"/>
        <v>4.2500000000000003E-2</v>
      </c>
      <c r="K3308" s="259">
        <f t="shared" ref="K3308:K3319" si="1109">I3308*J3308/12</f>
        <v>9988.0629833333351</v>
      </c>
      <c r="L3308" s="250">
        <f t="shared" si="1102"/>
        <v>-0.01</v>
      </c>
      <c r="M3308" s="19" t="s">
        <v>1260</v>
      </c>
      <c r="O3308" s="32" t="str">
        <f t="shared" ref="O3308:O3319" si="1110">LEFT(A3308,4)</f>
        <v>E346</v>
      </c>
      <c r="P3308" s="318"/>
      <c r="T3308" s="19" t="s">
        <v>1260</v>
      </c>
    </row>
    <row r="3309" spans="1:20" outlineLevel="2" x14ac:dyDescent="0.25">
      <c r="A3309" t="s">
        <v>275</v>
      </c>
      <c r="B3309" t="str">
        <f t="shared" si="1107"/>
        <v>E34601 PRD Other, LSR-2</v>
      </c>
      <c r="C3309" s="19" t="s">
        <v>1230</v>
      </c>
      <c r="E3309" s="27">
        <v>43159</v>
      </c>
      <c r="F3309" s="249">
        <v>2820158.96</v>
      </c>
      <c r="G3309" s="67">
        <v>4.2500000000000003E-2</v>
      </c>
      <c r="H3309" s="250">
        <v>9988.0700000000015</v>
      </c>
      <c r="I3309" s="249">
        <f t="shared" si="1108"/>
        <v>2820158.96</v>
      </c>
      <c r="J3309" s="67">
        <f t="shared" si="1089"/>
        <v>4.2500000000000003E-2</v>
      </c>
      <c r="K3309" s="259">
        <f t="shared" si="1109"/>
        <v>9988.0629833333351</v>
      </c>
      <c r="L3309" s="250">
        <f t="shared" si="1102"/>
        <v>-0.01</v>
      </c>
      <c r="M3309" s="19" t="s">
        <v>1260</v>
      </c>
      <c r="O3309" s="32" t="str">
        <f t="shared" si="1110"/>
        <v>E346</v>
      </c>
      <c r="P3309" s="318"/>
      <c r="T3309" s="19" t="s">
        <v>1260</v>
      </c>
    </row>
    <row r="3310" spans="1:20" outlineLevel="2" x14ac:dyDescent="0.25">
      <c r="A3310" t="s">
        <v>275</v>
      </c>
      <c r="B3310" t="str">
        <f t="shared" si="1107"/>
        <v>E34601 PRD Other, LSR-3</v>
      </c>
      <c r="C3310" s="19" t="s">
        <v>1230</v>
      </c>
      <c r="E3310" s="27">
        <v>43190</v>
      </c>
      <c r="F3310" s="249">
        <v>2820158.96</v>
      </c>
      <c r="G3310" s="67">
        <v>4.2500000000000003E-2</v>
      </c>
      <c r="H3310" s="250">
        <v>9988.0700000000015</v>
      </c>
      <c r="I3310" s="249">
        <f t="shared" si="1108"/>
        <v>2820158.96</v>
      </c>
      <c r="J3310" s="67">
        <f t="shared" ref="J3310:J3373" si="1111">G3310</f>
        <v>4.2500000000000003E-2</v>
      </c>
      <c r="K3310" s="259">
        <f t="shared" si="1109"/>
        <v>9988.0629833333351</v>
      </c>
      <c r="L3310" s="250">
        <f t="shared" si="1102"/>
        <v>-0.01</v>
      </c>
      <c r="M3310" s="19" t="s">
        <v>1260</v>
      </c>
      <c r="O3310" s="32" t="str">
        <f t="shared" si="1110"/>
        <v>E346</v>
      </c>
      <c r="P3310" s="318"/>
      <c r="T3310" s="19" t="s">
        <v>1260</v>
      </c>
    </row>
    <row r="3311" spans="1:20" outlineLevel="2" x14ac:dyDescent="0.25">
      <c r="A3311" t="s">
        <v>275</v>
      </c>
      <c r="B3311" t="str">
        <f t="shared" si="1107"/>
        <v>E34601 PRD Other, LSR-4</v>
      </c>
      <c r="C3311" s="19" t="s">
        <v>1230</v>
      </c>
      <c r="E3311" s="27">
        <v>43220</v>
      </c>
      <c r="F3311" s="249">
        <v>2820158.96</v>
      </c>
      <c r="G3311" s="67">
        <v>4.2500000000000003E-2</v>
      </c>
      <c r="H3311" s="250">
        <v>9988.0700000000015</v>
      </c>
      <c r="I3311" s="249">
        <f t="shared" si="1108"/>
        <v>2820158.96</v>
      </c>
      <c r="J3311" s="67">
        <f t="shared" si="1111"/>
        <v>4.2500000000000003E-2</v>
      </c>
      <c r="K3311" s="259">
        <f t="shared" si="1109"/>
        <v>9988.0629833333351</v>
      </c>
      <c r="L3311" s="250">
        <f t="shared" si="1102"/>
        <v>-0.01</v>
      </c>
      <c r="M3311" s="19" t="s">
        <v>1260</v>
      </c>
      <c r="O3311" s="32" t="str">
        <f t="shared" si="1110"/>
        <v>E346</v>
      </c>
      <c r="P3311" s="318"/>
      <c r="T3311" s="19" t="s">
        <v>1260</v>
      </c>
    </row>
    <row r="3312" spans="1:20" outlineLevel="2" x14ac:dyDescent="0.25">
      <c r="A3312" t="s">
        <v>275</v>
      </c>
      <c r="B3312" t="str">
        <f t="shared" si="1107"/>
        <v>E34601 PRD Other, LSR-5</v>
      </c>
      <c r="C3312" s="19" t="s">
        <v>1230</v>
      </c>
      <c r="E3312" s="27">
        <v>43251</v>
      </c>
      <c r="F3312" s="249">
        <v>2820158.96</v>
      </c>
      <c r="G3312" s="67">
        <v>4.2500000000000003E-2</v>
      </c>
      <c r="H3312" s="250">
        <v>9988.0700000000015</v>
      </c>
      <c r="I3312" s="249">
        <f t="shared" si="1108"/>
        <v>2820158.96</v>
      </c>
      <c r="J3312" s="67">
        <f t="shared" si="1111"/>
        <v>4.2500000000000003E-2</v>
      </c>
      <c r="K3312" s="259">
        <f t="shared" si="1109"/>
        <v>9988.0629833333351</v>
      </c>
      <c r="L3312" s="250">
        <f t="shared" si="1102"/>
        <v>-0.01</v>
      </c>
      <c r="M3312" s="19" t="s">
        <v>1260</v>
      </c>
      <c r="O3312" s="32" t="str">
        <f t="shared" si="1110"/>
        <v>E346</v>
      </c>
      <c r="P3312" s="318"/>
      <c r="T3312" s="19" t="s">
        <v>1260</v>
      </c>
    </row>
    <row r="3313" spans="1:20" outlineLevel="2" x14ac:dyDescent="0.25">
      <c r="A3313" t="s">
        <v>275</v>
      </c>
      <c r="B3313" t="str">
        <f t="shared" si="1107"/>
        <v>E34601 PRD Other, LSR-6</v>
      </c>
      <c r="C3313" s="19" t="s">
        <v>1230</v>
      </c>
      <c r="E3313" s="27">
        <v>43281</v>
      </c>
      <c r="F3313" s="249">
        <v>2820158.96</v>
      </c>
      <c r="G3313" s="67">
        <v>4.2500000000000003E-2</v>
      </c>
      <c r="H3313" s="250">
        <v>9988.0700000000015</v>
      </c>
      <c r="I3313" s="249">
        <f t="shared" si="1108"/>
        <v>2820158.96</v>
      </c>
      <c r="J3313" s="67">
        <f t="shared" si="1111"/>
        <v>4.2500000000000003E-2</v>
      </c>
      <c r="K3313" s="259">
        <f t="shared" si="1109"/>
        <v>9988.0629833333351</v>
      </c>
      <c r="L3313" s="250">
        <f t="shared" si="1102"/>
        <v>-0.01</v>
      </c>
      <c r="M3313" s="19" t="s">
        <v>1260</v>
      </c>
      <c r="O3313" s="32" t="str">
        <f t="shared" si="1110"/>
        <v>E346</v>
      </c>
      <c r="P3313" s="318"/>
      <c r="T3313" s="19" t="s">
        <v>1260</v>
      </c>
    </row>
    <row r="3314" spans="1:20" outlineLevel="2" x14ac:dyDescent="0.25">
      <c r="A3314" t="s">
        <v>275</v>
      </c>
      <c r="B3314" t="str">
        <f t="shared" si="1107"/>
        <v>E34601 PRD Other, LSR-7</v>
      </c>
      <c r="C3314" s="19" t="s">
        <v>1230</v>
      </c>
      <c r="E3314" s="27">
        <v>43312</v>
      </c>
      <c r="F3314" s="249">
        <v>2820158.96</v>
      </c>
      <c r="G3314" s="67">
        <v>4.2500000000000003E-2</v>
      </c>
      <c r="H3314" s="250">
        <v>9988.0700000000015</v>
      </c>
      <c r="I3314" s="249">
        <f t="shared" si="1108"/>
        <v>2820158.96</v>
      </c>
      <c r="J3314" s="67">
        <f t="shared" si="1111"/>
        <v>4.2500000000000003E-2</v>
      </c>
      <c r="K3314" s="259">
        <f t="shared" si="1109"/>
        <v>9988.0629833333351</v>
      </c>
      <c r="L3314" s="250">
        <f t="shared" si="1102"/>
        <v>-0.01</v>
      </c>
      <c r="M3314" s="19" t="s">
        <v>1260</v>
      </c>
      <c r="O3314" s="32" t="str">
        <f t="shared" si="1110"/>
        <v>E346</v>
      </c>
      <c r="P3314" s="318"/>
      <c r="T3314" s="19" t="s">
        <v>1260</v>
      </c>
    </row>
    <row r="3315" spans="1:20" outlineLevel="2" x14ac:dyDescent="0.25">
      <c r="A3315" t="s">
        <v>275</v>
      </c>
      <c r="B3315" t="str">
        <f t="shared" si="1107"/>
        <v>E34601 PRD Other, LSR-8</v>
      </c>
      <c r="C3315" s="19" t="s">
        <v>1230</v>
      </c>
      <c r="E3315" s="27">
        <v>43343</v>
      </c>
      <c r="F3315" s="249">
        <v>2820158.96</v>
      </c>
      <c r="G3315" s="67">
        <v>4.2500000000000003E-2</v>
      </c>
      <c r="H3315" s="250">
        <v>9988.0700000000015</v>
      </c>
      <c r="I3315" s="249">
        <f t="shared" si="1108"/>
        <v>2820158.96</v>
      </c>
      <c r="J3315" s="67">
        <f t="shared" si="1111"/>
        <v>4.2500000000000003E-2</v>
      </c>
      <c r="K3315" s="259">
        <f t="shared" si="1109"/>
        <v>9988.0629833333351</v>
      </c>
      <c r="L3315" s="250">
        <f t="shared" si="1102"/>
        <v>-0.01</v>
      </c>
      <c r="M3315" s="19" t="s">
        <v>1260</v>
      </c>
      <c r="O3315" s="32" t="str">
        <f t="shared" si="1110"/>
        <v>E346</v>
      </c>
      <c r="P3315" s="318"/>
      <c r="T3315" s="19" t="s">
        <v>1260</v>
      </c>
    </row>
    <row r="3316" spans="1:20" outlineLevel="2" x14ac:dyDescent="0.25">
      <c r="A3316" t="s">
        <v>275</v>
      </c>
      <c r="B3316" t="str">
        <f t="shared" si="1107"/>
        <v>E34601 PRD Other, LSR-9</v>
      </c>
      <c r="C3316" s="19" t="s">
        <v>1230</v>
      </c>
      <c r="E3316" s="27">
        <v>43373</v>
      </c>
      <c r="F3316" s="249">
        <v>2820158.96</v>
      </c>
      <c r="G3316" s="67">
        <v>4.2500000000000003E-2</v>
      </c>
      <c r="H3316" s="250">
        <v>9988.0700000000015</v>
      </c>
      <c r="I3316" s="249">
        <f t="shared" si="1108"/>
        <v>2820158.96</v>
      </c>
      <c r="J3316" s="67">
        <f t="shared" si="1111"/>
        <v>4.2500000000000003E-2</v>
      </c>
      <c r="K3316" s="259">
        <f t="shared" si="1109"/>
        <v>9988.0629833333351</v>
      </c>
      <c r="L3316" s="250">
        <f t="shared" si="1102"/>
        <v>-0.01</v>
      </c>
      <c r="M3316" s="19" t="s">
        <v>1260</v>
      </c>
      <c r="O3316" s="32" t="str">
        <f t="shared" si="1110"/>
        <v>E346</v>
      </c>
      <c r="P3316" s="318"/>
      <c r="T3316" s="19" t="s">
        <v>1260</v>
      </c>
    </row>
    <row r="3317" spans="1:20" outlineLevel="2" x14ac:dyDescent="0.25">
      <c r="A3317" t="s">
        <v>275</v>
      </c>
      <c r="B3317" t="str">
        <f t="shared" si="1107"/>
        <v>E34601 PRD Other, LSR-10</v>
      </c>
      <c r="C3317" s="19" t="s">
        <v>1230</v>
      </c>
      <c r="E3317" s="27">
        <v>43404</v>
      </c>
      <c r="F3317" s="249">
        <v>2820158.96</v>
      </c>
      <c r="G3317" s="67">
        <v>4.2500000000000003E-2</v>
      </c>
      <c r="H3317" s="250">
        <v>9988.0700000000015</v>
      </c>
      <c r="I3317" s="249">
        <f t="shared" si="1108"/>
        <v>2820158.96</v>
      </c>
      <c r="J3317" s="67">
        <f t="shared" si="1111"/>
        <v>4.2500000000000003E-2</v>
      </c>
      <c r="K3317" s="259">
        <f t="shared" si="1109"/>
        <v>9988.0629833333351</v>
      </c>
      <c r="L3317" s="250">
        <f t="shared" si="1102"/>
        <v>-0.01</v>
      </c>
      <c r="M3317" s="19" t="s">
        <v>1260</v>
      </c>
      <c r="O3317" s="32" t="str">
        <f t="shared" si="1110"/>
        <v>E346</v>
      </c>
      <c r="P3317" s="318"/>
      <c r="T3317" s="19" t="s">
        <v>1260</v>
      </c>
    </row>
    <row r="3318" spans="1:20" outlineLevel="2" x14ac:dyDescent="0.25">
      <c r="A3318" t="s">
        <v>275</v>
      </c>
      <c r="B3318" t="str">
        <f t="shared" si="1107"/>
        <v>E34601 PRD Other, LSR-11</v>
      </c>
      <c r="C3318" s="19" t="s">
        <v>1230</v>
      </c>
      <c r="E3318" s="27">
        <v>43434</v>
      </c>
      <c r="F3318" s="249">
        <v>2820158.96</v>
      </c>
      <c r="G3318" s="67">
        <v>4.2500000000000003E-2</v>
      </c>
      <c r="H3318" s="250">
        <v>9988.0700000000015</v>
      </c>
      <c r="I3318" s="249">
        <f t="shared" si="1108"/>
        <v>2820158.96</v>
      </c>
      <c r="J3318" s="67">
        <f t="shared" si="1111"/>
        <v>4.2500000000000003E-2</v>
      </c>
      <c r="K3318" s="259">
        <f t="shared" si="1109"/>
        <v>9988.0629833333351</v>
      </c>
      <c r="L3318" s="250">
        <f t="shared" si="1102"/>
        <v>-0.01</v>
      </c>
      <c r="M3318" s="19" t="s">
        <v>1260</v>
      </c>
      <c r="O3318" s="32" t="str">
        <f t="shared" si="1110"/>
        <v>E346</v>
      </c>
      <c r="P3318" s="318"/>
      <c r="T3318" s="19" t="s">
        <v>1260</v>
      </c>
    </row>
    <row r="3319" spans="1:20" outlineLevel="2" x14ac:dyDescent="0.25">
      <c r="A3319" t="s">
        <v>275</v>
      </c>
      <c r="B3319" t="str">
        <f t="shared" si="1107"/>
        <v>E34601 PRD Other, LSR-12</v>
      </c>
      <c r="C3319" s="19" t="s">
        <v>1230</v>
      </c>
      <c r="E3319" s="27">
        <v>43465</v>
      </c>
      <c r="F3319" s="249">
        <v>2820158.96</v>
      </c>
      <c r="G3319" s="67">
        <v>4.2500000000000003E-2</v>
      </c>
      <c r="H3319" s="250">
        <v>9988.0700000000015</v>
      </c>
      <c r="I3319" s="249">
        <f t="shared" si="1108"/>
        <v>2820158.96</v>
      </c>
      <c r="J3319" s="67">
        <f t="shared" si="1111"/>
        <v>4.2500000000000003E-2</v>
      </c>
      <c r="K3319" s="259">
        <f t="shared" si="1109"/>
        <v>9988.0629833333351</v>
      </c>
      <c r="L3319" s="250">
        <f t="shared" si="1102"/>
        <v>-0.01</v>
      </c>
      <c r="M3319" s="19" t="s">
        <v>1260</v>
      </c>
      <c r="O3319" s="32" t="str">
        <f t="shared" si="1110"/>
        <v>E346</v>
      </c>
      <c r="P3319" s="318"/>
      <c r="T3319" s="19" t="s">
        <v>1260</v>
      </c>
    </row>
    <row r="3320" spans="1:20" s="19" customFormat="1" ht="15.75" outlineLevel="1" thickBot="1" x14ac:dyDescent="0.3">
      <c r="A3320" s="28" t="s">
        <v>878</v>
      </c>
      <c r="C3320" s="20" t="s">
        <v>1235</v>
      </c>
      <c r="E3320" s="104" t="s">
        <v>1266</v>
      </c>
      <c r="F3320" s="29"/>
      <c r="G3320" s="30"/>
      <c r="H3320" s="41">
        <f>SUBTOTAL(9,H3308:H3319)</f>
        <v>119856.84000000004</v>
      </c>
      <c r="I3320" s="29"/>
      <c r="J3320" s="30">
        <f t="shared" si="1111"/>
        <v>0</v>
      </c>
      <c r="K3320" s="41">
        <f>SUBTOTAL(9,K3308:K3319)</f>
        <v>119856.75580000003</v>
      </c>
      <c r="L3320" s="41">
        <f t="shared" si="1102"/>
        <v>-0.08</v>
      </c>
      <c r="O3320" s="32" t="str">
        <f>LEFT(A3320,5)</f>
        <v>E3460</v>
      </c>
      <c r="P3320" s="318">
        <f>-L3320/2</f>
        <v>0.04</v>
      </c>
    </row>
    <row r="3321" spans="1:20" ht="15.75" outlineLevel="2" thickTop="1" x14ac:dyDescent="0.25">
      <c r="A3321" t="s">
        <v>276</v>
      </c>
      <c r="B3321" t="str">
        <f t="shared" ref="B3321:B3332" si="1112">CONCATENATE(A3321,"-",MONTH(E3321))</f>
        <v>E34601 PRD Other, Wild Horse-1</v>
      </c>
      <c r="C3321" s="19" t="s">
        <v>1230</v>
      </c>
      <c r="E3321" s="27">
        <v>43131</v>
      </c>
      <c r="F3321" s="249">
        <v>677428.68</v>
      </c>
      <c r="G3321" s="67">
        <v>5.62E-2</v>
      </c>
      <c r="H3321" s="250">
        <v>3172.62</v>
      </c>
      <c r="I3321" s="249">
        <f t="shared" ref="I3321:I3332" si="1113">VLOOKUP(CONCATENATE(A3321,"-12"),$B$6:$F$7816,5,FALSE)</f>
        <v>677428.68</v>
      </c>
      <c r="J3321" s="67">
        <f t="shared" si="1111"/>
        <v>5.62E-2</v>
      </c>
      <c r="K3321" s="259">
        <f t="shared" ref="K3321:K3332" si="1114">I3321*J3321/12</f>
        <v>3172.6243180000001</v>
      </c>
      <c r="L3321" s="250">
        <f t="shared" si="1102"/>
        <v>0</v>
      </c>
      <c r="M3321" s="19" t="s">
        <v>1260</v>
      </c>
      <c r="O3321" s="32" t="str">
        <f t="shared" ref="O3321:O3332" si="1115">LEFT(A3321,4)</f>
        <v>E346</v>
      </c>
      <c r="P3321" s="318"/>
      <c r="T3321" s="19" t="s">
        <v>1260</v>
      </c>
    </row>
    <row r="3322" spans="1:20" outlineLevel="2" x14ac:dyDescent="0.25">
      <c r="A3322" t="s">
        <v>276</v>
      </c>
      <c r="B3322" t="str">
        <f t="shared" si="1112"/>
        <v>E34601 PRD Other, Wild Horse-2</v>
      </c>
      <c r="C3322" s="19" t="s">
        <v>1230</v>
      </c>
      <c r="E3322" s="27">
        <v>43159</v>
      </c>
      <c r="F3322" s="249">
        <v>677428.68</v>
      </c>
      <c r="G3322" s="67">
        <v>5.62E-2</v>
      </c>
      <c r="H3322" s="250">
        <v>3172.62</v>
      </c>
      <c r="I3322" s="249">
        <f t="shared" si="1113"/>
        <v>677428.68</v>
      </c>
      <c r="J3322" s="67">
        <f t="shared" si="1111"/>
        <v>5.62E-2</v>
      </c>
      <c r="K3322" s="259">
        <f t="shared" si="1114"/>
        <v>3172.6243180000001</v>
      </c>
      <c r="L3322" s="250">
        <f t="shared" si="1102"/>
        <v>0</v>
      </c>
      <c r="M3322" s="19" t="s">
        <v>1260</v>
      </c>
      <c r="O3322" s="32" t="str">
        <f t="shared" si="1115"/>
        <v>E346</v>
      </c>
      <c r="P3322" s="318"/>
      <c r="T3322" s="19" t="s">
        <v>1260</v>
      </c>
    </row>
    <row r="3323" spans="1:20" outlineLevel="2" x14ac:dyDescent="0.25">
      <c r="A3323" t="s">
        <v>276</v>
      </c>
      <c r="B3323" t="str">
        <f t="shared" si="1112"/>
        <v>E34601 PRD Other, Wild Horse-3</v>
      </c>
      <c r="C3323" s="19" t="s">
        <v>1230</v>
      </c>
      <c r="E3323" s="27">
        <v>43190</v>
      </c>
      <c r="F3323" s="249">
        <v>677428.68</v>
      </c>
      <c r="G3323" s="67">
        <v>5.62E-2</v>
      </c>
      <c r="H3323" s="250">
        <v>3172.62</v>
      </c>
      <c r="I3323" s="249">
        <f t="shared" si="1113"/>
        <v>677428.68</v>
      </c>
      <c r="J3323" s="67">
        <f t="shared" si="1111"/>
        <v>5.62E-2</v>
      </c>
      <c r="K3323" s="259">
        <f t="shared" si="1114"/>
        <v>3172.6243180000001</v>
      </c>
      <c r="L3323" s="250">
        <f t="shared" si="1102"/>
        <v>0</v>
      </c>
      <c r="M3323" s="19" t="s">
        <v>1260</v>
      </c>
      <c r="O3323" s="32" t="str">
        <f t="shared" si="1115"/>
        <v>E346</v>
      </c>
      <c r="P3323" s="318"/>
      <c r="T3323" s="19" t="s">
        <v>1260</v>
      </c>
    </row>
    <row r="3324" spans="1:20" outlineLevel="2" x14ac:dyDescent="0.25">
      <c r="A3324" t="s">
        <v>276</v>
      </c>
      <c r="B3324" t="str">
        <f t="shared" si="1112"/>
        <v>E34601 PRD Other, Wild Horse-4</v>
      </c>
      <c r="C3324" s="19" t="s">
        <v>1230</v>
      </c>
      <c r="E3324" s="27">
        <v>43220</v>
      </c>
      <c r="F3324" s="249">
        <v>677428.68</v>
      </c>
      <c r="G3324" s="67">
        <v>5.62E-2</v>
      </c>
      <c r="H3324" s="250">
        <v>3172.62</v>
      </c>
      <c r="I3324" s="249">
        <f t="shared" si="1113"/>
        <v>677428.68</v>
      </c>
      <c r="J3324" s="67">
        <f t="shared" si="1111"/>
        <v>5.62E-2</v>
      </c>
      <c r="K3324" s="259">
        <f t="shared" si="1114"/>
        <v>3172.6243180000001</v>
      </c>
      <c r="L3324" s="250">
        <f t="shared" si="1102"/>
        <v>0</v>
      </c>
      <c r="M3324" s="19" t="s">
        <v>1260</v>
      </c>
      <c r="O3324" s="32" t="str">
        <f t="shared" si="1115"/>
        <v>E346</v>
      </c>
      <c r="P3324" s="318"/>
      <c r="T3324" s="19" t="s">
        <v>1260</v>
      </c>
    </row>
    <row r="3325" spans="1:20" outlineLevel="2" x14ac:dyDescent="0.25">
      <c r="A3325" t="s">
        <v>276</v>
      </c>
      <c r="B3325" t="str">
        <f t="shared" si="1112"/>
        <v>E34601 PRD Other, Wild Horse-5</v>
      </c>
      <c r="C3325" s="19" t="s">
        <v>1230</v>
      </c>
      <c r="E3325" s="27">
        <v>43251</v>
      </c>
      <c r="F3325" s="249">
        <v>677428.68</v>
      </c>
      <c r="G3325" s="67">
        <v>5.62E-2</v>
      </c>
      <c r="H3325" s="250">
        <v>3172.62</v>
      </c>
      <c r="I3325" s="249">
        <f t="shared" si="1113"/>
        <v>677428.68</v>
      </c>
      <c r="J3325" s="67">
        <f t="shared" si="1111"/>
        <v>5.62E-2</v>
      </c>
      <c r="K3325" s="259">
        <f t="shared" si="1114"/>
        <v>3172.6243180000001</v>
      </c>
      <c r="L3325" s="250">
        <f t="shared" si="1102"/>
        <v>0</v>
      </c>
      <c r="M3325" s="19" t="s">
        <v>1260</v>
      </c>
      <c r="O3325" s="32" t="str">
        <f t="shared" si="1115"/>
        <v>E346</v>
      </c>
      <c r="P3325" s="318"/>
      <c r="T3325" s="19" t="s">
        <v>1260</v>
      </c>
    </row>
    <row r="3326" spans="1:20" outlineLevel="2" x14ac:dyDescent="0.25">
      <c r="A3326" t="s">
        <v>276</v>
      </c>
      <c r="B3326" t="str">
        <f t="shared" si="1112"/>
        <v>E34601 PRD Other, Wild Horse-6</v>
      </c>
      <c r="C3326" s="19" t="s">
        <v>1230</v>
      </c>
      <c r="E3326" s="27">
        <v>43281</v>
      </c>
      <c r="F3326" s="249">
        <v>677428.68</v>
      </c>
      <c r="G3326" s="67">
        <v>5.62E-2</v>
      </c>
      <c r="H3326" s="250">
        <v>3172.62</v>
      </c>
      <c r="I3326" s="249">
        <f t="shared" si="1113"/>
        <v>677428.68</v>
      </c>
      <c r="J3326" s="67">
        <f t="shared" si="1111"/>
        <v>5.62E-2</v>
      </c>
      <c r="K3326" s="259">
        <f t="shared" si="1114"/>
        <v>3172.6243180000001</v>
      </c>
      <c r="L3326" s="250">
        <f t="shared" si="1102"/>
        <v>0</v>
      </c>
      <c r="M3326" s="19" t="s">
        <v>1260</v>
      </c>
      <c r="O3326" s="32" t="str">
        <f t="shared" si="1115"/>
        <v>E346</v>
      </c>
      <c r="P3326" s="318"/>
      <c r="T3326" s="19" t="s">
        <v>1260</v>
      </c>
    </row>
    <row r="3327" spans="1:20" outlineLevel="2" x14ac:dyDescent="0.25">
      <c r="A3327" t="s">
        <v>276</v>
      </c>
      <c r="B3327" t="str">
        <f t="shared" si="1112"/>
        <v>E34601 PRD Other, Wild Horse-7</v>
      </c>
      <c r="C3327" s="19" t="s">
        <v>1230</v>
      </c>
      <c r="E3327" s="27">
        <v>43312</v>
      </c>
      <c r="F3327" s="249">
        <v>677428.68</v>
      </c>
      <c r="G3327" s="67">
        <v>5.62E-2</v>
      </c>
      <c r="H3327" s="250">
        <v>3172.62</v>
      </c>
      <c r="I3327" s="249">
        <f t="shared" si="1113"/>
        <v>677428.68</v>
      </c>
      <c r="J3327" s="67">
        <f t="shared" si="1111"/>
        <v>5.62E-2</v>
      </c>
      <c r="K3327" s="259">
        <f t="shared" si="1114"/>
        <v>3172.6243180000001</v>
      </c>
      <c r="L3327" s="250">
        <f t="shared" si="1102"/>
        <v>0</v>
      </c>
      <c r="M3327" s="19" t="s">
        <v>1260</v>
      </c>
      <c r="O3327" s="32" t="str">
        <f t="shared" si="1115"/>
        <v>E346</v>
      </c>
      <c r="P3327" s="318"/>
      <c r="T3327" s="19" t="s">
        <v>1260</v>
      </c>
    </row>
    <row r="3328" spans="1:20" outlineLevel="2" x14ac:dyDescent="0.25">
      <c r="A3328" t="s">
        <v>276</v>
      </c>
      <c r="B3328" t="str">
        <f t="shared" si="1112"/>
        <v>E34601 PRD Other, Wild Horse-8</v>
      </c>
      <c r="C3328" s="19" t="s">
        <v>1230</v>
      </c>
      <c r="E3328" s="27">
        <v>43343</v>
      </c>
      <c r="F3328" s="249">
        <v>677428.68</v>
      </c>
      <c r="G3328" s="67">
        <v>5.62E-2</v>
      </c>
      <c r="H3328" s="250">
        <v>3172.62</v>
      </c>
      <c r="I3328" s="249">
        <f t="shared" si="1113"/>
        <v>677428.68</v>
      </c>
      <c r="J3328" s="67">
        <f t="shared" si="1111"/>
        <v>5.62E-2</v>
      </c>
      <c r="K3328" s="259">
        <f t="shared" si="1114"/>
        <v>3172.6243180000001</v>
      </c>
      <c r="L3328" s="250">
        <f t="shared" si="1102"/>
        <v>0</v>
      </c>
      <c r="M3328" s="19" t="s">
        <v>1260</v>
      </c>
      <c r="O3328" s="32" t="str">
        <f t="shared" si="1115"/>
        <v>E346</v>
      </c>
      <c r="P3328" s="318"/>
      <c r="T3328" s="19" t="s">
        <v>1260</v>
      </c>
    </row>
    <row r="3329" spans="1:20" outlineLevel="2" x14ac:dyDescent="0.25">
      <c r="A3329" t="s">
        <v>276</v>
      </c>
      <c r="B3329" t="str">
        <f t="shared" si="1112"/>
        <v>E34601 PRD Other, Wild Horse-9</v>
      </c>
      <c r="C3329" s="19" t="s">
        <v>1230</v>
      </c>
      <c r="E3329" s="27">
        <v>43373</v>
      </c>
      <c r="F3329" s="249">
        <v>677428.68</v>
      </c>
      <c r="G3329" s="67">
        <v>5.62E-2</v>
      </c>
      <c r="H3329" s="250">
        <v>3172.62</v>
      </c>
      <c r="I3329" s="249">
        <f t="shared" si="1113"/>
        <v>677428.68</v>
      </c>
      <c r="J3329" s="67">
        <f t="shared" si="1111"/>
        <v>5.62E-2</v>
      </c>
      <c r="K3329" s="259">
        <f t="shared" si="1114"/>
        <v>3172.6243180000001</v>
      </c>
      <c r="L3329" s="250">
        <f t="shared" si="1102"/>
        <v>0</v>
      </c>
      <c r="M3329" s="19" t="s">
        <v>1260</v>
      </c>
      <c r="O3329" s="32" t="str">
        <f t="shared" si="1115"/>
        <v>E346</v>
      </c>
      <c r="P3329" s="318"/>
      <c r="T3329" s="19" t="s">
        <v>1260</v>
      </c>
    </row>
    <row r="3330" spans="1:20" outlineLevel="2" x14ac:dyDescent="0.25">
      <c r="A3330" t="s">
        <v>276</v>
      </c>
      <c r="B3330" t="str">
        <f t="shared" si="1112"/>
        <v>E34601 PRD Other, Wild Horse-10</v>
      </c>
      <c r="C3330" s="19" t="s">
        <v>1230</v>
      </c>
      <c r="E3330" s="27">
        <v>43404</v>
      </c>
      <c r="F3330" s="249">
        <v>677428.68</v>
      </c>
      <c r="G3330" s="67">
        <v>5.62E-2</v>
      </c>
      <c r="H3330" s="250">
        <v>3172.62</v>
      </c>
      <c r="I3330" s="249">
        <f t="shared" si="1113"/>
        <v>677428.68</v>
      </c>
      <c r="J3330" s="67">
        <f t="shared" si="1111"/>
        <v>5.62E-2</v>
      </c>
      <c r="K3330" s="259">
        <f t="shared" si="1114"/>
        <v>3172.6243180000001</v>
      </c>
      <c r="L3330" s="250">
        <f t="shared" si="1102"/>
        <v>0</v>
      </c>
      <c r="M3330" s="19" t="s">
        <v>1260</v>
      </c>
      <c r="O3330" s="32" t="str">
        <f t="shared" si="1115"/>
        <v>E346</v>
      </c>
      <c r="P3330" s="318"/>
      <c r="T3330" s="19" t="s">
        <v>1260</v>
      </c>
    </row>
    <row r="3331" spans="1:20" outlineLevel="2" x14ac:dyDescent="0.25">
      <c r="A3331" t="s">
        <v>276</v>
      </c>
      <c r="B3331" t="str">
        <f t="shared" si="1112"/>
        <v>E34601 PRD Other, Wild Horse-11</v>
      </c>
      <c r="C3331" s="19" t="s">
        <v>1230</v>
      </c>
      <c r="E3331" s="27">
        <v>43434</v>
      </c>
      <c r="F3331" s="249">
        <v>677428.68</v>
      </c>
      <c r="G3331" s="67">
        <v>5.62E-2</v>
      </c>
      <c r="H3331" s="250">
        <v>3172.62</v>
      </c>
      <c r="I3331" s="249">
        <f t="shared" si="1113"/>
        <v>677428.68</v>
      </c>
      <c r="J3331" s="67">
        <f t="shared" si="1111"/>
        <v>5.62E-2</v>
      </c>
      <c r="K3331" s="259">
        <f t="shared" si="1114"/>
        <v>3172.6243180000001</v>
      </c>
      <c r="L3331" s="250">
        <f t="shared" si="1102"/>
        <v>0</v>
      </c>
      <c r="M3331" s="19" t="s">
        <v>1260</v>
      </c>
      <c r="O3331" s="32" t="str">
        <f t="shared" si="1115"/>
        <v>E346</v>
      </c>
      <c r="P3331" s="318"/>
      <c r="T3331" s="19" t="s">
        <v>1260</v>
      </c>
    </row>
    <row r="3332" spans="1:20" outlineLevel="2" x14ac:dyDescent="0.25">
      <c r="A3332" t="s">
        <v>276</v>
      </c>
      <c r="B3332" t="str">
        <f t="shared" si="1112"/>
        <v>E34601 PRD Other, Wild Horse-12</v>
      </c>
      <c r="C3332" s="19" t="s">
        <v>1230</v>
      </c>
      <c r="E3332" s="27">
        <v>43465</v>
      </c>
      <c r="F3332" s="249">
        <v>677428.68</v>
      </c>
      <c r="G3332" s="67">
        <v>5.62E-2</v>
      </c>
      <c r="H3332" s="250">
        <v>3172.62</v>
      </c>
      <c r="I3332" s="249">
        <f t="shared" si="1113"/>
        <v>677428.68</v>
      </c>
      <c r="J3332" s="67">
        <f t="shared" si="1111"/>
        <v>5.62E-2</v>
      </c>
      <c r="K3332" s="259">
        <f t="shared" si="1114"/>
        <v>3172.6243180000001</v>
      </c>
      <c r="L3332" s="250">
        <f t="shared" si="1102"/>
        <v>0</v>
      </c>
      <c r="M3332" s="19" t="s">
        <v>1260</v>
      </c>
      <c r="O3332" s="32" t="str">
        <f t="shared" si="1115"/>
        <v>E346</v>
      </c>
      <c r="P3332" s="318"/>
      <c r="T3332" s="19" t="s">
        <v>1260</v>
      </c>
    </row>
    <row r="3333" spans="1:20" s="19" customFormat="1" ht="15.75" outlineLevel="1" thickBot="1" x14ac:dyDescent="0.3">
      <c r="A3333" s="28" t="s">
        <v>879</v>
      </c>
      <c r="C3333" s="20" t="s">
        <v>1235</v>
      </c>
      <c r="E3333" s="104" t="s">
        <v>1266</v>
      </c>
      <c r="F3333" s="29"/>
      <c r="G3333" s="30"/>
      <c r="H3333" s="41">
        <f>SUBTOTAL(9,H3321:H3332)</f>
        <v>38071.439999999995</v>
      </c>
      <c r="I3333" s="29"/>
      <c r="J3333" s="30">
        <f t="shared" si="1111"/>
        <v>0</v>
      </c>
      <c r="K3333" s="41">
        <f>SUBTOTAL(9,K3321:K3332)</f>
        <v>38071.491816000009</v>
      </c>
      <c r="L3333" s="41">
        <f t="shared" si="1102"/>
        <v>0.05</v>
      </c>
      <c r="O3333" s="32" t="str">
        <f>LEFT(A3333,5)</f>
        <v>E3460</v>
      </c>
      <c r="P3333" s="318">
        <f>-L3333/2</f>
        <v>-2.5000000000000001E-2</v>
      </c>
    </row>
    <row r="3334" spans="1:20" ht="15.75" outlineLevel="2" thickTop="1" x14ac:dyDescent="0.25">
      <c r="A3334" t="s">
        <v>277</v>
      </c>
      <c r="B3334" t="str">
        <f t="shared" ref="B3334:B3345" si="1116">CONCATENATE(A3334,"-",MONTH(E3334))</f>
        <v>E34601 PRD Other, Wild Horse Expan-1</v>
      </c>
      <c r="C3334" s="19" t="s">
        <v>1230</v>
      </c>
      <c r="E3334" s="27">
        <v>43131</v>
      </c>
      <c r="F3334" s="249">
        <v>28653.5</v>
      </c>
      <c r="G3334" s="67">
        <v>5.62E-2</v>
      </c>
      <c r="H3334" s="250">
        <v>134.19999999999999</v>
      </c>
      <c r="I3334" s="249">
        <f t="shared" ref="I3334:I3345" si="1117">VLOOKUP(CONCATENATE(A3334,"-12"),$B$6:$F$7816,5,FALSE)</f>
        <v>28653.5</v>
      </c>
      <c r="J3334" s="67">
        <f t="shared" si="1111"/>
        <v>5.62E-2</v>
      </c>
      <c r="K3334" s="259">
        <f t="shared" ref="K3334:K3345" si="1118">I3334*J3334/12</f>
        <v>134.19389166666667</v>
      </c>
      <c r="L3334" s="250">
        <f t="shared" si="1102"/>
        <v>-0.01</v>
      </c>
      <c r="M3334" s="19" t="s">
        <v>1260</v>
      </c>
      <c r="O3334" s="32" t="str">
        <f t="shared" ref="O3334:O3345" si="1119">LEFT(A3334,4)</f>
        <v>E346</v>
      </c>
      <c r="P3334" s="318"/>
      <c r="T3334" s="19" t="s">
        <v>1260</v>
      </c>
    </row>
    <row r="3335" spans="1:20" outlineLevel="2" x14ac:dyDescent="0.25">
      <c r="A3335" t="s">
        <v>277</v>
      </c>
      <c r="B3335" t="str">
        <f t="shared" si="1116"/>
        <v>E34601 PRD Other, Wild Horse Expan-2</v>
      </c>
      <c r="C3335" s="19" t="s">
        <v>1230</v>
      </c>
      <c r="E3335" s="27">
        <v>43159</v>
      </c>
      <c r="F3335" s="249">
        <v>28653.5</v>
      </c>
      <c r="G3335" s="67">
        <v>5.62E-2</v>
      </c>
      <c r="H3335" s="250">
        <v>134.19999999999999</v>
      </c>
      <c r="I3335" s="249">
        <f t="shared" si="1117"/>
        <v>28653.5</v>
      </c>
      <c r="J3335" s="67">
        <f t="shared" si="1111"/>
        <v>5.62E-2</v>
      </c>
      <c r="K3335" s="259">
        <f t="shared" si="1118"/>
        <v>134.19389166666667</v>
      </c>
      <c r="L3335" s="250">
        <f t="shared" si="1102"/>
        <v>-0.01</v>
      </c>
      <c r="M3335" s="19" t="s">
        <v>1260</v>
      </c>
      <c r="O3335" s="32" t="str">
        <f t="shared" si="1119"/>
        <v>E346</v>
      </c>
      <c r="P3335" s="318"/>
      <c r="T3335" s="19" t="s">
        <v>1260</v>
      </c>
    </row>
    <row r="3336" spans="1:20" outlineLevel="2" x14ac:dyDescent="0.25">
      <c r="A3336" t="s">
        <v>277</v>
      </c>
      <c r="B3336" t="str">
        <f t="shared" si="1116"/>
        <v>E34601 PRD Other, Wild Horse Expan-3</v>
      </c>
      <c r="C3336" s="19" t="s">
        <v>1230</v>
      </c>
      <c r="E3336" s="27">
        <v>43190</v>
      </c>
      <c r="F3336" s="249">
        <v>28653.5</v>
      </c>
      <c r="G3336" s="67">
        <v>5.62E-2</v>
      </c>
      <c r="H3336" s="250">
        <v>134.19999999999999</v>
      </c>
      <c r="I3336" s="249">
        <f t="shared" si="1117"/>
        <v>28653.5</v>
      </c>
      <c r="J3336" s="67">
        <f t="shared" si="1111"/>
        <v>5.62E-2</v>
      </c>
      <c r="K3336" s="259">
        <f t="shared" si="1118"/>
        <v>134.19389166666667</v>
      </c>
      <c r="L3336" s="250">
        <f t="shared" si="1102"/>
        <v>-0.01</v>
      </c>
      <c r="M3336" s="19" t="s">
        <v>1260</v>
      </c>
      <c r="O3336" s="32" t="str">
        <f t="shared" si="1119"/>
        <v>E346</v>
      </c>
      <c r="P3336" s="318"/>
      <c r="T3336" s="19" t="s">
        <v>1260</v>
      </c>
    </row>
    <row r="3337" spans="1:20" outlineLevel="2" x14ac:dyDescent="0.25">
      <c r="A3337" t="s">
        <v>277</v>
      </c>
      <c r="B3337" t="str">
        <f t="shared" si="1116"/>
        <v>E34601 PRD Other, Wild Horse Expan-4</v>
      </c>
      <c r="C3337" s="19" t="s">
        <v>1230</v>
      </c>
      <c r="E3337" s="27">
        <v>43220</v>
      </c>
      <c r="F3337" s="249">
        <v>28653.5</v>
      </c>
      <c r="G3337" s="67">
        <v>5.62E-2</v>
      </c>
      <c r="H3337" s="250">
        <v>134.19999999999999</v>
      </c>
      <c r="I3337" s="249">
        <f t="shared" si="1117"/>
        <v>28653.5</v>
      </c>
      <c r="J3337" s="67">
        <f t="shared" si="1111"/>
        <v>5.62E-2</v>
      </c>
      <c r="K3337" s="259">
        <f t="shared" si="1118"/>
        <v>134.19389166666667</v>
      </c>
      <c r="L3337" s="250">
        <f t="shared" si="1102"/>
        <v>-0.01</v>
      </c>
      <c r="M3337" s="19" t="s">
        <v>1260</v>
      </c>
      <c r="O3337" s="32" t="str">
        <f t="shared" si="1119"/>
        <v>E346</v>
      </c>
      <c r="P3337" s="318"/>
      <c r="T3337" s="19" t="s">
        <v>1260</v>
      </c>
    </row>
    <row r="3338" spans="1:20" outlineLevel="2" x14ac:dyDescent="0.25">
      <c r="A3338" t="s">
        <v>277</v>
      </c>
      <c r="B3338" t="str">
        <f t="shared" si="1116"/>
        <v>E34601 PRD Other, Wild Horse Expan-5</v>
      </c>
      <c r="C3338" s="19" t="s">
        <v>1230</v>
      </c>
      <c r="E3338" s="27">
        <v>43251</v>
      </c>
      <c r="F3338" s="249">
        <v>28653.5</v>
      </c>
      <c r="G3338" s="67">
        <v>5.62E-2</v>
      </c>
      <c r="H3338" s="250">
        <v>134.19999999999999</v>
      </c>
      <c r="I3338" s="249">
        <f t="shared" si="1117"/>
        <v>28653.5</v>
      </c>
      <c r="J3338" s="67">
        <f t="shared" si="1111"/>
        <v>5.62E-2</v>
      </c>
      <c r="K3338" s="259">
        <f t="shared" si="1118"/>
        <v>134.19389166666667</v>
      </c>
      <c r="L3338" s="250">
        <f t="shared" si="1102"/>
        <v>-0.01</v>
      </c>
      <c r="M3338" s="19" t="s">
        <v>1260</v>
      </c>
      <c r="O3338" s="32" t="str">
        <f t="shared" si="1119"/>
        <v>E346</v>
      </c>
      <c r="P3338" s="318"/>
      <c r="T3338" s="19" t="s">
        <v>1260</v>
      </c>
    </row>
    <row r="3339" spans="1:20" outlineLevel="2" x14ac:dyDescent="0.25">
      <c r="A3339" t="s">
        <v>277</v>
      </c>
      <c r="B3339" t="str">
        <f t="shared" si="1116"/>
        <v>E34601 PRD Other, Wild Horse Expan-6</v>
      </c>
      <c r="C3339" s="19" t="s">
        <v>1230</v>
      </c>
      <c r="E3339" s="27">
        <v>43281</v>
      </c>
      <c r="F3339" s="249">
        <v>28653.5</v>
      </c>
      <c r="G3339" s="67">
        <v>5.62E-2</v>
      </c>
      <c r="H3339" s="250">
        <v>134.19999999999999</v>
      </c>
      <c r="I3339" s="249">
        <f t="shared" si="1117"/>
        <v>28653.5</v>
      </c>
      <c r="J3339" s="67">
        <f t="shared" si="1111"/>
        <v>5.62E-2</v>
      </c>
      <c r="K3339" s="259">
        <f t="shared" si="1118"/>
        <v>134.19389166666667</v>
      </c>
      <c r="L3339" s="250">
        <f t="shared" si="1102"/>
        <v>-0.01</v>
      </c>
      <c r="M3339" s="19" t="s">
        <v>1260</v>
      </c>
      <c r="O3339" s="32" t="str">
        <f t="shared" si="1119"/>
        <v>E346</v>
      </c>
      <c r="P3339" s="318"/>
      <c r="T3339" s="19" t="s">
        <v>1260</v>
      </c>
    </row>
    <row r="3340" spans="1:20" outlineLevel="2" x14ac:dyDescent="0.25">
      <c r="A3340" t="s">
        <v>277</v>
      </c>
      <c r="B3340" t="str">
        <f t="shared" si="1116"/>
        <v>E34601 PRD Other, Wild Horse Expan-7</v>
      </c>
      <c r="C3340" s="19" t="s">
        <v>1230</v>
      </c>
      <c r="E3340" s="27">
        <v>43312</v>
      </c>
      <c r="F3340" s="249">
        <v>28653.5</v>
      </c>
      <c r="G3340" s="67">
        <v>5.62E-2</v>
      </c>
      <c r="H3340" s="250">
        <v>134.19999999999999</v>
      </c>
      <c r="I3340" s="249">
        <f t="shared" si="1117"/>
        <v>28653.5</v>
      </c>
      <c r="J3340" s="67">
        <f t="shared" si="1111"/>
        <v>5.62E-2</v>
      </c>
      <c r="K3340" s="259">
        <f t="shared" si="1118"/>
        <v>134.19389166666667</v>
      </c>
      <c r="L3340" s="250">
        <f t="shared" si="1102"/>
        <v>-0.01</v>
      </c>
      <c r="M3340" s="19" t="s">
        <v>1260</v>
      </c>
      <c r="O3340" s="32" t="str">
        <f t="shared" si="1119"/>
        <v>E346</v>
      </c>
      <c r="P3340" s="318"/>
      <c r="T3340" s="19" t="s">
        <v>1260</v>
      </c>
    </row>
    <row r="3341" spans="1:20" outlineLevel="2" x14ac:dyDescent="0.25">
      <c r="A3341" t="s">
        <v>277</v>
      </c>
      <c r="B3341" t="str">
        <f t="shared" si="1116"/>
        <v>E34601 PRD Other, Wild Horse Expan-8</v>
      </c>
      <c r="C3341" s="19" t="s">
        <v>1230</v>
      </c>
      <c r="E3341" s="27">
        <v>43343</v>
      </c>
      <c r="F3341" s="249">
        <v>28653.5</v>
      </c>
      <c r="G3341" s="67">
        <v>5.62E-2</v>
      </c>
      <c r="H3341" s="250">
        <v>134.19999999999999</v>
      </c>
      <c r="I3341" s="249">
        <f t="shared" si="1117"/>
        <v>28653.5</v>
      </c>
      <c r="J3341" s="67">
        <f t="shared" si="1111"/>
        <v>5.62E-2</v>
      </c>
      <c r="K3341" s="259">
        <f t="shared" si="1118"/>
        <v>134.19389166666667</v>
      </c>
      <c r="L3341" s="250">
        <f t="shared" si="1102"/>
        <v>-0.01</v>
      </c>
      <c r="M3341" s="19" t="s">
        <v>1260</v>
      </c>
      <c r="O3341" s="32" t="str">
        <f t="shared" si="1119"/>
        <v>E346</v>
      </c>
      <c r="P3341" s="318"/>
      <c r="T3341" s="19" t="s">
        <v>1260</v>
      </c>
    </row>
    <row r="3342" spans="1:20" outlineLevel="2" x14ac:dyDescent="0.25">
      <c r="A3342" t="s">
        <v>277</v>
      </c>
      <c r="B3342" t="str">
        <f t="shared" si="1116"/>
        <v>E34601 PRD Other, Wild Horse Expan-9</v>
      </c>
      <c r="C3342" s="19" t="s">
        <v>1230</v>
      </c>
      <c r="E3342" s="27">
        <v>43373</v>
      </c>
      <c r="F3342" s="249">
        <v>28653.5</v>
      </c>
      <c r="G3342" s="67">
        <v>5.62E-2</v>
      </c>
      <c r="H3342" s="250">
        <v>134.19999999999999</v>
      </c>
      <c r="I3342" s="249">
        <f t="shared" si="1117"/>
        <v>28653.5</v>
      </c>
      <c r="J3342" s="67">
        <f t="shared" si="1111"/>
        <v>5.62E-2</v>
      </c>
      <c r="K3342" s="259">
        <f t="shared" si="1118"/>
        <v>134.19389166666667</v>
      </c>
      <c r="L3342" s="250">
        <f t="shared" si="1102"/>
        <v>-0.01</v>
      </c>
      <c r="M3342" s="19" t="s">
        <v>1260</v>
      </c>
      <c r="O3342" s="32" t="str">
        <f t="shared" si="1119"/>
        <v>E346</v>
      </c>
      <c r="P3342" s="318"/>
      <c r="T3342" s="19" t="s">
        <v>1260</v>
      </c>
    </row>
    <row r="3343" spans="1:20" outlineLevel="2" x14ac:dyDescent="0.25">
      <c r="A3343" t="s">
        <v>277</v>
      </c>
      <c r="B3343" t="str">
        <f t="shared" si="1116"/>
        <v>E34601 PRD Other, Wild Horse Expan-10</v>
      </c>
      <c r="C3343" s="19" t="s">
        <v>1230</v>
      </c>
      <c r="E3343" s="27">
        <v>43404</v>
      </c>
      <c r="F3343" s="249">
        <v>28653.5</v>
      </c>
      <c r="G3343" s="67">
        <v>5.62E-2</v>
      </c>
      <c r="H3343" s="250">
        <v>134.19999999999999</v>
      </c>
      <c r="I3343" s="249">
        <f t="shared" si="1117"/>
        <v>28653.5</v>
      </c>
      <c r="J3343" s="67">
        <f t="shared" si="1111"/>
        <v>5.62E-2</v>
      </c>
      <c r="K3343" s="259">
        <f t="shared" si="1118"/>
        <v>134.19389166666667</v>
      </c>
      <c r="L3343" s="250">
        <f t="shared" si="1102"/>
        <v>-0.01</v>
      </c>
      <c r="M3343" s="19" t="s">
        <v>1260</v>
      </c>
      <c r="O3343" s="32" t="str">
        <f t="shared" si="1119"/>
        <v>E346</v>
      </c>
      <c r="P3343" s="318"/>
      <c r="T3343" s="19" t="s">
        <v>1260</v>
      </c>
    </row>
    <row r="3344" spans="1:20" outlineLevel="2" x14ac:dyDescent="0.25">
      <c r="A3344" t="s">
        <v>277</v>
      </c>
      <c r="B3344" t="str">
        <f t="shared" si="1116"/>
        <v>E34601 PRD Other, Wild Horse Expan-11</v>
      </c>
      <c r="C3344" s="19" t="s">
        <v>1230</v>
      </c>
      <c r="E3344" s="27">
        <v>43434</v>
      </c>
      <c r="F3344" s="249">
        <v>28653.5</v>
      </c>
      <c r="G3344" s="67">
        <v>5.62E-2</v>
      </c>
      <c r="H3344" s="250">
        <v>134.19999999999999</v>
      </c>
      <c r="I3344" s="249">
        <f t="shared" si="1117"/>
        <v>28653.5</v>
      </c>
      <c r="J3344" s="67">
        <f t="shared" si="1111"/>
        <v>5.62E-2</v>
      </c>
      <c r="K3344" s="259">
        <f t="shared" si="1118"/>
        <v>134.19389166666667</v>
      </c>
      <c r="L3344" s="250">
        <f t="shared" si="1102"/>
        <v>-0.01</v>
      </c>
      <c r="M3344" s="19" t="s">
        <v>1260</v>
      </c>
      <c r="O3344" s="32" t="str">
        <f t="shared" si="1119"/>
        <v>E346</v>
      </c>
      <c r="P3344" s="318"/>
      <c r="T3344" s="19" t="s">
        <v>1260</v>
      </c>
    </row>
    <row r="3345" spans="1:20" outlineLevel="2" x14ac:dyDescent="0.25">
      <c r="A3345" t="s">
        <v>277</v>
      </c>
      <c r="B3345" t="str">
        <f t="shared" si="1116"/>
        <v>E34601 PRD Other, Wild Horse Expan-12</v>
      </c>
      <c r="C3345" s="19" t="s">
        <v>1230</v>
      </c>
      <c r="E3345" s="27">
        <v>43465</v>
      </c>
      <c r="F3345" s="249">
        <v>28653.5</v>
      </c>
      <c r="G3345" s="67">
        <v>5.62E-2</v>
      </c>
      <c r="H3345" s="250">
        <v>134.19999999999999</v>
      </c>
      <c r="I3345" s="249">
        <f t="shared" si="1117"/>
        <v>28653.5</v>
      </c>
      <c r="J3345" s="67">
        <f t="shared" si="1111"/>
        <v>5.62E-2</v>
      </c>
      <c r="K3345" s="259">
        <f t="shared" si="1118"/>
        <v>134.19389166666667</v>
      </c>
      <c r="L3345" s="250">
        <f t="shared" si="1102"/>
        <v>-0.01</v>
      </c>
      <c r="M3345" s="19" t="s">
        <v>1260</v>
      </c>
      <c r="O3345" s="32" t="str">
        <f t="shared" si="1119"/>
        <v>E346</v>
      </c>
      <c r="P3345" s="318"/>
      <c r="T3345" s="19" t="s">
        <v>1260</v>
      </c>
    </row>
    <row r="3346" spans="1:20" s="19" customFormat="1" ht="15.75" outlineLevel="1" thickBot="1" x14ac:dyDescent="0.3">
      <c r="A3346" s="28" t="s">
        <v>880</v>
      </c>
      <c r="C3346" s="20" t="s">
        <v>1235</v>
      </c>
      <c r="E3346" s="104" t="s">
        <v>1266</v>
      </c>
      <c r="F3346" s="29"/>
      <c r="G3346" s="30"/>
      <c r="H3346" s="41">
        <f>SUBTOTAL(9,H3334:H3345)</f>
        <v>1610.4000000000003</v>
      </c>
      <c r="I3346" s="29"/>
      <c r="J3346" s="30">
        <f t="shared" si="1111"/>
        <v>0</v>
      </c>
      <c r="K3346" s="41">
        <f>SUBTOTAL(9,K3334:K3345)</f>
        <v>1610.3267000000005</v>
      </c>
      <c r="L3346" s="41">
        <f t="shared" si="1102"/>
        <v>-7.0000000000000007E-2</v>
      </c>
      <c r="O3346" s="32" t="str">
        <f>LEFT(A3346,5)</f>
        <v>E3460</v>
      </c>
      <c r="P3346" s="318">
        <f>-L3346/2</f>
        <v>3.5000000000000003E-2</v>
      </c>
    </row>
    <row r="3347" spans="1:20" ht="15.75" outlineLevel="2" thickTop="1" x14ac:dyDescent="0.25">
      <c r="A3347" t="s">
        <v>278</v>
      </c>
      <c r="B3347" t="str">
        <f t="shared" ref="B3347:B3358" si="1120">CONCATENATE(A3347,"-",MONTH(E3347))</f>
        <v>E3461 PRD Sta Main Tools, Encogen-1</v>
      </c>
      <c r="C3347" s="19" t="s">
        <v>1230</v>
      </c>
      <c r="E3347" s="27">
        <v>43131</v>
      </c>
      <c r="F3347" s="249">
        <v>412810.3</v>
      </c>
      <c r="G3347" s="67">
        <v>9.1600000000000001E-2</v>
      </c>
      <c r="H3347" s="250">
        <v>3151.12</v>
      </c>
      <c r="I3347" s="249">
        <f t="shared" ref="I3347:I3358" si="1121">VLOOKUP(CONCATENATE(A3347,"-12"),$B$6:$F$7816,5,FALSE)</f>
        <v>500743.28</v>
      </c>
      <c r="J3347" s="67">
        <f t="shared" si="1111"/>
        <v>9.1600000000000001E-2</v>
      </c>
      <c r="K3347" s="259">
        <f t="shared" ref="K3347:K3358" si="1122">I3347*J3347/12</f>
        <v>3822.3403706666668</v>
      </c>
      <c r="L3347" s="250">
        <f t="shared" si="1102"/>
        <v>671.22</v>
      </c>
      <c r="M3347" s="19" t="s">
        <v>1260</v>
      </c>
      <c r="O3347" s="32" t="str">
        <f t="shared" ref="O3347:O3358" si="1123">LEFT(A3347,4)</f>
        <v>E346</v>
      </c>
      <c r="P3347" s="318"/>
      <c r="T3347" s="19" t="s">
        <v>1260</v>
      </c>
    </row>
    <row r="3348" spans="1:20" outlineLevel="2" x14ac:dyDescent="0.25">
      <c r="A3348" t="s">
        <v>278</v>
      </c>
      <c r="B3348" t="str">
        <f t="shared" si="1120"/>
        <v>E3461 PRD Sta Main Tools, Encogen-2</v>
      </c>
      <c r="C3348" s="19" t="s">
        <v>1230</v>
      </c>
      <c r="E3348" s="27">
        <v>43159</v>
      </c>
      <c r="F3348" s="249">
        <v>436684.32</v>
      </c>
      <c r="G3348" s="67">
        <v>9.1600000000000001E-2</v>
      </c>
      <c r="H3348" s="250">
        <v>3333.36</v>
      </c>
      <c r="I3348" s="249">
        <f t="shared" si="1121"/>
        <v>500743.28</v>
      </c>
      <c r="J3348" s="67">
        <f t="shared" si="1111"/>
        <v>9.1600000000000001E-2</v>
      </c>
      <c r="K3348" s="259">
        <f t="shared" si="1122"/>
        <v>3822.3403706666668</v>
      </c>
      <c r="L3348" s="250">
        <f t="shared" ref="L3348:L3411" si="1124">ROUND(K3348-H3348,2)</f>
        <v>488.98</v>
      </c>
      <c r="M3348" s="19" t="s">
        <v>1260</v>
      </c>
      <c r="O3348" s="32" t="str">
        <f t="shared" si="1123"/>
        <v>E346</v>
      </c>
      <c r="P3348" s="318"/>
      <c r="T3348" s="19" t="s">
        <v>1260</v>
      </c>
    </row>
    <row r="3349" spans="1:20" outlineLevel="2" x14ac:dyDescent="0.25">
      <c r="A3349" t="s">
        <v>278</v>
      </c>
      <c r="B3349" t="str">
        <f t="shared" si="1120"/>
        <v>E3461 PRD Sta Main Tools, Encogen-3</v>
      </c>
      <c r="C3349" s="19" t="s">
        <v>1230</v>
      </c>
      <c r="E3349" s="27">
        <v>43190</v>
      </c>
      <c r="F3349" s="249">
        <v>460558.33</v>
      </c>
      <c r="G3349" s="67">
        <v>9.1600000000000001E-2</v>
      </c>
      <c r="H3349" s="250">
        <v>3515.6</v>
      </c>
      <c r="I3349" s="249">
        <f t="shared" si="1121"/>
        <v>500743.28</v>
      </c>
      <c r="J3349" s="67">
        <f t="shared" si="1111"/>
        <v>9.1600000000000001E-2</v>
      </c>
      <c r="K3349" s="259">
        <f t="shared" si="1122"/>
        <v>3822.3403706666668</v>
      </c>
      <c r="L3349" s="250">
        <f t="shared" si="1124"/>
        <v>306.74</v>
      </c>
      <c r="M3349" s="19" t="s">
        <v>1260</v>
      </c>
      <c r="O3349" s="32" t="str">
        <f t="shared" si="1123"/>
        <v>E346</v>
      </c>
      <c r="P3349" s="318"/>
      <c r="T3349" s="19" t="s">
        <v>1260</v>
      </c>
    </row>
    <row r="3350" spans="1:20" outlineLevel="2" x14ac:dyDescent="0.25">
      <c r="A3350" t="s">
        <v>278</v>
      </c>
      <c r="B3350" t="str">
        <f t="shared" si="1120"/>
        <v>E3461 PRD Sta Main Tools, Encogen-4</v>
      </c>
      <c r="C3350" s="19" t="s">
        <v>1230</v>
      </c>
      <c r="E3350" s="27">
        <v>43220</v>
      </c>
      <c r="F3350" s="249">
        <v>460558.33</v>
      </c>
      <c r="G3350" s="67">
        <v>9.1600000000000001E-2</v>
      </c>
      <c r="H3350" s="250">
        <v>3515.6</v>
      </c>
      <c r="I3350" s="249">
        <f t="shared" si="1121"/>
        <v>500743.28</v>
      </c>
      <c r="J3350" s="67">
        <f t="shared" si="1111"/>
        <v>9.1600000000000001E-2</v>
      </c>
      <c r="K3350" s="259">
        <f t="shared" si="1122"/>
        <v>3822.3403706666668</v>
      </c>
      <c r="L3350" s="250">
        <f t="shared" si="1124"/>
        <v>306.74</v>
      </c>
      <c r="M3350" s="19" t="s">
        <v>1260</v>
      </c>
      <c r="O3350" s="32" t="str">
        <f t="shared" si="1123"/>
        <v>E346</v>
      </c>
      <c r="P3350" s="318"/>
      <c r="T3350" s="19" t="s">
        <v>1260</v>
      </c>
    </row>
    <row r="3351" spans="1:20" outlineLevel="2" x14ac:dyDescent="0.25">
      <c r="A3351" t="s">
        <v>278</v>
      </c>
      <c r="B3351" t="str">
        <f t="shared" si="1120"/>
        <v>E3461 PRD Sta Main Tools, Encogen-5</v>
      </c>
      <c r="C3351" s="19" t="s">
        <v>1230</v>
      </c>
      <c r="E3351" s="27">
        <v>43251</v>
      </c>
      <c r="F3351" s="249">
        <v>460558.33</v>
      </c>
      <c r="G3351" s="67">
        <v>9.1600000000000001E-2</v>
      </c>
      <c r="H3351" s="250">
        <v>3515.6</v>
      </c>
      <c r="I3351" s="249">
        <f t="shared" si="1121"/>
        <v>500743.28</v>
      </c>
      <c r="J3351" s="67">
        <f t="shared" si="1111"/>
        <v>9.1600000000000001E-2</v>
      </c>
      <c r="K3351" s="259">
        <f t="shared" si="1122"/>
        <v>3822.3403706666668</v>
      </c>
      <c r="L3351" s="250">
        <f t="shared" si="1124"/>
        <v>306.74</v>
      </c>
      <c r="M3351" s="19" t="s">
        <v>1260</v>
      </c>
      <c r="O3351" s="32" t="str">
        <f t="shared" si="1123"/>
        <v>E346</v>
      </c>
      <c r="P3351" s="318"/>
      <c r="T3351" s="19" t="s">
        <v>1260</v>
      </c>
    </row>
    <row r="3352" spans="1:20" outlineLevel="2" x14ac:dyDescent="0.25">
      <c r="A3352" t="s">
        <v>278</v>
      </c>
      <c r="B3352" t="str">
        <f t="shared" si="1120"/>
        <v>E3461 PRD Sta Main Tools, Encogen-6</v>
      </c>
      <c r="C3352" s="19" t="s">
        <v>1230</v>
      </c>
      <c r="E3352" s="27">
        <v>43281</v>
      </c>
      <c r="F3352" s="249">
        <v>460558.33</v>
      </c>
      <c r="G3352" s="67">
        <v>9.1600000000000001E-2</v>
      </c>
      <c r="H3352" s="250">
        <v>3515.6</v>
      </c>
      <c r="I3352" s="249">
        <f t="shared" si="1121"/>
        <v>500743.28</v>
      </c>
      <c r="J3352" s="67">
        <f t="shared" si="1111"/>
        <v>9.1600000000000001E-2</v>
      </c>
      <c r="K3352" s="259">
        <f t="shared" si="1122"/>
        <v>3822.3403706666668</v>
      </c>
      <c r="L3352" s="250">
        <f t="shared" si="1124"/>
        <v>306.74</v>
      </c>
      <c r="M3352" s="19" t="s">
        <v>1260</v>
      </c>
      <c r="O3352" s="32" t="str">
        <f t="shared" si="1123"/>
        <v>E346</v>
      </c>
      <c r="P3352" s="318"/>
      <c r="T3352" s="19" t="s">
        <v>1260</v>
      </c>
    </row>
    <row r="3353" spans="1:20" outlineLevel="2" x14ac:dyDescent="0.25">
      <c r="A3353" t="s">
        <v>278</v>
      </c>
      <c r="B3353" t="str">
        <f t="shared" si="1120"/>
        <v>E3461 PRD Sta Main Tools, Encogen-7</v>
      </c>
      <c r="C3353" s="19" t="s">
        <v>1230</v>
      </c>
      <c r="E3353" s="27">
        <v>43312</v>
      </c>
      <c r="F3353" s="249">
        <v>460558.33</v>
      </c>
      <c r="G3353" s="67">
        <v>9.1600000000000001E-2</v>
      </c>
      <c r="H3353" s="250">
        <v>3515.6</v>
      </c>
      <c r="I3353" s="249">
        <f t="shared" si="1121"/>
        <v>500743.28</v>
      </c>
      <c r="J3353" s="67">
        <f t="shared" si="1111"/>
        <v>9.1600000000000001E-2</v>
      </c>
      <c r="K3353" s="259">
        <f t="shared" si="1122"/>
        <v>3822.3403706666668</v>
      </c>
      <c r="L3353" s="250">
        <f t="shared" si="1124"/>
        <v>306.74</v>
      </c>
      <c r="M3353" s="19" t="s">
        <v>1260</v>
      </c>
      <c r="O3353" s="32" t="str">
        <f t="shared" si="1123"/>
        <v>E346</v>
      </c>
      <c r="P3353" s="318"/>
      <c r="T3353" s="19" t="s">
        <v>1260</v>
      </c>
    </row>
    <row r="3354" spans="1:20" outlineLevel="2" x14ac:dyDescent="0.25">
      <c r="A3354" t="s">
        <v>278</v>
      </c>
      <c r="B3354" t="str">
        <f t="shared" si="1120"/>
        <v>E3461 PRD Sta Main Tools, Encogen-8</v>
      </c>
      <c r="C3354" s="19" t="s">
        <v>1230</v>
      </c>
      <c r="E3354" s="27">
        <v>43343</v>
      </c>
      <c r="F3354" s="249">
        <v>460558.33</v>
      </c>
      <c r="G3354" s="67">
        <v>9.1600000000000001E-2</v>
      </c>
      <c r="H3354" s="250">
        <v>3515.6</v>
      </c>
      <c r="I3354" s="249">
        <f t="shared" si="1121"/>
        <v>500743.28</v>
      </c>
      <c r="J3354" s="67">
        <f t="shared" si="1111"/>
        <v>9.1600000000000001E-2</v>
      </c>
      <c r="K3354" s="259">
        <f t="shared" si="1122"/>
        <v>3822.3403706666668</v>
      </c>
      <c r="L3354" s="250">
        <f t="shared" si="1124"/>
        <v>306.74</v>
      </c>
      <c r="M3354" s="19" t="s">
        <v>1260</v>
      </c>
      <c r="O3354" s="32" t="str">
        <f t="shared" si="1123"/>
        <v>E346</v>
      </c>
      <c r="P3354" s="318"/>
      <c r="T3354" s="19" t="s">
        <v>1260</v>
      </c>
    </row>
    <row r="3355" spans="1:20" outlineLevel="2" x14ac:dyDescent="0.25">
      <c r="A3355" t="s">
        <v>278</v>
      </c>
      <c r="B3355" t="str">
        <f t="shared" si="1120"/>
        <v>E3461 PRD Sta Main Tools, Encogen-9</v>
      </c>
      <c r="C3355" s="19" t="s">
        <v>1230</v>
      </c>
      <c r="E3355" s="27">
        <v>43373</v>
      </c>
      <c r="F3355" s="249">
        <v>460558.33</v>
      </c>
      <c r="G3355" s="67">
        <v>9.1600000000000001E-2</v>
      </c>
      <c r="H3355" s="250">
        <v>3515.6</v>
      </c>
      <c r="I3355" s="249">
        <f t="shared" si="1121"/>
        <v>500743.28</v>
      </c>
      <c r="J3355" s="67">
        <f t="shared" si="1111"/>
        <v>9.1600000000000001E-2</v>
      </c>
      <c r="K3355" s="259">
        <f t="shared" si="1122"/>
        <v>3822.3403706666668</v>
      </c>
      <c r="L3355" s="250">
        <f t="shared" si="1124"/>
        <v>306.74</v>
      </c>
      <c r="M3355" s="19" t="s">
        <v>1260</v>
      </c>
      <c r="O3355" s="32" t="str">
        <f t="shared" si="1123"/>
        <v>E346</v>
      </c>
      <c r="P3355" s="318"/>
      <c r="T3355" s="19" t="s">
        <v>1260</v>
      </c>
    </row>
    <row r="3356" spans="1:20" outlineLevel="2" x14ac:dyDescent="0.25">
      <c r="A3356" t="s">
        <v>278</v>
      </c>
      <c r="B3356" t="str">
        <f t="shared" si="1120"/>
        <v>E3461 PRD Sta Main Tools, Encogen-10</v>
      </c>
      <c r="C3356" s="19" t="s">
        <v>1230</v>
      </c>
      <c r="E3356" s="27">
        <v>43404</v>
      </c>
      <c r="F3356" s="249">
        <v>460558.33</v>
      </c>
      <c r="G3356" s="67">
        <v>9.1600000000000001E-2</v>
      </c>
      <c r="H3356" s="250">
        <v>3515.6</v>
      </c>
      <c r="I3356" s="249">
        <f t="shared" si="1121"/>
        <v>500743.28</v>
      </c>
      <c r="J3356" s="67">
        <f t="shared" si="1111"/>
        <v>9.1600000000000001E-2</v>
      </c>
      <c r="K3356" s="259">
        <f t="shared" si="1122"/>
        <v>3822.3403706666668</v>
      </c>
      <c r="L3356" s="250">
        <f t="shared" si="1124"/>
        <v>306.74</v>
      </c>
      <c r="M3356" s="19" t="s">
        <v>1260</v>
      </c>
      <c r="O3356" s="32" t="str">
        <f t="shared" si="1123"/>
        <v>E346</v>
      </c>
      <c r="P3356" s="318"/>
      <c r="T3356" s="19" t="s">
        <v>1260</v>
      </c>
    </row>
    <row r="3357" spans="1:20" outlineLevel="2" x14ac:dyDescent="0.25">
      <c r="A3357" t="s">
        <v>278</v>
      </c>
      <c r="B3357" t="str">
        <f t="shared" si="1120"/>
        <v>E3461 PRD Sta Main Tools, Encogen-11</v>
      </c>
      <c r="C3357" s="19" t="s">
        <v>1230</v>
      </c>
      <c r="E3357" s="27">
        <v>43434</v>
      </c>
      <c r="F3357" s="249">
        <v>480631.83</v>
      </c>
      <c r="G3357" s="67">
        <v>9.1600000000000001E-2</v>
      </c>
      <c r="H3357" s="250">
        <v>3668.82</v>
      </c>
      <c r="I3357" s="249">
        <f t="shared" si="1121"/>
        <v>500743.28</v>
      </c>
      <c r="J3357" s="67">
        <f t="shared" si="1111"/>
        <v>9.1600000000000001E-2</v>
      </c>
      <c r="K3357" s="259">
        <f t="shared" si="1122"/>
        <v>3822.3403706666668</v>
      </c>
      <c r="L3357" s="250">
        <f t="shared" si="1124"/>
        <v>153.52000000000001</v>
      </c>
      <c r="M3357" s="19" t="s">
        <v>1260</v>
      </c>
      <c r="O3357" s="32" t="str">
        <f t="shared" si="1123"/>
        <v>E346</v>
      </c>
      <c r="P3357" s="318"/>
      <c r="T3357" s="19" t="s">
        <v>1260</v>
      </c>
    </row>
    <row r="3358" spans="1:20" outlineLevel="2" x14ac:dyDescent="0.25">
      <c r="A3358" t="s">
        <v>278</v>
      </c>
      <c r="B3358" t="str">
        <f t="shared" si="1120"/>
        <v>E3461 PRD Sta Main Tools, Encogen-12</v>
      </c>
      <c r="C3358" s="19" t="s">
        <v>1230</v>
      </c>
      <c r="E3358" s="27">
        <v>43465</v>
      </c>
      <c r="F3358" s="249">
        <v>500743.28</v>
      </c>
      <c r="G3358" s="67">
        <v>9.1600000000000001E-2</v>
      </c>
      <c r="H3358" s="250">
        <v>3822.34</v>
      </c>
      <c r="I3358" s="249">
        <f t="shared" si="1121"/>
        <v>500743.28</v>
      </c>
      <c r="J3358" s="67">
        <f t="shared" si="1111"/>
        <v>9.1600000000000001E-2</v>
      </c>
      <c r="K3358" s="259">
        <f t="shared" si="1122"/>
        <v>3822.3403706666668</v>
      </c>
      <c r="L3358" s="250">
        <f t="shared" si="1124"/>
        <v>0</v>
      </c>
      <c r="M3358" s="19" t="s">
        <v>1260</v>
      </c>
      <c r="O3358" s="32" t="str">
        <f t="shared" si="1123"/>
        <v>E346</v>
      </c>
      <c r="P3358" s="318"/>
      <c r="T3358" s="19" t="s">
        <v>1260</v>
      </c>
    </row>
    <row r="3359" spans="1:20" s="19" customFormat="1" ht="15.75" outlineLevel="1" thickBot="1" x14ac:dyDescent="0.3">
      <c r="A3359" s="28" t="s">
        <v>881</v>
      </c>
      <c r="C3359" s="20" t="s">
        <v>1235</v>
      </c>
      <c r="E3359" s="104" t="s">
        <v>1266</v>
      </c>
      <c r="F3359" s="29"/>
      <c r="G3359" s="30"/>
      <c r="H3359" s="41">
        <f>SUBTOTAL(9,H3347:H3358)</f>
        <v>42100.439999999988</v>
      </c>
      <c r="I3359" s="29"/>
      <c r="J3359" s="30">
        <f t="shared" si="1111"/>
        <v>0</v>
      </c>
      <c r="K3359" s="41">
        <f>SUBTOTAL(9,K3347:K3358)</f>
        <v>45868.084447999987</v>
      </c>
      <c r="L3359" s="41">
        <f t="shared" si="1124"/>
        <v>3767.64</v>
      </c>
      <c r="O3359" s="32" t="str">
        <f>LEFT(A3359,5)</f>
        <v>E3461</v>
      </c>
      <c r="P3359" s="318">
        <f>-L3359/2</f>
        <v>-1883.82</v>
      </c>
    </row>
    <row r="3360" spans="1:20" s="19" customFormat="1" ht="15.75" outlineLevel="2" thickTop="1" x14ac:dyDescent="0.25">
      <c r="A3360" s="19" t="s">
        <v>279</v>
      </c>
      <c r="B3360" s="19" t="str">
        <f t="shared" ref="B3360:B3371" si="1125">CONCATENATE(A3360,"-",MONTH(E3360))</f>
        <v>E3461 PRD Sta Main Tools, Ferndale-1</v>
      </c>
      <c r="C3360" s="19" t="s">
        <v>1230</v>
      </c>
      <c r="E3360" s="27">
        <v>43131</v>
      </c>
      <c r="F3360" s="249">
        <v>0</v>
      </c>
      <c r="G3360" s="67">
        <v>0</v>
      </c>
      <c r="H3360" s="250">
        <v>0</v>
      </c>
      <c r="I3360" s="249">
        <f t="shared" ref="I3360:I3371" si="1126">VLOOKUP(CONCATENATE(A3360,"-12"),$B$6:$F$7816,5,FALSE)</f>
        <v>130261.43</v>
      </c>
      <c r="J3360" s="67">
        <f t="shared" si="1111"/>
        <v>0</v>
      </c>
      <c r="K3360" s="259">
        <f t="shared" ref="K3360:K3371" si="1127">I3360*J3360/12</f>
        <v>0</v>
      </c>
      <c r="L3360" s="250">
        <f t="shared" si="1124"/>
        <v>0</v>
      </c>
      <c r="M3360" s="19" t="s">
        <v>1260</v>
      </c>
      <c r="O3360" s="32" t="str">
        <f t="shared" ref="O3360:O3371" si="1128">LEFT(A3360,4)</f>
        <v>E346</v>
      </c>
      <c r="P3360" s="318"/>
      <c r="T3360" s="19" t="s">
        <v>1260</v>
      </c>
    </row>
    <row r="3361" spans="1:20" outlineLevel="2" x14ac:dyDescent="0.25">
      <c r="A3361" t="s">
        <v>279</v>
      </c>
      <c r="B3361" t="str">
        <f t="shared" si="1125"/>
        <v>E3461 PRD Sta Main Tools, Ferndale-2</v>
      </c>
      <c r="C3361" s="19" t="s">
        <v>1230</v>
      </c>
      <c r="E3361" s="27">
        <v>43159</v>
      </c>
      <c r="F3361" s="249">
        <v>0</v>
      </c>
      <c r="G3361" s="67">
        <v>0</v>
      </c>
      <c r="H3361" s="250">
        <v>0</v>
      </c>
      <c r="I3361" s="249">
        <f t="shared" si="1126"/>
        <v>130261.43</v>
      </c>
      <c r="J3361" s="67">
        <f t="shared" si="1111"/>
        <v>0</v>
      </c>
      <c r="K3361" s="259">
        <f t="shared" si="1127"/>
        <v>0</v>
      </c>
      <c r="L3361" s="250">
        <f t="shared" si="1124"/>
        <v>0</v>
      </c>
      <c r="M3361" s="19" t="s">
        <v>1260</v>
      </c>
      <c r="O3361" s="32" t="str">
        <f t="shared" si="1128"/>
        <v>E346</v>
      </c>
      <c r="P3361" s="318"/>
      <c r="T3361" s="19" t="s">
        <v>1260</v>
      </c>
    </row>
    <row r="3362" spans="1:20" outlineLevel="2" x14ac:dyDescent="0.25">
      <c r="A3362" t="s">
        <v>279</v>
      </c>
      <c r="B3362" t="str">
        <f t="shared" si="1125"/>
        <v>E3461 PRD Sta Main Tools, Ferndale-3</v>
      </c>
      <c r="C3362" s="19" t="s">
        <v>1230</v>
      </c>
      <c r="E3362" s="27">
        <v>43190</v>
      </c>
      <c r="F3362" s="249">
        <v>10835.99</v>
      </c>
      <c r="G3362" s="67">
        <v>6.6699999999999995E-2</v>
      </c>
      <c r="H3362" s="250">
        <v>60.23</v>
      </c>
      <c r="I3362" s="249">
        <f t="shared" si="1126"/>
        <v>130261.43</v>
      </c>
      <c r="J3362" s="67">
        <f t="shared" si="1111"/>
        <v>6.6699999999999995E-2</v>
      </c>
      <c r="K3362" s="259">
        <f t="shared" si="1127"/>
        <v>724.03644841666664</v>
      </c>
      <c r="L3362" s="250">
        <f t="shared" si="1124"/>
        <v>663.81</v>
      </c>
      <c r="M3362" s="19" t="s">
        <v>1260</v>
      </c>
      <c r="O3362" s="32" t="str">
        <f t="shared" si="1128"/>
        <v>E346</v>
      </c>
      <c r="P3362" s="318"/>
      <c r="T3362" s="19" t="s">
        <v>1260</v>
      </c>
    </row>
    <row r="3363" spans="1:20" outlineLevel="2" x14ac:dyDescent="0.25">
      <c r="A3363" t="s">
        <v>279</v>
      </c>
      <c r="B3363" t="str">
        <f t="shared" si="1125"/>
        <v>E3461 PRD Sta Main Tools, Ferndale-4</v>
      </c>
      <c r="C3363" s="19" t="s">
        <v>1230</v>
      </c>
      <c r="E3363" s="27">
        <v>43220</v>
      </c>
      <c r="F3363" s="249">
        <v>21671.97</v>
      </c>
      <c r="G3363" s="67">
        <v>6.6699999999999995E-2</v>
      </c>
      <c r="H3363" s="250">
        <v>120.46</v>
      </c>
      <c r="I3363" s="249">
        <f t="shared" si="1126"/>
        <v>130261.43</v>
      </c>
      <c r="J3363" s="67">
        <f t="shared" si="1111"/>
        <v>6.6699999999999995E-2</v>
      </c>
      <c r="K3363" s="259">
        <f t="shared" si="1127"/>
        <v>724.03644841666664</v>
      </c>
      <c r="L3363" s="250">
        <f t="shared" si="1124"/>
        <v>603.58000000000004</v>
      </c>
      <c r="M3363" s="19" t="s">
        <v>1260</v>
      </c>
      <c r="O3363" s="32" t="str">
        <f t="shared" si="1128"/>
        <v>E346</v>
      </c>
      <c r="P3363" s="318"/>
      <c r="T3363" s="19" t="s">
        <v>1260</v>
      </c>
    </row>
    <row r="3364" spans="1:20" outlineLevel="2" x14ac:dyDescent="0.25">
      <c r="A3364" t="s">
        <v>279</v>
      </c>
      <c r="B3364" t="str">
        <f t="shared" si="1125"/>
        <v>E3461 PRD Sta Main Tools, Ferndale-5</v>
      </c>
      <c r="C3364" s="19" t="s">
        <v>1230</v>
      </c>
      <c r="E3364" s="27">
        <v>43251</v>
      </c>
      <c r="F3364" s="249">
        <v>21671.97</v>
      </c>
      <c r="G3364" s="67">
        <v>6.6699999999999995E-2</v>
      </c>
      <c r="H3364" s="250">
        <v>120.46</v>
      </c>
      <c r="I3364" s="249">
        <f t="shared" si="1126"/>
        <v>130261.43</v>
      </c>
      <c r="J3364" s="67">
        <f t="shared" si="1111"/>
        <v>6.6699999999999995E-2</v>
      </c>
      <c r="K3364" s="259">
        <f t="shared" si="1127"/>
        <v>724.03644841666664</v>
      </c>
      <c r="L3364" s="250">
        <f t="shared" si="1124"/>
        <v>603.58000000000004</v>
      </c>
      <c r="M3364" s="19" t="s">
        <v>1260</v>
      </c>
      <c r="O3364" s="32" t="str">
        <f t="shared" si="1128"/>
        <v>E346</v>
      </c>
      <c r="P3364" s="318"/>
      <c r="T3364" s="19" t="s">
        <v>1260</v>
      </c>
    </row>
    <row r="3365" spans="1:20" outlineLevel="2" x14ac:dyDescent="0.25">
      <c r="A3365" t="s">
        <v>279</v>
      </c>
      <c r="B3365" t="str">
        <f t="shared" si="1125"/>
        <v>E3461 PRD Sta Main Tools, Ferndale-6</v>
      </c>
      <c r="C3365" s="19" t="s">
        <v>1230</v>
      </c>
      <c r="E3365" s="27">
        <v>43281</v>
      </c>
      <c r="F3365" s="249">
        <v>21671.97</v>
      </c>
      <c r="G3365" s="67">
        <v>6.6699999999999995E-2</v>
      </c>
      <c r="H3365" s="250">
        <v>120.46</v>
      </c>
      <c r="I3365" s="249">
        <f t="shared" si="1126"/>
        <v>130261.43</v>
      </c>
      <c r="J3365" s="67">
        <f t="shared" si="1111"/>
        <v>6.6699999999999995E-2</v>
      </c>
      <c r="K3365" s="259">
        <f t="shared" si="1127"/>
        <v>724.03644841666664</v>
      </c>
      <c r="L3365" s="250">
        <f t="shared" si="1124"/>
        <v>603.58000000000004</v>
      </c>
      <c r="M3365" s="19" t="s">
        <v>1260</v>
      </c>
      <c r="O3365" s="32" t="str">
        <f t="shared" si="1128"/>
        <v>E346</v>
      </c>
      <c r="P3365" s="318"/>
      <c r="T3365" s="19" t="s">
        <v>1260</v>
      </c>
    </row>
    <row r="3366" spans="1:20" outlineLevel="2" x14ac:dyDescent="0.25">
      <c r="A3366" t="s">
        <v>279</v>
      </c>
      <c r="B3366" t="str">
        <f t="shared" si="1125"/>
        <v>E3461 PRD Sta Main Tools, Ferndale-7</v>
      </c>
      <c r="C3366" s="19" t="s">
        <v>1230</v>
      </c>
      <c r="E3366" s="27">
        <v>43312</v>
      </c>
      <c r="F3366" s="249">
        <v>21671.97</v>
      </c>
      <c r="G3366" s="67">
        <v>6.6699999999999995E-2</v>
      </c>
      <c r="H3366" s="250">
        <v>120.46</v>
      </c>
      <c r="I3366" s="249">
        <f t="shared" si="1126"/>
        <v>130261.43</v>
      </c>
      <c r="J3366" s="67">
        <f t="shared" si="1111"/>
        <v>6.6699999999999995E-2</v>
      </c>
      <c r="K3366" s="259">
        <f t="shared" si="1127"/>
        <v>724.03644841666664</v>
      </c>
      <c r="L3366" s="250">
        <f t="shared" si="1124"/>
        <v>603.58000000000004</v>
      </c>
      <c r="M3366" s="19" t="s">
        <v>1260</v>
      </c>
      <c r="O3366" s="32" t="str">
        <f t="shared" si="1128"/>
        <v>E346</v>
      </c>
      <c r="P3366" s="318"/>
      <c r="T3366" s="19" t="s">
        <v>1260</v>
      </c>
    </row>
    <row r="3367" spans="1:20" outlineLevel="2" x14ac:dyDescent="0.25">
      <c r="A3367" t="s">
        <v>279</v>
      </c>
      <c r="B3367" t="str">
        <f t="shared" si="1125"/>
        <v>E3461 PRD Sta Main Tools, Ferndale-8</v>
      </c>
      <c r="C3367" s="19" t="s">
        <v>1230</v>
      </c>
      <c r="E3367" s="27">
        <v>43343</v>
      </c>
      <c r="F3367" s="249">
        <v>21671.97</v>
      </c>
      <c r="G3367" s="67">
        <v>6.6699999999999995E-2</v>
      </c>
      <c r="H3367" s="250">
        <v>120.46</v>
      </c>
      <c r="I3367" s="249">
        <f t="shared" si="1126"/>
        <v>130261.43</v>
      </c>
      <c r="J3367" s="67">
        <f t="shared" si="1111"/>
        <v>6.6699999999999995E-2</v>
      </c>
      <c r="K3367" s="259">
        <f t="shared" si="1127"/>
        <v>724.03644841666664</v>
      </c>
      <c r="L3367" s="250">
        <f t="shared" si="1124"/>
        <v>603.58000000000004</v>
      </c>
      <c r="M3367" s="19" t="s">
        <v>1260</v>
      </c>
      <c r="O3367" s="32" t="str">
        <f t="shared" si="1128"/>
        <v>E346</v>
      </c>
      <c r="P3367" s="318"/>
      <c r="T3367" s="19" t="s">
        <v>1260</v>
      </c>
    </row>
    <row r="3368" spans="1:20" outlineLevel="2" x14ac:dyDescent="0.25">
      <c r="A3368" t="s">
        <v>279</v>
      </c>
      <c r="B3368" t="str">
        <f t="shared" si="1125"/>
        <v>E3461 PRD Sta Main Tools, Ferndale-9</v>
      </c>
      <c r="C3368" s="19" t="s">
        <v>1230</v>
      </c>
      <c r="E3368" s="27">
        <v>43373</v>
      </c>
      <c r="F3368" s="249">
        <v>21671.97</v>
      </c>
      <c r="G3368" s="67">
        <v>6.6699999999999995E-2</v>
      </c>
      <c r="H3368" s="250">
        <v>120.46</v>
      </c>
      <c r="I3368" s="249">
        <f t="shared" si="1126"/>
        <v>130261.43</v>
      </c>
      <c r="J3368" s="67">
        <f t="shared" si="1111"/>
        <v>6.6699999999999995E-2</v>
      </c>
      <c r="K3368" s="259">
        <f t="shared" si="1127"/>
        <v>724.03644841666664</v>
      </c>
      <c r="L3368" s="250">
        <f t="shared" si="1124"/>
        <v>603.58000000000004</v>
      </c>
      <c r="M3368" s="19" t="s">
        <v>1260</v>
      </c>
      <c r="O3368" s="32" t="str">
        <f t="shared" si="1128"/>
        <v>E346</v>
      </c>
      <c r="P3368" s="318"/>
      <c r="T3368" s="19" t="s">
        <v>1260</v>
      </c>
    </row>
    <row r="3369" spans="1:20" outlineLevel="2" x14ac:dyDescent="0.25">
      <c r="A3369" t="s">
        <v>279</v>
      </c>
      <c r="B3369" t="str">
        <f t="shared" si="1125"/>
        <v>E3461 PRD Sta Main Tools, Ferndale-10</v>
      </c>
      <c r="C3369" s="19" t="s">
        <v>1230</v>
      </c>
      <c r="E3369" s="27">
        <v>43404</v>
      </c>
      <c r="F3369" s="249">
        <v>21671.97</v>
      </c>
      <c r="G3369" s="67">
        <v>6.6699999999999995E-2</v>
      </c>
      <c r="H3369" s="250">
        <v>120.46</v>
      </c>
      <c r="I3369" s="249">
        <f t="shared" si="1126"/>
        <v>130261.43</v>
      </c>
      <c r="J3369" s="67">
        <f t="shared" si="1111"/>
        <v>6.6699999999999995E-2</v>
      </c>
      <c r="K3369" s="259">
        <f t="shared" si="1127"/>
        <v>724.03644841666664</v>
      </c>
      <c r="L3369" s="250">
        <f t="shared" si="1124"/>
        <v>603.58000000000004</v>
      </c>
      <c r="M3369" s="19" t="s">
        <v>1260</v>
      </c>
      <c r="O3369" s="32" t="str">
        <f t="shared" si="1128"/>
        <v>E346</v>
      </c>
      <c r="P3369" s="318"/>
      <c r="T3369" s="19" t="s">
        <v>1260</v>
      </c>
    </row>
    <row r="3370" spans="1:20" outlineLevel="2" x14ac:dyDescent="0.25">
      <c r="A3370" t="s">
        <v>279</v>
      </c>
      <c r="B3370" t="str">
        <f t="shared" si="1125"/>
        <v>E3461 PRD Sta Main Tools, Ferndale-11</v>
      </c>
      <c r="C3370" s="19" t="s">
        <v>1230</v>
      </c>
      <c r="E3370" s="27">
        <v>43434</v>
      </c>
      <c r="F3370" s="249">
        <v>116429.9</v>
      </c>
      <c r="G3370" s="67">
        <v>6.6699999999999995E-2</v>
      </c>
      <c r="H3370" s="250">
        <v>647.16</v>
      </c>
      <c r="I3370" s="249">
        <f t="shared" si="1126"/>
        <v>130261.43</v>
      </c>
      <c r="J3370" s="67">
        <f t="shared" si="1111"/>
        <v>6.6699999999999995E-2</v>
      </c>
      <c r="K3370" s="259">
        <f t="shared" si="1127"/>
        <v>724.03644841666664</v>
      </c>
      <c r="L3370" s="250">
        <f t="shared" si="1124"/>
        <v>76.88</v>
      </c>
      <c r="M3370" s="19" t="s">
        <v>1260</v>
      </c>
      <c r="O3370" s="32" t="str">
        <f t="shared" si="1128"/>
        <v>E346</v>
      </c>
      <c r="P3370" s="318"/>
      <c r="T3370" s="19" t="s">
        <v>1260</v>
      </c>
    </row>
    <row r="3371" spans="1:20" outlineLevel="2" x14ac:dyDescent="0.25">
      <c r="A3371" t="s">
        <v>279</v>
      </c>
      <c r="B3371" t="str">
        <f t="shared" si="1125"/>
        <v>E3461 PRD Sta Main Tools, Ferndale-12</v>
      </c>
      <c r="C3371" s="19" t="s">
        <v>1230</v>
      </c>
      <c r="E3371" s="27">
        <v>43465</v>
      </c>
      <c r="F3371" s="249">
        <v>130261.43</v>
      </c>
      <c r="G3371" s="67">
        <v>6.6699999999999995E-2</v>
      </c>
      <c r="H3371" s="250">
        <v>724.04</v>
      </c>
      <c r="I3371" s="249">
        <f t="shared" si="1126"/>
        <v>130261.43</v>
      </c>
      <c r="J3371" s="67">
        <f t="shared" si="1111"/>
        <v>6.6699999999999995E-2</v>
      </c>
      <c r="K3371" s="259">
        <f t="shared" si="1127"/>
        <v>724.03644841666664</v>
      </c>
      <c r="L3371" s="250">
        <f t="shared" si="1124"/>
        <v>0</v>
      </c>
      <c r="M3371" s="19" t="s">
        <v>1260</v>
      </c>
      <c r="O3371" s="32" t="str">
        <f t="shared" si="1128"/>
        <v>E346</v>
      </c>
      <c r="P3371" s="318"/>
      <c r="T3371" s="19" t="s">
        <v>1260</v>
      </c>
    </row>
    <row r="3372" spans="1:20" s="19" customFormat="1" ht="15.75" outlineLevel="1" thickBot="1" x14ac:dyDescent="0.3">
      <c r="A3372" s="28" t="s">
        <v>882</v>
      </c>
      <c r="C3372" s="20" t="s">
        <v>1235</v>
      </c>
      <c r="E3372" s="104" t="s">
        <v>1266</v>
      </c>
      <c r="F3372" s="29"/>
      <c r="G3372" s="30"/>
      <c r="H3372" s="41">
        <f>SUBTOTAL(9,H3360:H3371)</f>
        <v>2274.65</v>
      </c>
      <c r="I3372" s="29"/>
      <c r="J3372" s="30">
        <f t="shared" si="1111"/>
        <v>0</v>
      </c>
      <c r="K3372" s="41">
        <f>SUBTOTAL(9,K3360:K3371)</f>
        <v>7240.3644841666664</v>
      </c>
      <c r="L3372" s="41">
        <f t="shared" si="1124"/>
        <v>4965.71</v>
      </c>
      <c r="O3372" s="32" t="str">
        <f>LEFT(A3372,5)</f>
        <v>E3461</v>
      </c>
      <c r="P3372" s="318">
        <f>-L3372/2</f>
        <v>-2482.855</v>
      </c>
    </row>
    <row r="3373" spans="1:20" ht="15.75" outlineLevel="2" thickTop="1" x14ac:dyDescent="0.25">
      <c r="A3373" t="s">
        <v>280</v>
      </c>
      <c r="B3373" t="str">
        <f t="shared" ref="B3373:B3384" si="1129">CONCATENATE(A3373,"-",MONTH(E3373))</f>
        <v>E3461 PRD Sta Main Tools, Fredonia-1</v>
      </c>
      <c r="C3373" s="19" t="s">
        <v>1230</v>
      </c>
      <c r="E3373" s="27">
        <v>43131</v>
      </c>
      <c r="F3373" s="249">
        <v>536803.18000000005</v>
      </c>
      <c r="G3373" s="67">
        <v>0.16059999999999999</v>
      </c>
      <c r="H3373" s="250">
        <v>7184.22</v>
      </c>
      <c r="I3373" s="249">
        <f t="shared" ref="I3373:I3384" si="1130">VLOOKUP(CONCATENATE(A3373,"-12"),$B$6:$F$7816,5,FALSE)</f>
        <v>575470.28</v>
      </c>
      <c r="J3373" s="67">
        <f t="shared" si="1111"/>
        <v>0.16059999999999999</v>
      </c>
      <c r="K3373" s="259">
        <f t="shared" ref="K3373:K3384" si="1131">I3373*J3373/12</f>
        <v>7701.7105806666668</v>
      </c>
      <c r="L3373" s="250">
        <f t="shared" si="1124"/>
        <v>517.49</v>
      </c>
      <c r="M3373" s="19" t="s">
        <v>1260</v>
      </c>
      <c r="O3373" s="32" t="str">
        <f t="shared" ref="O3373:O3384" si="1132">LEFT(A3373,4)</f>
        <v>E346</v>
      </c>
      <c r="P3373" s="318"/>
      <c r="T3373" s="19" t="s">
        <v>1260</v>
      </c>
    </row>
    <row r="3374" spans="1:20" outlineLevel="2" x14ac:dyDescent="0.25">
      <c r="A3374" t="s">
        <v>280</v>
      </c>
      <c r="B3374" t="str">
        <f t="shared" si="1129"/>
        <v>E3461 PRD Sta Main Tools, Fredonia-2</v>
      </c>
      <c r="C3374" s="19" t="s">
        <v>1230</v>
      </c>
      <c r="E3374" s="27">
        <v>43159</v>
      </c>
      <c r="F3374" s="249">
        <v>537521.94999999995</v>
      </c>
      <c r="G3374" s="67">
        <v>0.16059999999999999</v>
      </c>
      <c r="H3374" s="250">
        <v>7193.84</v>
      </c>
      <c r="I3374" s="249">
        <f t="shared" si="1130"/>
        <v>575470.28</v>
      </c>
      <c r="J3374" s="67">
        <f t="shared" ref="J3374:J3437" si="1133">G3374</f>
        <v>0.16059999999999999</v>
      </c>
      <c r="K3374" s="259">
        <f t="shared" si="1131"/>
        <v>7701.7105806666668</v>
      </c>
      <c r="L3374" s="250">
        <f t="shared" si="1124"/>
        <v>507.87</v>
      </c>
      <c r="M3374" s="19" t="s">
        <v>1260</v>
      </c>
      <c r="O3374" s="32" t="str">
        <f t="shared" si="1132"/>
        <v>E346</v>
      </c>
      <c r="P3374" s="318"/>
      <c r="T3374" s="19" t="s">
        <v>1260</v>
      </c>
    </row>
    <row r="3375" spans="1:20" outlineLevel="2" x14ac:dyDescent="0.25">
      <c r="A3375" t="s">
        <v>280</v>
      </c>
      <c r="B3375" t="str">
        <f t="shared" si="1129"/>
        <v>E3461 PRD Sta Main Tools, Fredonia-3</v>
      </c>
      <c r="C3375" s="19" t="s">
        <v>1230</v>
      </c>
      <c r="E3375" s="27">
        <v>43190</v>
      </c>
      <c r="F3375" s="249">
        <v>538240.72</v>
      </c>
      <c r="G3375" s="67">
        <v>0.16059999999999999</v>
      </c>
      <c r="H3375" s="250">
        <v>7203.45</v>
      </c>
      <c r="I3375" s="249">
        <f t="shared" si="1130"/>
        <v>575470.28</v>
      </c>
      <c r="J3375" s="67">
        <f t="shared" si="1133"/>
        <v>0.16059999999999999</v>
      </c>
      <c r="K3375" s="259">
        <f t="shared" si="1131"/>
        <v>7701.7105806666668</v>
      </c>
      <c r="L3375" s="250">
        <f t="shared" si="1124"/>
        <v>498.26</v>
      </c>
      <c r="M3375" s="19" t="s">
        <v>1260</v>
      </c>
      <c r="O3375" s="32" t="str">
        <f t="shared" si="1132"/>
        <v>E346</v>
      </c>
      <c r="P3375" s="318"/>
      <c r="T3375" s="19" t="s">
        <v>1260</v>
      </c>
    </row>
    <row r="3376" spans="1:20" outlineLevel="2" x14ac:dyDescent="0.25">
      <c r="A3376" t="s">
        <v>280</v>
      </c>
      <c r="B3376" t="str">
        <f t="shared" si="1129"/>
        <v>E3461 PRD Sta Main Tools, Fredonia-4</v>
      </c>
      <c r="C3376" s="19" t="s">
        <v>1230</v>
      </c>
      <c r="E3376" s="27">
        <v>43220</v>
      </c>
      <c r="F3376" s="249">
        <v>538240.72</v>
      </c>
      <c r="G3376" s="67">
        <v>0.16059999999999999</v>
      </c>
      <c r="H3376" s="250">
        <v>7203.45</v>
      </c>
      <c r="I3376" s="249">
        <f t="shared" si="1130"/>
        <v>575470.28</v>
      </c>
      <c r="J3376" s="67">
        <f t="shared" si="1133"/>
        <v>0.16059999999999999</v>
      </c>
      <c r="K3376" s="259">
        <f t="shared" si="1131"/>
        <v>7701.7105806666668</v>
      </c>
      <c r="L3376" s="250">
        <f t="shared" si="1124"/>
        <v>498.26</v>
      </c>
      <c r="M3376" s="19" t="s">
        <v>1260</v>
      </c>
      <c r="O3376" s="32" t="str">
        <f t="shared" si="1132"/>
        <v>E346</v>
      </c>
      <c r="P3376" s="318"/>
      <c r="T3376" s="19" t="s">
        <v>1260</v>
      </c>
    </row>
    <row r="3377" spans="1:20" outlineLevel="2" x14ac:dyDescent="0.25">
      <c r="A3377" t="s">
        <v>280</v>
      </c>
      <c r="B3377" t="str">
        <f t="shared" si="1129"/>
        <v>E3461 PRD Sta Main Tools, Fredonia-5</v>
      </c>
      <c r="C3377" s="19" t="s">
        <v>1230</v>
      </c>
      <c r="E3377" s="27">
        <v>43251</v>
      </c>
      <c r="F3377" s="249">
        <v>538240.72</v>
      </c>
      <c r="G3377" s="67">
        <v>0.16059999999999999</v>
      </c>
      <c r="H3377" s="250">
        <v>7203.45</v>
      </c>
      <c r="I3377" s="249">
        <f t="shared" si="1130"/>
        <v>575470.28</v>
      </c>
      <c r="J3377" s="67">
        <f t="shared" si="1133"/>
        <v>0.16059999999999999</v>
      </c>
      <c r="K3377" s="259">
        <f t="shared" si="1131"/>
        <v>7701.7105806666668</v>
      </c>
      <c r="L3377" s="250">
        <f t="shared" si="1124"/>
        <v>498.26</v>
      </c>
      <c r="M3377" s="19" t="s">
        <v>1260</v>
      </c>
      <c r="O3377" s="32" t="str">
        <f t="shared" si="1132"/>
        <v>E346</v>
      </c>
      <c r="P3377" s="318"/>
      <c r="T3377" s="19" t="s">
        <v>1260</v>
      </c>
    </row>
    <row r="3378" spans="1:20" outlineLevel="2" x14ac:dyDescent="0.25">
      <c r="A3378" t="s">
        <v>280</v>
      </c>
      <c r="B3378" t="str">
        <f t="shared" si="1129"/>
        <v>E3461 PRD Sta Main Tools, Fredonia-6</v>
      </c>
      <c r="C3378" s="19" t="s">
        <v>1230</v>
      </c>
      <c r="E3378" s="27">
        <v>43281</v>
      </c>
      <c r="F3378" s="249">
        <v>538240.72</v>
      </c>
      <c r="G3378" s="67">
        <v>0.16059999999999999</v>
      </c>
      <c r="H3378" s="250">
        <v>7203.45</v>
      </c>
      <c r="I3378" s="249">
        <f t="shared" si="1130"/>
        <v>575470.28</v>
      </c>
      <c r="J3378" s="67">
        <f t="shared" si="1133"/>
        <v>0.16059999999999999</v>
      </c>
      <c r="K3378" s="259">
        <f t="shared" si="1131"/>
        <v>7701.7105806666668</v>
      </c>
      <c r="L3378" s="250">
        <f t="shared" si="1124"/>
        <v>498.26</v>
      </c>
      <c r="M3378" s="19" t="s">
        <v>1260</v>
      </c>
      <c r="O3378" s="32" t="str">
        <f t="shared" si="1132"/>
        <v>E346</v>
      </c>
      <c r="P3378" s="318"/>
      <c r="T3378" s="19" t="s">
        <v>1260</v>
      </c>
    </row>
    <row r="3379" spans="1:20" outlineLevel="2" x14ac:dyDescent="0.25">
      <c r="A3379" t="s">
        <v>280</v>
      </c>
      <c r="B3379" t="str">
        <f t="shared" si="1129"/>
        <v>E3461 PRD Sta Main Tools, Fredonia-7</v>
      </c>
      <c r="C3379" s="19" t="s">
        <v>1230</v>
      </c>
      <c r="E3379" s="27">
        <v>43312</v>
      </c>
      <c r="F3379" s="249">
        <v>538240.72</v>
      </c>
      <c r="G3379" s="67">
        <v>0.16059999999999999</v>
      </c>
      <c r="H3379" s="250">
        <v>7203.45</v>
      </c>
      <c r="I3379" s="249">
        <f t="shared" si="1130"/>
        <v>575470.28</v>
      </c>
      <c r="J3379" s="67">
        <f t="shared" si="1133"/>
        <v>0.16059999999999999</v>
      </c>
      <c r="K3379" s="259">
        <f t="shared" si="1131"/>
        <v>7701.7105806666668</v>
      </c>
      <c r="L3379" s="250">
        <f t="shared" si="1124"/>
        <v>498.26</v>
      </c>
      <c r="M3379" s="19" t="s">
        <v>1260</v>
      </c>
      <c r="O3379" s="32" t="str">
        <f t="shared" si="1132"/>
        <v>E346</v>
      </c>
      <c r="P3379" s="318"/>
      <c r="T3379" s="19" t="s">
        <v>1260</v>
      </c>
    </row>
    <row r="3380" spans="1:20" outlineLevel="2" x14ac:dyDescent="0.25">
      <c r="A3380" t="s">
        <v>280</v>
      </c>
      <c r="B3380" t="str">
        <f t="shared" si="1129"/>
        <v>E3461 PRD Sta Main Tools, Fredonia-8</v>
      </c>
      <c r="C3380" s="19" t="s">
        <v>1230</v>
      </c>
      <c r="E3380" s="27">
        <v>43343</v>
      </c>
      <c r="F3380" s="249">
        <v>538240.72</v>
      </c>
      <c r="G3380" s="67">
        <v>0.16059999999999999</v>
      </c>
      <c r="H3380" s="250">
        <v>7203.45</v>
      </c>
      <c r="I3380" s="249">
        <f t="shared" si="1130"/>
        <v>575470.28</v>
      </c>
      <c r="J3380" s="67">
        <f t="shared" si="1133"/>
        <v>0.16059999999999999</v>
      </c>
      <c r="K3380" s="259">
        <f t="shared" si="1131"/>
        <v>7701.7105806666668</v>
      </c>
      <c r="L3380" s="250">
        <f t="shared" si="1124"/>
        <v>498.26</v>
      </c>
      <c r="M3380" s="19" t="s">
        <v>1260</v>
      </c>
      <c r="O3380" s="32" t="str">
        <f t="shared" si="1132"/>
        <v>E346</v>
      </c>
      <c r="P3380" s="318"/>
      <c r="T3380" s="19" t="s">
        <v>1260</v>
      </c>
    </row>
    <row r="3381" spans="1:20" outlineLevel="2" x14ac:dyDescent="0.25">
      <c r="A3381" t="s">
        <v>280</v>
      </c>
      <c r="B3381" t="str">
        <f t="shared" si="1129"/>
        <v>E3461 PRD Sta Main Tools, Fredonia-9</v>
      </c>
      <c r="C3381" s="19" t="s">
        <v>1230</v>
      </c>
      <c r="E3381" s="27">
        <v>43373</v>
      </c>
      <c r="F3381" s="249">
        <v>546037.86</v>
      </c>
      <c r="G3381" s="67">
        <v>0.16059999999999999</v>
      </c>
      <c r="H3381" s="250">
        <v>7307.81</v>
      </c>
      <c r="I3381" s="249">
        <f t="shared" si="1130"/>
        <v>575470.28</v>
      </c>
      <c r="J3381" s="67">
        <f t="shared" si="1133"/>
        <v>0.16059999999999999</v>
      </c>
      <c r="K3381" s="259">
        <f t="shared" si="1131"/>
        <v>7701.7105806666668</v>
      </c>
      <c r="L3381" s="250">
        <f t="shared" si="1124"/>
        <v>393.9</v>
      </c>
      <c r="M3381" s="19" t="s">
        <v>1260</v>
      </c>
      <c r="O3381" s="32" t="str">
        <f t="shared" si="1132"/>
        <v>E346</v>
      </c>
      <c r="P3381" s="318"/>
      <c r="T3381" s="19" t="s">
        <v>1260</v>
      </c>
    </row>
    <row r="3382" spans="1:20" outlineLevel="2" x14ac:dyDescent="0.25">
      <c r="A3382" t="s">
        <v>280</v>
      </c>
      <c r="B3382" t="str">
        <f t="shared" si="1129"/>
        <v>E3461 PRD Sta Main Tools, Fredonia-10</v>
      </c>
      <c r="C3382" s="19" t="s">
        <v>1230</v>
      </c>
      <c r="E3382" s="27">
        <v>43404</v>
      </c>
      <c r="F3382" s="249">
        <v>553834.99</v>
      </c>
      <c r="G3382" s="67">
        <v>0.16059999999999999</v>
      </c>
      <c r="H3382" s="250">
        <v>7412.16</v>
      </c>
      <c r="I3382" s="249">
        <f t="shared" si="1130"/>
        <v>575470.28</v>
      </c>
      <c r="J3382" s="67">
        <f t="shared" si="1133"/>
        <v>0.16059999999999999</v>
      </c>
      <c r="K3382" s="259">
        <f t="shared" si="1131"/>
        <v>7701.7105806666668</v>
      </c>
      <c r="L3382" s="250">
        <f t="shared" si="1124"/>
        <v>289.55</v>
      </c>
      <c r="M3382" s="19" t="s">
        <v>1260</v>
      </c>
      <c r="O3382" s="32" t="str">
        <f t="shared" si="1132"/>
        <v>E346</v>
      </c>
      <c r="P3382" s="318"/>
      <c r="T3382" s="19" t="s">
        <v>1260</v>
      </c>
    </row>
    <row r="3383" spans="1:20" outlineLevel="2" x14ac:dyDescent="0.25">
      <c r="A3383" t="s">
        <v>280</v>
      </c>
      <c r="B3383" t="str">
        <f t="shared" si="1129"/>
        <v>E3461 PRD Sta Main Tools, Fredonia-11</v>
      </c>
      <c r="C3383" s="19" t="s">
        <v>1230</v>
      </c>
      <c r="E3383" s="27">
        <v>43434</v>
      </c>
      <c r="F3383" s="249">
        <v>562887.18000000005</v>
      </c>
      <c r="G3383" s="67">
        <v>0.16059999999999999</v>
      </c>
      <c r="H3383" s="250">
        <v>7533.31</v>
      </c>
      <c r="I3383" s="249">
        <f t="shared" si="1130"/>
        <v>575470.28</v>
      </c>
      <c r="J3383" s="67">
        <f t="shared" si="1133"/>
        <v>0.16059999999999999</v>
      </c>
      <c r="K3383" s="259">
        <f t="shared" si="1131"/>
        <v>7701.7105806666668</v>
      </c>
      <c r="L3383" s="250">
        <f t="shared" si="1124"/>
        <v>168.4</v>
      </c>
      <c r="M3383" s="19" t="s">
        <v>1260</v>
      </c>
      <c r="O3383" s="32" t="str">
        <f t="shared" si="1132"/>
        <v>E346</v>
      </c>
      <c r="P3383" s="318"/>
      <c r="T3383" s="19" t="s">
        <v>1260</v>
      </c>
    </row>
    <row r="3384" spans="1:20" outlineLevel="2" x14ac:dyDescent="0.25">
      <c r="A3384" t="s">
        <v>280</v>
      </c>
      <c r="B3384" t="str">
        <f t="shared" si="1129"/>
        <v>E3461 PRD Sta Main Tools, Fredonia-12</v>
      </c>
      <c r="C3384" s="19" t="s">
        <v>1230</v>
      </c>
      <c r="E3384" s="27">
        <v>43465</v>
      </c>
      <c r="F3384" s="249">
        <v>575470.28</v>
      </c>
      <c r="G3384" s="67">
        <v>0.16059999999999999</v>
      </c>
      <c r="H3384" s="250">
        <v>7701.71</v>
      </c>
      <c r="I3384" s="249">
        <f t="shared" si="1130"/>
        <v>575470.28</v>
      </c>
      <c r="J3384" s="67">
        <f t="shared" si="1133"/>
        <v>0.16059999999999999</v>
      </c>
      <c r="K3384" s="259">
        <f t="shared" si="1131"/>
        <v>7701.7105806666668</v>
      </c>
      <c r="L3384" s="250">
        <f t="shared" si="1124"/>
        <v>0</v>
      </c>
      <c r="M3384" s="19" t="s">
        <v>1260</v>
      </c>
      <c r="O3384" s="32" t="str">
        <f t="shared" si="1132"/>
        <v>E346</v>
      </c>
      <c r="P3384" s="318"/>
      <c r="T3384" s="19" t="s">
        <v>1260</v>
      </c>
    </row>
    <row r="3385" spans="1:20" s="19" customFormat="1" ht="15.75" outlineLevel="1" thickBot="1" x14ac:dyDescent="0.3">
      <c r="A3385" s="28" t="s">
        <v>883</v>
      </c>
      <c r="C3385" s="20" t="s">
        <v>1235</v>
      </c>
      <c r="E3385" s="104" t="s">
        <v>1266</v>
      </c>
      <c r="F3385" s="29"/>
      <c r="G3385" s="30"/>
      <c r="H3385" s="41">
        <f>SUBTOTAL(9,H3373:H3384)</f>
        <v>87553.75</v>
      </c>
      <c r="I3385" s="29"/>
      <c r="J3385" s="30">
        <f t="shared" si="1133"/>
        <v>0</v>
      </c>
      <c r="K3385" s="41">
        <f>SUBTOTAL(9,K3373:K3384)</f>
        <v>92420.526968000006</v>
      </c>
      <c r="L3385" s="41">
        <f t="shared" si="1124"/>
        <v>4866.78</v>
      </c>
      <c r="O3385" s="32" t="str">
        <f>LEFT(A3385,5)</f>
        <v>E3461</v>
      </c>
      <c r="P3385" s="318">
        <f>-L3385/2</f>
        <v>-2433.39</v>
      </c>
    </row>
    <row r="3386" spans="1:20" ht="15.75" outlineLevel="2" thickTop="1" x14ac:dyDescent="0.25">
      <c r="A3386" t="s">
        <v>281</v>
      </c>
      <c r="B3386" t="str">
        <f t="shared" ref="B3386:B3397" si="1134">CONCATENATE(A3386,"-",MONTH(E3386))</f>
        <v>E3461 PRD Sta Main Tools, Mint Farm-1</v>
      </c>
      <c r="C3386" s="19" t="s">
        <v>1230</v>
      </c>
      <c r="E3386" s="27">
        <v>43131</v>
      </c>
      <c r="F3386" s="249">
        <v>448853.76000000001</v>
      </c>
      <c r="G3386" s="67">
        <v>9.3399999999999997E-2</v>
      </c>
      <c r="H3386" s="250">
        <v>3493.58</v>
      </c>
      <c r="I3386" s="249">
        <f t="shared" ref="I3386:I3397" si="1135">VLOOKUP(CONCATENATE(A3386,"-12"),$B$6:$F$7816,5,FALSE)</f>
        <v>648459.49</v>
      </c>
      <c r="J3386" s="67">
        <f t="shared" si="1133"/>
        <v>9.3399999999999997E-2</v>
      </c>
      <c r="K3386" s="259">
        <f t="shared" ref="K3386:K3397" si="1136">I3386*J3386/12</f>
        <v>5047.1763638333332</v>
      </c>
      <c r="L3386" s="250">
        <f t="shared" si="1124"/>
        <v>1553.6</v>
      </c>
      <c r="M3386" s="19" t="s">
        <v>1260</v>
      </c>
      <c r="O3386" s="32" t="str">
        <f t="shared" ref="O3386:O3397" si="1137">LEFT(A3386,4)</f>
        <v>E346</v>
      </c>
      <c r="P3386" s="318"/>
      <c r="T3386" s="19" t="s">
        <v>1260</v>
      </c>
    </row>
    <row r="3387" spans="1:20" outlineLevel="2" x14ac:dyDescent="0.25">
      <c r="A3387" t="s">
        <v>281</v>
      </c>
      <c r="B3387" t="str">
        <f t="shared" si="1134"/>
        <v>E3461 PRD Sta Main Tools, Mint Farm-2</v>
      </c>
      <c r="C3387" s="19" t="s">
        <v>1230</v>
      </c>
      <c r="E3387" s="27">
        <v>43159</v>
      </c>
      <c r="F3387" s="249">
        <v>531832</v>
      </c>
      <c r="G3387" s="67">
        <v>9.3399999999999997E-2</v>
      </c>
      <c r="H3387" s="250">
        <v>4139.43</v>
      </c>
      <c r="I3387" s="249">
        <f t="shared" si="1135"/>
        <v>648459.49</v>
      </c>
      <c r="J3387" s="67">
        <f t="shared" si="1133"/>
        <v>9.3399999999999997E-2</v>
      </c>
      <c r="K3387" s="259">
        <f t="shared" si="1136"/>
        <v>5047.1763638333332</v>
      </c>
      <c r="L3387" s="250">
        <f t="shared" si="1124"/>
        <v>907.75</v>
      </c>
      <c r="M3387" s="19" t="s">
        <v>1260</v>
      </c>
      <c r="O3387" s="32" t="str">
        <f t="shared" si="1137"/>
        <v>E346</v>
      </c>
      <c r="P3387" s="318"/>
      <c r="T3387" s="19" t="s">
        <v>1260</v>
      </c>
    </row>
    <row r="3388" spans="1:20" outlineLevel="2" x14ac:dyDescent="0.25">
      <c r="A3388" t="s">
        <v>281</v>
      </c>
      <c r="B3388" t="str">
        <f t="shared" si="1134"/>
        <v>E3461 PRD Sta Main Tools, Mint Farm-3</v>
      </c>
      <c r="C3388" s="19" t="s">
        <v>1230</v>
      </c>
      <c r="E3388" s="27">
        <v>43190</v>
      </c>
      <c r="F3388" s="249">
        <v>614810.23</v>
      </c>
      <c r="G3388" s="67">
        <v>9.3399999999999997E-2</v>
      </c>
      <c r="H3388" s="250">
        <v>4785.2700000000004</v>
      </c>
      <c r="I3388" s="249">
        <f t="shared" si="1135"/>
        <v>648459.49</v>
      </c>
      <c r="J3388" s="67">
        <f t="shared" si="1133"/>
        <v>9.3399999999999997E-2</v>
      </c>
      <c r="K3388" s="259">
        <f t="shared" si="1136"/>
        <v>5047.1763638333332</v>
      </c>
      <c r="L3388" s="250">
        <f t="shared" si="1124"/>
        <v>261.91000000000003</v>
      </c>
      <c r="M3388" s="19" t="s">
        <v>1260</v>
      </c>
      <c r="O3388" s="32" t="str">
        <f t="shared" si="1137"/>
        <v>E346</v>
      </c>
      <c r="P3388" s="318"/>
      <c r="T3388" s="19" t="s">
        <v>1260</v>
      </c>
    </row>
    <row r="3389" spans="1:20" outlineLevel="2" x14ac:dyDescent="0.25">
      <c r="A3389" t="s">
        <v>281</v>
      </c>
      <c r="B3389" t="str">
        <f t="shared" si="1134"/>
        <v>E3461 PRD Sta Main Tools, Mint Farm-4</v>
      </c>
      <c r="C3389" s="19" t="s">
        <v>1230</v>
      </c>
      <c r="E3389" s="27">
        <v>43220</v>
      </c>
      <c r="F3389" s="249">
        <v>614810.23</v>
      </c>
      <c r="G3389" s="67">
        <v>9.3399999999999997E-2</v>
      </c>
      <c r="H3389" s="250">
        <v>4785.2700000000004</v>
      </c>
      <c r="I3389" s="249">
        <f t="shared" si="1135"/>
        <v>648459.49</v>
      </c>
      <c r="J3389" s="67">
        <f t="shared" si="1133"/>
        <v>9.3399999999999997E-2</v>
      </c>
      <c r="K3389" s="259">
        <f t="shared" si="1136"/>
        <v>5047.1763638333332</v>
      </c>
      <c r="L3389" s="250">
        <f t="shared" si="1124"/>
        <v>261.91000000000003</v>
      </c>
      <c r="M3389" s="19" t="s">
        <v>1260</v>
      </c>
      <c r="O3389" s="32" t="str">
        <f t="shared" si="1137"/>
        <v>E346</v>
      </c>
      <c r="P3389" s="318"/>
      <c r="T3389" s="19" t="s">
        <v>1260</v>
      </c>
    </row>
    <row r="3390" spans="1:20" outlineLevel="2" x14ac:dyDescent="0.25">
      <c r="A3390" t="s">
        <v>281</v>
      </c>
      <c r="B3390" t="str">
        <f t="shared" si="1134"/>
        <v>E3461 PRD Sta Main Tools, Mint Farm-5</v>
      </c>
      <c r="C3390" s="19" t="s">
        <v>1230</v>
      </c>
      <c r="E3390" s="27">
        <v>43251</v>
      </c>
      <c r="F3390" s="249">
        <v>614810.23</v>
      </c>
      <c r="G3390" s="67">
        <v>9.3399999999999997E-2</v>
      </c>
      <c r="H3390" s="250">
        <v>4785.2700000000004</v>
      </c>
      <c r="I3390" s="249">
        <f t="shared" si="1135"/>
        <v>648459.49</v>
      </c>
      <c r="J3390" s="67">
        <f t="shared" si="1133"/>
        <v>9.3399999999999997E-2</v>
      </c>
      <c r="K3390" s="259">
        <f t="shared" si="1136"/>
        <v>5047.1763638333332</v>
      </c>
      <c r="L3390" s="250">
        <f t="shared" si="1124"/>
        <v>261.91000000000003</v>
      </c>
      <c r="M3390" s="19" t="s">
        <v>1260</v>
      </c>
      <c r="O3390" s="32" t="str">
        <f t="shared" si="1137"/>
        <v>E346</v>
      </c>
      <c r="P3390" s="318"/>
      <c r="T3390" s="19" t="s">
        <v>1260</v>
      </c>
    </row>
    <row r="3391" spans="1:20" outlineLevel="2" x14ac:dyDescent="0.25">
      <c r="A3391" t="s">
        <v>281</v>
      </c>
      <c r="B3391" t="str">
        <f t="shared" si="1134"/>
        <v>E3461 PRD Sta Main Tools, Mint Farm-6</v>
      </c>
      <c r="C3391" s="19" t="s">
        <v>1230</v>
      </c>
      <c r="E3391" s="27">
        <v>43281</v>
      </c>
      <c r="F3391" s="249">
        <v>614810.23</v>
      </c>
      <c r="G3391" s="67">
        <v>9.3399999999999997E-2</v>
      </c>
      <c r="H3391" s="250">
        <v>4785.2700000000004</v>
      </c>
      <c r="I3391" s="249">
        <f t="shared" si="1135"/>
        <v>648459.49</v>
      </c>
      <c r="J3391" s="67">
        <f t="shared" si="1133"/>
        <v>9.3399999999999997E-2</v>
      </c>
      <c r="K3391" s="259">
        <f t="shared" si="1136"/>
        <v>5047.1763638333332</v>
      </c>
      <c r="L3391" s="250">
        <f t="shared" si="1124"/>
        <v>261.91000000000003</v>
      </c>
      <c r="M3391" s="19" t="s">
        <v>1260</v>
      </c>
      <c r="O3391" s="32" t="str">
        <f t="shared" si="1137"/>
        <v>E346</v>
      </c>
      <c r="P3391" s="318"/>
      <c r="T3391" s="19" t="s">
        <v>1260</v>
      </c>
    </row>
    <row r="3392" spans="1:20" outlineLevel="2" x14ac:dyDescent="0.25">
      <c r="A3392" t="s">
        <v>281</v>
      </c>
      <c r="B3392" t="str">
        <f t="shared" si="1134"/>
        <v>E3461 PRD Sta Main Tools, Mint Farm-7</v>
      </c>
      <c r="C3392" s="19" t="s">
        <v>1230</v>
      </c>
      <c r="E3392" s="27">
        <v>43312</v>
      </c>
      <c r="F3392" s="249">
        <v>614810.23</v>
      </c>
      <c r="G3392" s="67">
        <v>9.3399999999999997E-2</v>
      </c>
      <c r="H3392" s="250">
        <v>4785.2700000000004</v>
      </c>
      <c r="I3392" s="249">
        <f t="shared" si="1135"/>
        <v>648459.49</v>
      </c>
      <c r="J3392" s="67">
        <f t="shared" si="1133"/>
        <v>9.3399999999999997E-2</v>
      </c>
      <c r="K3392" s="259">
        <f t="shared" si="1136"/>
        <v>5047.1763638333332</v>
      </c>
      <c r="L3392" s="250">
        <f t="shared" si="1124"/>
        <v>261.91000000000003</v>
      </c>
      <c r="M3392" s="19" t="s">
        <v>1260</v>
      </c>
      <c r="O3392" s="32" t="str">
        <f t="shared" si="1137"/>
        <v>E346</v>
      </c>
      <c r="P3392" s="318"/>
      <c r="T3392" s="19" t="s">
        <v>1260</v>
      </c>
    </row>
    <row r="3393" spans="1:20" outlineLevel="2" x14ac:dyDescent="0.25">
      <c r="A3393" t="s">
        <v>281</v>
      </c>
      <c r="B3393" t="str">
        <f t="shared" si="1134"/>
        <v>E3461 PRD Sta Main Tools, Mint Farm-8</v>
      </c>
      <c r="C3393" s="19" t="s">
        <v>1230</v>
      </c>
      <c r="E3393" s="27">
        <v>43343</v>
      </c>
      <c r="F3393" s="249">
        <v>614810.23</v>
      </c>
      <c r="G3393" s="67">
        <v>9.3399999999999997E-2</v>
      </c>
      <c r="H3393" s="250">
        <v>4785.2700000000004</v>
      </c>
      <c r="I3393" s="249">
        <f t="shared" si="1135"/>
        <v>648459.49</v>
      </c>
      <c r="J3393" s="67">
        <f t="shared" si="1133"/>
        <v>9.3399999999999997E-2</v>
      </c>
      <c r="K3393" s="259">
        <f t="shared" si="1136"/>
        <v>5047.1763638333332</v>
      </c>
      <c r="L3393" s="250">
        <f t="shared" si="1124"/>
        <v>261.91000000000003</v>
      </c>
      <c r="M3393" s="19" t="s">
        <v>1260</v>
      </c>
      <c r="O3393" s="32" t="str">
        <f t="shared" si="1137"/>
        <v>E346</v>
      </c>
      <c r="P3393" s="318"/>
      <c r="T3393" s="19" t="s">
        <v>1260</v>
      </c>
    </row>
    <row r="3394" spans="1:20" outlineLevel="2" x14ac:dyDescent="0.25">
      <c r="A3394" t="s">
        <v>281</v>
      </c>
      <c r="B3394" t="str">
        <f t="shared" si="1134"/>
        <v>E3461 PRD Sta Main Tools, Mint Farm-9</v>
      </c>
      <c r="C3394" s="19" t="s">
        <v>1230</v>
      </c>
      <c r="E3394" s="27">
        <v>43373</v>
      </c>
      <c r="F3394" s="249">
        <v>614810.23</v>
      </c>
      <c r="G3394" s="67">
        <v>9.3399999999999997E-2</v>
      </c>
      <c r="H3394" s="250">
        <v>4785.2700000000004</v>
      </c>
      <c r="I3394" s="249">
        <f t="shared" si="1135"/>
        <v>648459.49</v>
      </c>
      <c r="J3394" s="67">
        <f t="shared" si="1133"/>
        <v>9.3399999999999997E-2</v>
      </c>
      <c r="K3394" s="259">
        <f t="shared" si="1136"/>
        <v>5047.1763638333332</v>
      </c>
      <c r="L3394" s="250">
        <f t="shared" si="1124"/>
        <v>261.91000000000003</v>
      </c>
      <c r="M3394" s="19" t="s">
        <v>1260</v>
      </c>
      <c r="O3394" s="32" t="str">
        <f t="shared" si="1137"/>
        <v>E346</v>
      </c>
      <c r="P3394" s="318"/>
      <c r="T3394" s="19" t="s">
        <v>1260</v>
      </c>
    </row>
    <row r="3395" spans="1:20" outlineLevel="2" x14ac:dyDescent="0.25">
      <c r="A3395" t="s">
        <v>281</v>
      </c>
      <c r="B3395" t="str">
        <f t="shared" si="1134"/>
        <v>E3461 PRD Sta Main Tools, Mint Farm-10</v>
      </c>
      <c r="C3395" s="19" t="s">
        <v>1230</v>
      </c>
      <c r="E3395" s="27">
        <v>43404</v>
      </c>
      <c r="F3395" s="249">
        <v>614810.23</v>
      </c>
      <c r="G3395" s="67">
        <v>9.3399999999999997E-2</v>
      </c>
      <c r="H3395" s="250">
        <v>4785.2700000000004</v>
      </c>
      <c r="I3395" s="249">
        <f t="shared" si="1135"/>
        <v>648459.49</v>
      </c>
      <c r="J3395" s="67">
        <f t="shared" si="1133"/>
        <v>9.3399999999999997E-2</v>
      </c>
      <c r="K3395" s="259">
        <f t="shared" si="1136"/>
        <v>5047.1763638333332</v>
      </c>
      <c r="L3395" s="250">
        <f t="shared" si="1124"/>
        <v>261.91000000000003</v>
      </c>
      <c r="M3395" s="19" t="s">
        <v>1260</v>
      </c>
      <c r="O3395" s="32" t="str">
        <f t="shared" si="1137"/>
        <v>E346</v>
      </c>
      <c r="P3395" s="318"/>
      <c r="T3395" s="19" t="s">
        <v>1260</v>
      </c>
    </row>
    <row r="3396" spans="1:20" outlineLevel="2" x14ac:dyDescent="0.25">
      <c r="A3396" t="s">
        <v>281</v>
      </c>
      <c r="B3396" t="str">
        <f t="shared" si="1134"/>
        <v>E3461 PRD Sta Main Tools, Mint Farm-11</v>
      </c>
      <c r="C3396" s="19" t="s">
        <v>1230</v>
      </c>
      <c r="E3396" s="27">
        <v>43434</v>
      </c>
      <c r="F3396" s="249">
        <v>631267.05000000005</v>
      </c>
      <c r="G3396" s="67">
        <v>9.3399999999999997E-2</v>
      </c>
      <c r="H3396" s="250">
        <v>4913.3599999999997</v>
      </c>
      <c r="I3396" s="249">
        <f t="shared" si="1135"/>
        <v>648459.49</v>
      </c>
      <c r="J3396" s="67">
        <f t="shared" si="1133"/>
        <v>9.3399999999999997E-2</v>
      </c>
      <c r="K3396" s="259">
        <f t="shared" si="1136"/>
        <v>5047.1763638333332</v>
      </c>
      <c r="L3396" s="250">
        <f t="shared" si="1124"/>
        <v>133.82</v>
      </c>
      <c r="M3396" s="19" t="s">
        <v>1260</v>
      </c>
      <c r="O3396" s="32" t="str">
        <f t="shared" si="1137"/>
        <v>E346</v>
      </c>
      <c r="P3396" s="318"/>
      <c r="T3396" s="19" t="s">
        <v>1260</v>
      </c>
    </row>
    <row r="3397" spans="1:20" outlineLevel="2" x14ac:dyDescent="0.25">
      <c r="A3397" t="s">
        <v>281</v>
      </c>
      <c r="B3397" t="str">
        <f t="shared" si="1134"/>
        <v>E3461 PRD Sta Main Tools, Mint Farm-12</v>
      </c>
      <c r="C3397" s="19" t="s">
        <v>1230</v>
      </c>
      <c r="E3397" s="27">
        <v>43465</v>
      </c>
      <c r="F3397" s="249">
        <v>648459.49</v>
      </c>
      <c r="G3397" s="67">
        <v>9.3399999999999997E-2</v>
      </c>
      <c r="H3397" s="250">
        <v>5047.18</v>
      </c>
      <c r="I3397" s="249">
        <f t="shared" si="1135"/>
        <v>648459.49</v>
      </c>
      <c r="J3397" s="67">
        <f t="shared" si="1133"/>
        <v>9.3399999999999997E-2</v>
      </c>
      <c r="K3397" s="259">
        <f t="shared" si="1136"/>
        <v>5047.1763638333332</v>
      </c>
      <c r="L3397" s="250">
        <f t="shared" si="1124"/>
        <v>0</v>
      </c>
      <c r="M3397" s="19" t="s">
        <v>1260</v>
      </c>
      <c r="O3397" s="32" t="str">
        <f t="shared" si="1137"/>
        <v>E346</v>
      </c>
      <c r="P3397" s="318"/>
      <c r="T3397" s="19" t="s">
        <v>1260</v>
      </c>
    </row>
    <row r="3398" spans="1:20" s="19" customFormat="1" ht="15.75" outlineLevel="1" thickBot="1" x14ac:dyDescent="0.3">
      <c r="A3398" s="28" t="s">
        <v>884</v>
      </c>
      <c r="C3398" s="20" t="s">
        <v>1235</v>
      </c>
      <c r="E3398" s="104" t="s">
        <v>1266</v>
      </c>
      <c r="F3398" s="29"/>
      <c r="G3398" s="30"/>
      <c r="H3398" s="41">
        <f>SUBTOTAL(9,H3386:H3397)</f>
        <v>55875.710000000014</v>
      </c>
      <c r="I3398" s="29"/>
      <c r="J3398" s="30">
        <f t="shared" si="1133"/>
        <v>0</v>
      </c>
      <c r="K3398" s="41">
        <f>SUBTOTAL(9,K3386:K3397)</f>
        <v>60566.116366000009</v>
      </c>
      <c r="L3398" s="41">
        <f t="shared" si="1124"/>
        <v>4690.41</v>
      </c>
      <c r="O3398" s="32" t="str">
        <f>LEFT(A3398,5)</f>
        <v>E3461</v>
      </c>
      <c r="P3398" s="318">
        <f>-L3398/2</f>
        <v>-2345.2049999999999</v>
      </c>
    </row>
    <row r="3399" spans="1:20" ht="15.75" outlineLevel="2" thickTop="1" x14ac:dyDescent="0.25">
      <c r="A3399" t="s">
        <v>282</v>
      </c>
      <c r="B3399" t="str">
        <f t="shared" ref="B3399:B3410" si="1138">CONCATENATE(A3399,"-",MONTH(E3399))</f>
        <v>E3461 PRD Sta Main Tools, Sumas-1</v>
      </c>
      <c r="C3399" s="19" t="s">
        <v>1230</v>
      </c>
      <c r="E3399" s="27">
        <v>43131</v>
      </c>
      <c r="F3399" s="249">
        <v>330715.36</v>
      </c>
      <c r="G3399" s="67">
        <v>9.8500000000000004E-2</v>
      </c>
      <c r="H3399" s="250">
        <v>2714.62</v>
      </c>
      <c r="I3399" s="249">
        <f t="shared" ref="I3399:I3410" si="1139">VLOOKUP(CONCATENATE(A3399,"-12"),$B$6:$F$7816,5,FALSE)</f>
        <v>377825.53</v>
      </c>
      <c r="J3399" s="67">
        <f t="shared" si="1133"/>
        <v>9.8500000000000004E-2</v>
      </c>
      <c r="K3399" s="259">
        <f t="shared" ref="K3399:K3410" si="1140">I3399*J3399/12</f>
        <v>3101.3178920833338</v>
      </c>
      <c r="L3399" s="250">
        <f t="shared" si="1124"/>
        <v>386.7</v>
      </c>
      <c r="M3399" s="19" t="s">
        <v>1260</v>
      </c>
      <c r="O3399" s="32" t="str">
        <f t="shared" ref="O3399:O3410" si="1141">LEFT(A3399,4)</f>
        <v>E346</v>
      </c>
      <c r="P3399" s="318"/>
      <c r="T3399" s="19" t="s">
        <v>1260</v>
      </c>
    </row>
    <row r="3400" spans="1:20" outlineLevel="2" x14ac:dyDescent="0.25">
      <c r="A3400" t="s">
        <v>282</v>
      </c>
      <c r="B3400" t="str">
        <f t="shared" si="1138"/>
        <v>E3461 PRD Sta Main Tools, Sumas-2</v>
      </c>
      <c r="C3400" s="19" t="s">
        <v>1230</v>
      </c>
      <c r="E3400" s="27">
        <v>43159</v>
      </c>
      <c r="F3400" s="249">
        <v>340340.11</v>
      </c>
      <c r="G3400" s="67">
        <v>9.8500000000000004E-2</v>
      </c>
      <c r="H3400" s="250">
        <v>2793.63</v>
      </c>
      <c r="I3400" s="249">
        <f t="shared" si="1139"/>
        <v>377825.53</v>
      </c>
      <c r="J3400" s="67">
        <f t="shared" si="1133"/>
        <v>9.8500000000000004E-2</v>
      </c>
      <c r="K3400" s="259">
        <f t="shared" si="1140"/>
        <v>3101.3178920833338</v>
      </c>
      <c r="L3400" s="250">
        <f t="shared" si="1124"/>
        <v>307.69</v>
      </c>
      <c r="M3400" s="19" t="s">
        <v>1260</v>
      </c>
      <c r="O3400" s="32" t="str">
        <f t="shared" si="1141"/>
        <v>E346</v>
      </c>
      <c r="P3400" s="318"/>
      <c r="T3400" s="19" t="s">
        <v>1260</v>
      </c>
    </row>
    <row r="3401" spans="1:20" outlineLevel="2" x14ac:dyDescent="0.25">
      <c r="A3401" t="s">
        <v>282</v>
      </c>
      <c r="B3401" t="str">
        <f t="shared" si="1138"/>
        <v>E3461 PRD Sta Main Tools, Sumas-3</v>
      </c>
      <c r="C3401" s="19" t="s">
        <v>1230</v>
      </c>
      <c r="E3401" s="27">
        <v>43190</v>
      </c>
      <c r="F3401" s="249">
        <v>349964.85</v>
      </c>
      <c r="G3401" s="67">
        <v>9.8500000000000004E-2</v>
      </c>
      <c r="H3401" s="250">
        <v>2872.63</v>
      </c>
      <c r="I3401" s="249">
        <f t="shared" si="1139"/>
        <v>377825.53</v>
      </c>
      <c r="J3401" s="67">
        <f t="shared" si="1133"/>
        <v>9.8500000000000004E-2</v>
      </c>
      <c r="K3401" s="259">
        <f t="shared" si="1140"/>
        <v>3101.3178920833338</v>
      </c>
      <c r="L3401" s="250">
        <f t="shared" si="1124"/>
        <v>228.69</v>
      </c>
      <c r="M3401" s="19" t="s">
        <v>1260</v>
      </c>
      <c r="O3401" s="32" t="str">
        <f t="shared" si="1141"/>
        <v>E346</v>
      </c>
      <c r="P3401" s="318"/>
      <c r="T3401" s="19" t="s">
        <v>1260</v>
      </c>
    </row>
    <row r="3402" spans="1:20" outlineLevel="2" x14ac:dyDescent="0.25">
      <c r="A3402" t="s">
        <v>282</v>
      </c>
      <c r="B3402" t="str">
        <f t="shared" si="1138"/>
        <v>E3461 PRD Sta Main Tools, Sumas-4</v>
      </c>
      <c r="C3402" s="19" t="s">
        <v>1230</v>
      </c>
      <c r="E3402" s="27">
        <v>43220</v>
      </c>
      <c r="F3402" s="249">
        <v>349964.85</v>
      </c>
      <c r="G3402" s="67">
        <v>9.8500000000000004E-2</v>
      </c>
      <c r="H3402" s="250">
        <v>2872.63</v>
      </c>
      <c r="I3402" s="249">
        <f t="shared" si="1139"/>
        <v>377825.53</v>
      </c>
      <c r="J3402" s="67">
        <f t="shared" si="1133"/>
        <v>9.8500000000000004E-2</v>
      </c>
      <c r="K3402" s="259">
        <f t="shared" si="1140"/>
        <v>3101.3178920833338</v>
      </c>
      <c r="L3402" s="250">
        <f t="shared" si="1124"/>
        <v>228.69</v>
      </c>
      <c r="M3402" s="19" t="s">
        <v>1260</v>
      </c>
      <c r="O3402" s="32" t="str">
        <f t="shared" si="1141"/>
        <v>E346</v>
      </c>
      <c r="P3402" s="318"/>
      <c r="T3402" s="19" t="s">
        <v>1260</v>
      </c>
    </row>
    <row r="3403" spans="1:20" outlineLevel="2" x14ac:dyDescent="0.25">
      <c r="A3403" t="s">
        <v>282</v>
      </c>
      <c r="B3403" t="str">
        <f t="shared" si="1138"/>
        <v>E3461 PRD Sta Main Tools, Sumas-5</v>
      </c>
      <c r="C3403" s="19" t="s">
        <v>1230</v>
      </c>
      <c r="E3403" s="27">
        <v>43251</v>
      </c>
      <c r="F3403" s="249">
        <v>349964.85</v>
      </c>
      <c r="G3403" s="67">
        <v>9.8500000000000004E-2</v>
      </c>
      <c r="H3403" s="250">
        <v>2872.63</v>
      </c>
      <c r="I3403" s="249">
        <f t="shared" si="1139"/>
        <v>377825.53</v>
      </c>
      <c r="J3403" s="67">
        <f t="shared" si="1133"/>
        <v>9.8500000000000004E-2</v>
      </c>
      <c r="K3403" s="259">
        <f t="shared" si="1140"/>
        <v>3101.3178920833338</v>
      </c>
      <c r="L3403" s="250">
        <f t="shared" si="1124"/>
        <v>228.69</v>
      </c>
      <c r="M3403" s="19" t="s">
        <v>1260</v>
      </c>
      <c r="O3403" s="32" t="str">
        <f t="shared" si="1141"/>
        <v>E346</v>
      </c>
      <c r="P3403" s="318"/>
      <c r="T3403" s="19" t="s">
        <v>1260</v>
      </c>
    </row>
    <row r="3404" spans="1:20" outlineLevel="2" x14ac:dyDescent="0.25">
      <c r="A3404" t="s">
        <v>282</v>
      </c>
      <c r="B3404" t="str">
        <f t="shared" si="1138"/>
        <v>E3461 PRD Sta Main Tools, Sumas-6</v>
      </c>
      <c r="C3404" s="19" t="s">
        <v>1230</v>
      </c>
      <c r="E3404" s="27">
        <v>43281</v>
      </c>
      <c r="F3404" s="249">
        <v>349964.85</v>
      </c>
      <c r="G3404" s="67">
        <v>9.8500000000000004E-2</v>
      </c>
      <c r="H3404" s="250">
        <v>2872.63</v>
      </c>
      <c r="I3404" s="249">
        <f t="shared" si="1139"/>
        <v>377825.53</v>
      </c>
      <c r="J3404" s="67">
        <f t="shared" si="1133"/>
        <v>9.8500000000000004E-2</v>
      </c>
      <c r="K3404" s="259">
        <f t="shared" si="1140"/>
        <v>3101.3178920833338</v>
      </c>
      <c r="L3404" s="250">
        <f t="shared" si="1124"/>
        <v>228.69</v>
      </c>
      <c r="M3404" s="19" t="s">
        <v>1260</v>
      </c>
      <c r="O3404" s="32" t="str">
        <f t="shared" si="1141"/>
        <v>E346</v>
      </c>
      <c r="P3404" s="318"/>
      <c r="T3404" s="19" t="s">
        <v>1260</v>
      </c>
    </row>
    <row r="3405" spans="1:20" outlineLevel="2" x14ac:dyDescent="0.25">
      <c r="A3405" t="s">
        <v>282</v>
      </c>
      <c r="B3405" t="str">
        <f t="shared" si="1138"/>
        <v>E3461 PRD Sta Main Tools, Sumas-7</v>
      </c>
      <c r="C3405" s="19" t="s">
        <v>1230</v>
      </c>
      <c r="E3405" s="27">
        <v>43312</v>
      </c>
      <c r="F3405" s="249">
        <v>349964.85</v>
      </c>
      <c r="G3405" s="67">
        <v>9.8500000000000004E-2</v>
      </c>
      <c r="H3405" s="250">
        <v>2872.63</v>
      </c>
      <c r="I3405" s="249">
        <f t="shared" si="1139"/>
        <v>377825.53</v>
      </c>
      <c r="J3405" s="67">
        <f t="shared" si="1133"/>
        <v>9.8500000000000004E-2</v>
      </c>
      <c r="K3405" s="259">
        <f t="shared" si="1140"/>
        <v>3101.3178920833338</v>
      </c>
      <c r="L3405" s="250">
        <f t="shared" si="1124"/>
        <v>228.69</v>
      </c>
      <c r="M3405" s="19" t="s">
        <v>1260</v>
      </c>
      <c r="O3405" s="32" t="str">
        <f t="shared" si="1141"/>
        <v>E346</v>
      </c>
      <c r="P3405" s="318"/>
      <c r="T3405" s="19" t="s">
        <v>1260</v>
      </c>
    </row>
    <row r="3406" spans="1:20" outlineLevel="2" x14ac:dyDescent="0.25">
      <c r="A3406" t="s">
        <v>282</v>
      </c>
      <c r="B3406" t="str">
        <f t="shared" si="1138"/>
        <v>E3461 PRD Sta Main Tools, Sumas-8</v>
      </c>
      <c r="C3406" s="19" t="s">
        <v>1230</v>
      </c>
      <c r="E3406" s="27">
        <v>43343</v>
      </c>
      <c r="F3406" s="249">
        <v>349964.85</v>
      </c>
      <c r="G3406" s="67">
        <v>9.8500000000000004E-2</v>
      </c>
      <c r="H3406" s="250">
        <v>2872.63</v>
      </c>
      <c r="I3406" s="249">
        <f t="shared" si="1139"/>
        <v>377825.53</v>
      </c>
      <c r="J3406" s="67">
        <f t="shared" si="1133"/>
        <v>9.8500000000000004E-2</v>
      </c>
      <c r="K3406" s="259">
        <f t="shared" si="1140"/>
        <v>3101.3178920833338</v>
      </c>
      <c r="L3406" s="250">
        <f t="shared" si="1124"/>
        <v>228.69</v>
      </c>
      <c r="M3406" s="19" t="s">
        <v>1260</v>
      </c>
      <c r="O3406" s="32" t="str">
        <f t="shared" si="1141"/>
        <v>E346</v>
      </c>
      <c r="P3406" s="318"/>
      <c r="T3406" s="19" t="s">
        <v>1260</v>
      </c>
    </row>
    <row r="3407" spans="1:20" outlineLevel="2" x14ac:dyDescent="0.25">
      <c r="A3407" t="s">
        <v>282</v>
      </c>
      <c r="B3407" t="str">
        <f t="shared" si="1138"/>
        <v>E3461 PRD Sta Main Tools, Sumas-9</v>
      </c>
      <c r="C3407" s="19" t="s">
        <v>1230</v>
      </c>
      <c r="E3407" s="27">
        <v>43373</v>
      </c>
      <c r="F3407" s="249">
        <v>349964.85</v>
      </c>
      <c r="G3407" s="67">
        <v>9.8500000000000004E-2</v>
      </c>
      <c r="H3407" s="250">
        <v>2872.63</v>
      </c>
      <c r="I3407" s="249">
        <f t="shared" si="1139"/>
        <v>377825.53</v>
      </c>
      <c r="J3407" s="67">
        <f t="shared" si="1133"/>
        <v>9.8500000000000004E-2</v>
      </c>
      <c r="K3407" s="259">
        <f t="shared" si="1140"/>
        <v>3101.3178920833338</v>
      </c>
      <c r="L3407" s="250">
        <f t="shared" si="1124"/>
        <v>228.69</v>
      </c>
      <c r="M3407" s="19" t="s">
        <v>1260</v>
      </c>
      <c r="O3407" s="32" t="str">
        <f t="shared" si="1141"/>
        <v>E346</v>
      </c>
      <c r="P3407" s="318"/>
      <c r="T3407" s="19" t="s">
        <v>1260</v>
      </c>
    </row>
    <row r="3408" spans="1:20" outlineLevel="2" x14ac:dyDescent="0.25">
      <c r="A3408" t="s">
        <v>282</v>
      </c>
      <c r="B3408" t="str">
        <f t="shared" si="1138"/>
        <v>E3461 PRD Sta Main Tools, Sumas-10</v>
      </c>
      <c r="C3408" s="19" t="s">
        <v>1230</v>
      </c>
      <c r="E3408" s="27">
        <v>43404</v>
      </c>
      <c r="F3408" s="249">
        <v>349964.85</v>
      </c>
      <c r="G3408" s="67">
        <v>9.8500000000000004E-2</v>
      </c>
      <c r="H3408" s="250">
        <v>2872.63</v>
      </c>
      <c r="I3408" s="249">
        <f t="shared" si="1139"/>
        <v>377825.53</v>
      </c>
      <c r="J3408" s="67">
        <f t="shared" si="1133"/>
        <v>9.8500000000000004E-2</v>
      </c>
      <c r="K3408" s="259">
        <f t="shared" si="1140"/>
        <v>3101.3178920833338</v>
      </c>
      <c r="L3408" s="250">
        <f t="shared" si="1124"/>
        <v>228.69</v>
      </c>
      <c r="M3408" s="19" t="s">
        <v>1260</v>
      </c>
      <c r="O3408" s="32" t="str">
        <f t="shared" si="1141"/>
        <v>E346</v>
      </c>
      <c r="P3408" s="318"/>
      <c r="T3408" s="19" t="s">
        <v>1260</v>
      </c>
    </row>
    <row r="3409" spans="1:20" outlineLevel="2" x14ac:dyDescent="0.25">
      <c r="A3409" t="s">
        <v>282</v>
      </c>
      <c r="B3409" t="str">
        <f t="shared" si="1138"/>
        <v>E3461 PRD Sta Main Tools, Sumas-11</v>
      </c>
      <c r="C3409" s="19" t="s">
        <v>1230</v>
      </c>
      <c r="E3409" s="27">
        <v>43434</v>
      </c>
      <c r="F3409" s="249">
        <v>362554.56</v>
      </c>
      <c r="G3409" s="67">
        <v>9.8500000000000004E-2</v>
      </c>
      <c r="H3409" s="250">
        <v>2975.97</v>
      </c>
      <c r="I3409" s="249">
        <f t="shared" si="1139"/>
        <v>377825.53</v>
      </c>
      <c r="J3409" s="67">
        <f t="shared" si="1133"/>
        <v>9.8500000000000004E-2</v>
      </c>
      <c r="K3409" s="259">
        <f t="shared" si="1140"/>
        <v>3101.3178920833338</v>
      </c>
      <c r="L3409" s="250">
        <f t="shared" si="1124"/>
        <v>125.35</v>
      </c>
      <c r="M3409" s="19" t="s">
        <v>1260</v>
      </c>
      <c r="O3409" s="32" t="str">
        <f t="shared" si="1141"/>
        <v>E346</v>
      </c>
      <c r="P3409" s="318"/>
      <c r="T3409" s="19" t="s">
        <v>1260</v>
      </c>
    </row>
    <row r="3410" spans="1:20" outlineLevel="2" x14ac:dyDescent="0.25">
      <c r="A3410" t="s">
        <v>282</v>
      </c>
      <c r="B3410" t="str">
        <f t="shared" si="1138"/>
        <v>E3461 PRD Sta Main Tools, Sumas-12</v>
      </c>
      <c r="C3410" s="19" t="s">
        <v>1230</v>
      </c>
      <c r="E3410" s="27">
        <v>43465</v>
      </c>
      <c r="F3410" s="249">
        <v>377825.53</v>
      </c>
      <c r="G3410" s="67">
        <v>9.8500000000000004E-2</v>
      </c>
      <c r="H3410" s="250">
        <v>3101.32</v>
      </c>
      <c r="I3410" s="249">
        <f t="shared" si="1139"/>
        <v>377825.53</v>
      </c>
      <c r="J3410" s="67">
        <f t="shared" si="1133"/>
        <v>9.8500000000000004E-2</v>
      </c>
      <c r="K3410" s="259">
        <f t="shared" si="1140"/>
        <v>3101.3178920833338</v>
      </c>
      <c r="L3410" s="250">
        <f t="shared" si="1124"/>
        <v>0</v>
      </c>
      <c r="M3410" s="19" t="s">
        <v>1260</v>
      </c>
      <c r="O3410" s="32" t="str">
        <f t="shared" si="1141"/>
        <v>E346</v>
      </c>
      <c r="P3410" s="318"/>
      <c r="T3410" s="19" t="s">
        <v>1260</v>
      </c>
    </row>
    <row r="3411" spans="1:20" s="19" customFormat="1" ht="15.75" outlineLevel="1" thickBot="1" x14ac:dyDescent="0.3">
      <c r="A3411" s="28" t="s">
        <v>885</v>
      </c>
      <c r="C3411" s="20" t="s">
        <v>1235</v>
      </c>
      <c r="E3411" s="104" t="s">
        <v>1266</v>
      </c>
      <c r="F3411" s="29"/>
      <c r="G3411" s="30"/>
      <c r="H3411" s="41">
        <f>SUBTOTAL(9,H3399:H3410)</f>
        <v>34566.580000000009</v>
      </c>
      <c r="I3411" s="29"/>
      <c r="J3411" s="30">
        <f t="shared" si="1133"/>
        <v>0</v>
      </c>
      <c r="K3411" s="41">
        <f>SUBTOTAL(9,K3399:K3410)</f>
        <v>37215.814705000004</v>
      </c>
      <c r="L3411" s="41">
        <f t="shared" si="1124"/>
        <v>2649.23</v>
      </c>
      <c r="O3411" s="32" t="str">
        <f>LEFT(A3411,5)</f>
        <v>E3461</v>
      </c>
      <c r="P3411" s="318">
        <f>-L3411/2</f>
        <v>-1324.615</v>
      </c>
    </row>
    <row r="3412" spans="1:20" ht="15.75" outlineLevel="2" thickTop="1" x14ac:dyDescent="0.25">
      <c r="A3412" t="s">
        <v>283</v>
      </c>
      <c r="B3412" t="str">
        <f t="shared" ref="B3412:B3423" si="1142">CONCATENATE(A3412,"-",MONTH(E3412))</f>
        <v>E3461 PRD Sta Main Tools,Goldendale-1</v>
      </c>
      <c r="C3412" s="19" t="s">
        <v>1230</v>
      </c>
      <c r="E3412" s="27">
        <v>43131</v>
      </c>
      <c r="F3412" s="249">
        <v>473240.74</v>
      </c>
      <c r="G3412" s="67">
        <v>9.8199999999999996E-2</v>
      </c>
      <c r="H3412" s="250">
        <v>3872.69</v>
      </c>
      <c r="I3412" s="249">
        <f t="shared" ref="I3412:I3423" si="1143">VLOOKUP(CONCATENATE(A3412,"-12"),$B$6:$F$7816,5,FALSE)</f>
        <v>534441.24</v>
      </c>
      <c r="J3412" s="67">
        <f t="shared" si="1133"/>
        <v>9.8199999999999996E-2</v>
      </c>
      <c r="K3412" s="259">
        <f t="shared" ref="K3412:K3423" si="1144">I3412*J3412/12</f>
        <v>4373.5108140000002</v>
      </c>
      <c r="L3412" s="250">
        <f t="shared" ref="L3412:L3475" si="1145">ROUND(K3412-H3412,2)</f>
        <v>500.82</v>
      </c>
      <c r="M3412" s="19" t="s">
        <v>1260</v>
      </c>
      <c r="O3412" s="32" t="str">
        <f t="shared" ref="O3412:O3423" si="1146">LEFT(A3412,4)</f>
        <v>E346</v>
      </c>
      <c r="P3412" s="318"/>
      <c r="Q3412" s="31">
        <f t="shared" ref="Q3412:Q3423" si="1147">F3412*G3412/12-H3412</f>
        <v>-3.277666666690493E-3</v>
      </c>
      <c r="T3412" s="19" t="s">
        <v>1260</v>
      </c>
    </row>
    <row r="3413" spans="1:20" outlineLevel="2" x14ac:dyDescent="0.25">
      <c r="A3413" t="s">
        <v>283</v>
      </c>
      <c r="B3413" t="str">
        <f t="shared" si="1142"/>
        <v>E3461 PRD Sta Main Tools,Goldendale-2</v>
      </c>
      <c r="C3413" s="19" t="s">
        <v>1230</v>
      </c>
      <c r="E3413" s="27">
        <v>43159</v>
      </c>
      <c r="F3413" s="249">
        <v>489902.89</v>
      </c>
      <c r="G3413" s="67">
        <v>9.8199999999999996E-2</v>
      </c>
      <c r="H3413" s="250">
        <v>4009.04</v>
      </c>
      <c r="I3413" s="249">
        <f t="shared" si="1143"/>
        <v>534441.24</v>
      </c>
      <c r="J3413" s="67">
        <f t="shared" si="1133"/>
        <v>9.8199999999999996E-2</v>
      </c>
      <c r="K3413" s="259">
        <f t="shared" si="1144"/>
        <v>4373.5108140000002</v>
      </c>
      <c r="L3413" s="250">
        <f t="shared" si="1145"/>
        <v>364.47</v>
      </c>
      <c r="M3413" s="19" t="s">
        <v>1260</v>
      </c>
      <c r="O3413" s="32" t="str">
        <f t="shared" si="1146"/>
        <v>E346</v>
      </c>
      <c r="P3413" s="318"/>
      <c r="Q3413" s="31">
        <f t="shared" si="1147"/>
        <v>-1.3501666667252721E-3</v>
      </c>
      <c r="T3413" s="19" t="s">
        <v>1260</v>
      </c>
    </row>
    <row r="3414" spans="1:20" outlineLevel="2" x14ac:dyDescent="0.25">
      <c r="A3414" t="s">
        <v>283</v>
      </c>
      <c r="B3414" t="str">
        <f t="shared" si="1142"/>
        <v>E3461 PRD Sta Main Tools,Goldendale-3</v>
      </c>
      <c r="C3414" s="19" t="s">
        <v>1230</v>
      </c>
      <c r="E3414" s="27">
        <v>43190</v>
      </c>
      <c r="F3414" s="249">
        <v>506565.04</v>
      </c>
      <c r="G3414" s="67">
        <v>9.8199999999999996E-2</v>
      </c>
      <c r="H3414" s="250">
        <v>4145.3900000000003</v>
      </c>
      <c r="I3414" s="249">
        <f t="shared" si="1143"/>
        <v>534441.24</v>
      </c>
      <c r="J3414" s="67">
        <f t="shared" si="1133"/>
        <v>9.8199999999999996E-2</v>
      </c>
      <c r="K3414" s="259">
        <f t="shared" si="1144"/>
        <v>4373.5108140000002</v>
      </c>
      <c r="L3414" s="250">
        <f t="shared" si="1145"/>
        <v>228.12</v>
      </c>
      <c r="M3414" s="19" t="s">
        <v>1260</v>
      </c>
      <c r="O3414" s="32" t="str">
        <f t="shared" si="1146"/>
        <v>E346</v>
      </c>
      <c r="P3414" s="318"/>
      <c r="Q3414" s="31">
        <f t="shared" si="1147"/>
        <v>5.7733333233045414E-4</v>
      </c>
      <c r="T3414" s="19" t="s">
        <v>1260</v>
      </c>
    </row>
    <row r="3415" spans="1:20" outlineLevel="2" x14ac:dyDescent="0.25">
      <c r="A3415" t="s">
        <v>283</v>
      </c>
      <c r="B3415" t="str">
        <f t="shared" si="1142"/>
        <v>E3461 PRD Sta Main Tools,Goldendale-4</v>
      </c>
      <c r="C3415" s="19" t="s">
        <v>1230</v>
      </c>
      <c r="E3415" s="27">
        <v>43220</v>
      </c>
      <c r="F3415" s="249">
        <v>506565.04</v>
      </c>
      <c r="G3415" s="67">
        <v>9.8199999999999996E-2</v>
      </c>
      <c r="H3415" s="250">
        <v>4145.3900000000003</v>
      </c>
      <c r="I3415" s="249">
        <f t="shared" si="1143"/>
        <v>534441.24</v>
      </c>
      <c r="J3415" s="67">
        <f t="shared" si="1133"/>
        <v>9.8199999999999996E-2</v>
      </c>
      <c r="K3415" s="259">
        <f t="shared" si="1144"/>
        <v>4373.5108140000002</v>
      </c>
      <c r="L3415" s="250">
        <f t="shared" si="1145"/>
        <v>228.12</v>
      </c>
      <c r="M3415" s="19" t="s">
        <v>1260</v>
      </c>
      <c r="O3415" s="32" t="str">
        <f t="shared" si="1146"/>
        <v>E346</v>
      </c>
      <c r="P3415" s="318"/>
      <c r="Q3415" s="31">
        <f t="shared" si="1147"/>
        <v>5.7733333233045414E-4</v>
      </c>
      <c r="T3415" s="19" t="s">
        <v>1260</v>
      </c>
    </row>
    <row r="3416" spans="1:20" outlineLevel="2" x14ac:dyDescent="0.25">
      <c r="A3416" t="s">
        <v>283</v>
      </c>
      <c r="B3416" t="str">
        <f t="shared" si="1142"/>
        <v>E3461 PRD Sta Main Tools,Goldendale-5</v>
      </c>
      <c r="C3416" s="19" t="s">
        <v>1230</v>
      </c>
      <c r="E3416" s="27">
        <v>43251</v>
      </c>
      <c r="F3416" s="249">
        <v>506565.04</v>
      </c>
      <c r="G3416" s="67">
        <v>9.8199999999999996E-2</v>
      </c>
      <c r="H3416" s="250">
        <v>4145.3900000000003</v>
      </c>
      <c r="I3416" s="249">
        <f t="shared" si="1143"/>
        <v>534441.24</v>
      </c>
      <c r="J3416" s="67">
        <f t="shared" si="1133"/>
        <v>9.8199999999999996E-2</v>
      </c>
      <c r="K3416" s="259">
        <f t="shared" si="1144"/>
        <v>4373.5108140000002</v>
      </c>
      <c r="L3416" s="250">
        <f t="shared" si="1145"/>
        <v>228.12</v>
      </c>
      <c r="M3416" s="19" t="s">
        <v>1260</v>
      </c>
      <c r="O3416" s="32" t="str">
        <f t="shared" si="1146"/>
        <v>E346</v>
      </c>
      <c r="P3416" s="318"/>
      <c r="Q3416" s="31">
        <f t="shared" si="1147"/>
        <v>5.7733333233045414E-4</v>
      </c>
      <c r="T3416" s="19" t="s">
        <v>1260</v>
      </c>
    </row>
    <row r="3417" spans="1:20" outlineLevel="2" x14ac:dyDescent="0.25">
      <c r="A3417" t="s">
        <v>283</v>
      </c>
      <c r="B3417" t="str">
        <f t="shared" si="1142"/>
        <v>E3461 PRD Sta Main Tools,Goldendale-6</v>
      </c>
      <c r="C3417" s="19" t="s">
        <v>1230</v>
      </c>
      <c r="E3417" s="27">
        <v>43281</v>
      </c>
      <c r="F3417" s="249">
        <v>506565.04</v>
      </c>
      <c r="G3417" s="67">
        <v>9.8199999999999996E-2</v>
      </c>
      <c r="H3417" s="250">
        <v>4145.3900000000003</v>
      </c>
      <c r="I3417" s="249">
        <f t="shared" si="1143"/>
        <v>534441.24</v>
      </c>
      <c r="J3417" s="67">
        <f t="shared" si="1133"/>
        <v>9.8199999999999996E-2</v>
      </c>
      <c r="K3417" s="259">
        <f t="shared" si="1144"/>
        <v>4373.5108140000002</v>
      </c>
      <c r="L3417" s="250">
        <f t="shared" si="1145"/>
        <v>228.12</v>
      </c>
      <c r="M3417" s="19" t="s">
        <v>1260</v>
      </c>
      <c r="O3417" s="32" t="str">
        <f t="shared" si="1146"/>
        <v>E346</v>
      </c>
      <c r="P3417" s="318"/>
      <c r="Q3417" s="31">
        <f t="shared" si="1147"/>
        <v>5.7733333233045414E-4</v>
      </c>
      <c r="T3417" s="19" t="s">
        <v>1260</v>
      </c>
    </row>
    <row r="3418" spans="1:20" outlineLevel="2" x14ac:dyDescent="0.25">
      <c r="A3418" t="s">
        <v>283</v>
      </c>
      <c r="B3418" t="str">
        <f t="shared" si="1142"/>
        <v>E3461 PRD Sta Main Tools,Goldendale-7</v>
      </c>
      <c r="C3418" s="19" t="s">
        <v>1230</v>
      </c>
      <c r="E3418" s="27">
        <v>43312</v>
      </c>
      <c r="F3418" s="249">
        <v>506565.04</v>
      </c>
      <c r="G3418" s="67">
        <v>9.8199999999999996E-2</v>
      </c>
      <c r="H3418" s="250">
        <v>4145.3900000000003</v>
      </c>
      <c r="I3418" s="249">
        <f t="shared" si="1143"/>
        <v>534441.24</v>
      </c>
      <c r="J3418" s="67">
        <f t="shared" si="1133"/>
        <v>9.8199999999999996E-2</v>
      </c>
      <c r="K3418" s="259">
        <f t="shared" si="1144"/>
        <v>4373.5108140000002</v>
      </c>
      <c r="L3418" s="250">
        <f t="shared" si="1145"/>
        <v>228.12</v>
      </c>
      <c r="M3418" s="19" t="s">
        <v>1260</v>
      </c>
      <c r="O3418" s="32" t="str">
        <f t="shared" si="1146"/>
        <v>E346</v>
      </c>
      <c r="P3418" s="318"/>
      <c r="Q3418" s="31">
        <f t="shared" si="1147"/>
        <v>5.7733333233045414E-4</v>
      </c>
      <c r="T3418" s="19" t="s">
        <v>1260</v>
      </c>
    </row>
    <row r="3419" spans="1:20" outlineLevel="2" x14ac:dyDescent="0.25">
      <c r="A3419" t="s">
        <v>283</v>
      </c>
      <c r="B3419" t="str">
        <f t="shared" si="1142"/>
        <v>E3461 PRD Sta Main Tools,Goldendale-8</v>
      </c>
      <c r="C3419" s="19" t="s">
        <v>1230</v>
      </c>
      <c r="E3419" s="27">
        <v>43343</v>
      </c>
      <c r="F3419" s="249">
        <v>506565.04</v>
      </c>
      <c r="G3419" s="67">
        <v>9.8199999999999996E-2</v>
      </c>
      <c r="H3419" s="250">
        <v>4145.3900000000003</v>
      </c>
      <c r="I3419" s="249">
        <f t="shared" si="1143"/>
        <v>534441.24</v>
      </c>
      <c r="J3419" s="67">
        <f t="shared" si="1133"/>
        <v>9.8199999999999996E-2</v>
      </c>
      <c r="K3419" s="259">
        <f t="shared" si="1144"/>
        <v>4373.5108140000002</v>
      </c>
      <c r="L3419" s="250">
        <f t="shared" si="1145"/>
        <v>228.12</v>
      </c>
      <c r="M3419" s="19" t="s">
        <v>1260</v>
      </c>
      <c r="O3419" s="32" t="str">
        <f t="shared" si="1146"/>
        <v>E346</v>
      </c>
      <c r="P3419" s="318"/>
      <c r="Q3419" s="31">
        <f t="shared" si="1147"/>
        <v>5.7733333233045414E-4</v>
      </c>
      <c r="T3419" s="19" t="s">
        <v>1260</v>
      </c>
    </row>
    <row r="3420" spans="1:20" outlineLevel="2" x14ac:dyDescent="0.25">
      <c r="A3420" t="s">
        <v>283</v>
      </c>
      <c r="B3420" t="str">
        <f t="shared" si="1142"/>
        <v>E3461 PRD Sta Main Tools,Goldendale-9</v>
      </c>
      <c r="C3420" s="19" t="s">
        <v>1230</v>
      </c>
      <c r="E3420" s="27">
        <v>43373</v>
      </c>
      <c r="F3420" s="249">
        <v>506565.04</v>
      </c>
      <c r="G3420" s="67">
        <v>9.8199999999999996E-2</v>
      </c>
      <c r="H3420" s="250">
        <v>4145.3900000000003</v>
      </c>
      <c r="I3420" s="249">
        <f t="shared" si="1143"/>
        <v>534441.24</v>
      </c>
      <c r="J3420" s="67">
        <f t="shared" si="1133"/>
        <v>9.8199999999999996E-2</v>
      </c>
      <c r="K3420" s="259">
        <f t="shared" si="1144"/>
        <v>4373.5108140000002</v>
      </c>
      <c r="L3420" s="250">
        <f t="shared" si="1145"/>
        <v>228.12</v>
      </c>
      <c r="M3420" s="19" t="s">
        <v>1260</v>
      </c>
      <c r="O3420" s="32" t="str">
        <f t="shared" si="1146"/>
        <v>E346</v>
      </c>
      <c r="P3420" s="318"/>
      <c r="Q3420" s="31">
        <f t="shared" si="1147"/>
        <v>5.7733333233045414E-4</v>
      </c>
      <c r="T3420" s="19" t="s">
        <v>1260</v>
      </c>
    </row>
    <row r="3421" spans="1:20" outlineLevel="2" x14ac:dyDescent="0.25">
      <c r="A3421" t="s">
        <v>283</v>
      </c>
      <c r="B3421" t="str">
        <f t="shared" si="1142"/>
        <v>E3461 PRD Sta Main Tools,Goldendale-10</v>
      </c>
      <c r="C3421" s="19" t="s">
        <v>1230</v>
      </c>
      <c r="E3421" s="27">
        <v>43404</v>
      </c>
      <c r="F3421" s="249">
        <v>506565.04</v>
      </c>
      <c r="G3421" s="67">
        <v>9.8199999999999996E-2</v>
      </c>
      <c r="H3421" s="250">
        <v>4145.3900000000003</v>
      </c>
      <c r="I3421" s="249">
        <f t="shared" si="1143"/>
        <v>534441.24</v>
      </c>
      <c r="J3421" s="67">
        <f t="shared" si="1133"/>
        <v>9.8199999999999996E-2</v>
      </c>
      <c r="K3421" s="259">
        <f t="shared" si="1144"/>
        <v>4373.5108140000002</v>
      </c>
      <c r="L3421" s="250">
        <f t="shared" si="1145"/>
        <v>228.12</v>
      </c>
      <c r="M3421" s="19" t="s">
        <v>1260</v>
      </c>
      <c r="O3421" s="32" t="str">
        <f t="shared" si="1146"/>
        <v>E346</v>
      </c>
      <c r="P3421" s="318"/>
      <c r="Q3421" s="31">
        <f t="shared" si="1147"/>
        <v>5.7733333233045414E-4</v>
      </c>
      <c r="T3421" s="19" t="s">
        <v>1260</v>
      </c>
    </row>
    <row r="3422" spans="1:20" outlineLevel="2" x14ac:dyDescent="0.25">
      <c r="A3422" t="s">
        <v>283</v>
      </c>
      <c r="B3422" t="str">
        <f t="shared" si="1142"/>
        <v>E3461 PRD Sta Main Tools,Goldendale-11</v>
      </c>
      <c r="C3422" s="19" t="s">
        <v>1230</v>
      </c>
      <c r="E3422" s="27">
        <v>43434</v>
      </c>
      <c r="F3422" s="249">
        <v>513529.27</v>
      </c>
      <c r="G3422" s="67">
        <v>9.8199999999999996E-2</v>
      </c>
      <c r="H3422" s="250">
        <v>4202.38</v>
      </c>
      <c r="I3422" s="249">
        <f t="shared" si="1143"/>
        <v>534441.24</v>
      </c>
      <c r="J3422" s="67">
        <f t="shared" si="1133"/>
        <v>9.8199999999999996E-2</v>
      </c>
      <c r="K3422" s="259">
        <f t="shared" si="1144"/>
        <v>4373.5108140000002</v>
      </c>
      <c r="L3422" s="250">
        <f t="shared" si="1145"/>
        <v>171.13</v>
      </c>
      <c r="M3422" s="19" t="s">
        <v>1260</v>
      </c>
      <c r="O3422" s="32" t="str">
        <f t="shared" si="1146"/>
        <v>E346</v>
      </c>
      <c r="P3422" s="318"/>
      <c r="Q3422" s="31">
        <f t="shared" si="1147"/>
        <v>1.1928333333344199E-3</v>
      </c>
      <c r="T3422" s="19" t="s">
        <v>1260</v>
      </c>
    </row>
    <row r="3423" spans="1:20" outlineLevel="2" x14ac:dyDescent="0.25">
      <c r="A3423" t="s">
        <v>283</v>
      </c>
      <c r="B3423" t="str">
        <f t="shared" si="1142"/>
        <v>E3461 PRD Sta Main Tools,Goldendale-12</v>
      </c>
      <c r="C3423" s="19" t="s">
        <v>1230</v>
      </c>
      <c r="E3423" s="27">
        <v>43465</v>
      </c>
      <c r="F3423" s="249">
        <v>534441.24</v>
      </c>
      <c r="G3423" s="67">
        <v>9.8199999999999996E-2</v>
      </c>
      <c r="H3423" s="250">
        <v>4373.51</v>
      </c>
      <c r="I3423" s="249">
        <f t="shared" si="1143"/>
        <v>534441.24</v>
      </c>
      <c r="J3423" s="67">
        <f t="shared" si="1133"/>
        <v>9.8199999999999996E-2</v>
      </c>
      <c r="K3423" s="259">
        <f t="shared" si="1144"/>
        <v>4373.5108140000002</v>
      </c>
      <c r="L3423" s="250">
        <f t="shared" si="1145"/>
        <v>0</v>
      </c>
      <c r="M3423" s="19" t="s">
        <v>1260</v>
      </c>
      <c r="O3423" s="32" t="str">
        <f t="shared" si="1146"/>
        <v>E346</v>
      </c>
      <c r="P3423" s="318"/>
      <c r="Q3423" s="31">
        <f t="shared" si="1147"/>
        <v>8.1399999999121064E-4</v>
      </c>
      <c r="T3423" s="19" t="s">
        <v>1260</v>
      </c>
    </row>
    <row r="3424" spans="1:20" s="19" customFormat="1" ht="15.75" outlineLevel="1" thickBot="1" x14ac:dyDescent="0.3">
      <c r="A3424" s="28" t="s">
        <v>886</v>
      </c>
      <c r="C3424" s="20" t="s">
        <v>1235</v>
      </c>
      <c r="E3424" s="104" t="s">
        <v>1266</v>
      </c>
      <c r="F3424" s="29"/>
      <c r="G3424" s="30"/>
      <c r="H3424" s="41">
        <f>SUBTOTAL(9,H3412:H3423)</f>
        <v>49620.74</v>
      </c>
      <c r="I3424" s="29"/>
      <c r="J3424" s="30">
        <f t="shared" si="1133"/>
        <v>0</v>
      </c>
      <c r="K3424" s="41">
        <f>SUBTOTAL(9,K3412:K3423)</f>
        <v>52482.129768000006</v>
      </c>
      <c r="L3424" s="41">
        <f t="shared" si="1145"/>
        <v>2861.39</v>
      </c>
      <c r="O3424" s="32" t="str">
        <f>LEFT(A3424,5)</f>
        <v>E3461</v>
      </c>
      <c r="P3424" s="318">
        <f>-L3424/2</f>
        <v>-1430.6949999999999</v>
      </c>
    </row>
    <row r="3425" spans="1:20" ht="15.75" outlineLevel="2" thickTop="1" x14ac:dyDescent="0.25">
      <c r="A3425" t="s">
        <v>284</v>
      </c>
      <c r="B3425" t="str">
        <f t="shared" ref="B3425:B3436" si="1148">CONCATENATE(A3425,"-",MONTH(E3425))</f>
        <v>E3461 PRD Sta MainTools, Whitehorn -1</v>
      </c>
      <c r="C3425" s="19" t="s">
        <v>1230</v>
      </c>
      <c r="E3425" s="27">
        <v>43131</v>
      </c>
      <c r="F3425" s="249">
        <v>267463.53999999998</v>
      </c>
      <c r="G3425" s="67">
        <v>0.1072</v>
      </c>
      <c r="H3425" s="250">
        <v>2389.34</v>
      </c>
      <c r="I3425" s="249">
        <f t="shared" ref="I3425:I3436" si="1149">VLOOKUP(CONCATENATE(A3425,"-12"),$B$6:$F$7816,5,FALSE)</f>
        <v>316779.65000000002</v>
      </c>
      <c r="J3425" s="67">
        <f t="shared" si="1133"/>
        <v>0.1072</v>
      </c>
      <c r="K3425" s="259">
        <f t="shared" ref="K3425:K3436" si="1150">I3425*J3425/12</f>
        <v>2829.8982066666667</v>
      </c>
      <c r="L3425" s="250">
        <f t="shared" si="1145"/>
        <v>440.56</v>
      </c>
      <c r="M3425" s="19" t="s">
        <v>1260</v>
      </c>
      <c r="O3425" s="32" t="str">
        <f t="shared" ref="O3425:O3436" si="1151">LEFT(A3425,4)</f>
        <v>E346</v>
      </c>
      <c r="P3425" s="318"/>
      <c r="T3425" s="19" t="s">
        <v>1260</v>
      </c>
    </row>
    <row r="3426" spans="1:20" outlineLevel="2" x14ac:dyDescent="0.25">
      <c r="A3426" t="s">
        <v>284</v>
      </c>
      <c r="B3426" t="str">
        <f t="shared" si="1148"/>
        <v>E3461 PRD Sta MainTools, Whitehorn -2</v>
      </c>
      <c r="C3426" s="19" t="s">
        <v>1230</v>
      </c>
      <c r="E3426" s="27">
        <v>43159</v>
      </c>
      <c r="F3426" s="249">
        <v>267474.99</v>
      </c>
      <c r="G3426" s="67">
        <v>0.1072</v>
      </c>
      <c r="H3426" s="250">
        <v>2389.44</v>
      </c>
      <c r="I3426" s="249">
        <f t="shared" si="1149"/>
        <v>316779.65000000002</v>
      </c>
      <c r="J3426" s="67">
        <f t="shared" si="1133"/>
        <v>0.1072</v>
      </c>
      <c r="K3426" s="259">
        <f t="shared" si="1150"/>
        <v>2829.8982066666667</v>
      </c>
      <c r="L3426" s="250">
        <f t="shared" si="1145"/>
        <v>440.46</v>
      </c>
      <c r="M3426" s="19" t="s">
        <v>1260</v>
      </c>
      <c r="O3426" s="32" t="str">
        <f t="shared" si="1151"/>
        <v>E346</v>
      </c>
      <c r="P3426" s="318"/>
      <c r="T3426" s="19" t="s">
        <v>1260</v>
      </c>
    </row>
    <row r="3427" spans="1:20" outlineLevel="2" x14ac:dyDescent="0.25">
      <c r="A3427" t="s">
        <v>284</v>
      </c>
      <c r="B3427" t="str">
        <f t="shared" si="1148"/>
        <v>E3461 PRD Sta MainTools, Whitehorn -3</v>
      </c>
      <c r="C3427" s="19" t="s">
        <v>1230</v>
      </c>
      <c r="E3427" s="27">
        <v>43190</v>
      </c>
      <c r="F3427" s="249">
        <v>267486.43</v>
      </c>
      <c r="G3427" s="67">
        <v>0.1072</v>
      </c>
      <c r="H3427" s="250">
        <v>2389.5500000000002</v>
      </c>
      <c r="I3427" s="249">
        <f t="shared" si="1149"/>
        <v>316779.65000000002</v>
      </c>
      <c r="J3427" s="67">
        <f t="shared" si="1133"/>
        <v>0.1072</v>
      </c>
      <c r="K3427" s="259">
        <f t="shared" si="1150"/>
        <v>2829.8982066666667</v>
      </c>
      <c r="L3427" s="250">
        <f t="shared" si="1145"/>
        <v>440.35</v>
      </c>
      <c r="M3427" s="19" t="s">
        <v>1260</v>
      </c>
      <c r="O3427" s="32" t="str">
        <f t="shared" si="1151"/>
        <v>E346</v>
      </c>
      <c r="P3427" s="318"/>
      <c r="T3427" s="19" t="s">
        <v>1260</v>
      </c>
    </row>
    <row r="3428" spans="1:20" outlineLevel="2" x14ac:dyDescent="0.25">
      <c r="A3428" t="s">
        <v>284</v>
      </c>
      <c r="B3428" t="str">
        <f t="shared" si="1148"/>
        <v>E3461 PRD Sta MainTools, Whitehorn -4</v>
      </c>
      <c r="C3428" s="19" t="s">
        <v>1230</v>
      </c>
      <c r="E3428" s="27">
        <v>43220</v>
      </c>
      <c r="F3428" s="249">
        <v>267486.43</v>
      </c>
      <c r="G3428" s="67">
        <v>0.1072</v>
      </c>
      <c r="H3428" s="250">
        <v>2389.5500000000002</v>
      </c>
      <c r="I3428" s="249">
        <f t="shared" si="1149"/>
        <v>316779.65000000002</v>
      </c>
      <c r="J3428" s="67">
        <f t="shared" si="1133"/>
        <v>0.1072</v>
      </c>
      <c r="K3428" s="259">
        <f t="shared" si="1150"/>
        <v>2829.8982066666667</v>
      </c>
      <c r="L3428" s="250">
        <f t="shared" si="1145"/>
        <v>440.35</v>
      </c>
      <c r="M3428" s="19" t="s">
        <v>1260</v>
      </c>
      <c r="O3428" s="32" t="str">
        <f t="shared" si="1151"/>
        <v>E346</v>
      </c>
      <c r="P3428" s="318"/>
      <c r="T3428" s="19" t="s">
        <v>1260</v>
      </c>
    </row>
    <row r="3429" spans="1:20" outlineLevel="2" x14ac:dyDescent="0.25">
      <c r="A3429" t="s">
        <v>284</v>
      </c>
      <c r="B3429" t="str">
        <f t="shared" si="1148"/>
        <v>E3461 PRD Sta MainTools, Whitehorn -5</v>
      </c>
      <c r="C3429" s="19" t="s">
        <v>1230</v>
      </c>
      <c r="E3429" s="27">
        <v>43251</v>
      </c>
      <c r="F3429" s="249">
        <v>267486.43</v>
      </c>
      <c r="G3429" s="67">
        <v>0.1072</v>
      </c>
      <c r="H3429" s="250">
        <v>2389.5500000000002</v>
      </c>
      <c r="I3429" s="249">
        <f t="shared" si="1149"/>
        <v>316779.65000000002</v>
      </c>
      <c r="J3429" s="67">
        <f t="shared" si="1133"/>
        <v>0.1072</v>
      </c>
      <c r="K3429" s="259">
        <f t="shared" si="1150"/>
        <v>2829.8982066666667</v>
      </c>
      <c r="L3429" s="250">
        <f t="shared" si="1145"/>
        <v>440.35</v>
      </c>
      <c r="M3429" s="19" t="s">
        <v>1260</v>
      </c>
      <c r="O3429" s="32" t="str">
        <f t="shared" si="1151"/>
        <v>E346</v>
      </c>
      <c r="P3429" s="318"/>
      <c r="T3429" s="19" t="s">
        <v>1260</v>
      </c>
    </row>
    <row r="3430" spans="1:20" outlineLevel="2" x14ac:dyDescent="0.25">
      <c r="A3430" t="s">
        <v>284</v>
      </c>
      <c r="B3430" t="str">
        <f t="shared" si="1148"/>
        <v>E3461 PRD Sta MainTools, Whitehorn -6</v>
      </c>
      <c r="C3430" s="19" t="s">
        <v>1230</v>
      </c>
      <c r="E3430" s="27">
        <v>43281</v>
      </c>
      <c r="F3430" s="249">
        <v>267486.43</v>
      </c>
      <c r="G3430" s="67">
        <v>0.1072</v>
      </c>
      <c r="H3430" s="250">
        <v>2389.5500000000002</v>
      </c>
      <c r="I3430" s="249">
        <f t="shared" si="1149"/>
        <v>316779.65000000002</v>
      </c>
      <c r="J3430" s="67">
        <f t="shared" si="1133"/>
        <v>0.1072</v>
      </c>
      <c r="K3430" s="259">
        <f t="shared" si="1150"/>
        <v>2829.8982066666667</v>
      </c>
      <c r="L3430" s="250">
        <f t="shared" si="1145"/>
        <v>440.35</v>
      </c>
      <c r="M3430" s="19" t="s">
        <v>1260</v>
      </c>
      <c r="O3430" s="32" t="str">
        <f t="shared" si="1151"/>
        <v>E346</v>
      </c>
      <c r="P3430" s="318"/>
      <c r="T3430" s="19" t="s">
        <v>1260</v>
      </c>
    </row>
    <row r="3431" spans="1:20" outlineLevel="2" x14ac:dyDescent="0.25">
      <c r="A3431" t="s">
        <v>284</v>
      </c>
      <c r="B3431" t="str">
        <f t="shared" si="1148"/>
        <v>E3461 PRD Sta MainTools, Whitehorn -7</v>
      </c>
      <c r="C3431" s="19" t="s">
        <v>1230</v>
      </c>
      <c r="E3431" s="27">
        <v>43312</v>
      </c>
      <c r="F3431" s="249">
        <v>267486.43</v>
      </c>
      <c r="G3431" s="67">
        <v>0.1072</v>
      </c>
      <c r="H3431" s="250">
        <v>2389.5500000000002</v>
      </c>
      <c r="I3431" s="249">
        <f t="shared" si="1149"/>
        <v>316779.65000000002</v>
      </c>
      <c r="J3431" s="67">
        <f t="shared" si="1133"/>
        <v>0.1072</v>
      </c>
      <c r="K3431" s="259">
        <f t="shared" si="1150"/>
        <v>2829.8982066666667</v>
      </c>
      <c r="L3431" s="250">
        <f t="shared" si="1145"/>
        <v>440.35</v>
      </c>
      <c r="M3431" s="19" t="s">
        <v>1260</v>
      </c>
      <c r="O3431" s="32" t="str">
        <f t="shared" si="1151"/>
        <v>E346</v>
      </c>
      <c r="P3431" s="318"/>
      <c r="T3431" s="19" t="s">
        <v>1260</v>
      </c>
    </row>
    <row r="3432" spans="1:20" outlineLevel="2" x14ac:dyDescent="0.25">
      <c r="A3432" t="s">
        <v>284</v>
      </c>
      <c r="B3432" t="str">
        <f t="shared" si="1148"/>
        <v>E3461 PRD Sta MainTools, Whitehorn -8</v>
      </c>
      <c r="C3432" s="19" t="s">
        <v>1230</v>
      </c>
      <c r="E3432" s="27">
        <v>43343</v>
      </c>
      <c r="F3432" s="249">
        <v>267486.43</v>
      </c>
      <c r="G3432" s="67">
        <v>0.1072</v>
      </c>
      <c r="H3432" s="250">
        <v>2389.5500000000002</v>
      </c>
      <c r="I3432" s="249">
        <f t="shared" si="1149"/>
        <v>316779.65000000002</v>
      </c>
      <c r="J3432" s="67">
        <f t="shared" si="1133"/>
        <v>0.1072</v>
      </c>
      <c r="K3432" s="259">
        <f t="shared" si="1150"/>
        <v>2829.8982066666667</v>
      </c>
      <c r="L3432" s="250">
        <f t="shared" si="1145"/>
        <v>440.35</v>
      </c>
      <c r="M3432" s="19" t="s">
        <v>1260</v>
      </c>
      <c r="O3432" s="32" t="str">
        <f t="shared" si="1151"/>
        <v>E346</v>
      </c>
      <c r="P3432" s="318"/>
      <c r="T3432" s="19" t="s">
        <v>1260</v>
      </c>
    </row>
    <row r="3433" spans="1:20" outlineLevel="2" x14ac:dyDescent="0.25">
      <c r="A3433" t="s">
        <v>284</v>
      </c>
      <c r="B3433" t="str">
        <f t="shared" si="1148"/>
        <v>E3461 PRD Sta MainTools, Whitehorn -9</v>
      </c>
      <c r="C3433" s="19" t="s">
        <v>1230</v>
      </c>
      <c r="E3433" s="27">
        <v>43373</v>
      </c>
      <c r="F3433" s="249">
        <v>278182.68</v>
      </c>
      <c r="G3433" s="67">
        <v>0.1072</v>
      </c>
      <c r="H3433" s="250">
        <v>2485.1</v>
      </c>
      <c r="I3433" s="249">
        <f t="shared" si="1149"/>
        <v>316779.65000000002</v>
      </c>
      <c r="J3433" s="67">
        <f t="shared" si="1133"/>
        <v>0.1072</v>
      </c>
      <c r="K3433" s="259">
        <f t="shared" si="1150"/>
        <v>2829.8982066666667</v>
      </c>
      <c r="L3433" s="250">
        <f t="shared" si="1145"/>
        <v>344.8</v>
      </c>
      <c r="M3433" s="19" t="s">
        <v>1260</v>
      </c>
      <c r="O3433" s="32" t="str">
        <f t="shared" si="1151"/>
        <v>E346</v>
      </c>
      <c r="P3433" s="318"/>
      <c r="T3433" s="19" t="s">
        <v>1260</v>
      </c>
    </row>
    <row r="3434" spans="1:20" outlineLevel="2" x14ac:dyDescent="0.25">
      <c r="A3434" t="s">
        <v>284</v>
      </c>
      <c r="B3434" t="str">
        <f t="shared" si="1148"/>
        <v>E3461 PRD Sta MainTools, Whitehorn -10</v>
      </c>
      <c r="C3434" s="19" t="s">
        <v>1230</v>
      </c>
      <c r="E3434" s="27">
        <v>43404</v>
      </c>
      <c r="F3434" s="249">
        <v>288878.92</v>
      </c>
      <c r="G3434" s="67">
        <v>0.1072</v>
      </c>
      <c r="H3434" s="250">
        <v>2580.65</v>
      </c>
      <c r="I3434" s="249">
        <f t="shared" si="1149"/>
        <v>316779.65000000002</v>
      </c>
      <c r="J3434" s="67">
        <f t="shared" si="1133"/>
        <v>0.1072</v>
      </c>
      <c r="K3434" s="259">
        <f t="shared" si="1150"/>
        <v>2829.8982066666667</v>
      </c>
      <c r="L3434" s="250">
        <f t="shared" si="1145"/>
        <v>249.25</v>
      </c>
      <c r="M3434" s="19" t="s">
        <v>1260</v>
      </c>
      <c r="O3434" s="32" t="str">
        <f t="shared" si="1151"/>
        <v>E346</v>
      </c>
      <c r="P3434" s="318"/>
      <c r="T3434" s="19" t="s">
        <v>1260</v>
      </c>
    </row>
    <row r="3435" spans="1:20" outlineLevel="2" x14ac:dyDescent="0.25">
      <c r="A3435" t="s">
        <v>284</v>
      </c>
      <c r="B3435" t="str">
        <f t="shared" si="1148"/>
        <v>E3461 PRD Sta MainTools, Whitehorn -11</v>
      </c>
      <c r="C3435" s="19" t="s">
        <v>1230</v>
      </c>
      <c r="E3435" s="27">
        <v>43434</v>
      </c>
      <c r="F3435" s="249">
        <v>300192.67</v>
      </c>
      <c r="G3435" s="67">
        <v>0.1072</v>
      </c>
      <c r="H3435" s="250">
        <v>2681.72</v>
      </c>
      <c r="I3435" s="249">
        <f t="shared" si="1149"/>
        <v>316779.65000000002</v>
      </c>
      <c r="J3435" s="67">
        <f t="shared" si="1133"/>
        <v>0.1072</v>
      </c>
      <c r="K3435" s="259">
        <f t="shared" si="1150"/>
        <v>2829.8982066666667</v>
      </c>
      <c r="L3435" s="250">
        <f t="shared" si="1145"/>
        <v>148.18</v>
      </c>
      <c r="M3435" s="19" t="s">
        <v>1260</v>
      </c>
      <c r="O3435" s="32" t="str">
        <f t="shared" si="1151"/>
        <v>E346</v>
      </c>
      <c r="P3435" s="318"/>
      <c r="T3435" s="19" t="s">
        <v>1260</v>
      </c>
    </row>
    <row r="3436" spans="1:20" outlineLevel="2" x14ac:dyDescent="0.25">
      <c r="A3436" t="s">
        <v>284</v>
      </c>
      <c r="B3436" t="str">
        <f t="shared" si="1148"/>
        <v>E3461 PRD Sta MainTools, Whitehorn -12</v>
      </c>
      <c r="C3436" s="19" t="s">
        <v>1230</v>
      </c>
      <c r="E3436" s="27">
        <v>43465</v>
      </c>
      <c r="F3436" s="249">
        <v>316779.65000000002</v>
      </c>
      <c r="G3436" s="67">
        <v>0.1072</v>
      </c>
      <c r="H3436" s="250">
        <v>2829.9</v>
      </c>
      <c r="I3436" s="249">
        <f t="shared" si="1149"/>
        <v>316779.65000000002</v>
      </c>
      <c r="J3436" s="67">
        <f t="shared" si="1133"/>
        <v>0.1072</v>
      </c>
      <c r="K3436" s="259">
        <f t="shared" si="1150"/>
        <v>2829.8982066666667</v>
      </c>
      <c r="L3436" s="250">
        <f t="shared" si="1145"/>
        <v>0</v>
      </c>
      <c r="M3436" s="19" t="s">
        <v>1260</v>
      </c>
      <c r="O3436" s="32" t="str">
        <f t="shared" si="1151"/>
        <v>E346</v>
      </c>
      <c r="P3436" s="318"/>
      <c r="T3436" s="19" t="s">
        <v>1260</v>
      </c>
    </row>
    <row r="3437" spans="1:20" s="19" customFormat="1" ht="15.75" outlineLevel="1" thickBot="1" x14ac:dyDescent="0.3">
      <c r="A3437" s="28" t="s">
        <v>887</v>
      </c>
      <c r="C3437" s="20" t="s">
        <v>1235</v>
      </c>
      <c r="E3437" s="104" t="s">
        <v>1266</v>
      </c>
      <c r="F3437" s="29"/>
      <c r="G3437" s="30"/>
      <c r="H3437" s="41">
        <f>SUBTOTAL(9,H3425:H3436)</f>
        <v>29693.45</v>
      </c>
      <c r="I3437" s="29"/>
      <c r="J3437" s="30">
        <f t="shared" si="1133"/>
        <v>0</v>
      </c>
      <c r="K3437" s="41">
        <f>SUBTOTAL(9,K3425:K3436)</f>
        <v>33958.778479999994</v>
      </c>
      <c r="L3437" s="41">
        <f t="shared" si="1145"/>
        <v>4265.33</v>
      </c>
      <c r="O3437" s="32" t="str">
        <f>LEFT(A3437,5)</f>
        <v>E3461</v>
      </c>
      <c r="P3437" s="318">
        <f>-L3437/2</f>
        <v>-2132.665</v>
      </c>
    </row>
    <row r="3438" spans="1:20" ht="15.75" outlineLevel="2" thickTop="1" x14ac:dyDescent="0.25">
      <c r="A3438" t="s">
        <v>285</v>
      </c>
      <c r="B3438" t="str">
        <f t="shared" ref="B3438:B3449" si="1152">CONCATENATE(A3438,"-",MONTH(E3438))</f>
        <v>E3461 PRD Sta MainTools,Crystal Mtn-1</v>
      </c>
      <c r="C3438" s="19" t="s">
        <v>1230</v>
      </c>
      <c r="E3438" s="27">
        <v>43131</v>
      </c>
      <c r="F3438" s="249">
        <v>10249.280000000001</v>
      </c>
      <c r="G3438" s="67">
        <v>0.1991</v>
      </c>
      <c r="H3438" s="250">
        <v>170.05</v>
      </c>
      <c r="I3438" s="249">
        <f t="shared" ref="I3438:I3449" si="1153">VLOOKUP(CONCATENATE(A3438,"-12"),$B$6:$F$7816,5,FALSE)</f>
        <v>10249.280000000001</v>
      </c>
      <c r="J3438" s="67">
        <f t="shared" ref="J3438:J3501" si="1154">G3438</f>
        <v>0.1991</v>
      </c>
      <c r="K3438" s="259">
        <f t="shared" ref="K3438:K3449" si="1155">I3438*J3438/12</f>
        <v>170.05263733333334</v>
      </c>
      <c r="L3438" s="250">
        <f t="shared" si="1145"/>
        <v>0</v>
      </c>
      <c r="M3438" s="19" t="s">
        <v>1260</v>
      </c>
      <c r="O3438" s="32" t="str">
        <f t="shared" ref="O3438:O3449" si="1156">LEFT(A3438,4)</f>
        <v>E346</v>
      </c>
      <c r="P3438" s="318"/>
      <c r="T3438" s="19" t="s">
        <v>1260</v>
      </c>
    </row>
    <row r="3439" spans="1:20" outlineLevel="2" x14ac:dyDescent="0.25">
      <c r="A3439" t="s">
        <v>285</v>
      </c>
      <c r="B3439" t="str">
        <f t="shared" si="1152"/>
        <v>E3461 PRD Sta MainTools,Crystal Mtn-2</v>
      </c>
      <c r="C3439" s="19" t="s">
        <v>1230</v>
      </c>
      <c r="E3439" s="27">
        <v>43159</v>
      </c>
      <c r="F3439" s="249">
        <v>10249.280000000001</v>
      </c>
      <c r="G3439" s="67">
        <v>0.1991</v>
      </c>
      <c r="H3439" s="250">
        <v>170.05</v>
      </c>
      <c r="I3439" s="249">
        <f t="shared" si="1153"/>
        <v>10249.280000000001</v>
      </c>
      <c r="J3439" s="67">
        <f t="shared" si="1154"/>
        <v>0.1991</v>
      </c>
      <c r="K3439" s="259">
        <f t="shared" si="1155"/>
        <v>170.05263733333334</v>
      </c>
      <c r="L3439" s="250">
        <f t="shared" si="1145"/>
        <v>0</v>
      </c>
      <c r="M3439" s="19" t="s">
        <v>1260</v>
      </c>
      <c r="O3439" s="32" t="str">
        <f t="shared" si="1156"/>
        <v>E346</v>
      </c>
      <c r="P3439" s="318"/>
      <c r="T3439" s="19" t="s">
        <v>1260</v>
      </c>
    </row>
    <row r="3440" spans="1:20" outlineLevel="2" x14ac:dyDescent="0.25">
      <c r="A3440" t="s">
        <v>285</v>
      </c>
      <c r="B3440" t="str">
        <f t="shared" si="1152"/>
        <v>E3461 PRD Sta MainTools,Crystal Mtn-3</v>
      </c>
      <c r="C3440" s="19" t="s">
        <v>1230</v>
      </c>
      <c r="E3440" s="27">
        <v>43190</v>
      </c>
      <c r="F3440" s="249">
        <v>10249.280000000001</v>
      </c>
      <c r="G3440" s="67">
        <v>0.1991</v>
      </c>
      <c r="H3440" s="250">
        <v>170.05</v>
      </c>
      <c r="I3440" s="249">
        <f t="shared" si="1153"/>
        <v>10249.280000000001</v>
      </c>
      <c r="J3440" s="67">
        <f t="shared" si="1154"/>
        <v>0.1991</v>
      </c>
      <c r="K3440" s="259">
        <f t="shared" si="1155"/>
        <v>170.05263733333334</v>
      </c>
      <c r="L3440" s="250">
        <f t="shared" si="1145"/>
        <v>0</v>
      </c>
      <c r="M3440" s="19" t="s">
        <v>1260</v>
      </c>
      <c r="O3440" s="32" t="str">
        <f t="shared" si="1156"/>
        <v>E346</v>
      </c>
      <c r="P3440" s="318"/>
      <c r="T3440" s="19" t="s">
        <v>1260</v>
      </c>
    </row>
    <row r="3441" spans="1:20" outlineLevel="2" x14ac:dyDescent="0.25">
      <c r="A3441" t="s">
        <v>285</v>
      </c>
      <c r="B3441" t="str">
        <f t="shared" si="1152"/>
        <v>E3461 PRD Sta MainTools,Crystal Mtn-4</v>
      </c>
      <c r="C3441" s="19" t="s">
        <v>1230</v>
      </c>
      <c r="E3441" s="27">
        <v>43220</v>
      </c>
      <c r="F3441" s="249">
        <v>10249.280000000001</v>
      </c>
      <c r="G3441" s="67">
        <v>0.1991</v>
      </c>
      <c r="H3441" s="250">
        <v>170.05</v>
      </c>
      <c r="I3441" s="249">
        <f t="shared" si="1153"/>
        <v>10249.280000000001</v>
      </c>
      <c r="J3441" s="67">
        <f t="shared" si="1154"/>
        <v>0.1991</v>
      </c>
      <c r="K3441" s="259">
        <f t="shared" si="1155"/>
        <v>170.05263733333334</v>
      </c>
      <c r="L3441" s="250">
        <f t="shared" si="1145"/>
        <v>0</v>
      </c>
      <c r="M3441" s="19" t="s">
        <v>1260</v>
      </c>
      <c r="O3441" s="32" t="str">
        <f t="shared" si="1156"/>
        <v>E346</v>
      </c>
      <c r="P3441" s="318"/>
      <c r="T3441" s="19" t="s">
        <v>1260</v>
      </c>
    </row>
    <row r="3442" spans="1:20" outlineLevel="2" x14ac:dyDescent="0.25">
      <c r="A3442" t="s">
        <v>285</v>
      </c>
      <c r="B3442" t="str">
        <f t="shared" si="1152"/>
        <v>E3461 PRD Sta MainTools,Crystal Mtn-5</v>
      </c>
      <c r="C3442" s="19" t="s">
        <v>1230</v>
      </c>
      <c r="E3442" s="27">
        <v>43251</v>
      </c>
      <c r="F3442" s="249">
        <v>10249.280000000001</v>
      </c>
      <c r="G3442" s="67">
        <v>0.1991</v>
      </c>
      <c r="H3442" s="250">
        <v>170.05</v>
      </c>
      <c r="I3442" s="249">
        <f t="shared" si="1153"/>
        <v>10249.280000000001</v>
      </c>
      <c r="J3442" s="67">
        <f t="shared" si="1154"/>
        <v>0.1991</v>
      </c>
      <c r="K3442" s="259">
        <f t="shared" si="1155"/>
        <v>170.05263733333334</v>
      </c>
      <c r="L3442" s="250">
        <f t="shared" si="1145"/>
        <v>0</v>
      </c>
      <c r="M3442" s="19" t="s">
        <v>1260</v>
      </c>
      <c r="O3442" s="32" t="str">
        <f t="shared" si="1156"/>
        <v>E346</v>
      </c>
      <c r="P3442" s="318"/>
      <c r="T3442" s="19" t="s">
        <v>1260</v>
      </c>
    </row>
    <row r="3443" spans="1:20" outlineLevel="2" x14ac:dyDescent="0.25">
      <c r="A3443" t="s">
        <v>285</v>
      </c>
      <c r="B3443" t="str">
        <f t="shared" si="1152"/>
        <v>E3461 PRD Sta MainTools,Crystal Mtn-6</v>
      </c>
      <c r="C3443" s="19" t="s">
        <v>1230</v>
      </c>
      <c r="E3443" s="27">
        <v>43281</v>
      </c>
      <c r="F3443" s="249">
        <v>10249.280000000001</v>
      </c>
      <c r="G3443" s="67">
        <v>0.1991</v>
      </c>
      <c r="H3443" s="250">
        <v>170.05</v>
      </c>
      <c r="I3443" s="249">
        <f t="shared" si="1153"/>
        <v>10249.280000000001</v>
      </c>
      <c r="J3443" s="67">
        <f t="shared" si="1154"/>
        <v>0.1991</v>
      </c>
      <c r="K3443" s="259">
        <f t="shared" si="1155"/>
        <v>170.05263733333334</v>
      </c>
      <c r="L3443" s="250">
        <f t="shared" si="1145"/>
        <v>0</v>
      </c>
      <c r="M3443" s="19" t="s">
        <v>1260</v>
      </c>
      <c r="O3443" s="32" t="str">
        <f t="shared" si="1156"/>
        <v>E346</v>
      </c>
      <c r="P3443" s="318"/>
      <c r="T3443" s="19" t="s">
        <v>1260</v>
      </c>
    </row>
    <row r="3444" spans="1:20" outlineLevel="2" x14ac:dyDescent="0.25">
      <c r="A3444" t="s">
        <v>285</v>
      </c>
      <c r="B3444" t="str">
        <f t="shared" si="1152"/>
        <v>E3461 PRD Sta MainTools,Crystal Mtn-7</v>
      </c>
      <c r="C3444" s="19" t="s">
        <v>1230</v>
      </c>
      <c r="E3444" s="27">
        <v>43312</v>
      </c>
      <c r="F3444" s="249">
        <v>10249.280000000001</v>
      </c>
      <c r="G3444" s="67">
        <v>0.1991</v>
      </c>
      <c r="H3444" s="250">
        <v>170.05</v>
      </c>
      <c r="I3444" s="249">
        <f t="shared" si="1153"/>
        <v>10249.280000000001</v>
      </c>
      <c r="J3444" s="67">
        <f t="shared" si="1154"/>
        <v>0.1991</v>
      </c>
      <c r="K3444" s="259">
        <f t="shared" si="1155"/>
        <v>170.05263733333334</v>
      </c>
      <c r="L3444" s="250">
        <f t="shared" si="1145"/>
        <v>0</v>
      </c>
      <c r="M3444" s="19" t="s">
        <v>1260</v>
      </c>
      <c r="O3444" s="32" t="str">
        <f t="shared" si="1156"/>
        <v>E346</v>
      </c>
      <c r="P3444" s="318"/>
      <c r="T3444" s="19" t="s">
        <v>1260</v>
      </c>
    </row>
    <row r="3445" spans="1:20" outlineLevel="2" x14ac:dyDescent="0.25">
      <c r="A3445" t="s">
        <v>285</v>
      </c>
      <c r="B3445" t="str">
        <f t="shared" si="1152"/>
        <v>E3461 PRD Sta MainTools,Crystal Mtn-8</v>
      </c>
      <c r="C3445" s="19" t="s">
        <v>1230</v>
      </c>
      <c r="E3445" s="27">
        <v>43343</v>
      </c>
      <c r="F3445" s="249">
        <v>10249.280000000001</v>
      </c>
      <c r="G3445" s="67">
        <v>0.1991</v>
      </c>
      <c r="H3445" s="250">
        <v>170.05</v>
      </c>
      <c r="I3445" s="249">
        <f t="shared" si="1153"/>
        <v>10249.280000000001</v>
      </c>
      <c r="J3445" s="67">
        <f t="shared" si="1154"/>
        <v>0.1991</v>
      </c>
      <c r="K3445" s="259">
        <f t="shared" si="1155"/>
        <v>170.05263733333334</v>
      </c>
      <c r="L3445" s="250">
        <f t="shared" si="1145"/>
        <v>0</v>
      </c>
      <c r="M3445" s="19" t="s">
        <v>1260</v>
      </c>
      <c r="O3445" s="32" t="str">
        <f t="shared" si="1156"/>
        <v>E346</v>
      </c>
      <c r="P3445" s="318"/>
      <c r="T3445" s="19" t="s">
        <v>1260</v>
      </c>
    </row>
    <row r="3446" spans="1:20" outlineLevel="2" x14ac:dyDescent="0.25">
      <c r="A3446" t="s">
        <v>285</v>
      </c>
      <c r="B3446" t="str">
        <f t="shared" si="1152"/>
        <v>E3461 PRD Sta MainTools,Crystal Mtn-9</v>
      </c>
      <c r="C3446" s="19" t="s">
        <v>1230</v>
      </c>
      <c r="E3446" s="27">
        <v>43373</v>
      </c>
      <c r="F3446" s="249">
        <v>10249.280000000001</v>
      </c>
      <c r="G3446" s="67">
        <v>0.1991</v>
      </c>
      <c r="H3446" s="250">
        <v>170.05</v>
      </c>
      <c r="I3446" s="249">
        <f t="shared" si="1153"/>
        <v>10249.280000000001</v>
      </c>
      <c r="J3446" s="67">
        <f t="shared" si="1154"/>
        <v>0.1991</v>
      </c>
      <c r="K3446" s="259">
        <f t="shared" si="1155"/>
        <v>170.05263733333334</v>
      </c>
      <c r="L3446" s="250">
        <f t="shared" si="1145"/>
        <v>0</v>
      </c>
      <c r="M3446" s="19" t="s">
        <v>1260</v>
      </c>
      <c r="O3446" s="32" t="str">
        <f t="shared" si="1156"/>
        <v>E346</v>
      </c>
      <c r="P3446" s="318"/>
      <c r="T3446" s="19" t="s">
        <v>1260</v>
      </c>
    </row>
    <row r="3447" spans="1:20" outlineLevel="2" x14ac:dyDescent="0.25">
      <c r="A3447" t="s">
        <v>285</v>
      </c>
      <c r="B3447" t="str">
        <f t="shared" si="1152"/>
        <v>E3461 PRD Sta MainTools,Crystal Mtn-10</v>
      </c>
      <c r="C3447" s="19" t="s">
        <v>1230</v>
      </c>
      <c r="E3447" s="27">
        <v>43404</v>
      </c>
      <c r="F3447" s="249">
        <v>10249.280000000001</v>
      </c>
      <c r="G3447" s="67">
        <v>0.1991</v>
      </c>
      <c r="H3447" s="250">
        <v>170.05</v>
      </c>
      <c r="I3447" s="249">
        <f t="shared" si="1153"/>
        <v>10249.280000000001</v>
      </c>
      <c r="J3447" s="67">
        <f t="shared" si="1154"/>
        <v>0.1991</v>
      </c>
      <c r="K3447" s="259">
        <f t="shared" si="1155"/>
        <v>170.05263733333334</v>
      </c>
      <c r="L3447" s="250">
        <f t="shared" si="1145"/>
        <v>0</v>
      </c>
      <c r="M3447" s="19" t="s">
        <v>1260</v>
      </c>
      <c r="O3447" s="32" t="str">
        <f t="shared" si="1156"/>
        <v>E346</v>
      </c>
      <c r="P3447" s="318"/>
      <c r="T3447" s="19" t="s">
        <v>1260</v>
      </c>
    </row>
    <row r="3448" spans="1:20" outlineLevel="2" x14ac:dyDescent="0.25">
      <c r="A3448" t="s">
        <v>285</v>
      </c>
      <c r="B3448" t="str">
        <f t="shared" si="1152"/>
        <v>E3461 PRD Sta MainTools,Crystal Mtn-11</v>
      </c>
      <c r="C3448" s="19" t="s">
        <v>1230</v>
      </c>
      <c r="E3448" s="27">
        <v>43434</v>
      </c>
      <c r="F3448" s="249">
        <v>10249.280000000001</v>
      </c>
      <c r="G3448" s="67">
        <v>0.1991</v>
      </c>
      <c r="H3448" s="250">
        <v>170.05</v>
      </c>
      <c r="I3448" s="249">
        <f t="shared" si="1153"/>
        <v>10249.280000000001</v>
      </c>
      <c r="J3448" s="67">
        <f t="shared" si="1154"/>
        <v>0.1991</v>
      </c>
      <c r="K3448" s="259">
        <f t="shared" si="1155"/>
        <v>170.05263733333334</v>
      </c>
      <c r="L3448" s="250">
        <f t="shared" si="1145"/>
        <v>0</v>
      </c>
      <c r="M3448" s="19" t="s">
        <v>1260</v>
      </c>
      <c r="O3448" s="32" t="str">
        <f t="shared" si="1156"/>
        <v>E346</v>
      </c>
      <c r="P3448" s="318"/>
      <c r="T3448" s="19" t="s">
        <v>1260</v>
      </c>
    </row>
    <row r="3449" spans="1:20" outlineLevel="2" x14ac:dyDescent="0.25">
      <c r="A3449" t="s">
        <v>285</v>
      </c>
      <c r="B3449" t="str">
        <f t="shared" si="1152"/>
        <v>E3461 PRD Sta MainTools,Crystal Mtn-12</v>
      </c>
      <c r="C3449" s="19" t="s">
        <v>1230</v>
      </c>
      <c r="E3449" s="27">
        <v>43465</v>
      </c>
      <c r="F3449" s="249">
        <v>10249.280000000001</v>
      </c>
      <c r="G3449" s="67">
        <v>0.1991</v>
      </c>
      <c r="H3449" s="250">
        <v>170.05</v>
      </c>
      <c r="I3449" s="249">
        <f t="shared" si="1153"/>
        <v>10249.280000000001</v>
      </c>
      <c r="J3449" s="67">
        <f t="shared" si="1154"/>
        <v>0.1991</v>
      </c>
      <c r="K3449" s="259">
        <f t="shared" si="1155"/>
        <v>170.05263733333334</v>
      </c>
      <c r="L3449" s="250">
        <f t="shared" si="1145"/>
        <v>0</v>
      </c>
      <c r="M3449" s="19" t="s">
        <v>1260</v>
      </c>
      <c r="O3449" s="32" t="str">
        <f t="shared" si="1156"/>
        <v>E346</v>
      </c>
      <c r="P3449" s="318"/>
      <c r="T3449" s="19" t="s">
        <v>1260</v>
      </c>
    </row>
    <row r="3450" spans="1:20" s="19" customFormat="1" ht="15.75" outlineLevel="1" thickBot="1" x14ac:dyDescent="0.3">
      <c r="A3450" s="28" t="s">
        <v>888</v>
      </c>
      <c r="C3450" s="20" t="s">
        <v>1235</v>
      </c>
      <c r="E3450" s="104" t="s">
        <v>1266</v>
      </c>
      <c r="F3450" s="29"/>
      <c r="G3450" s="30"/>
      <c r="H3450" s="41">
        <f>SUBTOTAL(9,H3438:H3449)</f>
        <v>2040.5999999999997</v>
      </c>
      <c r="I3450" s="29"/>
      <c r="J3450" s="30">
        <f t="shared" si="1154"/>
        <v>0</v>
      </c>
      <c r="K3450" s="41">
        <f>SUBTOTAL(9,K3438:K3449)</f>
        <v>2040.6316479999996</v>
      </c>
      <c r="L3450" s="41">
        <f t="shared" si="1145"/>
        <v>0.03</v>
      </c>
      <c r="O3450" s="32" t="str">
        <f>LEFT(A3450,5)</f>
        <v>E3461</v>
      </c>
      <c r="P3450" s="318">
        <f>-L3450/2</f>
        <v>-1.4999999999999999E-2</v>
      </c>
    </row>
    <row r="3451" spans="1:20" ht="15.75" outlineLevel="2" thickTop="1" x14ac:dyDescent="0.25">
      <c r="A3451" t="s">
        <v>286</v>
      </c>
      <c r="B3451" t="str">
        <f t="shared" ref="B3451:B3462" si="1157">CONCATENATE(A3451,"-",MONTH(E3451))</f>
        <v>E3461 PRD Sta MainTools,Fred1/Epcor-1</v>
      </c>
      <c r="C3451" s="19" t="s">
        <v>1230</v>
      </c>
      <c r="E3451" s="27">
        <v>43131</v>
      </c>
      <c r="F3451" s="249">
        <v>60542.2</v>
      </c>
      <c r="G3451" s="67">
        <v>9.0399999999999994E-2</v>
      </c>
      <c r="H3451" s="250">
        <v>456.08</v>
      </c>
      <c r="I3451" s="249">
        <f t="shared" ref="I3451:I3462" si="1158">VLOOKUP(CONCATENATE(A3451,"-12"),$B$6:$F$7816,5,FALSE)</f>
        <v>60542.2</v>
      </c>
      <c r="J3451" s="67">
        <f t="shared" si="1154"/>
        <v>9.0399999999999994E-2</v>
      </c>
      <c r="K3451" s="259">
        <f t="shared" ref="K3451:K3462" si="1159">I3451*J3451/12</f>
        <v>456.08457333333331</v>
      </c>
      <c r="L3451" s="250">
        <f t="shared" si="1145"/>
        <v>0</v>
      </c>
      <c r="M3451" s="19" t="s">
        <v>1260</v>
      </c>
      <c r="O3451" s="32" t="str">
        <f t="shared" ref="O3451:O3462" si="1160">LEFT(A3451,4)</f>
        <v>E346</v>
      </c>
      <c r="P3451" s="318"/>
      <c r="T3451" s="19" t="s">
        <v>1260</v>
      </c>
    </row>
    <row r="3452" spans="1:20" outlineLevel="2" x14ac:dyDescent="0.25">
      <c r="A3452" t="s">
        <v>286</v>
      </c>
      <c r="B3452" t="str">
        <f t="shared" si="1157"/>
        <v>E3461 PRD Sta MainTools,Fred1/Epcor-2</v>
      </c>
      <c r="C3452" s="19" t="s">
        <v>1230</v>
      </c>
      <c r="E3452" s="27">
        <v>43159</v>
      </c>
      <c r="F3452" s="249">
        <v>60542.2</v>
      </c>
      <c r="G3452" s="67">
        <v>9.0399999999999994E-2</v>
      </c>
      <c r="H3452" s="250">
        <v>456.08</v>
      </c>
      <c r="I3452" s="249">
        <f t="shared" si="1158"/>
        <v>60542.2</v>
      </c>
      <c r="J3452" s="67">
        <f t="shared" si="1154"/>
        <v>9.0399999999999994E-2</v>
      </c>
      <c r="K3452" s="259">
        <f t="shared" si="1159"/>
        <v>456.08457333333331</v>
      </c>
      <c r="L3452" s="250">
        <f t="shared" si="1145"/>
        <v>0</v>
      </c>
      <c r="M3452" s="19" t="s">
        <v>1260</v>
      </c>
      <c r="O3452" s="32" t="str">
        <f t="shared" si="1160"/>
        <v>E346</v>
      </c>
      <c r="P3452" s="318"/>
      <c r="T3452" s="19" t="s">
        <v>1260</v>
      </c>
    </row>
    <row r="3453" spans="1:20" outlineLevel="2" x14ac:dyDescent="0.25">
      <c r="A3453" t="s">
        <v>286</v>
      </c>
      <c r="B3453" t="str">
        <f t="shared" si="1157"/>
        <v>E3461 PRD Sta MainTools,Fred1/Epcor-3</v>
      </c>
      <c r="C3453" s="19" t="s">
        <v>1230</v>
      </c>
      <c r="E3453" s="27">
        <v>43190</v>
      </c>
      <c r="F3453" s="249">
        <v>60542.2</v>
      </c>
      <c r="G3453" s="67">
        <v>9.0399999999999994E-2</v>
      </c>
      <c r="H3453" s="250">
        <v>456.08</v>
      </c>
      <c r="I3453" s="249">
        <f t="shared" si="1158"/>
        <v>60542.2</v>
      </c>
      <c r="J3453" s="67">
        <f t="shared" si="1154"/>
        <v>9.0399999999999994E-2</v>
      </c>
      <c r="K3453" s="259">
        <f t="shared" si="1159"/>
        <v>456.08457333333331</v>
      </c>
      <c r="L3453" s="250">
        <f t="shared" si="1145"/>
        <v>0</v>
      </c>
      <c r="M3453" s="19" t="s">
        <v>1260</v>
      </c>
      <c r="O3453" s="32" t="str">
        <f t="shared" si="1160"/>
        <v>E346</v>
      </c>
      <c r="P3453" s="318"/>
      <c r="T3453" s="19" t="s">
        <v>1260</v>
      </c>
    </row>
    <row r="3454" spans="1:20" outlineLevel="2" x14ac:dyDescent="0.25">
      <c r="A3454" t="s">
        <v>286</v>
      </c>
      <c r="B3454" t="str">
        <f t="shared" si="1157"/>
        <v>E3461 PRD Sta MainTools,Fred1/Epcor-4</v>
      </c>
      <c r="C3454" s="19" t="s">
        <v>1230</v>
      </c>
      <c r="E3454" s="27">
        <v>43220</v>
      </c>
      <c r="F3454" s="249">
        <v>60542.2</v>
      </c>
      <c r="G3454" s="67">
        <v>9.0399999999999994E-2</v>
      </c>
      <c r="H3454" s="250">
        <v>456.08</v>
      </c>
      <c r="I3454" s="249">
        <f t="shared" si="1158"/>
        <v>60542.2</v>
      </c>
      <c r="J3454" s="67">
        <f t="shared" si="1154"/>
        <v>9.0399999999999994E-2</v>
      </c>
      <c r="K3454" s="259">
        <f t="shared" si="1159"/>
        <v>456.08457333333331</v>
      </c>
      <c r="L3454" s="250">
        <f t="shared" si="1145"/>
        <v>0</v>
      </c>
      <c r="M3454" s="19" t="s">
        <v>1260</v>
      </c>
      <c r="O3454" s="32" t="str">
        <f t="shared" si="1160"/>
        <v>E346</v>
      </c>
      <c r="P3454" s="318"/>
      <c r="T3454" s="19" t="s">
        <v>1260</v>
      </c>
    </row>
    <row r="3455" spans="1:20" outlineLevel="2" x14ac:dyDescent="0.25">
      <c r="A3455" t="s">
        <v>286</v>
      </c>
      <c r="B3455" t="str">
        <f t="shared" si="1157"/>
        <v>E3461 PRD Sta MainTools,Fred1/Epcor-5</v>
      </c>
      <c r="C3455" s="19" t="s">
        <v>1230</v>
      </c>
      <c r="E3455" s="27">
        <v>43251</v>
      </c>
      <c r="F3455" s="249">
        <v>60542.2</v>
      </c>
      <c r="G3455" s="67">
        <v>9.0399999999999994E-2</v>
      </c>
      <c r="H3455" s="250">
        <v>456.08</v>
      </c>
      <c r="I3455" s="249">
        <f t="shared" si="1158"/>
        <v>60542.2</v>
      </c>
      <c r="J3455" s="67">
        <f t="shared" si="1154"/>
        <v>9.0399999999999994E-2</v>
      </c>
      <c r="K3455" s="259">
        <f t="shared" si="1159"/>
        <v>456.08457333333331</v>
      </c>
      <c r="L3455" s="250">
        <f t="shared" si="1145"/>
        <v>0</v>
      </c>
      <c r="M3455" s="19" t="s">
        <v>1260</v>
      </c>
      <c r="O3455" s="32" t="str">
        <f t="shared" si="1160"/>
        <v>E346</v>
      </c>
      <c r="P3455" s="318"/>
      <c r="T3455" s="19" t="s">
        <v>1260</v>
      </c>
    </row>
    <row r="3456" spans="1:20" outlineLevel="2" x14ac:dyDescent="0.25">
      <c r="A3456" t="s">
        <v>286</v>
      </c>
      <c r="B3456" t="str">
        <f t="shared" si="1157"/>
        <v>E3461 PRD Sta MainTools,Fred1/Epcor-6</v>
      </c>
      <c r="C3456" s="19" t="s">
        <v>1230</v>
      </c>
      <c r="E3456" s="27">
        <v>43281</v>
      </c>
      <c r="F3456" s="249">
        <v>60542.2</v>
      </c>
      <c r="G3456" s="67">
        <v>9.0399999999999994E-2</v>
      </c>
      <c r="H3456" s="250">
        <v>456.08</v>
      </c>
      <c r="I3456" s="249">
        <f t="shared" si="1158"/>
        <v>60542.2</v>
      </c>
      <c r="J3456" s="67">
        <f t="shared" si="1154"/>
        <v>9.0399999999999994E-2</v>
      </c>
      <c r="K3456" s="259">
        <f t="shared" si="1159"/>
        <v>456.08457333333331</v>
      </c>
      <c r="L3456" s="250">
        <f t="shared" si="1145"/>
        <v>0</v>
      </c>
      <c r="M3456" s="19" t="s">
        <v>1260</v>
      </c>
      <c r="O3456" s="32" t="str">
        <f t="shared" si="1160"/>
        <v>E346</v>
      </c>
      <c r="P3456" s="318"/>
      <c r="T3456" s="19" t="s">
        <v>1260</v>
      </c>
    </row>
    <row r="3457" spans="1:20" outlineLevel="2" x14ac:dyDescent="0.25">
      <c r="A3457" t="s">
        <v>286</v>
      </c>
      <c r="B3457" t="str">
        <f t="shared" si="1157"/>
        <v>E3461 PRD Sta MainTools,Fred1/Epcor-7</v>
      </c>
      <c r="C3457" s="19" t="s">
        <v>1230</v>
      </c>
      <c r="E3457" s="27">
        <v>43312</v>
      </c>
      <c r="F3457" s="249">
        <v>60542.2</v>
      </c>
      <c r="G3457" s="67">
        <v>9.0399999999999994E-2</v>
      </c>
      <c r="H3457" s="250">
        <v>456.08</v>
      </c>
      <c r="I3457" s="249">
        <f t="shared" si="1158"/>
        <v>60542.2</v>
      </c>
      <c r="J3457" s="67">
        <f t="shared" si="1154"/>
        <v>9.0399999999999994E-2</v>
      </c>
      <c r="K3457" s="259">
        <f t="shared" si="1159"/>
        <v>456.08457333333331</v>
      </c>
      <c r="L3457" s="250">
        <f t="shared" si="1145"/>
        <v>0</v>
      </c>
      <c r="M3457" s="19" t="s">
        <v>1260</v>
      </c>
      <c r="O3457" s="32" t="str">
        <f t="shared" si="1160"/>
        <v>E346</v>
      </c>
      <c r="P3457" s="318"/>
      <c r="T3457" s="19" t="s">
        <v>1260</v>
      </c>
    </row>
    <row r="3458" spans="1:20" outlineLevel="2" x14ac:dyDescent="0.25">
      <c r="A3458" t="s">
        <v>286</v>
      </c>
      <c r="B3458" t="str">
        <f t="shared" si="1157"/>
        <v>E3461 PRD Sta MainTools,Fred1/Epcor-8</v>
      </c>
      <c r="C3458" s="19" t="s">
        <v>1230</v>
      </c>
      <c r="E3458" s="27">
        <v>43343</v>
      </c>
      <c r="F3458" s="249">
        <v>60542.2</v>
      </c>
      <c r="G3458" s="67">
        <v>9.0399999999999994E-2</v>
      </c>
      <c r="H3458" s="250">
        <v>456.08</v>
      </c>
      <c r="I3458" s="249">
        <f t="shared" si="1158"/>
        <v>60542.2</v>
      </c>
      <c r="J3458" s="67">
        <f t="shared" si="1154"/>
        <v>9.0399999999999994E-2</v>
      </c>
      <c r="K3458" s="259">
        <f t="shared" si="1159"/>
        <v>456.08457333333331</v>
      </c>
      <c r="L3458" s="250">
        <f t="shared" si="1145"/>
        <v>0</v>
      </c>
      <c r="M3458" s="19" t="s">
        <v>1260</v>
      </c>
      <c r="O3458" s="32" t="str">
        <f t="shared" si="1160"/>
        <v>E346</v>
      </c>
      <c r="P3458" s="318"/>
      <c r="T3458" s="19" t="s">
        <v>1260</v>
      </c>
    </row>
    <row r="3459" spans="1:20" outlineLevel="2" x14ac:dyDescent="0.25">
      <c r="A3459" t="s">
        <v>286</v>
      </c>
      <c r="B3459" t="str">
        <f t="shared" si="1157"/>
        <v>E3461 PRD Sta MainTools,Fred1/Epcor-9</v>
      </c>
      <c r="C3459" s="19" t="s">
        <v>1230</v>
      </c>
      <c r="E3459" s="27">
        <v>43373</v>
      </c>
      <c r="F3459" s="249">
        <v>60542.2</v>
      </c>
      <c r="G3459" s="67">
        <v>9.0399999999999994E-2</v>
      </c>
      <c r="H3459" s="250">
        <v>456.08</v>
      </c>
      <c r="I3459" s="249">
        <f t="shared" si="1158"/>
        <v>60542.2</v>
      </c>
      <c r="J3459" s="67">
        <f t="shared" si="1154"/>
        <v>9.0399999999999994E-2</v>
      </c>
      <c r="K3459" s="259">
        <f t="shared" si="1159"/>
        <v>456.08457333333331</v>
      </c>
      <c r="L3459" s="250">
        <f t="shared" si="1145"/>
        <v>0</v>
      </c>
      <c r="M3459" s="19" t="s">
        <v>1260</v>
      </c>
      <c r="O3459" s="32" t="str">
        <f t="shared" si="1160"/>
        <v>E346</v>
      </c>
      <c r="P3459" s="318"/>
      <c r="T3459" s="19" t="s">
        <v>1260</v>
      </c>
    </row>
    <row r="3460" spans="1:20" outlineLevel="2" x14ac:dyDescent="0.25">
      <c r="A3460" t="s">
        <v>286</v>
      </c>
      <c r="B3460" t="str">
        <f t="shared" si="1157"/>
        <v>E3461 PRD Sta MainTools,Fred1/Epcor-10</v>
      </c>
      <c r="C3460" s="19" t="s">
        <v>1230</v>
      </c>
      <c r="E3460" s="27">
        <v>43404</v>
      </c>
      <c r="F3460" s="249">
        <v>60542.2</v>
      </c>
      <c r="G3460" s="67">
        <v>9.0399999999999994E-2</v>
      </c>
      <c r="H3460" s="250">
        <v>456.08</v>
      </c>
      <c r="I3460" s="249">
        <f t="shared" si="1158"/>
        <v>60542.2</v>
      </c>
      <c r="J3460" s="67">
        <f t="shared" si="1154"/>
        <v>9.0399999999999994E-2</v>
      </c>
      <c r="K3460" s="259">
        <f t="shared" si="1159"/>
        <v>456.08457333333331</v>
      </c>
      <c r="L3460" s="250">
        <f t="shared" si="1145"/>
        <v>0</v>
      </c>
      <c r="M3460" s="19" t="s">
        <v>1260</v>
      </c>
      <c r="O3460" s="32" t="str">
        <f t="shared" si="1160"/>
        <v>E346</v>
      </c>
      <c r="P3460" s="318"/>
      <c r="T3460" s="19" t="s">
        <v>1260</v>
      </c>
    </row>
    <row r="3461" spans="1:20" outlineLevel="2" x14ac:dyDescent="0.25">
      <c r="A3461" t="s">
        <v>286</v>
      </c>
      <c r="B3461" t="str">
        <f t="shared" si="1157"/>
        <v>E3461 PRD Sta MainTools,Fred1/Epcor-11</v>
      </c>
      <c r="C3461" s="19" t="s">
        <v>1230</v>
      </c>
      <c r="E3461" s="27">
        <v>43434</v>
      </c>
      <c r="F3461" s="249">
        <v>60542.2</v>
      </c>
      <c r="G3461" s="67">
        <v>9.0399999999999994E-2</v>
      </c>
      <c r="H3461" s="250">
        <v>456.08</v>
      </c>
      <c r="I3461" s="249">
        <f t="shared" si="1158"/>
        <v>60542.2</v>
      </c>
      <c r="J3461" s="67">
        <f t="shared" si="1154"/>
        <v>9.0399999999999994E-2</v>
      </c>
      <c r="K3461" s="259">
        <f t="shared" si="1159"/>
        <v>456.08457333333331</v>
      </c>
      <c r="L3461" s="250">
        <f t="shared" si="1145"/>
        <v>0</v>
      </c>
      <c r="M3461" s="19" t="s">
        <v>1260</v>
      </c>
      <c r="O3461" s="32" t="str">
        <f t="shared" si="1160"/>
        <v>E346</v>
      </c>
      <c r="P3461" s="318"/>
      <c r="T3461" s="19" t="s">
        <v>1260</v>
      </c>
    </row>
    <row r="3462" spans="1:20" outlineLevel="2" x14ac:dyDescent="0.25">
      <c r="A3462" t="s">
        <v>286</v>
      </c>
      <c r="B3462" t="str">
        <f t="shared" si="1157"/>
        <v>E3461 PRD Sta MainTools,Fred1/Epcor-12</v>
      </c>
      <c r="C3462" s="19" t="s">
        <v>1230</v>
      </c>
      <c r="E3462" s="27">
        <v>43465</v>
      </c>
      <c r="F3462" s="249">
        <v>60542.2</v>
      </c>
      <c r="G3462" s="67">
        <v>9.0399999999999994E-2</v>
      </c>
      <c r="H3462" s="250">
        <v>456.08</v>
      </c>
      <c r="I3462" s="249">
        <f t="shared" si="1158"/>
        <v>60542.2</v>
      </c>
      <c r="J3462" s="67">
        <f t="shared" si="1154"/>
        <v>9.0399999999999994E-2</v>
      </c>
      <c r="K3462" s="259">
        <f t="shared" si="1159"/>
        <v>456.08457333333331</v>
      </c>
      <c r="L3462" s="250">
        <f t="shared" si="1145"/>
        <v>0</v>
      </c>
      <c r="M3462" s="19" t="s">
        <v>1260</v>
      </c>
      <c r="O3462" s="32" t="str">
        <f t="shared" si="1160"/>
        <v>E346</v>
      </c>
      <c r="P3462" s="318"/>
      <c r="T3462" s="19" t="s">
        <v>1260</v>
      </c>
    </row>
    <row r="3463" spans="1:20" s="19" customFormat="1" ht="15.75" outlineLevel="1" thickBot="1" x14ac:dyDescent="0.3">
      <c r="A3463" s="28" t="s">
        <v>889</v>
      </c>
      <c r="C3463" s="20" t="s">
        <v>1235</v>
      </c>
      <c r="E3463" s="104" t="s">
        <v>1266</v>
      </c>
      <c r="F3463" s="29"/>
      <c r="G3463" s="30"/>
      <c r="H3463" s="41">
        <f>SUBTOTAL(9,H3451:H3462)</f>
        <v>5472.96</v>
      </c>
      <c r="I3463" s="29"/>
      <c r="J3463" s="30">
        <f t="shared" si="1154"/>
        <v>0</v>
      </c>
      <c r="K3463" s="41">
        <f>SUBTOTAL(9,K3451:K3462)</f>
        <v>5473.0148800000015</v>
      </c>
      <c r="L3463" s="41">
        <f t="shared" si="1145"/>
        <v>0.05</v>
      </c>
      <c r="O3463" s="32" t="str">
        <f>LEFT(A3463,5)</f>
        <v>E3461</v>
      </c>
      <c r="P3463" s="318">
        <f>-L3463/2</f>
        <v>-2.5000000000000001E-2</v>
      </c>
    </row>
    <row r="3464" spans="1:20" ht="15.75" outlineLevel="2" thickTop="1" x14ac:dyDescent="0.25">
      <c r="A3464" t="s">
        <v>287</v>
      </c>
      <c r="B3464" t="str">
        <f t="shared" ref="B3464:B3475" si="1161">CONCATENATE(A3464,"-",MONTH(E3464))</f>
        <v>E3461 PRD Sta MainTools,Frederickso-1</v>
      </c>
      <c r="C3464" s="19" t="s">
        <v>1230</v>
      </c>
      <c r="E3464" s="27">
        <v>43131</v>
      </c>
      <c r="F3464" s="249">
        <v>320665.95</v>
      </c>
      <c r="G3464" s="67">
        <v>0.12379999999999999</v>
      </c>
      <c r="H3464" s="250">
        <v>3308.2</v>
      </c>
      <c r="I3464" s="249">
        <f t="shared" ref="I3464:I3475" si="1162">VLOOKUP(CONCATENATE(A3464,"-12"),$B$6:$F$7816,5,FALSE)</f>
        <v>361613.77</v>
      </c>
      <c r="J3464" s="67">
        <f t="shared" si="1154"/>
        <v>0.12379999999999999</v>
      </c>
      <c r="K3464" s="259">
        <f t="shared" ref="K3464:K3475" si="1163">I3464*J3464/12</f>
        <v>3730.6487271666665</v>
      </c>
      <c r="L3464" s="250">
        <f t="shared" si="1145"/>
        <v>422.45</v>
      </c>
      <c r="M3464" s="19" t="s">
        <v>1260</v>
      </c>
      <c r="O3464" s="32" t="str">
        <f t="shared" ref="O3464:O3475" si="1164">LEFT(A3464,4)</f>
        <v>E346</v>
      </c>
      <c r="P3464" s="318"/>
      <c r="T3464" s="19" t="s">
        <v>1260</v>
      </c>
    </row>
    <row r="3465" spans="1:20" outlineLevel="2" x14ac:dyDescent="0.25">
      <c r="A3465" t="s">
        <v>287</v>
      </c>
      <c r="B3465" t="str">
        <f t="shared" si="1161"/>
        <v>E3461 PRD Sta MainTools,Frederickso-2</v>
      </c>
      <c r="C3465" s="19" t="s">
        <v>1230</v>
      </c>
      <c r="E3465" s="27">
        <v>43159</v>
      </c>
      <c r="F3465" s="249">
        <v>337386.01</v>
      </c>
      <c r="G3465" s="67">
        <v>0.12379999999999999</v>
      </c>
      <c r="H3465" s="250">
        <v>3480.7</v>
      </c>
      <c r="I3465" s="249">
        <f t="shared" si="1162"/>
        <v>361613.77</v>
      </c>
      <c r="J3465" s="67">
        <f t="shared" si="1154"/>
        <v>0.12379999999999999</v>
      </c>
      <c r="K3465" s="259">
        <f t="shared" si="1163"/>
        <v>3730.6487271666665</v>
      </c>
      <c r="L3465" s="250">
        <f t="shared" si="1145"/>
        <v>249.95</v>
      </c>
      <c r="M3465" s="19" t="s">
        <v>1260</v>
      </c>
      <c r="O3465" s="32" t="str">
        <f t="shared" si="1164"/>
        <v>E346</v>
      </c>
      <c r="P3465" s="318"/>
      <c r="T3465" s="19" t="s">
        <v>1260</v>
      </c>
    </row>
    <row r="3466" spans="1:20" outlineLevel="2" x14ac:dyDescent="0.25">
      <c r="A3466" t="s">
        <v>287</v>
      </c>
      <c r="B3466" t="str">
        <f t="shared" si="1161"/>
        <v>E3461 PRD Sta MainTools,Frederickso-3</v>
      </c>
      <c r="C3466" s="19" t="s">
        <v>1230</v>
      </c>
      <c r="E3466" s="27">
        <v>43190</v>
      </c>
      <c r="F3466" s="249">
        <v>354106.07</v>
      </c>
      <c r="G3466" s="67">
        <v>0.12379999999999999</v>
      </c>
      <c r="H3466" s="250">
        <v>3653.19</v>
      </c>
      <c r="I3466" s="249">
        <f t="shared" si="1162"/>
        <v>361613.77</v>
      </c>
      <c r="J3466" s="67">
        <f t="shared" si="1154"/>
        <v>0.12379999999999999</v>
      </c>
      <c r="K3466" s="259">
        <f t="shared" si="1163"/>
        <v>3730.6487271666665</v>
      </c>
      <c r="L3466" s="250">
        <f t="shared" si="1145"/>
        <v>77.459999999999994</v>
      </c>
      <c r="M3466" s="19" t="s">
        <v>1260</v>
      </c>
      <c r="O3466" s="32" t="str">
        <f t="shared" si="1164"/>
        <v>E346</v>
      </c>
      <c r="P3466" s="318"/>
      <c r="T3466" s="19" t="s">
        <v>1260</v>
      </c>
    </row>
    <row r="3467" spans="1:20" outlineLevel="2" x14ac:dyDescent="0.25">
      <c r="A3467" t="s">
        <v>287</v>
      </c>
      <c r="B3467" t="str">
        <f t="shared" si="1161"/>
        <v>E3461 PRD Sta MainTools,Frederickso-4</v>
      </c>
      <c r="C3467" s="19" t="s">
        <v>1230</v>
      </c>
      <c r="E3467" s="27">
        <v>43220</v>
      </c>
      <c r="F3467" s="249">
        <v>354106.07</v>
      </c>
      <c r="G3467" s="67">
        <v>0.12379999999999999</v>
      </c>
      <c r="H3467" s="250">
        <v>3653.19</v>
      </c>
      <c r="I3467" s="249">
        <f t="shared" si="1162"/>
        <v>361613.77</v>
      </c>
      <c r="J3467" s="67">
        <f t="shared" si="1154"/>
        <v>0.12379999999999999</v>
      </c>
      <c r="K3467" s="259">
        <f t="shared" si="1163"/>
        <v>3730.6487271666665</v>
      </c>
      <c r="L3467" s="250">
        <f t="shared" si="1145"/>
        <v>77.459999999999994</v>
      </c>
      <c r="M3467" s="19" t="s">
        <v>1260</v>
      </c>
      <c r="O3467" s="32" t="str">
        <f t="shared" si="1164"/>
        <v>E346</v>
      </c>
      <c r="P3467" s="318"/>
      <c r="T3467" s="19" t="s">
        <v>1260</v>
      </c>
    </row>
    <row r="3468" spans="1:20" outlineLevel="2" x14ac:dyDescent="0.25">
      <c r="A3468" t="s">
        <v>287</v>
      </c>
      <c r="B3468" t="str">
        <f t="shared" si="1161"/>
        <v>E3461 PRD Sta MainTools,Frederickso-5</v>
      </c>
      <c r="C3468" s="19" t="s">
        <v>1230</v>
      </c>
      <c r="E3468" s="27">
        <v>43251</v>
      </c>
      <c r="F3468" s="249">
        <v>354106.07</v>
      </c>
      <c r="G3468" s="67">
        <v>0.12379999999999999</v>
      </c>
      <c r="H3468" s="250">
        <v>3653.19</v>
      </c>
      <c r="I3468" s="249">
        <f t="shared" si="1162"/>
        <v>361613.77</v>
      </c>
      <c r="J3468" s="67">
        <f t="shared" si="1154"/>
        <v>0.12379999999999999</v>
      </c>
      <c r="K3468" s="259">
        <f t="shared" si="1163"/>
        <v>3730.6487271666665</v>
      </c>
      <c r="L3468" s="250">
        <f t="shared" si="1145"/>
        <v>77.459999999999994</v>
      </c>
      <c r="M3468" s="19" t="s">
        <v>1260</v>
      </c>
      <c r="O3468" s="32" t="str">
        <f t="shared" si="1164"/>
        <v>E346</v>
      </c>
      <c r="P3468" s="318"/>
      <c r="T3468" s="19" t="s">
        <v>1260</v>
      </c>
    </row>
    <row r="3469" spans="1:20" outlineLevel="2" x14ac:dyDescent="0.25">
      <c r="A3469" t="s">
        <v>287</v>
      </c>
      <c r="B3469" t="str">
        <f t="shared" si="1161"/>
        <v>E3461 PRD Sta MainTools,Frederickso-6</v>
      </c>
      <c r="C3469" s="19" t="s">
        <v>1230</v>
      </c>
      <c r="E3469" s="27">
        <v>43281</v>
      </c>
      <c r="F3469" s="249">
        <v>354106.07</v>
      </c>
      <c r="G3469" s="67">
        <v>0.12379999999999999</v>
      </c>
      <c r="H3469" s="250">
        <v>3653.19</v>
      </c>
      <c r="I3469" s="249">
        <f t="shared" si="1162"/>
        <v>361613.77</v>
      </c>
      <c r="J3469" s="67">
        <f t="shared" si="1154"/>
        <v>0.12379999999999999</v>
      </c>
      <c r="K3469" s="259">
        <f t="shared" si="1163"/>
        <v>3730.6487271666665</v>
      </c>
      <c r="L3469" s="250">
        <f t="shared" si="1145"/>
        <v>77.459999999999994</v>
      </c>
      <c r="M3469" s="19" t="s">
        <v>1260</v>
      </c>
      <c r="O3469" s="32" t="str">
        <f t="shared" si="1164"/>
        <v>E346</v>
      </c>
      <c r="P3469" s="318"/>
      <c r="T3469" s="19" t="s">
        <v>1260</v>
      </c>
    </row>
    <row r="3470" spans="1:20" outlineLevel="2" x14ac:dyDescent="0.25">
      <c r="A3470" t="s">
        <v>287</v>
      </c>
      <c r="B3470" t="str">
        <f t="shared" si="1161"/>
        <v>E3461 PRD Sta MainTools,Frederickso-7</v>
      </c>
      <c r="C3470" s="19" t="s">
        <v>1230</v>
      </c>
      <c r="E3470" s="27">
        <v>43312</v>
      </c>
      <c r="F3470" s="249">
        <v>354106.07</v>
      </c>
      <c r="G3470" s="67">
        <v>0.12379999999999999</v>
      </c>
      <c r="H3470" s="250">
        <v>3653.19</v>
      </c>
      <c r="I3470" s="249">
        <f t="shared" si="1162"/>
        <v>361613.77</v>
      </c>
      <c r="J3470" s="67">
        <f t="shared" si="1154"/>
        <v>0.12379999999999999</v>
      </c>
      <c r="K3470" s="259">
        <f t="shared" si="1163"/>
        <v>3730.6487271666665</v>
      </c>
      <c r="L3470" s="250">
        <f t="shared" si="1145"/>
        <v>77.459999999999994</v>
      </c>
      <c r="M3470" s="19" t="s">
        <v>1260</v>
      </c>
      <c r="O3470" s="32" t="str">
        <f t="shared" si="1164"/>
        <v>E346</v>
      </c>
      <c r="P3470" s="318"/>
      <c r="T3470" s="19" t="s">
        <v>1260</v>
      </c>
    </row>
    <row r="3471" spans="1:20" outlineLevel="2" x14ac:dyDescent="0.25">
      <c r="A3471" t="s">
        <v>287</v>
      </c>
      <c r="B3471" t="str">
        <f t="shared" si="1161"/>
        <v>E3461 PRD Sta MainTools,Frederickso-8</v>
      </c>
      <c r="C3471" s="19" t="s">
        <v>1230</v>
      </c>
      <c r="E3471" s="27">
        <v>43343</v>
      </c>
      <c r="F3471" s="249">
        <v>354106.07</v>
      </c>
      <c r="G3471" s="67">
        <v>0.12379999999999999</v>
      </c>
      <c r="H3471" s="250">
        <v>3653.19</v>
      </c>
      <c r="I3471" s="249">
        <f t="shared" si="1162"/>
        <v>361613.77</v>
      </c>
      <c r="J3471" s="67">
        <f t="shared" si="1154"/>
        <v>0.12379999999999999</v>
      </c>
      <c r="K3471" s="259">
        <f t="shared" si="1163"/>
        <v>3730.6487271666665</v>
      </c>
      <c r="L3471" s="250">
        <f t="shared" si="1145"/>
        <v>77.459999999999994</v>
      </c>
      <c r="M3471" s="19" t="s">
        <v>1260</v>
      </c>
      <c r="O3471" s="32" t="str">
        <f t="shared" si="1164"/>
        <v>E346</v>
      </c>
      <c r="P3471" s="318"/>
      <c r="T3471" s="19" t="s">
        <v>1260</v>
      </c>
    </row>
    <row r="3472" spans="1:20" outlineLevel="2" x14ac:dyDescent="0.25">
      <c r="A3472" t="s">
        <v>287</v>
      </c>
      <c r="B3472" t="str">
        <f t="shared" si="1161"/>
        <v>E3461 PRD Sta MainTools,Frederickso-9</v>
      </c>
      <c r="C3472" s="19" t="s">
        <v>1230</v>
      </c>
      <c r="E3472" s="27">
        <v>43373</v>
      </c>
      <c r="F3472" s="249">
        <v>354106.07</v>
      </c>
      <c r="G3472" s="67">
        <v>0.12379999999999999</v>
      </c>
      <c r="H3472" s="250">
        <v>3653.19</v>
      </c>
      <c r="I3472" s="249">
        <f t="shared" si="1162"/>
        <v>361613.77</v>
      </c>
      <c r="J3472" s="67">
        <f t="shared" si="1154"/>
        <v>0.12379999999999999</v>
      </c>
      <c r="K3472" s="259">
        <f t="shared" si="1163"/>
        <v>3730.6487271666665</v>
      </c>
      <c r="L3472" s="250">
        <f t="shared" si="1145"/>
        <v>77.459999999999994</v>
      </c>
      <c r="M3472" s="19" t="s">
        <v>1260</v>
      </c>
      <c r="O3472" s="32" t="str">
        <f t="shared" si="1164"/>
        <v>E346</v>
      </c>
      <c r="P3472" s="318"/>
      <c r="T3472" s="19" t="s">
        <v>1260</v>
      </c>
    </row>
    <row r="3473" spans="1:20" outlineLevel="2" x14ac:dyDescent="0.25">
      <c r="A3473" t="s">
        <v>287</v>
      </c>
      <c r="B3473" t="str">
        <f t="shared" si="1161"/>
        <v>E3461 PRD Sta MainTools,Frederickso-10</v>
      </c>
      <c r="C3473" s="19" t="s">
        <v>1230</v>
      </c>
      <c r="E3473" s="27">
        <v>43404</v>
      </c>
      <c r="F3473" s="249">
        <v>354106.07</v>
      </c>
      <c r="G3473" s="67">
        <v>0.12379999999999999</v>
      </c>
      <c r="H3473" s="250">
        <v>3653.19</v>
      </c>
      <c r="I3473" s="249">
        <f t="shared" si="1162"/>
        <v>361613.77</v>
      </c>
      <c r="J3473" s="67">
        <f t="shared" si="1154"/>
        <v>0.12379999999999999</v>
      </c>
      <c r="K3473" s="259">
        <f t="shared" si="1163"/>
        <v>3730.6487271666665</v>
      </c>
      <c r="L3473" s="250">
        <f t="shared" si="1145"/>
        <v>77.459999999999994</v>
      </c>
      <c r="M3473" s="19" t="s">
        <v>1260</v>
      </c>
      <c r="O3473" s="32" t="str">
        <f t="shared" si="1164"/>
        <v>E346</v>
      </c>
      <c r="P3473" s="318"/>
      <c r="T3473" s="19" t="s">
        <v>1260</v>
      </c>
    </row>
    <row r="3474" spans="1:20" outlineLevel="2" x14ac:dyDescent="0.25">
      <c r="A3474" t="s">
        <v>287</v>
      </c>
      <c r="B3474" t="str">
        <f t="shared" si="1161"/>
        <v>E3461 PRD Sta MainTools,Frederickso-11</v>
      </c>
      <c r="C3474" s="19" t="s">
        <v>1230</v>
      </c>
      <c r="E3474" s="27">
        <v>43434</v>
      </c>
      <c r="F3474" s="249">
        <v>356713.53</v>
      </c>
      <c r="G3474" s="67">
        <v>0.12379999999999999</v>
      </c>
      <c r="H3474" s="250">
        <v>3680.09</v>
      </c>
      <c r="I3474" s="249">
        <f t="shared" si="1162"/>
        <v>361613.77</v>
      </c>
      <c r="J3474" s="67">
        <f t="shared" si="1154"/>
        <v>0.12379999999999999</v>
      </c>
      <c r="K3474" s="259">
        <f t="shared" si="1163"/>
        <v>3730.6487271666665</v>
      </c>
      <c r="L3474" s="250">
        <f t="shared" si="1145"/>
        <v>50.56</v>
      </c>
      <c r="M3474" s="19" t="s">
        <v>1260</v>
      </c>
      <c r="O3474" s="32" t="str">
        <f t="shared" si="1164"/>
        <v>E346</v>
      </c>
      <c r="P3474" s="318"/>
      <c r="T3474" s="19" t="s">
        <v>1260</v>
      </c>
    </row>
    <row r="3475" spans="1:20" outlineLevel="2" x14ac:dyDescent="0.25">
      <c r="A3475" t="s">
        <v>287</v>
      </c>
      <c r="B3475" t="str">
        <f t="shared" si="1161"/>
        <v>E3461 PRD Sta MainTools,Frederickso-12</v>
      </c>
      <c r="C3475" s="19" t="s">
        <v>1230</v>
      </c>
      <c r="E3475" s="27">
        <v>43465</v>
      </c>
      <c r="F3475" s="249">
        <v>361613.77</v>
      </c>
      <c r="G3475" s="67">
        <v>0.12379999999999999</v>
      </c>
      <c r="H3475" s="250">
        <v>3730.65</v>
      </c>
      <c r="I3475" s="249">
        <f t="shared" si="1162"/>
        <v>361613.77</v>
      </c>
      <c r="J3475" s="67">
        <f t="shared" si="1154"/>
        <v>0.12379999999999999</v>
      </c>
      <c r="K3475" s="259">
        <f t="shared" si="1163"/>
        <v>3730.6487271666665</v>
      </c>
      <c r="L3475" s="250">
        <f t="shared" si="1145"/>
        <v>0</v>
      </c>
      <c r="M3475" s="19" t="s">
        <v>1260</v>
      </c>
      <c r="O3475" s="32" t="str">
        <f t="shared" si="1164"/>
        <v>E346</v>
      </c>
      <c r="P3475" s="318"/>
      <c r="T3475" s="19" t="s">
        <v>1260</v>
      </c>
    </row>
    <row r="3476" spans="1:20" s="19" customFormat="1" ht="15.75" outlineLevel="1" thickBot="1" x14ac:dyDescent="0.3">
      <c r="A3476" s="28" t="s">
        <v>890</v>
      </c>
      <c r="C3476" s="20" t="s">
        <v>1235</v>
      </c>
      <c r="E3476" s="104" t="s">
        <v>1266</v>
      </c>
      <c r="F3476" s="29"/>
      <c r="G3476" s="30"/>
      <c r="H3476" s="41">
        <f>SUBTOTAL(9,H3464:H3475)</f>
        <v>43425.159999999996</v>
      </c>
      <c r="I3476" s="29"/>
      <c r="J3476" s="30">
        <f t="shared" si="1154"/>
        <v>0</v>
      </c>
      <c r="K3476" s="41">
        <f>SUBTOTAL(9,K3464:K3475)</f>
        <v>44767.784726000013</v>
      </c>
      <c r="L3476" s="41">
        <f t="shared" ref="L3476:L3539" si="1165">ROUND(K3476-H3476,2)</f>
        <v>1342.62</v>
      </c>
      <c r="O3476" s="32" t="str">
        <f>LEFT(A3476,5)</f>
        <v>E3461</v>
      </c>
      <c r="P3476" s="318">
        <f>-L3476/2</f>
        <v>-671.31</v>
      </c>
    </row>
    <row r="3477" spans="1:20" ht="15.75" outlineLevel="2" thickTop="1" x14ac:dyDescent="0.25">
      <c r="A3477" t="s">
        <v>288</v>
      </c>
      <c r="B3477" t="str">
        <f t="shared" ref="B3477:B3488" si="1166">CONCATENATE(A3477,"-",MONTH(E3477))</f>
        <v>E34611 PRD Sta Main Tools, Hopkins-1</v>
      </c>
      <c r="C3477" s="19" t="s">
        <v>1230</v>
      </c>
      <c r="E3477" s="27">
        <v>43131</v>
      </c>
      <c r="F3477" s="249">
        <v>325449.45</v>
      </c>
      <c r="G3477" s="67">
        <v>9.8799999999999999E-2</v>
      </c>
      <c r="H3477" s="250">
        <v>2679.53</v>
      </c>
      <c r="I3477" s="249">
        <f t="shared" ref="I3477:I3488" si="1167">VLOOKUP(CONCATENATE(A3477,"-12"),$B$6:$F$7816,5,FALSE)</f>
        <v>333086.14</v>
      </c>
      <c r="J3477" s="67">
        <f t="shared" si="1154"/>
        <v>9.8799999999999999E-2</v>
      </c>
      <c r="K3477" s="259">
        <f t="shared" ref="K3477:K3488" si="1168">I3477*J3477/12</f>
        <v>2742.4092193333331</v>
      </c>
      <c r="L3477" s="250">
        <f t="shared" si="1165"/>
        <v>62.88</v>
      </c>
      <c r="M3477" s="19" t="s">
        <v>1260</v>
      </c>
      <c r="O3477" s="32" t="str">
        <f t="shared" ref="O3477:O3488" si="1169">LEFT(A3477,4)</f>
        <v>E346</v>
      </c>
      <c r="P3477" s="318"/>
      <c r="T3477" s="19" t="s">
        <v>1260</v>
      </c>
    </row>
    <row r="3478" spans="1:20" outlineLevel="2" x14ac:dyDescent="0.25">
      <c r="A3478" t="s">
        <v>288</v>
      </c>
      <c r="B3478" t="str">
        <f t="shared" si="1166"/>
        <v>E34611 PRD Sta Main Tools, Hopkins-2</v>
      </c>
      <c r="C3478" s="19" t="s">
        <v>1230</v>
      </c>
      <c r="E3478" s="27">
        <v>43159</v>
      </c>
      <c r="F3478" s="249">
        <v>329267.8</v>
      </c>
      <c r="G3478" s="67">
        <v>9.8799999999999999E-2</v>
      </c>
      <c r="H3478" s="250">
        <v>2710.97</v>
      </c>
      <c r="I3478" s="249">
        <f t="shared" si="1167"/>
        <v>333086.14</v>
      </c>
      <c r="J3478" s="67">
        <f t="shared" si="1154"/>
        <v>9.8799999999999999E-2</v>
      </c>
      <c r="K3478" s="259">
        <f t="shared" si="1168"/>
        <v>2742.4092193333331</v>
      </c>
      <c r="L3478" s="250">
        <f t="shared" si="1165"/>
        <v>31.44</v>
      </c>
      <c r="M3478" s="19" t="s">
        <v>1260</v>
      </c>
      <c r="O3478" s="32" t="str">
        <f t="shared" si="1169"/>
        <v>E346</v>
      </c>
      <c r="P3478" s="318"/>
      <c r="T3478" s="19" t="s">
        <v>1260</v>
      </c>
    </row>
    <row r="3479" spans="1:20" outlineLevel="2" x14ac:dyDescent="0.25">
      <c r="A3479" t="s">
        <v>288</v>
      </c>
      <c r="B3479" t="str">
        <f t="shared" si="1166"/>
        <v>E34611 PRD Sta Main Tools, Hopkins-3</v>
      </c>
      <c r="C3479" s="19" t="s">
        <v>1230</v>
      </c>
      <c r="E3479" s="27">
        <v>43190</v>
      </c>
      <c r="F3479" s="249">
        <v>333086.14</v>
      </c>
      <c r="G3479" s="67">
        <v>9.8799999999999999E-2</v>
      </c>
      <c r="H3479" s="250">
        <v>2742.41</v>
      </c>
      <c r="I3479" s="249">
        <f t="shared" si="1167"/>
        <v>333086.14</v>
      </c>
      <c r="J3479" s="67">
        <f t="shared" si="1154"/>
        <v>9.8799999999999999E-2</v>
      </c>
      <c r="K3479" s="259">
        <f t="shared" si="1168"/>
        <v>2742.4092193333331</v>
      </c>
      <c r="L3479" s="250">
        <f t="shared" si="1165"/>
        <v>0</v>
      </c>
      <c r="M3479" s="19" t="s">
        <v>1260</v>
      </c>
      <c r="O3479" s="32" t="str">
        <f t="shared" si="1169"/>
        <v>E346</v>
      </c>
      <c r="P3479" s="318"/>
      <c r="T3479" s="19" t="s">
        <v>1260</v>
      </c>
    </row>
    <row r="3480" spans="1:20" outlineLevel="2" x14ac:dyDescent="0.25">
      <c r="A3480" t="s">
        <v>288</v>
      </c>
      <c r="B3480" t="str">
        <f t="shared" si="1166"/>
        <v>E34611 PRD Sta Main Tools, Hopkins-4</v>
      </c>
      <c r="C3480" s="19" t="s">
        <v>1230</v>
      </c>
      <c r="E3480" s="27">
        <v>43220</v>
      </c>
      <c r="F3480" s="249">
        <v>333086.14</v>
      </c>
      <c r="G3480" s="67">
        <v>9.8799999999999999E-2</v>
      </c>
      <c r="H3480" s="250">
        <v>2742.41</v>
      </c>
      <c r="I3480" s="249">
        <f t="shared" si="1167"/>
        <v>333086.14</v>
      </c>
      <c r="J3480" s="67">
        <f t="shared" si="1154"/>
        <v>9.8799999999999999E-2</v>
      </c>
      <c r="K3480" s="259">
        <f t="shared" si="1168"/>
        <v>2742.4092193333331</v>
      </c>
      <c r="L3480" s="250">
        <f t="shared" si="1165"/>
        <v>0</v>
      </c>
      <c r="M3480" s="19" t="s">
        <v>1260</v>
      </c>
      <c r="O3480" s="32" t="str">
        <f t="shared" si="1169"/>
        <v>E346</v>
      </c>
      <c r="P3480" s="318"/>
      <c r="T3480" s="19" t="s">
        <v>1260</v>
      </c>
    </row>
    <row r="3481" spans="1:20" outlineLevel="2" x14ac:dyDescent="0.25">
      <c r="A3481" t="s">
        <v>288</v>
      </c>
      <c r="B3481" t="str">
        <f t="shared" si="1166"/>
        <v>E34611 PRD Sta Main Tools, Hopkins-5</v>
      </c>
      <c r="C3481" s="19" t="s">
        <v>1230</v>
      </c>
      <c r="E3481" s="27">
        <v>43251</v>
      </c>
      <c r="F3481" s="249">
        <v>333086.14</v>
      </c>
      <c r="G3481" s="67">
        <v>9.8799999999999999E-2</v>
      </c>
      <c r="H3481" s="250">
        <v>2742.41</v>
      </c>
      <c r="I3481" s="249">
        <f t="shared" si="1167"/>
        <v>333086.14</v>
      </c>
      <c r="J3481" s="67">
        <f t="shared" si="1154"/>
        <v>9.8799999999999999E-2</v>
      </c>
      <c r="K3481" s="259">
        <f t="shared" si="1168"/>
        <v>2742.4092193333331</v>
      </c>
      <c r="L3481" s="250">
        <f t="shared" si="1165"/>
        <v>0</v>
      </c>
      <c r="M3481" s="19" t="s">
        <v>1260</v>
      </c>
      <c r="O3481" s="32" t="str">
        <f t="shared" si="1169"/>
        <v>E346</v>
      </c>
      <c r="P3481" s="318"/>
      <c r="T3481" s="19" t="s">
        <v>1260</v>
      </c>
    </row>
    <row r="3482" spans="1:20" outlineLevel="2" x14ac:dyDescent="0.25">
      <c r="A3482" t="s">
        <v>288</v>
      </c>
      <c r="B3482" t="str">
        <f t="shared" si="1166"/>
        <v>E34611 PRD Sta Main Tools, Hopkins-6</v>
      </c>
      <c r="C3482" s="19" t="s">
        <v>1230</v>
      </c>
      <c r="E3482" s="27">
        <v>43281</v>
      </c>
      <c r="F3482" s="249">
        <v>333086.14</v>
      </c>
      <c r="G3482" s="67">
        <v>9.8799999999999999E-2</v>
      </c>
      <c r="H3482" s="250">
        <v>2742.41</v>
      </c>
      <c r="I3482" s="249">
        <f t="shared" si="1167"/>
        <v>333086.14</v>
      </c>
      <c r="J3482" s="67">
        <f t="shared" si="1154"/>
        <v>9.8799999999999999E-2</v>
      </c>
      <c r="K3482" s="259">
        <f t="shared" si="1168"/>
        <v>2742.4092193333331</v>
      </c>
      <c r="L3482" s="250">
        <f t="shared" si="1165"/>
        <v>0</v>
      </c>
      <c r="M3482" s="19" t="s">
        <v>1260</v>
      </c>
      <c r="O3482" s="32" t="str">
        <f t="shared" si="1169"/>
        <v>E346</v>
      </c>
      <c r="P3482" s="318"/>
      <c r="T3482" s="19" t="s">
        <v>1260</v>
      </c>
    </row>
    <row r="3483" spans="1:20" outlineLevel="2" x14ac:dyDescent="0.25">
      <c r="A3483" t="s">
        <v>288</v>
      </c>
      <c r="B3483" t="str">
        <f t="shared" si="1166"/>
        <v>E34611 PRD Sta Main Tools, Hopkins-7</v>
      </c>
      <c r="C3483" s="19" t="s">
        <v>1230</v>
      </c>
      <c r="E3483" s="27">
        <v>43312</v>
      </c>
      <c r="F3483" s="249">
        <v>333086.14</v>
      </c>
      <c r="G3483" s="67">
        <v>9.8799999999999999E-2</v>
      </c>
      <c r="H3483" s="250">
        <v>2742.41</v>
      </c>
      <c r="I3483" s="249">
        <f t="shared" si="1167"/>
        <v>333086.14</v>
      </c>
      <c r="J3483" s="67">
        <f t="shared" si="1154"/>
        <v>9.8799999999999999E-2</v>
      </c>
      <c r="K3483" s="259">
        <f t="shared" si="1168"/>
        <v>2742.4092193333331</v>
      </c>
      <c r="L3483" s="250">
        <f t="shared" si="1165"/>
        <v>0</v>
      </c>
      <c r="M3483" s="19" t="s">
        <v>1260</v>
      </c>
      <c r="O3483" s="32" t="str">
        <f t="shared" si="1169"/>
        <v>E346</v>
      </c>
      <c r="P3483" s="318"/>
      <c r="T3483" s="19" t="s">
        <v>1260</v>
      </c>
    </row>
    <row r="3484" spans="1:20" outlineLevel="2" x14ac:dyDescent="0.25">
      <c r="A3484" t="s">
        <v>288</v>
      </c>
      <c r="B3484" t="str">
        <f t="shared" si="1166"/>
        <v>E34611 PRD Sta Main Tools, Hopkins-8</v>
      </c>
      <c r="C3484" s="19" t="s">
        <v>1230</v>
      </c>
      <c r="E3484" s="27">
        <v>43343</v>
      </c>
      <c r="F3484" s="249">
        <v>333086.14</v>
      </c>
      <c r="G3484" s="67">
        <v>9.8799999999999999E-2</v>
      </c>
      <c r="H3484" s="250">
        <v>2742.41</v>
      </c>
      <c r="I3484" s="249">
        <f t="shared" si="1167"/>
        <v>333086.14</v>
      </c>
      <c r="J3484" s="67">
        <f t="shared" si="1154"/>
        <v>9.8799999999999999E-2</v>
      </c>
      <c r="K3484" s="259">
        <f t="shared" si="1168"/>
        <v>2742.4092193333331</v>
      </c>
      <c r="L3484" s="250">
        <f t="shared" si="1165"/>
        <v>0</v>
      </c>
      <c r="M3484" s="19" t="s">
        <v>1260</v>
      </c>
      <c r="O3484" s="32" t="str">
        <f t="shared" si="1169"/>
        <v>E346</v>
      </c>
      <c r="P3484" s="318"/>
      <c r="T3484" s="19" t="s">
        <v>1260</v>
      </c>
    </row>
    <row r="3485" spans="1:20" outlineLevel="2" x14ac:dyDescent="0.25">
      <c r="A3485" t="s">
        <v>288</v>
      </c>
      <c r="B3485" t="str">
        <f t="shared" si="1166"/>
        <v>E34611 PRD Sta Main Tools, Hopkins-9</v>
      </c>
      <c r="C3485" s="19" t="s">
        <v>1230</v>
      </c>
      <c r="E3485" s="27">
        <v>43373</v>
      </c>
      <c r="F3485" s="249">
        <v>333086.14</v>
      </c>
      <c r="G3485" s="67">
        <v>9.8799999999999999E-2</v>
      </c>
      <c r="H3485" s="250">
        <v>2742.41</v>
      </c>
      <c r="I3485" s="249">
        <f t="shared" si="1167"/>
        <v>333086.14</v>
      </c>
      <c r="J3485" s="67">
        <f t="shared" si="1154"/>
        <v>9.8799999999999999E-2</v>
      </c>
      <c r="K3485" s="259">
        <f t="shared" si="1168"/>
        <v>2742.4092193333331</v>
      </c>
      <c r="L3485" s="250">
        <f t="shared" si="1165"/>
        <v>0</v>
      </c>
      <c r="M3485" s="19" t="s">
        <v>1260</v>
      </c>
      <c r="O3485" s="32" t="str">
        <f t="shared" si="1169"/>
        <v>E346</v>
      </c>
      <c r="P3485" s="318"/>
      <c r="T3485" s="19" t="s">
        <v>1260</v>
      </c>
    </row>
    <row r="3486" spans="1:20" outlineLevel="2" x14ac:dyDescent="0.25">
      <c r="A3486" t="s">
        <v>288</v>
      </c>
      <c r="B3486" t="str">
        <f t="shared" si="1166"/>
        <v>E34611 PRD Sta Main Tools, Hopkins-10</v>
      </c>
      <c r="C3486" s="19" t="s">
        <v>1230</v>
      </c>
      <c r="E3486" s="27">
        <v>43404</v>
      </c>
      <c r="F3486" s="249">
        <v>333086.14</v>
      </c>
      <c r="G3486" s="67">
        <v>9.8799999999999999E-2</v>
      </c>
      <c r="H3486" s="250">
        <v>2742.41</v>
      </c>
      <c r="I3486" s="249">
        <f t="shared" si="1167"/>
        <v>333086.14</v>
      </c>
      <c r="J3486" s="67">
        <f t="shared" si="1154"/>
        <v>9.8799999999999999E-2</v>
      </c>
      <c r="K3486" s="259">
        <f t="shared" si="1168"/>
        <v>2742.4092193333331</v>
      </c>
      <c r="L3486" s="250">
        <f t="shared" si="1165"/>
        <v>0</v>
      </c>
      <c r="M3486" s="19" t="s">
        <v>1260</v>
      </c>
      <c r="O3486" s="32" t="str">
        <f t="shared" si="1169"/>
        <v>E346</v>
      </c>
      <c r="P3486" s="318"/>
      <c r="T3486" s="19" t="s">
        <v>1260</v>
      </c>
    </row>
    <row r="3487" spans="1:20" outlineLevel="2" x14ac:dyDescent="0.25">
      <c r="A3487" t="s">
        <v>288</v>
      </c>
      <c r="B3487" t="str">
        <f t="shared" si="1166"/>
        <v>E34611 PRD Sta Main Tools, Hopkins-11</v>
      </c>
      <c r="C3487" s="19" t="s">
        <v>1230</v>
      </c>
      <c r="E3487" s="27">
        <v>43434</v>
      </c>
      <c r="F3487" s="249">
        <v>333086.14</v>
      </c>
      <c r="G3487" s="67">
        <v>9.8799999999999999E-2</v>
      </c>
      <c r="H3487" s="250">
        <v>2742.41</v>
      </c>
      <c r="I3487" s="249">
        <f t="shared" si="1167"/>
        <v>333086.14</v>
      </c>
      <c r="J3487" s="67">
        <f t="shared" si="1154"/>
        <v>9.8799999999999999E-2</v>
      </c>
      <c r="K3487" s="259">
        <f t="shared" si="1168"/>
        <v>2742.4092193333331</v>
      </c>
      <c r="L3487" s="250">
        <f t="shared" si="1165"/>
        <v>0</v>
      </c>
      <c r="M3487" s="19" t="s">
        <v>1260</v>
      </c>
      <c r="O3487" s="32" t="str">
        <f t="shared" si="1169"/>
        <v>E346</v>
      </c>
      <c r="P3487" s="318"/>
      <c r="T3487" s="19" t="s">
        <v>1260</v>
      </c>
    </row>
    <row r="3488" spans="1:20" outlineLevel="2" x14ac:dyDescent="0.25">
      <c r="A3488" t="s">
        <v>288</v>
      </c>
      <c r="B3488" t="str">
        <f t="shared" si="1166"/>
        <v>E34611 PRD Sta Main Tools, Hopkins-12</v>
      </c>
      <c r="C3488" s="19" t="s">
        <v>1230</v>
      </c>
      <c r="E3488" s="27">
        <v>43465</v>
      </c>
      <c r="F3488" s="249">
        <v>333086.14</v>
      </c>
      <c r="G3488" s="67">
        <v>9.8799999999999999E-2</v>
      </c>
      <c r="H3488" s="250">
        <v>2742.41</v>
      </c>
      <c r="I3488" s="249">
        <f t="shared" si="1167"/>
        <v>333086.14</v>
      </c>
      <c r="J3488" s="67">
        <f t="shared" si="1154"/>
        <v>9.8799999999999999E-2</v>
      </c>
      <c r="K3488" s="259">
        <f t="shared" si="1168"/>
        <v>2742.4092193333331</v>
      </c>
      <c r="L3488" s="250">
        <f t="shared" si="1165"/>
        <v>0</v>
      </c>
      <c r="M3488" s="19" t="s">
        <v>1260</v>
      </c>
      <c r="O3488" s="32" t="str">
        <f t="shared" si="1169"/>
        <v>E346</v>
      </c>
      <c r="P3488" s="318"/>
      <c r="T3488" s="19" t="s">
        <v>1260</v>
      </c>
    </row>
    <row r="3489" spans="1:20" s="19" customFormat="1" ht="15.75" outlineLevel="1" thickBot="1" x14ac:dyDescent="0.3">
      <c r="A3489" s="28" t="s">
        <v>891</v>
      </c>
      <c r="C3489" s="20" t="s">
        <v>1235</v>
      </c>
      <c r="E3489" s="104" t="s">
        <v>1266</v>
      </c>
      <c r="F3489" s="29"/>
      <c r="G3489" s="30"/>
      <c r="H3489" s="41">
        <f>SUBTOTAL(9,H3477:H3488)</f>
        <v>32814.6</v>
      </c>
      <c r="I3489" s="29"/>
      <c r="J3489" s="30">
        <f t="shared" si="1154"/>
        <v>0</v>
      </c>
      <c r="K3489" s="41">
        <f>SUBTOTAL(9,K3477:K3488)</f>
        <v>32908.910632000006</v>
      </c>
      <c r="L3489" s="41">
        <f t="shared" si="1165"/>
        <v>94.31</v>
      </c>
      <c r="O3489" s="32" t="str">
        <f>LEFT(A3489,5)</f>
        <v>E3461</v>
      </c>
      <c r="P3489" s="318">
        <f>-L3489/2</f>
        <v>-47.155000000000001</v>
      </c>
    </row>
    <row r="3490" spans="1:20" ht="15.75" outlineLevel="2" thickTop="1" x14ac:dyDescent="0.25">
      <c r="A3490" t="s">
        <v>289</v>
      </c>
      <c r="B3490" t="str">
        <f t="shared" ref="B3490:B3501" si="1170">CONCATENATE(A3490,"-",MONTH(E3490))</f>
        <v>E34611 PRD Sta Main Tools, LSR-1</v>
      </c>
      <c r="C3490" s="19" t="s">
        <v>1230</v>
      </c>
      <c r="E3490" s="27">
        <v>43131</v>
      </c>
      <c r="F3490" s="249">
        <v>124261.07</v>
      </c>
      <c r="G3490" s="67">
        <v>7.17E-2</v>
      </c>
      <c r="H3490" s="250">
        <v>742.46</v>
      </c>
      <c r="I3490" s="249">
        <f t="shared" ref="I3490:I3501" si="1171">VLOOKUP(CONCATENATE(A3490,"-12"),$B$6:$F$7816,5,FALSE)</f>
        <v>124261.07</v>
      </c>
      <c r="J3490" s="67">
        <f t="shared" si="1154"/>
        <v>7.17E-2</v>
      </c>
      <c r="K3490" s="259">
        <f t="shared" ref="K3490:K3501" si="1172">I3490*J3490/12</f>
        <v>742.45989324999994</v>
      </c>
      <c r="L3490" s="250">
        <f t="shared" si="1165"/>
        <v>0</v>
      </c>
      <c r="M3490" s="19" t="s">
        <v>1260</v>
      </c>
      <c r="O3490" s="32" t="str">
        <f t="shared" ref="O3490:O3501" si="1173">LEFT(A3490,4)</f>
        <v>E346</v>
      </c>
      <c r="P3490" s="318"/>
      <c r="T3490" s="19" t="s">
        <v>1260</v>
      </c>
    </row>
    <row r="3491" spans="1:20" outlineLevel="2" x14ac:dyDescent="0.25">
      <c r="A3491" t="s">
        <v>289</v>
      </c>
      <c r="B3491" t="str">
        <f t="shared" si="1170"/>
        <v>E34611 PRD Sta Main Tools, LSR-2</v>
      </c>
      <c r="C3491" s="19" t="s">
        <v>1230</v>
      </c>
      <c r="E3491" s="27">
        <v>43159</v>
      </c>
      <c r="F3491" s="249">
        <v>124261.07</v>
      </c>
      <c r="G3491" s="67">
        <v>7.17E-2</v>
      </c>
      <c r="H3491" s="250">
        <v>742.46</v>
      </c>
      <c r="I3491" s="249">
        <f t="shared" si="1171"/>
        <v>124261.07</v>
      </c>
      <c r="J3491" s="67">
        <f t="shared" si="1154"/>
        <v>7.17E-2</v>
      </c>
      <c r="K3491" s="259">
        <f t="shared" si="1172"/>
        <v>742.45989324999994</v>
      </c>
      <c r="L3491" s="250">
        <f t="shared" si="1165"/>
        <v>0</v>
      </c>
      <c r="M3491" s="19" t="s">
        <v>1260</v>
      </c>
      <c r="O3491" s="32" t="str">
        <f t="shared" si="1173"/>
        <v>E346</v>
      </c>
      <c r="P3491" s="318"/>
      <c r="T3491" s="19" t="s">
        <v>1260</v>
      </c>
    </row>
    <row r="3492" spans="1:20" outlineLevel="2" x14ac:dyDescent="0.25">
      <c r="A3492" t="s">
        <v>289</v>
      </c>
      <c r="B3492" t="str">
        <f t="shared" si="1170"/>
        <v>E34611 PRD Sta Main Tools, LSR-3</v>
      </c>
      <c r="C3492" s="19" t="s">
        <v>1230</v>
      </c>
      <c r="E3492" s="27">
        <v>43190</v>
      </c>
      <c r="F3492" s="249">
        <v>124261.07</v>
      </c>
      <c r="G3492" s="67">
        <v>7.17E-2</v>
      </c>
      <c r="H3492" s="250">
        <v>742.46</v>
      </c>
      <c r="I3492" s="249">
        <f t="shared" si="1171"/>
        <v>124261.07</v>
      </c>
      <c r="J3492" s="67">
        <f t="shared" si="1154"/>
        <v>7.17E-2</v>
      </c>
      <c r="K3492" s="259">
        <f t="shared" si="1172"/>
        <v>742.45989324999994</v>
      </c>
      <c r="L3492" s="250">
        <f t="shared" si="1165"/>
        <v>0</v>
      </c>
      <c r="M3492" s="19" t="s">
        <v>1260</v>
      </c>
      <c r="O3492" s="32" t="str">
        <f t="shared" si="1173"/>
        <v>E346</v>
      </c>
      <c r="P3492" s="318"/>
      <c r="T3492" s="19" t="s">
        <v>1260</v>
      </c>
    </row>
    <row r="3493" spans="1:20" outlineLevel="2" x14ac:dyDescent="0.25">
      <c r="A3493" t="s">
        <v>289</v>
      </c>
      <c r="B3493" t="str">
        <f t="shared" si="1170"/>
        <v>E34611 PRD Sta Main Tools, LSR-4</v>
      </c>
      <c r="C3493" s="19" t="s">
        <v>1230</v>
      </c>
      <c r="E3493" s="27">
        <v>43220</v>
      </c>
      <c r="F3493" s="249">
        <v>124261.07</v>
      </c>
      <c r="G3493" s="67">
        <v>7.17E-2</v>
      </c>
      <c r="H3493" s="250">
        <v>742.46</v>
      </c>
      <c r="I3493" s="249">
        <f t="shared" si="1171"/>
        <v>124261.07</v>
      </c>
      <c r="J3493" s="67">
        <f t="shared" si="1154"/>
        <v>7.17E-2</v>
      </c>
      <c r="K3493" s="259">
        <f t="shared" si="1172"/>
        <v>742.45989324999994</v>
      </c>
      <c r="L3493" s="250">
        <f t="shared" si="1165"/>
        <v>0</v>
      </c>
      <c r="M3493" s="19" t="s">
        <v>1260</v>
      </c>
      <c r="O3493" s="32" t="str">
        <f t="shared" si="1173"/>
        <v>E346</v>
      </c>
      <c r="P3493" s="318"/>
      <c r="T3493" s="19" t="s">
        <v>1260</v>
      </c>
    </row>
    <row r="3494" spans="1:20" outlineLevel="2" x14ac:dyDescent="0.25">
      <c r="A3494" t="s">
        <v>289</v>
      </c>
      <c r="B3494" t="str">
        <f t="shared" si="1170"/>
        <v>E34611 PRD Sta Main Tools, LSR-5</v>
      </c>
      <c r="C3494" s="19" t="s">
        <v>1230</v>
      </c>
      <c r="E3494" s="27">
        <v>43251</v>
      </c>
      <c r="F3494" s="249">
        <v>124261.07</v>
      </c>
      <c r="G3494" s="67">
        <v>7.17E-2</v>
      </c>
      <c r="H3494" s="250">
        <v>742.46</v>
      </c>
      <c r="I3494" s="249">
        <f t="shared" si="1171"/>
        <v>124261.07</v>
      </c>
      <c r="J3494" s="67">
        <f t="shared" si="1154"/>
        <v>7.17E-2</v>
      </c>
      <c r="K3494" s="259">
        <f t="shared" si="1172"/>
        <v>742.45989324999994</v>
      </c>
      <c r="L3494" s="250">
        <f t="shared" si="1165"/>
        <v>0</v>
      </c>
      <c r="M3494" s="19" t="s">
        <v>1260</v>
      </c>
      <c r="O3494" s="32" t="str">
        <f t="shared" si="1173"/>
        <v>E346</v>
      </c>
      <c r="P3494" s="318"/>
      <c r="T3494" s="19" t="s">
        <v>1260</v>
      </c>
    </row>
    <row r="3495" spans="1:20" outlineLevel="2" x14ac:dyDescent="0.25">
      <c r="A3495" t="s">
        <v>289</v>
      </c>
      <c r="B3495" t="str">
        <f t="shared" si="1170"/>
        <v>E34611 PRD Sta Main Tools, LSR-6</v>
      </c>
      <c r="C3495" s="19" t="s">
        <v>1230</v>
      </c>
      <c r="E3495" s="27">
        <v>43281</v>
      </c>
      <c r="F3495" s="249">
        <v>124261.07</v>
      </c>
      <c r="G3495" s="67">
        <v>7.17E-2</v>
      </c>
      <c r="H3495" s="250">
        <v>742.46</v>
      </c>
      <c r="I3495" s="249">
        <f t="shared" si="1171"/>
        <v>124261.07</v>
      </c>
      <c r="J3495" s="67">
        <f t="shared" si="1154"/>
        <v>7.17E-2</v>
      </c>
      <c r="K3495" s="259">
        <f t="shared" si="1172"/>
        <v>742.45989324999994</v>
      </c>
      <c r="L3495" s="250">
        <f t="shared" si="1165"/>
        <v>0</v>
      </c>
      <c r="M3495" s="19" t="s">
        <v>1260</v>
      </c>
      <c r="O3495" s="32" t="str">
        <f t="shared" si="1173"/>
        <v>E346</v>
      </c>
      <c r="P3495" s="318"/>
      <c r="T3495" s="19" t="s">
        <v>1260</v>
      </c>
    </row>
    <row r="3496" spans="1:20" outlineLevel="2" x14ac:dyDescent="0.25">
      <c r="A3496" t="s">
        <v>289</v>
      </c>
      <c r="B3496" t="str">
        <f t="shared" si="1170"/>
        <v>E34611 PRD Sta Main Tools, LSR-7</v>
      </c>
      <c r="C3496" s="19" t="s">
        <v>1230</v>
      </c>
      <c r="E3496" s="27">
        <v>43312</v>
      </c>
      <c r="F3496" s="249">
        <v>124261.07</v>
      </c>
      <c r="G3496" s="67">
        <v>7.17E-2</v>
      </c>
      <c r="H3496" s="250">
        <v>742.46</v>
      </c>
      <c r="I3496" s="249">
        <f t="shared" si="1171"/>
        <v>124261.07</v>
      </c>
      <c r="J3496" s="67">
        <f t="shared" si="1154"/>
        <v>7.17E-2</v>
      </c>
      <c r="K3496" s="259">
        <f t="shared" si="1172"/>
        <v>742.45989324999994</v>
      </c>
      <c r="L3496" s="250">
        <f t="shared" si="1165"/>
        <v>0</v>
      </c>
      <c r="M3496" s="19" t="s">
        <v>1260</v>
      </c>
      <c r="O3496" s="32" t="str">
        <f t="shared" si="1173"/>
        <v>E346</v>
      </c>
      <c r="P3496" s="318"/>
      <c r="T3496" s="19" t="s">
        <v>1260</v>
      </c>
    </row>
    <row r="3497" spans="1:20" outlineLevel="2" x14ac:dyDescent="0.25">
      <c r="A3497" t="s">
        <v>289</v>
      </c>
      <c r="B3497" t="str">
        <f t="shared" si="1170"/>
        <v>E34611 PRD Sta Main Tools, LSR-8</v>
      </c>
      <c r="C3497" s="19" t="s">
        <v>1230</v>
      </c>
      <c r="E3497" s="27">
        <v>43343</v>
      </c>
      <c r="F3497" s="249">
        <v>124261.07</v>
      </c>
      <c r="G3497" s="67">
        <v>7.17E-2</v>
      </c>
      <c r="H3497" s="250">
        <v>742.46</v>
      </c>
      <c r="I3497" s="249">
        <f t="shared" si="1171"/>
        <v>124261.07</v>
      </c>
      <c r="J3497" s="67">
        <f t="shared" si="1154"/>
        <v>7.17E-2</v>
      </c>
      <c r="K3497" s="259">
        <f t="shared" si="1172"/>
        <v>742.45989324999994</v>
      </c>
      <c r="L3497" s="250">
        <f t="shared" si="1165"/>
        <v>0</v>
      </c>
      <c r="M3497" s="19" t="s">
        <v>1260</v>
      </c>
      <c r="O3497" s="32" t="str">
        <f t="shared" si="1173"/>
        <v>E346</v>
      </c>
      <c r="P3497" s="318"/>
      <c r="T3497" s="19" t="s">
        <v>1260</v>
      </c>
    </row>
    <row r="3498" spans="1:20" outlineLevel="2" x14ac:dyDescent="0.25">
      <c r="A3498" t="s">
        <v>289</v>
      </c>
      <c r="B3498" t="str">
        <f t="shared" si="1170"/>
        <v>E34611 PRD Sta Main Tools, LSR-9</v>
      </c>
      <c r="C3498" s="19" t="s">
        <v>1230</v>
      </c>
      <c r="E3498" s="27">
        <v>43373</v>
      </c>
      <c r="F3498" s="249">
        <v>124261.07</v>
      </c>
      <c r="G3498" s="67">
        <v>7.17E-2</v>
      </c>
      <c r="H3498" s="250">
        <v>742.46</v>
      </c>
      <c r="I3498" s="249">
        <f t="shared" si="1171"/>
        <v>124261.07</v>
      </c>
      <c r="J3498" s="67">
        <f t="shared" si="1154"/>
        <v>7.17E-2</v>
      </c>
      <c r="K3498" s="259">
        <f t="shared" si="1172"/>
        <v>742.45989324999994</v>
      </c>
      <c r="L3498" s="250">
        <f t="shared" si="1165"/>
        <v>0</v>
      </c>
      <c r="M3498" s="19" t="s">
        <v>1260</v>
      </c>
      <c r="O3498" s="32" t="str">
        <f t="shared" si="1173"/>
        <v>E346</v>
      </c>
      <c r="P3498" s="318"/>
      <c r="T3498" s="19" t="s">
        <v>1260</v>
      </c>
    </row>
    <row r="3499" spans="1:20" outlineLevel="2" x14ac:dyDescent="0.25">
      <c r="A3499" t="s">
        <v>289</v>
      </c>
      <c r="B3499" t="str">
        <f t="shared" si="1170"/>
        <v>E34611 PRD Sta Main Tools, LSR-10</v>
      </c>
      <c r="C3499" s="19" t="s">
        <v>1230</v>
      </c>
      <c r="E3499" s="27">
        <v>43404</v>
      </c>
      <c r="F3499" s="249">
        <v>124261.07</v>
      </c>
      <c r="G3499" s="67">
        <v>7.17E-2</v>
      </c>
      <c r="H3499" s="250">
        <v>742.46</v>
      </c>
      <c r="I3499" s="249">
        <f t="shared" si="1171"/>
        <v>124261.07</v>
      </c>
      <c r="J3499" s="67">
        <f t="shared" si="1154"/>
        <v>7.17E-2</v>
      </c>
      <c r="K3499" s="259">
        <f t="shared" si="1172"/>
        <v>742.45989324999994</v>
      </c>
      <c r="L3499" s="250">
        <f t="shared" si="1165"/>
        <v>0</v>
      </c>
      <c r="M3499" s="19" t="s">
        <v>1260</v>
      </c>
      <c r="O3499" s="32" t="str">
        <f t="shared" si="1173"/>
        <v>E346</v>
      </c>
      <c r="P3499" s="318"/>
      <c r="T3499" s="19" t="s">
        <v>1260</v>
      </c>
    </row>
    <row r="3500" spans="1:20" outlineLevel="2" x14ac:dyDescent="0.25">
      <c r="A3500" t="s">
        <v>289</v>
      </c>
      <c r="B3500" t="str">
        <f t="shared" si="1170"/>
        <v>E34611 PRD Sta Main Tools, LSR-11</v>
      </c>
      <c r="C3500" s="19" t="s">
        <v>1230</v>
      </c>
      <c r="E3500" s="27">
        <v>43434</v>
      </c>
      <c r="F3500" s="249">
        <v>124261.07</v>
      </c>
      <c r="G3500" s="67">
        <v>7.17E-2</v>
      </c>
      <c r="H3500" s="250">
        <v>742.46</v>
      </c>
      <c r="I3500" s="249">
        <f t="shared" si="1171"/>
        <v>124261.07</v>
      </c>
      <c r="J3500" s="67">
        <f t="shared" si="1154"/>
        <v>7.17E-2</v>
      </c>
      <c r="K3500" s="259">
        <f t="shared" si="1172"/>
        <v>742.45989324999994</v>
      </c>
      <c r="L3500" s="250">
        <f t="shared" si="1165"/>
        <v>0</v>
      </c>
      <c r="M3500" s="19" t="s">
        <v>1260</v>
      </c>
      <c r="O3500" s="32" t="str">
        <f t="shared" si="1173"/>
        <v>E346</v>
      </c>
      <c r="P3500" s="318"/>
      <c r="T3500" s="19" t="s">
        <v>1260</v>
      </c>
    </row>
    <row r="3501" spans="1:20" outlineLevel="2" x14ac:dyDescent="0.25">
      <c r="A3501" t="s">
        <v>289</v>
      </c>
      <c r="B3501" t="str">
        <f t="shared" si="1170"/>
        <v>E34611 PRD Sta Main Tools, LSR-12</v>
      </c>
      <c r="C3501" s="19" t="s">
        <v>1230</v>
      </c>
      <c r="E3501" s="27">
        <v>43465</v>
      </c>
      <c r="F3501" s="249">
        <v>124261.07</v>
      </c>
      <c r="G3501" s="67">
        <v>7.17E-2</v>
      </c>
      <c r="H3501" s="250">
        <v>742.46</v>
      </c>
      <c r="I3501" s="249">
        <f t="shared" si="1171"/>
        <v>124261.07</v>
      </c>
      <c r="J3501" s="67">
        <f t="shared" si="1154"/>
        <v>7.17E-2</v>
      </c>
      <c r="K3501" s="259">
        <f t="shared" si="1172"/>
        <v>742.45989324999994</v>
      </c>
      <c r="L3501" s="250">
        <f t="shared" si="1165"/>
        <v>0</v>
      </c>
      <c r="M3501" s="19" t="s">
        <v>1260</v>
      </c>
      <c r="O3501" s="32" t="str">
        <f t="shared" si="1173"/>
        <v>E346</v>
      </c>
      <c r="P3501" s="318"/>
      <c r="T3501" s="19" t="s">
        <v>1260</v>
      </c>
    </row>
    <row r="3502" spans="1:20" s="19" customFormat="1" ht="15.75" outlineLevel="1" thickBot="1" x14ac:dyDescent="0.3">
      <c r="A3502" s="28" t="s">
        <v>892</v>
      </c>
      <c r="C3502" s="20" t="s">
        <v>1235</v>
      </c>
      <c r="E3502" s="104" t="s">
        <v>1266</v>
      </c>
      <c r="F3502" s="29"/>
      <c r="G3502" s="30"/>
      <c r="H3502" s="41">
        <f>SUBTOTAL(9,H3490:H3501)</f>
        <v>8909.52</v>
      </c>
      <c r="I3502" s="29"/>
      <c r="J3502" s="30">
        <f t="shared" ref="J3502:J3565" si="1174">G3502</f>
        <v>0</v>
      </c>
      <c r="K3502" s="41">
        <f>SUBTOTAL(9,K3490:K3501)</f>
        <v>8909.5187190000015</v>
      </c>
      <c r="L3502" s="41">
        <f t="shared" si="1165"/>
        <v>0</v>
      </c>
      <c r="O3502" s="32" t="str">
        <f>LEFT(A3502,5)</f>
        <v>E3461</v>
      </c>
      <c r="P3502" s="318">
        <f>-L3502/2</f>
        <v>0</v>
      </c>
    </row>
    <row r="3503" spans="1:20" ht="15.75" outlineLevel="2" thickTop="1" x14ac:dyDescent="0.25">
      <c r="A3503" t="s">
        <v>290</v>
      </c>
      <c r="B3503" t="str">
        <f t="shared" ref="B3503:B3514" si="1175">CONCATENATE(A3503,"-",MONTH(E3503))</f>
        <v>E34611 PRD Sta Main Tools,WildHorse-1</v>
      </c>
      <c r="C3503" s="19" t="s">
        <v>1230</v>
      </c>
      <c r="E3503" s="27">
        <v>43131</v>
      </c>
      <c r="F3503" s="249">
        <v>333519.96999999997</v>
      </c>
      <c r="G3503" s="67">
        <v>7.6600000000000001E-2</v>
      </c>
      <c r="H3503" s="250">
        <v>2128.9699999999998</v>
      </c>
      <c r="I3503" s="249">
        <f t="shared" ref="I3503:I3514" si="1176">VLOOKUP(CONCATENATE(A3503,"-12"),$B$6:$F$7816,5,FALSE)</f>
        <v>333519.96999999997</v>
      </c>
      <c r="J3503" s="67">
        <f t="shared" si="1174"/>
        <v>7.6600000000000001E-2</v>
      </c>
      <c r="K3503" s="259">
        <f t="shared" ref="K3503:K3514" si="1177">I3503*J3503/12</f>
        <v>2128.9691418333332</v>
      </c>
      <c r="L3503" s="250">
        <f t="shared" si="1165"/>
        <v>0</v>
      </c>
      <c r="M3503" s="19" t="s">
        <v>1260</v>
      </c>
      <c r="O3503" s="32" t="str">
        <f t="shared" ref="O3503:O3514" si="1178">LEFT(A3503,4)</f>
        <v>E346</v>
      </c>
      <c r="P3503" s="318"/>
      <c r="T3503" s="19" t="s">
        <v>1260</v>
      </c>
    </row>
    <row r="3504" spans="1:20" outlineLevel="2" x14ac:dyDescent="0.25">
      <c r="A3504" t="s">
        <v>290</v>
      </c>
      <c r="B3504" t="str">
        <f t="shared" si="1175"/>
        <v>E34611 PRD Sta Main Tools,WildHorse-2</v>
      </c>
      <c r="C3504" s="19" t="s">
        <v>1230</v>
      </c>
      <c r="E3504" s="27">
        <v>43159</v>
      </c>
      <c r="F3504" s="249">
        <v>333519.96999999997</v>
      </c>
      <c r="G3504" s="67">
        <v>7.6600000000000001E-2</v>
      </c>
      <c r="H3504" s="250">
        <v>2128.9699999999998</v>
      </c>
      <c r="I3504" s="249">
        <f t="shared" si="1176"/>
        <v>333519.96999999997</v>
      </c>
      <c r="J3504" s="67">
        <f t="shared" si="1174"/>
        <v>7.6600000000000001E-2</v>
      </c>
      <c r="K3504" s="259">
        <f t="shared" si="1177"/>
        <v>2128.9691418333332</v>
      </c>
      <c r="L3504" s="250">
        <f t="shared" si="1165"/>
        <v>0</v>
      </c>
      <c r="M3504" s="19" t="s">
        <v>1260</v>
      </c>
      <c r="O3504" s="32" t="str">
        <f t="shared" si="1178"/>
        <v>E346</v>
      </c>
      <c r="P3504" s="318"/>
      <c r="T3504" s="19" t="s">
        <v>1260</v>
      </c>
    </row>
    <row r="3505" spans="1:20" outlineLevel="2" x14ac:dyDescent="0.25">
      <c r="A3505" t="s">
        <v>290</v>
      </c>
      <c r="B3505" t="str">
        <f t="shared" si="1175"/>
        <v>E34611 PRD Sta Main Tools,WildHorse-3</v>
      </c>
      <c r="C3505" s="19" t="s">
        <v>1230</v>
      </c>
      <c r="E3505" s="27">
        <v>43190</v>
      </c>
      <c r="F3505" s="249">
        <v>333519.96999999997</v>
      </c>
      <c r="G3505" s="67">
        <v>7.6600000000000001E-2</v>
      </c>
      <c r="H3505" s="250">
        <v>2128.9699999999998</v>
      </c>
      <c r="I3505" s="249">
        <f t="shared" si="1176"/>
        <v>333519.96999999997</v>
      </c>
      <c r="J3505" s="67">
        <f t="shared" si="1174"/>
        <v>7.6600000000000001E-2</v>
      </c>
      <c r="K3505" s="259">
        <f t="shared" si="1177"/>
        <v>2128.9691418333332</v>
      </c>
      <c r="L3505" s="250">
        <f t="shared" si="1165"/>
        <v>0</v>
      </c>
      <c r="M3505" s="19" t="s">
        <v>1260</v>
      </c>
      <c r="O3505" s="32" t="str">
        <f t="shared" si="1178"/>
        <v>E346</v>
      </c>
      <c r="P3505" s="318"/>
      <c r="T3505" s="19" t="s">
        <v>1260</v>
      </c>
    </row>
    <row r="3506" spans="1:20" outlineLevel="2" x14ac:dyDescent="0.25">
      <c r="A3506" t="s">
        <v>290</v>
      </c>
      <c r="B3506" t="str">
        <f t="shared" si="1175"/>
        <v>E34611 PRD Sta Main Tools,WildHorse-4</v>
      </c>
      <c r="C3506" s="19" t="s">
        <v>1230</v>
      </c>
      <c r="E3506" s="27">
        <v>43220</v>
      </c>
      <c r="F3506" s="249">
        <v>333519.96999999997</v>
      </c>
      <c r="G3506" s="67">
        <v>7.6600000000000001E-2</v>
      </c>
      <c r="H3506" s="250">
        <v>2128.9699999999998</v>
      </c>
      <c r="I3506" s="249">
        <f t="shared" si="1176"/>
        <v>333519.96999999997</v>
      </c>
      <c r="J3506" s="67">
        <f t="shared" si="1174"/>
        <v>7.6600000000000001E-2</v>
      </c>
      <c r="K3506" s="259">
        <f t="shared" si="1177"/>
        <v>2128.9691418333332</v>
      </c>
      <c r="L3506" s="250">
        <f t="shared" si="1165"/>
        <v>0</v>
      </c>
      <c r="M3506" s="19" t="s">
        <v>1260</v>
      </c>
      <c r="O3506" s="32" t="str">
        <f t="shared" si="1178"/>
        <v>E346</v>
      </c>
      <c r="P3506" s="318"/>
      <c r="T3506" s="19" t="s">
        <v>1260</v>
      </c>
    </row>
    <row r="3507" spans="1:20" outlineLevel="2" x14ac:dyDescent="0.25">
      <c r="A3507" t="s">
        <v>290</v>
      </c>
      <c r="B3507" t="str">
        <f t="shared" si="1175"/>
        <v>E34611 PRD Sta Main Tools,WildHorse-5</v>
      </c>
      <c r="C3507" s="19" t="s">
        <v>1230</v>
      </c>
      <c r="E3507" s="27">
        <v>43251</v>
      </c>
      <c r="F3507" s="249">
        <v>333519.96999999997</v>
      </c>
      <c r="G3507" s="67">
        <v>7.6600000000000001E-2</v>
      </c>
      <c r="H3507" s="250">
        <v>2128.9699999999998</v>
      </c>
      <c r="I3507" s="249">
        <f t="shared" si="1176"/>
        <v>333519.96999999997</v>
      </c>
      <c r="J3507" s="67">
        <f t="shared" si="1174"/>
        <v>7.6600000000000001E-2</v>
      </c>
      <c r="K3507" s="259">
        <f t="shared" si="1177"/>
        <v>2128.9691418333332</v>
      </c>
      <c r="L3507" s="250">
        <f t="shared" si="1165"/>
        <v>0</v>
      </c>
      <c r="M3507" s="19" t="s">
        <v>1260</v>
      </c>
      <c r="O3507" s="32" t="str">
        <f t="shared" si="1178"/>
        <v>E346</v>
      </c>
      <c r="P3507" s="318"/>
      <c r="T3507" s="19" t="s">
        <v>1260</v>
      </c>
    </row>
    <row r="3508" spans="1:20" outlineLevel="2" x14ac:dyDescent="0.25">
      <c r="A3508" t="s">
        <v>290</v>
      </c>
      <c r="B3508" t="str">
        <f t="shared" si="1175"/>
        <v>E34611 PRD Sta Main Tools,WildHorse-6</v>
      </c>
      <c r="C3508" s="19" t="s">
        <v>1230</v>
      </c>
      <c r="E3508" s="27">
        <v>43281</v>
      </c>
      <c r="F3508" s="249">
        <v>333519.96999999997</v>
      </c>
      <c r="G3508" s="67">
        <v>7.6600000000000001E-2</v>
      </c>
      <c r="H3508" s="250">
        <v>2128.9699999999998</v>
      </c>
      <c r="I3508" s="249">
        <f t="shared" si="1176"/>
        <v>333519.96999999997</v>
      </c>
      <c r="J3508" s="67">
        <f t="shared" si="1174"/>
        <v>7.6600000000000001E-2</v>
      </c>
      <c r="K3508" s="259">
        <f t="shared" si="1177"/>
        <v>2128.9691418333332</v>
      </c>
      <c r="L3508" s="250">
        <f t="shared" si="1165"/>
        <v>0</v>
      </c>
      <c r="M3508" s="19" t="s">
        <v>1260</v>
      </c>
      <c r="O3508" s="32" t="str">
        <f t="shared" si="1178"/>
        <v>E346</v>
      </c>
      <c r="P3508" s="318"/>
      <c r="T3508" s="19" t="s">
        <v>1260</v>
      </c>
    </row>
    <row r="3509" spans="1:20" outlineLevel="2" x14ac:dyDescent="0.25">
      <c r="A3509" t="s">
        <v>290</v>
      </c>
      <c r="B3509" t="str">
        <f t="shared" si="1175"/>
        <v>E34611 PRD Sta Main Tools,WildHorse-7</v>
      </c>
      <c r="C3509" s="19" t="s">
        <v>1230</v>
      </c>
      <c r="E3509" s="27">
        <v>43312</v>
      </c>
      <c r="F3509" s="249">
        <v>333519.96999999997</v>
      </c>
      <c r="G3509" s="67">
        <v>7.6600000000000001E-2</v>
      </c>
      <c r="H3509" s="250">
        <v>2128.9699999999998</v>
      </c>
      <c r="I3509" s="249">
        <f t="shared" si="1176"/>
        <v>333519.96999999997</v>
      </c>
      <c r="J3509" s="67">
        <f t="shared" si="1174"/>
        <v>7.6600000000000001E-2</v>
      </c>
      <c r="K3509" s="259">
        <f t="shared" si="1177"/>
        <v>2128.9691418333332</v>
      </c>
      <c r="L3509" s="250">
        <f t="shared" si="1165"/>
        <v>0</v>
      </c>
      <c r="M3509" s="19" t="s">
        <v>1260</v>
      </c>
      <c r="O3509" s="32" t="str">
        <f t="shared" si="1178"/>
        <v>E346</v>
      </c>
      <c r="P3509" s="318"/>
      <c r="T3509" s="19" t="s">
        <v>1260</v>
      </c>
    </row>
    <row r="3510" spans="1:20" outlineLevel="2" x14ac:dyDescent="0.25">
      <c r="A3510" t="s">
        <v>290</v>
      </c>
      <c r="B3510" t="str">
        <f t="shared" si="1175"/>
        <v>E34611 PRD Sta Main Tools,WildHorse-8</v>
      </c>
      <c r="C3510" s="19" t="s">
        <v>1230</v>
      </c>
      <c r="E3510" s="27">
        <v>43343</v>
      </c>
      <c r="F3510" s="249">
        <v>333519.96999999997</v>
      </c>
      <c r="G3510" s="67">
        <v>7.6600000000000001E-2</v>
      </c>
      <c r="H3510" s="250">
        <v>2128.9699999999998</v>
      </c>
      <c r="I3510" s="249">
        <f t="shared" si="1176"/>
        <v>333519.96999999997</v>
      </c>
      <c r="J3510" s="67">
        <f t="shared" si="1174"/>
        <v>7.6600000000000001E-2</v>
      </c>
      <c r="K3510" s="259">
        <f t="shared" si="1177"/>
        <v>2128.9691418333332</v>
      </c>
      <c r="L3510" s="250">
        <f t="shared" si="1165"/>
        <v>0</v>
      </c>
      <c r="M3510" s="19" t="s">
        <v>1260</v>
      </c>
      <c r="O3510" s="32" t="str">
        <f t="shared" si="1178"/>
        <v>E346</v>
      </c>
      <c r="P3510" s="318"/>
      <c r="T3510" s="19" t="s">
        <v>1260</v>
      </c>
    </row>
    <row r="3511" spans="1:20" outlineLevel="2" x14ac:dyDescent="0.25">
      <c r="A3511" t="s">
        <v>290</v>
      </c>
      <c r="B3511" t="str">
        <f t="shared" si="1175"/>
        <v>E34611 PRD Sta Main Tools,WildHorse-9</v>
      </c>
      <c r="C3511" s="19" t="s">
        <v>1230</v>
      </c>
      <c r="E3511" s="27">
        <v>43373</v>
      </c>
      <c r="F3511" s="249">
        <v>333519.96999999997</v>
      </c>
      <c r="G3511" s="67">
        <v>7.6600000000000001E-2</v>
      </c>
      <c r="H3511" s="250">
        <v>2128.9699999999998</v>
      </c>
      <c r="I3511" s="249">
        <f t="shared" si="1176"/>
        <v>333519.96999999997</v>
      </c>
      <c r="J3511" s="67">
        <f t="shared" si="1174"/>
        <v>7.6600000000000001E-2</v>
      </c>
      <c r="K3511" s="259">
        <f t="shared" si="1177"/>
        <v>2128.9691418333332</v>
      </c>
      <c r="L3511" s="250">
        <f t="shared" si="1165"/>
        <v>0</v>
      </c>
      <c r="M3511" s="19" t="s">
        <v>1260</v>
      </c>
      <c r="O3511" s="32" t="str">
        <f t="shared" si="1178"/>
        <v>E346</v>
      </c>
      <c r="P3511" s="318"/>
      <c r="T3511" s="19" t="s">
        <v>1260</v>
      </c>
    </row>
    <row r="3512" spans="1:20" outlineLevel="2" x14ac:dyDescent="0.25">
      <c r="A3512" t="s">
        <v>290</v>
      </c>
      <c r="B3512" t="str">
        <f t="shared" si="1175"/>
        <v>E34611 PRD Sta Main Tools,WildHorse-10</v>
      </c>
      <c r="C3512" s="19" t="s">
        <v>1230</v>
      </c>
      <c r="E3512" s="27">
        <v>43404</v>
      </c>
      <c r="F3512" s="249">
        <v>333519.96999999997</v>
      </c>
      <c r="G3512" s="67">
        <v>7.6600000000000001E-2</v>
      </c>
      <c r="H3512" s="250">
        <v>2128.9699999999998</v>
      </c>
      <c r="I3512" s="249">
        <f t="shared" si="1176"/>
        <v>333519.96999999997</v>
      </c>
      <c r="J3512" s="67">
        <f t="shared" si="1174"/>
        <v>7.6600000000000001E-2</v>
      </c>
      <c r="K3512" s="259">
        <f t="shared" si="1177"/>
        <v>2128.9691418333332</v>
      </c>
      <c r="L3512" s="250">
        <f t="shared" si="1165"/>
        <v>0</v>
      </c>
      <c r="M3512" s="19" t="s">
        <v>1260</v>
      </c>
      <c r="O3512" s="32" t="str">
        <f t="shared" si="1178"/>
        <v>E346</v>
      </c>
      <c r="P3512" s="318"/>
      <c r="T3512" s="19" t="s">
        <v>1260</v>
      </c>
    </row>
    <row r="3513" spans="1:20" outlineLevel="2" x14ac:dyDescent="0.25">
      <c r="A3513" t="s">
        <v>290</v>
      </c>
      <c r="B3513" t="str">
        <f t="shared" si="1175"/>
        <v>E34611 PRD Sta Main Tools,WildHorse-11</v>
      </c>
      <c r="C3513" s="19" t="s">
        <v>1230</v>
      </c>
      <c r="E3513" s="27">
        <v>43434</v>
      </c>
      <c r="F3513" s="249">
        <v>333519.96999999997</v>
      </c>
      <c r="G3513" s="67">
        <v>7.6600000000000001E-2</v>
      </c>
      <c r="H3513" s="250">
        <v>2128.9699999999998</v>
      </c>
      <c r="I3513" s="249">
        <f t="shared" si="1176"/>
        <v>333519.96999999997</v>
      </c>
      <c r="J3513" s="67">
        <f t="shared" si="1174"/>
        <v>7.6600000000000001E-2</v>
      </c>
      <c r="K3513" s="259">
        <f t="shared" si="1177"/>
        <v>2128.9691418333332</v>
      </c>
      <c r="L3513" s="250">
        <f t="shared" si="1165"/>
        <v>0</v>
      </c>
      <c r="M3513" s="19" t="s">
        <v>1260</v>
      </c>
      <c r="O3513" s="32" t="str">
        <f t="shared" si="1178"/>
        <v>E346</v>
      </c>
      <c r="P3513" s="318"/>
      <c r="T3513" s="19" t="s">
        <v>1260</v>
      </c>
    </row>
    <row r="3514" spans="1:20" outlineLevel="2" x14ac:dyDescent="0.25">
      <c r="A3514" t="s">
        <v>290</v>
      </c>
      <c r="B3514" t="str">
        <f t="shared" si="1175"/>
        <v>E34611 PRD Sta Main Tools,WildHorse-12</v>
      </c>
      <c r="C3514" s="19" t="s">
        <v>1230</v>
      </c>
      <c r="E3514" s="27">
        <v>43465</v>
      </c>
      <c r="F3514" s="249">
        <v>333519.96999999997</v>
      </c>
      <c r="G3514" s="67">
        <v>7.6600000000000001E-2</v>
      </c>
      <c r="H3514" s="250">
        <v>2128.9699999999998</v>
      </c>
      <c r="I3514" s="249">
        <f t="shared" si="1176"/>
        <v>333519.96999999997</v>
      </c>
      <c r="J3514" s="67">
        <f t="shared" si="1174"/>
        <v>7.6600000000000001E-2</v>
      </c>
      <c r="K3514" s="259">
        <f t="shared" si="1177"/>
        <v>2128.9691418333332</v>
      </c>
      <c r="L3514" s="250">
        <f t="shared" si="1165"/>
        <v>0</v>
      </c>
      <c r="M3514" s="19" t="s">
        <v>1260</v>
      </c>
      <c r="O3514" s="32" t="str">
        <f t="shared" si="1178"/>
        <v>E346</v>
      </c>
      <c r="P3514" s="318"/>
      <c r="T3514" s="19" t="s">
        <v>1260</v>
      </c>
    </row>
    <row r="3515" spans="1:20" s="19" customFormat="1" ht="15.75" outlineLevel="1" thickBot="1" x14ac:dyDescent="0.3">
      <c r="A3515" s="28" t="s">
        <v>893</v>
      </c>
      <c r="C3515" s="20" t="s">
        <v>1235</v>
      </c>
      <c r="E3515" s="104" t="s">
        <v>1266</v>
      </c>
      <c r="F3515" s="29"/>
      <c r="G3515" s="30"/>
      <c r="H3515" s="41">
        <f>SUBTOTAL(9,H3503:H3514)</f>
        <v>25547.640000000003</v>
      </c>
      <c r="I3515" s="29"/>
      <c r="J3515" s="30">
        <f t="shared" si="1174"/>
        <v>0</v>
      </c>
      <c r="K3515" s="41">
        <f>SUBTOTAL(9,K3503:K3514)</f>
        <v>25547.629701999991</v>
      </c>
      <c r="L3515" s="41">
        <f t="shared" si="1165"/>
        <v>-0.01</v>
      </c>
      <c r="O3515" s="32" t="str">
        <f>LEFT(A3515,5)</f>
        <v>E3461</v>
      </c>
      <c r="P3515" s="318">
        <f>-L3515/2</f>
        <v>5.0000000000000001E-3</v>
      </c>
    </row>
    <row r="3516" spans="1:20" ht="15.75" outlineLevel="2" thickTop="1" x14ac:dyDescent="0.25">
      <c r="A3516" s="24" t="s">
        <v>291</v>
      </c>
      <c r="B3516" s="24" t="str">
        <f t="shared" ref="B3516:B3527" si="1179">CONCATENATE(A3516,"-",MONTH(E3516))</f>
        <v>E347 PRD ARO, Other Prod -1</v>
      </c>
      <c r="C3516" s="24" t="s">
        <v>1231</v>
      </c>
      <c r="D3516" s="24"/>
      <c r="E3516" s="43">
        <v>43131</v>
      </c>
      <c r="F3516" s="246">
        <v>47572326.740000002</v>
      </c>
      <c r="G3516" s="247">
        <v>0</v>
      </c>
      <c r="H3516" s="248">
        <v>272466.55</v>
      </c>
      <c r="I3516" s="246"/>
      <c r="J3516" s="247">
        <f t="shared" si="1174"/>
        <v>0</v>
      </c>
      <c r="K3516" s="258">
        <f t="shared" ref="K3516:K3527" si="1180">VLOOKUP(CONCATENATE(A3516,"-12"),B$7:H$7814,7,0)</f>
        <v>268226.11</v>
      </c>
      <c r="L3516" s="248">
        <f t="shared" si="1165"/>
        <v>-4240.4399999999996</v>
      </c>
      <c r="M3516" s="19" t="s">
        <v>0</v>
      </c>
      <c r="O3516" s="32" t="str">
        <f t="shared" ref="O3516:O3527" si="1181">LEFT(A3516,4)</f>
        <v>E347</v>
      </c>
      <c r="P3516" s="318"/>
      <c r="T3516" s="19" t="s">
        <v>0</v>
      </c>
    </row>
    <row r="3517" spans="1:20" outlineLevel="2" x14ac:dyDescent="0.25">
      <c r="A3517" s="24" t="s">
        <v>291</v>
      </c>
      <c r="B3517" s="24" t="str">
        <f t="shared" si="1179"/>
        <v>E347 PRD ARO, Other Prod -2</v>
      </c>
      <c r="C3517" s="24" t="s">
        <v>1231</v>
      </c>
      <c r="D3517" s="24"/>
      <c r="E3517" s="43">
        <v>43159</v>
      </c>
      <c r="F3517" s="246">
        <v>46906128.189999998</v>
      </c>
      <c r="G3517" s="247">
        <v>0</v>
      </c>
      <c r="H3517" s="248">
        <v>270352.36</v>
      </c>
      <c r="I3517" s="246"/>
      <c r="J3517" s="247">
        <f t="shared" si="1174"/>
        <v>0</v>
      </c>
      <c r="K3517" s="258">
        <f t="shared" si="1180"/>
        <v>268226.11</v>
      </c>
      <c r="L3517" s="248">
        <f t="shared" si="1165"/>
        <v>-2126.25</v>
      </c>
      <c r="M3517" s="19" t="s">
        <v>0</v>
      </c>
      <c r="O3517" s="32" t="str">
        <f t="shared" si="1181"/>
        <v>E347</v>
      </c>
      <c r="P3517" s="318"/>
      <c r="T3517" s="19" t="s">
        <v>0</v>
      </c>
    </row>
    <row r="3518" spans="1:20" outlineLevel="2" x14ac:dyDescent="0.25">
      <c r="A3518" s="24" t="s">
        <v>291</v>
      </c>
      <c r="B3518" s="24" t="str">
        <f t="shared" si="1179"/>
        <v>E347 PRD ARO, Other Prod -3</v>
      </c>
      <c r="C3518" s="24" t="s">
        <v>1231</v>
      </c>
      <c r="D3518" s="24"/>
      <c r="E3518" s="43">
        <v>43190</v>
      </c>
      <c r="F3518" s="246">
        <v>46242043.829999998</v>
      </c>
      <c r="G3518" s="247">
        <v>0</v>
      </c>
      <c r="H3518" s="248">
        <v>268226.3</v>
      </c>
      <c r="I3518" s="246"/>
      <c r="J3518" s="247">
        <f t="shared" si="1174"/>
        <v>0</v>
      </c>
      <c r="K3518" s="258">
        <f t="shared" si="1180"/>
        <v>268226.11</v>
      </c>
      <c r="L3518" s="248">
        <f t="shared" si="1165"/>
        <v>-0.19</v>
      </c>
      <c r="M3518" s="19" t="s">
        <v>0</v>
      </c>
      <c r="O3518" s="32" t="str">
        <f t="shared" si="1181"/>
        <v>E347</v>
      </c>
      <c r="P3518" s="318"/>
      <c r="T3518" s="19" t="s">
        <v>0</v>
      </c>
    </row>
    <row r="3519" spans="1:20" outlineLevel="2" x14ac:dyDescent="0.25">
      <c r="A3519" s="24" t="s">
        <v>291</v>
      </c>
      <c r="B3519" s="24" t="str">
        <f t="shared" si="1179"/>
        <v>E347 PRD ARO, Other Prod -4</v>
      </c>
      <c r="C3519" s="24" t="s">
        <v>1231</v>
      </c>
      <c r="D3519" s="24"/>
      <c r="E3519" s="43">
        <v>43220</v>
      </c>
      <c r="F3519" s="246">
        <v>45973817.530000001</v>
      </c>
      <c r="G3519" s="247">
        <v>0</v>
      </c>
      <c r="H3519" s="248">
        <v>268226.23</v>
      </c>
      <c r="I3519" s="246"/>
      <c r="J3519" s="247">
        <f t="shared" si="1174"/>
        <v>0</v>
      </c>
      <c r="K3519" s="258">
        <f t="shared" si="1180"/>
        <v>268226.11</v>
      </c>
      <c r="L3519" s="248">
        <f t="shared" si="1165"/>
        <v>-0.12</v>
      </c>
      <c r="M3519" s="19" t="s">
        <v>0</v>
      </c>
      <c r="O3519" s="32" t="str">
        <f t="shared" si="1181"/>
        <v>E347</v>
      </c>
      <c r="P3519" s="318"/>
      <c r="T3519" s="19" t="s">
        <v>0</v>
      </c>
    </row>
    <row r="3520" spans="1:20" outlineLevel="2" x14ac:dyDescent="0.25">
      <c r="A3520" s="24" t="s">
        <v>291</v>
      </c>
      <c r="B3520" s="24" t="str">
        <f t="shared" si="1179"/>
        <v>E347 PRD ARO, Other Prod -5</v>
      </c>
      <c r="C3520" s="24" t="s">
        <v>1231</v>
      </c>
      <c r="D3520" s="24"/>
      <c r="E3520" s="43">
        <v>43251</v>
      </c>
      <c r="F3520" s="246">
        <v>45705591.299999997</v>
      </c>
      <c r="G3520" s="247">
        <v>0</v>
      </c>
      <c r="H3520" s="248">
        <v>268226.42</v>
      </c>
      <c r="I3520" s="246"/>
      <c r="J3520" s="247">
        <f t="shared" si="1174"/>
        <v>0</v>
      </c>
      <c r="K3520" s="258">
        <f t="shared" si="1180"/>
        <v>268226.11</v>
      </c>
      <c r="L3520" s="248">
        <f t="shared" si="1165"/>
        <v>-0.31</v>
      </c>
      <c r="M3520" s="19" t="s">
        <v>0</v>
      </c>
      <c r="O3520" s="32" t="str">
        <f t="shared" si="1181"/>
        <v>E347</v>
      </c>
      <c r="P3520" s="318"/>
      <c r="T3520" s="19" t="s">
        <v>0</v>
      </c>
    </row>
    <row r="3521" spans="1:20" outlineLevel="2" x14ac:dyDescent="0.25">
      <c r="A3521" s="24" t="s">
        <v>291</v>
      </c>
      <c r="B3521" s="24" t="str">
        <f t="shared" si="1179"/>
        <v>E347 PRD ARO, Other Prod -6</v>
      </c>
      <c r="C3521" s="24" t="s">
        <v>1231</v>
      </c>
      <c r="D3521" s="24"/>
      <c r="E3521" s="43">
        <v>43281</v>
      </c>
      <c r="F3521" s="246">
        <v>45437364.880000003</v>
      </c>
      <c r="G3521" s="247">
        <v>0</v>
      </c>
      <c r="H3521" s="248">
        <v>268226.28999999998</v>
      </c>
      <c r="I3521" s="246"/>
      <c r="J3521" s="247">
        <f t="shared" si="1174"/>
        <v>0</v>
      </c>
      <c r="K3521" s="258">
        <f t="shared" si="1180"/>
        <v>268226.11</v>
      </c>
      <c r="L3521" s="248">
        <f t="shared" si="1165"/>
        <v>-0.18</v>
      </c>
      <c r="M3521" s="19" t="s">
        <v>0</v>
      </c>
      <c r="O3521" s="32" t="str">
        <f t="shared" si="1181"/>
        <v>E347</v>
      </c>
      <c r="P3521" s="318"/>
      <c r="T3521" s="19" t="s">
        <v>0</v>
      </c>
    </row>
    <row r="3522" spans="1:20" outlineLevel="2" x14ac:dyDescent="0.25">
      <c r="A3522" s="24" t="s">
        <v>291</v>
      </c>
      <c r="B3522" s="24" t="str">
        <f t="shared" si="1179"/>
        <v>E347 PRD ARO, Other Prod -7</v>
      </c>
      <c r="C3522" s="24" t="s">
        <v>1231</v>
      </c>
      <c r="D3522" s="24"/>
      <c r="E3522" s="43">
        <v>43312</v>
      </c>
      <c r="F3522" s="246">
        <v>45169138.590000004</v>
      </c>
      <c r="G3522" s="247">
        <v>0</v>
      </c>
      <c r="H3522" s="248">
        <v>268226.21999999997</v>
      </c>
      <c r="I3522" s="246"/>
      <c r="J3522" s="247">
        <f t="shared" si="1174"/>
        <v>0</v>
      </c>
      <c r="K3522" s="258">
        <f t="shared" si="1180"/>
        <v>268226.11</v>
      </c>
      <c r="L3522" s="248">
        <f t="shared" si="1165"/>
        <v>-0.11</v>
      </c>
      <c r="M3522" s="19" t="s">
        <v>0</v>
      </c>
      <c r="O3522" s="32" t="str">
        <f t="shared" si="1181"/>
        <v>E347</v>
      </c>
      <c r="P3522" s="318"/>
      <c r="T3522" s="19" t="s">
        <v>0</v>
      </c>
    </row>
    <row r="3523" spans="1:20" outlineLevel="2" x14ac:dyDescent="0.25">
      <c r="A3523" s="24" t="s">
        <v>291</v>
      </c>
      <c r="B3523" s="24" t="str">
        <f t="shared" si="1179"/>
        <v>E347 PRD ARO, Other Prod -8</v>
      </c>
      <c r="C3523" s="24" t="s">
        <v>1231</v>
      </c>
      <c r="D3523" s="24"/>
      <c r="E3523" s="43">
        <v>43343</v>
      </c>
      <c r="F3523" s="246">
        <v>44900912.369999997</v>
      </c>
      <c r="G3523" s="247">
        <v>0</v>
      </c>
      <c r="H3523" s="248">
        <v>268226.36</v>
      </c>
      <c r="I3523" s="246"/>
      <c r="J3523" s="247">
        <f t="shared" si="1174"/>
        <v>0</v>
      </c>
      <c r="K3523" s="258">
        <f t="shared" si="1180"/>
        <v>268226.11</v>
      </c>
      <c r="L3523" s="248">
        <f t="shared" si="1165"/>
        <v>-0.25</v>
      </c>
      <c r="M3523" s="19" t="s">
        <v>0</v>
      </c>
      <c r="O3523" s="32" t="str">
        <f t="shared" si="1181"/>
        <v>E347</v>
      </c>
      <c r="P3523" s="318"/>
      <c r="T3523" s="19" t="s">
        <v>0</v>
      </c>
    </row>
    <row r="3524" spans="1:20" outlineLevel="2" x14ac:dyDescent="0.25">
      <c r="A3524" s="24" t="s">
        <v>291</v>
      </c>
      <c r="B3524" s="24" t="str">
        <f t="shared" si="1179"/>
        <v>E347 PRD ARO, Other Prod -9</v>
      </c>
      <c r="C3524" s="24" t="s">
        <v>1231</v>
      </c>
      <c r="D3524" s="24"/>
      <c r="E3524" s="43">
        <v>43373</v>
      </c>
      <c r="F3524" s="246">
        <v>44632686.009999998</v>
      </c>
      <c r="G3524" s="247">
        <v>0</v>
      </c>
      <c r="H3524" s="248">
        <v>268226.31</v>
      </c>
      <c r="I3524" s="246"/>
      <c r="J3524" s="247">
        <f t="shared" si="1174"/>
        <v>0</v>
      </c>
      <c r="K3524" s="258">
        <f t="shared" si="1180"/>
        <v>268226.11</v>
      </c>
      <c r="L3524" s="248">
        <f t="shared" si="1165"/>
        <v>-0.2</v>
      </c>
      <c r="M3524" s="19" t="s">
        <v>0</v>
      </c>
      <c r="O3524" s="32" t="str">
        <f t="shared" si="1181"/>
        <v>E347</v>
      </c>
      <c r="P3524" s="318"/>
      <c r="T3524" s="19" t="s">
        <v>0</v>
      </c>
    </row>
    <row r="3525" spans="1:20" outlineLevel="2" x14ac:dyDescent="0.25">
      <c r="A3525" s="24" t="s">
        <v>291</v>
      </c>
      <c r="B3525" s="24" t="str">
        <f t="shared" si="1179"/>
        <v>E347 PRD ARO, Other Prod -10</v>
      </c>
      <c r="C3525" s="24" t="s">
        <v>1231</v>
      </c>
      <c r="D3525" s="24"/>
      <c r="E3525" s="43">
        <v>43404</v>
      </c>
      <c r="F3525" s="246">
        <v>44364459.700000003</v>
      </c>
      <c r="G3525" s="247">
        <v>0</v>
      </c>
      <c r="H3525" s="248">
        <v>268226.18</v>
      </c>
      <c r="I3525" s="246"/>
      <c r="J3525" s="247">
        <f t="shared" si="1174"/>
        <v>0</v>
      </c>
      <c r="K3525" s="258">
        <f t="shared" si="1180"/>
        <v>268226.11</v>
      </c>
      <c r="L3525" s="248">
        <f t="shared" si="1165"/>
        <v>-7.0000000000000007E-2</v>
      </c>
      <c r="M3525" s="19" t="s">
        <v>0</v>
      </c>
      <c r="O3525" s="32" t="str">
        <f t="shared" si="1181"/>
        <v>E347</v>
      </c>
      <c r="P3525" s="318"/>
      <c r="T3525" s="19" t="s">
        <v>0</v>
      </c>
    </row>
    <row r="3526" spans="1:20" outlineLevel="2" x14ac:dyDescent="0.25">
      <c r="A3526" s="24" t="s">
        <v>291</v>
      </c>
      <c r="B3526" s="24" t="str">
        <f t="shared" si="1179"/>
        <v>E347 PRD ARO, Other Prod -11</v>
      </c>
      <c r="C3526" s="24" t="s">
        <v>1231</v>
      </c>
      <c r="D3526" s="24"/>
      <c r="E3526" s="43">
        <v>43434</v>
      </c>
      <c r="F3526" s="246">
        <v>44096233.520000003</v>
      </c>
      <c r="G3526" s="247">
        <v>0</v>
      </c>
      <c r="H3526" s="248">
        <v>268226.45</v>
      </c>
      <c r="I3526" s="246"/>
      <c r="J3526" s="247">
        <f t="shared" si="1174"/>
        <v>0</v>
      </c>
      <c r="K3526" s="258">
        <f t="shared" si="1180"/>
        <v>268226.11</v>
      </c>
      <c r="L3526" s="248">
        <f t="shared" si="1165"/>
        <v>-0.34</v>
      </c>
      <c r="M3526" s="19" t="s">
        <v>0</v>
      </c>
      <c r="O3526" s="32" t="str">
        <f t="shared" si="1181"/>
        <v>E347</v>
      </c>
      <c r="P3526" s="318"/>
      <c r="T3526" s="19" t="s">
        <v>0</v>
      </c>
    </row>
    <row r="3527" spans="1:20" outlineLevel="2" x14ac:dyDescent="0.25">
      <c r="A3527" s="24" t="s">
        <v>291</v>
      </c>
      <c r="B3527" s="24" t="str">
        <f t="shared" si="1179"/>
        <v>E347 PRD ARO, Other Prod -12</v>
      </c>
      <c r="C3527" s="24" t="s">
        <v>1231</v>
      </c>
      <c r="D3527" s="24"/>
      <c r="E3527" s="43">
        <v>43465</v>
      </c>
      <c r="F3527" s="246">
        <v>43828007.07</v>
      </c>
      <c r="G3527" s="247">
        <v>0</v>
      </c>
      <c r="H3527" s="248">
        <v>268226.11</v>
      </c>
      <c r="I3527" s="246"/>
      <c r="J3527" s="247">
        <f t="shared" si="1174"/>
        <v>0</v>
      </c>
      <c r="K3527" s="258">
        <f t="shared" si="1180"/>
        <v>268226.11</v>
      </c>
      <c r="L3527" s="248">
        <f t="shared" si="1165"/>
        <v>0</v>
      </c>
      <c r="M3527" s="19" t="s">
        <v>0</v>
      </c>
      <c r="O3527" s="32" t="str">
        <f t="shared" si="1181"/>
        <v>E347</v>
      </c>
      <c r="P3527" s="318"/>
      <c r="T3527" s="19" t="s">
        <v>0</v>
      </c>
    </row>
    <row r="3528" spans="1:20" s="19" customFormat="1" ht="15.75" outlineLevel="1" thickBot="1" x14ac:dyDescent="0.3">
      <c r="A3528" s="28" t="s">
        <v>894</v>
      </c>
      <c r="C3528" s="20" t="s">
        <v>1235</v>
      </c>
      <c r="E3528" s="104" t="s">
        <v>1266</v>
      </c>
      <c r="F3528" s="29"/>
      <c r="G3528" s="30"/>
      <c r="H3528" s="41">
        <f>SUBTOTAL(9,H3516:H3527)</f>
        <v>3225081.7800000003</v>
      </c>
      <c r="I3528" s="29"/>
      <c r="J3528" s="30">
        <f t="shared" si="1174"/>
        <v>0</v>
      </c>
      <c r="K3528" s="41">
        <f>SUBTOTAL(9,K3516:K3527)</f>
        <v>3218713.3199999989</v>
      </c>
      <c r="L3528" s="41">
        <f t="shared" si="1165"/>
        <v>-6368.46</v>
      </c>
      <c r="O3528" s="32" t="str">
        <f>LEFT(A3528,5)</f>
        <v xml:space="preserve">E347 </v>
      </c>
      <c r="P3528" s="318">
        <f>-L3528/2</f>
        <v>3184.23</v>
      </c>
    </row>
    <row r="3529" spans="1:20" ht="15.75" outlineLevel="2" thickTop="1" x14ac:dyDescent="0.25">
      <c r="A3529" t="s">
        <v>292</v>
      </c>
      <c r="B3529" t="str">
        <f t="shared" ref="B3529:B3540" si="1182">CONCATENATE(A3529,"-",MONTH(E3529))</f>
        <v>E348 PRD Energy Storage Equipment-1</v>
      </c>
      <c r="C3529" s="19" t="s">
        <v>1230</v>
      </c>
      <c r="E3529" s="27">
        <v>43131</v>
      </c>
      <c r="F3529" s="249">
        <v>4747563.47</v>
      </c>
      <c r="G3529" s="67">
        <v>4.99E-2</v>
      </c>
      <c r="H3529" s="250">
        <v>19741.95</v>
      </c>
      <c r="I3529" s="249">
        <f t="shared" ref="I3529:I3540" si="1183">VLOOKUP(CONCATENATE(A3529,"-12"),$B$6:$F$7816,5,FALSE)</f>
        <v>5025581.3</v>
      </c>
      <c r="J3529" s="67">
        <f t="shared" si="1174"/>
        <v>4.99E-2</v>
      </c>
      <c r="K3529" s="259">
        <f t="shared" ref="K3529:K3540" si="1184">I3529*J3529/12</f>
        <v>20898.042239166665</v>
      </c>
      <c r="L3529" s="250">
        <f t="shared" si="1165"/>
        <v>1156.0899999999999</v>
      </c>
      <c r="M3529" s="19" t="s">
        <v>1260</v>
      </c>
      <c r="O3529" s="32" t="str">
        <f t="shared" ref="O3529:O3540" si="1185">LEFT(A3529,4)</f>
        <v>E348</v>
      </c>
      <c r="P3529" s="318"/>
      <c r="T3529" s="19" t="s">
        <v>1260</v>
      </c>
    </row>
    <row r="3530" spans="1:20" outlineLevel="2" x14ac:dyDescent="0.25">
      <c r="A3530" t="s">
        <v>292</v>
      </c>
      <c r="B3530" t="str">
        <f t="shared" si="1182"/>
        <v>E348 PRD Energy Storage Equipment-2</v>
      </c>
      <c r="C3530" s="19" t="s">
        <v>1230</v>
      </c>
      <c r="E3530" s="27">
        <v>43159</v>
      </c>
      <c r="F3530" s="249">
        <v>4996519.45</v>
      </c>
      <c r="G3530" s="67">
        <v>4.99E-2</v>
      </c>
      <c r="H3530" s="250">
        <v>20777.189999999999</v>
      </c>
      <c r="I3530" s="249">
        <f t="shared" si="1183"/>
        <v>5025581.3</v>
      </c>
      <c r="J3530" s="67">
        <f t="shared" si="1174"/>
        <v>4.99E-2</v>
      </c>
      <c r="K3530" s="259">
        <f t="shared" si="1184"/>
        <v>20898.042239166665</v>
      </c>
      <c r="L3530" s="250">
        <f t="shared" si="1165"/>
        <v>120.85</v>
      </c>
      <c r="M3530" s="19" t="s">
        <v>1260</v>
      </c>
      <c r="O3530" s="32" t="str">
        <f t="shared" si="1185"/>
        <v>E348</v>
      </c>
      <c r="P3530" s="318"/>
      <c r="T3530" s="19" t="s">
        <v>1260</v>
      </c>
    </row>
    <row r="3531" spans="1:20" outlineLevel="2" x14ac:dyDescent="0.25">
      <c r="A3531" t="s">
        <v>292</v>
      </c>
      <c r="B3531" t="str">
        <f t="shared" si="1182"/>
        <v>E348 PRD Energy Storage Equipment-3</v>
      </c>
      <c r="C3531" s="19" t="s">
        <v>1230</v>
      </c>
      <c r="E3531" s="27">
        <v>43190</v>
      </c>
      <c r="F3531" s="249">
        <v>5011050.38</v>
      </c>
      <c r="G3531" s="67">
        <v>4.99E-2</v>
      </c>
      <c r="H3531" s="250">
        <v>20837.62</v>
      </c>
      <c r="I3531" s="249">
        <f t="shared" si="1183"/>
        <v>5025581.3</v>
      </c>
      <c r="J3531" s="67">
        <f t="shared" si="1174"/>
        <v>4.99E-2</v>
      </c>
      <c r="K3531" s="259">
        <f t="shared" si="1184"/>
        <v>20898.042239166665</v>
      </c>
      <c r="L3531" s="250">
        <f t="shared" si="1165"/>
        <v>60.42</v>
      </c>
      <c r="M3531" s="19" t="s">
        <v>1260</v>
      </c>
      <c r="O3531" s="32" t="str">
        <f t="shared" si="1185"/>
        <v>E348</v>
      </c>
      <c r="P3531" s="318"/>
      <c r="T3531" s="19" t="s">
        <v>1260</v>
      </c>
    </row>
    <row r="3532" spans="1:20" outlineLevel="2" x14ac:dyDescent="0.25">
      <c r="A3532" t="s">
        <v>292</v>
      </c>
      <c r="B3532" t="str">
        <f t="shared" si="1182"/>
        <v>E348 PRD Energy Storage Equipment-4</v>
      </c>
      <c r="C3532" s="19" t="s">
        <v>1230</v>
      </c>
      <c r="E3532" s="27">
        <v>43220</v>
      </c>
      <c r="F3532" s="249">
        <v>5025581.3</v>
      </c>
      <c r="G3532" s="67">
        <v>4.99E-2</v>
      </c>
      <c r="H3532" s="250">
        <v>20898.04</v>
      </c>
      <c r="I3532" s="249">
        <f t="shared" si="1183"/>
        <v>5025581.3</v>
      </c>
      <c r="J3532" s="67">
        <f t="shared" si="1174"/>
        <v>4.99E-2</v>
      </c>
      <c r="K3532" s="259">
        <f t="shared" si="1184"/>
        <v>20898.042239166665</v>
      </c>
      <c r="L3532" s="250">
        <f t="shared" si="1165"/>
        <v>0</v>
      </c>
      <c r="M3532" s="19" t="s">
        <v>1260</v>
      </c>
      <c r="O3532" s="32" t="str">
        <f t="shared" si="1185"/>
        <v>E348</v>
      </c>
      <c r="P3532" s="318"/>
      <c r="T3532" s="19" t="s">
        <v>1260</v>
      </c>
    </row>
    <row r="3533" spans="1:20" outlineLevel="2" x14ac:dyDescent="0.25">
      <c r="A3533" t="s">
        <v>292</v>
      </c>
      <c r="B3533" t="str">
        <f t="shared" si="1182"/>
        <v>E348 PRD Energy Storage Equipment-5</v>
      </c>
      <c r="C3533" s="19" t="s">
        <v>1230</v>
      </c>
      <c r="E3533" s="27">
        <v>43251</v>
      </c>
      <c r="F3533" s="249">
        <v>5025581.3</v>
      </c>
      <c r="G3533" s="67">
        <v>4.99E-2</v>
      </c>
      <c r="H3533" s="250">
        <v>20898.04</v>
      </c>
      <c r="I3533" s="249">
        <f t="shared" si="1183"/>
        <v>5025581.3</v>
      </c>
      <c r="J3533" s="67">
        <f t="shared" si="1174"/>
        <v>4.99E-2</v>
      </c>
      <c r="K3533" s="259">
        <f t="shared" si="1184"/>
        <v>20898.042239166665</v>
      </c>
      <c r="L3533" s="250">
        <f t="shared" si="1165"/>
        <v>0</v>
      </c>
      <c r="M3533" s="19" t="s">
        <v>1260</v>
      </c>
      <c r="O3533" s="32" t="str">
        <f t="shared" si="1185"/>
        <v>E348</v>
      </c>
      <c r="P3533" s="318"/>
      <c r="T3533" s="19" t="s">
        <v>1260</v>
      </c>
    </row>
    <row r="3534" spans="1:20" outlineLevel="2" x14ac:dyDescent="0.25">
      <c r="A3534" t="s">
        <v>292</v>
      </c>
      <c r="B3534" t="str">
        <f t="shared" si="1182"/>
        <v>E348 PRD Energy Storage Equipment-6</v>
      </c>
      <c r="C3534" s="19" t="s">
        <v>1230</v>
      </c>
      <c r="E3534" s="27">
        <v>43281</v>
      </c>
      <c r="F3534" s="249">
        <v>5025581.3</v>
      </c>
      <c r="G3534" s="67">
        <v>4.99E-2</v>
      </c>
      <c r="H3534" s="250">
        <v>20898.04</v>
      </c>
      <c r="I3534" s="249">
        <f t="shared" si="1183"/>
        <v>5025581.3</v>
      </c>
      <c r="J3534" s="67">
        <f t="shared" si="1174"/>
        <v>4.99E-2</v>
      </c>
      <c r="K3534" s="259">
        <f t="shared" si="1184"/>
        <v>20898.042239166665</v>
      </c>
      <c r="L3534" s="250">
        <f t="shared" si="1165"/>
        <v>0</v>
      </c>
      <c r="M3534" s="19" t="s">
        <v>1260</v>
      </c>
      <c r="O3534" s="32" t="str">
        <f t="shared" si="1185"/>
        <v>E348</v>
      </c>
      <c r="P3534" s="318"/>
      <c r="T3534" s="19" t="s">
        <v>1260</v>
      </c>
    </row>
    <row r="3535" spans="1:20" outlineLevel="2" x14ac:dyDescent="0.25">
      <c r="A3535" t="s">
        <v>292</v>
      </c>
      <c r="B3535" t="str">
        <f t="shared" si="1182"/>
        <v>E348 PRD Energy Storage Equipment-7</v>
      </c>
      <c r="C3535" s="19" t="s">
        <v>1230</v>
      </c>
      <c r="E3535" s="27">
        <v>43312</v>
      </c>
      <c r="F3535" s="249">
        <v>5025581.3</v>
      </c>
      <c r="G3535" s="67">
        <v>4.99E-2</v>
      </c>
      <c r="H3535" s="250">
        <v>20898.04</v>
      </c>
      <c r="I3535" s="249">
        <f t="shared" si="1183"/>
        <v>5025581.3</v>
      </c>
      <c r="J3535" s="67">
        <f t="shared" si="1174"/>
        <v>4.99E-2</v>
      </c>
      <c r="K3535" s="259">
        <f t="shared" si="1184"/>
        <v>20898.042239166665</v>
      </c>
      <c r="L3535" s="250">
        <f t="shared" si="1165"/>
        <v>0</v>
      </c>
      <c r="M3535" s="19" t="s">
        <v>1260</v>
      </c>
      <c r="O3535" s="32" t="str">
        <f t="shared" si="1185"/>
        <v>E348</v>
      </c>
      <c r="P3535" s="318"/>
      <c r="T3535" s="19" t="s">
        <v>1260</v>
      </c>
    </row>
    <row r="3536" spans="1:20" outlineLevel="2" x14ac:dyDescent="0.25">
      <c r="A3536" t="s">
        <v>292</v>
      </c>
      <c r="B3536" t="str">
        <f t="shared" si="1182"/>
        <v>E348 PRD Energy Storage Equipment-8</v>
      </c>
      <c r="C3536" s="19" t="s">
        <v>1230</v>
      </c>
      <c r="E3536" s="27">
        <v>43343</v>
      </c>
      <c r="F3536" s="249">
        <v>5025581.3</v>
      </c>
      <c r="G3536" s="67">
        <v>4.99E-2</v>
      </c>
      <c r="H3536" s="250">
        <v>20898.04</v>
      </c>
      <c r="I3536" s="249">
        <f t="shared" si="1183"/>
        <v>5025581.3</v>
      </c>
      <c r="J3536" s="67">
        <f t="shared" si="1174"/>
        <v>4.99E-2</v>
      </c>
      <c r="K3536" s="259">
        <f t="shared" si="1184"/>
        <v>20898.042239166665</v>
      </c>
      <c r="L3536" s="250">
        <f t="shared" si="1165"/>
        <v>0</v>
      </c>
      <c r="M3536" s="19" t="s">
        <v>1260</v>
      </c>
      <c r="O3536" s="32" t="str">
        <f t="shared" si="1185"/>
        <v>E348</v>
      </c>
      <c r="P3536" s="318"/>
      <c r="T3536" s="19" t="s">
        <v>1260</v>
      </c>
    </row>
    <row r="3537" spans="1:20" outlineLevel="2" x14ac:dyDescent="0.25">
      <c r="A3537" t="s">
        <v>292</v>
      </c>
      <c r="B3537" t="str">
        <f t="shared" si="1182"/>
        <v>E348 PRD Energy Storage Equipment-9</v>
      </c>
      <c r="C3537" s="19" t="s">
        <v>1230</v>
      </c>
      <c r="E3537" s="27">
        <v>43373</v>
      </c>
      <c r="F3537" s="249">
        <v>5025581.3</v>
      </c>
      <c r="G3537" s="67">
        <v>4.99E-2</v>
      </c>
      <c r="H3537" s="250">
        <v>20898.04</v>
      </c>
      <c r="I3537" s="249">
        <f t="shared" si="1183"/>
        <v>5025581.3</v>
      </c>
      <c r="J3537" s="67">
        <f t="shared" si="1174"/>
        <v>4.99E-2</v>
      </c>
      <c r="K3537" s="259">
        <f t="shared" si="1184"/>
        <v>20898.042239166665</v>
      </c>
      <c r="L3537" s="250">
        <f t="shared" si="1165"/>
        <v>0</v>
      </c>
      <c r="M3537" s="19" t="s">
        <v>1260</v>
      </c>
      <c r="O3537" s="32" t="str">
        <f t="shared" si="1185"/>
        <v>E348</v>
      </c>
      <c r="P3537" s="318"/>
      <c r="T3537" s="19" t="s">
        <v>1260</v>
      </c>
    </row>
    <row r="3538" spans="1:20" outlineLevel="2" x14ac:dyDescent="0.25">
      <c r="A3538" t="s">
        <v>292</v>
      </c>
      <c r="B3538" t="str">
        <f t="shared" si="1182"/>
        <v>E348 PRD Energy Storage Equipment-10</v>
      </c>
      <c r="C3538" s="19" t="s">
        <v>1230</v>
      </c>
      <c r="E3538" s="27">
        <v>43404</v>
      </c>
      <c r="F3538" s="249">
        <v>5025581.3</v>
      </c>
      <c r="G3538" s="67">
        <v>4.99E-2</v>
      </c>
      <c r="H3538" s="250">
        <v>20898.04</v>
      </c>
      <c r="I3538" s="249">
        <f t="shared" si="1183"/>
        <v>5025581.3</v>
      </c>
      <c r="J3538" s="67">
        <f t="shared" si="1174"/>
        <v>4.99E-2</v>
      </c>
      <c r="K3538" s="259">
        <f t="shared" si="1184"/>
        <v>20898.042239166665</v>
      </c>
      <c r="L3538" s="250">
        <f t="shared" si="1165"/>
        <v>0</v>
      </c>
      <c r="M3538" s="19" t="s">
        <v>1260</v>
      </c>
      <c r="O3538" s="32" t="str">
        <f t="shared" si="1185"/>
        <v>E348</v>
      </c>
      <c r="P3538" s="318"/>
      <c r="T3538" s="19" t="s">
        <v>1260</v>
      </c>
    </row>
    <row r="3539" spans="1:20" outlineLevel="2" x14ac:dyDescent="0.25">
      <c r="A3539" t="s">
        <v>292</v>
      </c>
      <c r="B3539" t="str">
        <f t="shared" si="1182"/>
        <v>E348 PRD Energy Storage Equipment-11</v>
      </c>
      <c r="C3539" s="19" t="s">
        <v>1230</v>
      </c>
      <c r="E3539" s="27">
        <v>43434</v>
      </c>
      <c r="F3539" s="249">
        <v>5025581.3</v>
      </c>
      <c r="G3539" s="67">
        <v>4.99E-2</v>
      </c>
      <c r="H3539" s="250">
        <v>20898.04</v>
      </c>
      <c r="I3539" s="249">
        <f t="shared" si="1183"/>
        <v>5025581.3</v>
      </c>
      <c r="J3539" s="67">
        <f t="shared" si="1174"/>
        <v>4.99E-2</v>
      </c>
      <c r="K3539" s="259">
        <f t="shared" si="1184"/>
        <v>20898.042239166665</v>
      </c>
      <c r="L3539" s="250">
        <f t="shared" si="1165"/>
        <v>0</v>
      </c>
      <c r="M3539" s="19" t="s">
        <v>1260</v>
      </c>
      <c r="O3539" s="32" t="str">
        <f t="shared" si="1185"/>
        <v>E348</v>
      </c>
      <c r="P3539" s="318"/>
      <c r="T3539" s="19" t="s">
        <v>1260</v>
      </c>
    </row>
    <row r="3540" spans="1:20" outlineLevel="2" x14ac:dyDescent="0.25">
      <c r="A3540" t="s">
        <v>292</v>
      </c>
      <c r="B3540" t="str">
        <f t="shared" si="1182"/>
        <v>E348 PRD Energy Storage Equipment-12</v>
      </c>
      <c r="C3540" s="19" t="s">
        <v>1230</v>
      </c>
      <c r="E3540" s="27">
        <v>43465</v>
      </c>
      <c r="F3540" s="249">
        <v>5025581.3</v>
      </c>
      <c r="G3540" s="67">
        <v>4.99E-2</v>
      </c>
      <c r="H3540" s="250">
        <v>20898.04</v>
      </c>
      <c r="I3540" s="249">
        <f t="shared" si="1183"/>
        <v>5025581.3</v>
      </c>
      <c r="J3540" s="67">
        <f t="shared" si="1174"/>
        <v>4.99E-2</v>
      </c>
      <c r="K3540" s="259">
        <f t="shared" si="1184"/>
        <v>20898.042239166665</v>
      </c>
      <c r="L3540" s="250">
        <f t="shared" ref="L3540:L3603" si="1186">ROUND(K3540-H3540,2)</f>
        <v>0</v>
      </c>
      <c r="M3540" s="19" t="s">
        <v>1260</v>
      </c>
      <c r="O3540" s="32" t="str">
        <f t="shared" si="1185"/>
        <v>E348</v>
      </c>
      <c r="P3540" s="318"/>
      <c r="T3540" s="19" t="s">
        <v>1260</v>
      </c>
    </row>
    <row r="3541" spans="1:20" s="19" customFormat="1" ht="15.75" outlineLevel="1" thickBot="1" x14ac:dyDescent="0.3">
      <c r="A3541" s="28" t="s">
        <v>895</v>
      </c>
      <c r="C3541" s="20" t="s">
        <v>1235</v>
      </c>
      <c r="E3541" s="104" t="s">
        <v>1266</v>
      </c>
      <c r="F3541" s="29"/>
      <c r="G3541" s="30"/>
      <c r="H3541" s="41">
        <f>SUBTOTAL(9,H3529:H3540)</f>
        <v>249439.12000000005</v>
      </c>
      <c r="I3541" s="29"/>
      <c r="J3541" s="30">
        <f t="shared" si="1174"/>
        <v>0</v>
      </c>
      <c r="K3541" s="41">
        <f>SUBTOTAL(9,K3529:K3540)</f>
        <v>250776.50687000004</v>
      </c>
      <c r="L3541" s="41">
        <f t="shared" si="1186"/>
        <v>1337.39</v>
      </c>
      <c r="O3541" s="32" t="str">
        <f>LEFT(A3541,5)</f>
        <v xml:space="preserve">E348 </v>
      </c>
      <c r="P3541" s="318">
        <f>-L3541/2</f>
        <v>-668.69500000000005</v>
      </c>
    </row>
    <row r="3542" spans="1:20" ht="15.75" outlineLevel="2" thickTop="1" x14ac:dyDescent="0.25">
      <c r="A3542" t="s">
        <v>293</v>
      </c>
      <c r="B3542" t="str">
        <f t="shared" ref="B3542:B3553" si="1187">CONCATENATE(A3542,"-",MONTH(E3542))</f>
        <v>E35010 TSM Easement-1</v>
      </c>
      <c r="C3542" t="s">
        <v>1230</v>
      </c>
      <c r="E3542" s="27">
        <v>43131</v>
      </c>
      <c r="F3542" s="249">
        <v>16974268.399999999</v>
      </c>
      <c r="G3542" s="67">
        <v>1.0999999999999999E-2</v>
      </c>
      <c r="H3542" s="250">
        <v>15559.75</v>
      </c>
      <c r="I3542" s="249">
        <f t="shared" ref="I3542:I3553" si="1188">VLOOKUP(CONCATENATE(A3542,"-12"),$B$6:$F$7816,5,FALSE)</f>
        <v>17052660.210000001</v>
      </c>
      <c r="J3542" s="67">
        <f t="shared" si="1174"/>
        <v>1.0999999999999999E-2</v>
      </c>
      <c r="K3542" s="259">
        <f t="shared" ref="K3542:K3553" si="1189">I3542*J3542/12</f>
        <v>15631.605192499999</v>
      </c>
      <c r="L3542" s="250">
        <f t="shared" si="1186"/>
        <v>71.86</v>
      </c>
      <c r="M3542" s="19" t="s">
        <v>1260</v>
      </c>
      <c r="O3542" s="32" t="str">
        <f t="shared" ref="O3542:O3553" si="1190">LEFT(A3542,4)</f>
        <v>E350</v>
      </c>
      <c r="P3542" s="318"/>
      <c r="T3542" s="19" t="s">
        <v>1260</v>
      </c>
    </row>
    <row r="3543" spans="1:20" outlineLevel="2" x14ac:dyDescent="0.25">
      <c r="A3543" t="s">
        <v>293</v>
      </c>
      <c r="B3543" t="str">
        <f t="shared" si="1187"/>
        <v>E35010 TSM Easement-2</v>
      </c>
      <c r="C3543" s="19" t="s">
        <v>1230</v>
      </c>
      <c r="E3543" s="27">
        <v>43159</v>
      </c>
      <c r="F3543" s="249">
        <v>16975831.52</v>
      </c>
      <c r="G3543" s="67">
        <v>1.0999999999999999E-2</v>
      </c>
      <c r="H3543" s="250">
        <v>15561.18</v>
      </c>
      <c r="I3543" s="249">
        <f t="shared" si="1188"/>
        <v>17052660.210000001</v>
      </c>
      <c r="J3543" s="67">
        <f t="shared" si="1174"/>
        <v>1.0999999999999999E-2</v>
      </c>
      <c r="K3543" s="259">
        <f t="shared" si="1189"/>
        <v>15631.605192499999</v>
      </c>
      <c r="L3543" s="250">
        <f t="shared" si="1186"/>
        <v>70.430000000000007</v>
      </c>
      <c r="M3543" s="19" t="s">
        <v>1260</v>
      </c>
      <c r="O3543" s="32" t="str">
        <f t="shared" si="1190"/>
        <v>E350</v>
      </c>
      <c r="P3543" s="318"/>
      <c r="T3543" s="19" t="s">
        <v>1260</v>
      </c>
    </row>
    <row r="3544" spans="1:20" outlineLevel="2" x14ac:dyDescent="0.25">
      <c r="A3544" t="s">
        <v>293</v>
      </c>
      <c r="B3544" t="str">
        <f t="shared" si="1187"/>
        <v>E35010 TSM Easement-3</v>
      </c>
      <c r="C3544" s="19" t="s">
        <v>1230</v>
      </c>
      <c r="E3544" s="27">
        <v>43190</v>
      </c>
      <c r="F3544" s="249">
        <v>16976797.309999999</v>
      </c>
      <c r="G3544" s="67">
        <v>1.0999999999999999E-2</v>
      </c>
      <c r="H3544" s="250">
        <v>15562.06</v>
      </c>
      <c r="I3544" s="249">
        <f t="shared" si="1188"/>
        <v>17052660.210000001</v>
      </c>
      <c r="J3544" s="67">
        <f t="shared" si="1174"/>
        <v>1.0999999999999999E-2</v>
      </c>
      <c r="K3544" s="259">
        <f t="shared" si="1189"/>
        <v>15631.605192499999</v>
      </c>
      <c r="L3544" s="250">
        <f t="shared" si="1186"/>
        <v>69.55</v>
      </c>
      <c r="M3544" s="19" t="s">
        <v>1260</v>
      </c>
      <c r="O3544" s="32" t="str">
        <f t="shared" si="1190"/>
        <v>E350</v>
      </c>
      <c r="P3544" s="318"/>
      <c r="T3544" s="19" t="s">
        <v>1260</v>
      </c>
    </row>
    <row r="3545" spans="1:20" outlineLevel="2" x14ac:dyDescent="0.25">
      <c r="A3545" t="s">
        <v>293</v>
      </c>
      <c r="B3545" t="str">
        <f t="shared" si="1187"/>
        <v>E35010 TSM Easement-4</v>
      </c>
      <c r="C3545" s="19" t="s">
        <v>1230</v>
      </c>
      <c r="E3545" s="27">
        <v>43220</v>
      </c>
      <c r="F3545" s="249">
        <v>16977015.149999999</v>
      </c>
      <c r="G3545" s="67">
        <v>1.0999999999999999E-2</v>
      </c>
      <c r="H3545" s="250">
        <v>15562.26</v>
      </c>
      <c r="I3545" s="249">
        <f t="shared" si="1188"/>
        <v>17052660.210000001</v>
      </c>
      <c r="J3545" s="67">
        <f t="shared" si="1174"/>
        <v>1.0999999999999999E-2</v>
      </c>
      <c r="K3545" s="259">
        <f t="shared" si="1189"/>
        <v>15631.605192499999</v>
      </c>
      <c r="L3545" s="250">
        <f t="shared" si="1186"/>
        <v>69.349999999999994</v>
      </c>
      <c r="M3545" s="19" t="s">
        <v>1260</v>
      </c>
      <c r="O3545" s="32" t="str">
        <f t="shared" si="1190"/>
        <v>E350</v>
      </c>
      <c r="P3545" s="318"/>
      <c r="T3545" s="19" t="s">
        <v>1260</v>
      </c>
    </row>
    <row r="3546" spans="1:20" outlineLevel="2" x14ac:dyDescent="0.25">
      <c r="A3546" t="s">
        <v>293</v>
      </c>
      <c r="B3546" t="str">
        <f t="shared" si="1187"/>
        <v>E35010 TSM Easement-5</v>
      </c>
      <c r="C3546" s="19" t="s">
        <v>1230</v>
      </c>
      <c r="E3546" s="27">
        <v>43251</v>
      </c>
      <c r="F3546" s="249">
        <v>16977041.399999999</v>
      </c>
      <c r="G3546" s="67">
        <v>1.0999999999999999E-2</v>
      </c>
      <c r="H3546" s="250">
        <v>15562.29</v>
      </c>
      <c r="I3546" s="249">
        <f t="shared" si="1188"/>
        <v>17052660.210000001</v>
      </c>
      <c r="J3546" s="67">
        <f t="shared" si="1174"/>
        <v>1.0999999999999999E-2</v>
      </c>
      <c r="K3546" s="259">
        <f t="shared" si="1189"/>
        <v>15631.605192499999</v>
      </c>
      <c r="L3546" s="250">
        <f t="shared" si="1186"/>
        <v>69.319999999999993</v>
      </c>
      <c r="M3546" s="19" t="s">
        <v>1260</v>
      </c>
      <c r="O3546" s="32" t="str">
        <f t="shared" si="1190"/>
        <v>E350</v>
      </c>
      <c r="P3546" s="318"/>
      <c r="T3546" s="19" t="s">
        <v>1260</v>
      </c>
    </row>
    <row r="3547" spans="1:20" outlineLevel="2" x14ac:dyDescent="0.25">
      <c r="A3547" t="s">
        <v>293</v>
      </c>
      <c r="B3547" t="str">
        <f t="shared" si="1187"/>
        <v>E35010 TSM Easement-6</v>
      </c>
      <c r="C3547" s="19" t="s">
        <v>1230</v>
      </c>
      <c r="E3547" s="27">
        <v>43281</v>
      </c>
      <c r="F3547" s="249">
        <v>16977068.609999999</v>
      </c>
      <c r="G3547" s="67">
        <v>1.0999999999999999E-2</v>
      </c>
      <c r="H3547" s="250">
        <v>15562.31</v>
      </c>
      <c r="I3547" s="249">
        <f t="shared" si="1188"/>
        <v>17052660.210000001</v>
      </c>
      <c r="J3547" s="67">
        <f t="shared" si="1174"/>
        <v>1.0999999999999999E-2</v>
      </c>
      <c r="K3547" s="259">
        <f t="shared" si="1189"/>
        <v>15631.605192499999</v>
      </c>
      <c r="L3547" s="250">
        <f t="shared" si="1186"/>
        <v>69.3</v>
      </c>
      <c r="M3547" s="19" t="s">
        <v>1260</v>
      </c>
      <c r="O3547" s="32" t="str">
        <f t="shared" si="1190"/>
        <v>E350</v>
      </c>
      <c r="P3547" s="318"/>
      <c r="T3547" s="19" t="s">
        <v>1260</v>
      </c>
    </row>
    <row r="3548" spans="1:20" outlineLevel="2" x14ac:dyDescent="0.25">
      <c r="A3548" t="s">
        <v>293</v>
      </c>
      <c r="B3548" t="str">
        <f t="shared" si="1187"/>
        <v>E35010 TSM Easement-7</v>
      </c>
      <c r="C3548" s="19" t="s">
        <v>1230</v>
      </c>
      <c r="E3548" s="27">
        <v>43312</v>
      </c>
      <c r="F3548" s="249">
        <v>16977082.34</v>
      </c>
      <c r="G3548" s="67">
        <v>1.0999999999999999E-2</v>
      </c>
      <c r="H3548" s="250">
        <v>15562.33</v>
      </c>
      <c r="I3548" s="249">
        <f t="shared" si="1188"/>
        <v>17052660.210000001</v>
      </c>
      <c r="J3548" s="67">
        <f t="shared" si="1174"/>
        <v>1.0999999999999999E-2</v>
      </c>
      <c r="K3548" s="259">
        <f t="shared" si="1189"/>
        <v>15631.605192499999</v>
      </c>
      <c r="L3548" s="250">
        <f t="shared" si="1186"/>
        <v>69.28</v>
      </c>
      <c r="M3548" s="19" t="s">
        <v>1260</v>
      </c>
      <c r="O3548" s="32" t="str">
        <f t="shared" si="1190"/>
        <v>E350</v>
      </c>
      <c r="P3548" s="318"/>
      <c r="T3548" s="19" t="s">
        <v>1260</v>
      </c>
    </row>
    <row r="3549" spans="1:20" outlineLevel="2" x14ac:dyDescent="0.25">
      <c r="A3549" t="s">
        <v>293</v>
      </c>
      <c r="B3549" t="str">
        <f t="shared" si="1187"/>
        <v>E35010 TSM Easement-8</v>
      </c>
      <c r="C3549" s="19" t="s">
        <v>1230</v>
      </c>
      <c r="E3549" s="27">
        <v>43343</v>
      </c>
      <c r="F3549" s="249">
        <v>16977376.16</v>
      </c>
      <c r="G3549" s="67">
        <v>1.0999999999999999E-2</v>
      </c>
      <c r="H3549" s="250">
        <v>15562.59</v>
      </c>
      <c r="I3549" s="249">
        <f t="shared" si="1188"/>
        <v>17052660.210000001</v>
      </c>
      <c r="J3549" s="67">
        <f t="shared" si="1174"/>
        <v>1.0999999999999999E-2</v>
      </c>
      <c r="K3549" s="259">
        <f t="shared" si="1189"/>
        <v>15631.605192499999</v>
      </c>
      <c r="L3549" s="250">
        <f t="shared" si="1186"/>
        <v>69.02</v>
      </c>
      <c r="M3549" s="19" t="s">
        <v>1260</v>
      </c>
      <c r="O3549" s="32" t="str">
        <f t="shared" si="1190"/>
        <v>E350</v>
      </c>
      <c r="P3549" s="318"/>
      <c r="T3549" s="19" t="s">
        <v>1260</v>
      </c>
    </row>
    <row r="3550" spans="1:20" outlineLevel="2" x14ac:dyDescent="0.25">
      <c r="A3550" t="s">
        <v>293</v>
      </c>
      <c r="B3550" t="str">
        <f t="shared" si="1187"/>
        <v>E35010 TSM Easement-9</v>
      </c>
      <c r="C3550" s="19" t="s">
        <v>1230</v>
      </c>
      <c r="E3550" s="27">
        <v>43373</v>
      </c>
      <c r="F3550" s="249">
        <v>16977697.43</v>
      </c>
      <c r="G3550" s="67">
        <v>1.0999999999999999E-2</v>
      </c>
      <c r="H3550" s="250">
        <v>15562.89</v>
      </c>
      <c r="I3550" s="249">
        <f t="shared" si="1188"/>
        <v>17052660.210000001</v>
      </c>
      <c r="J3550" s="67">
        <f t="shared" si="1174"/>
        <v>1.0999999999999999E-2</v>
      </c>
      <c r="K3550" s="259">
        <f t="shared" si="1189"/>
        <v>15631.605192499999</v>
      </c>
      <c r="L3550" s="250">
        <f t="shared" si="1186"/>
        <v>68.72</v>
      </c>
      <c r="M3550" s="19" t="s">
        <v>1260</v>
      </c>
      <c r="O3550" s="32" t="str">
        <f t="shared" si="1190"/>
        <v>E350</v>
      </c>
      <c r="P3550" s="318"/>
      <c r="T3550" s="19" t="s">
        <v>1260</v>
      </c>
    </row>
    <row r="3551" spans="1:20" outlineLevel="2" x14ac:dyDescent="0.25">
      <c r="A3551" t="s">
        <v>293</v>
      </c>
      <c r="B3551" t="str">
        <f t="shared" si="1187"/>
        <v>E35010 TSM Easement-10</v>
      </c>
      <c r="C3551" s="19" t="s">
        <v>1230</v>
      </c>
      <c r="E3551" s="27">
        <v>43404</v>
      </c>
      <c r="F3551" s="249">
        <v>16977738.739999998</v>
      </c>
      <c r="G3551" s="67">
        <v>1.0999999999999999E-2</v>
      </c>
      <c r="H3551" s="250">
        <v>15562.93</v>
      </c>
      <c r="I3551" s="249">
        <f t="shared" si="1188"/>
        <v>17052660.210000001</v>
      </c>
      <c r="J3551" s="67">
        <f t="shared" si="1174"/>
        <v>1.0999999999999999E-2</v>
      </c>
      <c r="K3551" s="259">
        <f t="shared" si="1189"/>
        <v>15631.605192499999</v>
      </c>
      <c r="L3551" s="250">
        <f t="shared" si="1186"/>
        <v>68.680000000000007</v>
      </c>
      <c r="M3551" s="19" t="s">
        <v>1260</v>
      </c>
      <c r="O3551" s="32" t="str">
        <f t="shared" si="1190"/>
        <v>E350</v>
      </c>
      <c r="P3551" s="318"/>
      <c r="T3551" s="19" t="s">
        <v>1260</v>
      </c>
    </row>
    <row r="3552" spans="1:20" outlineLevel="2" x14ac:dyDescent="0.25">
      <c r="A3552" t="s">
        <v>293</v>
      </c>
      <c r="B3552" t="str">
        <f t="shared" si="1187"/>
        <v>E35010 TSM Easement-11</v>
      </c>
      <c r="C3552" s="19" t="s">
        <v>1230</v>
      </c>
      <c r="E3552" s="27">
        <v>43434</v>
      </c>
      <c r="F3552" s="249">
        <v>17015199.469999999</v>
      </c>
      <c r="G3552" s="67">
        <v>1.0999999999999999E-2</v>
      </c>
      <c r="H3552" s="250">
        <v>15597.27</v>
      </c>
      <c r="I3552" s="249">
        <f t="shared" si="1188"/>
        <v>17052660.210000001</v>
      </c>
      <c r="J3552" s="67">
        <f t="shared" si="1174"/>
        <v>1.0999999999999999E-2</v>
      </c>
      <c r="K3552" s="259">
        <f t="shared" si="1189"/>
        <v>15631.605192499999</v>
      </c>
      <c r="L3552" s="250">
        <f t="shared" si="1186"/>
        <v>34.340000000000003</v>
      </c>
      <c r="M3552" s="19" t="s">
        <v>1260</v>
      </c>
      <c r="O3552" s="32" t="str">
        <f t="shared" si="1190"/>
        <v>E350</v>
      </c>
      <c r="P3552" s="318"/>
      <c r="T3552" s="19" t="s">
        <v>1260</v>
      </c>
    </row>
    <row r="3553" spans="1:20" outlineLevel="2" x14ac:dyDescent="0.25">
      <c r="A3553" t="s">
        <v>293</v>
      </c>
      <c r="B3553" t="str">
        <f t="shared" si="1187"/>
        <v>E35010 TSM Easement-12</v>
      </c>
      <c r="C3553" s="19" t="s">
        <v>1230</v>
      </c>
      <c r="E3553" s="27">
        <v>43465</v>
      </c>
      <c r="F3553" s="249">
        <v>17052660.210000001</v>
      </c>
      <c r="G3553" s="67">
        <v>1.0999999999999999E-2</v>
      </c>
      <c r="H3553" s="250">
        <v>15631.61</v>
      </c>
      <c r="I3553" s="249">
        <f t="shared" si="1188"/>
        <v>17052660.210000001</v>
      </c>
      <c r="J3553" s="67">
        <f t="shared" si="1174"/>
        <v>1.0999999999999999E-2</v>
      </c>
      <c r="K3553" s="259">
        <f t="shared" si="1189"/>
        <v>15631.605192499999</v>
      </c>
      <c r="L3553" s="250">
        <f t="shared" si="1186"/>
        <v>0</v>
      </c>
      <c r="M3553" s="19" t="s">
        <v>1260</v>
      </c>
      <c r="O3553" s="32" t="str">
        <f t="shared" si="1190"/>
        <v>E350</v>
      </c>
      <c r="P3553" s="318"/>
      <c r="T3553" s="19" t="s">
        <v>1260</v>
      </c>
    </row>
    <row r="3554" spans="1:20" s="19" customFormat="1" ht="15.75" outlineLevel="1" thickBot="1" x14ac:dyDescent="0.3">
      <c r="A3554" s="28" t="s">
        <v>896</v>
      </c>
      <c r="C3554" s="20" t="s">
        <v>1233</v>
      </c>
      <c r="E3554" s="104" t="s">
        <v>1266</v>
      </c>
      <c r="F3554" s="29"/>
      <c r="G3554" s="30"/>
      <c r="H3554" s="41">
        <f>SUBTOTAL(9,H3542:H3553)</f>
        <v>186849.46999999997</v>
      </c>
      <c r="I3554" s="29"/>
      <c r="J3554" s="30">
        <f t="shared" si="1174"/>
        <v>0</v>
      </c>
      <c r="K3554" s="41">
        <f>SUBTOTAL(9,K3542:K3553)</f>
        <v>187579.26230999993</v>
      </c>
      <c r="L3554" s="41">
        <f t="shared" si="1186"/>
        <v>729.79</v>
      </c>
      <c r="O3554" s="32" t="str">
        <f>LEFT(A3554,5)</f>
        <v>E3501</v>
      </c>
      <c r="P3554" s="318">
        <f>-L3554/2</f>
        <v>-364.89499999999998</v>
      </c>
    </row>
    <row r="3555" spans="1:20" ht="15.75" outlineLevel="2" thickTop="1" x14ac:dyDescent="0.25">
      <c r="A3555" t="s">
        <v>294</v>
      </c>
      <c r="B3555" t="str">
        <f t="shared" ref="B3555:B3566" si="1191">CONCATENATE(A3555,"-",MONTH(E3555))</f>
        <v>E35010 TSM Easement,Colstrip 1-2Com-1</v>
      </c>
      <c r="C3555" s="19" t="s">
        <v>1230</v>
      </c>
      <c r="E3555" s="27">
        <v>43131</v>
      </c>
      <c r="F3555" s="249">
        <v>682302.76</v>
      </c>
      <c r="G3555" s="67">
        <v>1.0999999999999999E-2</v>
      </c>
      <c r="H3555" s="250">
        <v>625.44000000000005</v>
      </c>
      <c r="I3555" s="249">
        <f t="shared" ref="I3555:I3566" si="1192">VLOOKUP(CONCATENATE(A3555,"-12"),$B$6:$F$7816,5,FALSE)</f>
        <v>682302.76</v>
      </c>
      <c r="J3555" s="67">
        <f t="shared" si="1174"/>
        <v>1.0999999999999999E-2</v>
      </c>
      <c r="K3555" s="259">
        <f t="shared" ref="K3555:K3566" si="1193">I3555*J3555/12</f>
        <v>625.4441966666667</v>
      </c>
      <c r="L3555" s="250">
        <f t="shared" si="1186"/>
        <v>0</v>
      </c>
      <c r="M3555" s="19" t="s">
        <v>1260</v>
      </c>
      <c r="O3555" s="32" t="str">
        <f t="shared" ref="O3555:O3566" si="1194">LEFT(A3555,4)</f>
        <v>E350</v>
      </c>
      <c r="P3555" s="318"/>
      <c r="T3555" s="19" t="s">
        <v>1260</v>
      </c>
    </row>
    <row r="3556" spans="1:20" outlineLevel="2" x14ac:dyDescent="0.25">
      <c r="A3556" t="s">
        <v>294</v>
      </c>
      <c r="B3556" t="str">
        <f t="shared" si="1191"/>
        <v>E35010 TSM Easement,Colstrip 1-2Com-2</v>
      </c>
      <c r="C3556" s="19" t="s">
        <v>1230</v>
      </c>
      <c r="E3556" s="27">
        <v>43159</v>
      </c>
      <c r="F3556" s="249">
        <v>682302.76</v>
      </c>
      <c r="G3556" s="67">
        <v>1.0999999999999999E-2</v>
      </c>
      <c r="H3556" s="250">
        <v>625.44000000000005</v>
      </c>
      <c r="I3556" s="249">
        <f t="shared" si="1192"/>
        <v>682302.76</v>
      </c>
      <c r="J3556" s="67">
        <f t="shared" si="1174"/>
        <v>1.0999999999999999E-2</v>
      </c>
      <c r="K3556" s="259">
        <f t="shared" si="1193"/>
        <v>625.4441966666667</v>
      </c>
      <c r="L3556" s="250">
        <f t="shared" si="1186"/>
        <v>0</v>
      </c>
      <c r="M3556" s="19" t="s">
        <v>1260</v>
      </c>
      <c r="O3556" s="32" t="str">
        <f t="shared" si="1194"/>
        <v>E350</v>
      </c>
      <c r="P3556" s="318"/>
      <c r="T3556" s="19" t="s">
        <v>1260</v>
      </c>
    </row>
    <row r="3557" spans="1:20" outlineLevel="2" x14ac:dyDescent="0.25">
      <c r="A3557" t="s">
        <v>294</v>
      </c>
      <c r="B3557" t="str">
        <f t="shared" si="1191"/>
        <v>E35010 TSM Easement,Colstrip 1-2Com-3</v>
      </c>
      <c r="C3557" s="19" t="s">
        <v>1230</v>
      </c>
      <c r="E3557" s="27">
        <v>43190</v>
      </c>
      <c r="F3557" s="249">
        <v>682302.76</v>
      </c>
      <c r="G3557" s="67">
        <v>1.0999999999999999E-2</v>
      </c>
      <c r="H3557" s="250">
        <v>625.44000000000005</v>
      </c>
      <c r="I3557" s="249">
        <f t="shared" si="1192"/>
        <v>682302.76</v>
      </c>
      <c r="J3557" s="67">
        <f t="shared" si="1174"/>
        <v>1.0999999999999999E-2</v>
      </c>
      <c r="K3557" s="259">
        <f t="shared" si="1193"/>
        <v>625.4441966666667</v>
      </c>
      <c r="L3557" s="250">
        <f t="shared" si="1186"/>
        <v>0</v>
      </c>
      <c r="M3557" s="19" t="s">
        <v>1260</v>
      </c>
      <c r="O3557" s="32" t="str">
        <f t="shared" si="1194"/>
        <v>E350</v>
      </c>
      <c r="P3557" s="318"/>
      <c r="T3557" s="19" t="s">
        <v>1260</v>
      </c>
    </row>
    <row r="3558" spans="1:20" outlineLevel="2" x14ac:dyDescent="0.25">
      <c r="A3558" t="s">
        <v>294</v>
      </c>
      <c r="B3558" t="str">
        <f t="shared" si="1191"/>
        <v>E35010 TSM Easement,Colstrip 1-2Com-4</v>
      </c>
      <c r="C3558" s="19" t="s">
        <v>1230</v>
      </c>
      <c r="E3558" s="27">
        <v>43220</v>
      </c>
      <c r="F3558" s="249">
        <v>682302.76</v>
      </c>
      <c r="G3558" s="67">
        <v>1.0999999999999999E-2</v>
      </c>
      <c r="H3558" s="250">
        <v>625.44000000000005</v>
      </c>
      <c r="I3558" s="249">
        <f t="shared" si="1192"/>
        <v>682302.76</v>
      </c>
      <c r="J3558" s="67">
        <f t="shared" si="1174"/>
        <v>1.0999999999999999E-2</v>
      </c>
      <c r="K3558" s="259">
        <f t="shared" si="1193"/>
        <v>625.4441966666667</v>
      </c>
      <c r="L3558" s="250">
        <f t="shared" si="1186"/>
        <v>0</v>
      </c>
      <c r="M3558" s="19" t="s">
        <v>1260</v>
      </c>
      <c r="O3558" s="32" t="str">
        <f t="shared" si="1194"/>
        <v>E350</v>
      </c>
      <c r="P3558" s="318"/>
      <c r="T3558" s="19" t="s">
        <v>1260</v>
      </c>
    </row>
    <row r="3559" spans="1:20" outlineLevel="2" x14ac:dyDescent="0.25">
      <c r="A3559" t="s">
        <v>294</v>
      </c>
      <c r="B3559" t="str">
        <f t="shared" si="1191"/>
        <v>E35010 TSM Easement,Colstrip 1-2Com-5</v>
      </c>
      <c r="C3559" s="19" t="s">
        <v>1230</v>
      </c>
      <c r="E3559" s="27">
        <v>43251</v>
      </c>
      <c r="F3559" s="249">
        <v>682302.76</v>
      </c>
      <c r="G3559" s="67">
        <v>1.0999999999999999E-2</v>
      </c>
      <c r="H3559" s="250">
        <v>625.44000000000005</v>
      </c>
      <c r="I3559" s="249">
        <f t="shared" si="1192"/>
        <v>682302.76</v>
      </c>
      <c r="J3559" s="67">
        <f t="shared" si="1174"/>
        <v>1.0999999999999999E-2</v>
      </c>
      <c r="K3559" s="259">
        <f t="shared" si="1193"/>
        <v>625.4441966666667</v>
      </c>
      <c r="L3559" s="250">
        <f t="shared" si="1186"/>
        <v>0</v>
      </c>
      <c r="M3559" s="19" t="s">
        <v>1260</v>
      </c>
      <c r="O3559" s="32" t="str">
        <f t="shared" si="1194"/>
        <v>E350</v>
      </c>
      <c r="P3559" s="318"/>
      <c r="T3559" s="19" t="s">
        <v>1260</v>
      </c>
    </row>
    <row r="3560" spans="1:20" outlineLevel="2" x14ac:dyDescent="0.25">
      <c r="A3560" t="s">
        <v>294</v>
      </c>
      <c r="B3560" t="str">
        <f t="shared" si="1191"/>
        <v>E35010 TSM Easement,Colstrip 1-2Com-6</v>
      </c>
      <c r="C3560" s="19" t="s">
        <v>1230</v>
      </c>
      <c r="E3560" s="27">
        <v>43281</v>
      </c>
      <c r="F3560" s="249">
        <v>682302.76</v>
      </c>
      <c r="G3560" s="67">
        <v>1.0999999999999999E-2</v>
      </c>
      <c r="H3560" s="250">
        <v>625.44000000000005</v>
      </c>
      <c r="I3560" s="249">
        <f t="shared" si="1192"/>
        <v>682302.76</v>
      </c>
      <c r="J3560" s="67">
        <f t="shared" si="1174"/>
        <v>1.0999999999999999E-2</v>
      </c>
      <c r="K3560" s="259">
        <f t="shared" si="1193"/>
        <v>625.4441966666667</v>
      </c>
      <c r="L3560" s="250">
        <f t="shared" si="1186"/>
        <v>0</v>
      </c>
      <c r="M3560" s="19" t="s">
        <v>1260</v>
      </c>
      <c r="O3560" s="32" t="str">
        <f t="shared" si="1194"/>
        <v>E350</v>
      </c>
      <c r="P3560" s="318"/>
      <c r="T3560" s="19" t="s">
        <v>1260</v>
      </c>
    </row>
    <row r="3561" spans="1:20" outlineLevel="2" x14ac:dyDescent="0.25">
      <c r="A3561" t="s">
        <v>294</v>
      </c>
      <c r="B3561" t="str">
        <f t="shared" si="1191"/>
        <v>E35010 TSM Easement,Colstrip 1-2Com-7</v>
      </c>
      <c r="C3561" s="19" t="s">
        <v>1230</v>
      </c>
      <c r="E3561" s="27">
        <v>43312</v>
      </c>
      <c r="F3561" s="249">
        <v>682302.76</v>
      </c>
      <c r="G3561" s="67">
        <v>1.0999999999999999E-2</v>
      </c>
      <c r="H3561" s="250">
        <v>625.44000000000005</v>
      </c>
      <c r="I3561" s="249">
        <f t="shared" si="1192"/>
        <v>682302.76</v>
      </c>
      <c r="J3561" s="67">
        <f t="shared" si="1174"/>
        <v>1.0999999999999999E-2</v>
      </c>
      <c r="K3561" s="259">
        <f t="shared" si="1193"/>
        <v>625.4441966666667</v>
      </c>
      <c r="L3561" s="250">
        <f t="shared" si="1186"/>
        <v>0</v>
      </c>
      <c r="M3561" s="19" t="s">
        <v>1260</v>
      </c>
      <c r="O3561" s="32" t="str">
        <f t="shared" si="1194"/>
        <v>E350</v>
      </c>
      <c r="P3561" s="318"/>
      <c r="T3561" s="19" t="s">
        <v>1260</v>
      </c>
    </row>
    <row r="3562" spans="1:20" outlineLevel="2" x14ac:dyDescent="0.25">
      <c r="A3562" t="s">
        <v>294</v>
      </c>
      <c r="B3562" t="str">
        <f t="shared" si="1191"/>
        <v>E35010 TSM Easement,Colstrip 1-2Com-8</v>
      </c>
      <c r="C3562" s="19" t="s">
        <v>1230</v>
      </c>
      <c r="E3562" s="27">
        <v>43343</v>
      </c>
      <c r="F3562" s="249">
        <v>682302.76</v>
      </c>
      <c r="G3562" s="67">
        <v>1.0999999999999999E-2</v>
      </c>
      <c r="H3562" s="250">
        <v>625.44000000000005</v>
      </c>
      <c r="I3562" s="249">
        <f t="shared" si="1192"/>
        <v>682302.76</v>
      </c>
      <c r="J3562" s="67">
        <f t="shared" si="1174"/>
        <v>1.0999999999999999E-2</v>
      </c>
      <c r="K3562" s="259">
        <f t="shared" si="1193"/>
        <v>625.4441966666667</v>
      </c>
      <c r="L3562" s="250">
        <f t="shared" si="1186"/>
        <v>0</v>
      </c>
      <c r="M3562" s="19" t="s">
        <v>1260</v>
      </c>
      <c r="O3562" s="32" t="str">
        <f t="shared" si="1194"/>
        <v>E350</v>
      </c>
      <c r="P3562" s="318"/>
      <c r="T3562" s="19" t="s">
        <v>1260</v>
      </c>
    </row>
    <row r="3563" spans="1:20" outlineLevel="2" x14ac:dyDescent="0.25">
      <c r="A3563" t="s">
        <v>294</v>
      </c>
      <c r="B3563" t="str">
        <f t="shared" si="1191"/>
        <v>E35010 TSM Easement,Colstrip 1-2Com-9</v>
      </c>
      <c r="C3563" s="19" t="s">
        <v>1230</v>
      </c>
      <c r="E3563" s="27">
        <v>43373</v>
      </c>
      <c r="F3563" s="249">
        <v>682302.76</v>
      </c>
      <c r="G3563" s="67">
        <v>1.0999999999999999E-2</v>
      </c>
      <c r="H3563" s="250">
        <v>625.44000000000005</v>
      </c>
      <c r="I3563" s="249">
        <f t="shared" si="1192"/>
        <v>682302.76</v>
      </c>
      <c r="J3563" s="67">
        <f t="shared" si="1174"/>
        <v>1.0999999999999999E-2</v>
      </c>
      <c r="K3563" s="259">
        <f t="shared" si="1193"/>
        <v>625.4441966666667</v>
      </c>
      <c r="L3563" s="250">
        <f t="shared" si="1186"/>
        <v>0</v>
      </c>
      <c r="M3563" s="19" t="s">
        <v>1260</v>
      </c>
      <c r="O3563" s="32" t="str">
        <f t="shared" si="1194"/>
        <v>E350</v>
      </c>
      <c r="P3563" s="318"/>
      <c r="T3563" s="19" t="s">
        <v>1260</v>
      </c>
    </row>
    <row r="3564" spans="1:20" outlineLevel="2" x14ac:dyDescent="0.25">
      <c r="A3564" t="s">
        <v>294</v>
      </c>
      <c r="B3564" t="str">
        <f t="shared" si="1191"/>
        <v>E35010 TSM Easement,Colstrip 1-2Com-10</v>
      </c>
      <c r="C3564" s="19" t="s">
        <v>1230</v>
      </c>
      <c r="E3564" s="27">
        <v>43404</v>
      </c>
      <c r="F3564" s="249">
        <v>682302.76</v>
      </c>
      <c r="G3564" s="67">
        <v>1.0999999999999999E-2</v>
      </c>
      <c r="H3564" s="250">
        <v>625.44000000000005</v>
      </c>
      <c r="I3564" s="249">
        <f t="shared" si="1192"/>
        <v>682302.76</v>
      </c>
      <c r="J3564" s="67">
        <f t="shared" si="1174"/>
        <v>1.0999999999999999E-2</v>
      </c>
      <c r="K3564" s="259">
        <f t="shared" si="1193"/>
        <v>625.4441966666667</v>
      </c>
      <c r="L3564" s="250">
        <f t="shared" si="1186"/>
        <v>0</v>
      </c>
      <c r="M3564" s="19" t="s">
        <v>1260</v>
      </c>
      <c r="O3564" s="32" t="str">
        <f t="shared" si="1194"/>
        <v>E350</v>
      </c>
      <c r="P3564" s="318"/>
      <c r="T3564" s="19" t="s">
        <v>1260</v>
      </c>
    </row>
    <row r="3565" spans="1:20" outlineLevel="2" x14ac:dyDescent="0.25">
      <c r="A3565" t="s">
        <v>294</v>
      </c>
      <c r="B3565" t="str">
        <f t="shared" si="1191"/>
        <v>E35010 TSM Easement,Colstrip 1-2Com-11</v>
      </c>
      <c r="C3565" s="19" t="s">
        <v>1230</v>
      </c>
      <c r="E3565" s="27">
        <v>43434</v>
      </c>
      <c r="F3565" s="249">
        <v>682302.76</v>
      </c>
      <c r="G3565" s="67">
        <v>1.0999999999999999E-2</v>
      </c>
      <c r="H3565" s="250">
        <v>625.44000000000005</v>
      </c>
      <c r="I3565" s="249">
        <f t="shared" si="1192"/>
        <v>682302.76</v>
      </c>
      <c r="J3565" s="67">
        <f t="shared" si="1174"/>
        <v>1.0999999999999999E-2</v>
      </c>
      <c r="K3565" s="259">
        <f t="shared" si="1193"/>
        <v>625.4441966666667</v>
      </c>
      <c r="L3565" s="250">
        <f t="shared" si="1186"/>
        <v>0</v>
      </c>
      <c r="M3565" s="19" t="s">
        <v>1260</v>
      </c>
      <c r="O3565" s="32" t="str">
        <f t="shared" si="1194"/>
        <v>E350</v>
      </c>
      <c r="P3565" s="318"/>
      <c r="T3565" s="19" t="s">
        <v>1260</v>
      </c>
    </row>
    <row r="3566" spans="1:20" outlineLevel="2" x14ac:dyDescent="0.25">
      <c r="A3566" t="s">
        <v>294</v>
      </c>
      <c r="B3566" t="str">
        <f t="shared" si="1191"/>
        <v>E35010 TSM Easement,Colstrip 1-2Com-12</v>
      </c>
      <c r="C3566" s="19" t="s">
        <v>1230</v>
      </c>
      <c r="E3566" s="27">
        <v>43465</v>
      </c>
      <c r="F3566" s="249">
        <v>682302.76</v>
      </c>
      <c r="G3566" s="67">
        <v>1.0999999999999999E-2</v>
      </c>
      <c r="H3566" s="250">
        <v>625.44000000000005</v>
      </c>
      <c r="I3566" s="249">
        <f t="shared" si="1192"/>
        <v>682302.76</v>
      </c>
      <c r="J3566" s="67">
        <f t="shared" ref="J3566:J3629" si="1195">G3566</f>
        <v>1.0999999999999999E-2</v>
      </c>
      <c r="K3566" s="259">
        <f t="shared" si="1193"/>
        <v>625.4441966666667</v>
      </c>
      <c r="L3566" s="250">
        <f t="shared" si="1186"/>
        <v>0</v>
      </c>
      <c r="M3566" s="19" t="s">
        <v>1260</v>
      </c>
      <c r="O3566" s="32" t="str">
        <f t="shared" si="1194"/>
        <v>E350</v>
      </c>
      <c r="P3566" s="318"/>
      <c r="T3566" s="19" t="s">
        <v>1260</v>
      </c>
    </row>
    <row r="3567" spans="1:20" s="19" customFormat="1" ht="15.75" outlineLevel="1" thickBot="1" x14ac:dyDescent="0.3">
      <c r="A3567" s="28" t="s">
        <v>897</v>
      </c>
      <c r="C3567" s="20" t="s">
        <v>1233</v>
      </c>
      <c r="E3567" s="104" t="s">
        <v>1266</v>
      </c>
      <c r="F3567" s="29"/>
      <c r="G3567" s="30"/>
      <c r="H3567" s="41">
        <f>SUBTOTAL(9,H3555:H3566)</f>
        <v>7505.2800000000025</v>
      </c>
      <c r="I3567" s="29"/>
      <c r="J3567" s="30">
        <f t="shared" si="1195"/>
        <v>0</v>
      </c>
      <c r="K3567" s="41">
        <f>SUBTOTAL(9,K3555:K3566)</f>
        <v>7505.330359999999</v>
      </c>
      <c r="L3567" s="41">
        <f t="shared" si="1186"/>
        <v>0.05</v>
      </c>
      <c r="O3567" s="32" t="str">
        <f>LEFT(A3567,5)</f>
        <v>E3501</v>
      </c>
      <c r="P3567" s="318">
        <f>-L3567/2</f>
        <v>-2.5000000000000001E-2</v>
      </c>
    </row>
    <row r="3568" spans="1:20" ht="15.75" outlineLevel="2" thickTop="1" x14ac:dyDescent="0.25">
      <c r="A3568" t="s">
        <v>295</v>
      </c>
      <c r="B3568" t="str">
        <f t="shared" ref="B3568:B3579" si="1196">CONCATENATE(A3568,"-",MONTH(E3568))</f>
        <v>E35010 TSM Easement,Colstrip 3-4Com-1</v>
      </c>
      <c r="C3568" s="19" t="s">
        <v>1230</v>
      </c>
      <c r="E3568" s="27">
        <v>43131</v>
      </c>
      <c r="F3568" s="249">
        <v>1071124.0900000001</v>
      </c>
      <c r="G3568" s="67">
        <v>1.0999999999999999E-2</v>
      </c>
      <c r="H3568" s="250">
        <v>981.86</v>
      </c>
      <c r="I3568" s="249">
        <f t="shared" ref="I3568:I3579" si="1197">VLOOKUP(CONCATENATE(A3568,"-12"),$B$6:$F$7816,5,FALSE)</f>
        <v>1071124.0900000001</v>
      </c>
      <c r="J3568" s="67">
        <f t="shared" si="1195"/>
        <v>1.0999999999999999E-2</v>
      </c>
      <c r="K3568" s="259">
        <f t="shared" ref="K3568:K3579" si="1198">I3568*J3568/12</f>
        <v>981.86374916666671</v>
      </c>
      <c r="L3568" s="250">
        <f t="shared" si="1186"/>
        <v>0</v>
      </c>
      <c r="M3568" s="19" t="s">
        <v>1260</v>
      </c>
      <c r="O3568" s="32" t="str">
        <f t="shared" ref="O3568:O3579" si="1199">LEFT(A3568,4)</f>
        <v>E350</v>
      </c>
      <c r="P3568" s="318"/>
      <c r="T3568" s="19" t="s">
        <v>1260</v>
      </c>
    </row>
    <row r="3569" spans="1:20" outlineLevel="2" x14ac:dyDescent="0.25">
      <c r="A3569" t="s">
        <v>295</v>
      </c>
      <c r="B3569" t="str">
        <f t="shared" si="1196"/>
        <v>E35010 TSM Easement,Colstrip 3-4Com-2</v>
      </c>
      <c r="C3569" s="19" t="s">
        <v>1230</v>
      </c>
      <c r="E3569" s="27">
        <v>43159</v>
      </c>
      <c r="F3569" s="249">
        <v>1071124.0900000001</v>
      </c>
      <c r="G3569" s="67">
        <v>1.0999999999999999E-2</v>
      </c>
      <c r="H3569" s="250">
        <v>981.86</v>
      </c>
      <c r="I3569" s="249">
        <f t="shared" si="1197"/>
        <v>1071124.0900000001</v>
      </c>
      <c r="J3569" s="67">
        <f t="shared" si="1195"/>
        <v>1.0999999999999999E-2</v>
      </c>
      <c r="K3569" s="259">
        <f t="shared" si="1198"/>
        <v>981.86374916666671</v>
      </c>
      <c r="L3569" s="250">
        <f t="shared" si="1186"/>
        <v>0</v>
      </c>
      <c r="M3569" s="19" t="s">
        <v>1260</v>
      </c>
      <c r="O3569" s="32" t="str">
        <f t="shared" si="1199"/>
        <v>E350</v>
      </c>
      <c r="P3569" s="318"/>
      <c r="T3569" s="19" t="s">
        <v>1260</v>
      </c>
    </row>
    <row r="3570" spans="1:20" outlineLevel="2" x14ac:dyDescent="0.25">
      <c r="A3570" t="s">
        <v>295</v>
      </c>
      <c r="B3570" t="str">
        <f t="shared" si="1196"/>
        <v>E35010 TSM Easement,Colstrip 3-4Com-3</v>
      </c>
      <c r="C3570" s="19" t="s">
        <v>1230</v>
      </c>
      <c r="E3570" s="27">
        <v>43190</v>
      </c>
      <c r="F3570" s="249">
        <v>1071124.0900000001</v>
      </c>
      <c r="G3570" s="67">
        <v>1.0999999999999999E-2</v>
      </c>
      <c r="H3570" s="250">
        <v>981.86</v>
      </c>
      <c r="I3570" s="249">
        <f t="shared" si="1197"/>
        <v>1071124.0900000001</v>
      </c>
      <c r="J3570" s="67">
        <f t="shared" si="1195"/>
        <v>1.0999999999999999E-2</v>
      </c>
      <c r="K3570" s="259">
        <f t="shared" si="1198"/>
        <v>981.86374916666671</v>
      </c>
      <c r="L3570" s="250">
        <f t="shared" si="1186"/>
        <v>0</v>
      </c>
      <c r="M3570" s="19" t="s">
        <v>1260</v>
      </c>
      <c r="O3570" s="32" t="str">
        <f t="shared" si="1199"/>
        <v>E350</v>
      </c>
      <c r="P3570" s="318"/>
      <c r="T3570" s="19" t="s">
        <v>1260</v>
      </c>
    </row>
    <row r="3571" spans="1:20" outlineLevel="2" x14ac:dyDescent="0.25">
      <c r="A3571" t="s">
        <v>295</v>
      </c>
      <c r="B3571" t="str">
        <f t="shared" si="1196"/>
        <v>E35010 TSM Easement,Colstrip 3-4Com-4</v>
      </c>
      <c r="C3571" s="19" t="s">
        <v>1230</v>
      </c>
      <c r="E3571" s="27">
        <v>43220</v>
      </c>
      <c r="F3571" s="249">
        <v>1071124.0900000001</v>
      </c>
      <c r="G3571" s="67">
        <v>1.0999999999999999E-2</v>
      </c>
      <c r="H3571" s="250">
        <v>981.86</v>
      </c>
      <c r="I3571" s="249">
        <f t="shared" si="1197"/>
        <v>1071124.0900000001</v>
      </c>
      <c r="J3571" s="67">
        <f t="shared" si="1195"/>
        <v>1.0999999999999999E-2</v>
      </c>
      <c r="K3571" s="259">
        <f t="shared" si="1198"/>
        <v>981.86374916666671</v>
      </c>
      <c r="L3571" s="250">
        <f t="shared" si="1186"/>
        <v>0</v>
      </c>
      <c r="M3571" s="19" t="s">
        <v>1260</v>
      </c>
      <c r="O3571" s="32" t="str">
        <f t="shared" si="1199"/>
        <v>E350</v>
      </c>
      <c r="P3571" s="318"/>
      <c r="T3571" s="19" t="s">
        <v>1260</v>
      </c>
    </row>
    <row r="3572" spans="1:20" outlineLevel="2" x14ac:dyDescent="0.25">
      <c r="A3572" t="s">
        <v>295</v>
      </c>
      <c r="B3572" t="str">
        <f t="shared" si="1196"/>
        <v>E35010 TSM Easement,Colstrip 3-4Com-5</v>
      </c>
      <c r="C3572" s="19" t="s">
        <v>1230</v>
      </c>
      <c r="E3572" s="27">
        <v>43251</v>
      </c>
      <c r="F3572" s="249">
        <v>1071124.0900000001</v>
      </c>
      <c r="G3572" s="67">
        <v>1.0999999999999999E-2</v>
      </c>
      <c r="H3572" s="250">
        <v>981.86</v>
      </c>
      <c r="I3572" s="249">
        <f t="shared" si="1197"/>
        <v>1071124.0900000001</v>
      </c>
      <c r="J3572" s="67">
        <f t="shared" si="1195"/>
        <v>1.0999999999999999E-2</v>
      </c>
      <c r="K3572" s="259">
        <f t="shared" si="1198"/>
        <v>981.86374916666671</v>
      </c>
      <c r="L3572" s="250">
        <f t="shared" si="1186"/>
        <v>0</v>
      </c>
      <c r="M3572" s="19" t="s">
        <v>1260</v>
      </c>
      <c r="O3572" s="32" t="str">
        <f t="shared" si="1199"/>
        <v>E350</v>
      </c>
      <c r="P3572" s="318"/>
      <c r="T3572" s="19" t="s">
        <v>1260</v>
      </c>
    </row>
    <row r="3573" spans="1:20" outlineLevel="2" x14ac:dyDescent="0.25">
      <c r="A3573" t="s">
        <v>295</v>
      </c>
      <c r="B3573" t="str">
        <f t="shared" si="1196"/>
        <v>E35010 TSM Easement,Colstrip 3-4Com-6</v>
      </c>
      <c r="C3573" s="19" t="s">
        <v>1230</v>
      </c>
      <c r="E3573" s="27">
        <v>43281</v>
      </c>
      <c r="F3573" s="249">
        <v>1071124.0900000001</v>
      </c>
      <c r="G3573" s="67">
        <v>1.0999999999999999E-2</v>
      </c>
      <c r="H3573" s="250">
        <v>981.86</v>
      </c>
      <c r="I3573" s="249">
        <f t="shared" si="1197"/>
        <v>1071124.0900000001</v>
      </c>
      <c r="J3573" s="67">
        <f t="shared" si="1195"/>
        <v>1.0999999999999999E-2</v>
      </c>
      <c r="K3573" s="259">
        <f t="shared" si="1198"/>
        <v>981.86374916666671</v>
      </c>
      <c r="L3573" s="250">
        <f t="shared" si="1186"/>
        <v>0</v>
      </c>
      <c r="M3573" s="19" t="s">
        <v>1260</v>
      </c>
      <c r="O3573" s="32" t="str">
        <f t="shared" si="1199"/>
        <v>E350</v>
      </c>
      <c r="P3573" s="318"/>
      <c r="T3573" s="19" t="s">
        <v>1260</v>
      </c>
    </row>
    <row r="3574" spans="1:20" outlineLevel="2" x14ac:dyDescent="0.25">
      <c r="A3574" t="s">
        <v>295</v>
      </c>
      <c r="B3574" t="str">
        <f t="shared" si="1196"/>
        <v>E35010 TSM Easement,Colstrip 3-4Com-7</v>
      </c>
      <c r="C3574" s="19" t="s">
        <v>1230</v>
      </c>
      <c r="E3574" s="27">
        <v>43312</v>
      </c>
      <c r="F3574" s="249">
        <v>1071124.0900000001</v>
      </c>
      <c r="G3574" s="67">
        <v>1.0999999999999999E-2</v>
      </c>
      <c r="H3574" s="250">
        <v>981.86</v>
      </c>
      <c r="I3574" s="249">
        <f t="shared" si="1197"/>
        <v>1071124.0900000001</v>
      </c>
      <c r="J3574" s="67">
        <f t="shared" si="1195"/>
        <v>1.0999999999999999E-2</v>
      </c>
      <c r="K3574" s="259">
        <f t="shared" si="1198"/>
        <v>981.86374916666671</v>
      </c>
      <c r="L3574" s="250">
        <f t="shared" si="1186"/>
        <v>0</v>
      </c>
      <c r="M3574" s="19" t="s">
        <v>1260</v>
      </c>
      <c r="O3574" s="32" t="str">
        <f t="shared" si="1199"/>
        <v>E350</v>
      </c>
      <c r="P3574" s="318"/>
      <c r="T3574" s="19" t="s">
        <v>1260</v>
      </c>
    </row>
    <row r="3575" spans="1:20" outlineLevel="2" x14ac:dyDescent="0.25">
      <c r="A3575" t="s">
        <v>295</v>
      </c>
      <c r="B3575" t="str">
        <f t="shared" si="1196"/>
        <v>E35010 TSM Easement,Colstrip 3-4Com-8</v>
      </c>
      <c r="C3575" s="19" t="s">
        <v>1230</v>
      </c>
      <c r="E3575" s="27">
        <v>43343</v>
      </c>
      <c r="F3575" s="249">
        <v>1071124.0900000001</v>
      </c>
      <c r="G3575" s="67">
        <v>1.0999999999999999E-2</v>
      </c>
      <c r="H3575" s="250">
        <v>981.86</v>
      </c>
      <c r="I3575" s="249">
        <f t="shared" si="1197"/>
        <v>1071124.0900000001</v>
      </c>
      <c r="J3575" s="67">
        <f t="shared" si="1195"/>
        <v>1.0999999999999999E-2</v>
      </c>
      <c r="K3575" s="259">
        <f t="shared" si="1198"/>
        <v>981.86374916666671</v>
      </c>
      <c r="L3575" s="250">
        <f t="shared" si="1186"/>
        <v>0</v>
      </c>
      <c r="M3575" s="19" t="s">
        <v>1260</v>
      </c>
      <c r="O3575" s="32" t="str">
        <f t="shared" si="1199"/>
        <v>E350</v>
      </c>
      <c r="P3575" s="318"/>
      <c r="T3575" s="19" t="s">
        <v>1260</v>
      </c>
    </row>
    <row r="3576" spans="1:20" outlineLevel="2" x14ac:dyDescent="0.25">
      <c r="A3576" t="s">
        <v>295</v>
      </c>
      <c r="B3576" t="str">
        <f t="shared" si="1196"/>
        <v>E35010 TSM Easement,Colstrip 3-4Com-9</v>
      </c>
      <c r="C3576" s="19" t="s">
        <v>1230</v>
      </c>
      <c r="E3576" s="27">
        <v>43373</v>
      </c>
      <c r="F3576" s="249">
        <v>1071124.0900000001</v>
      </c>
      <c r="G3576" s="67">
        <v>1.0999999999999999E-2</v>
      </c>
      <c r="H3576" s="250">
        <v>981.86</v>
      </c>
      <c r="I3576" s="249">
        <f t="shared" si="1197"/>
        <v>1071124.0900000001</v>
      </c>
      <c r="J3576" s="67">
        <f t="shared" si="1195"/>
        <v>1.0999999999999999E-2</v>
      </c>
      <c r="K3576" s="259">
        <f t="shared" si="1198"/>
        <v>981.86374916666671</v>
      </c>
      <c r="L3576" s="250">
        <f t="shared" si="1186"/>
        <v>0</v>
      </c>
      <c r="M3576" s="19" t="s">
        <v>1260</v>
      </c>
      <c r="O3576" s="32" t="str">
        <f t="shared" si="1199"/>
        <v>E350</v>
      </c>
      <c r="P3576" s="318"/>
      <c r="T3576" s="19" t="s">
        <v>1260</v>
      </c>
    </row>
    <row r="3577" spans="1:20" outlineLevel="2" x14ac:dyDescent="0.25">
      <c r="A3577" t="s">
        <v>295</v>
      </c>
      <c r="B3577" t="str">
        <f t="shared" si="1196"/>
        <v>E35010 TSM Easement,Colstrip 3-4Com-10</v>
      </c>
      <c r="C3577" s="19" t="s">
        <v>1230</v>
      </c>
      <c r="E3577" s="27">
        <v>43404</v>
      </c>
      <c r="F3577" s="249">
        <v>1071124.0900000001</v>
      </c>
      <c r="G3577" s="67">
        <v>1.0999999999999999E-2</v>
      </c>
      <c r="H3577" s="250">
        <v>981.86</v>
      </c>
      <c r="I3577" s="249">
        <f t="shared" si="1197"/>
        <v>1071124.0900000001</v>
      </c>
      <c r="J3577" s="67">
        <f t="shared" si="1195"/>
        <v>1.0999999999999999E-2</v>
      </c>
      <c r="K3577" s="259">
        <f t="shared" si="1198"/>
        <v>981.86374916666671</v>
      </c>
      <c r="L3577" s="250">
        <f t="shared" si="1186"/>
        <v>0</v>
      </c>
      <c r="M3577" s="19" t="s">
        <v>1260</v>
      </c>
      <c r="O3577" s="32" t="str">
        <f t="shared" si="1199"/>
        <v>E350</v>
      </c>
      <c r="P3577" s="318"/>
      <c r="T3577" s="19" t="s">
        <v>1260</v>
      </c>
    </row>
    <row r="3578" spans="1:20" outlineLevel="2" x14ac:dyDescent="0.25">
      <c r="A3578" t="s">
        <v>295</v>
      </c>
      <c r="B3578" t="str">
        <f t="shared" si="1196"/>
        <v>E35010 TSM Easement,Colstrip 3-4Com-11</v>
      </c>
      <c r="C3578" s="19" t="s">
        <v>1230</v>
      </c>
      <c r="E3578" s="27">
        <v>43434</v>
      </c>
      <c r="F3578" s="249">
        <v>1071124.0900000001</v>
      </c>
      <c r="G3578" s="67">
        <v>1.0999999999999999E-2</v>
      </c>
      <c r="H3578" s="250">
        <v>981.86</v>
      </c>
      <c r="I3578" s="249">
        <f t="shared" si="1197"/>
        <v>1071124.0900000001</v>
      </c>
      <c r="J3578" s="67">
        <f t="shared" si="1195"/>
        <v>1.0999999999999999E-2</v>
      </c>
      <c r="K3578" s="259">
        <f t="shared" si="1198"/>
        <v>981.86374916666671</v>
      </c>
      <c r="L3578" s="250">
        <f t="shared" si="1186"/>
        <v>0</v>
      </c>
      <c r="M3578" s="19" t="s">
        <v>1260</v>
      </c>
      <c r="O3578" s="32" t="str">
        <f t="shared" si="1199"/>
        <v>E350</v>
      </c>
      <c r="P3578" s="318"/>
      <c r="T3578" s="19" t="s">
        <v>1260</v>
      </c>
    </row>
    <row r="3579" spans="1:20" outlineLevel="2" x14ac:dyDescent="0.25">
      <c r="A3579" t="s">
        <v>295</v>
      </c>
      <c r="B3579" t="str">
        <f t="shared" si="1196"/>
        <v>E35010 TSM Easement,Colstrip 3-4Com-12</v>
      </c>
      <c r="C3579" s="19" t="s">
        <v>1230</v>
      </c>
      <c r="E3579" s="27">
        <v>43465</v>
      </c>
      <c r="F3579" s="249">
        <v>1071124.0900000001</v>
      </c>
      <c r="G3579" s="67">
        <v>1.0999999999999999E-2</v>
      </c>
      <c r="H3579" s="250">
        <v>981.86</v>
      </c>
      <c r="I3579" s="249">
        <f t="shared" si="1197"/>
        <v>1071124.0900000001</v>
      </c>
      <c r="J3579" s="67">
        <f t="shared" si="1195"/>
        <v>1.0999999999999999E-2</v>
      </c>
      <c r="K3579" s="259">
        <f t="shared" si="1198"/>
        <v>981.86374916666671</v>
      </c>
      <c r="L3579" s="250">
        <f t="shared" si="1186"/>
        <v>0</v>
      </c>
      <c r="M3579" s="19" t="s">
        <v>1260</v>
      </c>
      <c r="O3579" s="32" t="str">
        <f t="shared" si="1199"/>
        <v>E350</v>
      </c>
      <c r="P3579" s="318"/>
      <c r="T3579" s="19" t="s">
        <v>1260</v>
      </c>
    </row>
    <row r="3580" spans="1:20" s="19" customFormat="1" ht="15.75" outlineLevel="1" thickBot="1" x14ac:dyDescent="0.3">
      <c r="A3580" s="28" t="s">
        <v>898</v>
      </c>
      <c r="C3580" s="20" t="s">
        <v>1233</v>
      </c>
      <c r="E3580" s="104" t="s">
        <v>1266</v>
      </c>
      <c r="F3580" s="29"/>
      <c r="G3580" s="30"/>
      <c r="H3580" s="41">
        <f>SUBTOTAL(9,H3568:H3579)</f>
        <v>11782.320000000002</v>
      </c>
      <c r="I3580" s="29"/>
      <c r="J3580" s="30">
        <f t="shared" si="1195"/>
        <v>0</v>
      </c>
      <c r="K3580" s="41">
        <f>SUBTOTAL(9,K3568:K3579)</f>
        <v>11782.36499</v>
      </c>
      <c r="L3580" s="41">
        <f t="shared" si="1186"/>
        <v>0.04</v>
      </c>
      <c r="O3580" s="32" t="str">
        <f>LEFT(A3580,5)</f>
        <v>E3501</v>
      </c>
      <c r="P3580" s="318">
        <f>-L3580/2</f>
        <v>-0.02</v>
      </c>
    </row>
    <row r="3581" spans="1:20" ht="15.75" outlineLevel="2" thickTop="1" x14ac:dyDescent="0.25">
      <c r="A3581" t="s">
        <v>296</v>
      </c>
      <c r="B3581" t="str">
        <f t="shared" ref="B3581:B3592" si="1200">CONCATENATE(A3581,"-",MONTH(E3581))</f>
        <v>E35016 TSM Easements-1</v>
      </c>
      <c r="C3581" s="19" t="s">
        <v>1230</v>
      </c>
      <c r="E3581" s="27">
        <v>43131</v>
      </c>
      <c r="F3581" s="249">
        <v>2498560.0299999998</v>
      </c>
      <c r="G3581" s="67">
        <v>1.41E-2</v>
      </c>
      <c r="H3581" s="250">
        <v>2935.81</v>
      </c>
      <c r="I3581" s="249">
        <f t="shared" ref="I3581:I3592" si="1201">VLOOKUP(CONCATENATE(A3581,"-12"),$B$6:$F$7816,5,FALSE)</f>
        <v>2552110.0299999998</v>
      </c>
      <c r="J3581" s="67">
        <f t="shared" si="1195"/>
        <v>1.41E-2</v>
      </c>
      <c r="K3581" s="259">
        <f t="shared" ref="K3581:K3592" si="1202">I3581*J3581/12</f>
        <v>2998.7292852499995</v>
      </c>
      <c r="L3581" s="250">
        <f t="shared" si="1186"/>
        <v>62.92</v>
      </c>
      <c r="M3581" s="19" t="s">
        <v>1260</v>
      </c>
      <c r="O3581" s="32" t="str">
        <f t="shared" ref="O3581:O3592" si="1203">LEFT(A3581,4)</f>
        <v>E350</v>
      </c>
      <c r="P3581" s="318"/>
      <c r="T3581" s="19" t="s">
        <v>1260</v>
      </c>
    </row>
    <row r="3582" spans="1:20" outlineLevel="2" x14ac:dyDescent="0.25">
      <c r="A3582" t="s">
        <v>296</v>
      </c>
      <c r="B3582" t="str">
        <f t="shared" si="1200"/>
        <v>E35016 TSM Easements-2</v>
      </c>
      <c r="C3582" s="19" t="s">
        <v>1230</v>
      </c>
      <c r="E3582" s="27">
        <v>43159</v>
      </c>
      <c r="F3582" s="249">
        <v>2498560.0299999998</v>
      </c>
      <c r="G3582" s="67">
        <v>1.41E-2</v>
      </c>
      <c r="H3582" s="250">
        <v>2935.81</v>
      </c>
      <c r="I3582" s="249">
        <f t="shared" si="1201"/>
        <v>2552110.0299999998</v>
      </c>
      <c r="J3582" s="67">
        <f t="shared" si="1195"/>
        <v>1.41E-2</v>
      </c>
      <c r="K3582" s="259">
        <f t="shared" si="1202"/>
        <v>2998.7292852499995</v>
      </c>
      <c r="L3582" s="250">
        <f t="shared" si="1186"/>
        <v>62.92</v>
      </c>
      <c r="M3582" s="19" t="s">
        <v>1260</v>
      </c>
      <c r="O3582" s="32" t="str">
        <f t="shared" si="1203"/>
        <v>E350</v>
      </c>
      <c r="P3582" s="318"/>
      <c r="T3582" s="19" t="s">
        <v>1260</v>
      </c>
    </row>
    <row r="3583" spans="1:20" outlineLevel="2" x14ac:dyDescent="0.25">
      <c r="A3583" t="s">
        <v>296</v>
      </c>
      <c r="B3583" t="str">
        <f t="shared" si="1200"/>
        <v>E35016 TSM Easements-3</v>
      </c>
      <c r="C3583" s="19" t="s">
        <v>1230</v>
      </c>
      <c r="E3583" s="27">
        <v>43190</v>
      </c>
      <c r="F3583" s="249">
        <v>2498560.0299999998</v>
      </c>
      <c r="G3583" s="67">
        <v>1.41E-2</v>
      </c>
      <c r="H3583" s="250">
        <v>2935.81</v>
      </c>
      <c r="I3583" s="249">
        <f t="shared" si="1201"/>
        <v>2552110.0299999998</v>
      </c>
      <c r="J3583" s="67">
        <f t="shared" si="1195"/>
        <v>1.41E-2</v>
      </c>
      <c r="K3583" s="259">
        <f t="shared" si="1202"/>
        <v>2998.7292852499995</v>
      </c>
      <c r="L3583" s="250">
        <f t="shared" si="1186"/>
        <v>62.92</v>
      </c>
      <c r="M3583" s="19" t="s">
        <v>1260</v>
      </c>
      <c r="O3583" s="32" t="str">
        <f t="shared" si="1203"/>
        <v>E350</v>
      </c>
      <c r="P3583" s="318"/>
      <c r="T3583" s="19" t="s">
        <v>1260</v>
      </c>
    </row>
    <row r="3584" spans="1:20" outlineLevel="2" x14ac:dyDescent="0.25">
      <c r="A3584" t="s">
        <v>296</v>
      </c>
      <c r="B3584" t="str">
        <f t="shared" si="1200"/>
        <v>E35016 TSM Easements-4</v>
      </c>
      <c r="C3584" s="19" t="s">
        <v>1230</v>
      </c>
      <c r="E3584" s="27">
        <v>43220</v>
      </c>
      <c r="F3584" s="249">
        <v>2498560.0299999998</v>
      </c>
      <c r="G3584" s="67">
        <v>1.41E-2</v>
      </c>
      <c r="H3584" s="250">
        <v>2935.81</v>
      </c>
      <c r="I3584" s="249">
        <f t="shared" si="1201"/>
        <v>2552110.0299999998</v>
      </c>
      <c r="J3584" s="67">
        <f t="shared" si="1195"/>
        <v>1.41E-2</v>
      </c>
      <c r="K3584" s="259">
        <f t="shared" si="1202"/>
        <v>2998.7292852499995</v>
      </c>
      <c r="L3584" s="250">
        <f t="shared" si="1186"/>
        <v>62.92</v>
      </c>
      <c r="M3584" s="19" t="s">
        <v>1260</v>
      </c>
      <c r="O3584" s="32" t="str">
        <f t="shared" si="1203"/>
        <v>E350</v>
      </c>
      <c r="P3584" s="318"/>
      <c r="T3584" s="19" t="s">
        <v>1260</v>
      </c>
    </row>
    <row r="3585" spans="1:20" outlineLevel="2" x14ac:dyDescent="0.25">
      <c r="A3585" t="s">
        <v>296</v>
      </c>
      <c r="B3585" t="str">
        <f t="shared" si="1200"/>
        <v>E35016 TSM Easements-5</v>
      </c>
      <c r="C3585" s="19" t="s">
        <v>1230</v>
      </c>
      <c r="E3585" s="27">
        <v>43251</v>
      </c>
      <c r="F3585" s="249">
        <v>2498560.0299999998</v>
      </c>
      <c r="G3585" s="67">
        <v>1.41E-2</v>
      </c>
      <c r="H3585" s="250">
        <v>2935.81</v>
      </c>
      <c r="I3585" s="249">
        <f t="shared" si="1201"/>
        <v>2552110.0299999998</v>
      </c>
      <c r="J3585" s="67">
        <f t="shared" si="1195"/>
        <v>1.41E-2</v>
      </c>
      <c r="K3585" s="259">
        <f t="shared" si="1202"/>
        <v>2998.7292852499995</v>
      </c>
      <c r="L3585" s="250">
        <f t="shared" si="1186"/>
        <v>62.92</v>
      </c>
      <c r="M3585" s="19" t="s">
        <v>1260</v>
      </c>
      <c r="O3585" s="32" t="str">
        <f t="shared" si="1203"/>
        <v>E350</v>
      </c>
      <c r="P3585" s="318"/>
      <c r="T3585" s="19" t="s">
        <v>1260</v>
      </c>
    </row>
    <row r="3586" spans="1:20" outlineLevel="2" x14ac:dyDescent="0.25">
      <c r="A3586" t="s">
        <v>296</v>
      </c>
      <c r="B3586" t="str">
        <f t="shared" si="1200"/>
        <v>E35016 TSM Easements-6</v>
      </c>
      <c r="C3586" s="19" t="s">
        <v>1230</v>
      </c>
      <c r="E3586" s="27">
        <v>43281</v>
      </c>
      <c r="F3586" s="249">
        <v>2498560.0299999998</v>
      </c>
      <c r="G3586" s="67">
        <v>1.41E-2</v>
      </c>
      <c r="H3586" s="250">
        <v>2935.81</v>
      </c>
      <c r="I3586" s="249">
        <f t="shared" si="1201"/>
        <v>2552110.0299999998</v>
      </c>
      <c r="J3586" s="67">
        <f t="shared" si="1195"/>
        <v>1.41E-2</v>
      </c>
      <c r="K3586" s="259">
        <f t="shared" si="1202"/>
        <v>2998.7292852499995</v>
      </c>
      <c r="L3586" s="250">
        <f t="shared" si="1186"/>
        <v>62.92</v>
      </c>
      <c r="M3586" s="19" t="s">
        <v>1260</v>
      </c>
      <c r="O3586" s="32" t="str">
        <f t="shared" si="1203"/>
        <v>E350</v>
      </c>
      <c r="P3586" s="318"/>
      <c r="T3586" s="19" t="s">
        <v>1260</v>
      </c>
    </row>
    <row r="3587" spans="1:20" outlineLevel="2" x14ac:dyDescent="0.25">
      <c r="A3587" t="s">
        <v>296</v>
      </c>
      <c r="B3587" t="str">
        <f t="shared" si="1200"/>
        <v>E35016 TSM Easements-7</v>
      </c>
      <c r="C3587" s="19" t="s">
        <v>1230</v>
      </c>
      <c r="E3587" s="27">
        <v>43312</v>
      </c>
      <c r="F3587" s="249">
        <v>2498560.0299999998</v>
      </c>
      <c r="G3587" s="67">
        <v>1.41E-2</v>
      </c>
      <c r="H3587" s="250">
        <v>2935.81</v>
      </c>
      <c r="I3587" s="249">
        <f t="shared" si="1201"/>
        <v>2552110.0299999998</v>
      </c>
      <c r="J3587" s="67">
        <f t="shared" si="1195"/>
        <v>1.41E-2</v>
      </c>
      <c r="K3587" s="259">
        <f t="shared" si="1202"/>
        <v>2998.7292852499995</v>
      </c>
      <c r="L3587" s="250">
        <f t="shared" si="1186"/>
        <v>62.92</v>
      </c>
      <c r="M3587" s="19" t="s">
        <v>1260</v>
      </c>
      <c r="O3587" s="32" t="str">
        <f t="shared" si="1203"/>
        <v>E350</v>
      </c>
      <c r="P3587" s="318"/>
      <c r="T3587" s="19" t="s">
        <v>1260</v>
      </c>
    </row>
    <row r="3588" spans="1:20" outlineLevel="2" x14ac:dyDescent="0.25">
      <c r="A3588" t="s">
        <v>296</v>
      </c>
      <c r="B3588" t="str">
        <f t="shared" si="1200"/>
        <v>E35016 TSM Easements-8</v>
      </c>
      <c r="C3588" s="19" t="s">
        <v>1230</v>
      </c>
      <c r="E3588" s="27">
        <v>43343</v>
      </c>
      <c r="F3588" s="249">
        <v>2498560.0299999998</v>
      </c>
      <c r="G3588" s="67">
        <v>1.41E-2</v>
      </c>
      <c r="H3588" s="250">
        <v>2935.81</v>
      </c>
      <c r="I3588" s="249">
        <f t="shared" si="1201"/>
        <v>2552110.0299999998</v>
      </c>
      <c r="J3588" s="67">
        <f t="shared" si="1195"/>
        <v>1.41E-2</v>
      </c>
      <c r="K3588" s="259">
        <f t="shared" si="1202"/>
        <v>2998.7292852499995</v>
      </c>
      <c r="L3588" s="250">
        <f t="shared" si="1186"/>
        <v>62.92</v>
      </c>
      <c r="M3588" s="19" t="s">
        <v>1260</v>
      </c>
      <c r="O3588" s="32" t="str">
        <f t="shared" si="1203"/>
        <v>E350</v>
      </c>
      <c r="P3588" s="318"/>
      <c r="T3588" s="19" t="s">
        <v>1260</v>
      </c>
    </row>
    <row r="3589" spans="1:20" outlineLevel="2" x14ac:dyDescent="0.25">
      <c r="A3589" t="s">
        <v>296</v>
      </c>
      <c r="B3589" t="str">
        <f t="shared" si="1200"/>
        <v>E35016 TSM Easements-9</v>
      </c>
      <c r="C3589" s="19" t="s">
        <v>1230</v>
      </c>
      <c r="E3589" s="27">
        <v>43373</v>
      </c>
      <c r="F3589" s="249">
        <v>2498560.0299999998</v>
      </c>
      <c r="G3589" s="67">
        <v>1.41E-2</v>
      </c>
      <c r="H3589" s="250">
        <v>2935.81</v>
      </c>
      <c r="I3589" s="249">
        <f t="shared" si="1201"/>
        <v>2552110.0299999998</v>
      </c>
      <c r="J3589" s="67">
        <f t="shared" si="1195"/>
        <v>1.41E-2</v>
      </c>
      <c r="K3589" s="259">
        <f t="shared" si="1202"/>
        <v>2998.7292852499995</v>
      </c>
      <c r="L3589" s="250">
        <f t="shared" si="1186"/>
        <v>62.92</v>
      </c>
      <c r="M3589" s="19" t="s">
        <v>1260</v>
      </c>
      <c r="O3589" s="32" t="str">
        <f t="shared" si="1203"/>
        <v>E350</v>
      </c>
      <c r="P3589" s="318"/>
      <c r="T3589" s="19" t="s">
        <v>1260</v>
      </c>
    </row>
    <row r="3590" spans="1:20" outlineLevel="2" x14ac:dyDescent="0.25">
      <c r="A3590" t="s">
        <v>296</v>
      </c>
      <c r="B3590" t="str">
        <f t="shared" si="1200"/>
        <v>E35016 TSM Easements-10</v>
      </c>
      <c r="C3590" s="19" t="s">
        <v>1230</v>
      </c>
      <c r="E3590" s="27">
        <v>43404</v>
      </c>
      <c r="F3590" s="249">
        <v>2525335.0299999998</v>
      </c>
      <c r="G3590" s="67">
        <v>1.41E-2</v>
      </c>
      <c r="H3590" s="250">
        <v>2967.27</v>
      </c>
      <c r="I3590" s="249">
        <f t="shared" si="1201"/>
        <v>2552110.0299999998</v>
      </c>
      <c r="J3590" s="67">
        <f t="shared" si="1195"/>
        <v>1.41E-2</v>
      </c>
      <c r="K3590" s="259">
        <f t="shared" si="1202"/>
        <v>2998.7292852499995</v>
      </c>
      <c r="L3590" s="250">
        <f t="shared" si="1186"/>
        <v>31.46</v>
      </c>
      <c r="M3590" s="19" t="s">
        <v>1260</v>
      </c>
      <c r="O3590" s="32" t="str">
        <f t="shared" si="1203"/>
        <v>E350</v>
      </c>
      <c r="P3590" s="318"/>
      <c r="T3590" s="19" t="s">
        <v>1260</v>
      </c>
    </row>
    <row r="3591" spans="1:20" outlineLevel="2" x14ac:dyDescent="0.25">
      <c r="A3591" t="s">
        <v>296</v>
      </c>
      <c r="B3591" t="str">
        <f t="shared" si="1200"/>
        <v>E35016 TSM Easements-11</v>
      </c>
      <c r="C3591" s="19" t="s">
        <v>1230</v>
      </c>
      <c r="E3591" s="27">
        <v>43434</v>
      </c>
      <c r="F3591" s="249">
        <v>2552110.0299999998</v>
      </c>
      <c r="G3591" s="67">
        <v>1.41E-2</v>
      </c>
      <c r="H3591" s="250">
        <v>2998.73</v>
      </c>
      <c r="I3591" s="249">
        <f t="shared" si="1201"/>
        <v>2552110.0299999998</v>
      </c>
      <c r="J3591" s="67">
        <f t="shared" si="1195"/>
        <v>1.41E-2</v>
      </c>
      <c r="K3591" s="259">
        <f t="shared" si="1202"/>
        <v>2998.7292852499995</v>
      </c>
      <c r="L3591" s="250">
        <f t="shared" si="1186"/>
        <v>0</v>
      </c>
      <c r="M3591" s="19" t="s">
        <v>1260</v>
      </c>
      <c r="O3591" s="32" t="str">
        <f t="shared" si="1203"/>
        <v>E350</v>
      </c>
      <c r="P3591" s="318"/>
      <c r="T3591" s="19" t="s">
        <v>1260</v>
      </c>
    </row>
    <row r="3592" spans="1:20" outlineLevel="2" x14ac:dyDescent="0.25">
      <c r="A3592" t="s">
        <v>296</v>
      </c>
      <c r="B3592" t="str">
        <f t="shared" si="1200"/>
        <v>E35016 TSM Easements-12</v>
      </c>
      <c r="C3592" s="19" t="s">
        <v>1230</v>
      </c>
      <c r="E3592" s="27">
        <v>43465</v>
      </c>
      <c r="F3592" s="249">
        <v>2552110.0299999998</v>
      </c>
      <c r="G3592" s="67">
        <v>1.41E-2</v>
      </c>
      <c r="H3592" s="250">
        <v>2998.73</v>
      </c>
      <c r="I3592" s="249">
        <f t="shared" si="1201"/>
        <v>2552110.0299999998</v>
      </c>
      <c r="J3592" s="67">
        <f t="shared" si="1195"/>
        <v>1.41E-2</v>
      </c>
      <c r="K3592" s="259">
        <f t="shared" si="1202"/>
        <v>2998.7292852499995</v>
      </c>
      <c r="L3592" s="250">
        <f t="shared" si="1186"/>
        <v>0</v>
      </c>
      <c r="M3592" s="19" t="s">
        <v>1260</v>
      </c>
      <c r="O3592" s="32" t="str">
        <f t="shared" si="1203"/>
        <v>E350</v>
      </c>
      <c r="P3592" s="318"/>
      <c r="T3592" s="19" t="s">
        <v>1260</v>
      </c>
    </row>
    <row r="3593" spans="1:20" s="19" customFormat="1" ht="15.75" outlineLevel="1" thickBot="1" x14ac:dyDescent="0.3">
      <c r="A3593" s="28" t="s">
        <v>899</v>
      </c>
      <c r="C3593" s="20" t="s">
        <v>1233</v>
      </c>
      <c r="E3593" s="104" t="s">
        <v>1266</v>
      </c>
      <c r="F3593" s="29"/>
      <c r="G3593" s="30"/>
      <c r="H3593" s="41">
        <f>SUBTOTAL(9,H3581:H3592)</f>
        <v>35387.020000000004</v>
      </c>
      <c r="I3593" s="29"/>
      <c r="J3593" s="30">
        <f t="shared" si="1195"/>
        <v>0</v>
      </c>
      <c r="K3593" s="41">
        <f>SUBTOTAL(9,K3581:K3592)</f>
        <v>35984.751422999994</v>
      </c>
      <c r="L3593" s="41">
        <f t="shared" si="1186"/>
        <v>597.73</v>
      </c>
      <c r="O3593" s="32" t="str">
        <f>LEFT(A3593,5)</f>
        <v>E3501</v>
      </c>
      <c r="P3593" s="318">
        <f>-L3593/2</f>
        <v>-298.86500000000001</v>
      </c>
    </row>
    <row r="3594" spans="1:20" ht="15.75" outlineLevel="2" thickTop="1" x14ac:dyDescent="0.25">
      <c r="A3594" t="s">
        <v>297</v>
      </c>
      <c r="B3594" t="str">
        <f t="shared" ref="B3594:B3605" si="1204">CONCATENATE(A3594,"-",MONTH(E3594))</f>
        <v>E35017 TSM Easements-1</v>
      </c>
      <c r="C3594" s="19" t="s">
        <v>1230</v>
      </c>
      <c r="E3594" s="27">
        <v>43131</v>
      </c>
      <c r="F3594" s="249">
        <v>20311643.43</v>
      </c>
      <c r="G3594" s="67">
        <v>1.06E-2</v>
      </c>
      <c r="H3594" s="250">
        <v>17941.95</v>
      </c>
      <c r="I3594" s="249">
        <f t="shared" ref="I3594:I3605" si="1205">VLOOKUP(CONCATENATE(A3594,"-12"),$B$6:$F$7816,5,FALSE)</f>
        <v>20311643.43</v>
      </c>
      <c r="J3594" s="67">
        <f t="shared" si="1195"/>
        <v>1.06E-2</v>
      </c>
      <c r="K3594" s="259">
        <f t="shared" ref="K3594:K3605" si="1206">I3594*J3594/12</f>
        <v>17941.9516965</v>
      </c>
      <c r="L3594" s="250">
        <f t="shared" si="1186"/>
        <v>0</v>
      </c>
      <c r="M3594" s="19" t="s">
        <v>1260</v>
      </c>
      <c r="O3594" s="32" t="str">
        <f t="shared" ref="O3594:O3605" si="1207">LEFT(A3594,4)</f>
        <v>E350</v>
      </c>
      <c r="P3594" s="318"/>
      <c r="T3594" s="19" t="s">
        <v>1260</v>
      </c>
    </row>
    <row r="3595" spans="1:20" outlineLevel="2" x14ac:dyDescent="0.25">
      <c r="A3595" t="s">
        <v>297</v>
      </c>
      <c r="B3595" t="str">
        <f t="shared" si="1204"/>
        <v>E35017 TSM Easements-2</v>
      </c>
      <c r="C3595" s="19" t="s">
        <v>1230</v>
      </c>
      <c r="E3595" s="27">
        <v>43159</v>
      </c>
      <c r="F3595" s="249">
        <v>20311643.43</v>
      </c>
      <c r="G3595" s="67">
        <v>1.06E-2</v>
      </c>
      <c r="H3595" s="250">
        <v>17941.95</v>
      </c>
      <c r="I3595" s="249">
        <f t="shared" si="1205"/>
        <v>20311643.43</v>
      </c>
      <c r="J3595" s="67">
        <f t="shared" si="1195"/>
        <v>1.06E-2</v>
      </c>
      <c r="K3595" s="259">
        <f t="shared" si="1206"/>
        <v>17941.9516965</v>
      </c>
      <c r="L3595" s="250">
        <f t="shared" si="1186"/>
        <v>0</v>
      </c>
      <c r="M3595" s="19" t="s">
        <v>1260</v>
      </c>
      <c r="O3595" s="32" t="str">
        <f t="shared" si="1207"/>
        <v>E350</v>
      </c>
      <c r="P3595" s="318"/>
      <c r="T3595" s="19" t="s">
        <v>1260</v>
      </c>
    </row>
    <row r="3596" spans="1:20" outlineLevel="2" x14ac:dyDescent="0.25">
      <c r="A3596" t="s">
        <v>297</v>
      </c>
      <c r="B3596" t="str">
        <f t="shared" si="1204"/>
        <v>E35017 TSM Easements-3</v>
      </c>
      <c r="C3596" s="19" t="s">
        <v>1230</v>
      </c>
      <c r="E3596" s="27">
        <v>43190</v>
      </c>
      <c r="F3596" s="249">
        <v>20311643.43</v>
      </c>
      <c r="G3596" s="67">
        <v>1.06E-2</v>
      </c>
      <c r="H3596" s="250">
        <v>17941.95</v>
      </c>
      <c r="I3596" s="249">
        <f t="shared" si="1205"/>
        <v>20311643.43</v>
      </c>
      <c r="J3596" s="67">
        <f t="shared" si="1195"/>
        <v>1.06E-2</v>
      </c>
      <c r="K3596" s="259">
        <f t="shared" si="1206"/>
        <v>17941.9516965</v>
      </c>
      <c r="L3596" s="250">
        <f t="shared" si="1186"/>
        <v>0</v>
      </c>
      <c r="M3596" s="19" t="s">
        <v>1260</v>
      </c>
      <c r="O3596" s="32" t="str">
        <f t="shared" si="1207"/>
        <v>E350</v>
      </c>
      <c r="P3596" s="318"/>
      <c r="T3596" s="19" t="s">
        <v>1260</v>
      </c>
    </row>
    <row r="3597" spans="1:20" outlineLevel="2" x14ac:dyDescent="0.25">
      <c r="A3597" t="s">
        <v>297</v>
      </c>
      <c r="B3597" t="str">
        <f t="shared" si="1204"/>
        <v>E35017 TSM Easements-4</v>
      </c>
      <c r="C3597" s="19" t="s">
        <v>1230</v>
      </c>
      <c r="E3597" s="27">
        <v>43220</v>
      </c>
      <c r="F3597" s="249">
        <v>20311643.43</v>
      </c>
      <c r="G3597" s="67">
        <v>1.06E-2</v>
      </c>
      <c r="H3597" s="250">
        <v>17941.95</v>
      </c>
      <c r="I3597" s="249">
        <f t="shared" si="1205"/>
        <v>20311643.43</v>
      </c>
      <c r="J3597" s="67">
        <f t="shared" si="1195"/>
        <v>1.06E-2</v>
      </c>
      <c r="K3597" s="259">
        <f t="shared" si="1206"/>
        <v>17941.9516965</v>
      </c>
      <c r="L3597" s="250">
        <f t="shared" si="1186"/>
        <v>0</v>
      </c>
      <c r="M3597" s="19" t="s">
        <v>1260</v>
      </c>
      <c r="O3597" s="32" t="str">
        <f t="shared" si="1207"/>
        <v>E350</v>
      </c>
      <c r="P3597" s="318"/>
      <c r="T3597" s="19" t="s">
        <v>1260</v>
      </c>
    </row>
    <row r="3598" spans="1:20" outlineLevel="2" x14ac:dyDescent="0.25">
      <c r="A3598" t="s">
        <v>297</v>
      </c>
      <c r="B3598" t="str">
        <f t="shared" si="1204"/>
        <v>E35017 TSM Easements-5</v>
      </c>
      <c r="C3598" s="19" t="s">
        <v>1230</v>
      </c>
      <c r="E3598" s="27">
        <v>43251</v>
      </c>
      <c r="F3598" s="249">
        <v>20311643.43</v>
      </c>
      <c r="G3598" s="67">
        <v>1.06E-2</v>
      </c>
      <c r="H3598" s="250">
        <v>17941.95</v>
      </c>
      <c r="I3598" s="249">
        <f t="shared" si="1205"/>
        <v>20311643.43</v>
      </c>
      <c r="J3598" s="67">
        <f t="shared" si="1195"/>
        <v>1.06E-2</v>
      </c>
      <c r="K3598" s="259">
        <f t="shared" si="1206"/>
        <v>17941.9516965</v>
      </c>
      <c r="L3598" s="250">
        <f t="shared" si="1186"/>
        <v>0</v>
      </c>
      <c r="M3598" s="19" t="s">
        <v>1260</v>
      </c>
      <c r="O3598" s="32" t="str">
        <f t="shared" si="1207"/>
        <v>E350</v>
      </c>
      <c r="P3598" s="318"/>
      <c r="T3598" s="19" t="s">
        <v>1260</v>
      </c>
    </row>
    <row r="3599" spans="1:20" outlineLevel="2" x14ac:dyDescent="0.25">
      <c r="A3599" t="s">
        <v>297</v>
      </c>
      <c r="B3599" t="str">
        <f t="shared" si="1204"/>
        <v>E35017 TSM Easements-6</v>
      </c>
      <c r="C3599" s="19" t="s">
        <v>1230</v>
      </c>
      <c r="E3599" s="27">
        <v>43281</v>
      </c>
      <c r="F3599" s="249">
        <v>20311643.43</v>
      </c>
      <c r="G3599" s="67">
        <v>1.06E-2</v>
      </c>
      <c r="H3599" s="250">
        <v>17941.95</v>
      </c>
      <c r="I3599" s="249">
        <f t="shared" si="1205"/>
        <v>20311643.43</v>
      </c>
      <c r="J3599" s="67">
        <f t="shared" si="1195"/>
        <v>1.06E-2</v>
      </c>
      <c r="K3599" s="259">
        <f t="shared" si="1206"/>
        <v>17941.9516965</v>
      </c>
      <c r="L3599" s="250">
        <f t="shared" si="1186"/>
        <v>0</v>
      </c>
      <c r="M3599" s="19" t="s">
        <v>1260</v>
      </c>
      <c r="O3599" s="32" t="str">
        <f t="shared" si="1207"/>
        <v>E350</v>
      </c>
      <c r="P3599" s="318"/>
      <c r="T3599" s="19" t="s">
        <v>1260</v>
      </c>
    </row>
    <row r="3600" spans="1:20" outlineLevel="2" x14ac:dyDescent="0.25">
      <c r="A3600" t="s">
        <v>297</v>
      </c>
      <c r="B3600" t="str">
        <f t="shared" si="1204"/>
        <v>E35017 TSM Easements-7</v>
      </c>
      <c r="C3600" s="19" t="s">
        <v>1230</v>
      </c>
      <c r="E3600" s="27">
        <v>43312</v>
      </c>
      <c r="F3600" s="249">
        <v>20311643.43</v>
      </c>
      <c r="G3600" s="67">
        <v>1.06E-2</v>
      </c>
      <c r="H3600" s="250">
        <v>17941.95</v>
      </c>
      <c r="I3600" s="249">
        <f t="shared" si="1205"/>
        <v>20311643.43</v>
      </c>
      <c r="J3600" s="67">
        <f t="shared" si="1195"/>
        <v>1.06E-2</v>
      </c>
      <c r="K3600" s="259">
        <f t="shared" si="1206"/>
        <v>17941.9516965</v>
      </c>
      <c r="L3600" s="250">
        <f t="shared" si="1186"/>
        <v>0</v>
      </c>
      <c r="M3600" s="19" t="s">
        <v>1260</v>
      </c>
      <c r="O3600" s="32" t="str">
        <f t="shared" si="1207"/>
        <v>E350</v>
      </c>
      <c r="P3600" s="318"/>
      <c r="T3600" s="19" t="s">
        <v>1260</v>
      </c>
    </row>
    <row r="3601" spans="1:20" outlineLevel="2" x14ac:dyDescent="0.25">
      <c r="A3601" t="s">
        <v>297</v>
      </c>
      <c r="B3601" t="str">
        <f t="shared" si="1204"/>
        <v>E35017 TSM Easements-8</v>
      </c>
      <c r="C3601" s="19" t="s">
        <v>1230</v>
      </c>
      <c r="E3601" s="27">
        <v>43343</v>
      </c>
      <c r="F3601" s="249">
        <v>20311643.43</v>
      </c>
      <c r="G3601" s="67">
        <v>1.06E-2</v>
      </c>
      <c r="H3601" s="250">
        <v>17941.95</v>
      </c>
      <c r="I3601" s="249">
        <f t="shared" si="1205"/>
        <v>20311643.43</v>
      </c>
      <c r="J3601" s="67">
        <f t="shared" si="1195"/>
        <v>1.06E-2</v>
      </c>
      <c r="K3601" s="259">
        <f t="shared" si="1206"/>
        <v>17941.9516965</v>
      </c>
      <c r="L3601" s="250">
        <f t="shared" si="1186"/>
        <v>0</v>
      </c>
      <c r="M3601" s="19" t="s">
        <v>1260</v>
      </c>
      <c r="O3601" s="32" t="str">
        <f t="shared" si="1207"/>
        <v>E350</v>
      </c>
      <c r="P3601" s="318"/>
      <c r="T3601" s="19" t="s">
        <v>1260</v>
      </c>
    </row>
    <row r="3602" spans="1:20" outlineLevel="2" x14ac:dyDescent="0.25">
      <c r="A3602" t="s">
        <v>297</v>
      </c>
      <c r="B3602" t="str">
        <f t="shared" si="1204"/>
        <v>E35017 TSM Easements-9</v>
      </c>
      <c r="C3602" s="19" t="s">
        <v>1230</v>
      </c>
      <c r="E3602" s="27">
        <v>43373</v>
      </c>
      <c r="F3602" s="249">
        <v>20311643.43</v>
      </c>
      <c r="G3602" s="67">
        <v>1.06E-2</v>
      </c>
      <c r="H3602" s="250">
        <v>17941.95</v>
      </c>
      <c r="I3602" s="249">
        <f t="shared" si="1205"/>
        <v>20311643.43</v>
      </c>
      <c r="J3602" s="67">
        <f t="shared" si="1195"/>
        <v>1.06E-2</v>
      </c>
      <c r="K3602" s="259">
        <f t="shared" si="1206"/>
        <v>17941.9516965</v>
      </c>
      <c r="L3602" s="250">
        <f t="shared" si="1186"/>
        <v>0</v>
      </c>
      <c r="M3602" s="19" t="s">
        <v>1260</v>
      </c>
      <c r="O3602" s="32" t="str">
        <f t="shared" si="1207"/>
        <v>E350</v>
      </c>
      <c r="P3602" s="318"/>
      <c r="T3602" s="19" t="s">
        <v>1260</v>
      </c>
    </row>
    <row r="3603" spans="1:20" outlineLevel="2" x14ac:dyDescent="0.25">
      <c r="A3603" t="s">
        <v>297</v>
      </c>
      <c r="B3603" t="str">
        <f t="shared" si="1204"/>
        <v>E35017 TSM Easements-10</v>
      </c>
      <c r="C3603" s="19" t="s">
        <v>1230</v>
      </c>
      <c r="E3603" s="27">
        <v>43404</v>
      </c>
      <c r="F3603" s="249">
        <v>20311643.43</v>
      </c>
      <c r="G3603" s="67">
        <v>1.06E-2</v>
      </c>
      <c r="H3603" s="250">
        <v>17941.95</v>
      </c>
      <c r="I3603" s="249">
        <f t="shared" si="1205"/>
        <v>20311643.43</v>
      </c>
      <c r="J3603" s="67">
        <f t="shared" si="1195"/>
        <v>1.06E-2</v>
      </c>
      <c r="K3603" s="259">
        <f t="shared" si="1206"/>
        <v>17941.9516965</v>
      </c>
      <c r="L3603" s="250">
        <f t="shared" si="1186"/>
        <v>0</v>
      </c>
      <c r="M3603" s="19" t="s">
        <v>1260</v>
      </c>
      <c r="O3603" s="32" t="str">
        <f t="shared" si="1207"/>
        <v>E350</v>
      </c>
      <c r="P3603" s="318"/>
      <c r="T3603" s="19" t="s">
        <v>1260</v>
      </c>
    </row>
    <row r="3604" spans="1:20" outlineLevel="2" x14ac:dyDescent="0.25">
      <c r="A3604" t="s">
        <v>297</v>
      </c>
      <c r="B3604" t="str">
        <f t="shared" si="1204"/>
        <v>E35017 TSM Easements-11</v>
      </c>
      <c r="C3604" s="19" t="s">
        <v>1230</v>
      </c>
      <c r="E3604" s="27">
        <v>43434</v>
      </c>
      <c r="F3604" s="249">
        <v>20311643.43</v>
      </c>
      <c r="G3604" s="67">
        <v>1.06E-2</v>
      </c>
      <c r="H3604" s="250">
        <v>17941.95</v>
      </c>
      <c r="I3604" s="249">
        <f t="shared" si="1205"/>
        <v>20311643.43</v>
      </c>
      <c r="J3604" s="67">
        <f t="shared" si="1195"/>
        <v>1.06E-2</v>
      </c>
      <c r="K3604" s="259">
        <f t="shared" si="1206"/>
        <v>17941.9516965</v>
      </c>
      <c r="L3604" s="250">
        <f t="shared" ref="L3604:L3667" si="1208">ROUND(K3604-H3604,2)</f>
        <v>0</v>
      </c>
      <c r="M3604" s="19" t="s">
        <v>1260</v>
      </c>
      <c r="O3604" s="32" t="str">
        <f t="shared" si="1207"/>
        <v>E350</v>
      </c>
      <c r="P3604" s="318"/>
      <c r="T3604" s="19" t="s">
        <v>1260</v>
      </c>
    </row>
    <row r="3605" spans="1:20" outlineLevel="2" x14ac:dyDescent="0.25">
      <c r="A3605" t="s">
        <v>297</v>
      </c>
      <c r="B3605" t="str">
        <f t="shared" si="1204"/>
        <v>E35017 TSM Easements-12</v>
      </c>
      <c r="C3605" s="19" t="s">
        <v>1230</v>
      </c>
      <c r="E3605" s="27">
        <v>43465</v>
      </c>
      <c r="F3605" s="249">
        <v>20311643.43</v>
      </c>
      <c r="G3605" s="67">
        <v>1.06E-2</v>
      </c>
      <c r="H3605" s="250">
        <v>17941.95</v>
      </c>
      <c r="I3605" s="249">
        <f t="shared" si="1205"/>
        <v>20311643.43</v>
      </c>
      <c r="J3605" s="67">
        <f t="shared" si="1195"/>
        <v>1.06E-2</v>
      </c>
      <c r="K3605" s="259">
        <f t="shared" si="1206"/>
        <v>17941.9516965</v>
      </c>
      <c r="L3605" s="250">
        <f t="shared" si="1208"/>
        <v>0</v>
      </c>
      <c r="M3605" s="19" t="s">
        <v>1260</v>
      </c>
      <c r="O3605" s="32" t="str">
        <f t="shared" si="1207"/>
        <v>E350</v>
      </c>
      <c r="P3605" s="318"/>
      <c r="T3605" s="19" t="s">
        <v>1260</v>
      </c>
    </row>
    <row r="3606" spans="1:20" s="19" customFormat="1" ht="15.75" outlineLevel="1" thickBot="1" x14ac:dyDescent="0.3">
      <c r="A3606" s="28" t="s">
        <v>900</v>
      </c>
      <c r="C3606" s="20" t="s">
        <v>1233</v>
      </c>
      <c r="E3606" s="104" t="s">
        <v>1266</v>
      </c>
      <c r="F3606" s="29"/>
      <c r="G3606" s="30"/>
      <c r="H3606" s="41">
        <f>SUBTOTAL(9,H3594:H3605)</f>
        <v>215303.40000000005</v>
      </c>
      <c r="I3606" s="29"/>
      <c r="J3606" s="30">
        <f t="shared" si="1195"/>
        <v>0</v>
      </c>
      <c r="K3606" s="41">
        <f>SUBTOTAL(9,K3594:K3605)</f>
        <v>215303.42035800006</v>
      </c>
      <c r="L3606" s="41">
        <f t="shared" si="1208"/>
        <v>0.02</v>
      </c>
      <c r="O3606" s="32" t="str">
        <f>LEFT(A3606,5)</f>
        <v>E3501</v>
      </c>
      <c r="P3606" s="318">
        <f>-L3606/2</f>
        <v>-0.01</v>
      </c>
    </row>
    <row r="3607" spans="1:20" ht="15.75" outlineLevel="2" thickTop="1" x14ac:dyDescent="0.25">
      <c r="A3607" t="s">
        <v>298</v>
      </c>
      <c r="B3607" t="str">
        <f t="shared" ref="B3607:B3618" si="1209">CONCATENATE(A3607,"-",MONTH(E3607))</f>
        <v>E35017 TSM Easements, Baker Com-1</v>
      </c>
      <c r="C3607" s="19" t="s">
        <v>1230</v>
      </c>
      <c r="E3607" s="27">
        <v>43131</v>
      </c>
      <c r="F3607" s="249">
        <v>69899.69</v>
      </c>
      <c r="G3607" s="67">
        <v>1.06E-2</v>
      </c>
      <c r="H3607" s="250">
        <v>61.74</v>
      </c>
      <c r="I3607" s="249">
        <f t="shared" ref="I3607:I3618" si="1210">VLOOKUP(CONCATENATE(A3607,"-12"),$B$6:$F$7816,5,FALSE)</f>
        <v>69899.69</v>
      </c>
      <c r="J3607" s="67">
        <f t="shared" si="1195"/>
        <v>1.06E-2</v>
      </c>
      <c r="K3607" s="259">
        <f t="shared" ref="K3607:K3618" si="1211">I3607*J3607/12</f>
        <v>61.744726166666673</v>
      </c>
      <c r="L3607" s="250">
        <f t="shared" si="1208"/>
        <v>0</v>
      </c>
      <c r="M3607" s="19" t="s">
        <v>1260</v>
      </c>
      <c r="O3607" s="32" t="str">
        <f t="shared" ref="O3607:O3618" si="1212">LEFT(A3607,4)</f>
        <v>E350</v>
      </c>
      <c r="P3607" s="318"/>
      <c r="T3607" s="19" t="s">
        <v>1260</v>
      </c>
    </row>
    <row r="3608" spans="1:20" outlineLevel="2" x14ac:dyDescent="0.25">
      <c r="A3608" t="s">
        <v>298</v>
      </c>
      <c r="B3608" t="str">
        <f t="shared" si="1209"/>
        <v>E35017 TSM Easements, Baker Com-2</v>
      </c>
      <c r="C3608" s="19" t="s">
        <v>1230</v>
      </c>
      <c r="E3608" s="27">
        <v>43159</v>
      </c>
      <c r="F3608" s="249">
        <v>69899.69</v>
      </c>
      <c r="G3608" s="67">
        <v>1.06E-2</v>
      </c>
      <c r="H3608" s="250">
        <v>61.74</v>
      </c>
      <c r="I3608" s="249">
        <f t="shared" si="1210"/>
        <v>69899.69</v>
      </c>
      <c r="J3608" s="67">
        <f t="shared" si="1195"/>
        <v>1.06E-2</v>
      </c>
      <c r="K3608" s="259">
        <f t="shared" si="1211"/>
        <v>61.744726166666673</v>
      </c>
      <c r="L3608" s="250">
        <f t="shared" si="1208"/>
        <v>0</v>
      </c>
      <c r="M3608" s="19" t="s">
        <v>1260</v>
      </c>
      <c r="O3608" s="32" t="str">
        <f t="shared" si="1212"/>
        <v>E350</v>
      </c>
      <c r="P3608" s="318"/>
      <c r="T3608" s="19" t="s">
        <v>1260</v>
      </c>
    </row>
    <row r="3609" spans="1:20" outlineLevel="2" x14ac:dyDescent="0.25">
      <c r="A3609" t="s">
        <v>298</v>
      </c>
      <c r="B3609" t="str">
        <f t="shared" si="1209"/>
        <v>E35017 TSM Easements, Baker Com-3</v>
      </c>
      <c r="C3609" s="19" t="s">
        <v>1230</v>
      </c>
      <c r="E3609" s="27">
        <v>43190</v>
      </c>
      <c r="F3609" s="249">
        <v>69899.69</v>
      </c>
      <c r="G3609" s="67">
        <v>1.06E-2</v>
      </c>
      <c r="H3609" s="250">
        <v>61.74</v>
      </c>
      <c r="I3609" s="249">
        <f t="shared" si="1210"/>
        <v>69899.69</v>
      </c>
      <c r="J3609" s="67">
        <f t="shared" si="1195"/>
        <v>1.06E-2</v>
      </c>
      <c r="K3609" s="259">
        <f t="shared" si="1211"/>
        <v>61.744726166666673</v>
      </c>
      <c r="L3609" s="250">
        <f t="shared" si="1208"/>
        <v>0</v>
      </c>
      <c r="M3609" s="19" t="s">
        <v>1260</v>
      </c>
      <c r="O3609" s="32" t="str">
        <f t="shared" si="1212"/>
        <v>E350</v>
      </c>
      <c r="P3609" s="318"/>
      <c r="T3609" s="19" t="s">
        <v>1260</v>
      </c>
    </row>
    <row r="3610" spans="1:20" outlineLevel="2" x14ac:dyDescent="0.25">
      <c r="A3610" t="s">
        <v>298</v>
      </c>
      <c r="B3610" t="str">
        <f t="shared" si="1209"/>
        <v>E35017 TSM Easements, Baker Com-4</v>
      </c>
      <c r="C3610" s="19" t="s">
        <v>1230</v>
      </c>
      <c r="E3610" s="27">
        <v>43220</v>
      </c>
      <c r="F3610" s="249">
        <v>69899.69</v>
      </c>
      <c r="G3610" s="67">
        <v>1.06E-2</v>
      </c>
      <c r="H3610" s="250">
        <v>61.74</v>
      </c>
      <c r="I3610" s="249">
        <f t="shared" si="1210"/>
        <v>69899.69</v>
      </c>
      <c r="J3610" s="67">
        <f t="shared" si="1195"/>
        <v>1.06E-2</v>
      </c>
      <c r="K3610" s="259">
        <f t="shared" si="1211"/>
        <v>61.744726166666673</v>
      </c>
      <c r="L3610" s="250">
        <f t="shared" si="1208"/>
        <v>0</v>
      </c>
      <c r="M3610" s="19" t="s">
        <v>1260</v>
      </c>
      <c r="O3610" s="32" t="str">
        <f t="shared" si="1212"/>
        <v>E350</v>
      </c>
      <c r="P3610" s="318"/>
      <c r="T3610" s="19" t="s">
        <v>1260</v>
      </c>
    </row>
    <row r="3611" spans="1:20" outlineLevel="2" x14ac:dyDescent="0.25">
      <c r="A3611" t="s">
        <v>298</v>
      </c>
      <c r="B3611" t="str">
        <f t="shared" si="1209"/>
        <v>E35017 TSM Easements, Baker Com-5</v>
      </c>
      <c r="C3611" s="19" t="s">
        <v>1230</v>
      </c>
      <c r="E3611" s="27">
        <v>43251</v>
      </c>
      <c r="F3611" s="249">
        <v>69899.69</v>
      </c>
      <c r="G3611" s="67">
        <v>1.06E-2</v>
      </c>
      <c r="H3611" s="250">
        <v>61.74</v>
      </c>
      <c r="I3611" s="249">
        <f t="shared" si="1210"/>
        <v>69899.69</v>
      </c>
      <c r="J3611" s="67">
        <f t="shared" si="1195"/>
        <v>1.06E-2</v>
      </c>
      <c r="K3611" s="259">
        <f t="shared" si="1211"/>
        <v>61.744726166666673</v>
      </c>
      <c r="L3611" s="250">
        <f t="shared" si="1208"/>
        <v>0</v>
      </c>
      <c r="M3611" s="19" t="s">
        <v>1260</v>
      </c>
      <c r="O3611" s="32" t="str">
        <f t="shared" si="1212"/>
        <v>E350</v>
      </c>
      <c r="P3611" s="318"/>
      <c r="T3611" s="19" t="s">
        <v>1260</v>
      </c>
    </row>
    <row r="3612" spans="1:20" outlineLevel="2" x14ac:dyDescent="0.25">
      <c r="A3612" t="s">
        <v>298</v>
      </c>
      <c r="B3612" t="str">
        <f t="shared" si="1209"/>
        <v>E35017 TSM Easements, Baker Com-6</v>
      </c>
      <c r="C3612" s="19" t="s">
        <v>1230</v>
      </c>
      <c r="E3612" s="27">
        <v>43281</v>
      </c>
      <c r="F3612" s="249">
        <v>69899.69</v>
      </c>
      <c r="G3612" s="67">
        <v>1.06E-2</v>
      </c>
      <c r="H3612" s="250">
        <v>61.74</v>
      </c>
      <c r="I3612" s="249">
        <f t="shared" si="1210"/>
        <v>69899.69</v>
      </c>
      <c r="J3612" s="67">
        <f t="shared" si="1195"/>
        <v>1.06E-2</v>
      </c>
      <c r="K3612" s="259">
        <f t="shared" si="1211"/>
        <v>61.744726166666673</v>
      </c>
      <c r="L3612" s="250">
        <f t="shared" si="1208"/>
        <v>0</v>
      </c>
      <c r="M3612" s="19" t="s">
        <v>1260</v>
      </c>
      <c r="O3612" s="32" t="str">
        <f t="shared" si="1212"/>
        <v>E350</v>
      </c>
      <c r="P3612" s="318"/>
      <c r="T3612" s="19" t="s">
        <v>1260</v>
      </c>
    </row>
    <row r="3613" spans="1:20" outlineLevel="2" x14ac:dyDescent="0.25">
      <c r="A3613" t="s">
        <v>298</v>
      </c>
      <c r="B3613" t="str">
        <f t="shared" si="1209"/>
        <v>E35017 TSM Easements, Baker Com-7</v>
      </c>
      <c r="C3613" s="19" t="s">
        <v>1230</v>
      </c>
      <c r="E3613" s="27">
        <v>43312</v>
      </c>
      <c r="F3613" s="249">
        <v>69899.69</v>
      </c>
      <c r="G3613" s="67">
        <v>1.06E-2</v>
      </c>
      <c r="H3613" s="250">
        <v>61.74</v>
      </c>
      <c r="I3613" s="249">
        <f t="shared" si="1210"/>
        <v>69899.69</v>
      </c>
      <c r="J3613" s="67">
        <f t="shared" si="1195"/>
        <v>1.06E-2</v>
      </c>
      <c r="K3613" s="259">
        <f t="shared" si="1211"/>
        <v>61.744726166666673</v>
      </c>
      <c r="L3613" s="250">
        <f t="shared" si="1208"/>
        <v>0</v>
      </c>
      <c r="M3613" s="19" t="s">
        <v>1260</v>
      </c>
      <c r="O3613" s="32" t="str">
        <f t="shared" si="1212"/>
        <v>E350</v>
      </c>
      <c r="P3613" s="318"/>
      <c r="T3613" s="19" t="s">
        <v>1260</v>
      </c>
    </row>
    <row r="3614" spans="1:20" outlineLevel="2" x14ac:dyDescent="0.25">
      <c r="A3614" t="s">
        <v>298</v>
      </c>
      <c r="B3614" t="str">
        <f t="shared" si="1209"/>
        <v>E35017 TSM Easements, Baker Com-8</v>
      </c>
      <c r="C3614" s="19" t="s">
        <v>1230</v>
      </c>
      <c r="E3614" s="27">
        <v>43343</v>
      </c>
      <c r="F3614" s="249">
        <v>69899.69</v>
      </c>
      <c r="G3614" s="67">
        <v>1.06E-2</v>
      </c>
      <c r="H3614" s="250">
        <v>61.74</v>
      </c>
      <c r="I3614" s="249">
        <f t="shared" si="1210"/>
        <v>69899.69</v>
      </c>
      <c r="J3614" s="67">
        <f t="shared" si="1195"/>
        <v>1.06E-2</v>
      </c>
      <c r="K3614" s="259">
        <f t="shared" si="1211"/>
        <v>61.744726166666673</v>
      </c>
      <c r="L3614" s="250">
        <f t="shared" si="1208"/>
        <v>0</v>
      </c>
      <c r="M3614" s="19" t="s">
        <v>1260</v>
      </c>
      <c r="O3614" s="32" t="str">
        <f t="shared" si="1212"/>
        <v>E350</v>
      </c>
      <c r="P3614" s="318"/>
      <c r="T3614" s="19" t="s">
        <v>1260</v>
      </c>
    </row>
    <row r="3615" spans="1:20" outlineLevel="2" x14ac:dyDescent="0.25">
      <c r="A3615" t="s">
        <v>298</v>
      </c>
      <c r="B3615" t="str">
        <f t="shared" si="1209"/>
        <v>E35017 TSM Easements, Baker Com-9</v>
      </c>
      <c r="C3615" s="19" t="s">
        <v>1230</v>
      </c>
      <c r="E3615" s="27">
        <v>43373</v>
      </c>
      <c r="F3615" s="249">
        <v>69899.69</v>
      </c>
      <c r="G3615" s="67">
        <v>1.06E-2</v>
      </c>
      <c r="H3615" s="250">
        <v>61.74</v>
      </c>
      <c r="I3615" s="249">
        <f t="shared" si="1210"/>
        <v>69899.69</v>
      </c>
      <c r="J3615" s="67">
        <f t="shared" si="1195"/>
        <v>1.06E-2</v>
      </c>
      <c r="K3615" s="259">
        <f t="shared" si="1211"/>
        <v>61.744726166666673</v>
      </c>
      <c r="L3615" s="250">
        <f t="shared" si="1208"/>
        <v>0</v>
      </c>
      <c r="M3615" s="19" t="s">
        <v>1260</v>
      </c>
      <c r="O3615" s="32" t="str">
        <f t="shared" si="1212"/>
        <v>E350</v>
      </c>
      <c r="P3615" s="318"/>
      <c r="T3615" s="19" t="s">
        <v>1260</v>
      </c>
    </row>
    <row r="3616" spans="1:20" outlineLevel="2" x14ac:dyDescent="0.25">
      <c r="A3616" t="s">
        <v>298</v>
      </c>
      <c r="B3616" t="str">
        <f t="shared" si="1209"/>
        <v>E35017 TSM Easements, Baker Com-10</v>
      </c>
      <c r="C3616" s="19" t="s">
        <v>1230</v>
      </c>
      <c r="E3616" s="27">
        <v>43404</v>
      </c>
      <c r="F3616" s="249">
        <v>69899.69</v>
      </c>
      <c r="G3616" s="67">
        <v>1.06E-2</v>
      </c>
      <c r="H3616" s="250">
        <v>61.74</v>
      </c>
      <c r="I3616" s="249">
        <f t="shared" si="1210"/>
        <v>69899.69</v>
      </c>
      <c r="J3616" s="67">
        <f t="shared" si="1195"/>
        <v>1.06E-2</v>
      </c>
      <c r="K3616" s="259">
        <f t="shared" si="1211"/>
        <v>61.744726166666673</v>
      </c>
      <c r="L3616" s="250">
        <f t="shared" si="1208"/>
        <v>0</v>
      </c>
      <c r="M3616" s="19" t="s">
        <v>1260</v>
      </c>
      <c r="O3616" s="32" t="str">
        <f t="shared" si="1212"/>
        <v>E350</v>
      </c>
      <c r="P3616" s="318"/>
      <c r="T3616" s="19" t="s">
        <v>1260</v>
      </c>
    </row>
    <row r="3617" spans="1:20" outlineLevel="2" x14ac:dyDescent="0.25">
      <c r="A3617" t="s">
        <v>298</v>
      </c>
      <c r="B3617" t="str">
        <f t="shared" si="1209"/>
        <v>E35017 TSM Easements, Baker Com-11</v>
      </c>
      <c r="C3617" s="19" t="s">
        <v>1230</v>
      </c>
      <c r="E3617" s="27">
        <v>43434</v>
      </c>
      <c r="F3617" s="249">
        <v>69899.69</v>
      </c>
      <c r="G3617" s="67">
        <v>1.06E-2</v>
      </c>
      <c r="H3617" s="250">
        <v>61.74</v>
      </c>
      <c r="I3617" s="249">
        <f t="shared" si="1210"/>
        <v>69899.69</v>
      </c>
      <c r="J3617" s="67">
        <f t="shared" si="1195"/>
        <v>1.06E-2</v>
      </c>
      <c r="K3617" s="259">
        <f t="shared" si="1211"/>
        <v>61.744726166666673</v>
      </c>
      <c r="L3617" s="250">
        <f t="shared" si="1208"/>
        <v>0</v>
      </c>
      <c r="M3617" s="19" t="s">
        <v>1260</v>
      </c>
      <c r="O3617" s="32" t="str">
        <f t="shared" si="1212"/>
        <v>E350</v>
      </c>
      <c r="P3617" s="318"/>
      <c r="T3617" s="19" t="s">
        <v>1260</v>
      </c>
    </row>
    <row r="3618" spans="1:20" outlineLevel="2" x14ac:dyDescent="0.25">
      <c r="A3618" t="s">
        <v>298</v>
      </c>
      <c r="B3618" t="str">
        <f t="shared" si="1209"/>
        <v>E35017 TSM Easements, Baker Com-12</v>
      </c>
      <c r="C3618" s="19" t="s">
        <v>1230</v>
      </c>
      <c r="E3618" s="27">
        <v>43465</v>
      </c>
      <c r="F3618" s="249">
        <v>69899.69</v>
      </c>
      <c r="G3618" s="67">
        <v>1.06E-2</v>
      </c>
      <c r="H3618" s="250">
        <v>61.74</v>
      </c>
      <c r="I3618" s="249">
        <f t="shared" si="1210"/>
        <v>69899.69</v>
      </c>
      <c r="J3618" s="67">
        <f t="shared" si="1195"/>
        <v>1.06E-2</v>
      </c>
      <c r="K3618" s="259">
        <f t="shared" si="1211"/>
        <v>61.744726166666673</v>
      </c>
      <c r="L3618" s="250">
        <f t="shared" si="1208"/>
        <v>0</v>
      </c>
      <c r="M3618" s="19" t="s">
        <v>1260</v>
      </c>
      <c r="O3618" s="32" t="str">
        <f t="shared" si="1212"/>
        <v>E350</v>
      </c>
      <c r="P3618" s="318"/>
      <c r="T3618" s="19" t="s">
        <v>1260</v>
      </c>
    </row>
    <row r="3619" spans="1:20" s="19" customFormat="1" ht="15.75" outlineLevel="1" thickBot="1" x14ac:dyDescent="0.3">
      <c r="A3619" s="28" t="s">
        <v>901</v>
      </c>
      <c r="C3619" s="20" t="s">
        <v>1233</v>
      </c>
      <c r="E3619" s="104" t="s">
        <v>1266</v>
      </c>
      <c r="F3619" s="29"/>
      <c r="G3619" s="30"/>
      <c r="H3619" s="41">
        <f>SUBTOTAL(9,H3607:H3618)</f>
        <v>740.88</v>
      </c>
      <c r="I3619" s="29"/>
      <c r="J3619" s="30">
        <f t="shared" si="1195"/>
        <v>0</v>
      </c>
      <c r="K3619" s="41">
        <f>SUBTOTAL(9,K3607:K3618)</f>
        <v>740.93671399999994</v>
      </c>
      <c r="L3619" s="41">
        <f t="shared" si="1208"/>
        <v>0.06</v>
      </c>
      <c r="O3619" s="32" t="str">
        <f>LEFT(A3619,5)</f>
        <v>E3501</v>
      </c>
      <c r="P3619" s="318">
        <f>-L3619/2</f>
        <v>-0.03</v>
      </c>
    </row>
    <row r="3620" spans="1:20" ht="15.75" outlineLevel="2" thickTop="1" x14ac:dyDescent="0.25">
      <c r="A3620" t="s">
        <v>299</v>
      </c>
      <c r="B3620" t="str">
        <f t="shared" ref="B3620:B3631" si="1213">CONCATENATE(A3620,"-",MONTH(E3620))</f>
        <v>E35017 TSM Easements, Upper Baker-1</v>
      </c>
      <c r="C3620" s="19" t="s">
        <v>1230</v>
      </c>
      <c r="E3620" s="27">
        <v>43131</v>
      </c>
      <c r="F3620" s="249">
        <v>56576.72</v>
      </c>
      <c r="G3620" s="67">
        <v>1.06E-2</v>
      </c>
      <c r="H3620" s="250">
        <v>49.98</v>
      </c>
      <c r="I3620" s="249">
        <f t="shared" ref="I3620:I3631" si="1214">VLOOKUP(CONCATENATE(A3620,"-12"),$B$6:$F$7816,5,FALSE)</f>
        <v>56576.72</v>
      </c>
      <c r="J3620" s="67">
        <f t="shared" si="1195"/>
        <v>1.06E-2</v>
      </c>
      <c r="K3620" s="259">
        <f t="shared" ref="K3620:K3631" si="1215">I3620*J3620/12</f>
        <v>49.976102666666669</v>
      </c>
      <c r="L3620" s="250">
        <f t="shared" si="1208"/>
        <v>0</v>
      </c>
      <c r="M3620" s="19" t="s">
        <v>1260</v>
      </c>
      <c r="O3620" s="32" t="str">
        <f t="shared" ref="O3620:O3631" si="1216">LEFT(A3620,4)</f>
        <v>E350</v>
      </c>
      <c r="P3620" s="318"/>
      <c r="T3620" s="19" t="s">
        <v>1260</v>
      </c>
    </row>
    <row r="3621" spans="1:20" outlineLevel="2" x14ac:dyDescent="0.25">
      <c r="A3621" t="s">
        <v>299</v>
      </c>
      <c r="B3621" t="str">
        <f t="shared" si="1213"/>
        <v>E35017 TSM Easements, Upper Baker-2</v>
      </c>
      <c r="C3621" s="19" t="s">
        <v>1230</v>
      </c>
      <c r="E3621" s="27">
        <v>43159</v>
      </c>
      <c r="F3621" s="249">
        <v>56576.72</v>
      </c>
      <c r="G3621" s="67">
        <v>1.06E-2</v>
      </c>
      <c r="H3621" s="250">
        <v>49.98</v>
      </c>
      <c r="I3621" s="249">
        <f t="shared" si="1214"/>
        <v>56576.72</v>
      </c>
      <c r="J3621" s="67">
        <f t="shared" si="1195"/>
        <v>1.06E-2</v>
      </c>
      <c r="K3621" s="259">
        <f t="shared" si="1215"/>
        <v>49.976102666666669</v>
      </c>
      <c r="L3621" s="250">
        <f t="shared" si="1208"/>
        <v>0</v>
      </c>
      <c r="M3621" s="19" t="s">
        <v>1260</v>
      </c>
      <c r="O3621" s="32" t="str">
        <f t="shared" si="1216"/>
        <v>E350</v>
      </c>
      <c r="P3621" s="318"/>
      <c r="T3621" s="19" t="s">
        <v>1260</v>
      </c>
    </row>
    <row r="3622" spans="1:20" outlineLevel="2" x14ac:dyDescent="0.25">
      <c r="A3622" t="s">
        <v>299</v>
      </c>
      <c r="B3622" t="str">
        <f t="shared" si="1213"/>
        <v>E35017 TSM Easements, Upper Baker-3</v>
      </c>
      <c r="C3622" s="19" t="s">
        <v>1230</v>
      </c>
      <c r="E3622" s="27">
        <v>43190</v>
      </c>
      <c r="F3622" s="249">
        <v>56576.72</v>
      </c>
      <c r="G3622" s="67">
        <v>1.06E-2</v>
      </c>
      <c r="H3622" s="250">
        <v>49.98</v>
      </c>
      <c r="I3622" s="249">
        <f t="shared" si="1214"/>
        <v>56576.72</v>
      </c>
      <c r="J3622" s="67">
        <f t="shared" si="1195"/>
        <v>1.06E-2</v>
      </c>
      <c r="K3622" s="259">
        <f t="shared" si="1215"/>
        <v>49.976102666666669</v>
      </c>
      <c r="L3622" s="250">
        <f t="shared" si="1208"/>
        <v>0</v>
      </c>
      <c r="M3622" s="19" t="s">
        <v>1260</v>
      </c>
      <c r="O3622" s="32" t="str">
        <f t="shared" si="1216"/>
        <v>E350</v>
      </c>
      <c r="P3622" s="318"/>
      <c r="T3622" s="19" t="s">
        <v>1260</v>
      </c>
    </row>
    <row r="3623" spans="1:20" outlineLevel="2" x14ac:dyDescent="0.25">
      <c r="A3623" t="s">
        <v>299</v>
      </c>
      <c r="B3623" t="str">
        <f t="shared" si="1213"/>
        <v>E35017 TSM Easements, Upper Baker-4</v>
      </c>
      <c r="C3623" s="19" t="s">
        <v>1230</v>
      </c>
      <c r="E3623" s="27">
        <v>43220</v>
      </c>
      <c r="F3623" s="249">
        <v>56576.72</v>
      </c>
      <c r="G3623" s="67">
        <v>1.06E-2</v>
      </c>
      <c r="H3623" s="250">
        <v>49.98</v>
      </c>
      <c r="I3623" s="249">
        <f t="shared" si="1214"/>
        <v>56576.72</v>
      </c>
      <c r="J3623" s="67">
        <f t="shared" si="1195"/>
        <v>1.06E-2</v>
      </c>
      <c r="K3623" s="259">
        <f t="shared" si="1215"/>
        <v>49.976102666666669</v>
      </c>
      <c r="L3623" s="250">
        <f t="shared" si="1208"/>
        <v>0</v>
      </c>
      <c r="M3623" s="19" t="s">
        <v>1260</v>
      </c>
      <c r="O3623" s="32" t="str">
        <f t="shared" si="1216"/>
        <v>E350</v>
      </c>
      <c r="P3623" s="318"/>
      <c r="T3623" s="19" t="s">
        <v>1260</v>
      </c>
    </row>
    <row r="3624" spans="1:20" outlineLevel="2" x14ac:dyDescent="0.25">
      <c r="A3624" t="s">
        <v>299</v>
      </c>
      <c r="B3624" t="str">
        <f t="shared" si="1213"/>
        <v>E35017 TSM Easements, Upper Baker-5</v>
      </c>
      <c r="C3624" s="19" t="s">
        <v>1230</v>
      </c>
      <c r="E3624" s="27">
        <v>43251</v>
      </c>
      <c r="F3624" s="249">
        <v>56576.72</v>
      </c>
      <c r="G3624" s="67">
        <v>1.06E-2</v>
      </c>
      <c r="H3624" s="250">
        <v>49.98</v>
      </c>
      <c r="I3624" s="249">
        <f t="shared" si="1214"/>
        <v>56576.72</v>
      </c>
      <c r="J3624" s="67">
        <f t="shared" si="1195"/>
        <v>1.06E-2</v>
      </c>
      <c r="K3624" s="259">
        <f t="shared" si="1215"/>
        <v>49.976102666666669</v>
      </c>
      <c r="L3624" s="250">
        <f t="shared" si="1208"/>
        <v>0</v>
      </c>
      <c r="M3624" s="19" t="s">
        <v>1260</v>
      </c>
      <c r="O3624" s="32" t="str">
        <f t="shared" si="1216"/>
        <v>E350</v>
      </c>
      <c r="P3624" s="318"/>
      <c r="T3624" s="19" t="s">
        <v>1260</v>
      </c>
    </row>
    <row r="3625" spans="1:20" outlineLevel="2" x14ac:dyDescent="0.25">
      <c r="A3625" t="s">
        <v>299</v>
      </c>
      <c r="B3625" t="str">
        <f t="shared" si="1213"/>
        <v>E35017 TSM Easements, Upper Baker-6</v>
      </c>
      <c r="C3625" s="19" t="s">
        <v>1230</v>
      </c>
      <c r="E3625" s="27">
        <v>43281</v>
      </c>
      <c r="F3625" s="249">
        <v>56576.72</v>
      </c>
      <c r="G3625" s="67">
        <v>1.06E-2</v>
      </c>
      <c r="H3625" s="250">
        <v>49.98</v>
      </c>
      <c r="I3625" s="249">
        <f t="shared" si="1214"/>
        <v>56576.72</v>
      </c>
      <c r="J3625" s="67">
        <f t="shared" si="1195"/>
        <v>1.06E-2</v>
      </c>
      <c r="K3625" s="259">
        <f t="shared" si="1215"/>
        <v>49.976102666666669</v>
      </c>
      <c r="L3625" s="250">
        <f t="shared" si="1208"/>
        <v>0</v>
      </c>
      <c r="M3625" s="19" t="s">
        <v>1260</v>
      </c>
      <c r="O3625" s="32" t="str">
        <f t="shared" si="1216"/>
        <v>E350</v>
      </c>
      <c r="P3625" s="318"/>
      <c r="T3625" s="19" t="s">
        <v>1260</v>
      </c>
    </row>
    <row r="3626" spans="1:20" outlineLevel="2" x14ac:dyDescent="0.25">
      <c r="A3626" t="s">
        <v>299</v>
      </c>
      <c r="B3626" t="str">
        <f t="shared" si="1213"/>
        <v>E35017 TSM Easements, Upper Baker-7</v>
      </c>
      <c r="C3626" s="19" t="s">
        <v>1230</v>
      </c>
      <c r="E3626" s="27">
        <v>43312</v>
      </c>
      <c r="F3626" s="249">
        <v>56576.72</v>
      </c>
      <c r="G3626" s="67">
        <v>1.06E-2</v>
      </c>
      <c r="H3626" s="250">
        <v>49.98</v>
      </c>
      <c r="I3626" s="249">
        <f t="shared" si="1214"/>
        <v>56576.72</v>
      </c>
      <c r="J3626" s="67">
        <f t="shared" si="1195"/>
        <v>1.06E-2</v>
      </c>
      <c r="K3626" s="259">
        <f t="shared" si="1215"/>
        <v>49.976102666666669</v>
      </c>
      <c r="L3626" s="250">
        <f t="shared" si="1208"/>
        <v>0</v>
      </c>
      <c r="M3626" s="19" t="s">
        <v>1260</v>
      </c>
      <c r="O3626" s="32" t="str">
        <f t="shared" si="1216"/>
        <v>E350</v>
      </c>
      <c r="P3626" s="318"/>
      <c r="T3626" s="19" t="s">
        <v>1260</v>
      </c>
    </row>
    <row r="3627" spans="1:20" outlineLevel="2" x14ac:dyDescent="0.25">
      <c r="A3627" t="s">
        <v>299</v>
      </c>
      <c r="B3627" t="str">
        <f t="shared" si="1213"/>
        <v>E35017 TSM Easements, Upper Baker-8</v>
      </c>
      <c r="C3627" s="19" t="s">
        <v>1230</v>
      </c>
      <c r="E3627" s="27">
        <v>43343</v>
      </c>
      <c r="F3627" s="249">
        <v>56576.72</v>
      </c>
      <c r="G3627" s="67">
        <v>1.06E-2</v>
      </c>
      <c r="H3627" s="250">
        <v>49.98</v>
      </c>
      <c r="I3627" s="249">
        <f t="shared" si="1214"/>
        <v>56576.72</v>
      </c>
      <c r="J3627" s="67">
        <f t="shared" si="1195"/>
        <v>1.06E-2</v>
      </c>
      <c r="K3627" s="259">
        <f t="shared" si="1215"/>
        <v>49.976102666666669</v>
      </c>
      <c r="L3627" s="250">
        <f t="shared" si="1208"/>
        <v>0</v>
      </c>
      <c r="M3627" s="19" t="s">
        <v>1260</v>
      </c>
      <c r="O3627" s="32" t="str">
        <f t="shared" si="1216"/>
        <v>E350</v>
      </c>
      <c r="P3627" s="318"/>
      <c r="T3627" s="19" t="s">
        <v>1260</v>
      </c>
    </row>
    <row r="3628" spans="1:20" outlineLevel="2" x14ac:dyDescent="0.25">
      <c r="A3628" t="s">
        <v>299</v>
      </c>
      <c r="B3628" t="str">
        <f t="shared" si="1213"/>
        <v>E35017 TSM Easements, Upper Baker-9</v>
      </c>
      <c r="C3628" s="19" t="s">
        <v>1230</v>
      </c>
      <c r="E3628" s="27">
        <v>43373</v>
      </c>
      <c r="F3628" s="249">
        <v>56576.72</v>
      </c>
      <c r="G3628" s="67">
        <v>1.06E-2</v>
      </c>
      <c r="H3628" s="250">
        <v>49.98</v>
      </c>
      <c r="I3628" s="249">
        <f t="shared" si="1214"/>
        <v>56576.72</v>
      </c>
      <c r="J3628" s="67">
        <f t="shared" si="1195"/>
        <v>1.06E-2</v>
      </c>
      <c r="K3628" s="259">
        <f t="shared" si="1215"/>
        <v>49.976102666666669</v>
      </c>
      <c r="L3628" s="250">
        <f t="shared" si="1208"/>
        <v>0</v>
      </c>
      <c r="M3628" s="19" t="s">
        <v>1260</v>
      </c>
      <c r="O3628" s="32" t="str">
        <f t="shared" si="1216"/>
        <v>E350</v>
      </c>
      <c r="P3628" s="318"/>
      <c r="T3628" s="19" t="s">
        <v>1260</v>
      </c>
    </row>
    <row r="3629" spans="1:20" outlineLevel="2" x14ac:dyDescent="0.25">
      <c r="A3629" t="s">
        <v>299</v>
      </c>
      <c r="B3629" t="str">
        <f t="shared" si="1213"/>
        <v>E35017 TSM Easements, Upper Baker-10</v>
      </c>
      <c r="C3629" s="19" t="s">
        <v>1230</v>
      </c>
      <c r="E3629" s="27">
        <v>43404</v>
      </c>
      <c r="F3629" s="249">
        <v>56576.72</v>
      </c>
      <c r="G3629" s="67">
        <v>1.06E-2</v>
      </c>
      <c r="H3629" s="250">
        <v>49.98</v>
      </c>
      <c r="I3629" s="249">
        <f t="shared" si="1214"/>
        <v>56576.72</v>
      </c>
      <c r="J3629" s="67">
        <f t="shared" si="1195"/>
        <v>1.06E-2</v>
      </c>
      <c r="K3629" s="259">
        <f t="shared" si="1215"/>
        <v>49.976102666666669</v>
      </c>
      <c r="L3629" s="250">
        <f t="shared" si="1208"/>
        <v>0</v>
      </c>
      <c r="M3629" s="19" t="s">
        <v>1260</v>
      </c>
      <c r="O3629" s="32" t="str">
        <f t="shared" si="1216"/>
        <v>E350</v>
      </c>
      <c r="P3629" s="318"/>
      <c r="T3629" s="19" t="s">
        <v>1260</v>
      </c>
    </row>
    <row r="3630" spans="1:20" outlineLevel="2" x14ac:dyDescent="0.25">
      <c r="A3630" t="s">
        <v>299</v>
      </c>
      <c r="B3630" t="str">
        <f t="shared" si="1213"/>
        <v>E35017 TSM Easements, Upper Baker-11</v>
      </c>
      <c r="C3630" s="19" t="s">
        <v>1230</v>
      </c>
      <c r="E3630" s="27">
        <v>43434</v>
      </c>
      <c r="F3630" s="249">
        <v>56576.72</v>
      </c>
      <c r="G3630" s="67">
        <v>1.06E-2</v>
      </c>
      <c r="H3630" s="250">
        <v>49.98</v>
      </c>
      <c r="I3630" s="249">
        <f t="shared" si="1214"/>
        <v>56576.72</v>
      </c>
      <c r="J3630" s="67">
        <f t="shared" ref="J3630:J3693" si="1217">G3630</f>
        <v>1.06E-2</v>
      </c>
      <c r="K3630" s="259">
        <f t="shared" si="1215"/>
        <v>49.976102666666669</v>
      </c>
      <c r="L3630" s="250">
        <f t="shared" si="1208"/>
        <v>0</v>
      </c>
      <c r="M3630" s="19" t="s">
        <v>1260</v>
      </c>
      <c r="O3630" s="32" t="str">
        <f t="shared" si="1216"/>
        <v>E350</v>
      </c>
      <c r="P3630" s="318"/>
      <c r="T3630" s="19" t="s">
        <v>1260</v>
      </c>
    </row>
    <row r="3631" spans="1:20" outlineLevel="2" x14ac:dyDescent="0.25">
      <c r="A3631" t="s">
        <v>299</v>
      </c>
      <c r="B3631" t="str">
        <f t="shared" si="1213"/>
        <v>E35017 TSM Easements, Upper Baker-12</v>
      </c>
      <c r="C3631" s="19" t="s">
        <v>1230</v>
      </c>
      <c r="E3631" s="27">
        <v>43465</v>
      </c>
      <c r="F3631" s="249">
        <v>56576.72</v>
      </c>
      <c r="G3631" s="67">
        <v>1.06E-2</v>
      </c>
      <c r="H3631" s="250">
        <v>49.98</v>
      </c>
      <c r="I3631" s="249">
        <f t="shared" si="1214"/>
        <v>56576.72</v>
      </c>
      <c r="J3631" s="67">
        <f t="shared" si="1217"/>
        <v>1.06E-2</v>
      </c>
      <c r="K3631" s="259">
        <f t="shared" si="1215"/>
        <v>49.976102666666669</v>
      </c>
      <c r="L3631" s="250">
        <f t="shared" si="1208"/>
        <v>0</v>
      </c>
      <c r="M3631" s="19" t="s">
        <v>1260</v>
      </c>
      <c r="O3631" s="32" t="str">
        <f t="shared" si="1216"/>
        <v>E350</v>
      </c>
      <c r="P3631" s="318"/>
      <c r="T3631" s="19" t="s">
        <v>1260</v>
      </c>
    </row>
    <row r="3632" spans="1:20" s="19" customFormat="1" ht="15.75" outlineLevel="1" thickBot="1" x14ac:dyDescent="0.3">
      <c r="A3632" s="28" t="s">
        <v>902</v>
      </c>
      <c r="C3632" s="20" t="s">
        <v>1233</v>
      </c>
      <c r="E3632" s="104" t="s">
        <v>1266</v>
      </c>
      <c r="F3632" s="29"/>
      <c r="G3632" s="30"/>
      <c r="H3632" s="41">
        <f>SUBTOTAL(9,H3620:H3631)</f>
        <v>599.7600000000001</v>
      </c>
      <c r="I3632" s="29"/>
      <c r="J3632" s="30">
        <f t="shared" si="1217"/>
        <v>0</v>
      </c>
      <c r="K3632" s="41">
        <f>SUBTOTAL(9,K3620:K3631)</f>
        <v>599.71323200000006</v>
      </c>
      <c r="L3632" s="41">
        <f t="shared" si="1208"/>
        <v>-0.05</v>
      </c>
      <c r="O3632" s="32" t="str">
        <f>LEFT(A3632,5)</f>
        <v>E3501</v>
      </c>
      <c r="P3632" s="318">
        <f>-L3632/2</f>
        <v>2.5000000000000001E-2</v>
      </c>
    </row>
    <row r="3633" spans="1:20" ht="15.75" outlineLevel="2" thickTop="1" x14ac:dyDescent="0.25">
      <c r="A3633" t="s">
        <v>300</v>
      </c>
      <c r="B3633" t="str">
        <f t="shared" ref="B3633:B3644" si="1218">CONCATENATE(A3633,"-",MONTH(E3633))</f>
        <v>E35099 (GIF) Easement, Colstrip 1-2-1</v>
      </c>
      <c r="C3633" s="19" t="s">
        <v>1230</v>
      </c>
      <c r="E3633" s="27">
        <v>43131</v>
      </c>
      <c r="F3633" s="249">
        <v>3623.76</v>
      </c>
      <c r="G3633" s="67">
        <v>1.2E-2</v>
      </c>
      <c r="H3633" s="250">
        <v>3.62</v>
      </c>
      <c r="I3633" s="249">
        <f t="shared" ref="I3633:I3644" si="1219">VLOOKUP(CONCATENATE(A3633,"-12"),$B$6:$F$7816,5,FALSE)</f>
        <v>3623.76</v>
      </c>
      <c r="J3633" s="67">
        <f t="shared" si="1217"/>
        <v>1.2E-2</v>
      </c>
      <c r="K3633" s="259">
        <f t="shared" ref="K3633:K3644" si="1220">I3633*J3633/12</f>
        <v>3.6237600000000003</v>
      </c>
      <c r="L3633" s="250">
        <f t="shared" si="1208"/>
        <v>0</v>
      </c>
      <c r="M3633" s="19" t="s">
        <v>1260</v>
      </c>
      <c r="O3633" s="32" t="str">
        <f t="shared" ref="O3633:O3644" si="1221">LEFT(A3633,4)</f>
        <v>E350</v>
      </c>
      <c r="P3633" s="318"/>
      <c r="T3633" s="19" t="s">
        <v>1260</v>
      </c>
    </row>
    <row r="3634" spans="1:20" outlineLevel="2" x14ac:dyDescent="0.25">
      <c r="A3634" t="s">
        <v>300</v>
      </c>
      <c r="B3634" t="str">
        <f t="shared" si="1218"/>
        <v>E35099 (GIF) Easement, Colstrip 1-2-2</v>
      </c>
      <c r="C3634" s="19" t="s">
        <v>1230</v>
      </c>
      <c r="E3634" s="27">
        <v>43159</v>
      </c>
      <c r="F3634" s="249">
        <v>3623.76</v>
      </c>
      <c r="G3634" s="67">
        <v>1.2E-2</v>
      </c>
      <c r="H3634" s="250">
        <v>3.62</v>
      </c>
      <c r="I3634" s="249">
        <f t="shared" si="1219"/>
        <v>3623.76</v>
      </c>
      <c r="J3634" s="67">
        <f t="shared" si="1217"/>
        <v>1.2E-2</v>
      </c>
      <c r="K3634" s="259">
        <f t="shared" si="1220"/>
        <v>3.6237600000000003</v>
      </c>
      <c r="L3634" s="250">
        <f t="shared" si="1208"/>
        <v>0</v>
      </c>
      <c r="M3634" s="19" t="s">
        <v>1260</v>
      </c>
      <c r="O3634" s="32" t="str">
        <f t="shared" si="1221"/>
        <v>E350</v>
      </c>
      <c r="P3634" s="318"/>
      <c r="T3634" s="19" t="s">
        <v>1260</v>
      </c>
    </row>
    <row r="3635" spans="1:20" outlineLevel="2" x14ac:dyDescent="0.25">
      <c r="A3635" t="s">
        <v>300</v>
      </c>
      <c r="B3635" t="str">
        <f t="shared" si="1218"/>
        <v>E35099 (GIF) Easement, Colstrip 1-2-3</v>
      </c>
      <c r="C3635" s="19" t="s">
        <v>1230</v>
      </c>
      <c r="E3635" s="27">
        <v>43190</v>
      </c>
      <c r="F3635" s="249">
        <v>3623.76</v>
      </c>
      <c r="G3635" s="67">
        <v>1.2E-2</v>
      </c>
      <c r="H3635" s="250">
        <v>3.62</v>
      </c>
      <c r="I3635" s="249">
        <f t="shared" si="1219"/>
        <v>3623.76</v>
      </c>
      <c r="J3635" s="67">
        <f t="shared" si="1217"/>
        <v>1.2E-2</v>
      </c>
      <c r="K3635" s="259">
        <f t="shared" si="1220"/>
        <v>3.6237600000000003</v>
      </c>
      <c r="L3635" s="250">
        <f t="shared" si="1208"/>
        <v>0</v>
      </c>
      <c r="M3635" s="19" t="s">
        <v>1260</v>
      </c>
      <c r="O3635" s="32" t="str">
        <f t="shared" si="1221"/>
        <v>E350</v>
      </c>
      <c r="P3635" s="318"/>
      <c r="T3635" s="19" t="s">
        <v>1260</v>
      </c>
    </row>
    <row r="3636" spans="1:20" outlineLevel="2" x14ac:dyDescent="0.25">
      <c r="A3636" t="s">
        <v>300</v>
      </c>
      <c r="B3636" t="str">
        <f t="shared" si="1218"/>
        <v>E35099 (GIF) Easement, Colstrip 1-2-4</v>
      </c>
      <c r="C3636" s="19" t="s">
        <v>1230</v>
      </c>
      <c r="E3636" s="27">
        <v>43220</v>
      </c>
      <c r="F3636" s="249">
        <v>3623.76</v>
      </c>
      <c r="G3636" s="67">
        <v>1.2E-2</v>
      </c>
      <c r="H3636" s="250">
        <v>3.62</v>
      </c>
      <c r="I3636" s="249">
        <f t="shared" si="1219"/>
        <v>3623.76</v>
      </c>
      <c r="J3636" s="67">
        <f t="shared" si="1217"/>
        <v>1.2E-2</v>
      </c>
      <c r="K3636" s="259">
        <f t="shared" si="1220"/>
        <v>3.6237600000000003</v>
      </c>
      <c r="L3636" s="250">
        <f t="shared" si="1208"/>
        <v>0</v>
      </c>
      <c r="M3636" s="19" t="s">
        <v>1260</v>
      </c>
      <c r="O3636" s="32" t="str">
        <f t="shared" si="1221"/>
        <v>E350</v>
      </c>
      <c r="P3636" s="318"/>
      <c r="T3636" s="19" t="s">
        <v>1260</v>
      </c>
    </row>
    <row r="3637" spans="1:20" outlineLevel="2" x14ac:dyDescent="0.25">
      <c r="A3637" t="s">
        <v>300</v>
      </c>
      <c r="B3637" t="str">
        <f t="shared" si="1218"/>
        <v>E35099 (GIF) Easement, Colstrip 1-2-5</v>
      </c>
      <c r="C3637" s="19" t="s">
        <v>1230</v>
      </c>
      <c r="E3637" s="27">
        <v>43251</v>
      </c>
      <c r="F3637" s="249">
        <v>3623.76</v>
      </c>
      <c r="G3637" s="67">
        <v>1.2E-2</v>
      </c>
      <c r="H3637" s="250">
        <v>3.62</v>
      </c>
      <c r="I3637" s="249">
        <f t="shared" si="1219"/>
        <v>3623.76</v>
      </c>
      <c r="J3637" s="67">
        <f t="shared" si="1217"/>
        <v>1.2E-2</v>
      </c>
      <c r="K3637" s="259">
        <f t="shared" si="1220"/>
        <v>3.6237600000000003</v>
      </c>
      <c r="L3637" s="250">
        <f t="shared" si="1208"/>
        <v>0</v>
      </c>
      <c r="M3637" s="19" t="s">
        <v>1260</v>
      </c>
      <c r="O3637" s="32" t="str">
        <f t="shared" si="1221"/>
        <v>E350</v>
      </c>
      <c r="P3637" s="318"/>
      <c r="T3637" s="19" t="s">
        <v>1260</v>
      </c>
    </row>
    <row r="3638" spans="1:20" outlineLevel="2" x14ac:dyDescent="0.25">
      <c r="A3638" t="s">
        <v>300</v>
      </c>
      <c r="B3638" t="str">
        <f t="shared" si="1218"/>
        <v>E35099 (GIF) Easement, Colstrip 1-2-6</v>
      </c>
      <c r="C3638" s="19" t="s">
        <v>1230</v>
      </c>
      <c r="E3638" s="27">
        <v>43281</v>
      </c>
      <c r="F3638" s="249">
        <v>3623.76</v>
      </c>
      <c r="G3638" s="67">
        <v>1.2E-2</v>
      </c>
      <c r="H3638" s="250">
        <v>3.62</v>
      </c>
      <c r="I3638" s="249">
        <f t="shared" si="1219"/>
        <v>3623.76</v>
      </c>
      <c r="J3638" s="67">
        <f t="shared" si="1217"/>
        <v>1.2E-2</v>
      </c>
      <c r="K3638" s="259">
        <f t="shared" si="1220"/>
        <v>3.6237600000000003</v>
      </c>
      <c r="L3638" s="250">
        <f t="shared" si="1208"/>
        <v>0</v>
      </c>
      <c r="M3638" s="19" t="s">
        <v>1260</v>
      </c>
      <c r="O3638" s="32" t="str">
        <f t="shared" si="1221"/>
        <v>E350</v>
      </c>
      <c r="P3638" s="318"/>
      <c r="T3638" s="19" t="s">
        <v>1260</v>
      </c>
    </row>
    <row r="3639" spans="1:20" outlineLevel="2" x14ac:dyDescent="0.25">
      <c r="A3639" t="s">
        <v>300</v>
      </c>
      <c r="B3639" t="str">
        <f t="shared" si="1218"/>
        <v>E35099 (GIF) Easement, Colstrip 1-2-7</v>
      </c>
      <c r="C3639" s="19" t="s">
        <v>1230</v>
      </c>
      <c r="E3639" s="27">
        <v>43312</v>
      </c>
      <c r="F3639" s="249">
        <v>3623.76</v>
      </c>
      <c r="G3639" s="67">
        <v>1.2E-2</v>
      </c>
      <c r="H3639" s="250">
        <v>3.62</v>
      </c>
      <c r="I3639" s="249">
        <f t="shared" si="1219"/>
        <v>3623.76</v>
      </c>
      <c r="J3639" s="67">
        <f t="shared" si="1217"/>
        <v>1.2E-2</v>
      </c>
      <c r="K3639" s="259">
        <f t="shared" si="1220"/>
        <v>3.6237600000000003</v>
      </c>
      <c r="L3639" s="250">
        <f t="shared" si="1208"/>
        <v>0</v>
      </c>
      <c r="M3639" s="19" t="s">
        <v>1260</v>
      </c>
      <c r="O3639" s="32" t="str">
        <f t="shared" si="1221"/>
        <v>E350</v>
      </c>
      <c r="P3639" s="318"/>
      <c r="T3639" s="19" t="s">
        <v>1260</v>
      </c>
    </row>
    <row r="3640" spans="1:20" outlineLevel="2" x14ac:dyDescent="0.25">
      <c r="A3640" t="s">
        <v>300</v>
      </c>
      <c r="B3640" t="str">
        <f t="shared" si="1218"/>
        <v>E35099 (GIF) Easement, Colstrip 1-2-8</v>
      </c>
      <c r="C3640" s="19" t="s">
        <v>1230</v>
      </c>
      <c r="E3640" s="27">
        <v>43343</v>
      </c>
      <c r="F3640" s="249">
        <v>3623.76</v>
      </c>
      <c r="G3640" s="67">
        <v>1.2E-2</v>
      </c>
      <c r="H3640" s="250">
        <v>3.62</v>
      </c>
      <c r="I3640" s="249">
        <f t="shared" si="1219"/>
        <v>3623.76</v>
      </c>
      <c r="J3640" s="67">
        <f t="shared" si="1217"/>
        <v>1.2E-2</v>
      </c>
      <c r="K3640" s="259">
        <f t="shared" si="1220"/>
        <v>3.6237600000000003</v>
      </c>
      <c r="L3640" s="250">
        <f t="shared" si="1208"/>
        <v>0</v>
      </c>
      <c r="M3640" s="19" t="s">
        <v>1260</v>
      </c>
      <c r="O3640" s="32" t="str">
        <f t="shared" si="1221"/>
        <v>E350</v>
      </c>
      <c r="P3640" s="318"/>
      <c r="T3640" s="19" t="s">
        <v>1260</v>
      </c>
    </row>
    <row r="3641" spans="1:20" outlineLevel="2" x14ac:dyDescent="0.25">
      <c r="A3641" t="s">
        <v>300</v>
      </c>
      <c r="B3641" t="str">
        <f t="shared" si="1218"/>
        <v>E35099 (GIF) Easement, Colstrip 1-2-9</v>
      </c>
      <c r="C3641" s="19" t="s">
        <v>1230</v>
      </c>
      <c r="E3641" s="27">
        <v>43373</v>
      </c>
      <c r="F3641" s="249">
        <v>3623.76</v>
      </c>
      <c r="G3641" s="67">
        <v>1.2E-2</v>
      </c>
      <c r="H3641" s="250">
        <v>3.62</v>
      </c>
      <c r="I3641" s="249">
        <f t="shared" si="1219"/>
        <v>3623.76</v>
      </c>
      <c r="J3641" s="67">
        <f t="shared" si="1217"/>
        <v>1.2E-2</v>
      </c>
      <c r="K3641" s="259">
        <f t="shared" si="1220"/>
        <v>3.6237600000000003</v>
      </c>
      <c r="L3641" s="250">
        <f t="shared" si="1208"/>
        <v>0</v>
      </c>
      <c r="M3641" s="19" t="s">
        <v>1260</v>
      </c>
      <c r="O3641" s="32" t="str">
        <f t="shared" si="1221"/>
        <v>E350</v>
      </c>
      <c r="P3641" s="318"/>
      <c r="T3641" s="19" t="s">
        <v>1260</v>
      </c>
    </row>
    <row r="3642" spans="1:20" outlineLevel="2" x14ac:dyDescent="0.25">
      <c r="A3642" t="s">
        <v>300</v>
      </c>
      <c r="B3642" t="str">
        <f t="shared" si="1218"/>
        <v>E35099 (GIF) Easement, Colstrip 1-2-10</v>
      </c>
      <c r="C3642" s="19" t="s">
        <v>1230</v>
      </c>
      <c r="E3642" s="27">
        <v>43404</v>
      </c>
      <c r="F3642" s="249">
        <v>3623.76</v>
      </c>
      <c r="G3642" s="67">
        <v>1.2E-2</v>
      </c>
      <c r="H3642" s="250">
        <v>3.62</v>
      </c>
      <c r="I3642" s="249">
        <f t="shared" si="1219"/>
        <v>3623.76</v>
      </c>
      <c r="J3642" s="67">
        <f t="shared" si="1217"/>
        <v>1.2E-2</v>
      </c>
      <c r="K3642" s="259">
        <f t="shared" si="1220"/>
        <v>3.6237600000000003</v>
      </c>
      <c r="L3642" s="250">
        <f t="shared" si="1208"/>
        <v>0</v>
      </c>
      <c r="M3642" s="19" t="s">
        <v>1260</v>
      </c>
      <c r="O3642" s="32" t="str">
        <f t="shared" si="1221"/>
        <v>E350</v>
      </c>
      <c r="P3642" s="318"/>
      <c r="T3642" s="19" t="s">
        <v>1260</v>
      </c>
    </row>
    <row r="3643" spans="1:20" outlineLevel="2" x14ac:dyDescent="0.25">
      <c r="A3643" t="s">
        <v>300</v>
      </c>
      <c r="B3643" t="str">
        <f t="shared" si="1218"/>
        <v>E35099 (GIF) Easement, Colstrip 1-2-11</v>
      </c>
      <c r="C3643" s="19" t="s">
        <v>1230</v>
      </c>
      <c r="E3643" s="27">
        <v>43434</v>
      </c>
      <c r="F3643" s="249">
        <v>3623.76</v>
      </c>
      <c r="G3643" s="67">
        <v>1.2E-2</v>
      </c>
      <c r="H3643" s="250">
        <v>3.62</v>
      </c>
      <c r="I3643" s="249">
        <f t="shared" si="1219"/>
        <v>3623.76</v>
      </c>
      <c r="J3643" s="67">
        <f t="shared" si="1217"/>
        <v>1.2E-2</v>
      </c>
      <c r="K3643" s="259">
        <f t="shared" si="1220"/>
        <v>3.6237600000000003</v>
      </c>
      <c r="L3643" s="250">
        <f t="shared" si="1208"/>
        <v>0</v>
      </c>
      <c r="M3643" s="19" t="s">
        <v>1260</v>
      </c>
      <c r="O3643" s="32" t="str">
        <f t="shared" si="1221"/>
        <v>E350</v>
      </c>
      <c r="P3643" s="318"/>
      <c r="T3643" s="19" t="s">
        <v>1260</v>
      </c>
    </row>
    <row r="3644" spans="1:20" outlineLevel="2" x14ac:dyDescent="0.25">
      <c r="A3644" t="s">
        <v>300</v>
      </c>
      <c r="B3644" t="str">
        <f t="shared" si="1218"/>
        <v>E35099 (GIF) Easement, Colstrip 1-2-12</v>
      </c>
      <c r="C3644" s="19" t="s">
        <v>1230</v>
      </c>
      <c r="E3644" s="27">
        <v>43465</v>
      </c>
      <c r="F3644" s="249">
        <v>3623.76</v>
      </c>
      <c r="G3644" s="67">
        <v>1.2E-2</v>
      </c>
      <c r="H3644" s="250">
        <v>3.62</v>
      </c>
      <c r="I3644" s="249">
        <f t="shared" si="1219"/>
        <v>3623.76</v>
      </c>
      <c r="J3644" s="67">
        <f t="shared" si="1217"/>
        <v>1.2E-2</v>
      </c>
      <c r="K3644" s="259">
        <f t="shared" si="1220"/>
        <v>3.6237600000000003</v>
      </c>
      <c r="L3644" s="250">
        <f t="shared" si="1208"/>
        <v>0</v>
      </c>
      <c r="M3644" s="19" t="s">
        <v>1260</v>
      </c>
      <c r="O3644" s="32" t="str">
        <f t="shared" si="1221"/>
        <v>E350</v>
      </c>
      <c r="P3644" s="318"/>
      <c r="T3644" s="19" t="s">
        <v>1260</v>
      </c>
    </row>
    <row r="3645" spans="1:20" s="19" customFormat="1" ht="15.75" outlineLevel="1" thickBot="1" x14ac:dyDescent="0.3">
      <c r="A3645" s="28" t="s">
        <v>903</v>
      </c>
      <c r="C3645" s="20" t="s">
        <v>1233</v>
      </c>
      <c r="E3645" s="104" t="s">
        <v>1266</v>
      </c>
      <c r="F3645" s="29"/>
      <c r="G3645" s="30"/>
      <c r="H3645" s="41">
        <f>SUBTOTAL(9,H3633:H3644)</f>
        <v>43.44</v>
      </c>
      <c r="I3645" s="29"/>
      <c r="J3645" s="30">
        <f t="shared" si="1217"/>
        <v>0</v>
      </c>
      <c r="K3645" s="41">
        <f>SUBTOTAL(9,K3633:K3644)</f>
        <v>43.485119999999995</v>
      </c>
      <c r="L3645" s="41">
        <f t="shared" si="1208"/>
        <v>0.05</v>
      </c>
      <c r="O3645" s="32" t="str">
        <f>LEFT(A3645,5)</f>
        <v>E3509</v>
      </c>
      <c r="P3645" s="318">
        <f>-L3645/2</f>
        <v>-2.5000000000000001E-2</v>
      </c>
    </row>
    <row r="3646" spans="1:20" ht="15.75" outlineLevel="2" thickTop="1" x14ac:dyDescent="0.25">
      <c r="A3646" t="s">
        <v>301</v>
      </c>
      <c r="B3646" t="str">
        <f t="shared" ref="B3646:B3657" si="1222">CONCATENATE(A3646,"-",MONTH(E3646))</f>
        <v>E35099 (GIF) Easement, Hopkins-1</v>
      </c>
      <c r="C3646" s="19" t="s">
        <v>1230</v>
      </c>
      <c r="E3646" s="27">
        <v>43131</v>
      </c>
      <c r="F3646" s="249">
        <v>28500</v>
      </c>
      <c r="G3646" s="67">
        <v>1.2E-2</v>
      </c>
      <c r="H3646" s="250">
        <v>28.5</v>
      </c>
      <c r="I3646" s="249">
        <f t="shared" ref="I3646:I3657" si="1223">VLOOKUP(CONCATENATE(A3646,"-12"),$B$6:$F$7816,5,FALSE)</f>
        <v>28500</v>
      </c>
      <c r="J3646" s="67">
        <f t="shared" si="1217"/>
        <v>1.2E-2</v>
      </c>
      <c r="K3646" s="259">
        <f t="shared" ref="K3646:K3657" si="1224">I3646*J3646/12</f>
        <v>28.5</v>
      </c>
      <c r="L3646" s="250">
        <f t="shared" si="1208"/>
        <v>0</v>
      </c>
      <c r="M3646" s="19" t="s">
        <v>1260</v>
      </c>
      <c r="O3646" s="32" t="str">
        <f t="shared" ref="O3646:O3657" si="1225">LEFT(A3646,4)</f>
        <v>E350</v>
      </c>
      <c r="P3646" s="318"/>
      <c r="T3646" s="19" t="s">
        <v>1260</v>
      </c>
    </row>
    <row r="3647" spans="1:20" outlineLevel="2" x14ac:dyDescent="0.25">
      <c r="A3647" t="s">
        <v>301</v>
      </c>
      <c r="B3647" t="str">
        <f t="shared" si="1222"/>
        <v>E35099 (GIF) Easement, Hopkins-2</v>
      </c>
      <c r="C3647" s="19" t="s">
        <v>1230</v>
      </c>
      <c r="E3647" s="27">
        <v>43159</v>
      </c>
      <c r="F3647" s="249">
        <v>28500</v>
      </c>
      <c r="G3647" s="67">
        <v>1.2E-2</v>
      </c>
      <c r="H3647" s="250">
        <v>28.5</v>
      </c>
      <c r="I3647" s="249">
        <f t="shared" si="1223"/>
        <v>28500</v>
      </c>
      <c r="J3647" s="67">
        <f t="shared" si="1217"/>
        <v>1.2E-2</v>
      </c>
      <c r="K3647" s="259">
        <f t="shared" si="1224"/>
        <v>28.5</v>
      </c>
      <c r="L3647" s="250">
        <f t="shared" si="1208"/>
        <v>0</v>
      </c>
      <c r="M3647" s="19" t="s">
        <v>1260</v>
      </c>
      <c r="O3647" s="32" t="str">
        <f t="shared" si="1225"/>
        <v>E350</v>
      </c>
      <c r="P3647" s="318"/>
      <c r="T3647" s="19" t="s">
        <v>1260</v>
      </c>
    </row>
    <row r="3648" spans="1:20" outlineLevel="2" x14ac:dyDescent="0.25">
      <c r="A3648" t="s">
        <v>301</v>
      </c>
      <c r="B3648" t="str">
        <f t="shared" si="1222"/>
        <v>E35099 (GIF) Easement, Hopkins-3</v>
      </c>
      <c r="C3648" s="19" t="s">
        <v>1230</v>
      </c>
      <c r="E3648" s="27">
        <v>43190</v>
      </c>
      <c r="F3648" s="249">
        <v>28500</v>
      </c>
      <c r="G3648" s="67">
        <v>1.2E-2</v>
      </c>
      <c r="H3648" s="250">
        <v>28.5</v>
      </c>
      <c r="I3648" s="249">
        <f t="shared" si="1223"/>
        <v>28500</v>
      </c>
      <c r="J3648" s="67">
        <f t="shared" si="1217"/>
        <v>1.2E-2</v>
      </c>
      <c r="K3648" s="259">
        <f t="shared" si="1224"/>
        <v>28.5</v>
      </c>
      <c r="L3648" s="250">
        <f t="shared" si="1208"/>
        <v>0</v>
      </c>
      <c r="M3648" s="19" t="s">
        <v>1260</v>
      </c>
      <c r="O3648" s="32" t="str">
        <f t="shared" si="1225"/>
        <v>E350</v>
      </c>
      <c r="P3648" s="318"/>
      <c r="T3648" s="19" t="s">
        <v>1260</v>
      </c>
    </row>
    <row r="3649" spans="1:20" outlineLevel="2" x14ac:dyDescent="0.25">
      <c r="A3649" t="s">
        <v>301</v>
      </c>
      <c r="B3649" t="str">
        <f t="shared" si="1222"/>
        <v>E35099 (GIF) Easement, Hopkins-4</v>
      </c>
      <c r="C3649" s="19" t="s">
        <v>1230</v>
      </c>
      <c r="E3649" s="27">
        <v>43220</v>
      </c>
      <c r="F3649" s="249">
        <v>28500</v>
      </c>
      <c r="G3649" s="67">
        <v>1.2E-2</v>
      </c>
      <c r="H3649" s="250">
        <v>28.5</v>
      </c>
      <c r="I3649" s="249">
        <f t="shared" si="1223"/>
        <v>28500</v>
      </c>
      <c r="J3649" s="67">
        <f t="shared" si="1217"/>
        <v>1.2E-2</v>
      </c>
      <c r="K3649" s="259">
        <f t="shared" si="1224"/>
        <v>28.5</v>
      </c>
      <c r="L3649" s="250">
        <f t="shared" si="1208"/>
        <v>0</v>
      </c>
      <c r="M3649" s="19" t="s">
        <v>1260</v>
      </c>
      <c r="O3649" s="32" t="str">
        <f t="shared" si="1225"/>
        <v>E350</v>
      </c>
      <c r="P3649" s="318"/>
      <c r="T3649" s="19" t="s">
        <v>1260</v>
      </c>
    </row>
    <row r="3650" spans="1:20" outlineLevel="2" x14ac:dyDescent="0.25">
      <c r="A3650" t="s">
        <v>301</v>
      </c>
      <c r="B3650" t="str">
        <f t="shared" si="1222"/>
        <v>E35099 (GIF) Easement, Hopkins-5</v>
      </c>
      <c r="C3650" s="19" t="s">
        <v>1230</v>
      </c>
      <c r="E3650" s="27">
        <v>43251</v>
      </c>
      <c r="F3650" s="249">
        <v>28500</v>
      </c>
      <c r="G3650" s="67">
        <v>1.2E-2</v>
      </c>
      <c r="H3650" s="250">
        <v>28.5</v>
      </c>
      <c r="I3650" s="249">
        <f t="shared" si="1223"/>
        <v>28500</v>
      </c>
      <c r="J3650" s="67">
        <f t="shared" si="1217"/>
        <v>1.2E-2</v>
      </c>
      <c r="K3650" s="259">
        <f t="shared" si="1224"/>
        <v>28.5</v>
      </c>
      <c r="L3650" s="250">
        <f t="shared" si="1208"/>
        <v>0</v>
      </c>
      <c r="M3650" s="19" t="s">
        <v>1260</v>
      </c>
      <c r="O3650" s="32" t="str">
        <f t="shared" si="1225"/>
        <v>E350</v>
      </c>
      <c r="P3650" s="318"/>
      <c r="T3650" s="19" t="s">
        <v>1260</v>
      </c>
    </row>
    <row r="3651" spans="1:20" outlineLevel="2" x14ac:dyDescent="0.25">
      <c r="A3651" t="s">
        <v>301</v>
      </c>
      <c r="B3651" t="str">
        <f t="shared" si="1222"/>
        <v>E35099 (GIF) Easement, Hopkins-6</v>
      </c>
      <c r="C3651" s="19" t="s">
        <v>1230</v>
      </c>
      <c r="E3651" s="27">
        <v>43281</v>
      </c>
      <c r="F3651" s="249">
        <v>28500</v>
      </c>
      <c r="G3651" s="67">
        <v>1.2E-2</v>
      </c>
      <c r="H3651" s="250">
        <v>28.5</v>
      </c>
      <c r="I3651" s="249">
        <f t="shared" si="1223"/>
        <v>28500</v>
      </c>
      <c r="J3651" s="67">
        <f t="shared" si="1217"/>
        <v>1.2E-2</v>
      </c>
      <c r="K3651" s="259">
        <f t="shared" si="1224"/>
        <v>28.5</v>
      </c>
      <c r="L3651" s="250">
        <f t="shared" si="1208"/>
        <v>0</v>
      </c>
      <c r="M3651" s="19" t="s">
        <v>1260</v>
      </c>
      <c r="O3651" s="32" t="str">
        <f t="shared" si="1225"/>
        <v>E350</v>
      </c>
      <c r="P3651" s="318"/>
      <c r="T3651" s="19" t="s">
        <v>1260</v>
      </c>
    </row>
    <row r="3652" spans="1:20" outlineLevel="2" x14ac:dyDescent="0.25">
      <c r="A3652" t="s">
        <v>301</v>
      </c>
      <c r="B3652" t="str">
        <f t="shared" si="1222"/>
        <v>E35099 (GIF) Easement, Hopkins-7</v>
      </c>
      <c r="C3652" s="19" t="s">
        <v>1230</v>
      </c>
      <c r="E3652" s="27">
        <v>43312</v>
      </c>
      <c r="F3652" s="249">
        <v>28500</v>
      </c>
      <c r="G3652" s="67">
        <v>1.2E-2</v>
      </c>
      <c r="H3652" s="250">
        <v>28.5</v>
      </c>
      <c r="I3652" s="249">
        <f t="shared" si="1223"/>
        <v>28500</v>
      </c>
      <c r="J3652" s="67">
        <f t="shared" si="1217"/>
        <v>1.2E-2</v>
      </c>
      <c r="K3652" s="259">
        <f t="shared" si="1224"/>
        <v>28.5</v>
      </c>
      <c r="L3652" s="250">
        <f t="shared" si="1208"/>
        <v>0</v>
      </c>
      <c r="M3652" s="19" t="s">
        <v>1260</v>
      </c>
      <c r="O3652" s="32" t="str">
        <f t="shared" si="1225"/>
        <v>E350</v>
      </c>
      <c r="P3652" s="318"/>
      <c r="T3652" s="19" t="s">
        <v>1260</v>
      </c>
    </row>
    <row r="3653" spans="1:20" outlineLevel="2" x14ac:dyDescent="0.25">
      <c r="A3653" t="s">
        <v>301</v>
      </c>
      <c r="B3653" t="str">
        <f t="shared" si="1222"/>
        <v>E35099 (GIF) Easement, Hopkins-8</v>
      </c>
      <c r="C3653" s="19" t="s">
        <v>1230</v>
      </c>
      <c r="E3653" s="27">
        <v>43343</v>
      </c>
      <c r="F3653" s="249">
        <v>28500</v>
      </c>
      <c r="G3653" s="67">
        <v>1.2E-2</v>
      </c>
      <c r="H3653" s="250">
        <v>28.5</v>
      </c>
      <c r="I3653" s="249">
        <f t="shared" si="1223"/>
        <v>28500</v>
      </c>
      <c r="J3653" s="67">
        <f t="shared" si="1217"/>
        <v>1.2E-2</v>
      </c>
      <c r="K3653" s="259">
        <f t="shared" si="1224"/>
        <v>28.5</v>
      </c>
      <c r="L3653" s="250">
        <f t="shared" si="1208"/>
        <v>0</v>
      </c>
      <c r="M3653" s="19" t="s">
        <v>1260</v>
      </c>
      <c r="O3653" s="32" t="str">
        <f t="shared" si="1225"/>
        <v>E350</v>
      </c>
      <c r="P3653" s="318"/>
      <c r="T3653" s="19" t="s">
        <v>1260</v>
      </c>
    </row>
    <row r="3654" spans="1:20" outlineLevel="2" x14ac:dyDescent="0.25">
      <c r="A3654" t="s">
        <v>301</v>
      </c>
      <c r="B3654" t="str">
        <f t="shared" si="1222"/>
        <v>E35099 (GIF) Easement, Hopkins-9</v>
      </c>
      <c r="C3654" s="19" t="s">
        <v>1230</v>
      </c>
      <c r="E3654" s="27">
        <v>43373</v>
      </c>
      <c r="F3654" s="249">
        <v>28500</v>
      </c>
      <c r="G3654" s="67">
        <v>1.2E-2</v>
      </c>
      <c r="H3654" s="250">
        <v>28.5</v>
      </c>
      <c r="I3654" s="249">
        <f t="shared" si="1223"/>
        <v>28500</v>
      </c>
      <c r="J3654" s="67">
        <f t="shared" si="1217"/>
        <v>1.2E-2</v>
      </c>
      <c r="K3654" s="259">
        <f t="shared" si="1224"/>
        <v>28.5</v>
      </c>
      <c r="L3654" s="250">
        <f t="shared" si="1208"/>
        <v>0</v>
      </c>
      <c r="M3654" s="19" t="s">
        <v>1260</v>
      </c>
      <c r="O3654" s="32" t="str">
        <f t="shared" si="1225"/>
        <v>E350</v>
      </c>
      <c r="P3654" s="318"/>
      <c r="T3654" s="19" t="s">
        <v>1260</v>
      </c>
    </row>
    <row r="3655" spans="1:20" outlineLevel="2" x14ac:dyDescent="0.25">
      <c r="A3655" t="s">
        <v>301</v>
      </c>
      <c r="B3655" t="str">
        <f t="shared" si="1222"/>
        <v>E35099 (GIF) Easement, Hopkins-10</v>
      </c>
      <c r="C3655" s="19" t="s">
        <v>1230</v>
      </c>
      <c r="E3655" s="27">
        <v>43404</v>
      </c>
      <c r="F3655" s="249">
        <v>28500</v>
      </c>
      <c r="G3655" s="67">
        <v>1.2E-2</v>
      </c>
      <c r="H3655" s="250">
        <v>28.5</v>
      </c>
      <c r="I3655" s="249">
        <f t="shared" si="1223"/>
        <v>28500</v>
      </c>
      <c r="J3655" s="67">
        <f t="shared" si="1217"/>
        <v>1.2E-2</v>
      </c>
      <c r="K3655" s="259">
        <f t="shared" si="1224"/>
        <v>28.5</v>
      </c>
      <c r="L3655" s="250">
        <f t="shared" si="1208"/>
        <v>0</v>
      </c>
      <c r="M3655" s="19" t="s">
        <v>1260</v>
      </c>
      <c r="O3655" s="32" t="str">
        <f t="shared" si="1225"/>
        <v>E350</v>
      </c>
      <c r="P3655" s="318"/>
      <c r="T3655" s="19" t="s">
        <v>1260</v>
      </c>
    </row>
    <row r="3656" spans="1:20" outlineLevel="2" x14ac:dyDescent="0.25">
      <c r="A3656" t="s">
        <v>301</v>
      </c>
      <c r="B3656" t="str">
        <f t="shared" si="1222"/>
        <v>E35099 (GIF) Easement, Hopkins-11</v>
      </c>
      <c r="C3656" s="19" t="s">
        <v>1230</v>
      </c>
      <c r="E3656" s="27">
        <v>43434</v>
      </c>
      <c r="F3656" s="249">
        <v>28500</v>
      </c>
      <c r="G3656" s="67">
        <v>1.2E-2</v>
      </c>
      <c r="H3656" s="250">
        <v>28.5</v>
      </c>
      <c r="I3656" s="249">
        <f t="shared" si="1223"/>
        <v>28500</v>
      </c>
      <c r="J3656" s="67">
        <f t="shared" si="1217"/>
        <v>1.2E-2</v>
      </c>
      <c r="K3656" s="259">
        <f t="shared" si="1224"/>
        <v>28.5</v>
      </c>
      <c r="L3656" s="250">
        <f t="shared" si="1208"/>
        <v>0</v>
      </c>
      <c r="M3656" s="19" t="s">
        <v>1260</v>
      </c>
      <c r="O3656" s="32" t="str">
        <f t="shared" si="1225"/>
        <v>E350</v>
      </c>
      <c r="P3656" s="318"/>
      <c r="T3656" s="19" t="s">
        <v>1260</v>
      </c>
    </row>
    <row r="3657" spans="1:20" outlineLevel="2" x14ac:dyDescent="0.25">
      <c r="A3657" t="s">
        <v>301</v>
      </c>
      <c r="B3657" t="str">
        <f t="shared" si="1222"/>
        <v>E35099 (GIF) Easement, Hopkins-12</v>
      </c>
      <c r="C3657" s="19" t="s">
        <v>1230</v>
      </c>
      <c r="E3657" s="27">
        <v>43465</v>
      </c>
      <c r="F3657" s="249">
        <v>28500</v>
      </c>
      <c r="G3657" s="67">
        <v>1.2E-2</v>
      </c>
      <c r="H3657" s="250">
        <v>28.5</v>
      </c>
      <c r="I3657" s="249">
        <f t="shared" si="1223"/>
        <v>28500</v>
      </c>
      <c r="J3657" s="67">
        <f t="shared" si="1217"/>
        <v>1.2E-2</v>
      </c>
      <c r="K3657" s="259">
        <f t="shared" si="1224"/>
        <v>28.5</v>
      </c>
      <c r="L3657" s="250">
        <f t="shared" si="1208"/>
        <v>0</v>
      </c>
      <c r="M3657" s="19" t="s">
        <v>1260</v>
      </c>
      <c r="O3657" s="32" t="str">
        <f t="shared" si="1225"/>
        <v>E350</v>
      </c>
      <c r="P3657" s="318"/>
      <c r="T3657" s="19" t="s">
        <v>1260</v>
      </c>
    </row>
    <row r="3658" spans="1:20" s="19" customFormat="1" ht="15.75" outlineLevel="1" thickBot="1" x14ac:dyDescent="0.3">
      <c r="A3658" s="28" t="s">
        <v>904</v>
      </c>
      <c r="C3658" s="20" t="s">
        <v>1233</v>
      </c>
      <c r="E3658" s="104" t="s">
        <v>1266</v>
      </c>
      <c r="F3658" s="29"/>
      <c r="G3658" s="30"/>
      <c r="H3658" s="41">
        <f>SUBTOTAL(9,H3646:H3657)</f>
        <v>342</v>
      </c>
      <c r="I3658" s="29"/>
      <c r="J3658" s="30">
        <f t="shared" si="1217"/>
        <v>0</v>
      </c>
      <c r="K3658" s="41">
        <f>SUBTOTAL(9,K3646:K3657)</f>
        <v>342</v>
      </c>
      <c r="L3658" s="41">
        <f t="shared" si="1208"/>
        <v>0</v>
      </c>
      <c r="O3658" s="32" t="str">
        <f>LEFT(A3658,5)</f>
        <v>E3509</v>
      </c>
      <c r="P3658" s="318">
        <f>-L3658/2</f>
        <v>0</v>
      </c>
    </row>
    <row r="3659" spans="1:20" ht="15.75" outlineLevel="2" thickTop="1" x14ac:dyDescent="0.25">
      <c r="A3659" t="s">
        <v>302</v>
      </c>
      <c r="B3659" t="str">
        <f t="shared" ref="B3659:B3670" si="1226">CONCATENATE(A3659,"-",MONTH(E3659))</f>
        <v>E35099 (GIF) Easement, Poison Sprin-1</v>
      </c>
      <c r="C3659" s="19" t="s">
        <v>1230</v>
      </c>
      <c r="E3659" s="27">
        <v>43131</v>
      </c>
      <c r="F3659" s="249">
        <v>132335</v>
      </c>
      <c r="G3659" s="67">
        <v>1.2E-2</v>
      </c>
      <c r="H3659" s="250">
        <v>132.34</v>
      </c>
      <c r="I3659" s="249">
        <f t="shared" ref="I3659:I3670" si="1227">VLOOKUP(CONCATENATE(A3659,"-12"),$B$6:$F$7816,5,FALSE)</f>
        <v>132335</v>
      </c>
      <c r="J3659" s="67">
        <f t="shared" si="1217"/>
        <v>1.2E-2</v>
      </c>
      <c r="K3659" s="259">
        <f t="shared" ref="K3659:K3670" si="1228">I3659*J3659/12</f>
        <v>132.33500000000001</v>
      </c>
      <c r="L3659" s="250">
        <f t="shared" si="1208"/>
        <v>0</v>
      </c>
      <c r="M3659" s="19" t="s">
        <v>1260</v>
      </c>
      <c r="O3659" s="32" t="str">
        <f t="shared" ref="O3659:O3670" si="1229">LEFT(A3659,4)</f>
        <v>E350</v>
      </c>
      <c r="P3659" s="318"/>
      <c r="T3659" s="19" t="s">
        <v>1260</v>
      </c>
    </row>
    <row r="3660" spans="1:20" outlineLevel="2" x14ac:dyDescent="0.25">
      <c r="A3660" t="s">
        <v>302</v>
      </c>
      <c r="B3660" t="str">
        <f t="shared" si="1226"/>
        <v>E35099 (GIF) Easement, Poison Sprin-2</v>
      </c>
      <c r="C3660" s="19" t="s">
        <v>1230</v>
      </c>
      <c r="E3660" s="27">
        <v>43159</v>
      </c>
      <c r="F3660" s="249">
        <v>132335</v>
      </c>
      <c r="G3660" s="67">
        <v>1.2E-2</v>
      </c>
      <c r="H3660" s="250">
        <v>132.34</v>
      </c>
      <c r="I3660" s="249">
        <f t="shared" si="1227"/>
        <v>132335</v>
      </c>
      <c r="J3660" s="67">
        <f t="shared" si="1217"/>
        <v>1.2E-2</v>
      </c>
      <c r="K3660" s="259">
        <f t="shared" si="1228"/>
        <v>132.33500000000001</v>
      </c>
      <c r="L3660" s="250">
        <f t="shared" si="1208"/>
        <v>0</v>
      </c>
      <c r="M3660" s="19" t="s">
        <v>1260</v>
      </c>
      <c r="O3660" s="32" t="str">
        <f t="shared" si="1229"/>
        <v>E350</v>
      </c>
      <c r="P3660" s="318"/>
      <c r="T3660" s="19" t="s">
        <v>1260</v>
      </c>
    </row>
    <row r="3661" spans="1:20" outlineLevel="2" x14ac:dyDescent="0.25">
      <c r="A3661" t="s">
        <v>302</v>
      </c>
      <c r="B3661" t="str">
        <f t="shared" si="1226"/>
        <v>E35099 (GIF) Easement, Poison Sprin-3</v>
      </c>
      <c r="C3661" s="19" t="s">
        <v>1230</v>
      </c>
      <c r="E3661" s="27">
        <v>43190</v>
      </c>
      <c r="F3661" s="249">
        <v>132335</v>
      </c>
      <c r="G3661" s="67">
        <v>1.2E-2</v>
      </c>
      <c r="H3661" s="250">
        <v>132.34</v>
      </c>
      <c r="I3661" s="249">
        <f t="shared" si="1227"/>
        <v>132335</v>
      </c>
      <c r="J3661" s="67">
        <f t="shared" si="1217"/>
        <v>1.2E-2</v>
      </c>
      <c r="K3661" s="259">
        <f t="shared" si="1228"/>
        <v>132.33500000000001</v>
      </c>
      <c r="L3661" s="250">
        <f t="shared" si="1208"/>
        <v>0</v>
      </c>
      <c r="M3661" s="19" t="s">
        <v>1260</v>
      </c>
      <c r="O3661" s="32" t="str">
        <f t="shared" si="1229"/>
        <v>E350</v>
      </c>
      <c r="P3661" s="318"/>
      <c r="T3661" s="19" t="s">
        <v>1260</v>
      </c>
    </row>
    <row r="3662" spans="1:20" outlineLevel="2" x14ac:dyDescent="0.25">
      <c r="A3662" t="s">
        <v>302</v>
      </c>
      <c r="B3662" t="str">
        <f t="shared" si="1226"/>
        <v>E35099 (GIF) Easement, Poison Sprin-4</v>
      </c>
      <c r="C3662" s="19" t="s">
        <v>1230</v>
      </c>
      <c r="E3662" s="27">
        <v>43220</v>
      </c>
      <c r="F3662" s="249">
        <v>132335</v>
      </c>
      <c r="G3662" s="67">
        <v>1.2E-2</v>
      </c>
      <c r="H3662" s="250">
        <v>132.34</v>
      </c>
      <c r="I3662" s="249">
        <f t="shared" si="1227"/>
        <v>132335</v>
      </c>
      <c r="J3662" s="67">
        <f t="shared" si="1217"/>
        <v>1.2E-2</v>
      </c>
      <c r="K3662" s="259">
        <f t="shared" si="1228"/>
        <v>132.33500000000001</v>
      </c>
      <c r="L3662" s="250">
        <f t="shared" si="1208"/>
        <v>0</v>
      </c>
      <c r="M3662" s="19" t="s">
        <v>1260</v>
      </c>
      <c r="O3662" s="32" t="str">
        <f t="shared" si="1229"/>
        <v>E350</v>
      </c>
      <c r="P3662" s="318"/>
      <c r="T3662" s="19" t="s">
        <v>1260</v>
      </c>
    </row>
    <row r="3663" spans="1:20" outlineLevel="2" x14ac:dyDescent="0.25">
      <c r="A3663" t="s">
        <v>302</v>
      </c>
      <c r="B3663" t="str">
        <f t="shared" si="1226"/>
        <v>E35099 (GIF) Easement, Poison Sprin-5</v>
      </c>
      <c r="C3663" s="19" t="s">
        <v>1230</v>
      </c>
      <c r="E3663" s="27">
        <v>43251</v>
      </c>
      <c r="F3663" s="249">
        <v>132335</v>
      </c>
      <c r="G3663" s="67">
        <v>1.2E-2</v>
      </c>
      <c r="H3663" s="250">
        <v>132.34</v>
      </c>
      <c r="I3663" s="249">
        <f t="shared" si="1227"/>
        <v>132335</v>
      </c>
      <c r="J3663" s="67">
        <f t="shared" si="1217"/>
        <v>1.2E-2</v>
      </c>
      <c r="K3663" s="259">
        <f t="shared" si="1228"/>
        <v>132.33500000000001</v>
      </c>
      <c r="L3663" s="250">
        <f t="shared" si="1208"/>
        <v>0</v>
      </c>
      <c r="M3663" s="19" t="s">
        <v>1260</v>
      </c>
      <c r="O3663" s="32" t="str">
        <f t="shared" si="1229"/>
        <v>E350</v>
      </c>
      <c r="P3663" s="318"/>
      <c r="T3663" s="19" t="s">
        <v>1260</v>
      </c>
    </row>
    <row r="3664" spans="1:20" outlineLevel="2" x14ac:dyDescent="0.25">
      <c r="A3664" t="s">
        <v>302</v>
      </c>
      <c r="B3664" t="str">
        <f t="shared" si="1226"/>
        <v>E35099 (GIF) Easement, Poison Sprin-6</v>
      </c>
      <c r="C3664" s="19" t="s">
        <v>1230</v>
      </c>
      <c r="E3664" s="27">
        <v>43281</v>
      </c>
      <c r="F3664" s="249">
        <v>132335</v>
      </c>
      <c r="G3664" s="67">
        <v>1.2E-2</v>
      </c>
      <c r="H3664" s="250">
        <v>132.34</v>
      </c>
      <c r="I3664" s="249">
        <f t="shared" si="1227"/>
        <v>132335</v>
      </c>
      <c r="J3664" s="67">
        <f t="shared" si="1217"/>
        <v>1.2E-2</v>
      </c>
      <c r="K3664" s="259">
        <f t="shared" si="1228"/>
        <v>132.33500000000001</v>
      </c>
      <c r="L3664" s="250">
        <f t="shared" si="1208"/>
        <v>0</v>
      </c>
      <c r="M3664" s="19" t="s">
        <v>1260</v>
      </c>
      <c r="O3664" s="32" t="str">
        <f t="shared" si="1229"/>
        <v>E350</v>
      </c>
      <c r="P3664" s="318"/>
      <c r="T3664" s="19" t="s">
        <v>1260</v>
      </c>
    </row>
    <row r="3665" spans="1:20" outlineLevel="2" x14ac:dyDescent="0.25">
      <c r="A3665" t="s">
        <v>302</v>
      </c>
      <c r="B3665" t="str">
        <f t="shared" si="1226"/>
        <v>E35099 (GIF) Easement, Poison Sprin-7</v>
      </c>
      <c r="C3665" s="19" t="s">
        <v>1230</v>
      </c>
      <c r="E3665" s="27">
        <v>43312</v>
      </c>
      <c r="F3665" s="249">
        <v>132335</v>
      </c>
      <c r="G3665" s="67">
        <v>1.2E-2</v>
      </c>
      <c r="H3665" s="250">
        <v>132.34</v>
      </c>
      <c r="I3665" s="249">
        <f t="shared" si="1227"/>
        <v>132335</v>
      </c>
      <c r="J3665" s="67">
        <f t="shared" si="1217"/>
        <v>1.2E-2</v>
      </c>
      <c r="K3665" s="259">
        <f t="shared" si="1228"/>
        <v>132.33500000000001</v>
      </c>
      <c r="L3665" s="250">
        <f t="shared" si="1208"/>
        <v>0</v>
      </c>
      <c r="M3665" s="19" t="s">
        <v>1260</v>
      </c>
      <c r="O3665" s="32" t="str">
        <f t="shared" si="1229"/>
        <v>E350</v>
      </c>
      <c r="P3665" s="318"/>
      <c r="T3665" s="19" t="s">
        <v>1260</v>
      </c>
    </row>
    <row r="3666" spans="1:20" outlineLevel="2" x14ac:dyDescent="0.25">
      <c r="A3666" t="s">
        <v>302</v>
      </c>
      <c r="B3666" t="str">
        <f t="shared" si="1226"/>
        <v>E35099 (GIF) Easement, Poison Sprin-8</v>
      </c>
      <c r="C3666" s="19" t="s">
        <v>1230</v>
      </c>
      <c r="E3666" s="27">
        <v>43343</v>
      </c>
      <c r="F3666" s="249">
        <v>132335</v>
      </c>
      <c r="G3666" s="67">
        <v>1.2E-2</v>
      </c>
      <c r="H3666" s="250">
        <v>132.34</v>
      </c>
      <c r="I3666" s="249">
        <f t="shared" si="1227"/>
        <v>132335</v>
      </c>
      <c r="J3666" s="67">
        <f t="shared" si="1217"/>
        <v>1.2E-2</v>
      </c>
      <c r="K3666" s="259">
        <f t="shared" si="1228"/>
        <v>132.33500000000001</v>
      </c>
      <c r="L3666" s="250">
        <f t="shared" si="1208"/>
        <v>0</v>
      </c>
      <c r="M3666" s="19" t="s">
        <v>1260</v>
      </c>
      <c r="O3666" s="32" t="str">
        <f t="shared" si="1229"/>
        <v>E350</v>
      </c>
      <c r="P3666" s="318"/>
      <c r="T3666" s="19" t="s">
        <v>1260</v>
      </c>
    </row>
    <row r="3667" spans="1:20" outlineLevel="2" x14ac:dyDescent="0.25">
      <c r="A3667" t="s">
        <v>302</v>
      </c>
      <c r="B3667" t="str">
        <f t="shared" si="1226"/>
        <v>E35099 (GIF) Easement, Poison Sprin-9</v>
      </c>
      <c r="C3667" s="19" t="s">
        <v>1230</v>
      </c>
      <c r="E3667" s="27">
        <v>43373</v>
      </c>
      <c r="F3667" s="249">
        <v>132335</v>
      </c>
      <c r="G3667" s="67">
        <v>1.2E-2</v>
      </c>
      <c r="H3667" s="250">
        <v>132.34</v>
      </c>
      <c r="I3667" s="249">
        <f t="shared" si="1227"/>
        <v>132335</v>
      </c>
      <c r="J3667" s="67">
        <f t="shared" si="1217"/>
        <v>1.2E-2</v>
      </c>
      <c r="K3667" s="259">
        <f t="shared" si="1228"/>
        <v>132.33500000000001</v>
      </c>
      <c r="L3667" s="250">
        <f t="shared" si="1208"/>
        <v>0</v>
      </c>
      <c r="M3667" s="19" t="s">
        <v>1260</v>
      </c>
      <c r="O3667" s="32" t="str">
        <f t="shared" si="1229"/>
        <v>E350</v>
      </c>
      <c r="P3667" s="318"/>
      <c r="T3667" s="19" t="s">
        <v>1260</v>
      </c>
    </row>
    <row r="3668" spans="1:20" outlineLevel="2" x14ac:dyDescent="0.25">
      <c r="A3668" t="s">
        <v>302</v>
      </c>
      <c r="B3668" t="str">
        <f t="shared" si="1226"/>
        <v>E35099 (GIF) Easement, Poison Sprin-10</v>
      </c>
      <c r="C3668" s="19" t="s">
        <v>1230</v>
      </c>
      <c r="E3668" s="27">
        <v>43404</v>
      </c>
      <c r="F3668" s="249">
        <v>132335</v>
      </c>
      <c r="G3668" s="67">
        <v>1.2E-2</v>
      </c>
      <c r="H3668" s="250">
        <v>132.34</v>
      </c>
      <c r="I3668" s="249">
        <f t="shared" si="1227"/>
        <v>132335</v>
      </c>
      <c r="J3668" s="67">
        <f t="shared" si="1217"/>
        <v>1.2E-2</v>
      </c>
      <c r="K3668" s="259">
        <f t="shared" si="1228"/>
        <v>132.33500000000001</v>
      </c>
      <c r="L3668" s="250">
        <f t="shared" ref="L3668:L3731" si="1230">ROUND(K3668-H3668,2)</f>
        <v>0</v>
      </c>
      <c r="M3668" s="19" t="s">
        <v>1260</v>
      </c>
      <c r="O3668" s="32" t="str">
        <f t="shared" si="1229"/>
        <v>E350</v>
      </c>
      <c r="P3668" s="318"/>
      <c r="T3668" s="19" t="s">
        <v>1260</v>
      </c>
    </row>
    <row r="3669" spans="1:20" outlineLevel="2" x14ac:dyDescent="0.25">
      <c r="A3669" t="s">
        <v>302</v>
      </c>
      <c r="B3669" t="str">
        <f t="shared" si="1226"/>
        <v>E35099 (GIF) Easement, Poison Sprin-11</v>
      </c>
      <c r="C3669" s="19" t="s">
        <v>1230</v>
      </c>
      <c r="E3669" s="27">
        <v>43434</v>
      </c>
      <c r="F3669" s="249">
        <v>132335</v>
      </c>
      <c r="G3669" s="67">
        <v>1.2E-2</v>
      </c>
      <c r="H3669" s="250">
        <v>132.34</v>
      </c>
      <c r="I3669" s="249">
        <f t="shared" si="1227"/>
        <v>132335</v>
      </c>
      <c r="J3669" s="67">
        <f t="shared" si="1217"/>
        <v>1.2E-2</v>
      </c>
      <c r="K3669" s="259">
        <f t="shared" si="1228"/>
        <v>132.33500000000001</v>
      </c>
      <c r="L3669" s="250">
        <f t="shared" si="1230"/>
        <v>0</v>
      </c>
      <c r="M3669" s="19" t="s">
        <v>1260</v>
      </c>
      <c r="O3669" s="32" t="str">
        <f t="shared" si="1229"/>
        <v>E350</v>
      </c>
      <c r="P3669" s="318"/>
      <c r="T3669" s="19" t="s">
        <v>1260</v>
      </c>
    </row>
    <row r="3670" spans="1:20" outlineLevel="2" x14ac:dyDescent="0.25">
      <c r="A3670" t="s">
        <v>302</v>
      </c>
      <c r="B3670" t="str">
        <f t="shared" si="1226"/>
        <v>E35099 (GIF) Easement, Poison Sprin-12</v>
      </c>
      <c r="C3670" s="19" t="s">
        <v>1230</v>
      </c>
      <c r="E3670" s="27">
        <v>43465</v>
      </c>
      <c r="F3670" s="249">
        <v>132335</v>
      </c>
      <c r="G3670" s="67">
        <v>1.2E-2</v>
      </c>
      <c r="H3670" s="250">
        <v>132.34</v>
      </c>
      <c r="I3670" s="249">
        <f t="shared" si="1227"/>
        <v>132335</v>
      </c>
      <c r="J3670" s="67">
        <f t="shared" si="1217"/>
        <v>1.2E-2</v>
      </c>
      <c r="K3670" s="259">
        <f t="shared" si="1228"/>
        <v>132.33500000000001</v>
      </c>
      <c r="L3670" s="250">
        <f t="shared" si="1230"/>
        <v>0</v>
      </c>
      <c r="M3670" s="19" t="s">
        <v>1260</v>
      </c>
      <c r="O3670" s="32" t="str">
        <f t="shared" si="1229"/>
        <v>E350</v>
      </c>
      <c r="P3670" s="318"/>
      <c r="T3670" s="19" t="s">
        <v>1260</v>
      </c>
    </row>
    <row r="3671" spans="1:20" s="19" customFormat="1" ht="15.75" outlineLevel="1" thickBot="1" x14ac:dyDescent="0.3">
      <c r="A3671" s="28" t="s">
        <v>905</v>
      </c>
      <c r="C3671" s="20" t="s">
        <v>1233</v>
      </c>
      <c r="E3671" s="104" t="s">
        <v>1266</v>
      </c>
      <c r="F3671" s="29"/>
      <c r="G3671" s="30"/>
      <c r="H3671" s="41">
        <f>SUBTOTAL(9,H3659:H3670)</f>
        <v>1588.0799999999997</v>
      </c>
      <c r="I3671" s="29"/>
      <c r="J3671" s="30">
        <f t="shared" si="1217"/>
        <v>0</v>
      </c>
      <c r="K3671" s="41">
        <f>SUBTOTAL(9,K3659:K3670)</f>
        <v>1588.0200000000002</v>
      </c>
      <c r="L3671" s="41">
        <f t="shared" si="1230"/>
        <v>-0.06</v>
      </c>
      <c r="O3671" s="32" t="str">
        <f>LEFT(A3671,5)</f>
        <v>E3509</v>
      </c>
      <c r="P3671" s="318">
        <f>-L3671/2</f>
        <v>0.03</v>
      </c>
    </row>
    <row r="3672" spans="1:20" ht="15.75" outlineLevel="2" thickTop="1" x14ac:dyDescent="0.25">
      <c r="A3672" t="s">
        <v>303</v>
      </c>
      <c r="B3672" t="str">
        <f t="shared" ref="B3672:B3683" si="1231">CONCATENATE(A3672,"-",MONTH(E3672))</f>
        <v>E35099 (GIF) Easement, Upper Baker-1</v>
      </c>
      <c r="C3672" s="19" t="s">
        <v>1230</v>
      </c>
      <c r="E3672" s="27">
        <v>43131</v>
      </c>
      <c r="F3672" s="249">
        <v>964.77</v>
      </c>
      <c r="G3672" s="67">
        <v>1.2E-2</v>
      </c>
      <c r="H3672" s="250">
        <v>0.96</v>
      </c>
      <c r="I3672" s="249">
        <f t="shared" ref="I3672:I3683" si="1232">VLOOKUP(CONCATENATE(A3672,"-12"),$B$6:$F$7816,5,FALSE)</f>
        <v>964.77</v>
      </c>
      <c r="J3672" s="67">
        <f t="shared" si="1217"/>
        <v>1.2E-2</v>
      </c>
      <c r="K3672" s="259">
        <f t="shared" ref="K3672:K3683" si="1233">I3672*J3672/12</f>
        <v>0.96477000000000002</v>
      </c>
      <c r="L3672" s="250">
        <f t="shared" si="1230"/>
        <v>0</v>
      </c>
      <c r="M3672" s="19" t="s">
        <v>1260</v>
      </c>
      <c r="O3672" s="32" t="str">
        <f t="shared" ref="O3672:O3683" si="1234">LEFT(A3672,4)</f>
        <v>E350</v>
      </c>
      <c r="P3672" s="318"/>
      <c r="T3672" s="19" t="s">
        <v>1260</v>
      </c>
    </row>
    <row r="3673" spans="1:20" outlineLevel="2" x14ac:dyDescent="0.25">
      <c r="A3673" t="s">
        <v>303</v>
      </c>
      <c r="B3673" t="str">
        <f t="shared" si="1231"/>
        <v>E35099 (GIF) Easement, Upper Baker-2</v>
      </c>
      <c r="C3673" s="19" t="s">
        <v>1230</v>
      </c>
      <c r="E3673" s="27">
        <v>43159</v>
      </c>
      <c r="F3673" s="249">
        <v>964.77</v>
      </c>
      <c r="G3673" s="67">
        <v>1.2E-2</v>
      </c>
      <c r="H3673" s="250">
        <v>0.96</v>
      </c>
      <c r="I3673" s="249">
        <f t="shared" si="1232"/>
        <v>964.77</v>
      </c>
      <c r="J3673" s="67">
        <f t="shared" si="1217"/>
        <v>1.2E-2</v>
      </c>
      <c r="K3673" s="259">
        <f t="shared" si="1233"/>
        <v>0.96477000000000002</v>
      </c>
      <c r="L3673" s="250">
        <f t="shared" si="1230"/>
        <v>0</v>
      </c>
      <c r="M3673" s="19" t="s">
        <v>1260</v>
      </c>
      <c r="O3673" s="32" t="str">
        <f t="shared" si="1234"/>
        <v>E350</v>
      </c>
      <c r="P3673" s="318"/>
      <c r="T3673" s="19" t="s">
        <v>1260</v>
      </c>
    </row>
    <row r="3674" spans="1:20" outlineLevel="2" x14ac:dyDescent="0.25">
      <c r="A3674" t="s">
        <v>303</v>
      </c>
      <c r="B3674" t="str">
        <f t="shared" si="1231"/>
        <v>E35099 (GIF) Easement, Upper Baker-3</v>
      </c>
      <c r="C3674" s="19" t="s">
        <v>1230</v>
      </c>
      <c r="E3674" s="27">
        <v>43190</v>
      </c>
      <c r="F3674" s="249">
        <v>964.77</v>
      </c>
      <c r="G3674" s="67">
        <v>1.2E-2</v>
      </c>
      <c r="H3674" s="250">
        <v>0.96</v>
      </c>
      <c r="I3674" s="249">
        <f t="shared" si="1232"/>
        <v>964.77</v>
      </c>
      <c r="J3674" s="67">
        <f t="shared" si="1217"/>
        <v>1.2E-2</v>
      </c>
      <c r="K3674" s="259">
        <f t="shared" si="1233"/>
        <v>0.96477000000000002</v>
      </c>
      <c r="L3674" s="250">
        <f t="shared" si="1230"/>
        <v>0</v>
      </c>
      <c r="M3674" s="19" t="s">
        <v>1260</v>
      </c>
      <c r="O3674" s="32" t="str">
        <f t="shared" si="1234"/>
        <v>E350</v>
      </c>
      <c r="P3674" s="318"/>
      <c r="T3674" s="19" t="s">
        <v>1260</v>
      </c>
    </row>
    <row r="3675" spans="1:20" outlineLevel="2" x14ac:dyDescent="0.25">
      <c r="A3675" t="s">
        <v>303</v>
      </c>
      <c r="B3675" t="str">
        <f t="shared" si="1231"/>
        <v>E35099 (GIF) Easement, Upper Baker-4</v>
      </c>
      <c r="C3675" s="19" t="s">
        <v>1230</v>
      </c>
      <c r="E3675" s="27">
        <v>43220</v>
      </c>
      <c r="F3675" s="249">
        <v>964.77</v>
      </c>
      <c r="G3675" s="67">
        <v>1.2E-2</v>
      </c>
      <c r="H3675" s="250">
        <v>0.96</v>
      </c>
      <c r="I3675" s="249">
        <f t="shared" si="1232"/>
        <v>964.77</v>
      </c>
      <c r="J3675" s="67">
        <f t="shared" si="1217"/>
        <v>1.2E-2</v>
      </c>
      <c r="K3675" s="259">
        <f t="shared" si="1233"/>
        <v>0.96477000000000002</v>
      </c>
      <c r="L3675" s="250">
        <f t="shared" si="1230"/>
        <v>0</v>
      </c>
      <c r="M3675" s="19" t="s">
        <v>1260</v>
      </c>
      <c r="O3675" s="32" t="str">
        <f t="shared" si="1234"/>
        <v>E350</v>
      </c>
      <c r="P3675" s="318"/>
      <c r="T3675" s="19" t="s">
        <v>1260</v>
      </c>
    </row>
    <row r="3676" spans="1:20" outlineLevel="2" x14ac:dyDescent="0.25">
      <c r="A3676" t="s">
        <v>303</v>
      </c>
      <c r="B3676" t="str">
        <f t="shared" si="1231"/>
        <v>E35099 (GIF) Easement, Upper Baker-5</v>
      </c>
      <c r="C3676" s="19" t="s">
        <v>1230</v>
      </c>
      <c r="E3676" s="27">
        <v>43251</v>
      </c>
      <c r="F3676" s="249">
        <v>964.77</v>
      </c>
      <c r="G3676" s="67">
        <v>1.2E-2</v>
      </c>
      <c r="H3676" s="250">
        <v>0.96</v>
      </c>
      <c r="I3676" s="249">
        <f t="shared" si="1232"/>
        <v>964.77</v>
      </c>
      <c r="J3676" s="67">
        <f t="shared" si="1217"/>
        <v>1.2E-2</v>
      </c>
      <c r="K3676" s="259">
        <f t="shared" si="1233"/>
        <v>0.96477000000000002</v>
      </c>
      <c r="L3676" s="250">
        <f t="shared" si="1230"/>
        <v>0</v>
      </c>
      <c r="M3676" s="19" t="s">
        <v>1260</v>
      </c>
      <c r="O3676" s="32" t="str">
        <f t="shared" si="1234"/>
        <v>E350</v>
      </c>
      <c r="P3676" s="318"/>
      <c r="T3676" s="19" t="s">
        <v>1260</v>
      </c>
    </row>
    <row r="3677" spans="1:20" outlineLevel="2" x14ac:dyDescent="0.25">
      <c r="A3677" t="s">
        <v>303</v>
      </c>
      <c r="B3677" t="str">
        <f t="shared" si="1231"/>
        <v>E35099 (GIF) Easement, Upper Baker-6</v>
      </c>
      <c r="C3677" s="19" t="s">
        <v>1230</v>
      </c>
      <c r="E3677" s="27">
        <v>43281</v>
      </c>
      <c r="F3677" s="249">
        <v>964.77</v>
      </c>
      <c r="G3677" s="67">
        <v>1.2E-2</v>
      </c>
      <c r="H3677" s="250">
        <v>0.96</v>
      </c>
      <c r="I3677" s="249">
        <f t="shared" si="1232"/>
        <v>964.77</v>
      </c>
      <c r="J3677" s="67">
        <f t="shared" si="1217"/>
        <v>1.2E-2</v>
      </c>
      <c r="K3677" s="259">
        <f t="shared" si="1233"/>
        <v>0.96477000000000002</v>
      </c>
      <c r="L3677" s="250">
        <f t="shared" si="1230"/>
        <v>0</v>
      </c>
      <c r="M3677" s="19" t="s">
        <v>1260</v>
      </c>
      <c r="O3677" s="32" t="str">
        <f t="shared" si="1234"/>
        <v>E350</v>
      </c>
      <c r="P3677" s="318"/>
      <c r="T3677" s="19" t="s">
        <v>1260</v>
      </c>
    </row>
    <row r="3678" spans="1:20" outlineLevel="2" x14ac:dyDescent="0.25">
      <c r="A3678" t="s">
        <v>303</v>
      </c>
      <c r="B3678" t="str">
        <f t="shared" si="1231"/>
        <v>E35099 (GIF) Easement, Upper Baker-7</v>
      </c>
      <c r="C3678" s="19" t="s">
        <v>1230</v>
      </c>
      <c r="E3678" s="27">
        <v>43312</v>
      </c>
      <c r="F3678" s="249">
        <v>964.77</v>
      </c>
      <c r="G3678" s="67">
        <v>1.2E-2</v>
      </c>
      <c r="H3678" s="250">
        <v>0.96</v>
      </c>
      <c r="I3678" s="249">
        <f t="shared" si="1232"/>
        <v>964.77</v>
      </c>
      <c r="J3678" s="67">
        <f t="shared" si="1217"/>
        <v>1.2E-2</v>
      </c>
      <c r="K3678" s="259">
        <f t="shared" si="1233"/>
        <v>0.96477000000000002</v>
      </c>
      <c r="L3678" s="250">
        <f t="shared" si="1230"/>
        <v>0</v>
      </c>
      <c r="M3678" s="19" t="s">
        <v>1260</v>
      </c>
      <c r="O3678" s="32" t="str">
        <f t="shared" si="1234"/>
        <v>E350</v>
      </c>
      <c r="P3678" s="318"/>
      <c r="T3678" s="19" t="s">
        <v>1260</v>
      </c>
    </row>
    <row r="3679" spans="1:20" outlineLevel="2" x14ac:dyDescent="0.25">
      <c r="A3679" t="s">
        <v>303</v>
      </c>
      <c r="B3679" t="str">
        <f t="shared" si="1231"/>
        <v>E35099 (GIF) Easement, Upper Baker-8</v>
      </c>
      <c r="C3679" s="19" t="s">
        <v>1230</v>
      </c>
      <c r="E3679" s="27">
        <v>43343</v>
      </c>
      <c r="F3679" s="249">
        <v>964.77</v>
      </c>
      <c r="G3679" s="67">
        <v>1.2E-2</v>
      </c>
      <c r="H3679" s="250">
        <v>0.96</v>
      </c>
      <c r="I3679" s="249">
        <f t="shared" si="1232"/>
        <v>964.77</v>
      </c>
      <c r="J3679" s="67">
        <f t="shared" si="1217"/>
        <v>1.2E-2</v>
      </c>
      <c r="K3679" s="259">
        <f t="shared" si="1233"/>
        <v>0.96477000000000002</v>
      </c>
      <c r="L3679" s="250">
        <f t="shared" si="1230"/>
        <v>0</v>
      </c>
      <c r="M3679" s="19" t="s">
        <v>1260</v>
      </c>
      <c r="O3679" s="32" t="str">
        <f t="shared" si="1234"/>
        <v>E350</v>
      </c>
      <c r="P3679" s="318"/>
      <c r="T3679" s="19" t="s">
        <v>1260</v>
      </c>
    </row>
    <row r="3680" spans="1:20" outlineLevel="2" x14ac:dyDescent="0.25">
      <c r="A3680" t="s">
        <v>303</v>
      </c>
      <c r="B3680" t="str">
        <f t="shared" si="1231"/>
        <v>E35099 (GIF) Easement, Upper Baker-9</v>
      </c>
      <c r="C3680" s="19" t="s">
        <v>1230</v>
      </c>
      <c r="E3680" s="27">
        <v>43373</v>
      </c>
      <c r="F3680" s="249">
        <v>964.77</v>
      </c>
      <c r="G3680" s="67">
        <v>1.2E-2</v>
      </c>
      <c r="H3680" s="250">
        <v>0.96</v>
      </c>
      <c r="I3680" s="249">
        <f t="shared" si="1232"/>
        <v>964.77</v>
      </c>
      <c r="J3680" s="67">
        <f t="shared" si="1217"/>
        <v>1.2E-2</v>
      </c>
      <c r="K3680" s="259">
        <f t="shared" si="1233"/>
        <v>0.96477000000000002</v>
      </c>
      <c r="L3680" s="250">
        <f t="shared" si="1230"/>
        <v>0</v>
      </c>
      <c r="M3680" s="19" t="s">
        <v>1260</v>
      </c>
      <c r="O3680" s="32" t="str">
        <f t="shared" si="1234"/>
        <v>E350</v>
      </c>
      <c r="P3680" s="318"/>
      <c r="T3680" s="19" t="s">
        <v>1260</v>
      </c>
    </row>
    <row r="3681" spans="1:20" outlineLevel="2" x14ac:dyDescent="0.25">
      <c r="A3681" t="s">
        <v>303</v>
      </c>
      <c r="B3681" t="str">
        <f t="shared" si="1231"/>
        <v>E35099 (GIF) Easement, Upper Baker-10</v>
      </c>
      <c r="C3681" s="19" t="s">
        <v>1230</v>
      </c>
      <c r="E3681" s="27">
        <v>43404</v>
      </c>
      <c r="F3681" s="249">
        <v>964.77</v>
      </c>
      <c r="G3681" s="67">
        <v>1.2E-2</v>
      </c>
      <c r="H3681" s="250">
        <v>0.96</v>
      </c>
      <c r="I3681" s="249">
        <f t="shared" si="1232"/>
        <v>964.77</v>
      </c>
      <c r="J3681" s="67">
        <f t="shared" si="1217"/>
        <v>1.2E-2</v>
      </c>
      <c r="K3681" s="259">
        <f t="shared" si="1233"/>
        <v>0.96477000000000002</v>
      </c>
      <c r="L3681" s="250">
        <f t="shared" si="1230"/>
        <v>0</v>
      </c>
      <c r="M3681" s="19" t="s">
        <v>1260</v>
      </c>
      <c r="O3681" s="32" t="str">
        <f t="shared" si="1234"/>
        <v>E350</v>
      </c>
      <c r="P3681" s="318"/>
      <c r="T3681" s="19" t="s">
        <v>1260</v>
      </c>
    </row>
    <row r="3682" spans="1:20" outlineLevel="2" x14ac:dyDescent="0.25">
      <c r="A3682" t="s">
        <v>303</v>
      </c>
      <c r="B3682" t="str">
        <f t="shared" si="1231"/>
        <v>E35099 (GIF) Easement, Upper Baker-11</v>
      </c>
      <c r="C3682" s="19" t="s">
        <v>1230</v>
      </c>
      <c r="E3682" s="27">
        <v>43434</v>
      </c>
      <c r="F3682" s="249">
        <v>964.77</v>
      </c>
      <c r="G3682" s="67">
        <v>1.2E-2</v>
      </c>
      <c r="H3682" s="250">
        <v>0.96</v>
      </c>
      <c r="I3682" s="249">
        <f t="shared" si="1232"/>
        <v>964.77</v>
      </c>
      <c r="J3682" s="67">
        <f t="shared" si="1217"/>
        <v>1.2E-2</v>
      </c>
      <c r="K3682" s="259">
        <f t="shared" si="1233"/>
        <v>0.96477000000000002</v>
      </c>
      <c r="L3682" s="250">
        <f t="shared" si="1230"/>
        <v>0</v>
      </c>
      <c r="M3682" s="19" t="s">
        <v>1260</v>
      </c>
      <c r="O3682" s="32" t="str">
        <f t="shared" si="1234"/>
        <v>E350</v>
      </c>
      <c r="P3682" s="318"/>
      <c r="T3682" s="19" t="s">
        <v>1260</v>
      </c>
    </row>
    <row r="3683" spans="1:20" outlineLevel="2" x14ac:dyDescent="0.25">
      <c r="A3683" t="s">
        <v>303</v>
      </c>
      <c r="B3683" t="str">
        <f t="shared" si="1231"/>
        <v>E35099 (GIF) Easement, Upper Baker-12</v>
      </c>
      <c r="C3683" s="19" t="s">
        <v>1230</v>
      </c>
      <c r="E3683" s="27">
        <v>43465</v>
      </c>
      <c r="F3683" s="249">
        <v>964.77</v>
      </c>
      <c r="G3683" s="67">
        <v>1.2E-2</v>
      </c>
      <c r="H3683" s="250">
        <v>0.96</v>
      </c>
      <c r="I3683" s="249">
        <f t="shared" si="1232"/>
        <v>964.77</v>
      </c>
      <c r="J3683" s="67">
        <f t="shared" si="1217"/>
        <v>1.2E-2</v>
      </c>
      <c r="K3683" s="259">
        <f t="shared" si="1233"/>
        <v>0.96477000000000002</v>
      </c>
      <c r="L3683" s="250">
        <f t="shared" si="1230"/>
        <v>0</v>
      </c>
      <c r="M3683" s="19" t="s">
        <v>1260</v>
      </c>
      <c r="O3683" s="32" t="str">
        <f t="shared" si="1234"/>
        <v>E350</v>
      </c>
      <c r="P3683" s="318"/>
      <c r="T3683" s="19" t="s">
        <v>1260</v>
      </c>
    </row>
    <row r="3684" spans="1:20" s="19" customFormat="1" ht="15.75" outlineLevel="1" thickBot="1" x14ac:dyDescent="0.3">
      <c r="A3684" s="28" t="s">
        <v>906</v>
      </c>
      <c r="C3684" s="20" t="s">
        <v>1233</v>
      </c>
      <c r="E3684" s="104" t="s">
        <v>1266</v>
      </c>
      <c r="F3684" s="29"/>
      <c r="G3684" s="30"/>
      <c r="H3684" s="41">
        <f>SUBTOTAL(9,H3672:H3683)</f>
        <v>11.520000000000003</v>
      </c>
      <c r="I3684" s="29"/>
      <c r="J3684" s="30">
        <f t="shared" si="1217"/>
        <v>0</v>
      </c>
      <c r="K3684" s="41">
        <f>SUBTOTAL(9,K3672:K3683)</f>
        <v>11.577239999999998</v>
      </c>
      <c r="L3684" s="41">
        <f t="shared" si="1230"/>
        <v>0.06</v>
      </c>
      <c r="O3684" s="32" t="str">
        <f>LEFT(A3684,5)</f>
        <v>E3509</v>
      </c>
      <c r="P3684" s="318">
        <f>-L3684/2</f>
        <v>-0.03</v>
      </c>
    </row>
    <row r="3685" spans="1:20" ht="15.75" outlineLevel="2" thickTop="1" x14ac:dyDescent="0.25">
      <c r="A3685" t="s">
        <v>304</v>
      </c>
      <c r="B3685" t="str">
        <f t="shared" ref="B3685:B3696" si="1235">CONCATENATE(A3685,"-",MONTH(E3685))</f>
        <v>E35099 (GIF) Easement, Wild Horse-1</v>
      </c>
      <c r="C3685" s="19" t="s">
        <v>1230</v>
      </c>
      <c r="E3685" s="27">
        <v>43131</v>
      </c>
      <c r="F3685" s="249">
        <v>6965</v>
      </c>
      <c r="G3685" s="67">
        <v>1.2E-2</v>
      </c>
      <c r="H3685" s="250">
        <v>6.97</v>
      </c>
      <c r="I3685" s="249">
        <f t="shared" ref="I3685:I3696" si="1236">VLOOKUP(CONCATENATE(A3685,"-12"),$B$6:$F$7816,5,FALSE)</f>
        <v>6965</v>
      </c>
      <c r="J3685" s="67">
        <f t="shared" si="1217"/>
        <v>1.2E-2</v>
      </c>
      <c r="K3685" s="259">
        <f t="shared" ref="K3685:K3696" si="1237">I3685*J3685/12</f>
        <v>6.9649999999999999</v>
      </c>
      <c r="L3685" s="250">
        <f t="shared" si="1230"/>
        <v>0</v>
      </c>
      <c r="M3685" s="19" t="s">
        <v>1260</v>
      </c>
      <c r="O3685" s="32" t="str">
        <f t="shared" ref="O3685:O3696" si="1238">LEFT(A3685,4)</f>
        <v>E350</v>
      </c>
      <c r="P3685" s="318"/>
      <c r="T3685" s="19" t="s">
        <v>1260</v>
      </c>
    </row>
    <row r="3686" spans="1:20" outlineLevel="2" x14ac:dyDescent="0.25">
      <c r="A3686" t="s">
        <v>304</v>
      </c>
      <c r="B3686" t="str">
        <f t="shared" si="1235"/>
        <v>E35099 (GIF) Easement, Wild Horse-2</v>
      </c>
      <c r="C3686" s="19" t="s">
        <v>1230</v>
      </c>
      <c r="E3686" s="27">
        <v>43159</v>
      </c>
      <c r="F3686" s="249">
        <v>6965</v>
      </c>
      <c r="G3686" s="67">
        <v>1.2E-2</v>
      </c>
      <c r="H3686" s="250">
        <v>6.97</v>
      </c>
      <c r="I3686" s="249">
        <f t="shared" si="1236"/>
        <v>6965</v>
      </c>
      <c r="J3686" s="67">
        <f t="shared" si="1217"/>
        <v>1.2E-2</v>
      </c>
      <c r="K3686" s="259">
        <f t="shared" si="1237"/>
        <v>6.9649999999999999</v>
      </c>
      <c r="L3686" s="250">
        <f t="shared" si="1230"/>
        <v>0</v>
      </c>
      <c r="M3686" s="19" t="s">
        <v>1260</v>
      </c>
      <c r="O3686" s="32" t="str">
        <f t="shared" si="1238"/>
        <v>E350</v>
      </c>
      <c r="P3686" s="318"/>
      <c r="T3686" s="19" t="s">
        <v>1260</v>
      </c>
    </row>
    <row r="3687" spans="1:20" outlineLevel="2" x14ac:dyDescent="0.25">
      <c r="A3687" t="s">
        <v>304</v>
      </c>
      <c r="B3687" t="str">
        <f t="shared" si="1235"/>
        <v>E35099 (GIF) Easement, Wild Horse-3</v>
      </c>
      <c r="C3687" s="19" t="s">
        <v>1230</v>
      </c>
      <c r="E3687" s="27">
        <v>43190</v>
      </c>
      <c r="F3687" s="249">
        <v>6965</v>
      </c>
      <c r="G3687" s="67">
        <v>1.2E-2</v>
      </c>
      <c r="H3687" s="250">
        <v>6.97</v>
      </c>
      <c r="I3687" s="249">
        <f t="shared" si="1236"/>
        <v>6965</v>
      </c>
      <c r="J3687" s="67">
        <f t="shared" si="1217"/>
        <v>1.2E-2</v>
      </c>
      <c r="K3687" s="259">
        <f t="shared" si="1237"/>
        <v>6.9649999999999999</v>
      </c>
      <c r="L3687" s="250">
        <f t="shared" si="1230"/>
        <v>0</v>
      </c>
      <c r="M3687" s="19" t="s">
        <v>1260</v>
      </c>
      <c r="O3687" s="32" t="str">
        <f t="shared" si="1238"/>
        <v>E350</v>
      </c>
      <c r="P3687" s="318"/>
      <c r="T3687" s="19" t="s">
        <v>1260</v>
      </c>
    </row>
    <row r="3688" spans="1:20" outlineLevel="2" x14ac:dyDescent="0.25">
      <c r="A3688" t="s">
        <v>304</v>
      </c>
      <c r="B3688" t="str">
        <f t="shared" si="1235"/>
        <v>E35099 (GIF) Easement, Wild Horse-4</v>
      </c>
      <c r="C3688" s="19" t="s">
        <v>1230</v>
      </c>
      <c r="E3688" s="27">
        <v>43220</v>
      </c>
      <c r="F3688" s="249">
        <v>6965</v>
      </c>
      <c r="G3688" s="67">
        <v>1.2E-2</v>
      </c>
      <c r="H3688" s="250">
        <v>6.97</v>
      </c>
      <c r="I3688" s="249">
        <f t="shared" si="1236"/>
        <v>6965</v>
      </c>
      <c r="J3688" s="67">
        <f t="shared" si="1217"/>
        <v>1.2E-2</v>
      </c>
      <c r="K3688" s="259">
        <f t="shared" si="1237"/>
        <v>6.9649999999999999</v>
      </c>
      <c r="L3688" s="250">
        <f t="shared" si="1230"/>
        <v>0</v>
      </c>
      <c r="M3688" s="19" t="s">
        <v>1260</v>
      </c>
      <c r="O3688" s="32" t="str">
        <f t="shared" si="1238"/>
        <v>E350</v>
      </c>
      <c r="P3688" s="318"/>
      <c r="T3688" s="19" t="s">
        <v>1260</v>
      </c>
    </row>
    <row r="3689" spans="1:20" outlineLevel="2" x14ac:dyDescent="0.25">
      <c r="A3689" t="s">
        <v>304</v>
      </c>
      <c r="B3689" t="str">
        <f t="shared" si="1235"/>
        <v>E35099 (GIF) Easement, Wild Horse-5</v>
      </c>
      <c r="C3689" s="19" t="s">
        <v>1230</v>
      </c>
      <c r="E3689" s="27">
        <v>43251</v>
      </c>
      <c r="F3689" s="249">
        <v>6965</v>
      </c>
      <c r="G3689" s="67">
        <v>1.2E-2</v>
      </c>
      <c r="H3689" s="250">
        <v>6.97</v>
      </c>
      <c r="I3689" s="249">
        <f t="shared" si="1236"/>
        <v>6965</v>
      </c>
      <c r="J3689" s="67">
        <f t="shared" si="1217"/>
        <v>1.2E-2</v>
      </c>
      <c r="K3689" s="259">
        <f t="shared" si="1237"/>
        <v>6.9649999999999999</v>
      </c>
      <c r="L3689" s="250">
        <f t="shared" si="1230"/>
        <v>0</v>
      </c>
      <c r="M3689" s="19" t="s">
        <v>1260</v>
      </c>
      <c r="O3689" s="32" t="str">
        <f t="shared" si="1238"/>
        <v>E350</v>
      </c>
      <c r="P3689" s="318"/>
      <c r="T3689" s="19" t="s">
        <v>1260</v>
      </c>
    </row>
    <row r="3690" spans="1:20" outlineLevel="2" x14ac:dyDescent="0.25">
      <c r="A3690" t="s">
        <v>304</v>
      </c>
      <c r="B3690" t="str">
        <f t="shared" si="1235"/>
        <v>E35099 (GIF) Easement, Wild Horse-6</v>
      </c>
      <c r="C3690" s="19" t="s">
        <v>1230</v>
      </c>
      <c r="E3690" s="27">
        <v>43281</v>
      </c>
      <c r="F3690" s="249">
        <v>6965</v>
      </c>
      <c r="G3690" s="67">
        <v>1.2E-2</v>
      </c>
      <c r="H3690" s="250">
        <v>6.97</v>
      </c>
      <c r="I3690" s="249">
        <f t="shared" si="1236"/>
        <v>6965</v>
      </c>
      <c r="J3690" s="67">
        <f t="shared" si="1217"/>
        <v>1.2E-2</v>
      </c>
      <c r="K3690" s="259">
        <f t="shared" si="1237"/>
        <v>6.9649999999999999</v>
      </c>
      <c r="L3690" s="250">
        <f t="shared" si="1230"/>
        <v>0</v>
      </c>
      <c r="M3690" s="19" t="s">
        <v>1260</v>
      </c>
      <c r="O3690" s="32" t="str">
        <f t="shared" si="1238"/>
        <v>E350</v>
      </c>
      <c r="P3690" s="318"/>
      <c r="T3690" s="19" t="s">
        <v>1260</v>
      </c>
    </row>
    <row r="3691" spans="1:20" outlineLevel="2" x14ac:dyDescent="0.25">
      <c r="A3691" t="s">
        <v>304</v>
      </c>
      <c r="B3691" t="str">
        <f t="shared" si="1235"/>
        <v>E35099 (GIF) Easement, Wild Horse-7</v>
      </c>
      <c r="C3691" s="19" t="s">
        <v>1230</v>
      </c>
      <c r="E3691" s="27">
        <v>43312</v>
      </c>
      <c r="F3691" s="249">
        <v>6965</v>
      </c>
      <c r="G3691" s="67">
        <v>1.2E-2</v>
      </c>
      <c r="H3691" s="250">
        <v>6.97</v>
      </c>
      <c r="I3691" s="249">
        <f t="shared" si="1236"/>
        <v>6965</v>
      </c>
      <c r="J3691" s="67">
        <f t="shared" si="1217"/>
        <v>1.2E-2</v>
      </c>
      <c r="K3691" s="259">
        <f t="shared" si="1237"/>
        <v>6.9649999999999999</v>
      </c>
      <c r="L3691" s="250">
        <f t="shared" si="1230"/>
        <v>0</v>
      </c>
      <c r="M3691" s="19" t="s">
        <v>1260</v>
      </c>
      <c r="O3691" s="32" t="str">
        <f t="shared" si="1238"/>
        <v>E350</v>
      </c>
      <c r="P3691" s="318"/>
      <c r="T3691" s="19" t="s">
        <v>1260</v>
      </c>
    </row>
    <row r="3692" spans="1:20" outlineLevel="2" x14ac:dyDescent="0.25">
      <c r="A3692" t="s">
        <v>304</v>
      </c>
      <c r="B3692" t="str">
        <f t="shared" si="1235"/>
        <v>E35099 (GIF) Easement, Wild Horse-8</v>
      </c>
      <c r="C3692" s="19" t="s">
        <v>1230</v>
      </c>
      <c r="E3692" s="27">
        <v>43343</v>
      </c>
      <c r="F3692" s="249">
        <v>6965</v>
      </c>
      <c r="G3692" s="67">
        <v>1.2E-2</v>
      </c>
      <c r="H3692" s="250">
        <v>6.97</v>
      </c>
      <c r="I3692" s="249">
        <f t="shared" si="1236"/>
        <v>6965</v>
      </c>
      <c r="J3692" s="67">
        <f t="shared" si="1217"/>
        <v>1.2E-2</v>
      </c>
      <c r="K3692" s="259">
        <f t="shared" si="1237"/>
        <v>6.9649999999999999</v>
      </c>
      <c r="L3692" s="250">
        <f t="shared" si="1230"/>
        <v>0</v>
      </c>
      <c r="M3692" s="19" t="s">
        <v>1260</v>
      </c>
      <c r="O3692" s="32" t="str">
        <f t="shared" si="1238"/>
        <v>E350</v>
      </c>
      <c r="P3692" s="318"/>
      <c r="T3692" s="19" t="s">
        <v>1260</v>
      </c>
    </row>
    <row r="3693" spans="1:20" outlineLevel="2" x14ac:dyDescent="0.25">
      <c r="A3693" t="s">
        <v>304</v>
      </c>
      <c r="B3693" t="str">
        <f t="shared" si="1235"/>
        <v>E35099 (GIF) Easement, Wild Horse-9</v>
      </c>
      <c r="C3693" s="19" t="s">
        <v>1230</v>
      </c>
      <c r="E3693" s="27">
        <v>43373</v>
      </c>
      <c r="F3693" s="249">
        <v>6965</v>
      </c>
      <c r="G3693" s="67">
        <v>1.2E-2</v>
      </c>
      <c r="H3693" s="250">
        <v>6.97</v>
      </c>
      <c r="I3693" s="249">
        <f t="shared" si="1236"/>
        <v>6965</v>
      </c>
      <c r="J3693" s="67">
        <f t="shared" si="1217"/>
        <v>1.2E-2</v>
      </c>
      <c r="K3693" s="259">
        <f t="shared" si="1237"/>
        <v>6.9649999999999999</v>
      </c>
      <c r="L3693" s="250">
        <f t="shared" si="1230"/>
        <v>0</v>
      </c>
      <c r="M3693" s="19" t="s">
        <v>1260</v>
      </c>
      <c r="O3693" s="32" t="str">
        <f t="shared" si="1238"/>
        <v>E350</v>
      </c>
      <c r="P3693" s="318"/>
      <c r="T3693" s="19" t="s">
        <v>1260</v>
      </c>
    </row>
    <row r="3694" spans="1:20" outlineLevel="2" x14ac:dyDescent="0.25">
      <c r="A3694" t="s">
        <v>304</v>
      </c>
      <c r="B3694" t="str">
        <f t="shared" si="1235"/>
        <v>E35099 (GIF) Easement, Wild Horse-10</v>
      </c>
      <c r="C3694" s="19" t="s">
        <v>1230</v>
      </c>
      <c r="E3694" s="27">
        <v>43404</v>
      </c>
      <c r="F3694" s="249">
        <v>6965</v>
      </c>
      <c r="G3694" s="67">
        <v>1.2E-2</v>
      </c>
      <c r="H3694" s="250">
        <v>6.97</v>
      </c>
      <c r="I3694" s="249">
        <f t="shared" si="1236"/>
        <v>6965</v>
      </c>
      <c r="J3694" s="67">
        <f t="shared" ref="J3694:J3757" si="1239">G3694</f>
        <v>1.2E-2</v>
      </c>
      <c r="K3694" s="259">
        <f t="shared" si="1237"/>
        <v>6.9649999999999999</v>
      </c>
      <c r="L3694" s="250">
        <f t="shared" si="1230"/>
        <v>0</v>
      </c>
      <c r="M3694" s="19" t="s">
        <v>1260</v>
      </c>
      <c r="O3694" s="32" t="str">
        <f t="shared" si="1238"/>
        <v>E350</v>
      </c>
      <c r="P3694" s="318"/>
      <c r="T3694" s="19" t="s">
        <v>1260</v>
      </c>
    </row>
    <row r="3695" spans="1:20" outlineLevel="2" x14ac:dyDescent="0.25">
      <c r="A3695" t="s">
        <v>304</v>
      </c>
      <c r="B3695" t="str">
        <f t="shared" si="1235"/>
        <v>E35099 (GIF) Easement, Wild Horse-11</v>
      </c>
      <c r="C3695" s="19" t="s">
        <v>1230</v>
      </c>
      <c r="E3695" s="27">
        <v>43434</v>
      </c>
      <c r="F3695" s="249">
        <v>6965</v>
      </c>
      <c r="G3695" s="67">
        <v>1.2E-2</v>
      </c>
      <c r="H3695" s="250">
        <v>6.97</v>
      </c>
      <c r="I3695" s="249">
        <f t="shared" si="1236"/>
        <v>6965</v>
      </c>
      <c r="J3695" s="67">
        <f t="shared" si="1239"/>
        <v>1.2E-2</v>
      </c>
      <c r="K3695" s="259">
        <f t="shared" si="1237"/>
        <v>6.9649999999999999</v>
      </c>
      <c r="L3695" s="250">
        <f t="shared" si="1230"/>
        <v>0</v>
      </c>
      <c r="M3695" s="19" t="s">
        <v>1260</v>
      </c>
      <c r="O3695" s="32" t="str">
        <f t="shared" si="1238"/>
        <v>E350</v>
      </c>
      <c r="P3695" s="318"/>
      <c r="T3695" s="19" t="s">
        <v>1260</v>
      </c>
    </row>
    <row r="3696" spans="1:20" outlineLevel="2" x14ac:dyDescent="0.25">
      <c r="A3696" t="s">
        <v>304</v>
      </c>
      <c r="B3696" t="str">
        <f t="shared" si="1235"/>
        <v>E35099 (GIF) Easement, Wild Horse-12</v>
      </c>
      <c r="C3696" s="19" t="s">
        <v>1230</v>
      </c>
      <c r="E3696" s="27">
        <v>43465</v>
      </c>
      <c r="F3696" s="249">
        <v>6965</v>
      </c>
      <c r="G3696" s="67">
        <v>1.2E-2</v>
      </c>
      <c r="H3696" s="250">
        <v>6.97</v>
      </c>
      <c r="I3696" s="249">
        <f t="shared" si="1236"/>
        <v>6965</v>
      </c>
      <c r="J3696" s="67">
        <f t="shared" si="1239"/>
        <v>1.2E-2</v>
      </c>
      <c r="K3696" s="259">
        <f t="shared" si="1237"/>
        <v>6.9649999999999999</v>
      </c>
      <c r="L3696" s="250">
        <f t="shared" si="1230"/>
        <v>0</v>
      </c>
      <c r="M3696" s="19" t="s">
        <v>1260</v>
      </c>
      <c r="O3696" s="32" t="str">
        <f t="shared" si="1238"/>
        <v>E350</v>
      </c>
      <c r="P3696" s="318"/>
      <c r="T3696" s="19" t="s">
        <v>1260</v>
      </c>
    </row>
    <row r="3697" spans="1:20" s="19" customFormat="1" ht="15.75" outlineLevel="1" thickBot="1" x14ac:dyDescent="0.3">
      <c r="A3697" s="28" t="s">
        <v>907</v>
      </c>
      <c r="C3697" s="20" t="s">
        <v>1233</v>
      </c>
      <c r="E3697" s="104" t="s">
        <v>1266</v>
      </c>
      <c r="F3697" s="29"/>
      <c r="G3697" s="30"/>
      <c r="H3697" s="41">
        <f>SUBTOTAL(9,H3685:H3696)</f>
        <v>83.64</v>
      </c>
      <c r="I3697" s="29"/>
      <c r="J3697" s="30">
        <f t="shared" si="1239"/>
        <v>0</v>
      </c>
      <c r="K3697" s="41">
        <f>SUBTOTAL(9,K3685:K3696)</f>
        <v>83.580000000000027</v>
      </c>
      <c r="L3697" s="41">
        <f t="shared" si="1230"/>
        <v>-0.06</v>
      </c>
      <c r="O3697" s="32" t="str">
        <f>LEFT(A3697,5)</f>
        <v>E3509</v>
      </c>
      <c r="P3697" s="318">
        <f>-L3697/2</f>
        <v>0.03</v>
      </c>
    </row>
    <row r="3698" spans="1:20" ht="15.75" outlineLevel="2" thickTop="1" x14ac:dyDescent="0.25">
      <c r="A3698" t="s">
        <v>305</v>
      </c>
      <c r="B3698" t="str">
        <f t="shared" ref="B3698:B3709" si="1240">CONCATENATE(A3698,"-",MONTH(E3698))</f>
        <v>E352 TSM Str/Impv, 3rd AC Line-1</v>
      </c>
      <c r="C3698" s="19" t="s">
        <v>1230</v>
      </c>
      <c r="E3698" s="27">
        <v>43131</v>
      </c>
      <c r="F3698" s="249">
        <v>1276263.6599999999</v>
      </c>
      <c r="G3698" s="67">
        <v>1.52E-2</v>
      </c>
      <c r="H3698" s="250">
        <v>1616.6000000000001</v>
      </c>
      <c r="I3698" s="249">
        <f t="shared" ref="I3698:I3709" si="1241">VLOOKUP(CONCATENATE(A3698,"-12"),$B$6:$F$7816,5,FALSE)</f>
        <v>1276263.6599999999</v>
      </c>
      <c r="J3698" s="67">
        <f t="shared" si="1239"/>
        <v>1.52E-2</v>
      </c>
      <c r="K3698" s="259">
        <f t="shared" ref="K3698:K3709" si="1242">I3698*J3698/12</f>
        <v>1616.6006359999999</v>
      </c>
      <c r="L3698" s="250">
        <f t="shared" si="1230"/>
        <v>0</v>
      </c>
      <c r="M3698" s="19" t="s">
        <v>1260</v>
      </c>
      <c r="O3698" s="32" t="str">
        <f t="shared" ref="O3698:O3709" si="1243">LEFT(A3698,4)</f>
        <v>E352</v>
      </c>
      <c r="P3698" s="318"/>
      <c r="T3698" s="19" t="s">
        <v>1260</v>
      </c>
    </row>
    <row r="3699" spans="1:20" outlineLevel="2" x14ac:dyDescent="0.25">
      <c r="A3699" t="s">
        <v>305</v>
      </c>
      <c r="B3699" t="str">
        <f t="shared" si="1240"/>
        <v>E352 TSM Str/Impv, 3rd AC Line-2</v>
      </c>
      <c r="C3699" s="19" t="s">
        <v>1230</v>
      </c>
      <c r="E3699" s="27">
        <v>43159</v>
      </c>
      <c r="F3699" s="249">
        <v>1276263.6599999999</v>
      </c>
      <c r="G3699" s="67">
        <v>1.52E-2</v>
      </c>
      <c r="H3699" s="250">
        <v>1616.6000000000001</v>
      </c>
      <c r="I3699" s="249">
        <f t="shared" si="1241"/>
        <v>1276263.6599999999</v>
      </c>
      <c r="J3699" s="67">
        <f t="shared" si="1239"/>
        <v>1.52E-2</v>
      </c>
      <c r="K3699" s="259">
        <f t="shared" si="1242"/>
        <v>1616.6006359999999</v>
      </c>
      <c r="L3699" s="250">
        <f t="shared" si="1230"/>
        <v>0</v>
      </c>
      <c r="M3699" s="19" t="s">
        <v>1260</v>
      </c>
      <c r="O3699" s="32" t="str">
        <f t="shared" si="1243"/>
        <v>E352</v>
      </c>
      <c r="P3699" s="318"/>
      <c r="T3699" s="19" t="s">
        <v>1260</v>
      </c>
    </row>
    <row r="3700" spans="1:20" outlineLevel="2" x14ac:dyDescent="0.25">
      <c r="A3700" t="s">
        <v>305</v>
      </c>
      <c r="B3700" t="str">
        <f t="shared" si="1240"/>
        <v>E352 TSM Str/Impv, 3rd AC Line-3</v>
      </c>
      <c r="C3700" s="19" t="s">
        <v>1230</v>
      </c>
      <c r="E3700" s="27">
        <v>43190</v>
      </c>
      <c r="F3700" s="249">
        <v>1276263.6599999999</v>
      </c>
      <c r="G3700" s="67">
        <v>1.52E-2</v>
      </c>
      <c r="H3700" s="250">
        <v>1616.6000000000001</v>
      </c>
      <c r="I3700" s="249">
        <f t="shared" si="1241"/>
        <v>1276263.6599999999</v>
      </c>
      <c r="J3700" s="67">
        <f t="shared" si="1239"/>
        <v>1.52E-2</v>
      </c>
      <c r="K3700" s="259">
        <f t="shared" si="1242"/>
        <v>1616.6006359999999</v>
      </c>
      <c r="L3700" s="250">
        <f t="shared" si="1230"/>
        <v>0</v>
      </c>
      <c r="M3700" s="19" t="s">
        <v>1260</v>
      </c>
      <c r="O3700" s="32" t="str">
        <f t="shared" si="1243"/>
        <v>E352</v>
      </c>
      <c r="P3700" s="318"/>
      <c r="T3700" s="19" t="s">
        <v>1260</v>
      </c>
    </row>
    <row r="3701" spans="1:20" outlineLevel="2" x14ac:dyDescent="0.25">
      <c r="A3701" t="s">
        <v>305</v>
      </c>
      <c r="B3701" t="str">
        <f t="shared" si="1240"/>
        <v>E352 TSM Str/Impv, 3rd AC Line-4</v>
      </c>
      <c r="C3701" s="19" t="s">
        <v>1230</v>
      </c>
      <c r="E3701" s="27">
        <v>43220</v>
      </c>
      <c r="F3701" s="249">
        <v>1276263.6599999999</v>
      </c>
      <c r="G3701" s="67">
        <v>1.52E-2</v>
      </c>
      <c r="H3701" s="250">
        <v>1616.6000000000001</v>
      </c>
      <c r="I3701" s="249">
        <f t="shared" si="1241"/>
        <v>1276263.6599999999</v>
      </c>
      <c r="J3701" s="67">
        <f t="shared" si="1239"/>
        <v>1.52E-2</v>
      </c>
      <c r="K3701" s="259">
        <f t="shared" si="1242"/>
        <v>1616.6006359999999</v>
      </c>
      <c r="L3701" s="250">
        <f t="shared" si="1230"/>
        <v>0</v>
      </c>
      <c r="M3701" s="19" t="s">
        <v>1260</v>
      </c>
      <c r="O3701" s="32" t="str">
        <f t="shared" si="1243"/>
        <v>E352</v>
      </c>
      <c r="P3701" s="318"/>
      <c r="T3701" s="19" t="s">
        <v>1260</v>
      </c>
    </row>
    <row r="3702" spans="1:20" outlineLevel="2" x14ac:dyDescent="0.25">
      <c r="A3702" t="s">
        <v>305</v>
      </c>
      <c r="B3702" t="str">
        <f t="shared" si="1240"/>
        <v>E352 TSM Str/Impv, 3rd AC Line-5</v>
      </c>
      <c r="C3702" s="19" t="s">
        <v>1230</v>
      </c>
      <c r="E3702" s="27">
        <v>43251</v>
      </c>
      <c r="F3702" s="249">
        <v>1276263.6599999999</v>
      </c>
      <c r="G3702" s="67">
        <v>1.52E-2</v>
      </c>
      <c r="H3702" s="250">
        <v>1616.6000000000001</v>
      </c>
      <c r="I3702" s="249">
        <f t="shared" si="1241"/>
        <v>1276263.6599999999</v>
      </c>
      <c r="J3702" s="67">
        <f t="shared" si="1239"/>
        <v>1.52E-2</v>
      </c>
      <c r="K3702" s="259">
        <f t="shared" si="1242"/>
        <v>1616.6006359999999</v>
      </c>
      <c r="L3702" s="250">
        <f t="shared" si="1230"/>
        <v>0</v>
      </c>
      <c r="M3702" s="19" t="s">
        <v>1260</v>
      </c>
      <c r="O3702" s="32" t="str">
        <f t="shared" si="1243"/>
        <v>E352</v>
      </c>
      <c r="P3702" s="318"/>
      <c r="T3702" s="19" t="s">
        <v>1260</v>
      </c>
    </row>
    <row r="3703" spans="1:20" outlineLevel="2" x14ac:dyDescent="0.25">
      <c r="A3703" t="s">
        <v>305</v>
      </c>
      <c r="B3703" t="str">
        <f t="shared" si="1240"/>
        <v>E352 TSM Str/Impv, 3rd AC Line-6</v>
      </c>
      <c r="C3703" s="19" t="s">
        <v>1230</v>
      </c>
      <c r="E3703" s="27">
        <v>43281</v>
      </c>
      <c r="F3703" s="249">
        <v>1276263.6599999999</v>
      </c>
      <c r="G3703" s="67">
        <v>1.52E-2</v>
      </c>
      <c r="H3703" s="250">
        <v>1616.6000000000001</v>
      </c>
      <c r="I3703" s="249">
        <f t="shared" si="1241"/>
        <v>1276263.6599999999</v>
      </c>
      <c r="J3703" s="67">
        <f t="shared" si="1239"/>
        <v>1.52E-2</v>
      </c>
      <c r="K3703" s="259">
        <f t="shared" si="1242"/>
        <v>1616.6006359999999</v>
      </c>
      <c r="L3703" s="250">
        <f t="shared" si="1230"/>
        <v>0</v>
      </c>
      <c r="M3703" s="19" t="s">
        <v>1260</v>
      </c>
      <c r="O3703" s="32" t="str">
        <f t="shared" si="1243"/>
        <v>E352</v>
      </c>
      <c r="P3703" s="318"/>
      <c r="T3703" s="19" t="s">
        <v>1260</v>
      </c>
    </row>
    <row r="3704" spans="1:20" outlineLevel="2" x14ac:dyDescent="0.25">
      <c r="A3704" t="s">
        <v>305</v>
      </c>
      <c r="B3704" t="str">
        <f t="shared" si="1240"/>
        <v>E352 TSM Str/Impv, 3rd AC Line-7</v>
      </c>
      <c r="C3704" s="19" t="s">
        <v>1230</v>
      </c>
      <c r="E3704" s="27">
        <v>43312</v>
      </c>
      <c r="F3704" s="249">
        <v>1276263.6599999999</v>
      </c>
      <c r="G3704" s="67">
        <v>1.52E-2</v>
      </c>
      <c r="H3704" s="250">
        <v>1616.6000000000001</v>
      </c>
      <c r="I3704" s="249">
        <f t="shared" si="1241"/>
        <v>1276263.6599999999</v>
      </c>
      <c r="J3704" s="67">
        <f t="shared" si="1239"/>
        <v>1.52E-2</v>
      </c>
      <c r="K3704" s="259">
        <f t="shared" si="1242"/>
        <v>1616.6006359999999</v>
      </c>
      <c r="L3704" s="250">
        <f t="shared" si="1230"/>
        <v>0</v>
      </c>
      <c r="M3704" s="19" t="s">
        <v>1260</v>
      </c>
      <c r="O3704" s="32" t="str">
        <f t="shared" si="1243"/>
        <v>E352</v>
      </c>
      <c r="P3704" s="318"/>
      <c r="T3704" s="19" t="s">
        <v>1260</v>
      </c>
    </row>
    <row r="3705" spans="1:20" outlineLevel="2" x14ac:dyDescent="0.25">
      <c r="A3705" t="s">
        <v>305</v>
      </c>
      <c r="B3705" t="str">
        <f t="shared" si="1240"/>
        <v>E352 TSM Str/Impv, 3rd AC Line-8</v>
      </c>
      <c r="C3705" s="19" t="s">
        <v>1230</v>
      </c>
      <c r="E3705" s="27">
        <v>43343</v>
      </c>
      <c r="F3705" s="249">
        <v>1276263.6599999999</v>
      </c>
      <c r="G3705" s="67">
        <v>1.52E-2</v>
      </c>
      <c r="H3705" s="250">
        <v>1616.6000000000001</v>
      </c>
      <c r="I3705" s="249">
        <f t="shared" si="1241"/>
        <v>1276263.6599999999</v>
      </c>
      <c r="J3705" s="67">
        <f t="shared" si="1239"/>
        <v>1.52E-2</v>
      </c>
      <c r="K3705" s="259">
        <f t="shared" si="1242"/>
        <v>1616.6006359999999</v>
      </c>
      <c r="L3705" s="250">
        <f t="shared" si="1230"/>
        <v>0</v>
      </c>
      <c r="M3705" s="19" t="s">
        <v>1260</v>
      </c>
      <c r="O3705" s="32" t="str">
        <f t="shared" si="1243"/>
        <v>E352</v>
      </c>
      <c r="P3705" s="318"/>
      <c r="T3705" s="19" t="s">
        <v>1260</v>
      </c>
    </row>
    <row r="3706" spans="1:20" outlineLevel="2" x14ac:dyDescent="0.25">
      <c r="A3706" t="s">
        <v>305</v>
      </c>
      <c r="B3706" t="str">
        <f t="shared" si="1240"/>
        <v>E352 TSM Str/Impv, 3rd AC Line-9</v>
      </c>
      <c r="C3706" s="19" t="s">
        <v>1230</v>
      </c>
      <c r="E3706" s="27">
        <v>43373</v>
      </c>
      <c r="F3706" s="249">
        <v>1276263.6599999999</v>
      </c>
      <c r="G3706" s="67">
        <v>1.52E-2</v>
      </c>
      <c r="H3706" s="250">
        <v>1616.6000000000001</v>
      </c>
      <c r="I3706" s="249">
        <f t="shared" si="1241"/>
        <v>1276263.6599999999</v>
      </c>
      <c r="J3706" s="67">
        <f t="shared" si="1239"/>
        <v>1.52E-2</v>
      </c>
      <c r="K3706" s="259">
        <f t="shared" si="1242"/>
        <v>1616.6006359999999</v>
      </c>
      <c r="L3706" s="250">
        <f t="shared" si="1230"/>
        <v>0</v>
      </c>
      <c r="M3706" s="19" t="s">
        <v>1260</v>
      </c>
      <c r="O3706" s="32" t="str">
        <f t="shared" si="1243"/>
        <v>E352</v>
      </c>
      <c r="P3706" s="318"/>
      <c r="T3706" s="19" t="s">
        <v>1260</v>
      </c>
    </row>
    <row r="3707" spans="1:20" outlineLevel="2" x14ac:dyDescent="0.25">
      <c r="A3707" t="s">
        <v>305</v>
      </c>
      <c r="B3707" t="str">
        <f t="shared" si="1240"/>
        <v>E352 TSM Str/Impv, 3rd AC Line-10</v>
      </c>
      <c r="C3707" s="19" t="s">
        <v>1230</v>
      </c>
      <c r="E3707" s="27">
        <v>43404</v>
      </c>
      <c r="F3707" s="249">
        <v>1276263.6599999999</v>
      </c>
      <c r="G3707" s="67">
        <v>1.52E-2</v>
      </c>
      <c r="H3707" s="250">
        <v>1616.6000000000001</v>
      </c>
      <c r="I3707" s="249">
        <f t="shared" si="1241"/>
        <v>1276263.6599999999</v>
      </c>
      <c r="J3707" s="67">
        <f t="shared" si="1239"/>
        <v>1.52E-2</v>
      </c>
      <c r="K3707" s="259">
        <f t="shared" si="1242"/>
        <v>1616.6006359999999</v>
      </c>
      <c r="L3707" s="250">
        <f t="shared" si="1230"/>
        <v>0</v>
      </c>
      <c r="M3707" s="19" t="s">
        <v>1260</v>
      </c>
      <c r="O3707" s="32" t="str">
        <f t="shared" si="1243"/>
        <v>E352</v>
      </c>
      <c r="P3707" s="318"/>
      <c r="T3707" s="19" t="s">
        <v>1260</v>
      </c>
    </row>
    <row r="3708" spans="1:20" outlineLevel="2" x14ac:dyDescent="0.25">
      <c r="A3708" t="s">
        <v>305</v>
      </c>
      <c r="B3708" t="str">
        <f t="shared" si="1240"/>
        <v>E352 TSM Str/Impv, 3rd AC Line-11</v>
      </c>
      <c r="C3708" s="19" t="s">
        <v>1230</v>
      </c>
      <c r="E3708" s="27">
        <v>43434</v>
      </c>
      <c r="F3708" s="249">
        <v>1276263.6599999999</v>
      </c>
      <c r="G3708" s="67">
        <v>1.52E-2</v>
      </c>
      <c r="H3708" s="250">
        <v>1616.6000000000001</v>
      </c>
      <c r="I3708" s="249">
        <f t="shared" si="1241"/>
        <v>1276263.6599999999</v>
      </c>
      <c r="J3708" s="67">
        <f t="shared" si="1239"/>
        <v>1.52E-2</v>
      </c>
      <c r="K3708" s="259">
        <f t="shared" si="1242"/>
        <v>1616.6006359999999</v>
      </c>
      <c r="L3708" s="250">
        <f t="shared" si="1230"/>
        <v>0</v>
      </c>
      <c r="M3708" s="19" t="s">
        <v>1260</v>
      </c>
      <c r="O3708" s="32" t="str">
        <f t="shared" si="1243"/>
        <v>E352</v>
      </c>
      <c r="P3708" s="318"/>
      <c r="T3708" s="19" t="s">
        <v>1260</v>
      </c>
    </row>
    <row r="3709" spans="1:20" outlineLevel="2" x14ac:dyDescent="0.25">
      <c r="A3709" t="s">
        <v>305</v>
      </c>
      <c r="B3709" t="str">
        <f t="shared" si="1240"/>
        <v>E352 TSM Str/Impv, 3rd AC Line-12</v>
      </c>
      <c r="C3709" s="19" t="s">
        <v>1230</v>
      </c>
      <c r="E3709" s="27">
        <v>43465</v>
      </c>
      <c r="F3709" s="249">
        <v>1276263.6599999999</v>
      </c>
      <c r="G3709" s="67">
        <v>1.52E-2</v>
      </c>
      <c r="H3709" s="250">
        <v>1616.6000000000001</v>
      </c>
      <c r="I3709" s="249">
        <f t="shared" si="1241"/>
        <v>1276263.6599999999</v>
      </c>
      <c r="J3709" s="67">
        <f t="shared" si="1239"/>
        <v>1.52E-2</v>
      </c>
      <c r="K3709" s="259">
        <f t="shared" si="1242"/>
        <v>1616.6006359999999</v>
      </c>
      <c r="L3709" s="250">
        <f t="shared" si="1230"/>
        <v>0</v>
      </c>
      <c r="M3709" s="19" t="s">
        <v>1260</v>
      </c>
      <c r="O3709" s="32" t="str">
        <f t="shared" si="1243"/>
        <v>E352</v>
      </c>
      <c r="P3709" s="318"/>
      <c r="T3709" s="19" t="s">
        <v>1260</v>
      </c>
    </row>
    <row r="3710" spans="1:20" s="19" customFormat="1" ht="15.75" outlineLevel="1" thickBot="1" x14ac:dyDescent="0.3">
      <c r="A3710" s="28" t="s">
        <v>908</v>
      </c>
      <c r="C3710" s="20" t="s">
        <v>1233</v>
      </c>
      <c r="E3710" s="104" t="s">
        <v>1266</v>
      </c>
      <c r="F3710" s="29"/>
      <c r="G3710" s="30"/>
      <c r="H3710" s="41">
        <f>SUBTOTAL(9,H3698:H3709)</f>
        <v>19399.2</v>
      </c>
      <c r="I3710" s="29"/>
      <c r="J3710" s="30">
        <f t="shared" si="1239"/>
        <v>0</v>
      </c>
      <c r="K3710" s="41">
        <f>SUBTOTAL(9,K3698:K3709)</f>
        <v>19399.207631999994</v>
      </c>
      <c r="L3710" s="41">
        <f t="shared" si="1230"/>
        <v>0.01</v>
      </c>
      <c r="O3710" s="32" t="str">
        <f>LEFT(A3710,5)</f>
        <v xml:space="preserve">E352 </v>
      </c>
      <c r="P3710" s="318">
        <f>-L3710/2</f>
        <v>-5.0000000000000001E-3</v>
      </c>
    </row>
    <row r="3711" spans="1:20" ht="15.75" outlineLevel="2" thickTop="1" x14ac:dyDescent="0.25">
      <c r="A3711" t="s">
        <v>306</v>
      </c>
      <c r="B3711" t="str">
        <f t="shared" ref="B3711:B3722" si="1244">CONCATENATE(A3711,"-",MONTH(E3711))</f>
        <v>E352 TSM Str/Impv, Colstrip 3-4 Com-1</v>
      </c>
      <c r="C3711" s="19" t="s">
        <v>1230</v>
      </c>
      <c r="E3711" s="27">
        <v>43131</v>
      </c>
      <c r="F3711" s="249">
        <v>488761.43</v>
      </c>
      <c r="G3711" s="67">
        <v>1.52E-2</v>
      </c>
      <c r="H3711" s="250">
        <v>619.1</v>
      </c>
      <c r="I3711" s="249">
        <f t="shared" ref="I3711:I3722" si="1245">VLOOKUP(CONCATENATE(A3711,"-12"),$B$6:$F$7816,5,FALSE)</f>
        <v>456673.94</v>
      </c>
      <c r="J3711" s="67">
        <f t="shared" si="1239"/>
        <v>1.52E-2</v>
      </c>
      <c r="K3711" s="259">
        <f t="shared" ref="K3711:K3722" si="1246">I3711*J3711/12</f>
        <v>578.45365733333335</v>
      </c>
      <c r="L3711" s="250">
        <f t="shared" si="1230"/>
        <v>-40.65</v>
      </c>
      <c r="M3711" s="19" t="s">
        <v>1260</v>
      </c>
      <c r="O3711" s="32" t="str">
        <f t="shared" ref="O3711:O3722" si="1247">LEFT(A3711,4)</f>
        <v>E352</v>
      </c>
      <c r="P3711" s="318"/>
      <c r="T3711" s="19" t="s">
        <v>1260</v>
      </c>
    </row>
    <row r="3712" spans="1:20" outlineLevel="2" x14ac:dyDescent="0.25">
      <c r="A3712" t="s">
        <v>306</v>
      </c>
      <c r="B3712" t="str">
        <f t="shared" si="1244"/>
        <v>E352 TSM Str/Impv, Colstrip 3-4 Com-2</v>
      </c>
      <c r="C3712" s="19" t="s">
        <v>1230</v>
      </c>
      <c r="E3712" s="27">
        <v>43159</v>
      </c>
      <c r="F3712" s="249">
        <v>488761.43</v>
      </c>
      <c r="G3712" s="67">
        <v>1.52E-2</v>
      </c>
      <c r="H3712" s="250">
        <v>619.1</v>
      </c>
      <c r="I3712" s="249">
        <f t="shared" si="1245"/>
        <v>456673.94</v>
      </c>
      <c r="J3712" s="67">
        <f t="shared" si="1239"/>
        <v>1.52E-2</v>
      </c>
      <c r="K3712" s="259">
        <f t="shared" si="1246"/>
        <v>578.45365733333335</v>
      </c>
      <c r="L3712" s="250">
        <f t="shared" si="1230"/>
        <v>-40.65</v>
      </c>
      <c r="M3712" s="19" t="s">
        <v>1260</v>
      </c>
      <c r="O3712" s="32" t="str">
        <f t="shared" si="1247"/>
        <v>E352</v>
      </c>
      <c r="P3712" s="318"/>
      <c r="T3712" s="19" t="s">
        <v>1260</v>
      </c>
    </row>
    <row r="3713" spans="1:20" outlineLevel="2" x14ac:dyDescent="0.25">
      <c r="A3713" t="s">
        <v>306</v>
      </c>
      <c r="B3713" t="str">
        <f t="shared" si="1244"/>
        <v>E352 TSM Str/Impv, Colstrip 3-4 Com-3</v>
      </c>
      <c r="C3713" s="19" t="s">
        <v>1230</v>
      </c>
      <c r="E3713" s="27">
        <v>43190</v>
      </c>
      <c r="F3713" s="249">
        <v>488761.43</v>
      </c>
      <c r="G3713" s="67">
        <v>1.52E-2</v>
      </c>
      <c r="H3713" s="250">
        <v>619.1</v>
      </c>
      <c r="I3713" s="249">
        <f t="shared" si="1245"/>
        <v>456673.94</v>
      </c>
      <c r="J3713" s="67">
        <f t="shared" si="1239"/>
        <v>1.52E-2</v>
      </c>
      <c r="K3713" s="259">
        <f t="shared" si="1246"/>
        <v>578.45365733333335</v>
      </c>
      <c r="L3713" s="250">
        <f t="shared" si="1230"/>
        <v>-40.65</v>
      </c>
      <c r="M3713" s="19" t="s">
        <v>1260</v>
      </c>
      <c r="O3713" s="32" t="str">
        <f t="shared" si="1247"/>
        <v>E352</v>
      </c>
      <c r="P3713" s="318"/>
      <c r="T3713" s="19" t="s">
        <v>1260</v>
      </c>
    </row>
    <row r="3714" spans="1:20" outlineLevel="2" x14ac:dyDescent="0.25">
      <c r="A3714" t="s">
        <v>306</v>
      </c>
      <c r="B3714" t="str">
        <f t="shared" si="1244"/>
        <v>E352 TSM Str/Impv, Colstrip 3-4 Com-4</v>
      </c>
      <c r="C3714" s="19" t="s">
        <v>1230</v>
      </c>
      <c r="E3714" s="27">
        <v>43220</v>
      </c>
      <c r="F3714" s="249">
        <v>488761.43</v>
      </c>
      <c r="G3714" s="67">
        <v>1.52E-2</v>
      </c>
      <c r="H3714" s="250">
        <v>619.1</v>
      </c>
      <c r="I3714" s="249">
        <f t="shared" si="1245"/>
        <v>456673.94</v>
      </c>
      <c r="J3714" s="67">
        <f t="shared" si="1239"/>
        <v>1.52E-2</v>
      </c>
      <c r="K3714" s="259">
        <f t="shared" si="1246"/>
        <v>578.45365733333335</v>
      </c>
      <c r="L3714" s="250">
        <f t="shared" si="1230"/>
        <v>-40.65</v>
      </c>
      <c r="M3714" s="19" t="s">
        <v>1260</v>
      </c>
      <c r="O3714" s="32" t="str">
        <f t="shared" si="1247"/>
        <v>E352</v>
      </c>
      <c r="P3714" s="318"/>
      <c r="T3714" s="19" t="s">
        <v>1260</v>
      </c>
    </row>
    <row r="3715" spans="1:20" outlineLevel="2" x14ac:dyDescent="0.25">
      <c r="A3715" t="s">
        <v>306</v>
      </c>
      <c r="B3715" t="str">
        <f t="shared" si="1244"/>
        <v>E352 TSM Str/Impv, Colstrip 3-4 Com-5</v>
      </c>
      <c r="C3715" s="19" t="s">
        <v>1230</v>
      </c>
      <c r="E3715" s="27">
        <v>43251</v>
      </c>
      <c r="F3715" s="249">
        <v>488761.43</v>
      </c>
      <c r="G3715" s="67">
        <v>1.52E-2</v>
      </c>
      <c r="H3715" s="250">
        <v>619.1</v>
      </c>
      <c r="I3715" s="249">
        <f t="shared" si="1245"/>
        <v>456673.94</v>
      </c>
      <c r="J3715" s="67">
        <f t="shared" si="1239"/>
        <v>1.52E-2</v>
      </c>
      <c r="K3715" s="259">
        <f t="shared" si="1246"/>
        <v>578.45365733333335</v>
      </c>
      <c r="L3715" s="250">
        <f t="shared" si="1230"/>
        <v>-40.65</v>
      </c>
      <c r="M3715" s="19" t="s">
        <v>1260</v>
      </c>
      <c r="O3715" s="32" t="str">
        <f t="shared" si="1247"/>
        <v>E352</v>
      </c>
      <c r="P3715" s="318"/>
      <c r="T3715" s="19" t="s">
        <v>1260</v>
      </c>
    </row>
    <row r="3716" spans="1:20" outlineLevel="2" x14ac:dyDescent="0.25">
      <c r="A3716" t="s">
        <v>306</v>
      </c>
      <c r="B3716" t="str">
        <f t="shared" si="1244"/>
        <v>E352 TSM Str/Impv, Colstrip 3-4 Com-6</v>
      </c>
      <c r="C3716" s="19" t="s">
        <v>1230</v>
      </c>
      <c r="E3716" s="27">
        <v>43281</v>
      </c>
      <c r="F3716" s="249">
        <v>488761.43</v>
      </c>
      <c r="G3716" s="67">
        <v>1.52E-2</v>
      </c>
      <c r="H3716" s="250">
        <v>619.1</v>
      </c>
      <c r="I3716" s="249">
        <f t="shared" si="1245"/>
        <v>456673.94</v>
      </c>
      <c r="J3716" s="67">
        <f t="shared" si="1239"/>
        <v>1.52E-2</v>
      </c>
      <c r="K3716" s="259">
        <f t="shared" si="1246"/>
        <v>578.45365733333335</v>
      </c>
      <c r="L3716" s="250">
        <f t="shared" si="1230"/>
        <v>-40.65</v>
      </c>
      <c r="M3716" s="19" t="s">
        <v>1260</v>
      </c>
      <c r="O3716" s="32" t="str">
        <f t="shared" si="1247"/>
        <v>E352</v>
      </c>
      <c r="P3716" s="318"/>
      <c r="T3716" s="19" t="s">
        <v>1260</v>
      </c>
    </row>
    <row r="3717" spans="1:20" outlineLevel="2" x14ac:dyDescent="0.25">
      <c r="A3717" t="s">
        <v>306</v>
      </c>
      <c r="B3717" t="str">
        <f t="shared" si="1244"/>
        <v>E352 TSM Str/Impv, Colstrip 3-4 Com-7</v>
      </c>
      <c r="C3717" s="19" t="s">
        <v>1230</v>
      </c>
      <c r="E3717" s="27">
        <v>43312</v>
      </c>
      <c r="F3717" s="249">
        <v>488761.43</v>
      </c>
      <c r="G3717" s="67">
        <v>1.52E-2</v>
      </c>
      <c r="H3717" s="250">
        <v>619.1</v>
      </c>
      <c r="I3717" s="249">
        <f t="shared" si="1245"/>
        <v>456673.94</v>
      </c>
      <c r="J3717" s="67">
        <f t="shared" si="1239"/>
        <v>1.52E-2</v>
      </c>
      <c r="K3717" s="259">
        <f t="shared" si="1246"/>
        <v>578.45365733333335</v>
      </c>
      <c r="L3717" s="250">
        <f t="shared" si="1230"/>
        <v>-40.65</v>
      </c>
      <c r="M3717" s="19" t="s">
        <v>1260</v>
      </c>
      <c r="O3717" s="32" t="str">
        <f t="shared" si="1247"/>
        <v>E352</v>
      </c>
      <c r="P3717" s="318"/>
      <c r="T3717" s="19" t="s">
        <v>1260</v>
      </c>
    </row>
    <row r="3718" spans="1:20" outlineLevel="2" x14ac:dyDescent="0.25">
      <c r="A3718" t="s">
        <v>306</v>
      </c>
      <c r="B3718" t="str">
        <f t="shared" si="1244"/>
        <v>E352 TSM Str/Impv, Colstrip 3-4 Com-8</v>
      </c>
      <c r="C3718" s="19" t="s">
        <v>1230</v>
      </c>
      <c r="E3718" s="27">
        <v>43343</v>
      </c>
      <c r="F3718" s="249">
        <v>488761.43</v>
      </c>
      <c r="G3718" s="67">
        <v>1.52E-2</v>
      </c>
      <c r="H3718" s="250">
        <v>619.1</v>
      </c>
      <c r="I3718" s="249">
        <f t="shared" si="1245"/>
        <v>456673.94</v>
      </c>
      <c r="J3718" s="67">
        <f t="shared" si="1239"/>
        <v>1.52E-2</v>
      </c>
      <c r="K3718" s="259">
        <f t="shared" si="1246"/>
        <v>578.45365733333335</v>
      </c>
      <c r="L3718" s="250">
        <f t="shared" si="1230"/>
        <v>-40.65</v>
      </c>
      <c r="M3718" s="19" t="s">
        <v>1260</v>
      </c>
      <c r="O3718" s="32" t="str">
        <f t="shared" si="1247"/>
        <v>E352</v>
      </c>
      <c r="P3718" s="318"/>
      <c r="T3718" s="19" t="s">
        <v>1260</v>
      </c>
    </row>
    <row r="3719" spans="1:20" outlineLevel="2" x14ac:dyDescent="0.25">
      <c r="A3719" t="s">
        <v>306</v>
      </c>
      <c r="B3719" t="str">
        <f t="shared" si="1244"/>
        <v>E352 TSM Str/Impv, Colstrip 3-4 Com-9</v>
      </c>
      <c r="C3719" s="19" t="s">
        <v>1230</v>
      </c>
      <c r="E3719" s="27">
        <v>43373</v>
      </c>
      <c r="F3719" s="249">
        <v>488761.43</v>
      </c>
      <c r="G3719" s="67">
        <v>1.52E-2</v>
      </c>
      <c r="H3719" s="250">
        <v>619.1</v>
      </c>
      <c r="I3719" s="249">
        <f t="shared" si="1245"/>
        <v>456673.94</v>
      </c>
      <c r="J3719" s="67">
        <f t="shared" si="1239"/>
        <v>1.52E-2</v>
      </c>
      <c r="K3719" s="259">
        <f t="shared" si="1246"/>
        <v>578.45365733333335</v>
      </c>
      <c r="L3719" s="250">
        <f t="shared" si="1230"/>
        <v>-40.65</v>
      </c>
      <c r="M3719" s="19" t="s">
        <v>1260</v>
      </c>
      <c r="O3719" s="32" t="str">
        <f t="shared" si="1247"/>
        <v>E352</v>
      </c>
      <c r="P3719" s="318"/>
      <c r="T3719" s="19" t="s">
        <v>1260</v>
      </c>
    </row>
    <row r="3720" spans="1:20" outlineLevel="2" x14ac:dyDescent="0.25">
      <c r="A3720" t="s">
        <v>306</v>
      </c>
      <c r="B3720" t="str">
        <f t="shared" si="1244"/>
        <v>E352 TSM Str/Impv, Colstrip 3-4 Com-10</v>
      </c>
      <c r="C3720" s="19" t="s">
        <v>1230</v>
      </c>
      <c r="E3720" s="27">
        <v>43404</v>
      </c>
      <c r="F3720" s="249">
        <v>488761.43</v>
      </c>
      <c r="G3720" s="67">
        <v>1.52E-2</v>
      </c>
      <c r="H3720" s="250">
        <v>619.1</v>
      </c>
      <c r="I3720" s="249">
        <f t="shared" si="1245"/>
        <v>456673.94</v>
      </c>
      <c r="J3720" s="67">
        <f t="shared" si="1239"/>
        <v>1.52E-2</v>
      </c>
      <c r="K3720" s="259">
        <f t="shared" si="1246"/>
        <v>578.45365733333335</v>
      </c>
      <c r="L3720" s="250">
        <f t="shared" si="1230"/>
        <v>-40.65</v>
      </c>
      <c r="M3720" s="19" t="s">
        <v>1260</v>
      </c>
      <c r="O3720" s="32" t="str">
        <f t="shared" si="1247"/>
        <v>E352</v>
      </c>
      <c r="P3720" s="318"/>
      <c r="T3720" s="19" t="s">
        <v>1260</v>
      </c>
    </row>
    <row r="3721" spans="1:20" outlineLevel="2" x14ac:dyDescent="0.25">
      <c r="A3721" t="s">
        <v>306</v>
      </c>
      <c r="B3721" t="str">
        <f t="shared" si="1244"/>
        <v>E352 TSM Str/Impv, Colstrip 3-4 Com-11</v>
      </c>
      <c r="C3721" s="19" t="s">
        <v>1230</v>
      </c>
      <c r="E3721" s="27">
        <v>43434</v>
      </c>
      <c r="F3721" s="249">
        <v>488761.43</v>
      </c>
      <c r="G3721" s="67">
        <v>1.52E-2</v>
      </c>
      <c r="H3721" s="250">
        <v>619.1</v>
      </c>
      <c r="I3721" s="249">
        <f t="shared" si="1245"/>
        <v>456673.94</v>
      </c>
      <c r="J3721" s="67">
        <f t="shared" si="1239"/>
        <v>1.52E-2</v>
      </c>
      <c r="K3721" s="259">
        <f t="shared" si="1246"/>
        <v>578.45365733333335</v>
      </c>
      <c r="L3721" s="250">
        <f t="shared" si="1230"/>
        <v>-40.65</v>
      </c>
      <c r="M3721" s="19" t="s">
        <v>1260</v>
      </c>
      <c r="O3721" s="32" t="str">
        <f t="shared" si="1247"/>
        <v>E352</v>
      </c>
      <c r="P3721" s="318"/>
      <c r="T3721" s="19" t="s">
        <v>1260</v>
      </c>
    </row>
    <row r="3722" spans="1:20" outlineLevel="2" x14ac:dyDescent="0.25">
      <c r="A3722" t="s">
        <v>306</v>
      </c>
      <c r="B3722" t="str">
        <f t="shared" si="1244"/>
        <v>E352 TSM Str/Impv, Colstrip 3-4 Com-12</v>
      </c>
      <c r="C3722" s="19" t="s">
        <v>1230</v>
      </c>
      <c r="E3722" s="27">
        <v>43465</v>
      </c>
      <c r="F3722" s="249">
        <v>456673.94</v>
      </c>
      <c r="G3722" s="67">
        <v>1.52E-2</v>
      </c>
      <c r="H3722" s="250">
        <v>578.44999999999993</v>
      </c>
      <c r="I3722" s="249">
        <f t="shared" si="1245"/>
        <v>456673.94</v>
      </c>
      <c r="J3722" s="67">
        <f t="shared" si="1239"/>
        <v>1.52E-2</v>
      </c>
      <c r="K3722" s="259">
        <f t="shared" si="1246"/>
        <v>578.45365733333335</v>
      </c>
      <c r="L3722" s="250">
        <f t="shared" si="1230"/>
        <v>0</v>
      </c>
      <c r="M3722" s="19" t="s">
        <v>1260</v>
      </c>
      <c r="O3722" s="32" t="str">
        <f t="shared" si="1247"/>
        <v>E352</v>
      </c>
      <c r="P3722" s="318"/>
      <c r="T3722" s="19" t="s">
        <v>1260</v>
      </c>
    </row>
    <row r="3723" spans="1:20" s="19" customFormat="1" ht="15.75" outlineLevel="1" thickBot="1" x14ac:dyDescent="0.3">
      <c r="A3723" s="28" t="s">
        <v>909</v>
      </c>
      <c r="C3723" s="20" t="s">
        <v>1233</v>
      </c>
      <c r="E3723" s="104" t="s">
        <v>1266</v>
      </c>
      <c r="F3723" s="29"/>
      <c r="G3723" s="30"/>
      <c r="H3723" s="41">
        <f>SUBTOTAL(9,H3711:H3722)</f>
        <v>7388.5500000000011</v>
      </c>
      <c r="I3723" s="29"/>
      <c r="J3723" s="30">
        <f t="shared" si="1239"/>
        <v>0</v>
      </c>
      <c r="K3723" s="41">
        <f>SUBTOTAL(9,K3711:K3722)</f>
        <v>6941.4438880000007</v>
      </c>
      <c r="L3723" s="41">
        <f t="shared" si="1230"/>
        <v>-447.11</v>
      </c>
      <c r="O3723" s="32" t="str">
        <f>LEFT(A3723,5)</f>
        <v xml:space="preserve">E352 </v>
      </c>
      <c r="P3723" s="318">
        <f>-L3723/2</f>
        <v>223.55500000000001</v>
      </c>
    </row>
    <row r="3724" spans="1:20" ht="15.75" outlineLevel="2" thickTop="1" x14ac:dyDescent="0.25">
      <c r="A3724" t="s">
        <v>307</v>
      </c>
      <c r="B3724" t="str">
        <f t="shared" ref="B3724:B3735" si="1248">CONCATENATE(A3724,"-",MONTH(E3724))</f>
        <v>E352 TSM Structures &amp; Improvement-1</v>
      </c>
      <c r="C3724" s="19" t="s">
        <v>1230</v>
      </c>
      <c r="E3724" s="27">
        <v>43131</v>
      </c>
      <c r="F3724" s="249">
        <v>4529688.5</v>
      </c>
      <c r="G3724" s="67">
        <v>1.52E-2</v>
      </c>
      <c r="H3724" s="250">
        <v>5737.6</v>
      </c>
      <c r="I3724" s="249">
        <f t="shared" ref="I3724:I3735" si="1249">VLOOKUP(CONCATENATE(A3724,"-12"),$B$6:$F$7816,5,FALSE)</f>
        <v>4530543.6100000003</v>
      </c>
      <c r="J3724" s="67">
        <f t="shared" si="1239"/>
        <v>1.52E-2</v>
      </c>
      <c r="K3724" s="259">
        <f t="shared" ref="K3724:K3735" si="1250">I3724*J3724/12</f>
        <v>5738.6885726666669</v>
      </c>
      <c r="L3724" s="250">
        <f t="shared" si="1230"/>
        <v>1.0900000000000001</v>
      </c>
      <c r="M3724" s="19" t="s">
        <v>1260</v>
      </c>
      <c r="O3724" s="32" t="str">
        <f t="shared" ref="O3724:O3735" si="1251">LEFT(A3724,4)</f>
        <v>E352</v>
      </c>
      <c r="P3724" s="318"/>
      <c r="T3724" s="19" t="s">
        <v>1260</v>
      </c>
    </row>
    <row r="3725" spans="1:20" outlineLevel="2" x14ac:dyDescent="0.25">
      <c r="A3725" t="s">
        <v>307</v>
      </c>
      <c r="B3725" t="str">
        <f t="shared" si="1248"/>
        <v>E352 TSM Structures &amp; Improvement-2</v>
      </c>
      <c r="C3725" s="19" t="s">
        <v>1230</v>
      </c>
      <c r="E3725" s="27">
        <v>43159</v>
      </c>
      <c r="F3725" s="249">
        <v>4529829.6500000004</v>
      </c>
      <c r="G3725" s="67">
        <v>1.52E-2</v>
      </c>
      <c r="H3725" s="250">
        <v>5737.78</v>
      </c>
      <c r="I3725" s="249">
        <f t="shared" si="1249"/>
        <v>4530543.6100000003</v>
      </c>
      <c r="J3725" s="67">
        <f t="shared" si="1239"/>
        <v>1.52E-2</v>
      </c>
      <c r="K3725" s="259">
        <f t="shared" si="1250"/>
        <v>5738.6885726666669</v>
      </c>
      <c r="L3725" s="250">
        <f t="shared" si="1230"/>
        <v>0.91</v>
      </c>
      <c r="M3725" s="19" t="s">
        <v>1260</v>
      </c>
      <c r="O3725" s="32" t="str">
        <f t="shared" si="1251"/>
        <v>E352</v>
      </c>
      <c r="P3725" s="318"/>
      <c r="T3725" s="19" t="s">
        <v>1260</v>
      </c>
    </row>
    <row r="3726" spans="1:20" outlineLevel="2" x14ac:dyDescent="0.25">
      <c r="A3726" t="s">
        <v>307</v>
      </c>
      <c r="B3726" t="str">
        <f t="shared" si="1248"/>
        <v>E352 TSM Structures &amp; Improvement-3</v>
      </c>
      <c r="C3726" s="19" t="s">
        <v>1230</v>
      </c>
      <c r="E3726" s="27">
        <v>43190</v>
      </c>
      <c r="F3726" s="249">
        <v>4529923.76</v>
      </c>
      <c r="G3726" s="67">
        <v>1.52E-2</v>
      </c>
      <c r="H3726" s="250">
        <v>5737.91</v>
      </c>
      <c r="I3726" s="249">
        <f t="shared" si="1249"/>
        <v>4530543.6100000003</v>
      </c>
      <c r="J3726" s="67">
        <f t="shared" si="1239"/>
        <v>1.52E-2</v>
      </c>
      <c r="K3726" s="259">
        <f t="shared" si="1250"/>
        <v>5738.6885726666669</v>
      </c>
      <c r="L3726" s="250">
        <f t="shared" si="1230"/>
        <v>0.78</v>
      </c>
      <c r="M3726" s="19" t="s">
        <v>1260</v>
      </c>
      <c r="O3726" s="32" t="str">
        <f t="shared" si="1251"/>
        <v>E352</v>
      </c>
      <c r="P3726" s="318"/>
      <c r="T3726" s="19" t="s">
        <v>1260</v>
      </c>
    </row>
    <row r="3727" spans="1:20" outlineLevel="2" x14ac:dyDescent="0.25">
      <c r="A3727" t="s">
        <v>307</v>
      </c>
      <c r="B3727" t="str">
        <f t="shared" si="1248"/>
        <v>E352 TSM Structures &amp; Improvement-4</v>
      </c>
      <c r="C3727" s="19" t="s">
        <v>1230</v>
      </c>
      <c r="E3727" s="27">
        <v>43220</v>
      </c>
      <c r="F3727" s="249">
        <v>4529923.76</v>
      </c>
      <c r="G3727" s="67">
        <v>1.52E-2</v>
      </c>
      <c r="H3727" s="250">
        <v>5737.91</v>
      </c>
      <c r="I3727" s="249">
        <f t="shared" si="1249"/>
        <v>4530543.6100000003</v>
      </c>
      <c r="J3727" s="67">
        <f t="shared" si="1239"/>
        <v>1.52E-2</v>
      </c>
      <c r="K3727" s="259">
        <f t="shared" si="1250"/>
        <v>5738.6885726666669</v>
      </c>
      <c r="L3727" s="250">
        <f t="shared" si="1230"/>
        <v>0.78</v>
      </c>
      <c r="M3727" s="19" t="s">
        <v>1260</v>
      </c>
      <c r="O3727" s="32" t="str">
        <f t="shared" si="1251"/>
        <v>E352</v>
      </c>
      <c r="P3727" s="318"/>
      <c r="T3727" s="19" t="s">
        <v>1260</v>
      </c>
    </row>
    <row r="3728" spans="1:20" outlineLevel="2" x14ac:dyDescent="0.25">
      <c r="A3728" t="s">
        <v>307</v>
      </c>
      <c r="B3728" t="str">
        <f t="shared" si="1248"/>
        <v>E352 TSM Structures &amp; Improvement-5</v>
      </c>
      <c r="C3728" s="19" t="s">
        <v>1230</v>
      </c>
      <c r="E3728" s="27">
        <v>43251</v>
      </c>
      <c r="F3728" s="249">
        <v>4530189.4000000004</v>
      </c>
      <c r="G3728" s="67">
        <v>1.52E-2</v>
      </c>
      <c r="H3728" s="250">
        <v>5738.24</v>
      </c>
      <c r="I3728" s="249">
        <f t="shared" si="1249"/>
        <v>4530543.6100000003</v>
      </c>
      <c r="J3728" s="67">
        <f t="shared" si="1239"/>
        <v>1.52E-2</v>
      </c>
      <c r="K3728" s="259">
        <f t="shared" si="1250"/>
        <v>5738.6885726666669</v>
      </c>
      <c r="L3728" s="250">
        <f t="shared" si="1230"/>
        <v>0.45</v>
      </c>
      <c r="M3728" s="19" t="s">
        <v>1260</v>
      </c>
      <c r="O3728" s="32" t="str">
        <f t="shared" si="1251"/>
        <v>E352</v>
      </c>
      <c r="P3728" s="318"/>
      <c r="T3728" s="19" t="s">
        <v>1260</v>
      </c>
    </row>
    <row r="3729" spans="1:20" outlineLevel="2" x14ac:dyDescent="0.25">
      <c r="A3729" t="s">
        <v>307</v>
      </c>
      <c r="B3729" t="str">
        <f t="shared" si="1248"/>
        <v>E352 TSM Structures &amp; Improvement-6</v>
      </c>
      <c r="C3729" s="19" t="s">
        <v>1230</v>
      </c>
      <c r="E3729" s="27">
        <v>43281</v>
      </c>
      <c r="F3729" s="249">
        <v>4530455.03</v>
      </c>
      <c r="G3729" s="67">
        <v>1.52E-2</v>
      </c>
      <c r="H3729" s="250">
        <v>5738.58</v>
      </c>
      <c r="I3729" s="249">
        <f t="shared" si="1249"/>
        <v>4530543.6100000003</v>
      </c>
      <c r="J3729" s="67">
        <f t="shared" si="1239"/>
        <v>1.52E-2</v>
      </c>
      <c r="K3729" s="259">
        <f t="shared" si="1250"/>
        <v>5738.6885726666669</v>
      </c>
      <c r="L3729" s="250">
        <f t="shared" si="1230"/>
        <v>0.11</v>
      </c>
      <c r="M3729" s="19" t="s">
        <v>1260</v>
      </c>
      <c r="O3729" s="32" t="str">
        <f t="shared" si="1251"/>
        <v>E352</v>
      </c>
      <c r="P3729" s="318"/>
      <c r="T3729" s="19" t="s">
        <v>1260</v>
      </c>
    </row>
    <row r="3730" spans="1:20" outlineLevel="2" x14ac:dyDescent="0.25">
      <c r="A3730" t="s">
        <v>307</v>
      </c>
      <c r="B3730" t="str">
        <f t="shared" si="1248"/>
        <v>E352 TSM Structures &amp; Improvement-7</v>
      </c>
      <c r="C3730" s="19" t="s">
        <v>1230</v>
      </c>
      <c r="E3730" s="27">
        <v>43312</v>
      </c>
      <c r="F3730" s="249">
        <v>4530455.03</v>
      </c>
      <c r="G3730" s="67">
        <v>1.52E-2</v>
      </c>
      <c r="H3730" s="250">
        <v>5738.58</v>
      </c>
      <c r="I3730" s="249">
        <f t="shared" si="1249"/>
        <v>4530543.6100000003</v>
      </c>
      <c r="J3730" s="67">
        <f t="shared" si="1239"/>
        <v>1.52E-2</v>
      </c>
      <c r="K3730" s="259">
        <f t="shared" si="1250"/>
        <v>5738.6885726666669</v>
      </c>
      <c r="L3730" s="250">
        <f t="shared" si="1230"/>
        <v>0.11</v>
      </c>
      <c r="M3730" s="19" t="s">
        <v>1260</v>
      </c>
      <c r="O3730" s="32" t="str">
        <f t="shared" si="1251"/>
        <v>E352</v>
      </c>
      <c r="P3730" s="318"/>
      <c r="T3730" s="19" t="s">
        <v>1260</v>
      </c>
    </row>
    <row r="3731" spans="1:20" outlineLevel="2" x14ac:dyDescent="0.25">
      <c r="A3731" t="s">
        <v>307</v>
      </c>
      <c r="B3731" t="str">
        <f t="shared" si="1248"/>
        <v>E352 TSM Structures &amp; Improvement-8</v>
      </c>
      <c r="C3731" s="19" t="s">
        <v>1230</v>
      </c>
      <c r="E3731" s="27">
        <v>43343</v>
      </c>
      <c r="F3731" s="249">
        <v>4530499.32</v>
      </c>
      <c r="G3731" s="67">
        <v>1.52E-2</v>
      </c>
      <c r="H3731" s="250">
        <v>5738.63</v>
      </c>
      <c r="I3731" s="249">
        <f t="shared" si="1249"/>
        <v>4530543.6100000003</v>
      </c>
      <c r="J3731" s="67">
        <f t="shared" si="1239"/>
        <v>1.52E-2</v>
      </c>
      <c r="K3731" s="259">
        <f t="shared" si="1250"/>
        <v>5738.6885726666669</v>
      </c>
      <c r="L3731" s="250">
        <f t="shared" si="1230"/>
        <v>0.06</v>
      </c>
      <c r="M3731" s="19" t="s">
        <v>1260</v>
      </c>
      <c r="O3731" s="32" t="str">
        <f t="shared" si="1251"/>
        <v>E352</v>
      </c>
      <c r="P3731" s="318"/>
      <c r="T3731" s="19" t="s">
        <v>1260</v>
      </c>
    </row>
    <row r="3732" spans="1:20" outlineLevel="2" x14ac:dyDescent="0.25">
      <c r="A3732" t="s">
        <v>307</v>
      </c>
      <c r="B3732" t="str">
        <f t="shared" si="1248"/>
        <v>E352 TSM Structures &amp; Improvement-9</v>
      </c>
      <c r="C3732" s="19" t="s">
        <v>1230</v>
      </c>
      <c r="E3732" s="27">
        <v>43373</v>
      </c>
      <c r="F3732" s="249">
        <v>4530543.6100000003</v>
      </c>
      <c r="G3732" s="67">
        <v>1.52E-2</v>
      </c>
      <c r="H3732" s="250">
        <v>5738.69</v>
      </c>
      <c r="I3732" s="249">
        <f t="shared" si="1249"/>
        <v>4530543.6100000003</v>
      </c>
      <c r="J3732" s="67">
        <f t="shared" si="1239"/>
        <v>1.52E-2</v>
      </c>
      <c r="K3732" s="259">
        <f t="shared" si="1250"/>
        <v>5738.6885726666669</v>
      </c>
      <c r="L3732" s="250">
        <f t="shared" ref="L3732:L3795" si="1252">ROUND(K3732-H3732,2)</f>
        <v>0</v>
      </c>
      <c r="M3732" s="19" t="s">
        <v>1260</v>
      </c>
      <c r="O3732" s="32" t="str">
        <f t="shared" si="1251"/>
        <v>E352</v>
      </c>
      <c r="P3732" s="318"/>
      <c r="T3732" s="19" t="s">
        <v>1260</v>
      </c>
    </row>
    <row r="3733" spans="1:20" outlineLevel="2" x14ac:dyDescent="0.25">
      <c r="A3733" t="s">
        <v>307</v>
      </c>
      <c r="B3733" t="str">
        <f t="shared" si="1248"/>
        <v>E352 TSM Structures &amp; Improvement-10</v>
      </c>
      <c r="C3733" s="19" t="s">
        <v>1230</v>
      </c>
      <c r="E3733" s="27">
        <v>43404</v>
      </c>
      <c r="F3733" s="249">
        <v>4530543.6100000003</v>
      </c>
      <c r="G3733" s="67">
        <v>1.52E-2</v>
      </c>
      <c r="H3733" s="250">
        <v>5738.69</v>
      </c>
      <c r="I3733" s="249">
        <f t="shared" si="1249"/>
        <v>4530543.6100000003</v>
      </c>
      <c r="J3733" s="67">
        <f t="shared" si="1239"/>
        <v>1.52E-2</v>
      </c>
      <c r="K3733" s="259">
        <f t="shared" si="1250"/>
        <v>5738.6885726666669</v>
      </c>
      <c r="L3733" s="250">
        <f t="shared" si="1252"/>
        <v>0</v>
      </c>
      <c r="M3733" s="19" t="s">
        <v>1260</v>
      </c>
      <c r="O3733" s="32" t="str">
        <f t="shared" si="1251"/>
        <v>E352</v>
      </c>
      <c r="P3733" s="318"/>
      <c r="T3733" s="19" t="s">
        <v>1260</v>
      </c>
    </row>
    <row r="3734" spans="1:20" outlineLevel="2" x14ac:dyDescent="0.25">
      <c r="A3734" t="s">
        <v>307</v>
      </c>
      <c r="B3734" t="str">
        <f t="shared" si="1248"/>
        <v>E352 TSM Structures &amp; Improvement-11</v>
      </c>
      <c r="C3734" s="19" t="s">
        <v>1230</v>
      </c>
      <c r="E3734" s="27">
        <v>43434</v>
      </c>
      <c r="F3734" s="249">
        <v>4530543.6100000003</v>
      </c>
      <c r="G3734" s="67">
        <v>1.52E-2</v>
      </c>
      <c r="H3734" s="250">
        <v>5738.69</v>
      </c>
      <c r="I3734" s="249">
        <f t="shared" si="1249"/>
        <v>4530543.6100000003</v>
      </c>
      <c r="J3734" s="67">
        <f t="shared" si="1239"/>
        <v>1.52E-2</v>
      </c>
      <c r="K3734" s="259">
        <f t="shared" si="1250"/>
        <v>5738.6885726666669</v>
      </c>
      <c r="L3734" s="250">
        <f t="shared" si="1252"/>
        <v>0</v>
      </c>
      <c r="M3734" s="19" t="s">
        <v>1260</v>
      </c>
      <c r="O3734" s="32" t="str">
        <f t="shared" si="1251"/>
        <v>E352</v>
      </c>
      <c r="P3734" s="318"/>
      <c r="T3734" s="19" t="s">
        <v>1260</v>
      </c>
    </row>
    <row r="3735" spans="1:20" outlineLevel="2" x14ac:dyDescent="0.25">
      <c r="A3735" t="s">
        <v>307</v>
      </c>
      <c r="B3735" t="str">
        <f t="shared" si="1248"/>
        <v>E352 TSM Structures &amp; Improvement-12</v>
      </c>
      <c r="C3735" s="19" t="s">
        <v>1230</v>
      </c>
      <c r="E3735" s="27">
        <v>43465</v>
      </c>
      <c r="F3735" s="249">
        <v>4530543.6100000003</v>
      </c>
      <c r="G3735" s="67">
        <v>1.52E-2</v>
      </c>
      <c r="H3735" s="250">
        <v>5738.69</v>
      </c>
      <c r="I3735" s="249">
        <f t="shared" si="1249"/>
        <v>4530543.6100000003</v>
      </c>
      <c r="J3735" s="67">
        <f t="shared" si="1239"/>
        <v>1.52E-2</v>
      </c>
      <c r="K3735" s="259">
        <f t="shared" si="1250"/>
        <v>5738.6885726666669</v>
      </c>
      <c r="L3735" s="250">
        <f t="shared" si="1252"/>
        <v>0</v>
      </c>
      <c r="M3735" s="19" t="s">
        <v>1260</v>
      </c>
      <c r="O3735" s="32" t="str">
        <f t="shared" si="1251"/>
        <v>E352</v>
      </c>
      <c r="P3735" s="318"/>
      <c r="T3735" s="19" t="s">
        <v>1260</v>
      </c>
    </row>
    <row r="3736" spans="1:20" s="19" customFormat="1" ht="15.75" outlineLevel="1" thickBot="1" x14ac:dyDescent="0.3">
      <c r="A3736" s="28" t="s">
        <v>910</v>
      </c>
      <c r="C3736" s="20" t="s">
        <v>1233</v>
      </c>
      <c r="E3736" s="104" t="s">
        <v>1266</v>
      </c>
      <c r="F3736" s="29"/>
      <c r="G3736" s="30"/>
      <c r="H3736" s="41">
        <f>SUBTOTAL(9,H3724:H3735)</f>
        <v>68859.990000000005</v>
      </c>
      <c r="I3736" s="29"/>
      <c r="J3736" s="30">
        <f t="shared" si="1239"/>
        <v>0</v>
      </c>
      <c r="K3736" s="41">
        <f>SUBTOTAL(9,K3724:K3735)</f>
        <v>68864.262872000007</v>
      </c>
      <c r="L3736" s="41">
        <f t="shared" si="1252"/>
        <v>4.2699999999999996</v>
      </c>
      <c r="O3736" s="32" t="str">
        <f>LEFT(A3736,5)</f>
        <v xml:space="preserve">E352 </v>
      </c>
      <c r="P3736" s="318">
        <f>-L3736/2</f>
        <v>-2.1349999999999998</v>
      </c>
    </row>
    <row r="3737" spans="1:20" ht="15.75" outlineLevel="2" thickTop="1" x14ac:dyDescent="0.25">
      <c r="A3737" t="s">
        <v>308</v>
      </c>
      <c r="B3737" t="str">
        <f t="shared" ref="B3737:B3748" si="1253">CONCATENATE(A3737,"-",MONTH(E3737))</f>
        <v>E3526 TSM Structures &amp; Improvement-1</v>
      </c>
      <c r="C3737" s="19" t="s">
        <v>1230</v>
      </c>
      <c r="E3737" s="27">
        <v>43131</v>
      </c>
      <c r="F3737" s="249">
        <v>1759633.82</v>
      </c>
      <c r="G3737" s="67">
        <v>1.6E-2</v>
      </c>
      <c r="H3737" s="250">
        <v>2346.1799999999998</v>
      </c>
      <c r="I3737" s="249">
        <f t="shared" ref="I3737:I3748" si="1254">VLOOKUP(CONCATENATE(A3737,"-12"),$B$6:$F$7816,5,FALSE)</f>
        <v>1759633.82</v>
      </c>
      <c r="J3737" s="67">
        <f t="shared" si="1239"/>
        <v>1.6E-2</v>
      </c>
      <c r="K3737" s="259">
        <f t="shared" ref="K3737:K3748" si="1255">I3737*J3737/12</f>
        <v>2346.1784266666668</v>
      </c>
      <c r="L3737" s="250">
        <f t="shared" si="1252"/>
        <v>0</v>
      </c>
      <c r="M3737" s="19" t="s">
        <v>1260</v>
      </c>
      <c r="O3737" s="32" t="str">
        <f t="shared" ref="O3737:O3748" si="1256">LEFT(A3737,4)</f>
        <v>E352</v>
      </c>
      <c r="P3737" s="318"/>
      <c r="T3737" s="19" t="s">
        <v>1260</v>
      </c>
    </row>
    <row r="3738" spans="1:20" outlineLevel="2" x14ac:dyDescent="0.25">
      <c r="A3738" t="s">
        <v>308</v>
      </c>
      <c r="B3738" t="str">
        <f t="shared" si="1253"/>
        <v>E3526 TSM Structures &amp; Improvement-2</v>
      </c>
      <c r="C3738" s="19" t="s">
        <v>1230</v>
      </c>
      <c r="E3738" s="27">
        <v>43159</v>
      </c>
      <c r="F3738" s="249">
        <v>1759633.82</v>
      </c>
      <c r="G3738" s="67">
        <v>1.6E-2</v>
      </c>
      <c r="H3738" s="250">
        <v>2346.1799999999998</v>
      </c>
      <c r="I3738" s="249">
        <f t="shared" si="1254"/>
        <v>1759633.82</v>
      </c>
      <c r="J3738" s="67">
        <f t="shared" si="1239"/>
        <v>1.6E-2</v>
      </c>
      <c r="K3738" s="259">
        <f t="shared" si="1255"/>
        <v>2346.1784266666668</v>
      </c>
      <c r="L3738" s="250">
        <f t="shared" si="1252"/>
        <v>0</v>
      </c>
      <c r="M3738" s="19" t="s">
        <v>1260</v>
      </c>
      <c r="O3738" s="32" t="str">
        <f t="shared" si="1256"/>
        <v>E352</v>
      </c>
      <c r="P3738" s="318"/>
      <c r="T3738" s="19" t="s">
        <v>1260</v>
      </c>
    </row>
    <row r="3739" spans="1:20" outlineLevel="2" x14ac:dyDescent="0.25">
      <c r="A3739" t="s">
        <v>308</v>
      </c>
      <c r="B3739" t="str">
        <f t="shared" si="1253"/>
        <v>E3526 TSM Structures &amp; Improvement-3</v>
      </c>
      <c r="C3739" s="19" t="s">
        <v>1230</v>
      </c>
      <c r="E3739" s="27">
        <v>43190</v>
      </c>
      <c r="F3739" s="249">
        <v>1759633.82</v>
      </c>
      <c r="G3739" s="67">
        <v>1.6E-2</v>
      </c>
      <c r="H3739" s="250">
        <v>2346.1799999999998</v>
      </c>
      <c r="I3739" s="249">
        <f t="shared" si="1254"/>
        <v>1759633.82</v>
      </c>
      <c r="J3739" s="67">
        <f t="shared" si="1239"/>
        <v>1.6E-2</v>
      </c>
      <c r="K3739" s="259">
        <f t="shared" si="1255"/>
        <v>2346.1784266666668</v>
      </c>
      <c r="L3739" s="250">
        <f t="shared" si="1252"/>
        <v>0</v>
      </c>
      <c r="M3739" s="19" t="s">
        <v>1260</v>
      </c>
      <c r="O3739" s="32" t="str">
        <f t="shared" si="1256"/>
        <v>E352</v>
      </c>
      <c r="P3739" s="318"/>
      <c r="T3739" s="19" t="s">
        <v>1260</v>
      </c>
    </row>
    <row r="3740" spans="1:20" outlineLevel="2" x14ac:dyDescent="0.25">
      <c r="A3740" t="s">
        <v>308</v>
      </c>
      <c r="B3740" t="str">
        <f t="shared" si="1253"/>
        <v>E3526 TSM Structures &amp; Improvement-4</v>
      </c>
      <c r="C3740" s="19" t="s">
        <v>1230</v>
      </c>
      <c r="E3740" s="27">
        <v>43220</v>
      </c>
      <c r="F3740" s="249">
        <v>1759633.82</v>
      </c>
      <c r="G3740" s="67">
        <v>1.6E-2</v>
      </c>
      <c r="H3740" s="250">
        <v>2346.1799999999998</v>
      </c>
      <c r="I3740" s="249">
        <f t="shared" si="1254"/>
        <v>1759633.82</v>
      </c>
      <c r="J3740" s="67">
        <f t="shared" si="1239"/>
        <v>1.6E-2</v>
      </c>
      <c r="K3740" s="259">
        <f t="shared" si="1255"/>
        <v>2346.1784266666668</v>
      </c>
      <c r="L3740" s="250">
        <f t="shared" si="1252"/>
        <v>0</v>
      </c>
      <c r="M3740" s="19" t="s">
        <v>1260</v>
      </c>
      <c r="O3740" s="32" t="str">
        <f t="shared" si="1256"/>
        <v>E352</v>
      </c>
      <c r="P3740" s="318"/>
      <c r="T3740" s="19" t="s">
        <v>1260</v>
      </c>
    </row>
    <row r="3741" spans="1:20" outlineLevel="2" x14ac:dyDescent="0.25">
      <c r="A3741" t="s">
        <v>308</v>
      </c>
      <c r="B3741" t="str">
        <f t="shared" si="1253"/>
        <v>E3526 TSM Structures &amp; Improvement-5</v>
      </c>
      <c r="C3741" s="19" t="s">
        <v>1230</v>
      </c>
      <c r="E3741" s="27">
        <v>43251</v>
      </c>
      <c r="F3741" s="249">
        <v>1759633.82</v>
      </c>
      <c r="G3741" s="67">
        <v>1.6E-2</v>
      </c>
      <c r="H3741" s="250">
        <v>2346.1799999999998</v>
      </c>
      <c r="I3741" s="249">
        <f t="shared" si="1254"/>
        <v>1759633.82</v>
      </c>
      <c r="J3741" s="67">
        <f t="shared" si="1239"/>
        <v>1.6E-2</v>
      </c>
      <c r="K3741" s="259">
        <f t="shared" si="1255"/>
        <v>2346.1784266666668</v>
      </c>
      <c r="L3741" s="250">
        <f t="shared" si="1252"/>
        <v>0</v>
      </c>
      <c r="M3741" s="19" t="s">
        <v>1260</v>
      </c>
      <c r="O3741" s="32" t="str">
        <f t="shared" si="1256"/>
        <v>E352</v>
      </c>
      <c r="P3741" s="318"/>
      <c r="T3741" s="19" t="s">
        <v>1260</v>
      </c>
    </row>
    <row r="3742" spans="1:20" outlineLevel="2" x14ac:dyDescent="0.25">
      <c r="A3742" t="s">
        <v>308</v>
      </c>
      <c r="B3742" t="str">
        <f t="shared" si="1253"/>
        <v>E3526 TSM Structures &amp; Improvement-6</v>
      </c>
      <c r="C3742" s="19" t="s">
        <v>1230</v>
      </c>
      <c r="E3742" s="27">
        <v>43281</v>
      </c>
      <c r="F3742" s="249">
        <v>1759633.82</v>
      </c>
      <c r="G3742" s="67">
        <v>1.6E-2</v>
      </c>
      <c r="H3742" s="250">
        <v>2346.1799999999998</v>
      </c>
      <c r="I3742" s="249">
        <f t="shared" si="1254"/>
        <v>1759633.82</v>
      </c>
      <c r="J3742" s="67">
        <f t="shared" si="1239"/>
        <v>1.6E-2</v>
      </c>
      <c r="K3742" s="259">
        <f t="shared" si="1255"/>
        <v>2346.1784266666668</v>
      </c>
      <c r="L3742" s="250">
        <f t="shared" si="1252"/>
        <v>0</v>
      </c>
      <c r="M3742" s="19" t="s">
        <v>1260</v>
      </c>
      <c r="O3742" s="32" t="str">
        <f t="shared" si="1256"/>
        <v>E352</v>
      </c>
      <c r="P3742" s="318"/>
      <c r="T3742" s="19" t="s">
        <v>1260</v>
      </c>
    </row>
    <row r="3743" spans="1:20" outlineLevel="2" x14ac:dyDescent="0.25">
      <c r="A3743" t="s">
        <v>308</v>
      </c>
      <c r="B3743" t="str">
        <f t="shared" si="1253"/>
        <v>E3526 TSM Structures &amp; Improvement-7</v>
      </c>
      <c r="C3743" s="19" t="s">
        <v>1230</v>
      </c>
      <c r="E3743" s="27">
        <v>43312</v>
      </c>
      <c r="F3743" s="249">
        <v>1759633.82</v>
      </c>
      <c r="G3743" s="67">
        <v>1.6E-2</v>
      </c>
      <c r="H3743" s="250">
        <v>2346.1799999999998</v>
      </c>
      <c r="I3743" s="249">
        <f t="shared" si="1254"/>
        <v>1759633.82</v>
      </c>
      <c r="J3743" s="67">
        <f t="shared" si="1239"/>
        <v>1.6E-2</v>
      </c>
      <c r="K3743" s="259">
        <f t="shared" si="1255"/>
        <v>2346.1784266666668</v>
      </c>
      <c r="L3743" s="250">
        <f t="shared" si="1252"/>
        <v>0</v>
      </c>
      <c r="M3743" s="19" t="s">
        <v>1260</v>
      </c>
      <c r="O3743" s="32" t="str">
        <f t="shared" si="1256"/>
        <v>E352</v>
      </c>
      <c r="P3743" s="318"/>
      <c r="T3743" s="19" t="s">
        <v>1260</v>
      </c>
    </row>
    <row r="3744" spans="1:20" outlineLevel="2" x14ac:dyDescent="0.25">
      <c r="A3744" t="s">
        <v>308</v>
      </c>
      <c r="B3744" t="str">
        <f t="shared" si="1253"/>
        <v>E3526 TSM Structures &amp; Improvement-8</v>
      </c>
      <c r="C3744" s="19" t="s">
        <v>1230</v>
      </c>
      <c r="E3744" s="27">
        <v>43343</v>
      </c>
      <c r="F3744" s="249">
        <v>1759633.82</v>
      </c>
      <c r="G3744" s="67">
        <v>1.6E-2</v>
      </c>
      <c r="H3744" s="250">
        <v>2346.1799999999998</v>
      </c>
      <c r="I3744" s="249">
        <f t="shared" si="1254"/>
        <v>1759633.82</v>
      </c>
      <c r="J3744" s="67">
        <f t="shared" si="1239"/>
        <v>1.6E-2</v>
      </c>
      <c r="K3744" s="259">
        <f t="shared" si="1255"/>
        <v>2346.1784266666668</v>
      </c>
      <c r="L3744" s="250">
        <f t="shared" si="1252"/>
        <v>0</v>
      </c>
      <c r="M3744" s="19" t="s">
        <v>1260</v>
      </c>
      <c r="O3744" s="32" t="str">
        <f t="shared" si="1256"/>
        <v>E352</v>
      </c>
      <c r="P3744" s="318"/>
      <c r="T3744" s="19" t="s">
        <v>1260</v>
      </c>
    </row>
    <row r="3745" spans="1:20" outlineLevel="2" x14ac:dyDescent="0.25">
      <c r="A3745" t="s">
        <v>308</v>
      </c>
      <c r="B3745" t="str">
        <f t="shared" si="1253"/>
        <v>E3526 TSM Structures &amp; Improvement-9</v>
      </c>
      <c r="C3745" s="19" t="s">
        <v>1230</v>
      </c>
      <c r="E3745" s="27">
        <v>43373</v>
      </c>
      <c r="F3745" s="249">
        <v>1759633.82</v>
      </c>
      <c r="G3745" s="67">
        <v>1.6E-2</v>
      </c>
      <c r="H3745" s="250">
        <v>2346.1799999999998</v>
      </c>
      <c r="I3745" s="249">
        <f t="shared" si="1254"/>
        <v>1759633.82</v>
      </c>
      <c r="J3745" s="67">
        <f t="shared" si="1239"/>
        <v>1.6E-2</v>
      </c>
      <c r="K3745" s="259">
        <f t="shared" si="1255"/>
        <v>2346.1784266666668</v>
      </c>
      <c r="L3745" s="250">
        <f t="shared" si="1252"/>
        <v>0</v>
      </c>
      <c r="M3745" s="19" t="s">
        <v>1260</v>
      </c>
      <c r="O3745" s="32" t="str">
        <f t="shared" si="1256"/>
        <v>E352</v>
      </c>
      <c r="P3745" s="318"/>
      <c r="T3745" s="19" t="s">
        <v>1260</v>
      </c>
    </row>
    <row r="3746" spans="1:20" outlineLevel="2" x14ac:dyDescent="0.25">
      <c r="A3746" t="s">
        <v>308</v>
      </c>
      <c r="B3746" t="str">
        <f t="shared" si="1253"/>
        <v>E3526 TSM Structures &amp; Improvement-10</v>
      </c>
      <c r="C3746" s="19" t="s">
        <v>1230</v>
      </c>
      <c r="E3746" s="27">
        <v>43404</v>
      </c>
      <c r="F3746" s="249">
        <v>1759633.82</v>
      </c>
      <c r="G3746" s="67">
        <v>1.6E-2</v>
      </c>
      <c r="H3746" s="250">
        <v>2346.1799999999998</v>
      </c>
      <c r="I3746" s="249">
        <f t="shared" si="1254"/>
        <v>1759633.82</v>
      </c>
      <c r="J3746" s="67">
        <f t="shared" si="1239"/>
        <v>1.6E-2</v>
      </c>
      <c r="K3746" s="259">
        <f t="shared" si="1255"/>
        <v>2346.1784266666668</v>
      </c>
      <c r="L3746" s="250">
        <f t="shared" si="1252"/>
        <v>0</v>
      </c>
      <c r="M3746" s="19" t="s">
        <v>1260</v>
      </c>
      <c r="O3746" s="32" t="str">
        <f t="shared" si="1256"/>
        <v>E352</v>
      </c>
      <c r="P3746" s="318"/>
      <c r="T3746" s="19" t="s">
        <v>1260</v>
      </c>
    </row>
    <row r="3747" spans="1:20" outlineLevel="2" x14ac:dyDescent="0.25">
      <c r="A3747" t="s">
        <v>308</v>
      </c>
      <c r="B3747" t="str">
        <f t="shared" si="1253"/>
        <v>E3526 TSM Structures &amp; Improvement-11</v>
      </c>
      <c r="C3747" s="19" t="s">
        <v>1230</v>
      </c>
      <c r="E3747" s="27">
        <v>43434</v>
      </c>
      <c r="F3747" s="249">
        <v>1759633.82</v>
      </c>
      <c r="G3747" s="67">
        <v>1.6E-2</v>
      </c>
      <c r="H3747" s="250">
        <v>2346.1799999999998</v>
      </c>
      <c r="I3747" s="249">
        <f t="shared" si="1254"/>
        <v>1759633.82</v>
      </c>
      <c r="J3747" s="67">
        <f t="shared" si="1239"/>
        <v>1.6E-2</v>
      </c>
      <c r="K3747" s="259">
        <f t="shared" si="1255"/>
        <v>2346.1784266666668</v>
      </c>
      <c r="L3747" s="250">
        <f t="shared" si="1252"/>
        <v>0</v>
      </c>
      <c r="M3747" s="19" t="s">
        <v>1260</v>
      </c>
      <c r="O3747" s="32" t="str">
        <f t="shared" si="1256"/>
        <v>E352</v>
      </c>
      <c r="P3747" s="318"/>
      <c r="T3747" s="19" t="s">
        <v>1260</v>
      </c>
    </row>
    <row r="3748" spans="1:20" outlineLevel="2" x14ac:dyDescent="0.25">
      <c r="A3748" t="s">
        <v>308</v>
      </c>
      <c r="B3748" t="str">
        <f t="shared" si="1253"/>
        <v>E3526 TSM Structures &amp; Improvement-12</v>
      </c>
      <c r="C3748" s="19" t="s">
        <v>1230</v>
      </c>
      <c r="E3748" s="27">
        <v>43465</v>
      </c>
      <c r="F3748" s="249">
        <v>1759633.82</v>
      </c>
      <c r="G3748" s="67">
        <v>1.6E-2</v>
      </c>
      <c r="H3748" s="250">
        <v>2346.1799999999998</v>
      </c>
      <c r="I3748" s="249">
        <f t="shared" si="1254"/>
        <v>1759633.82</v>
      </c>
      <c r="J3748" s="67">
        <f t="shared" si="1239"/>
        <v>1.6E-2</v>
      </c>
      <c r="K3748" s="259">
        <f t="shared" si="1255"/>
        <v>2346.1784266666668</v>
      </c>
      <c r="L3748" s="250">
        <f t="shared" si="1252"/>
        <v>0</v>
      </c>
      <c r="M3748" s="19" t="s">
        <v>1260</v>
      </c>
      <c r="O3748" s="32" t="str">
        <f t="shared" si="1256"/>
        <v>E352</v>
      </c>
      <c r="P3748" s="318"/>
      <c r="T3748" s="19" t="s">
        <v>1260</v>
      </c>
    </row>
    <row r="3749" spans="1:20" s="19" customFormat="1" ht="15.75" outlineLevel="1" thickBot="1" x14ac:dyDescent="0.3">
      <c r="A3749" s="28" t="s">
        <v>911</v>
      </c>
      <c r="C3749" s="20" t="s">
        <v>1233</v>
      </c>
      <c r="E3749" s="104" t="s">
        <v>1266</v>
      </c>
      <c r="F3749" s="29"/>
      <c r="G3749" s="30"/>
      <c r="H3749" s="41">
        <f>SUBTOTAL(9,H3737:H3748)</f>
        <v>28154.16</v>
      </c>
      <c r="I3749" s="29"/>
      <c r="J3749" s="30">
        <f t="shared" si="1239"/>
        <v>0</v>
      </c>
      <c r="K3749" s="41">
        <f>SUBTOTAL(9,K3737:K3748)</f>
        <v>28154.141119999997</v>
      </c>
      <c r="L3749" s="41">
        <f t="shared" si="1252"/>
        <v>-0.02</v>
      </c>
      <c r="O3749" s="32" t="str">
        <f>LEFT(A3749,5)</f>
        <v>E3526</v>
      </c>
      <c r="P3749" s="318">
        <f>-L3749/2</f>
        <v>0.01</v>
      </c>
    </row>
    <row r="3750" spans="1:20" ht="15.75" outlineLevel="2" thickTop="1" x14ac:dyDescent="0.25">
      <c r="A3750" t="s">
        <v>309</v>
      </c>
      <c r="B3750" t="str">
        <f t="shared" ref="B3750:B3761" si="1257">CONCATENATE(A3750,"-",MONTH(E3750))</f>
        <v>E3527 TSM Structures &amp; Improvement-1</v>
      </c>
      <c r="C3750" s="19" t="s">
        <v>1230</v>
      </c>
      <c r="E3750" s="27">
        <v>43131</v>
      </c>
      <c r="F3750" s="249">
        <v>2255721.34</v>
      </c>
      <c r="G3750" s="67">
        <v>1.32E-2</v>
      </c>
      <c r="H3750" s="250">
        <v>2481.3000000000002</v>
      </c>
      <c r="I3750" s="249">
        <f t="shared" ref="I3750:I3761" si="1258">VLOOKUP(CONCATENATE(A3750,"-12"),$B$6:$F$7816,5,FALSE)</f>
        <v>2255721.34</v>
      </c>
      <c r="J3750" s="67">
        <f t="shared" si="1239"/>
        <v>1.32E-2</v>
      </c>
      <c r="K3750" s="259">
        <f t="shared" ref="K3750:K3761" si="1259">I3750*J3750/12</f>
        <v>2481.2934739999996</v>
      </c>
      <c r="L3750" s="250">
        <f t="shared" si="1252"/>
        <v>-0.01</v>
      </c>
      <c r="M3750" s="19" t="s">
        <v>1260</v>
      </c>
      <c r="O3750" s="32" t="str">
        <f t="shared" ref="O3750:O3761" si="1260">LEFT(A3750,4)</f>
        <v>E352</v>
      </c>
      <c r="P3750" s="318"/>
      <c r="T3750" s="19" t="s">
        <v>1260</v>
      </c>
    </row>
    <row r="3751" spans="1:20" outlineLevel="2" x14ac:dyDescent="0.25">
      <c r="A3751" t="s">
        <v>309</v>
      </c>
      <c r="B3751" t="str">
        <f t="shared" si="1257"/>
        <v>E3527 TSM Structures &amp; Improvement-2</v>
      </c>
      <c r="C3751" s="19" t="s">
        <v>1230</v>
      </c>
      <c r="E3751" s="27">
        <v>43159</v>
      </c>
      <c r="F3751" s="249">
        <v>2255721.34</v>
      </c>
      <c r="G3751" s="67">
        <v>1.32E-2</v>
      </c>
      <c r="H3751" s="250">
        <v>2481.3000000000002</v>
      </c>
      <c r="I3751" s="249">
        <f t="shared" si="1258"/>
        <v>2255721.34</v>
      </c>
      <c r="J3751" s="67">
        <f t="shared" si="1239"/>
        <v>1.32E-2</v>
      </c>
      <c r="K3751" s="259">
        <f t="shared" si="1259"/>
        <v>2481.2934739999996</v>
      </c>
      <c r="L3751" s="250">
        <f t="shared" si="1252"/>
        <v>-0.01</v>
      </c>
      <c r="M3751" s="19" t="s">
        <v>1260</v>
      </c>
      <c r="O3751" s="32" t="str">
        <f t="shared" si="1260"/>
        <v>E352</v>
      </c>
      <c r="P3751" s="318"/>
      <c r="T3751" s="19" t="s">
        <v>1260</v>
      </c>
    </row>
    <row r="3752" spans="1:20" outlineLevel="2" x14ac:dyDescent="0.25">
      <c r="A3752" t="s">
        <v>309</v>
      </c>
      <c r="B3752" t="str">
        <f t="shared" si="1257"/>
        <v>E3527 TSM Structures &amp; Improvement-3</v>
      </c>
      <c r="C3752" s="19" t="s">
        <v>1230</v>
      </c>
      <c r="E3752" s="27">
        <v>43190</v>
      </c>
      <c r="F3752" s="249">
        <v>2255721.34</v>
      </c>
      <c r="G3752" s="67">
        <v>1.32E-2</v>
      </c>
      <c r="H3752" s="250">
        <v>2481.3000000000002</v>
      </c>
      <c r="I3752" s="249">
        <f t="shared" si="1258"/>
        <v>2255721.34</v>
      </c>
      <c r="J3752" s="67">
        <f t="shared" si="1239"/>
        <v>1.32E-2</v>
      </c>
      <c r="K3752" s="259">
        <f t="shared" si="1259"/>
        <v>2481.2934739999996</v>
      </c>
      <c r="L3752" s="250">
        <f t="shared" si="1252"/>
        <v>-0.01</v>
      </c>
      <c r="M3752" s="19" t="s">
        <v>1260</v>
      </c>
      <c r="O3752" s="32" t="str">
        <f t="shared" si="1260"/>
        <v>E352</v>
      </c>
      <c r="P3752" s="318"/>
      <c r="T3752" s="19" t="s">
        <v>1260</v>
      </c>
    </row>
    <row r="3753" spans="1:20" outlineLevel="2" x14ac:dyDescent="0.25">
      <c r="A3753" t="s">
        <v>309</v>
      </c>
      <c r="B3753" t="str">
        <f t="shared" si="1257"/>
        <v>E3527 TSM Structures &amp; Improvement-4</v>
      </c>
      <c r="C3753" s="19" t="s">
        <v>1230</v>
      </c>
      <c r="E3753" s="27">
        <v>43220</v>
      </c>
      <c r="F3753" s="249">
        <v>2255721.34</v>
      </c>
      <c r="G3753" s="67">
        <v>1.32E-2</v>
      </c>
      <c r="H3753" s="250">
        <v>2481.3000000000002</v>
      </c>
      <c r="I3753" s="249">
        <f t="shared" si="1258"/>
        <v>2255721.34</v>
      </c>
      <c r="J3753" s="67">
        <f t="shared" si="1239"/>
        <v>1.32E-2</v>
      </c>
      <c r="K3753" s="259">
        <f t="shared" si="1259"/>
        <v>2481.2934739999996</v>
      </c>
      <c r="L3753" s="250">
        <f t="shared" si="1252"/>
        <v>-0.01</v>
      </c>
      <c r="M3753" s="19" t="s">
        <v>1260</v>
      </c>
      <c r="O3753" s="32" t="str">
        <f t="shared" si="1260"/>
        <v>E352</v>
      </c>
      <c r="P3753" s="318"/>
      <c r="T3753" s="19" t="s">
        <v>1260</v>
      </c>
    </row>
    <row r="3754" spans="1:20" outlineLevel="2" x14ac:dyDescent="0.25">
      <c r="A3754" t="s">
        <v>309</v>
      </c>
      <c r="B3754" t="str">
        <f t="shared" si="1257"/>
        <v>E3527 TSM Structures &amp; Improvement-5</v>
      </c>
      <c r="C3754" s="19" t="s">
        <v>1230</v>
      </c>
      <c r="E3754" s="27">
        <v>43251</v>
      </c>
      <c r="F3754" s="249">
        <v>2255721.34</v>
      </c>
      <c r="G3754" s="67">
        <v>1.32E-2</v>
      </c>
      <c r="H3754" s="250">
        <v>2481.3000000000002</v>
      </c>
      <c r="I3754" s="249">
        <f t="shared" si="1258"/>
        <v>2255721.34</v>
      </c>
      <c r="J3754" s="67">
        <f t="shared" si="1239"/>
        <v>1.32E-2</v>
      </c>
      <c r="K3754" s="259">
        <f t="shared" si="1259"/>
        <v>2481.2934739999996</v>
      </c>
      <c r="L3754" s="250">
        <f t="shared" si="1252"/>
        <v>-0.01</v>
      </c>
      <c r="M3754" s="19" t="s">
        <v>1260</v>
      </c>
      <c r="O3754" s="32" t="str">
        <f t="shared" si="1260"/>
        <v>E352</v>
      </c>
      <c r="P3754" s="318"/>
      <c r="T3754" s="19" t="s">
        <v>1260</v>
      </c>
    </row>
    <row r="3755" spans="1:20" outlineLevel="2" x14ac:dyDescent="0.25">
      <c r="A3755" t="s">
        <v>309</v>
      </c>
      <c r="B3755" t="str">
        <f t="shared" si="1257"/>
        <v>E3527 TSM Structures &amp; Improvement-6</v>
      </c>
      <c r="C3755" s="19" t="s">
        <v>1230</v>
      </c>
      <c r="E3755" s="27">
        <v>43281</v>
      </c>
      <c r="F3755" s="249">
        <v>2255721.34</v>
      </c>
      <c r="G3755" s="67">
        <v>1.32E-2</v>
      </c>
      <c r="H3755" s="250">
        <v>2481.3000000000002</v>
      </c>
      <c r="I3755" s="249">
        <f t="shared" si="1258"/>
        <v>2255721.34</v>
      </c>
      <c r="J3755" s="67">
        <f t="shared" si="1239"/>
        <v>1.32E-2</v>
      </c>
      <c r="K3755" s="259">
        <f t="shared" si="1259"/>
        <v>2481.2934739999996</v>
      </c>
      <c r="L3755" s="250">
        <f t="shared" si="1252"/>
        <v>-0.01</v>
      </c>
      <c r="M3755" s="19" t="s">
        <v>1260</v>
      </c>
      <c r="O3755" s="32" t="str">
        <f t="shared" si="1260"/>
        <v>E352</v>
      </c>
      <c r="P3755" s="318"/>
      <c r="T3755" s="19" t="s">
        <v>1260</v>
      </c>
    </row>
    <row r="3756" spans="1:20" outlineLevel="2" x14ac:dyDescent="0.25">
      <c r="A3756" t="s">
        <v>309</v>
      </c>
      <c r="B3756" t="str">
        <f t="shared" si="1257"/>
        <v>E3527 TSM Structures &amp; Improvement-7</v>
      </c>
      <c r="C3756" s="19" t="s">
        <v>1230</v>
      </c>
      <c r="E3756" s="27">
        <v>43312</v>
      </c>
      <c r="F3756" s="249">
        <v>2255721.34</v>
      </c>
      <c r="G3756" s="67">
        <v>1.32E-2</v>
      </c>
      <c r="H3756" s="250">
        <v>2481.3000000000002</v>
      </c>
      <c r="I3756" s="249">
        <f t="shared" si="1258"/>
        <v>2255721.34</v>
      </c>
      <c r="J3756" s="67">
        <f t="shared" si="1239"/>
        <v>1.32E-2</v>
      </c>
      <c r="K3756" s="259">
        <f t="shared" si="1259"/>
        <v>2481.2934739999996</v>
      </c>
      <c r="L3756" s="250">
        <f t="shared" si="1252"/>
        <v>-0.01</v>
      </c>
      <c r="M3756" s="19" t="s">
        <v>1260</v>
      </c>
      <c r="O3756" s="32" t="str">
        <f t="shared" si="1260"/>
        <v>E352</v>
      </c>
      <c r="P3756" s="318"/>
      <c r="T3756" s="19" t="s">
        <v>1260</v>
      </c>
    </row>
    <row r="3757" spans="1:20" outlineLevel="2" x14ac:dyDescent="0.25">
      <c r="A3757" t="s">
        <v>309</v>
      </c>
      <c r="B3757" t="str">
        <f t="shared" si="1257"/>
        <v>E3527 TSM Structures &amp; Improvement-8</v>
      </c>
      <c r="C3757" s="19" t="s">
        <v>1230</v>
      </c>
      <c r="E3757" s="27">
        <v>43343</v>
      </c>
      <c r="F3757" s="249">
        <v>2255721.34</v>
      </c>
      <c r="G3757" s="67">
        <v>1.32E-2</v>
      </c>
      <c r="H3757" s="250">
        <v>2481.3000000000002</v>
      </c>
      <c r="I3757" s="249">
        <f t="shared" si="1258"/>
        <v>2255721.34</v>
      </c>
      <c r="J3757" s="67">
        <f t="shared" si="1239"/>
        <v>1.32E-2</v>
      </c>
      <c r="K3757" s="259">
        <f t="shared" si="1259"/>
        <v>2481.2934739999996</v>
      </c>
      <c r="L3757" s="250">
        <f t="shared" si="1252"/>
        <v>-0.01</v>
      </c>
      <c r="M3757" s="19" t="s">
        <v>1260</v>
      </c>
      <c r="O3757" s="32" t="str">
        <f t="shared" si="1260"/>
        <v>E352</v>
      </c>
      <c r="P3757" s="318"/>
      <c r="T3757" s="19" t="s">
        <v>1260</v>
      </c>
    </row>
    <row r="3758" spans="1:20" outlineLevel="2" x14ac:dyDescent="0.25">
      <c r="A3758" t="s">
        <v>309</v>
      </c>
      <c r="B3758" t="str">
        <f t="shared" si="1257"/>
        <v>E3527 TSM Structures &amp; Improvement-9</v>
      </c>
      <c r="C3758" s="19" t="s">
        <v>1230</v>
      </c>
      <c r="E3758" s="27">
        <v>43373</v>
      </c>
      <c r="F3758" s="249">
        <v>2255721.34</v>
      </c>
      <c r="G3758" s="67">
        <v>1.32E-2</v>
      </c>
      <c r="H3758" s="250">
        <v>2481.3000000000002</v>
      </c>
      <c r="I3758" s="249">
        <f t="shared" si="1258"/>
        <v>2255721.34</v>
      </c>
      <c r="J3758" s="67">
        <f t="shared" ref="J3758:J3821" si="1261">G3758</f>
        <v>1.32E-2</v>
      </c>
      <c r="K3758" s="259">
        <f t="shared" si="1259"/>
        <v>2481.2934739999996</v>
      </c>
      <c r="L3758" s="250">
        <f t="shared" si="1252"/>
        <v>-0.01</v>
      </c>
      <c r="M3758" s="19" t="s">
        <v>1260</v>
      </c>
      <c r="O3758" s="32" t="str">
        <f t="shared" si="1260"/>
        <v>E352</v>
      </c>
      <c r="P3758" s="318"/>
      <c r="T3758" s="19" t="s">
        <v>1260</v>
      </c>
    </row>
    <row r="3759" spans="1:20" outlineLevel="2" x14ac:dyDescent="0.25">
      <c r="A3759" t="s">
        <v>309</v>
      </c>
      <c r="B3759" t="str">
        <f t="shared" si="1257"/>
        <v>E3527 TSM Structures &amp; Improvement-10</v>
      </c>
      <c r="C3759" s="19" t="s">
        <v>1230</v>
      </c>
      <c r="E3759" s="27">
        <v>43404</v>
      </c>
      <c r="F3759" s="249">
        <v>2255721.34</v>
      </c>
      <c r="G3759" s="67">
        <v>1.32E-2</v>
      </c>
      <c r="H3759" s="250">
        <v>2481.3000000000002</v>
      </c>
      <c r="I3759" s="249">
        <f t="shared" si="1258"/>
        <v>2255721.34</v>
      </c>
      <c r="J3759" s="67">
        <f t="shared" si="1261"/>
        <v>1.32E-2</v>
      </c>
      <c r="K3759" s="259">
        <f t="shared" si="1259"/>
        <v>2481.2934739999996</v>
      </c>
      <c r="L3759" s="250">
        <f t="shared" si="1252"/>
        <v>-0.01</v>
      </c>
      <c r="M3759" s="19" t="s">
        <v>1260</v>
      </c>
      <c r="O3759" s="32" t="str">
        <f t="shared" si="1260"/>
        <v>E352</v>
      </c>
      <c r="P3759" s="318"/>
      <c r="T3759" s="19" t="s">
        <v>1260</v>
      </c>
    </row>
    <row r="3760" spans="1:20" outlineLevel="2" x14ac:dyDescent="0.25">
      <c r="A3760" t="s">
        <v>309</v>
      </c>
      <c r="B3760" t="str">
        <f t="shared" si="1257"/>
        <v>E3527 TSM Structures &amp; Improvement-11</v>
      </c>
      <c r="C3760" s="19" t="s">
        <v>1230</v>
      </c>
      <c r="E3760" s="27">
        <v>43434</v>
      </c>
      <c r="F3760" s="249">
        <v>2255721.34</v>
      </c>
      <c r="G3760" s="67">
        <v>1.32E-2</v>
      </c>
      <c r="H3760" s="250">
        <v>2481.3000000000002</v>
      </c>
      <c r="I3760" s="249">
        <f t="shared" si="1258"/>
        <v>2255721.34</v>
      </c>
      <c r="J3760" s="67">
        <f t="shared" si="1261"/>
        <v>1.32E-2</v>
      </c>
      <c r="K3760" s="259">
        <f t="shared" si="1259"/>
        <v>2481.2934739999996</v>
      </c>
      <c r="L3760" s="250">
        <f t="shared" si="1252"/>
        <v>-0.01</v>
      </c>
      <c r="M3760" s="19" t="s">
        <v>1260</v>
      </c>
      <c r="O3760" s="32" t="str">
        <f t="shared" si="1260"/>
        <v>E352</v>
      </c>
      <c r="P3760" s="318"/>
      <c r="T3760" s="19" t="s">
        <v>1260</v>
      </c>
    </row>
    <row r="3761" spans="1:20" outlineLevel="2" x14ac:dyDescent="0.25">
      <c r="A3761" t="s">
        <v>309</v>
      </c>
      <c r="B3761" t="str">
        <f t="shared" si="1257"/>
        <v>E3527 TSM Structures &amp; Improvement-12</v>
      </c>
      <c r="C3761" s="19" t="s">
        <v>1230</v>
      </c>
      <c r="E3761" s="27">
        <v>43465</v>
      </c>
      <c r="F3761" s="249">
        <v>2255721.34</v>
      </c>
      <c r="G3761" s="67">
        <v>1.32E-2</v>
      </c>
      <c r="H3761" s="250">
        <v>2481.3000000000002</v>
      </c>
      <c r="I3761" s="249">
        <f t="shared" si="1258"/>
        <v>2255721.34</v>
      </c>
      <c r="J3761" s="67">
        <f t="shared" si="1261"/>
        <v>1.32E-2</v>
      </c>
      <c r="K3761" s="259">
        <f t="shared" si="1259"/>
        <v>2481.2934739999996</v>
      </c>
      <c r="L3761" s="250">
        <f t="shared" si="1252"/>
        <v>-0.01</v>
      </c>
      <c r="M3761" s="19" t="s">
        <v>1260</v>
      </c>
      <c r="O3761" s="32" t="str">
        <f t="shared" si="1260"/>
        <v>E352</v>
      </c>
      <c r="P3761" s="318"/>
      <c r="T3761" s="19" t="s">
        <v>1260</v>
      </c>
    </row>
    <row r="3762" spans="1:20" s="19" customFormat="1" ht="15.75" outlineLevel="1" thickBot="1" x14ac:dyDescent="0.3">
      <c r="A3762" s="28" t="s">
        <v>912</v>
      </c>
      <c r="C3762" s="20" t="s">
        <v>1233</v>
      </c>
      <c r="E3762" s="104" t="s">
        <v>1266</v>
      </c>
      <c r="F3762" s="29"/>
      <c r="G3762" s="30"/>
      <c r="H3762" s="41">
        <f>SUBTOTAL(9,H3750:H3761)</f>
        <v>29775.599999999995</v>
      </c>
      <c r="I3762" s="29"/>
      <c r="J3762" s="30">
        <f t="shared" si="1261"/>
        <v>0</v>
      </c>
      <c r="K3762" s="41">
        <f>SUBTOTAL(9,K3750:K3761)</f>
        <v>29775.52168799999</v>
      </c>
      <c r="L3762" s="41">
        <f t="shared" si="1252"/>
        <v>-0.08</v>
      </c>
      <c r="O3762" s="32" t="str">
        <f>LEFT(A3762,5)</f>
        <v>E3527</v>
      </c>
      <c r="P3762" s="318">
        <f>-L3762/2</f>
        <v>0.04</v>
      </c>
    </row>
    <row r="3763" spans="1:20" ht="15.75" outlineLevel="2" thickTop="1" x14ac:dyDescent="0.25">
      <c r="A3763" t="s">
        <v>310</v>
      </c>
      <c r="B3763" t="str">
        <f t="shared" ref="B3763:B3774" si="1262">CONCATENATE(A3763,"-",MONTH(E3763))</f>
        <v>E3529 (GIF) Str/Impr, Fredonia 1&amp;2-1</v>
      </c>
      <c r="C3763" s="19" t="s">
        <v>1230</v>
      </c>
      <c r="E3763" s="27">
        <v>43131</v>
      </c>
      <c r="F3763" s="249">
        <v>40014.639999999999</v>
      </c>
      <c r="G3763" s="67">
        <v>1.5099999999999999E-2</v>
      </c>
      <c r="H3763" s="250">
        <v>50.35</v>
      </c>
      <c r="I3763" s="249">
        <f t="shared" ref="I3763:I3774" si="1263">VLOOKUP(CONCATENATE(A3763,"-12"),$B$6:$F$7816,5,FALSE)</f>
        <v>40014.639999999999</v>
      </c>
      <c r="J3763" s="67">
        <f t="shared" si="1261"/>
        <v>1.5099999999999999E-2</v>
      </c>
      <c r="K3763" s="259">
        <f t="shared" ref="K3763:K3774" si="1264">I3763*J3763/12</f>
        <v>50.35175533333333</v>
      </c>
      <c r="L3763" s="250">
        <f t="shared" si="1252"/>
        <v>0</v>
      </c>
      <c r="M3763" s="19" t="s">
        <v>1260</v>
      </c>
      <c r="O3763" s="32" t="str">
        <f t="shared" ref="O3763:O3774" si="1265">LEFT(A3763,4)</f>
        <v>E352</v>
      </c>
      <c r="P3763" s="318"/>
      <c r="T3763" s="19" t="s">
        <v>1260</v>
      </c>
    </row>
    <row r="3764" spans="1:20" outlineLevel="2" x14ac:dyDescent="0.25">
      <c r="A3764" t="s">
        <v>310</v>
      </c>
      <c r="B3764" t="str">
        <f t="shared" si="1262"/>
        <v>E3529 (GIF) Str/Impr, Fredonia 1&amp;2-2</v>
      </c>
      <c r="C3764" s="19" t="s">
        <v>1230</v>
      </c>
      <c r="E3764" s="27">
        <v>43159</v>
      </c>
      <c r="F3764" s="249">
        <v>40014.639999999999</v>
      </c>
      <c r="G3764" s="67">
        <v>1.5099999999999999E-2</v>
      </c>
      <c r="H3764" s="250">
        <v>50.35</v>
      </c>
      <c r="I3764" s="249">
        <f t="shared" si="1263"/>
        <v>40014.639999999999</v>
      </c>
      <c r="J3764" s="67">
        <f t="shared" si="1261"/>
        <v>1.5099999999999999E-2</v>
      </c>
      <c r="K3764" s="259">
        <f t="shared" si="1264"/>
        <v>50.35175533333333</v>
      </c>
      <c r="L3764" s="250">
        <f t="shared" si="1252"/>
        <v>0</v>
      </c>
      <c r="M3764" s="19" t="s">
        <v>1260</v>
      </c>
      <c r="O3764" s="32" t="str">
        <f t="shared" si="1265"/>
        <v>E352</v>
      </c>
      <c r="P3764" s="318"/>
      <c r="T3764" s="19" t="s">
        <v>1260</v>
      </c>
    </row>
    <row r="3765" spans="1:20" outlineLevel="2" x14ac:dyDescent="0.25">
      <c r="A3765" t="s">
        <v>310</v>
      </c>
      <c r="B3765" t="str">
        <f t="shared" si="1262"/>
        <v>E3529 (GIF) Str/Impr, Fredonia 1&amp;2-3</v>
      </c>
      <c r="C3765" s="19" t="s">
        <v>1230</v>
      </c>
      <c r="E3765" s="27">
        <v>43190</v>
      </c>
      <c r="F3765" s="249">
        <v>40014.639999999999</v>
      </c>
      <c r="G3765" s="67">
        <v>1.5099999999999999E-2</v>
      </c>
      <c r="H3765" s="250">
        <v>50.35</v>
      </c>
      <c r="I3765" s="249">
        <f t="shared" si="1263"/>
        <v>40014.639999999999</v>
      </c>
      <c r="J3765" s="67">
        <f t="shared" si="1261"/>
        <v>1.5099999999999999E-2</v>
      </c>
      <c r="K3765" s="259">
        <f t="shared" si="1264"/>
        <v>50.35175533333333</v>
      </c>
      <c r="L3765" s="250">
        <f t="shared" si="1252"/>
        <v>0</v>
      </c>
      <c r="M3765" s="19" t="s">
        <v>1260</v>
      </c>
      <c r="O3765" s="32" t="str">
        <f t="shared" si="1265"/>
        <v>E352</v>
      </c>
      <c r="P3765" s="318"/>
      <c r="T3765" s="19" t="s">
        <v>1260</v>
      </c>
    </row>
    <row r="3766" spans="1:20" outlineLevel="2" x14ac:dyDescent="0.25">
      <c r="A3766" t="s">
        <v>310</v>
      </c>
      <c r="B3766" t="str">
        <f t="shared" si="1262"/>
        <v>E3529 (GIF) Str/Impr, Fredonia 1&amp;2-4</v>
      </c>
      <c r="C3766" s="19" t="s">
        <v>1230</v>
      </c>
      <c r="E3766" s="27">
        <v>43220</v>
      </c>
      <c r="F3766" s="249">
        <v>40014.639999999999</v>
      </c>
      <c r="G3766" s="67">
        <v>1.5099999999999999E-2</v>
      </c>
      <c r="H3766" s="250">
        <v>50.35</v>
      </c>
      <c r="I3766" s="249">
        <f t="shared" si="1263"/>
        <v>40014.639999999999</v>
      </c>
      <c r="J3766" s="67">
        <f t="shared" si="1261"/>
        <v>1.5099999999999999E-2</v>
      </c>
      <c r="K3766" s="259">
        <f t="shared" si="1264"/>
        <v>50.35175533333333</v>
      </c>
      <c r="L3766" s="250">
        <f t="shared" si="1252"/>
        <v>0</v>
      </c>
      <c r="M3766" s="19" t="s">
        <v>1260</v>
      </c>
      <c r="O3766" s="32" t="str">
        <f t="shared" si="1265"/>
        <v>E352</v>
      </c>
      <c r="P3766" s="318"/>
      <c r="T3766" s="19" t="s">
        <v>1260</v>
      </c>
    </row>
    <row r="3767" spans="1:20" outlineLevel="2" x14ac:dyDescent="0.25">
      <c r="A3767" t="s">
        <v>310</v>
      </c>
      <c r="B3767" t="str">
        <f t="shared" si="1262"/>
        <v>E3529 (GIF) Str/Impr, Fredonia 1&amp;2-5</v>
      </c>
      <c r="C3767" s="19" t="s">
        <v>1230</v>
      </c>
      <c r="E3767" s="27">
        <v>43251</v>
      </c>
      <c r="F3767" s="249">
        <v>40014.639999999999</v>
      </c>
      <c r="G3767" s="67">
        <v>1.5099999999999999E-2</v>
      </c>
      <c r="H3767" s="250">
        <v>50.35</v>
      </c>
      <c r="I3767" s="249">
        <f t="shared" si="1263"/>
        <v>40014.639999999999</v>
      </c>
      <c r="J3767" s="67">
        <f t="shared" si="1261"/>
        <v>1.5099999999999999E-2</v>
      </c>
      <c r="K3767" s="259">
        <f t="shared" si="1264"/>
        <v>50.35175533333333</v>
      </c>
      <c r="L3767" s="250">
        <f t="shared" si="1252"/>
        <v>0</v>
      </c>
      <c r="M3767" s="19" t="s">
        <v>1260</v>
      </c>
      <c r="O3767" s="32" t="str">
        <f t="shared" si="1265"/>
        <v>E352</v>
      </c>
      <c r="P3767" s="318"/>
      <c r="T3767" s="19" t="s">
        <v>1260</v>
      </c>
    </row>
    <row r="3768" spans="1:20" outlineLevel="2" x14ac:dyDescent="0.25">
      <c r="A3768" t="s">
        <v>310</v>
      </c>
      <c r="B3768" t="str">
        <f t="shared" si="1262"/>
        <v>E3529 (GIF) Str/Impr, Fredonia 1&amp;2-6</v>
      </c>
      <c r="C3768" s="19" t="s">
        <v>1230</v>
      </c>
      <c r="E3768" s="27">
        <v>43281</v>
      </c>
      <c r="F3768" s="249">
        <v>40014.639999999999</v>
      </c>
      <c r="G3768" s="67">
        <v>1.5099999999999999E-2</v>
      </c>
      <c r="H3768" s="250">
        <v>50.35</v>
      </c>
      <c r="I3768" s="249">
        <f t="shared" si="1263"/>
        <v>40014.639999999999</v>
      </c>
      <c r="J3768" s="67">
        <f t="shared" si="1261"/>
        <v>1.5099999999999999E-2</v>
      </c>
      <c r="K3768" s="259">
        <f t="shared" si="1264"/>
        <v>50.35175533333333</v>
      </c>
      <c r="L3768" s="250">
        <f t="shared" si="1252"/>
        <v>0</v>
      </c>
      <c r="M3768" s="19" t="s">
        <v>1260</v>
      </c>
      <c r="O3768" s="32" t="str">
        <f t="shared" si="1265"/>
        <v>E352</v>
      </c>
      <c r="P3768" s="318"/>
      <c r="T3768" s="19" t="s">
        <v>1260</v>
      </c>
    </row>
    <row r="3769" spans="1:20" outlineLevel="2" x14ac:dyDescent="0.25">
      <c r="A3769" t="s">
        <v>310</v>
      </c>
      <c r="B3769" t="str">
        <f t="shared" si="1262"/>
        <v>E3529 (GIF) Str/Impr, Fredonia 1&amp;2-7</v>
      </c>
      <c r="C3769" s="19" t="s">
        <v>1230</v>
      </c>
      <c r="E3769" s="27">
        <v>43312</v>
      </c>
      <c r="F3769" s="249">
        <v>40014.639999999999</v>
      </c>
      <c r="G3769" s="67">
        <v>1.5099999999999999E-2</v>
      </c>
      <c r="H3769" s="250">
        <v>50.35</v>
      </c>
      <c r="I3769" s="249">
        <f t="shared" si="1263"/>
        <v>40014.639999999999</v>
      </c>
      <c r="J3769" s="67">
        <f t="shared" si="1261"/>
        <v>1.5099999999999999E-2</v>
      </c>
      <c r="K3769" s="259">
        <f t="shared" si="1264"/>
        <v>50.35175533333333</v>
      </c>
      <c r="L3769" s="250">
        <f t="shared" si="1252"/>
        <v>0</v>
      </c>
      <c r="M3769" s="19" t="s">
        <v>1260</v>
      </c>
      <c r="O3769" s="32" t="str">
        <f t="shared" si="1265"/>
        <v>E352</v>
      </c>
      <c r="P3769" s="318"/>
      <c r="T3769" s="19" t="s">
        <v>1260</v>
      </c>
    </row>
    <row r="3770" spans="1:20" outlineLevel="2" x14ac:dyDescent="0.25">
      <c r="A3770" t="s">
        <v>310</v>
      </c>
      <c r="B3770" t="str">
        <f t="shared" si="1262"/>
        <v>E3529 (GIF) Str/Impr, Fredonia 1&amp;2-8</v>
      </c>
      <c r="C3770" s="19" t="s">
        <v>1230</v>
      </c>
      <c r="E3770" s="27">
        <v>43343</v>
      </c>
      <c r="F3770" s="249">
        <v>40014.639999999999</v>
      </c>
      <c r="G3770" s="67">
        <v>1.5099999999999999E-2</v>
      </c>
      <c r="H3770" s="250">
        <v>50.35</v>
      </c>
      <c r="I3770" s="249">
        <f t="shared" si="1263"/>
        <v>40014.639999999999</v>
      </c>
      <c r="J3770" s="67">
        <f t="shared" si="1261"/>
        <v>1.5099999999999999E-2</v>
      </c>
      <c r="K3770" s="259">
        <f t="shared" si="1264"/>
        <v>50.35175533333333</v>
      </c>
      <c r="L3770" s="250">
        <f t="shared" si="1252"/>
        <v>0</v>
      </c>
      <c r="M3770" s="19" t="s">
        <v>1260</v>
      </c>
      <c r="O3770" s="32" t="str">
        <f t="shared" si="1265"/>
        <v>E352</v>
      </c>
      <c r="P3770" s="318"/>
      <c r="T3770" s="19" t="s">
        <v>1260</v>
      </c>
    </row>
    <row r="3771" spans="1:20" outlineLevel="2" x14ac:dyDescent="0.25">
      <c r="A3771" t="s">
        <v>310</v>
      </c>
      <c r="B3771" t="str">
        <f t="shared" si="1262"/>
        <v>E3529 (GIF) Str/Impr, Fredonia 1&amp;2-9</v>
      </c>
      <c r="C3771" s="19" t="s">
        <v>1230</v>
      </c>
      <c r="E3771" s="27">
        <v>43373</v>
      </c>
      <c r="F3771" s="249">
        <v>40014.639999999999</v>
      </c>
      <c r="G3771" s="67">
        <v>1.5099999999999999E-2</v>
      </c>
      <c r="H3771" s="250">
        <v>50.35</v>
      </c>
      <c r="I3771" s="249">
        <f t="shared" si="1263"/>
        <v>40014.639999999999</v>
      </c>
      <c r="J3771" s="67">
        <f t="shared" si="1261"/>
        <v>1.5099999999999999E-2</v>
      </c>
      <c r="K3771" s="259">
        <f t="shared" si="1264"/>
        <v>50.35175533333333</v>
      </c>
      <c r="L3771" s="250">
        <f t="shared" si="1252"/>
        <v>0</v>
      </c>
      <c r="M3771" s="19" t="s">
        <v>1260</v>
      </c>
      <c r="O3771" s="32" t="str">
        <f t="shared" si="1265"/>
        <v>E352</v>
      </c>
      <c r="P3771" s="318"/>
      <c r="T3771" s="19" t="s">
        <v>1260</v>
      </c>
    </row>
    <row r="3772" spans="1:20" outlineLevel="2" x14ac:dyDescent="0.25">
      <c r="A3772" t="s">
        <v>310</v>
      </c>
      <c r="B3772" t="str">
        <f t="shared" si="1262"/>
        <v>E3529 (GIF) Str/Impr, Fredonia 1&amp;2-10</v>
      </c>
      <c r="C3772" s="19" t="s">
        <v>1230</v>
      </c>
      <c r="E3772" s="27">
        <v>43404</v>
      </c>
      <c r="F3772" s="249">
        <v>40014.639999999999</v>
      </c>
      <c r="G3772" s="67">
        <v>1.5099999999999999E-2</v>
      </c>
      <c r="H3772" s="250">
        <v>50.35</v>
      </c>
      <c r="I3772" s="249">
        <f t="shared" si="1263"/>
        <v>40014.639999999999</v>
      </c>
      <c r="J3772" s="67">
        <f t="shared" si="1261"/>
        <v>1.5099999999999999E-2</v>
      </c>
      <c r="K3772" s="259">
        <f t="shared" si="1264"/>
        <v>50.35175533333333</v>
      </c>
      <c r="L3772" s="250">
        <f t="shared" si="1252"/>
        <v>0</v>
      </c>
      <c r="M3772" s="19" t="s">
        <v>1260</v>
      </c>
      <c r="O3772" s="32" t="str">
        <f t="shared" si="1265"/>
        <v>E352</v>
      </c>
      <c r="P3772" s="318"/>
      <c r="T3772" s="19" t="s">
        <v>1260</v>
      </c>
    </row>
    <row r="3773" spans="1:20" outlineLevel="2" x14ac:dyDescent="0.25">
      <c r="A3773" t="s">
        <v>310</v>
      </c>
      <c r="B3773" t="str">
        <f t="shared" si="1262"/>
        <v>E3529 (GIF) Str/Impr, Fredonia 1&amp;2-11</v>
      </c>
      <c r="C3773" s="19" t="s">
        <v>1230</v>
      </c>
      <c r="E3773" s="27">
        <v>43434</v>
      </c>
      <c r="F3773" s="249">
        <v>40014.639999999999</v>
      </c>
      <c r="G3773" s="67">
        <v>1.5099999999999999E-2</v>
      </c>
      <c r="H3773" s="250">
        <v>50.35</v>
      </c>
      <c r="I3773" s="249">
        <f t="shared" si="1263"/>
        <v>40014.639999999999</v>
      </c>
      <c r="J3773" s="67">
        <f t="shared" si="1261"/>
        <v>1.5099999999999999E-2</v>
      </c>
      <c r="K3773" s="259">
        <f t="shared" si="1264"/>
        <v>50.35175533333333</v>
      </c>
      <c r="L3773" s="250">
        <f t="shared" si="1252"/>
        <v>0</v>
      </c>
      <c r="M3773" s="19" t="s">
        <v>1260</v>
      </c>
      <c r="O3773" s="32" t="str">
        <f t="shared" si="1265"/>
        <v>E352</v>
      </c>
      <c r="P3773" s="318"/>
      <c r="T3773" s="19" t="s">
        <v>1260</v>
      </c>
    </row>
    <row r="3774" spans="1:20" outlineLevel="2" x14ac:dyDescent="0.25">
      <c r="A3774" t="s">
        <v>310</v>
      </c>
      <c r="B3774" t="str">
        <f t="shared" si="1262"/>
        <v>E3529 (GIF) Str/Impr, Fredonia 1&amp;2-12</v>
      </c>
      <c r="C3774" s="19" t="s">
        <v>1230</v>
      </c>
      <c r="E3774" s="27">
        <v>43465</v>
      </c>
      <c r="F3774" s="249">
        <v>40014.639999999999</v>
      </c>
      <c r="G3774" s="67">
        <v>1.5099999999999999E-2</v>
      </c>
      <c r="H3774" s="250">
        <v>50.35</v>
      </c>
      <c r="I3774" s="249">
        <f t="shared" si="1263"/>
        <v>40014.639999999999</v>
      </c>
      <c r="J3774" s="67">
        <f t="shared" si="1261"/>
        <v>1.5099999999999999E-2</v>
      </c>
      <c r="K3774" s="259">
        <f t="shared" si="1264"/>
        <v>50.35175533333333</v>
      </c>
      <c r="L3774" s="250">
        <f t="shared" si="1252"/>
        <v>0</v>
      </c>
      <c r="M3774" s="19" t="s">
        <v>1260</v>
      </c>
      <c r="O3774" s="32" t="str">
        <f t="shared" si="1265"/>
        <v>E352</v>
      </c>
      <c r="P3774" s="318"/>
      <c r="T3774" s="19" t="s">
        <v>1260</v>
      </c>
    </row>
    <row r="3775" spans="1:20" s="19" customFormat="1" ht="15.75" outlineLevel="1" thickBot="1" x14ac:dyDescent="0.3">
      <c r="A3775" s="28" t="s">
        <v>913</v>
      </c>
      <c r="C3775" s="20" t="s">
        <v>1233</v>
      </c>
      <c r="E3775" s="104" t="s">
        <v>1266</v>
      </c>
      <c r="F3775" s="29"/>
      <c r="G3775" s="30"/>
      <c r="H3775" s="41">
        <f>SUBTOTAL(9,H3763:H3774)</f>
        <v>604.20000000000016</v>
      </c>
      <c r="I3775" s="29"/>
      <c r="J3775" s="30">
        <f t="shared" si="1261"/>
        <v>0</v>
      </c>
      <c r="K3775" s="41">
        <f>SUBTOTAL(9,K3763:K3774)</f>
        <v>604.22106400000007</v>
      </c>
      <c r="L3775" s="41">
        <f t="shared" si="1252"/>
        <v>0.02</v>
      </c>
      <c r="O3775" s="32" t="str">
        <f>LEFT(A3775,5)</f>
        <v>E3529</v>
      </c>
      <c r="P3775" s="318">
        <f>-L3775/2</f>
        <v>-0.01</v>
      </c>
    </row>
    <row r="3776" spans="1:20" ht="15.75" outlineLevel="2" thickTop="1" x14ac:dyDescent="0.25">
      <c r="A3776" t="s">
        <v>311</v>
      </c>
      <c r="B3776" t="str">
        <f t="shared" ref="B3776:B3787" si="1266">CONCATENATE(A3776,"-",MONTH(E3776))</f>
        <v>E3529 (GIF) Struc/Improv, LSR-1</v>
      </c>
      <c r="C3776" s="19" t="s">
        <v>1230</v>
      </c>
      <c r="E3776" s="27">
        <v>43131</v>
      </c>
      <c r="F3776" s="249">
        <v>1684036.41</v>
      </c>
      <c r="G3776" s="67">
        <v>1.5099999999999999E-2</v>
      </c>
      <c r="H3776" s="250">
        <v>2119.08</v>
      </c>
      <c r="I3776" s="249">
        <f t="shared" ref="I3776:I3787" si="1267">VLOOKUP(CONCATENATE(A3776,"-12"),$B$6:$F$7816,5,FALSE)</f>
        <v>1684036.41</v>
      </c>
      <c r="J3776" s="67">
        <f t="shared" si="1261"/>
        <v>1.5099999999999999E-2</v>
      </c>
      <c r="K3776" s="259">
        <f t="shared" ref="K3776:K3787" si="1268">I3776*J3776/12</f>
        <v>2119.0791492499998</v>
      </c>
      <c r="L3776" s="250">
        <f t="shared" si="1252"/>
        <v>0</v>
      </c>
      <c r="M3776" s="19" t="s">
        <v>1260</v>
      </c>
      <c r="O3776" s="32" t="str">
        <f t="shared" ref="O3776:O3787" si="1269">LEFT(A3776,4)</f>
        <v>E352</v>
      </c>
      <c r="P3776" s="318"/>
      <c r="T3776" s="19" t="s">
        <v>1260</v>
      </c>
    </row>
    <row r="3777" spans="1:20" outlineLevel="2" x14ac:dyDescent="0.25">
      <c r="A3777" t="s">
        <v>311</v>
      </c>
      <c r="B3777" t="str">
        <f t="shared" si="1266"/>
        <v>E3529 (GIF) Struc/Improv, LSR-2</v>
      </c>
      <c r="C3777" s="19" t="s">
        <v>1230</v>
      </c>
      <c r="E3777" s="27">
        <v>43159</v>
      </c>
      <c r="F3777" s="249">
        <v>1684036.41</v>
      </c>
      <c r="G3777" s="67">
        <v>1.5099999999999999E-2</v>
      </c>
      <c r="H3777" s="250">
        <v>2119.08</v>
      </c>
      <c r="I3777" s="249">
        <f t="shared" si="1267"/>
        <v>1684036.41</v>
      </c>
      <c r="J3777" s="67">
        <f t="shared" si="1261"/>
        <v>1.5099999999999999E-2</v>
      </c>
      <c r="K3777" s="259">
        <f t="shared" si="1268"/>
        <v>2119.0791492499998</v>
      </c>
      <c r="L3777" s="250">
        <f t="shared" si="1252"/>
        <v>0</v>
      </c>
      <c r="M3777" s="19" t="s">
        <v>1260</v>
      </c>
      <c r="O3777" s="32" t="str">
        <f t="shared" si="1269"/>
        <v>E352</v>
      </c>
      <c r="P3777" s="318"/>
      <c r="T3777" s="19" t="s">
        <v>1260</v>
      </c>
    </row>
    <row r="3778" spans="1:20" outlineLevel="2" x14ac:dyDescent="0.25">
      <c r="A3778" t="s">
        <v>311</v>
      </c>
      <c r="B3778" t="str">
        <f t="shared" si="1266"/>
        <v>E3529 (GIF) Struc/Improv, LSR-3</v>
      </c>
      <c r="C3778" s="19" t="s">
        <v>1230</v>
      </c>
      <c r="E3778" s="27">
        <v>43190</v>
      </c>
      <c r="F3778" s="249">
        <v>1684036.41</v>
      </c>
      <c r="G3778" s="67">
        <v>1.5099999999999999E-2</v>
      </c>
      <c r="H3778" s="250">
        <v>2119.08</v>
      </c>
      <c r="I3778" s="249">
        <f t="shared" si="1267"/>
        <v>1684036.41</v>
      </c>
      <c r="J3778" s="67">
        <f t="shared" si="1261"/>
        <v>1.5099999999999999E-2</v>
      </c>
      <c r="K3778" s="259">
        <f t="shared" si="1268"/>
        <v>2119.0791492499998</v>
      </c>
      <c r="L3778" s="250">
        <f t="shared" si="1252"/>
        <v>0</v>
      </c>
      <c r="M3778" s="19" t="s">
        <v>1260</v>
      </c>
      <c r="O3778" s="32" t="str">
        <f t="shared" si="1269"/>
        <v>E352</v>
      </c>
      <c r="P3778" s="318"/>
      <c r="T3778" s="19" t="s">
        <v>1260</v>
      </c>
    </row>
    <row r="3779" spans="1:20" outlineLevel="2" x14ac:dyDescent="0.25">
      <c r="A3779" t="s">
        <v>311</v>
      </c>
      <c r="B3779" t="str">
        <f t="shared" si="1266"/>
        <v>E3529 (GIF) Struc/Improv, LSR-4</v>
      </c>
      <c r="C3779" s="19" t="s">
        <v>1230</v>
      </c>
      <c r="E3779" s="27">
        <v>43220</v>
      </c>
      <c r="F3779" s="249">
        <v>1684036.41</v>
      </c>
      <c r="G3779" s="67">
        <v>1.5099999999999999E-2</v>
      </c>
      <c r="H3779" s="250">
        <v>2119.08</v>
      </c>
      <c r="I3779" s="249">
        <f t="shared" si="1267"/>
        <v>1684036.41</v>
      </c>
      <c r="J3779" s="67">
        <f t="shared" si="1261"/>
        <v>1.5099999999999999E-2</v>
      </c>
      <c r="K3779" s="259">
        <f t="shared" si="1268"/>
        <v>2119.0791492499998</v>
      </c>
      <c r="L3779" s="250">
        <f t="shared" si="1252"/>
        <v>0</v>
      </c>
      <c r="M3779" s="19" t="s">
        <v>1260</v>
      </c>
      <c r="O3779" s="32" t="str">
        <f t="shared" si="1269"/>
        <v>E352</v>
      </c>
      <c r="P3779" s="318"/>
      <c r="T3779" s="19" t="s">
        <v>1260</v>
      </c>
    </row>
    <row r="3780" spans="1:20" outlineLevel="2" x14ac:dyDescent="0.25">
      <c r="A3780" t="s">
        <v>311</v>
      </c>
      <c r="B3780" t="str">
        <f t="shared" si="1266"/>
        <v>E3529 (GIF) Struc/Improv, LSR-5</v>
      </c>
      <c r="C3780" s="19" t="s">
        <v>1230</v>
      </c>
      <c r="E3780" s="27">
        <v>43251</v>
      </c>
      <c r="F3780" s="249">
        <v>1684036.41</v>
      </c>
      <c r="G3780" s="67">
        <v>1.5099999999999999E-2</v>
      </c>
      <c r="H3780" s="250">
        <v>2119.08</v>
      </c>
      <c r="I3780" s="249">
        <f t="shared" si="1267"/>
        <v>1684036.41</v>
      </c>
      <c r="J3780" s="67">
        <f t="shared" si="1261"/>
        <v>1.5099999999999999E-2</v>
      </c>
      <c r="K3780" s="259">
        <f t="shared" si="1268"/>
        <v>2119.0791492499998</v>
      </c>
      <c r="L3780" s="250">
        <f t="shared" si="1252"/>
        <v>0</v>
      </c>
      <c r="M3780" s="19" t="s">
        <v>1260</v>
      </c>
      <c r="O3780" s="32" t="str">
        <f t="shared" si="1269"/>
        <v>E352</v>
      </c>
      <c r="P3780" s="318"/>
      <c r="T3780" s="19" t="s">
        <v>1260</v>
      </c>
    </row>
    <row r="3781" spans="1:20" outlineLevel="2" x14ac:dyDescent="0.25">
      <c r="A3781" t="s">
        <v>311</v>
      </c>
      <c r="B3781" t="str">
        <f t="shared" si="1266"/>
        <v>E3529 (GIF) Struc/Improv, LSR-6</v>
      </c>
      <c r="C3781" s="19" t="s">
        <v>1230</v>
      </c>
      <c r="E3781" s="27">
        <v>43281</v>
      </c>
      <c r="F3781" s="249">
        <v>1684036.41</v>
      </c>
      <c r="G3781" s="67">
        <v>1.5099999999999999E-2</v>
      </c>
      <c r="H3781" s="250">
        <v>2119.08</v>
      </c>
      <c r="I3781" s="249">
        <f t="shared" si="1267"/>
        <v>1684036.41</v>
      </c>
      <c r="J3781" s="67">
        <f t="shared" si="1261"/>
        <v>1.5099999999999999E-2</v>
      </c>
      <c r="K3781" s="259">
        <f t="shared" si="1268"/>
        <v>2119.0791492499998</v>
      </c>
      <c r="L3781" s="250">
        <f t="shared" si="1252"/>
        <v>0</v>
      </c>
      <c r="M3781" s="19" t="s">
        <v>1260</v>
      </c>
      <c r="O3781" s="32" t="str">
        <f t="shared" si="1269"/>
        <v>E352</v>
      </c>
      <c r="P3781" s="318"/>
      <c r="T3781" s="19" t="s">
        <v>1260</v>
      </c>
    </row>
    <row r="3782" spans="1:20" outlineLevel="2" x14ac:dyDescent="0.25">
      <c r="A3782" t="s">
        <v>311</v>
      </c>
      <c r="B3782" t="str">
        <f t="shared" si="1266"/>
        <v>E3529 (GIF) Struc/Improv, LSR-7</v>
      </c>
      <c r="C3782" s="19" t="s">
        <v>1230</v>
      </c>
      <c r="E3782" s="27">
        <v>43312</v>
      </c>
      <c r="F3782" s="249">
        <v>1684036.41</v>
      </c>
      <c r="G3782" s="67">
        <v>1.5099999999999999E-2</v>
      </c>
      <c r="H3782" s="250">
        <v>2119.08</v>
      </c>
      <c r="I3782" s="249">
        <f t="shared" si="1267"/>
        <v>1684036.41</v>
      </c>
      <c r="J3782" s="67">
        <f t="shared" si="1261"/>
        <v>1.5099999999999999E-2</v>
      </c>
      <c r="K3782" s="259">
        <f t="shared" si="1268"/>
        <v>2119.0791492499998</v>
      </c>
      <c r="L3782" s="250">
        <f t="shared" si="1252"/>
        <v>0</v>
      </c>
      <c r="M3782" s="19" t="s">
        <v>1260</v>
      </c>
      <c r="O3782" s="32" t="str">
        <f t="shared" si="1269"/>
        <v>E352</v>
      </c>
      <c r="P3782" s="318"/>
      <c r="T3782" s="19" t="s">
        <v>1260</v>
      </c>
    </row>
    <row r="3783" spans="1:20" outlineLevel="2" x14ac:dyDescent="0.25">
      <c r="A3783" t="s">
        <v>311</v>
      </c>
      <c r="B3783" t="str">
        <f t="shared" si="1266"/>
        <v>E3529 (GIF) Struc/Improv, LSR-8</v>
      </c>
      <c r="C3783" s="19" t="s">
        <v>1230</v>
      </c>
      <c r="E3783" s="27">
        <v>43343</v>
      </c>
      <c r="F3783" s="249">
        <v>1684036.41</v>
      </c>
      <c r="G3783" s="67">
        <v>1.5099999999999999E-2</v>
      </c>
      <c r="H3783" s="250">
        <v>2119.08</v>
      </c>
      <c r="I3783" s="249">
        <f t="shared" si="1267"/>
        <v>1684036.41</v>
      </c>
      <c r="J3783" s="67">
        <f t="shared" si="1261"/>
        <v>1.5099999999999999E-2</v>
      </c>
      <c r="K3783" s="259">
        <f t="shared" si="1268"/>
        <v>2119.0791492499998</v>
      </c>
      <c r="L3783" s="250">
        <f t="shared" si="1252"/>
        <v>0</v>
      </c>
      <c r="M3783" s="19" t="s">
        <v>1260</v>
      </c>
      <c r="O3783" s="32" t="str">
        <f t="shared" si="1269"/>
        <v>E352</v>
      </c>
      <c r="P3783" s="318"/>
      <c r="T3783" s="19" t="s">
        <v>1260</v>
      </c>
    </row>
    <row r="3784" spans="1:20" outlineLevel="2" x14ac:dyDescent="0.25">
      <c r="A3784" t="s">
        <v>311</v>
      </c>
      <c r="B3784" t="str">
        <f t="shared" si="1266"/>
        <v>E3529 (GIF) Struc/Improv, LSR-9</v>
      </c>
      <c r="C3784" s="19" t="s">
        <v>1230</v>
      </c>
      <c r="E3784" s="27">
        <v>43373</v>
      </c>
      <c r="F3784" s="249">
        <v>1684036.41</v>
      </c>
      <c r="G3784" s="67">
        <v>1.5099999999999999E-2</v>
      </c>
      <c r="H3784" s="250">
        <v>2119.08</v>
      </c>
      <c r="I3784" s="249">
        <f t="shared" si="1267"/>
        <v>1684036.41</v>
      </c>
      <c r="J3784" s="67">
        <f t="shared" si="1261"/>
        <v>1.5099999999999999E-2</v>
      </c>
      <c r="K3784" s="259">
        <f t="shared" si="1268"/>
        <v>2119.0791492499998</v>
      </c>
      <c r="L3784" s="250">
        <f t="shared" si="1252"/>
        <v>0</v>
      </c>
      <c r="M3784" s="19" t="s">
        <v>1260</v>
      </c>
      <c r="O3784" s="32" t="str">
        <f t="shared" si="1269"/>
        <v>E352</v>
      </c>
      <c r="P3784" s="318"/>
      <c r="T3784" s="19" t="s">
        <v>1260</v>
      </c>
    </row>
    <row r="3785" spans="1:20" outlineLevel="2" x14ac:dyDescent="0.25">
      <c r="A3785" t="s">
        <v>311</v>
      </c>
      <c r="B3785" t="str">
        <f t="shared" si="1266"/>
        <v>E3529 (GIF) Struc/Improv, LSR-10</v>
      </c>
      <c r="C3785" s="19" t="s">
        <v>1230</v>
      </c>
      <c r="E3785" s="27">
        <v>43404</v>
      </c>
      <c r="F3785" s="249">
        <v>1684036.41</v>
      </c>
      <c r="G3785" s="67">
        <v>1.5099999999999999E-2</v>
      </c>
      <c r="H3785" s="250">
        <v>2119.08</v>
      </c>
      <c r="I3785" s="249">
        <f t="shared" si="1267"/>
        <v>1684036.41</v>
      </c>
      <c r="J3785" s="67">
        <f t="shared" si="1261"/>
        <v>1.5099999999999999E-2</v>
      </c>
      <c r="K3785" s="259">
        <f t="shared" si="1268"/>
        <v>2119.0791492499998</v>
      </c>
      <c r="L3785" s="250">
        <f t="shared" si="1252"/>
        <v>0</v>
      </c>
      <c r="M3785" s="19" t="s">
        <v>1260</v>
      </c>
      <c r="O3785" s="32" t="str">
        <f t="shared" si="1269"/>
        <v>E352</v>
      </c>
      <c r="P3785" s="318"/>
      <c r="T3785" s="19" t="s">
        <v>1260</v>
      </c>
    </row>
    <row r="3786" spans="1:20" outlineLevel="2" x14ac:dyDescent="0.25">
      <c r="A3786" t="s">
        <v>311</v>
      </c>
      <c r="B3786" t="str">
        <f t="shared" si="1266"/>
        <v>E3529 (GIF) Struc/Improv, LSR-11</v>
      </c>
      <c r="C3786" s="19" t="s">
        <v>1230</v>
      </c>
      <c r="E3786" s="27">
        <v>43434</v>
      </c>
      <c r="F3786" s="249">
        <v>1684036.41</v>
      </c>
      <c r="G3786" s="67">
        <v>1.5099999999999999E-2</v>
      </c>
      <c r="H3786" s="250">
        <v>2119.08</v>
      </c>
      <c r="I3786" s="249">
        <f t="shared" si="1267"/>
        <v>1684036.41</v>
      </c>
      <c r="J3786" s="67">
        <f t="shared" si="1261"/>
        <v>1.5099999999999999E-2</v>
      </c>
      <c r="K3786" s="259">
        <f t="shared" si="1268"/>
        <v>2119.0791492499998</v>
      </c>
      <c r="L3786" s="250">
        <f t="shared" si="1252"/>
        <v>0</v>
      </c>
      <c r="M3786" s="19" t="s">
        <v>1260</v>
      </c>
      <c r="O3786" s="32" t="str">
        <f t="shared" si="1269"/>
        <v>E352</v>
      </c>
      <c r="P3786" s="318"/>
      <c r="T3786" s="19" t="s">
        <v>1260</v>
      </c>
    </row>
    <row r="3787" spans="1:20" outlineLevel="2" x14ac:dyDescent="0.25">
      <c r="A3787" t="s">
        <v>311</v>
      </c>
      <c r="B3787" t="str">
        <f t="shared" si="1266"/>
        <v>E3529 (GIF) Struc/Improv, LSR-12</v>
      </c>
      <c r="C3787" s="19" t="s">
        <v>1230</v>
      </c>
      <c r="E3787" s="27">
        <v>43465</v>
      </c>
      <c r="F3787" s="249">
        <v>1684036.41</v>
      </c>
      <c r="G3787" s="67">
        <v>1.5099999999999999E-2</v>
      </c>
      <c r="H3787" s="250">
        <v>2119.08</v>
      </c>
      <c r="I3787" s="249">
        <f t="shared" si="1267"/>
        <v>1684036.41</v>
      </c>
      <c r="J3787" s="67">
        <f t="shared" si="1261"/>
        <v>1.5099999999999999E-2</v>
      </c>
      <c r="K3787" s="259">
        <f t="shared" si="1268"/>
        <v>2119.0791492499998</v>
      </c>
      <c r="L3787" s="250">
        <f t="shared" si="1252"/>
        <v>0</v>
      </c>
      <c r="M3787" s="19" t="s">
        <v>1260</v>
      </c>
      <c r="O3787" s="32" t="str">
        <f t="shared" si="1269"/>
        <v>E352</v>
      </c>
      <c r="P3787" s="318"/>
      <c r="T3787" s="19" t="s">
        <v>1260</v>
      </c>
    </row>
    <row r="3788" spans="1:20" s="19" customFormat="1" ht="15.75" outlineLevel="1" thickBot="1" x14ac:dyDescent="0.3">
      <c r="A3788" s="28" t="s">
        <v>914</v>
      </c>
      <c r="C3788" s="20" t="s">
        <v>1233</v>
      </c>
      <c r="E3788" s="104" t="s">
        <v>1266</v>
      </c>
      <c r="F3788" s="29"/>
      <c r="G3788" s="30"/>
      <c r="H3788" s="41">
        <f>SUBTOTAL(9,H3776:H3787)</f>
        <v>25428.960000000006</v>
      </c>
      <c r="I3788" s="29"/>
      <c r="J3788" s="30">
        <f t="shared" si="1261"/>
        <v>0</v>
      </c>
      <c r="K3788" s="41">
        <f>SUBTOTAL(9,K3776:K3787)</f>
        <v>25428.949790999995</v>
      </c>
      <c r="L3788" s="41">
        <f t="shared" si="1252"/>
        <v>-0.01</v>
      </c>
      <c r="O3788" s="32" t="str">
        <f>LEFT(A3788,5)</f>
        <v>E3529</v>
      </c>
      <c r="P3788" s="318">
        <f>-L3788/2</f>
        <v>5.0000000000000001E-3</v>
      </c>
    </row>
    <row r="3789" spans="1:20" ht="15.75" outlineLevel="2" thickTop="1" x14ac:dyDescent="0.25">
      <c r="A3789" t="s">
        <v>312</v>
      </c>
      <c r="B3789" t="str">
        <f t="shared" ref="B3789:B3800" si="1270">CONCATENATE(A3789,"-",MONTH(E3789))</f>
        <v>E3529 (GIF) Struc/Improv, Mint Farm-1</v>
      </c>
      <c r="C3789" s="19" t="s">
        <v>1230</v>
      </c>
      <c r="E3789" s="27">
        <v>43131</v>
      </c>
      <c r="F3789" s="249">
        <v>153083</v>
      </c>
      <c r="G3789" s="67">
        <v>1.5099999999999999E-2</v>
      </c>
      <c r="H3789" s="250">
        <v>192.63</v>
      </c>
      <c r="I3789" s="249">
        <f t="shared" ref="I3789:I3800" si="1271">VLOOKUP(CONCATENATE(A3789,"-12"),$B$6:$F$7816,5,FALSE)</f>
        <v>153083</v>
      </c>
      <c r="J3789" s="67">
        <f t="shared" si="1261"/>
        <v>1.5099999999999999E-2</v>
      </c>
      <c r="K3789" s="259">
        <f t="shared" ref="K3789:K3800" si="1272">I3789*J3789/12</f>
        <v>192.62944166666668</v>
      </c>
      <c r="L3789" s="250">
        <f t="shared" si="1252"/>
        <v>0</v>
      </c>
      <c r="M3789" s="19" t="s">
        <v>1260</v>
      </c>
      <c r="O3789" s="32" t="str">
        <f t="shared" ref="O3789:O3800" si="1273">LEFT(A3789,4)</f>
        <v>E352</v>
      </c>
      <c r="P3789" s="318"/>
      <c r="T3789" s="19" t="s">
        <v>1260</v>
      </c>
    </row>
    <row r="3790" spans="1:20" outlineLevel="2" x14ac:dyDescent="0.25">
      <c r="A3790" t="s">
        <v>312</v>
      </c>
      <c r="B3790" t="str">
        <f t="shared" si="1270"/>
        <v>E3529 (GIF) Struc/Improv, Mint Farm-2</v>
      </c>
      <c r="C3790" s="19" t="s">
        <v>1230</v>
      </c>
      <c r="E3790" s="27">
        <v>43159</v>
      </c>
      <c r="F3790" s="249">
        <v>153083</v>
      </c>
      <c r="G3790" s="67">
        <v>1.5099999999999999E-2</v>
      </c>
      <c r="H3790" s="250">
        <v>192.63</v>
      </c>
      <c r="I3790" s="249">
        <f t="shared" si="1271"/>
        <v>153083</v>
      </c>
      <c r="J3790" s="67">
        <f t="shared" si="1261"/>
        <v>1.5099999999999999E-2</v>
      </c>
      <c r="K3790" s="259">
        <f t="shared" si="1272"/>
        <v>192.62944166666668</v>
      </c>
      <c r="L3790" s="250">
        <f t="shared" si="1252"/>
        <v>0</v>
      </c>
      <c r="M3790" s="19" t="s">
        <v>1260</v>
      </c>
      <c r="O3790" s="32" t="str">
        <f t="shared" si="1273"/>
        <v>E352</v>
      </c>
      <c r="P3790" s="318"/>
      <c r="T3790" s="19" t="s">
        <v>1260</v>
      </c>
    </row>
    <row r="3791" spans="1:20" outlineLevel="2" x14ac:dyDescent="0.25">
      <c r="A3791" t="s">
        <v>312</v>
      </c>
      <c r="B3791" t="str">
        <f t="shared" si="1270"/>
        <v>E3529 (GIF) Struc/Improv, Mint Farm-3</v>
      </c>
      <c r="C3791" s="19" t="s">
        <v>1230</v>
      </c>
      <c r="E3791" s="27">
        <v>43190</v>
      </c>
      <c r="F3791" s="249">
        <v>153083</v>
      </c>
      <c r="G3791" s="67">
        <v>1.5099999999999999E-2</v>
      </c>
      <c r="H3791" s="250">
        <v>192.63</v>
      </c>
      <c r="I3791" s="249">
        <f t="shared" si="1271"/>
        <v>153083</v>
      </c>
      <c r="J3791" s="67">
        <f t="shared" si="1261"/>
        <v>1.5099999999999999E-2</v>
      </c>
      <c r="K3791" s="259">
        <f t="shared" si="1272"/>
        <v>192.62944166666668</v>
      </c>
      <c r="L3791" s="250">
        <f t="shared" si="1252"/>
        <v>0</v>
      </c>
      <c r="M3791" s="19" t="s">
        <v>1260</v>
      </c>
      <c r="O3791" s="32" t="str">
        <f t="shared" si="1273"/>
        <v>E352</v>
      </c>
      <c r="P3791" s="318"/>
      <c r="T3791" s="19" t="s">
        <v>1260</v>
      </c>
    </row>
    <row r="3792" spans="1:20" outlineLevel="2" x14ac:dyDescent="0.25">
      <c r="A3792" t="s">
        <v>312</v>
      </c>
      <c r="B3792" t="str">
        <f t="shared" si="1270"/>
        <v>E3529 (GIF) Struc/Improv, Mint Farm-4</v>
      </c>
      <c r="C3792" s="19" t="s">
        <v>1230</v>
      </c>
      <c r="E3792" s="27">
        <v>43220</v>
      </c>
      <c r="F3792" s="249">
        <v>153083</v>
      </c>
      <c r="G3792" s="67">
        <v>1.5099999999999999E-2</v>
      </c>
      <c r="H3792" s="250">
        <v>192.63</v>
      </c>
      <c r="I3792" s="249">
        <f t="shared" si="1271"/>
        <v>153083</v>
      </c>
      <c r="J3792" s="67">
        <f t="shared" si="1261"/>
        <v>1.5099999999999999E-2</v>
      </c>
      <c r="K3792" s="259">
        <f t="shared" si="1272"/>
        <v>192.62944166666668</v>
      </c>
      <c r="L3792" s="250">
        <f t="shared" si="1252"/>
        <v>0</v>
      </c>
      <c r="M3792" s="19" t="s">
        <v>1260</v>
      </c>
      <c r="O3792" s="32" t="str">
        <f t="shared" si="1273"/>
        <v>E352</v>
      </c>
      <c r="P3792" s="318"/>
      <c r="T3792" s="19" t="s">
        <v>1260</v>
      </c>
    </row>
    <row r="3793" spans="1:20" outlineLevel="2" x14ac:dyDescent="0.25">
      <c r="A3793" t="s">
        <v>312</v>
      </c>
      <c r="B3793" t="str">
        <f t="shared" si="1270"/>
        <v>E3529 (GIF) Struc/Improv, Mint Farm-5</v>
      </c>
      <c r="C3793" s="19" t="s">
        <v>1230</v>
      </c>
      <c r="E3793" s="27">
        <v>43251</v>
      </c>
      <c r="F3793" s="249">
        <v>153083</v>
      </c>
      <c r="G3793" s="67">
        <v>1.5099999999999999E-2</v>
      </c>
      <c r="H3793" s="250">
        <v>192.63</v>
      </c>
      <c r="I3793" s="249">
        <f t="shared" si="1271"/>
        <v>153083</v>
      </c>
      <c r="J3793" s="67">
        <f t="shared" si="1261"/>
        <v>1.5099999999999999E-2</v>
      </c>
      <c r="K3793" s="259">
        <f t="shared" si="1272"/>
        <v>192.62944166666668</v>
      </c>
      <c r="L3793" s="250">
        <f t="shared" si="1252"/>
        <v>0</v>
      </c>
      <c r="M3793" s="19" t="s">
        <v>1260</v>
      </c>
      <c r="O3793" s="32" t="str">
        <f t="shared" si="1273"/>
        <v>E352</v>
      </c>
      <c r="P3793" s="318"/>
      <c r="T3793" s="19" t="s">
        <v>1260</v>
      </c>
    </row>
    <row r="3794" spans="1:20" outlineLevel="2" x14ac:dyDescent="0.25">
      <c r="A3794" t="s">
        <v>312</v>
      </c>
      <c r="B3794" t="str">
        <f t="shared" si="1270"/>
        <v>E3529 (GIF) Struc/Improv, Mint Farm-6</v>
      </c>
      <c r="C3794" s="19" t="s">
        <v>1230</v>
      </c>
      <c r="E3794" s="27">
        <v>43281</v>
      </c>
      <c r="F3794" s="249">
        <v>153083</v>
      </c>
      <c r="G3794" s="67">
        <v>1.5099999999999999E-2</v>
      </c>
      <c r="H3794" s="250">
        <v>192.63</v>
      </c>
      <c r="I3794" s="249">
        <f t="shared" si="1271"/>
        <v>153083</v>
      </c>
      <c r="J3794" s="67">
        <f t="shared" si="1261"/>
        <v>1.5099999999999999E-2</v>
      </c>
      <c r="K3794" s="259">
        <f t="shared" si="1272"/>
        <v>192.62944166666668</v>
      </c>
      <c r="L3794" s="250">
        <f t="shared" si="1252"/>
        <v>0</v>
      </c>
      <c r="M3794" s="19" t="s">
        <v>1260</v>
      </c>
      <c r="O3794" s="32" t="str">
        <f t="shared" si="1273"/>
        <v>E352</v>
      </c>
      <c r="P3794" s="318"/>
      <c r="T3794" s="19" t="s">
        <v>1260</v>
      </c>
    </row>
    <row r="3795" spans="1:20" outlineLevel="2" x14ac:dyDescent="0.25">
      <c r="A3795" t="s">
        <v>312</v>
      </c>
      <c r="B3795" t="str">
        <f t="shared" si="1270"/>
        <v>E3529 (GIF) Struc/Improv, Mint Farm-7</v>
      </c>
      <c r="C3795" s="19" t="s">
        <v>1230</v>
      </c>
      <c r="E3795" s="27">
        <v>43312</v>
      </c>
      <c r="F3795" s="249">
        <v>153083</v>
      </c>
      <c r="G3795" s="67">
        <v>1.5099999999999999E-2</v>
      </c>
      <c r="H3795" s="250">
        <v>192.63</v>
      </c>
      <c r="I3795" s="249">
        <f t="shared" si="1271"/>
        <v>153083</v>
      </c>
      <c r="J3795" s="67">
        <f t="shared" si="1261"/>
        <v>1.5099999999999999E-2</v>
      </c>
      <c r="K3795" s="259">
        <f t="shared" si="1272"/>
        <v>192.62944166666668</v>
      </c>
      <c r="L3795" s="250">
        <f t="shared" si="1252"/>
        <v>0</v>
      </c>
      <c r="M3795" s="19" t="s">
        <v>1260</v>
      </c>
      <c r="O3795" s="32" t="str">
        <f t="shared" si="1273"/>
        <v>E352</v>
      </c>
      <c r="P3795" s="318"/>
      <c r="T3795" s="19" t="s">
        <v>1260</v>
      </c>
    </row>
    <row r="3796" spans="1:20" outlineLevel="2" x14ac:dyDescent="0.25">
      <c r="A3796" t="s">
        <v>312</v>
      </c>
      <c r="B3796" t="str">
        <f t="shared" si="1270"/>
        <v>E3529 (GIF) Struc/Improv, Mint Farm-8</v>
      </c>
      <c r="C3796" s="19" t="s">
        <v>1230</v>
      </c>
      <c r="E3796" s="27">
        <v>43343</v>
      </c>
      <c r="F3796" s="249">
        <v>153083</v>
      </c>
      <c r="G3796" s="67">
        <v>1.5099999999999999E-2</v>
      </c>
      <c r="H3796" s="250">
        <v>192.63</v>
      </c>
      <c r="I3796" s="249">
        <f t="shared" si="1271"/>
        <v>153083</v>
      </c>
      <c r="J3796" s="67">
        <f t="shared" si="1261"/>
        <v>1.5099999999999999E-2</v>
      </c>
      <c r="K3796" s="259">
        <f t="shared" si="1272"/>
        <v>192.62944166666668</v>
      </c>
      <c r="L3796" s="250">
        <f t="shared" ref="L3796:L3859" si="1274">ROUND(K3796-H3796,2)</f>
        <v>0</v>
      </c>
      <c r="M3796" s="19" t="s">
        <v>1260</v>
      </c>
      <c r="O3796" s="32" t="str">
        <f t="shared" si="1273"/>
        <v>E352</v>
      </c>
      <c r="P3796" s="318"/>
      <c r="T3796" s="19" t="s">
        <v>1260</v>
      </c>
    </row>
    <row r="3797" spans="1:20" outlineLevel="2" x14ac:dyDescent="0.25">
      <c r="A3797" t="s">
        <v>312</v>
      </c>
      <c r="B3797" t="str">
        <f t="shared" si="1270"/>
        <v>E3529 (GIF) Struc/Improv, Mint Farm-9</v>
      </c>
      <c r="C3797" s="19" t="s">
        <v>1230</v>
      </c>
      <c r="E3797" s="27">
        <v>43373</v>
      </c>
      <c r="F3797" s="249">
        <v>153083</v>
      </c>
      <c r="G3797" s="67">
        <v>1.5099999999999999E-2</v>
      </c>
      <c r="H3797" s="250">
        <v>192.63</v>
      </c>
      <c r="I3797" s="249">
        <f t="shared" si="1271"/>
        <v>153083</v>
      </c>
      <c r="J3797" s="67">
        <f t="shared" si="1261"/>
        <v>1.5099999999999999E-2</v>
      </c>
      <c r="K3797" s="259">
        <f t="shared" si="1272"/>
        <v>192.62944166666668</v>
      </c>
      <c r="L3797" s="250">
        <f t="shared" si="1274"/>
        <v>0</v>
      </c>
      <c r="M3797" s="19" t="s">
        <v>1260</v>
      </c>
      <c r="O3797" s="32" t="str">
        <f t="shared" si="1273"/>
        <v>E352</v>
      </c>
      <c r="P3797" s="318"/>
      <c r="T3797" s="19" t="s">
        <v>1260</v>
      </c>
    </row>
    <row r="3798" spans="1:20" outlineLevel="2" x14ac:dyDescent="0.25">
      <c r="A3798" t="s">
        <v>312</v>
      </c>
      <c r="B3798" t="str">
        <f t="shared" si="1270"/>
        <v>E3529 (GIF) Struc/Improv, Mint Farm-10</v>
      </c>
      <c r="C3798" s="19" t="s">
        <v>1230</v>
      </c>
      <c r="E3798" s="27">
        <v>43404</v>
      </c>
      <c r="F3798" s="249">
        <v>153083</v>
      </c>
      <c r="G3798" s="67">
        <v>1.5099999999999999E-2</v>
      </c>
      <c r="H3798" s="250">
        <v>192.63</v>
      </c>
      <c r="I3798" s="249">
        <f t="shared" si="1271"/>
        <v>153083</v>
      </c>
      <c r="J3798" s="67">
        <f t="shared" si="1261"/>
        <v>1.5099999999999999E-2</v>
      </c>
      <c r="K3798" s="259">
        <f t="shared" si="1272"/>
        <v>192.62944166666668</v>
      </c>
      <c r="L3798" s="250">
        <f t="shared" si="1274"/>
        <v>0</v>
      </c>
      <c r="M3798" s="19" t="s">
        <v>1260</v>
      </c>
      <c r="O3798" s="32" t="str">
        <f t="shared" si="1273"/>
        <v>E352</v>
      </c>
      <c r="P3798" s="318"/>
      <c r="T3798" s="19" t="s">
        <v>1260</v>
      </c>
    </row>
    <row r="3799" spans="1:20" outlineLevel="2" x14ac:dyDescent="0.25">
      <c r="A3799" t="s">
        <v>312</v>
      </c>
      <c r="B3799" t="str">
        <f t="shared" si="1270"/>
        <v>E3529 (GIF) Struc/Improv, Mint Farm-11</v>
      </c>
      <c r="C3799" s="19" t="s">
        <v>1230</v>
      </c>
      <c r="E3799" s="27">
        <v>43434</v>
      </c>
      <c r="F3799" s="249">
        <v>153083</v>
      </c>
      <c r="G3799" s="67">
        <v>1.5099999999999999E-2</v>
      </c>
      <c r="H3799" s="250">
        <v>192.63</v>
      </c>
      <c r="I3799" s="249">
        <f t="shared" si="1271"/>
        <v>153083</v>
      </c>
      <c r="J3799" s="67">
        <f t="shared" si="1261"/>
        <v>1.5099999999999999E-2</v>
      </c>
      <c r="K3799" s="259">
        <f t="shared" si="1272"/>
        <v>192.62944166666668</v>
      </c>
      <c r="L3799" s="250">
        <f t="shared" si="1274"/>
        <v>0</v>
      </c>
      <c r="M3799" s="19" t="s">
        <v>1260</v>
      </c>
      <c r="O3799" s="32" t="str">
        <f t="shared" si="1273"/>
        <v>E352</v>
      </c>
      <c r="P3799" s="318"/>
      <c r="T3799" s="19" t="s">
        <v>1260</v>
      </c>
    </row>
    <row r="3800" spans="1:20" outlineLevel="2" x14ac:dyDescent="0.25">
      <c r="A3800" t="s">
        <v>312</v>
      </c>
      <c r="B3800" t="str">
        <f t="shared" si="1270"/>
        <v>E3529 (GIF) Struc/Improv, Mint Farm-12</v>
      </c>
      <c r="C3800" s="19" t="s">
        <v>1230</v>
      </c>
      <c r="E3800" s="27">
        <v>43465</v>
      </c>
      <c r="F3800" s="249">
        <v>153083</v>
      </c>
      <c r="G3800" s="67">
        <v>1.5099999999999999E-2</v>
      </c>
      <c r="H3800" s="250">
        <v>192.63</v>
      </c>
      <c r="I3800" s="249">
        <f t="shared" si="1271"/>
        <v>153083</v>
      </c>
      <c r="J3800" s="67">
        <f t="shared" si="1261"/>
        <v>1.5099999999999999E-2</v>
      </c>
      <c r="K3800" s="259">
        <f t="shared" si="1272"/>
        <v>192.62944166666668</v>
      </c>
      <c r="L3800" s="250">
        <f t="shared" si="1274"/>
        <v>0</v>
      </c>
      <c r="M3800" s="19" t="s">
        <v>1260</v>
      </c>
      <c r="O3800" s="32" t="str">
        <f t="shared" si="1273"/>
        <v>E352</v>
      </c>
      <c r="P3800" s="318"/>
      <c r="T3800" s="19" t="s">
        <v>1260</v>
      </c>
    </row>
    <row r="3801" spans="1:20" s="19" customFormat="1" ht="15.75" outlineLevel="1" thickBot="1" x14ac:dyDescent="0.3">
      <c r="A3801" s="28" t="s">
        <v>915</v>
      </c>
      <c r="C3801" s="20" t="s">
        <v>1233</v>
      </c>
      <c r="E3801" s="104" t="s">
        <v>1266</v>
      </c>
      <c r="F3801" s="29"/>
      <c r="G3801" s="30"/>
      <c r="H3801" s="41">
        <f>SUBTOTAL(9,H3789:H3800)</f>
        <v>2311.5600000000004</v>
      </c>
      <c r="I3801" s="29"/>
      <c r="J3801" s="30">
        <f t="shared" si="1261"/>
        <v>0</v>
      </c>
      <c r="K3801" s="41">
        <f>SUBTOTAL(9,K3789:K3800)</f>
        <v>2311.5533</v>
      </c>
      <c r="L3801" s="41">
        <f t="shared" si="1274"/>
        <v>-0.01</v>
      </c>
      <c r="O3801" s="32" t="str">
        <f>LEFT(A3801,5)</f>
        <v>E3529</v>
      </c>
      <c r="P3801" s="318">
        <f>-L3801/2</f>
        <v>5.0000000000000001E-3</v>
      </c>
    </row>
    <row r="3802" spans="1:20" ht="15.75" outlineLevel="2" thickTop="1" x14ac:dyDescent="0.25">
      <c r="A3802" t="s">
        <v>313</v>
      </c>
      <c r="B3802" t="str">
        <f t="shared" ref="B3802:B3813" si="1275">CONCATENATE(A3802,"-",MONTH(E3802))</f>
        <v>E3529 (GIF) Struc/Improv, Whitehorn-1</v>
      </c>
      <c r="C3802" s="19" t="s">
        <v>1230</v>
      </c>
      <c r="E3802" s="27">
        <v>43131</v>
      </c>
      <c r="F3802" s="249">
        <v>79169.490000000005</v>
      </c>
      <c r="G3802" s="67">
        <v>1.5099999999999999E-2</v>
      </c>
      <c r="H3802" s="250">
        <v>99.62</v>
      </c>
      <c r="I3802" s="249">
        <f t="shared" ref="I3802:I3813" si="1276">VLOOKUP(CONCATENATE(A3802,"-12"),$B$6:$F$7816,5,FALSE)</f>
        <v>79169.490000000005</v>
      </c>
      <c r="J3802" s="67">
        <f t="shared" si="1261"/>
        <v>1.5099999999999999E-2</v>
      </c>
      <c r="K3802" s="259">
        <f t="shared" ref="K3802:K3813" si="1277">I3802*J3802/12</f>
        <v>99.621608250000008</v>
      </c>
      <c r="L3802" s="250">
        <f t="shared" si="1274"/>
        <v>0</v>
      </c>
      <c r="M3802" s="19" t="s">
        <v>1260</v>
      </c>
      <c r="O3802" s="32" t="str">
        <f t="shared" ref="O3802:O3813" si="1278">LEFT(A3802,4)</f>
        <v>E352</v>
      </c>
      <c r="P3802" s="318"/>
      <c r="T3802" s="19" t="s">
        <v>1260</v>
      </c>
    </row>
    <row r="3803" spans="1:20" outlineLevel="2" x14ac:dyDescent="0.25">
      <c r="A3803" t="s">
        <v>313</v>
      </c>
      <c r="B3803" t="str">
        <f t="shared" si="1275"/>
        <v>E3529 (GIF) Struc/Improv, Whitehorn-2</v>
      </c>
      <c r="C3803" s="19" t="s">
        <v>1230</v>
      </c>
      <c r="E3803" s="27">
        <v>43159</v>
      </c>
      <c r="F3803" s="249">
        <v>79169.490000000005</v>
      </c>
      <c r="G3803" s="67">
        <v>1.5099999999999999E-2</v>
      </c>
      <c r="H3803" s="250">
        <v>99.62</v>
      </c>
      <c r="I3803" s="249">
        <f t="shared" si="1276"/>
        <v>79169.490000000005</v>
      </c>
      <c r="J3803" s="67">
        <f t="shared" si="1261"/>
        <v>1.5099999999999999E-2</v>
      </c>
      <c r="K3803" s="259">
        <f t="shared" si="1277"/>
        <v>99.621608250000008</v>
      </c>
      <c r="L3803" s="250">
        <f t="shared" si="1274"/>
        <v>0</v>
      </c>
      <c r="M3803" s="19" t="s">
        <v>1260</v>
      </c>
      <c r="O3803" s="32" t="str">
        <f t="shared" si="1278"/>
        <v>E352</v>
      </c>
      <c r="P3803" s="318"/>
      <c r="T3803" s="19" t="s">
        <v>1260</v>
      </c>
    </row>
    <row r="3804" spans="1:20" outlineLevel="2" x14ac:dyDescent="0.25">
      <c r="A3804" t="s">
        <v>313</v>
      </c>
      <c r="B3804" t="str">
        <f t="shared" si="1275"/>
        <v>E3529 (GIF) Struc/Improv, Whitehorn-3</v>
      </c>
      <c r="C3804" s="19" t="s">
        <v>1230</v>
      </c>
      <c r="E3804" s="27">
        <v>43190</v>
      </c>
      <c r="F3804" s="249">
        <v>79169.490000000005</v>
      </c>
      <c r="G3804" s="67">
        <v>1.5099999999999999E-2</v>
      </c>
      <c r="H3804" s="250">
        <v>99.62</v>
      </c>
      <c r="I3804" s="249">
        <f t="shared" si="1276"/>
        <v>79169.490000000005</v>
      </c>
      <c r="J3804" s="67">
        <f t="shared" si="1261"/>
        <v>1.5099999999999999E-2</v>
      </c>
      <c r="K3804" s="259">
        <f t="shared" si="1277"/>
        <v>99.621608250000008</v>
      </c>
      <c r="L3804" s="250">
        <f t="shared" si="1274"/>
        <v>0</v>
      </c>
      <c r="M3804" s="19" t="s">
        <v>1260</v>
      </c>
      <c r="O3804" s="32" t="str">
        <f t="shared" si="1278"/>
        <v>E352</v>
      </c>
      <c r="P3804" s="318"/>
      <c r="T3804" s="19" t="s">
        <v>1260</v>
      </c>
    </row>
    <row r="3805" spans="1:20" outlineLevel="2" x14ac:dyDescent="0.25">
      <c r="A3805" t="s">
        <v>313</v>
      </c>
      <c r="B3805" t="str">
        <f t="shared" si="1275"/>
        <v>E3529 (GIF) Struc/Improv, Whitehorn-4</v>
      </c>
      <c r="C3805" s="19" t="s">
        <v>1230</v>
      </c>
      <c r="E3805" s="27">
        <v>43220</v>
      </c>
      <c r="F3805" s="249">
        <v>79169.490000000005</v>
      </c>
      <c r="G3805" s="67">
        <v>1.5099999999999999E-2</v>
      </c>
      <c r="H3805" s="250">
        <v>99.62</v>
      </c>
      <c r="I3805" s="249">
        <f t="shared" si="1276"/>
        <v>79169.490000000005</v>
      </c>
      <c r="J3805" s="67">
        <f t="shared" si="1261"/>
        <v>1.5099999999999999E-2</v>
      </c>
      <c r="K3805" s="259">
        <f t="shared" si="1277"/>
        <v>99.621608250000008</v>
      </c>
      <c r="L3805" s="250">
        <f t="shared" si="1274"/>
        <v>0</v>
      </c>
      <c r="M3805" s="19" t="s">
        <v>1260</v>
      </c>
      <c r="O3805" s="32" t="str">
        <f t="shared" si="1278"/>
        <v>E352</v>
      </c>
      <c r="P3805" s="318"/>
      <c r="T3805" s="19" t="s">
        <v>1260</v>
      </c>
    </row>
    <row r="3806" spans="1:20" outlineLevel="2" x14ac:dyDescent="0.25">
      <c r="A3806" t="s">
        <v>313</v>
      </c>
      <c r="B3806" t="str">
        <f t="shared" si="1275"/>
        <v>E3529 (GIF) Struc/Improv, Whitehorn-5</v>
      </c>
      <c r="C3806" s="19" t="s">
        <v>1230</v>
      </c>
      <c r="E3806" s="27">
        <v>43251</v>
      </c>
      <c r="F3806" s="249">
        <v>79169.490000000005</v>
      </c>
      <c r="G3806" s="67">
        <v>1.5099999999999999E-2</v>
      </c>
      <c r="H3806" s="250">
        <v>99.62</v>
      </c>
      <c r="I3806" s="249">
        <f t="shared" si="1276"/>
        <v>79169.490000000005</v>
      </c>
      <c r="J3806" s="67">
        <f t="shared" si="1261"/>
        <v>1.5099999999999999E-2</v>
      </c>
      <c r="K3806" s="259">
        <f t="shared" si="1277"/>
        <v>99.621608250000008</v>
      </c>
      <c r="L3806" s="250">
        <f t="shared" si="1274"/>
        <v>0</v>
      </c>
      <c r="M3806" s="19" t="s">
        <v>1260</v>
      </c>
      <c r="O3806" s="32" t="str">
        <f t="shared" si="1278"/>
        <v>E352</v>
      </c>
      <c r="P3806" s="318"/>
      <c r="T3806" s="19" t="s">
        <v>1260</v>
      </c>
    </row>
    <row r="3807" spans="1:20" outlineLevel="2" x14ac:dyDescent="0.25">
      <c r="A3807" t="s">
        <v>313</v>
      </c>
      <c r="B3807" t="str">
        <f t="shared" si="1275"/>
        <v>E3529 (GIF) Struc/Improv, Whitehorn-6</v>
      </c>
      <c r="C3807" s="19" t="s">
        <v>1230</v>
      </c>
      <c r="E3807" s="27">
        <v>43281</v>
      </c>
      <c r="F3807" s="249">
        <v>79169.490000000005</v>
      </c>
      <c r="G3807" s="67">
        <v>1.5099999999999999E-2</v>
      </c>
      <c r="H3807" s="250">
        <v>99.62</v>
      </c>
      <c r="I3807" s="249">
        <f t="shared" si="1276"/>
        <v>79169.490000000005</v>
      </c>
      <c r="J3807" s="67">
        <f t="shared" si="1261"/>
        <v>1.5099999999999999E-2</v>
      </c>
      <c r="K3807" s="259">
        <f t="shared" si="1277"/>
        <v>99.621608250000008</v>
      </c>
      <c r="L3807" s="250">
        <f t="shared" si="1274"/>
        <v>0</v>
      </c>
      <c r="M3807" s="19" t="s">
        <v>1260</v>
      </c>
      <c r="O3807" s="32" t="str">
        <f t="shared" si="1278"/>
        <v>E352</v>
      </c>
      <c r="P3807" s="318"/>
      <c r="T3807" s="19" t="s">
        <v>1260</v>
      </c>
    </row>
    <row r="3808" spans="1:20" outlineLevel="2" x14ac:dyDescent="0.25">
      <c r="A3808" t="s">
        <v>313</v>
      </c>
      <c r="B3808" t="str">
        <f t="shared" si="1275"/>
        <v>E3529 (GIF) Struc/Improv, Whitehorn-7</v>
      </c>
      <c r="C3808" s="19" t="s">
        <v>1230</v>
      </c>
      <c r="E3808" s="27">
        <v>43312</v>
      </c>
      <c r="F3808" s="249">
        <v>79169.490000000005</v>
      </c>
      <c r="G3808" s="67">
        <v>1.5099999999999999E-2</v>
      </c>
      <c r="H3808" s="250">
        <v>99.62</v>
      </c>
      <c r="I3808" s="249">
        <f t="shared" si="1276"/>
        <v>79169.490000000005</v>
      </c>
      <c r="J3808" s="67">
        <f t="shared" si="1261"/>
        <v>1.5099999999999999E-2</v>
      </c>
      <c r="K3808" s="259">
        <f t="shared" si="1277"/>
        <v>99.621608250000008</v>
      </c>
      <c r="L3808" s="250">
        <f t="shared" si="1274"/>
        <v>0</v>
      </c>
      <c r="M3808" s="19" t="s">
        <v>1260</v>
      </c>
      <c r="O3808" s="32" t="str">
        <f t="shared" si="1278"/>
        <v>E352</v>
      </c>
      <c r="P3808" s="318"/>
      <c r="T3808" s="19" t="s">
        <v>1260</v>
      </c>
    </row>
    <row r="3809" spans="1:20" outlineLevel="2" x14ac:dyDescent="0.25">
      <c r="A3809" t="s">
        <v>313</v>
      </c>
      <c r="B3809" t="str">
        <f t="shared" si="1275"/>
        <v>E3529 (GIF) Struc/Improv, Whitehorn-8</v>
      </c>
      <c r="C3809" s="19" t="s">
        <v>1230</v>
      </c>
      <c r="E3809" s="27">
        <v>43343</v>
      </c>
      <c r="F3809" s="249">
        <v>79169.490000000005</v>
      </c>
      <c r="G3809" s="67">
        <v>1.5099999999999999E-2</v>
      </c>
      <c r="H3809" s="250">
        <v>99.62</v>
      </c>
      <c r="I3809" s="249">
        <f t="shared" si="1276"/>
        <v>79169.490000000005</v>
      </c>
      <c r="J3809" s="67">
        <f t="shared" si="1261"/>
        <v>1.5099999999999999E-2</v>
      </c>
      <c r="K3809" s="259">
        <f t="shared" si="1277"/>
        <v>99.621608250000008</v>
      </c>
      <c r="L3809" s="250">
        <f t="shared" si="1274"/>
        <v>0</v>
      </c>
      <c r="M3809" s="19" t="s">
        <v>1260</v>
      </c>
      <c r="O3809" s="32" t="str">
        <f t="shared" si="1278"/>
        <v>E352</v>
      </c>
      <c r="P3809" s="318"/>
      <c r="T3809" s="19" t="s">
        <v>1260</v>
      </c>
    </row>
    <row r="3810" spans="1:20" outlineLevel="2" x14ac:dyDescent="0.25">
      <c r="A3810" t="s">
        <v>313</v>
      </c>
      <c r="B3810" t="str">
        <f t="shared" si="1275"/>
        <v>E3529 (GIF) Struc/Improv, Whitehorn-9</v>
      </c>
      <c r="C3810" s="19" t="s">
        <v>1230</v>
      </c>
      <c r="E3810" s="27">
        <v>43373</v>
      </c>
      <c r="F3810" s="249">
        <v>79169.490000000005</v>
      </c>
      <c r="G3810" s="67">
        <v>1.5099999999999999E-2</v>
      </c>
      <c r="H3810" s="250">
        <v>99.62</v>
      </c>
      <c r="I3810" s="249">
        <f t="shared" si="1276"/>
        <v>79169.490000000005</v>
      </c>
      <c r="J3810" s="67">
        <f t="shared" si="1261"/>
        <v>1.5099999999999999E-2</v>
      </c>
      <c r="K3810" s="259">
        <f t="shared" si="1277"/>
        <v>99.621608250000008</v>
      </c>
      <c r="L3810" s="250">
        <f t="shared" si="1274"/>
        <v>0</v>
      </c>
      <c r="M3810" s="19" t="s">
        <v>1260</v>
      </c>
      <c r="O3810" s="32" t="str">
        <f t="shared" si="1278"/>
        <v>E352</v>
      </c>
      <c r="P3810" s="318"/>
      <c r="T3810" s="19" t="s">
        <v>1260</v>
      </c>
    </row>
    <row r="3811" spans="1:20" outlineLevel="2" x14ac:dyDescent="0.25">
      <c r="A3811" t="s">
        <v>313</v>
      </c>
      <c r="B3811" t="str">
        <f t="shared" si="1275"/>
        <v>E3529 (GIF) Struc/Improv, Whitehorn-10</v>
      </c>
      <c r="C3811" s="19" t="s">
        <v>1230</v>
      </c>
      <c r="E3811" s="27">
        <v>43404</v>
      </c>
      <c r="F3811" s="249">
        <v>79169.490000000005</v>
      </c>
      <c r="G3811" s="67">
        <v>1.5099999999999999E-2</v>
      </c>
      <c r="H3811" s="250">
        <v>99.62</v>
      </c>
      <c r="I3811" s="249">
        <f t="shared" si="1276"/>
        <v>79169.490000000005</v>
      </c>
      <c r="J3811" s="67">
        <f t="shared" si="1261"/>
        <v>1.5099999999999999E-2</v>
      </c>
      <c r="K3811" s="259">
        <f t="shared" si="1277"/>
        <v>99.621608250000008</v>
      </c>
      <c r="L3811" s="250">
        <f t="shared" si="1274"/>
        <v>0</v>
      </c>
      <c r="M3811" s="19" t="s">
        <v>1260</v>
      </c>
      <c r="O3811" s="32" t="str">
        <f t="shared" si="1278"/>
        <v>E352</v>
      </c>
      <c r="P3811" s="318"/>
      <c r="T3811" s="19" t="s">
        <v>1260</v>
      </c>
    </row>
    <row r="3812" spans="1:20" outlineLevel="2" x14ac:dyDescent="0.25">
      <c r="A3812" t="s">
        <v>313</v>
      </c>
      <c r="B3812" t="str">
        <f t="shared" si="1275"/>
        <v>E3529 (GIF) Struc/Improv, Whitehorn-11</v>
      </c>
      <c r="C3812" s="19" t="s">
        <v>1230</v>
      </c>
      <c r="E3812" s="27">
        <v>43434</v>
      </c>
      <c r="F3812" s="249">
        <v>79169.490000000005</v>
      </c>
      <c r="G3812" s="67">
        <v>1.5099999999999999E-2</v>
      </c>
      <c r="H3812" s="250">
        <v>99.62</v>
      </c>
      <c r="I3812" s="249">
        <f t="shared" si="1276"/>
        <v>79169.490000000005</v>
      </c>
      <c r="J3812" s="67">
        <f t="shared" si="1261"/>
        <v>1.5099999999999999E-2</v>
      </c>
      <c r="K3812" s="259">
        <f t="shared" si="1277"/>
        <v>99.621608250000008</v>
      </c>
      <c r="L3812" s="250">
        <f t="shared" si="1274"/>
        <v>0</v>
      </c>
      <c r="M3812" s="19" t="s">
        <v>1260</v>
      </c>
      <c r="O3812" s="32" t="str">
        <f t="shared" si="1278"/>
        <v>E352</v>
      </c>
      <c r="P3812" s="318"/>
      <c r="T3812" s="19" t="s">
        <v>1260</v>
      </c>
    </row>
    <row r="3813" spans="1:20" outlineLevel="2" x14ac:dyDescent="0.25">
      <c r="A3813" t="s">
        <v>313</v>
      </c>
      <c r="B3813" t="str">
        <f t="shared" si="1275"/>
        <v>E3529 (GIF) Struc/Improv, Whitehorn-12</v>
      </c>
      <c r="C3813" s="19" t="s">
        <v>1230</v>
      </c>
      <c r="E3813" s="27">
        <v>43465</v>
      </c>
      <c r="F3813" s="249">
        <v>79169.490000000005</v>
      </c>
      <c r="G3813" s="67">
        <v>1.5099999999999999E-2</v>
      </c>
      <c r="H3813" s="250">
        <v>99.62</v>
      </c>
      <c r="I3813" s="249">
        <f t="shared" si="1276"/>
        <v>79169.490000000005</v>
      </c>
      <c r="J3813" s="67">
        <f t="shared" si="1261"/>
        <v>1.5099999999999999E-2</v>
      </c>
      <c r="K3813" s="259">
        <f t="shared" si="1277"/>
        <v>99.621608250000008</v>
      </c>
      <c r="L3813" s="250">
        <f t="shared" si="1274"/>
        <v>0</v>
      </c>
      <c r="M3813" s="19" t="s">
        <v>1260</v>
      </c>
      <c r="O3813" s="32" t="str">
        <f t="shared" si="1278"/>
        <v>E352</v>
      </c>
      <c r="P3813" s="318"/>
      <c r="T3813" s="19" t="s">
        <v>1260</v>
      </c>
    </row>
    <row r="3814" spans="1:20" s="19" customFormat="1" ht="15.75" outlineLevel="1" thickBot="1" x14ac:dyDescent="0.3">
      <c r="A3814" s="28" t="s">
        <v>916</v>
      </c>
      <c r="C3814" s="20" t="s">
        <v>1233</v>
      </c>
      <c r="E3814" s="104" t="s">
        <v>1266</v>
      </c>
      <c r="F3814" s="29"/>
      <c r="G3814" s="30"/>
      <c r="H3814" s="41">
        <f>SUBTOTAL(9,H3802:H3813)</f>
        <v>1195.44</v>
      </c>
      <c r="I3814" s="29"/>
      <c r="J3814" s="30">
        <f t="shared" si="1261"/>
        <v>0</v>
      </c>
      <c r="K3814" s="41">
        <f>SUBTOTAL(9,K3802:K3813)</f>
        <v>1195.4592990000001</v>
      </c>
      <c r="L3814" s="41">
        <f t="shared" si="1274"/>
        <v>0.02</v>
      </c>
      <c r="O3814" s="32" t="str">
        <f>LEFT(A3814,5)</f>
        <v>E3529</v>
      </c>
      <c r="P3814" s="318">
        <f>-L3814/2</f>
        <v>-0.01</v>
      </c>
    </row>
    <row r="3815" spans="1:20" ht="15.75" outlineLevel="2" thickTop="1" x14ac:dyDescent="0.25">
      <c r="A3815" t="s">
        <v>314</v>
      </c>
      <c r="B3815" t="str">
        <f t="shared" ref="B3815:B3826" si="1279">CONCATENATE(A3815,"-",MONTH(E3815))</f>
        <v>E353 TSM Sta Eq, 3rd AC Line-1</v>
      </c>
      <c r="C3815" s="19" t="s">
        <v>1230</v>
      </c>
      <c r="E3815" s="27">
        <v>43131</v>
      </c>
      <c r="F3815" s="249">
        <v>38758572.109999999</v>
      </c>
      <c r="G3815" s="67">
        <v>2.3100000000000002E-2</v>
      </c>
      <c r="H3815" s="250">
        <v>74610.25</v>
      </c>
      <c r="I3815" s="249">
        <f t="shared" ref="I3815:I3826" si="1280">VLOOKUP(CONCATENATE(A3815,"-12"),$B$6:$F$7816,5,FALSE)</f>
        <v>38758572.109999999</v>
      </c>
      <c r="J3815" s="67">
        <f t="shared" si="1261"/>
        <v>2.3100000000000002E-2</v>
      </c>
      <c r="K3815" s="259">
        <f t="shared" ref="K3815:K3826" si="1281">I3815*J3815/12</f>
        <v>74610.251311750006</v>
      </c>
      <c r="L3815" s="250">
        <f t="shared" si="1274"/>
        <v>0</v>
      </c>
      <c r="M3815" s="19" t="s">
        <v>1260</v>
      </c>
      <c r="O3815" s="32" t="str">
        <f t="shared" ref="O3815:O3826" si="1282">LEFT(A3815,4)</f>
        <v>E353</v>
      </c>
      <c r="P3815" s="318"/>
      <c r="T3815" s="19" t="s">
        <v>1260</v>
      </c>
    </row>
    <row r="3816" spans="1:20" outlineLevel="2" x14ac:dyDescent="0.25">
      <c r="A3816" t="s">
        <v>314</v>
      </c>
      <c r="B3816" t="str">
        <f t="shared" si="1279"/>
        <v>E353 TSM Sta Eq, 3rd AC Line-2</v>
      </c>
      <c r="C3816" s="19" t="s">
        <v>1230</v>
      </c>
      <c r="E3816" s="27">
        <v>43159</v>
      </c>
      <c r="F3816" s="249">
        <v>38758572.109999999</v>
      </c>
      <c r="G3816" s="67">
        <v>2.3100000000000002E-2</v>
      </c>
      <c r="H3816" s="250">
        <v>74610.25</v>
      </c>
      <c r="I3816" s="249">
        <f t="shared" si="1280"/>
        <v>38758572.109999999</v>
      </c>
      <c r="J3816" s="67">
        <f t="shared" si="1261"/>
        <v>2.3100000000000002E-2</v>
      </c>
      <c r="K3816" s="259">
        <f t="shared" si="1281"/>
        <v>74610.251311750006</v>
      </c>
      <c r="L3816" s="250">
        <f t="shared" si="1274"/>
        <v>0</v>
      </c>
      <c r="M3816" s="19" t="s">
        <v>1260</v>
      </c>
      <c r="O3816" s="32" t="str">
        <f t="shared" si="1282"/>
        <v>E353</v>
      </c>
      <c r="P3816" s="318"/>
      <c r="T3816" s="19" t="s">
        <v>1260</v>
      </c>
    </row>
    <row r="3817" spans="1:20" outlineLevel="2" x14ac:dyDescent="0.25">
      <c r="A3817" t="s">
        <v>314</v>
      </c>
      <c r="B3817" t="str">
        <f t="shared" si="1279"/>
        <v>E353 TSM Sta Eq, 3rd AC Line-3</v>
      </c>
      <c r="C3817" s="19" t="s">
        <v>1230</v>
      </c>
      <c r="E3817" s="27">
        <v>43190</v>
      </c>
      <c r="F3817" s="249">
        <v>38758572.109999999</v>
      </c>
      <c r="G3817" s="67">
        <v>2.3100000000000002E-2</v>
      </c>
      <c r="H3817" s="250">
        <v>74610.25</v>
      </c>
      <c r="I3817" s="249">
        <f t="shared" si="1280"/>
        <v>38758572.109999999</v>
      </c>
      <c r="J3817" s="67">
        <f t="shared" si="1261"/>
        <v>2.3100000000000002E-2</v>
      </c>
      <c r="K3817" s="259">
        <f t="shared" si="1281"/>
        <v>74610.251311750006</v>
      </c>
      <c r="L3817" s="250">
        <f t="shared" si="1274"/>
        <v>0</v>
      </c>
      <c r="M3817" s="19" t="s">
        <v>1260</v>
      </c>
      <c r="O3817" s="32" t="str">
        <f t="shared" si="1282"/>
        <v>E353</v>
      </c>
      <c r="P3817" s="318"/>
      <c r="T3817" s="19" t="s">
        <v>1260</v>
      </c>
    </row>
    <row r="3818" spans="1:20" outlineLevel="2" x14ac:dyDescent="0.25">
      <c r="A3818" t="s">
        <v>314</v>
      </c>
      <c r="B3818" t="str">
        <f t="shared" si="1279"/>
        <v>E353 TSM Sta Eq, 3rd AC Line-4</v>
      </c>
      <c r="C3818" s="19" t="s">
        <v>1230</v>
      </c>
      <c r="E3818" s="27">
        <v>43220</v>
      </c>
      <c r="F3818" s="249">
        <v>38758572.109999999</v>
      </c>
      <c r="G3818" s="67">
        <v>2.3100000000000002E-2</v>
      </c>
      <c r="H3818" s="250">
        <v>74610.25</v>
      </c>
      <c r="I3818" s="249">
        <f t="shared" si="1280"/>
        <v>38758572.109999999</v>
      </c>
      <c r="J3818" s="67">
        <f t="shared" si="1261"/>
        <v>2.3100000000000002E-2</v>
      </c>
      <c r="K3818" s="259">
        <f t="shared" si="1281"/>
        <v>74610.251311750006</v>
      </c>
      <c r="L3818" s="250">
        <f t="shared" si="1274"/>
        <v>0</v>
      </c>
      <c r="M3818" s="19" t="s">
        <v>1260</v>
      </c>
      <c r="O3818" s="32" t="str">
        <f t="shared" si="1282"/>
        <v>E353</v>
      </c>
      <c r="P3818" s="318"/>
      <c r="T3818" s="19" t="s">
        <v>1260</v>
      </c>
    </row>
    <row r="3819" spans="1:20" outlineLevel="2" x14ac:dyDescent="0.25">
      <c r="A3819" t="s">
        <v>314</v>
      </c>
      <c r="B3819" t="str">
        <f t="shared" si="1279"/>
        <v>E353 TSM Sta Eq, 3rd AC Line-5</v>
      </c>
      <c r="C3819" s="19" t="s">
        <v>1230</v>
      </c>
      <c r="E3819" s="27">
        <v>43251</v>
      </c>
      <c r="F3819" s="249">
        <v>38758572.109999999</v>
      </c>
      <c r="G3819" s="67">
        <v>2.3100000000000002E-2</v>
      </c>
      <c r="H3819" s="250">
        <v>74610.25</v>
      </c>
      <c r="I3819" s="249">
        <f t="shared" si="1280"/>
        <v>38758572.109999999</v>
      </c>
      <c r="J3819" s="67">
        <f t="shared" si="1261"/>
        <v>2.3100000000000002E-2</v>
      </c>
      <c r="K3819" s="259">
        <f t="shared" si="1281"/>
        <v>74610.251311750006</v>
      </c>
      <c r="L3819" s="250">
        <f t="shared" si="1274"/>
        <v>0</v>
      </c>
      <c r="M3819" s="19" t="s">
        <v>1260</v>
      </c>
      <c r="O3819" s="32" t="str">
        <f t="shared" si="1282"/>
        <v>E353</v>
      </c>
      <c r="P3819" s="318"/>
      <c r="T3819" s="19" t="s">
        <v>1260</v>
      </c>
    </row>
    <row r="3820" spans="1:20" outlineLevel="2" x14ac:dyDescent="0.25">
      <c r="A3820" t="s">
        <v>314</v>
      </c>
      <c r="B3820" t="str">
        <f t="shared" si="1279"/>
        <v>E353 TSM Sta Eq, 3rd AC Line-6</v>
      </c>
      <c r="C3820" s="19" t="s">
        <v>1230</v>
      </c>
      <c r="E3820" s="27">
        <v>43281</v>
      </c>
      <c r="F3820" s="249">
        <v>38758572.109999999</v>
      </c>
      <c r="G3820" s="67">
        <v>2.3100000000000002E-2</v>
      </c>
      <c r="H3820" s="250">
        <v>74610.25</v>
      </c>
      <c r="I3820" s="249">
        <f t="shared" si="1280"/>
        <v>38758572.109999999</v>
      </c>
      <c r="J3820" s="67">
        <f t="shared" si="1261"/>
        <v>2.3100000000000002E-2</v>
      </c>
      <c r="K3820" s="259">
        <f t="shared" si="1281"/>
        <v>74610.251311750006</v>
      </c>
      <c r="L3820" s="250">
        <f t="shared" si="1274"/>
        <v>0</v>
      </c>
      <c r="M3820" s="19" t="s">
        <v>1260</v>
      </c>
      <c r="O3820" s="32" t="str">
        <f t="shared" si="1282"/>
        <v>E353</v>
      </c>
      <c r="P3820" s="318"/>
      <c r="T3820" s="19" t="s">
        <v>1260</v>
      </c>
    </row>
    <row r="3821" spans="1:20" outlineLevel="2" x14ac:dyDescent="0.25">
      <c r="A3821" t="s">
        <v>314</v>
      </c>
      <c r="B3821" t="str">
        <f t="shared" si="1279"/>
        <v>E353 TSM Sta Eq, 3rd AC Line-7</v>
      </c>
      <c r="C3821" s="19" t="s">
        <v>1230</v>
      </c>
      <c r="E3821" s="27">
        <v>43312</v>
      </c>
      <c r="F3821" s="249">
        <v>38758572.109999999</v>
      </c>
      <c r="G3821" s="67">
        <v>2.3100000000000002E-2</v>
      </c>
      <c r="H3821" s="250">
        <v>74610.25</v>
      </c>
      <c r="I3821" s="249">
        <f t="shared" si="1280"/>
        <v>38758572.109999999</v>
      </c>
      <c r="J3821" s="67">
        <f t="shared" si="1261"/>
        <v>2.3100000000000002E-2</v>
      </c>
      <c r="K3821" s="259">
        <f t="shared" si="1281"/>
        <v>74610.251311750006</v>
      </c>
      <c r="L3821" s="250">
        <f t="shared" si="1274"/>
        <v>0</v>
      </c>
      <c r="M3821" s="19" t="s">
        <v>1260</v>
      </c>
      <c r="O3821" s="32" t="str">
        <f t="shared" si="1282"/>
        <v>E353</v>
      </c>
      <c r="P3821" s="318"/>
      <c r="T3821" s="19" t="s">
        <v>1260</v>
      </c>
    </row>
    <row r="3822" spans="1:20" outlineLevel="2" x14ac:dyDescent="0.25">
      <c r="A3822" t="s">
        <v>314</v>
      </c>
      <c r="B3822" t="str">
        <f t="shared" si="1279"/>
        <v>E353 TSM Sta Eq, 3rd AC Line-8</v>
      </c>
      <c r="C3822" s="19" t="s">
        <v>1230</v>
      </c>
      <c r="E3822" s="27">
        <v>43343</v>
      </c>
      <c r="F3822" s="249">
        <v>38758572.109999999</v>
      </c>
      <c r="G3822" s="67">
        <v>2.3100000000000002E-2</v>
      </c>
      <c r="H3822" s="250">
        <v>74610.25</v>
      </c>
      <c r="I3822" s="249">
        <f t="shared" si="1280"/>
        <v>38758572.109999999</v>
      </c>
      <c r="J3822" s="67">
        <f t="shared" ref="J3822:J3885" si="1283">G3822</f>
        <v>2.3100000000000002E-2</v>
      </c>
      <c r="K3822" s="259">
        <f t="shared" si="1281"/>
        <v>74610.251311750006</v>
      </c>
      <c r="L3822" s="250">
        <f t="shared" si="1274"/>
        <v>0</v>
      </c>
      <c r="M3822" s="19" t="s">
        <v>1260</v>
      </c>
      <c r="O3822" s="32" t="str">
        <f t="shared" si="1282"/>
        <v>E353</v>
      </c>
      <c r="P3822" s="318"/>
      <c r="T3822" s="19" t="s">
        <v>1260</v>
      </c>
    </row>
    <row r="3823" spans="1:20" outlineLevel="2" x14ac:dyDescent="0.25">
      <c r="A3823" t="s">
        <v>314</v>
      </c>
      <c r="B3823" t="str">
        <f t="shared" si="1279"/>
        <v>E353 TSM Sta Eq, 3rd AC Line-9</v>
      </c>
      <c r="C3823" s="19" t="s">
        <v>1230</v>
      </c>
      <c r="E3823" s="27">
        <v>43373</v>
      </c>
      <c r="F3823" s="249">
        <v>38758572.109999999</v>
      </c>
      <c r="G3823" s="67">
        <v>2.3100000000000002E-2</v>
      </c>
      <c r="H3823" s="250">
        <v>74610.25</v>
      </c>
      <c r="I3823" s="249">
        <f t="shared" si="1280"/>
        <v>38758572.109999999</v>
      </c>
      <c r="J3823" s="67">
        <f t="shared" si="1283"/>
        <v>2.3100000000000002E-2</v>
      </c>
      <c r="K3823" s="259">
        <f t="shared" si="1281"/>
        <v>74610.251311750006</v>
      </c>
      <c r="L3823" s="250">
        <f t="shared" si="1274"/>
        <v>0</v>
      </c>
      <c r="M3823" s="19" t="s">
        <v>1260</v>
      </c>
      <c r="O3823" s="32" t="str">
        <f t="shared" si="1282"/>
        <v>E353</v>
      </c>
      <c r="P3823" s="318"/>
      <c r="T3823" s="19" t="s">
        <v>1260</v>
      </c>
    </row>
    <row r="3824" spans="1:20" outlineLevel="2" x14ac:dyDescent="0.25">
      <c r="A3824" t="s">
        <v>314</v>
      </c>
      <c r="B3824" t="str">
        <f t="shared" si="1279"/>
        <v>E353 TSM Sta Eq, 3rd AC Line-10</v>
      </c>
      <c r="C3824" s="19" t="s">
        <v>1230</v>
      </c>
      <c r="E3824" s="27">
        <v>43404</v>
      </c>
      <c r="F3824" s="249">
        <v>38758572.109999999</v>
      </c>
      <c r="G3824" s="67">
        <v>2.3100000000000002E-2</v>
      </c>
      <c r="H3824" s="250">
        <v>74610.25</v>
      </c>
      <c r="I3824" s="249">
        <f t="shared" si="1280"/>
        <v>38758572.109999999</v>
      </c>
      <c r="J3824" s="67">
        <f t="shared" si="1283"/>
        <v>2.3100000000000002E-2</v>
      </c>
      <c r="K3824" s="259">
        <f t="shared" si="1281"/>
        <v>74610.251311750006</v>
      </c>
      <c r="L3824" s="250">
        <f t="shared" si="1274"/>
        <v>0</v>
      </c>
      <c r="M3824" s="19" t="s">
        <v>1260</v>
      </c>
      <c r="O3824" s="32" t="str">
        <f t="shared" si="1282"/>
        <v>E353</v>
      </c>
      <c r="P3824" s="318"/>
      <c r="T3824" s="19" t="s">
        <v>1260</v>
      </c>
    </row>
    <row r="3825" spans="1:20" outlineLevel="2" x14ac:dyDescent="0.25">
      <c r="A3825" t="s">
        <v>314</v>
      </c>
      <c r="B3825" t="str">
        <f t="shared" si="1279"/>
        <v>E353 TSM Sta Eq, 3rd AC Line-11</v>
      </c>
      <c r="C3825" s="19" t="s">
        <v>1230</v>
      </c>
      <c r="E3825" s="27">
        <v>43434</v>
      </c>
      <c r="F3825" s="249">
        <v>38758572.109999999</v>
      </c>
      <c r="G3825" s="67">
        <v>2.3100000000000002E-2</v>
      </c>
      <c r="H3825" s="250">
        <v>74610.25</v>
      </c>
      <c r="I3825" s="249">
        <f t="shared" si="1280"/>
        <v>38758572.109999999</v>
      </c>
      <c r="J3825" s="67">
        <f t="shared" si="1283"/>
        <v>2.3100000000000002E-2</v>
      </c>
      <c r="K3825" s="259">
        <f t="shared" si="1281"/>
        <v>74610.251311750006</v>
      </c>
      <c r="L3825" s="250">
        <f t="shared" si="1274"/>
        <v>0</v>
      </c>
      <c r="M3825" s="19" t="s">
        <v>1260</v>
      </c>
      <c r="O3825" s="32" t="str">
        <f t="shared" si="1282"/>
        <v>E353</v>
      </c>
      <c r="P3825" s="318"/>
      <c r="T3825" s="19" t="s">
        <v>1260</v>
      </c>
    </row>
    <row r="3826" spans="1:20" outlineLevel="2" x14ac:dyDescent="0.25">
      <c r="A3826" t="s">
        <v>314</v>
      </c>
      <c r="B3826" t="str">
        <f t="shared" si="1279"/>
        <v>E353 TSM Sta Eq, 3rd AC Line-12</v>
      </c>
      <c r="C3826" s="19" t="s">
        <v>1230</v>
      </c>
      <c r="E3826" s="27">
        <v>43465</v>
      </c>
      <c r="F3826" s="249">
        <v>38758572.109999999</v>
      </c>
      <c r="G3826" s="67">
        <v>2.3100000000000002E-2</v>
      </c>
      <c r="H3826" s="250">
        <v>74610.25</v>
      </c>
      <c r="I3826" s="249">
        <f t="shared" si="1280"/>
        <v>38758572.109999999</v>
      </c>
      <c r="J3826" s="67">
        <f t="shared" si="1283"/>
        <v>2.3100000000000002E-2</v>
      </c>
      <c r="K3826" s="259">
        <f t="shared" si="1281"/>
        <v>74610.251311750006</v>
      </c>
      <c r="L3826" s="250">
        <f t="shared" si="1274"/>
        <v>0</v>
      </c>
      <c r="M3826" s="19" t="s">
        <v>1260</v>
      </c>
      <c r="O3826" s="32" t="str">
        <f t="shared" si="1282"/>
        <v>E353</v>
      </c>
      <c r="P3826" s="318"/>
      <c r="T3826" s="19" t="s">
        <v>1260</v>
      </c>
    </row>
    <row r="3827" spans="1:20" s="19" customFormat="1" ht="15.75" outlineLevel="1" thickBot="1" x14ac:dyDescent="0.3">
      <c r="A3827" s="28" t="s">
        <v>917</v>
      </c>
      <c r="C3827" s="20" t="s">
        <v>1233</v>
      </c>
      <c r="E3827" s="104" t="s">
        <v>1266</v>
      </c>
      <c r="F3827" s="29"/>
      <c r="G3827" s="30"/>
      <c r="H3827" s="41">
        <f>SUBTOTAL(9,H3815:H3826)</f>
        <v>895323</v>
      </c>
      <c r="I3827" s="29"/>
      <c r="J3827" s="30">
        <f t="shared" si="1283"/>
        <v>0</v>
      </c>
      <c r="K3827" s="41">
        <f>SUBTOTAL(9,K3815:K3826)</f>
        <v>895323.0157410003</v>
      </c>
      <c r="L3827" s="41">
        <f t="shared" si="1274"/>
        <v>0.02</v>
      </c>
      <c r="O3827" s="32" t="str">
        <f>LEFT(A3827,5)</f>
        <v xml:space="preserve">E353 </v>
      </c>
      <c r="P3827" s="318">
        <f>-L3827/2</f>
        <v>-0.01</v>
      </c>
    </row>
    <row r="3828" spans="1:20" ht="15.75" outlineLevel="2" thickTop="1" x14ac:dyDescent="0.25">
      <c r="A3828" t="s">
        <v>315</v>
      </c>
      <c r="B3828" t="str">
        <f t="shared" ref="B3828:B3839" si="1284">CONCATENATE(A3828,"-",MONTH(E3828))</f>
        <v>E353 TSM Sta Eq, Colstrip 3-4 -1</v>
      </c>
      <c r="C3828" s="19" t="s">
        <v>1230</v>
      </c>
      <c r="E3828" s="27">
        <v>43131</v>
      </c>
      <c r="F3828" s="249">
        <v>21135002.129999999</v>
      </c>
      <c r="G3828" s="67">
        <v>2.3100000000000002E-2</v>
      </c>
      <c r="H3828" s="250">
        <v>40684.879999999997</v>
      </c>
      <c r="I3828" s="249">
        <f t="shared" ref="I3828:I3839" si="1285">VLOOKUP(CONCATENATE(A3828,"-12"),$B$6:$F$7816,5,FALSE)</f>
        <v>21422218.489999998</v>
      </c>
      <c r="J3828" s="67">
        <f t="shared" si="1283"/>
        <v>2.3100000000000002E-2</v>
      </c>
      <c r="K3828" s="259">
        <f t="shared" ref="K3828:K3839" si="1286">I3828*J3828/12</f>
        <v>41237.770593250003</v>
      </c>
      <c r="L3828" s="250">
        <f t="shared" si="1274"/>
        <v>552.89</v>
      </c>
      <c r="M3828" s="19" t="s">
        <v>1260</v>
      </c>
      <c r="O3828" s="32" t="str">
        <f t="shared" ref="O3828:O3839" si="1287">LEFT(A3828,4)</f>
        <v>E353</v>
      </c>
      <c r="P3828" s="318"/>
      <c r="T3828" s="19" t="s">
        <v>1260</v>
      </c>
    </row>
    <row r="3829" spans="1:20" outlineLevel="2" x14ac:dyDescent="0.25">
      <c r="A3829" t="s">
        <v>315</v>
      </c>
      <c r="B3829" t="str">
        <f t="shared" si="1284"/>
        <v>E353 TSM Sta Eq, Colstrip 3-4 -2</v>
      </c>
      <c r="C3829" s="19" t="s">
        <v>1230</v>
      </c>
      <c r="E3829" s="27">
        <v>43159</v>
      </c>
      <c r="F3829" s="249">
        <v>21200847.379999999</v>
      </c>
      <c r="G3829" s="67">
        <v>2.3100000000000002E-2</v>
      </c>
      <c r="H3829" s="250">
        <v>40811.630000000005</v>
      </c>
      <c r="I3829" s="249">
        <f t="shared" si="1285"/>
        <v>21422218.489999998</v>
      </c>
      <c r="J3829" s="67">
        <f t="shared" si="1283"/>
        <v>2.3100000000000002E-2</v>
      </c>
      <c r="K3829" s="259">
        <f t="shared" si="1286"/>
        <v>41237.770593250003</v>
      </c>
      <c r="L3829" s="250">
        <f t="shared" si="1274"/>
        <v>426.14</v>
      </c>
      <c r="M3829" s="19" t="s">
        <v>1260</v>
      </c>
      <c r="O3829" s="32" t="str">
        <f t="shared" si="1287"/>
        <v>E353</v>
      </c>
      <c r="P3829" s="318"/>
      <c r="T3829" s="19" t="s">
        <v>1260</v>
      </c>
    </row>
    <row r="3830" spans="1:20" outlineLevel="2" x14ac:dyDescent="0.25">
      <c r="A3830" t="s">
        <v>315</v>
      </c>
      <c r="B3830" t="str">
        <f t="shared" si="1284"/>
        <v>E353 TSM Sta Eq, Colstrip 3-4 -3</v>
      </c>
      <c r="C3830" s="19" t="s">
        <v>1230</v>
      </c>
      <c r="E3830" s="27">
        <v>43190</v>
      </c>
      <c r="F3830" s="249">
        <v>21206244.809999999</v>
      </c>
      <c r="G3830" s="67">
        <v>2.3100000000000002E-2</v>
      </c>
      <c r="H3830" s="250">
        <v>40822.03</v>
      </c>
      <c r="I3830" s="249">
        <f t="shared" si="1285"/>
        <v>21422218.489999998</v>
      </c>
      <c r="J3830" s="67">
        <f t="shared" si="1283"/>
        <v>2.3100000000000002E-2</v>
      </c>
      <c r="K3830" s="259">
        <f t="shared" si="1286"/>
        <v>41237.770593250003</v>
      </c>
      <c r="L3830" s="250">
        <f t="shared" si="1274"/>
        <v>415.74</v>
      </c>
      <c r="M3830" s="19" t="s">
        <v>1260</v>
      </c>
      <c r="O3830" s="32" t="str">
        <f t="shared" si="1287"/>
        <v>E353</v>
      </c>
      <c r="P3830" s="318"/>
      <c r="T3830" s="19" t="s">
        <v>1260</v>
      </c>
    </row>
    <row r="3831" spans="1:20" outlineLevel="2" x14ac:dyDescent="0.25">
      <c r="A3831" t="s">
        <v>315</v>
      </c>
      <c r="B3831" t="str">
        <f t="shared" si="1284"/>
        <v>E353 TSM Sta Eq, Colstrip 3-4 -4</v>
      </c>
      <c r="C3831" s="19" t="s">
        <v>1230</v>
      </c>
      <c r="E3831" s="27">
        <v>43220</v>
      </c>
      <c r="F3831" s="249">
        <v>21213084.260000002</v>
      </c>
      <c r="G3831" s="67">
        <v>2.3100000000000002E-2</v>
      </c>
      <c r="H3831" s="250">
        <v>40835.18</v>
      </c>
      <c r="I3831" s="249">
        <f t="shared" si="1285"/>
        <v>21422218.489999998</v>
      </c>
      <c r="J3831" s="67">
        <f t="shared" si="1283"/>
        <v>2.3100000000000002E-2</v>
      </c>
      <c r="K3831" s="259">
        <f t="shared" si="1286"/>
        <v>41237.770593250003</v>
      </c>
      <c r="L3831" s="250">
        <f t="shared" si="1274"/>
        <v>402.59</v>
      </c>
      <c r="M3831" s="19" t="s">
        <v>1260</v>
      </c>
      <c r="O3831" s="32" t="str">
        <f t="shared" si="1287"/>
        <v>E353</v>
      </c>
      <c r="P3831" s="318"/>
      <c r="T3831" s="19" t="s">
        <v>1260</v>
      </c>
    </row>
    <row r="3832" spans="1:20" outlineLevel="2" x14ac:dyDescent="0.25">
      <c r="A3832" t="s">
        <v>315</v>
      </c>
      <c r="B3832" t="str">
        <f t="shared" si="1284"/>
        <v>E353 TSM Sta Eq, Colstrip 3-4 -5</v>
      </c>
      <c r="C3832" s="19" t="s">
        <v>1230</v>
      </c>
      <c r="E3832" s="27">
        <v>43251</v>
      </c>
      <c r="F3832" s="249">
        <v>21224815.559999999</v>
      </c>
      <c r="G3832" s="67">
        <v>2.3100000000000002E-2</v>
      </c>
      <c r="H3832" s="250">
        <v>40857.770000000004</v>
      </c>
      <c r="I3832" s="249">
        <f t="shared" si="1285"/>
        <v>21422218.489999998</v>
      </c>
      <c r="J3832" s="67">
        <f t="shared" si="1283"/>
        <v>2.3100000000000002E-2</v>
      </c>
      <c r="K3832" s="259">
        <f t="shared" si="1286"/>
        <v>41237.770593250003</v>
      </c>
      <c r="L3832" s="250">
        <f t="shared" si="1274"/>
        <v>380</v>
      </c>
      <c r="M3832" s="19" t="s">
        <v>1260</v>
      </c>
      <c r="O3832" s="32" t="str">
        <f t="shared" si="1287"/>
        <v>E353</v>
      </c>
      <c r="P3832" s="318"/>
      <c r="T3832" s="19" t="s">
        <v>1260</v>
      </c>
    </row>
    <row r="3833" spans="1:20" outlineLevel="2" x14ac:dyDescent="0.25">
      <c r="A3833" t="s">
        <v>315</v>
      </c>
      <c r="B3833" t="str">
        <f t="shared" si="1284"/>
        <v>E353 TSM Sta Eq, Colstrip 3-4 -6</v>
      </c>
      <c r="C3833" s="19" t="s">
        <v>1230</v>
      </c>
      <c r="E3833" s="27">
        <v>43281</v>
      </c>
      <c r="F3833" s="249">
        <v>21235240.710000001</v>
      </c>
      <c r="G3833" s="67">
        <v>2.3100000000000002E-2</v>
      </c>
      <c r="H3833" s="250">
        <v>40877.840000000004</v>
      </c>
      <c r="I3833" s="249">
        <f t="shared" si="1285"/>
        <v>21422218.489999998</v>
      </c>
      <c r="J3833" s="67">
        <f t="shared" si="1283"/>
        <v>2.3100000000000002E-2</v>
      </c>
      <c r="K3833" s="259">
        <f t="shared" si="1286"/>
        <v>41237.770593250003</v>
      </c>
      <c r="L3833" s="250">
        <f t="shared" si="1274"/>
        <v>359.93</v>
      </c>
      <c r="M3833" s="19" t="s">
        <v>1260</v>
      </c>
      <c r="O3833" s="32" t="str">
        <f t="shared" si="1287"/>
        <v>E353</v>
      </c>
      <c r="P3833" s="318"/>
      <c r="T3833" s="19" t="s">
        <v>1260</v>
      </c>
    </row>
    <row r="3834" spans="1:20" outlineLevel="2" x14ac:dyDescent="0.25">
      <c r="A3834" t="s">
        <v>315</v>
      </c>
      <c r="B3834" t="str">
        <f t="shared" si="1284"/>
        <v>E353 TSM Sta Eq, Colstrip 3-4 -7</v>
      </c>
      <c r="C3834" s="19" t="s">
        <v>1230</v>
      </c>
      <c r="E3834" s="27">
        <v>43312</v>
      </c>
      <c r="F3834" s="249">
        <v>21244537.949999999</v>
      </c>
      <c r="G3834" s="67">
        <v>2.3100000000000002E-2</v>
      </c>
      <c r="H3834" s="250">
        <v>40895.729999999996</v>
      </c>
      <c r="I3834" s="249">
        <f t="shared" si="1285"/>
        <v>21422218.489999998</v>
      </c>
      <c r="J3834" s="67">
        <f t="shared" si="1283"/>
        <v>2.3100000000000002E-2</v>
      </c>
      <c r="K3834" s="259">
        <f t="shared" si="1286"/>
        <v>41237.770593250003</v>
      </c>
      <c r="L3834" s="250">
        <f t="shared" si="1274"/>
        <v>342.04</v>
      </c>
      <c r="M3834" s="19" t="s">
        <v>1260</v>
      </c>
      <c r="O3834" s="32" t="str">
        <f t="shared" si="1287"/>
        <v>E353</v>
      </c>
      <c r="P3834" s="318"/>
      <c r="T3834" s="19" t="s">
        <v>1260</v>
      </c>
    </row>
    <row r="3835" spans="1:20" outlineLevel="2" x14ac:dyDescent="0.25">
      <c r="A3835" t="s">
        <v>315</v>
      </c>
      <c r="B3835" t="str">
        <f t="shared" si="1284"/>
        <v>E353 TSM Sta Eq, Colstrip 3-4 -8</v>
      </c>
      <c r="C3835" s="19" t="s">
        <v>1230</v>
      </c>
      <c r="E3835" s="27">
        <v>43343</v>
      </c>
      <c r="F3835" s="249">
        <v>21256945.030000001</v>
      </c>
      <c r="G3835" s="67">
        <v>2.3100000000000002E-2</v>
      </c>
      <c r="H3835" s="250">
        <v>40919.619999999995</v>
      </c>
      <c r="I3835" s="249">
        <f t="shared" si="1285"/>
        <v>21422218.489999998</v>
      </c>
      <c r="J3835" s="67">
        <f t="shared" si="1283"/>
        <v>2.3100000000000002E-2</v>
      </c>
      <c r="K3835" s="259">
        <f t="shared" si="1286"/>
        <v>41237.770593250003</v>
      </c>
      <c r="L3835" s="250">
        <f t="shared" si="1274"/>
        <v>318.14999999999998</v>
      </c>
      <c r="M3835" s="19" t="s">
        <v>1260</v>
      </c>
      <c r="O3835" s="32" t="str">
        <f t="shared" si="1287"/>
        <v>E353</v>
      </c>
      <c r="P3835" s="318"/>
      <c r="T3835" s="19" t="s">
        <v>1260</v>
      </c>
    </row>
    <row r="3836" spans="1:20" outlineLevel="2" x14ac:dyDescent="0.25">
      <c r="A3836" t="s">
        <v>315</v>
      </c>
      <c r="B3836" t="str">
        <f t="shared" si="1284"/>
        <v>E353 TSM Sta Eq, Colstrip 3-4 -9</v>
      </c>
      <c r="C3836" s="19" t="s">
        <v>1230</v>
      </c>
      <c r="E3836" s="27">
        <v>43373</v>
      </c>
      <c r="F3836" s="249">
        <v>21312447.25</v>
      </c>
      <c r="G3836" s="67">
        <v>2.3100000000000002E-2</v>
      </c>
      <c r="H3836" s="250">
        <v>41026.460000000006</v>
      </c>
      <c r="I3836" s="249">
        <f t="shared" si="1285"/>
        <v>21422218.489999998</v>
      </c>
      <c r="J3836" s="67">
        <f t="shared" si="1283"/>
        <v>2.3100000000000002E-2</v>
      </c>
      <c r="K3836" s="259">
        <f t="shared" si="1286"/>
        <v>41237.770593250003</v>
      </c>
      <c r="L3836" s="250">
        <f t="shared" si="1274"/>
        <v>211.31</v>
      </c>
      <c r="M3836" s="19" t="s">
        <v>1260</v>
      </c>
      <c r="O3836" s="32" t="str">
        <f t="shared" si="1287"/>
        <v>E353</v>
      </c>
      <c r="P3836" s="318"/>
      <c r="T3836" s="19" t="s">
        <v>1260</v>
      </c>
    </row>
    <row r="3837" spans="1:20" outlineLevel="2" x14ac:dyDescent="0.25">
      <c r="A3837" t="s">
        <v>315</v>
      </c>
      <c r="B3837" t="str">
        <f t="shared" si="1284"/>
        <v>E353 TSM Sta Eq, Colstrip 3-4 -10</v>
      </c>
      <c r="C3837" s="19" t="s">
        <v>1230</v>
      </c>
      <c r="E3837" s="27">
        <v>43404</v>
      </c>
      <c r="F3837" s="249">
        <v>21377655.23</v>
      </c>
      <c r="G3837" s="67">
        <v>2.3100000000000002E-2</v>
      </c>
      <c r="H3837" s="250">
        <v>41151.980000000003</v>
      </c>
      <c r="I3837" s="249">
        <f t="shared" si="1285"/>
        <v>21422218.489999998</v>
      </c>
      <c r="J3837" s="67">
        <f t="shared" si="1283"/>
        <v>2.3100000000000002E-2</v>
      </c>
      <c r="K3837" s="259">
        <f t="shared" si="1286"/>
        <v>41237.770593250003</v>
      </c>
      <c r="L3837" s="250">
        <f t="shared" si="1274"/>
        <v>85.79</v>
      </c>
      <c r="M3837" s="19" t="s">
        <v>1260</v>
      </c>
      <c r="O3837" s="32" t="str">
        <f t="shared" si="1287"/>
        <v>E353</v>
      </c>
      <c r="P3837" s="318"/>
      <c r="T3837" s="19" t="s">
        <v>1260</v>
      </c>
    </row>
    <row r="3838" spans="1:20" outlineLevel="2" x14ac:dyDescent="0.25">
      <c r="A3838" t="s">
        <v>315</v>
      </c>
      <c r="B3838" t="str">
        <f t="shared" si="1284"/>
        <v>E353 TSM Sta Eq, Colstrip 3-4 -11</v>
      </c>
      <c r="C3838" s="19" t="s">
        <v>1230</v>
      </c>
      <c r="E3838" s="27">
        <v>43434</v>
      </c>
      <c r="F3838" s="249">
        <v>21403479.350000001</v>
      </c>
      <c r="G3838" s="67">
        <v>2.3100000000000002E-2</v>
      </c>
      <c r="H3838" s="250">
        <v>41201.69</v>
      </c>
      <c r="I3838" s="249">
        <f t="shared" si="1285"/>
        <v>21422218.489999998</v>
      </c>
      <c r="J3838" s="67">
        <f t="shared" si="1283"/>
        <v>2.3100000000000002E-2</v>
      </c>
      <c r="K3838" s="259">
        <f t="shared" si="1286"/>
        <v>41237.770593250003</v>
      </c>
      <c r="L3838" s="250">
        <f t="shared" si="1274"/>
        <v>36.08</v>
      </c>
      <c r="M3838" s="19" t="s">
        <v>1260</v>
      </c>
      <c r="O3838" s="32" t="str">
        <f t="shared" si="1287"/>
        <v>E353</v>
      </c>
      <c r="P3838" s="318"/>
      <c r="T3838" s="19" t="s">
        <v>1260</v>
      </c>
    </row>
    <row r="3839" spans="1:20" outlineLevel="2" x14ac:dyDescent="0.25">
      <c r="A3839" t="s">
        <v>315</v>
      </c>
      <c r="B3839" t="str">
        <f t="shared" si="1284"/>
        <v>E353 TSM Sta Eq, Colstrip 3-4 -12</v>
      </c>
      <c r="C3839" s="19" t="s">
        <v>1230</v>
      </c>
      <c r="E3839" s="27">
        <v>43465</v>
      </c>
      <c r="F3839" s="249">
        <v>21422218.489999998</v>
      </c>
      <c r="G3839" s="67">
        <v>2.3100000000000002E-2</v>
      </c>
      <c r="H3839" s="250">
        <v>41237.769999999997</v>
      </c>
      <c r="I3839" s="249">
        <f t="shared" si="1285"/>
        <v>21422218.489999998</v>
      </c>
      <c r="J3839" s="67">
        <f t="shared" si="1283"/>
        <v>2.3100000000000002E-2</v>
      </c>
      <c r="K3839" s="259">
        <f t="shared" si="1286"/>
        <v>41237.770593250003</v>
      </c>
      <c r="L3839" s="250">
        <f t="shared" si="1274"/>
        <v>0</v>
      </c>
      <c r="M3839" s="19" t="s">
        <v>1260</v>
      </c>
      <c r="O3839" s="32" t="str">
        <f t="shared" si="1287"/>
        <v>E353</v>
      </c>
      <c r="P3839" s="318"/>
      <c r="T3839" s="19" t="s">
        <v>1260</v>
      </c>
    </row>
    <row r="3840" spans="1:20" s="19" customFormat="1" ht="15.75" outlineLevel="1" thickBot="1" x14ac:dyDescent="0.3">
      <c r="A3840" s="28" t="s">
        <v>918</v>
      </c>
      <c r="C3840" s="20" t="s">
        <v>1233</v>
      </c>
      <c r="E3840" s="104" t="s">
        <v>1266</v>
      </c>
      <c r="F3840" s="29"/>
      <c r="G3840" s="30"/>
      <c r="H3840" s="41">
        <f>SUBTOTAL(9,H3828:H3839)</f>
        <v>491322.58</v>
      </c>
      <c r="I3840" s="29"/>
      <c r="J3840" s="30">
        <f t="shared" si="1283"/>
        <v>0</v>
      </c>
      <c r="K3840" s="41">
        <f>SUBTOTAL(9,K3828:K3839)</f>
        <v>494853.24711900001</v>
      </c>
      <c r="L3840" s="41">
        <f t="shared" si="1274"/>
        <v>3530.67</v>
      </c>
      <c r="O3840" s="32" t="str">
        <f>LEFT(A3840,5)</f>
        <v xml:space="preserve">E353 </v>
      </c>
      <c r="P3840" s="318">
        <f>-L3840/2</f>
        <v>-1765.335</v>
      </c>
    </row>
    <row r="3841" spans="1:20" ht="15.75" outlineLevel="2" thickTop="1" x14ac:dyDescent="0.25">
      <c r="A3841" t="s">
        <v>316</v>
      </c>
      <c r="B3841" t="str">
        <f t="shared" ref="B3841:B3852" si="1288">CONCATENATE(A3841,"-",MONTH(E3841))</f>
        <v>E353 TSM Sta Eq, Wild Horse-WindRid-1</v>
      </c>
      <c r="C3841" s="19" t="s">
        <v>1230</v>
      </c>
      <c r="E3841" s="27">
        <v>43131</v>
      </c>
      <c r="F3841" s="249">
        <v>3427089.39</v>
      </c>
      <c r="G3841" s="67">
        <v>2.3100000000000002E-2</v>
      </c>
      <c r="H3841" s="250">
        <v>6597.1500000000005</v>
      </c>
      <c r="I3841" s="249">
        <f t="shared" ref="I3841:I3852" si="1289">VLOOKUP(CONCATENATE(A3841,"-12"),$B$6:$F$7816,5,FALSE)</f>
        <v>3427089.39</v>
      </c>
      <c r="J3841" s="67">
        <f t="shared" si="1283"/>
        <v>2.3100000000000002E-2</v>
      </c>
      <c r="K3841" s="259">
        <f t="shared" ref="K3841:K3852" si="1290">I3841*J3841/12</f>
        <v>6597.1470757500001</v>
      </c>
      <c r="L3841" s="250">
        <f t="shared" si="1274"/>
        <v>0</v>
      </c>
      <c r="M3841" s="19" t="s">
        <v>1260</v>
      </c>
      <c r="O3841" s="32" t="str">
        <f t="shared" ref="O3841:O3852" si="1291">LEFT(A3841,4)</f>
        <v>E353</v>
      </c>
      <c r="P3841" s="318"/>
      <c r="T3841" s="19" t="s">
        <v>1260</v>
      </c>
    </row>
    <row r="3842" spans="1:20" outlineLevel="2" x14ac:dyDescent="0.25">
      <c r="A3842" t="s">
        <v>316</v>
      </c>
      <c r="B3842" t="str">
        <f t="shared" si="1288"/>
        <v>E353 TSM Sta Eq, Wild Horse-WindRid-2</v>
      </c>
      <c r="C3842" s="19" t="s">
        <v>1230</v>
      </c>
      <c r="E3842" s="27">
        <v>43159</v>
      </c>
      <c r="F3842" s="249">
        <v>3427089.39</v>
      </c>
      <c r="G3842" s="67">
        <v>2.3100000000000002E-2</v>
      </c>
      <c r="H3842" s="250">
        <v>6597.1500000000005</v>
      </c>
      <c r="I3842" s="249">
        <f t="shared" si="1289"/>
        <v>3427089.39</v>
      </c>
      <c r="J3842" s="67">
        <f t="shared" si="1283"/>
        <v>2.3100000000000002E-2</v>
      </c>
      <c r="K3842" s="259">
        <f t="shared" si="1290"/>
        <v>6597.1470757500001</v>
      </c>
      <c r="L3842" s="250">
        <f t="shared" si="1274"/>
        <v>0</v>
      </c>
      <c r="M3842" s="19" t="s">
        <v>1260</v>
      </c>
      <c r="O3842" s="32" t="str">
        <f t="shared" si="1291"/>
        <v>E353</v>
      </c>
      <c r="P3842" s="318"/>
      <c r="T3842" s="19" t="s">
        <v>1260</v>
      </c>
    </row>
    <row r="3843" spans="1:20" outlineLevel="2" x14ac:dyDescent="0.25">
      <c r="A3843" t="s">
        <v>316</v>
      </c>
      <c r="B3843" t="str">
        <f t="shared" si="1288"/>
        <v>E353 TSM Sta Eq, Wild Horse-WindRid-3</v>
      </c>
      <c r="C3843" s="19" t="s">
        <v>1230</v>
      </c>
      <c r="E3843" s="27">
        <v>43190</v>
      </c>
      <c r="F3843" s="249">
        <v>3427089.39</v>
      </c>
      <c r="G3843" s="67">
        <v>2.3100000000000002E-2</v>
      </c>
      <c r="H3843" s="250">
        <v>6597.1500000000005</v>
      </c>
      <c r="I3843" s="249">
        <f t="shared" si="1289"/>
        <v>3427089.39</v>
      </c>
      <c r="J3843" s="67">
        <f t="shared" si="1283"/>
        <v>2.3100000000000002E-2</v>
      </c>
      <c r="K3843" s="259">
        <f t="shared" si="1290"/>
        <v>6597.1470757500001</v>
      </c>
      <c r="L3843" s="250">
        <f t="shared" si="1274"/>
        <v>0</v>
      </c>
      <c r="M3843" s="19" t="s">
        <v>1260</v>
      </c>
      <c r="O3843" s="32" t="str">
        <f t="shared" si="1291"/>
        <v>E353</v>
      </c>
      <c r="P3843" s="318"/>
      <c r="T3843" s="19" t="s">
        <v>1260</v>
      </c>
    </row>
    <row r="3844" spans="1:20" outlineLevel="2" x14ac:dyDescent="0.25">
      <c r="A3844" t="s">
        <v>316</v>
      </c>
      <c r="B3844" t="str">
        <f t="shared" si="1288"/>
        <v>E353 TSM Sta Eq, Wild Horse-WindRid-4</v>
      </c>
      <c r="C3844" s="19" t="s">
        <v>1230</v>
      </c>
      <c r="E3844" s="27">
        <v>43220</v>
      </c>
      <c r="F3844" s="249">
        <v>3427089.39</v>
      </c>
      <c r="G3844" s="67">
        <v>2.3100000000000002E-2</v>
      </c>
      <c r="H3844" s="250">
        <v>6597.1500000000005</v>
      </c>
      <c r="I3844" s="249">
        <f t="shared" si="1289"/>
        <v>3427089.39</v>
      </c>
      <c r="J3844" s="67">
        <f t="shared" si="1283"/>
        <v>2.3100000000000002E-2</v>
      </c>
      <c r="K3844" s="259">
        <f t="shared" si="1290"/>
        <v>6597.1470757500001</v>
      </c>
      <c r="L3844" s="250">
        <f t="shared" si="1274"/>
        <v>0</v>
      </c>
      <c r="M3844" s="19" t="s">
        <v>1260</v>
      </c>
      <c r="O3844" s="32" t="str">
        <f t="shared" si="1291"/>
        <v>E353</v>
      </c>
      <c r="P3844" s="318"/>
      <c r="T3844" s="19" t="s">
        <v>1260</v>
      </c>
    </row>
    <row r="3845" spans="1:20" outlineLevel="2" x14ac:dyDescent="0.25">
      <c r="A3845" t="s">
        <v>316</v>
      </c>
      <c r="B3845" t="str">
        <f t="shared" si="1288"/>
        <v>E353 TSM Sta Eq, Wild Horse-WindRid-5</v>
      </c>
      <c r="C3845" s="19" t="s">
        <v>1230</v>
      </c>
      <c r="E3845" s="27">
        <v>43251</v>
      </c>
      <c r="F3845" s="249">
        <v>3427089.39</v>
      </c>
      <c r="G3845" s="67">
        <v>2.3100000000000002E-2</v>
      </c>
      <c r="H3845" s="250">
        <v>6597.1500000000005</v>
      </c>
      <c r="I3845" s="249">
        <f t="shared" si="1289"/>
        <v>3427089.39</v>
      </c>
      <c r="J3845" s="67">
        <f t="shared" si="1283"/>
        <v>2.3100000000000002E-2</v>
      </c>
      <c r="K3845" s="259">
        <f t="shared" si="1290"/>
        <v>6597.1470757500001</v>
      </c>
      <c r="L3845" s="250">
        <f t="shared" si="1274"/>
        <v>0</v>
      </c>
      <c r="M3845" s="19" t="s">
        <v>1260</v>
      </c>
      <c r="O3845" s="32" t="str">
        <f t="shared" si="1291"/>
        <v>E353</v>
      </c>
      <c r="P3845" s="318"/>
      <c r="T3845" s="19" t="s">
        <v>1260</v>
      </c>
    </row>
    <row r="3846" spans="1:20" outlineLevel="2" x14ac:dyDescent="0.25">
      <c r="A3846" t="s">
        <v>316</v>
      </c>
      <c r="B3846" t="str">
        <f t="shared" si="1288"/>
        <v>E353 TSM Sta Eq, Wild Horse-WindRid-6</v>
      </c>
      <c r="C3846" s="19" t="s">
        <v>1230</v>
      </c>
      <c r="E3846" s="27">
        <v>43281</v>
      </c>
      <c r="F3846" s="249">
        <v>3427089.39</v>
      </c>
      <c r="G3846" s="67">
        <v>2.3100000000000002E-2</v>
      </c>
      <c r="H3846" s="250">
        <v>6597.1500000000005</v>
      </c>
      <c r="I3846" s="249">
        <f t="shared" si="1289"/>
        <v>3427089.39</v>
      </c>
      <c r="J3846" s="67">
        <f t="shared" si="1283"/>
        <v>2.3100000000000002E-2</v>
      </c>
      <c r="K3846" s="259">
        <f t="shared" si="1290"/>
        <v>6597.1470757500001</v>
      </c>
      <c r="L3846" s="250">
        <f t="shared" si="1274"/>
        <v>0</v>
      </c>
      <c r="M3846" s="19" t="s">
        <v>1260</v>
      </c>
      <c r="O3846" s="32" t="str">
        <f t="shared" si="1291"/>
        <v>E353</v>
      </c>
      <c r="P3846" s="318"/>
      <c r="T3846" s="19" t="s">
        <v>1260</v>
      </c>
    </row>
    <row r="3847" spans="1:20" outlineLevel="2" x14ac:dyDescent="0.25">
      <c r="A3847" t="s">
        <v>316</v>
      </c>
      <c r="B3847" t="str">
        <f t="shared" si="1288"/>
        <v>E353 TSM Sta Eq, Wild Horse-WindRid-7</v>
      </c>
      <c r="C3847" s="19" t="s">
        <v>1230</v>
      </c>
      <c r="E3847" s="27">
        <v>43312</v>
      </c>
      <c r="F3847" s="249">
        <v>3427089.39</v>
      </c>
      <c r="G3847" s="67">
        <v>2.3100000000000002E-2</v>
      </c>
      <c r="H3847" s="250">
        <v>6597.1500000000005</v>
      </c>
      <c r="I3847" s="249">
        <f t="shared" si="1289"/>
        <v>3427089.39</v>
      </c>
      <c r="J3847" s="67">
        <f t="shared" si="1283"/>
        <v>2.3100000000000002E-2</v>
      </c>
      <c r="K3847" s="259">
        <f t="shared" si="1290"/>
        <v>6597.1470757500001</v>
      </c>
      <c r="L3847" s="250">
        <f t="shared" si="1274"/>
        <v>0</v>
      </c>
      <c r="M3847" s="19" t="s">
        <v>1260</v>
      </c>
      <c r="O3847" s="32" t="str">
        <f t="shared" si="1291"/>
        <v>E353</v>
      </c>
      <c r="P3847" s="318"/>
      <c r="T3847" s="19" t="s">
        <v>1260</v>
      </c>
    </row>
    <row r="3848" spans="1:20" outlineLevel="2" x14ac:dyDescent="0.25">
      <c r="A3848" t="s">
        <v>316</v>
      </c>
      <c r="B3848" t="str">
        <f t="shared" si="1288"/>
        <v>E353 TSM Sta Eq, Wild Horse-WindRid-8</v>
      </c>
      <c r="C3848" s="19" t="s">
        <v>1230</v>
      </c>
      <c r="E3848" s="27">
        <v>43343</v>
      </c>
      <c r="F3848" s="249">
        <v>3427089.39</v>
      </c>
      <c r="G3848" s="67">
        <v>2.3100000000000002E-2</v>
      </c>
      <c r="H3848" s="250">
        <v>6597.1500000000005</v>
      </c>
      <c r="I3848" s="249">
        <f t="shared" si="1289"/>
        <v>3427089.39</v>
      </c>
      <c r="J3848" s="67">
        <f t="shared" si="1283"/>
        <v>2.3100000000000002E-2</v>
      </c>
      <c r="K3848" s="259">
        <f t="shared" si="1290"/>
        <v>6597.1470757500001</v>
      </c>
      <c r="L3848" s="250">
        <f t="shared" si="1274"/>
        <v>0</v>
      </c>
      <c r="M3848" s="19" t="s">
        <v>1260</v>
      </c>
      <c r="O3848" s="32" t="str">
        <f t="shared" si="1291"/>
        <v>E353</v>
      </c>
      <c r="P3848" s="318"/>
      <c r="T3848" s="19" t="s">
        <v>1260</v>
      </c>
    </row>
    <row r="3849" spans="1:20" outlineLevel="2" x14ac:dyDescent="0.25">
      <c r="A3849" t="s">
        <v>316</v>
      </c>
      <c r="B3849" t="str">
        <f t="shared" si="1288"/>
        <v>E353 TSM Sta Eq, Wild Horse-WindRid-9</v>
      </c>
      <c r="C3849" s="19" t="s">
        <v>1230</v>
      </c>
      <c r="E3849" s="27">
        <v>43373</v>
      </c>
      <c r="F3849" s="249">
        <v>3427089.39</v>
      </c>
      <c r="G3849" s="67">
        <v>2.3100000000000002E-2</v>
      </c>
      <c r="H3849" s="250">
        <v>6597.1500000000005</v>
      </c>
      <c r="I3849" s="249">
        <f t="shared" si="1289"/>
        <v>3427089.39</v>
      </c>
      <c r="J3849" s="67">
        <f t="shared" si="1283"/>
        <v>2.3100000000000002E-2</v>
      </c>
      <c r="K3849" s="259">
        <f t="shared" si="1290"/>
        <v>6597.1470757500001</v>
      </c>
      <c r="L3849" s="250">
        <f t="shared" si="1274"/>
        <v>0</v>
      </c>
      <c r="M3849" s="19" t="s">
        <v>1260</v>
      </c>
      <c r="O3849" s="32" t="str">
        <f t="shared" si="1291"/>
        <v>E353</v>
      </c>
      <c r="P3849" s="318"/>
      <c r="T3849" s="19" t="s">
        <v>1260</v>
      </c>
    </row>
    <row r="3850" spans="1:20" outlineLevel="2" x14ac:dyDescent="0.25">
      <c r="A3850" t="s">
        <v>316</v>
      </c>
      <c r="B3850" t="str">
        <f t="shared" si="1288"/>
        <v>E353 TSM Sta Eq, Wild Horse-WindRid-10</v>
      </c>
      <c r="C3850" s="19" t="s">
        <v>1230</v>
      </c>
      <c r="E3850" s="27">
        <v>43404</v>
      </c>
      <c r="F3850" s="249">
        <v>3427089.39</v>
      </c>
      <c r="G3850" s="67">
        <v>2.3100000000000002E-2</v>
      </c>
      <c r="H3850" s="250">
        <v>6597.1500000000005</v>
      </c>
      <c r="I3850" s="249">
        <f t="shared" si="1289"/>
        <v>3427089.39</v>
      </c>
      <c r="J3850" s="67">
        <f t="shared" si="1283"/>
        <v>2.3100000000000002E-2</v>
      </c>
      <c r="K3850" s="259">
        <f t="shared" si="1290"/>
        <v>6597.1470757500001</v>
      </c>
      <c r="L3850" s="250">
        <f t="shared" si="1274"/>
        <v>0</v>
      </c>
      <c r="M3850" s="19" t="s">
        <v>1260</v>
      </c>
      <c r="O3850" s="32" t="str">
        <f t="shared" si="1291"/>
        <v>E353</v>
      </c>
      <c r="P3850" s="318"/>
      <c r="T3850" s="19" t="s">
        <v>1260</v>
      </c>
    </row>
    <row r="3851" spans="1:20" outlineLevel="2" x14ac:dyDescent="0.25">
      <c r="A3851" t="s">
        <v>316</v>
      </c>
      <c r="B3851" t="str">
        <f t="shared" si="1288"/>
        <v>E353 TSM Sta Eq, Wild Horse-WindRid-11</v>
      </c>
      <c r="C3851" s="19" t="s">
        <v>1230</v>
      </c>
      <c r="E3851" s="27">
        <v>43434</v>
      </c>
      <c r="F3851" s="249">
        <v>3427089.39</v>
      </c>
      <c r="G3851" s="67">
        <v>2.3100000000000002E-2</v>
      </c>
      <c r="H3851" s="250">
        <v>6597.1500000000005</v>
      </c>
      <c r="I3851" s="249">
        <f t="shared" si="1289"/>
        <v>3427089.39</v>
      </c>
      <c r="J3851" s="67">
        <f t="shared" si="1283"/>
        <v>2.3100000000000002E-2</v>
      </c>
      <c r="K3851" s="259">
        <f t="shared" si="1290"/>
        <v>6597.1470757500001</v>
      </c>
      <c r="L3851" s="250">
        <f t="shared" si="1274"/>
        <v>0</v>
      </c>
      <c r="M3851" s="19" t="s">
        <v>1260</v>
      </c>
      <c r="O3851" s="32" t="str">
        <f t="shared" si="1291"/>
        <v>E353</v>
      </c>
      <c r="P3851" s="318"/>
      <c r="T3851" s="19" t="s">
        <v>1260</v>
      </c>
    </row>
    <row r="3852" spans="1:20" outlineLevel="2" x14ac:dyDescent="0.25">
      <c r="A3852" t="s">
        <v>316</v>
      </c>
      <c r="B3852" t="str">
        <f t="shared" si="1288"/>
        <v>E353 TSM Sta Eq, Wild Horse-WindRid-12</v>
      </c>
      <c r="C3852" s="19" t="s">
        <v>1230</v>
      </c>
      <c r="E3852" s="27">
        <v>43465</v>
      </c>
      <c r="F3852" s="249">
        <v>3427089.39</v>
      </c>
      <c r="G3852" s="67">
        <v>2.3100000000000002E-2</v>
      </c>
      <c r="H3852" s="250">
        <v>6597.1500000000005</v>
      </c>
      <c r="I3852" s="249">
        <f t="shared" si="1289"/>
        <v>3427089.39</v>
      </c>
      <c r="J3852" s="67">
        <f t="shared" si="1283"/>
        <v>2.3100000000000002E-2</v>
      </c>
      <c r="K3852" s="259">
        <f t="shared" si="1290"/>
        <v>6597.1470757500001</v>
      </c>
      <c r="L3852" s="250">
        <f t="shared" si="1274"/>
        <v>0</v>
      </c>
      <c r="M3852" s="19" t="s">
        <v>1260</v>
      </c>
      <c r="O3852" s="32" t="str">
        <f t="shared" si="1291"/>
        <v>E353</v>
      </c>
      <c r="P3852" s="318"/>
      <c r="T3852" s="19" t="s">
        <v>1260</v>
      </c>
    </row>
    <row r="3853" spans="1:20" s="19" customFormat="1" ht="15.75" outlineLevel="1" thickBot="1" x14ac:dyDescent="0.3">
      <c r="A3853" s="28" t="s">
        <v>919</v>
      </c>
      <c r="C3853" s="20" t="s">
        <v>1233</v>
      </c>
      <c r="E3853" s="104" t="s">
        <v>1266</v>
      </c>
      <c r="F3853" s="29"/>
      <c r="G3853" s="30"/>
      <c r="H3853" s="41">
        <f>SUBTOTAL(9,H3841:H3852)</f>
        <v>79165.799999999988</v>
      </c>
      <c r="I3853" s="29"/>
      <c r="J3853" s="30">
        <f t="shared" si="1283"/>
        <v>0</v>
      </c>
      <c r="K3853" s="41">
        <f>SUBTOTAL(9,K3841:K3852)</f>
        <v>79165.76490900002</v>
      </c>
      <c r="L3853" s="41">
        <f t="shared" si="1274"/>
        <v>-0.04</v>
      </c>
      <c r="O3853" s="32" t="str">
        <f>LEFT(A3853,5)</f>
        <v xml:space="preserve">E353 </v>
      </c>
      <c r="P3853" s="318">
        <f>-L3853/2</f>
        <v>0.02</v>
      </c>
    </row>
    <row r="3854" spans="1:20" ht="15.75" outlineLevel="2" thickTop="1" x14ac:dyDescent="0.25">
      <c r="A3854" t="s">
        <v>317</v>
      </c>
      <c r="B3854" t="str">
        <f t="shared" ref="B3854:B3865" si="1292">CONCATENATE(A3854,"-",MONTH(E3854))</f>
        <v>E353 TSM Sta Eq, Wind Ridge-NonProj-1</v>
      </c>
      <c r="C3854" s="19" t="s">
        <v>1230</v>
      </c>
      <c r="E3854" s="27">
        <v>43131</v>
      </c>
      <c r="F3854" s="249">
        <v>4292697.96</v>
      </c>
      <c r="G3854" s="67">
        <v>2.3100000000000002E-2</v>
      </c>
      <c r="H3854" s="250">
        <v>8263.4500000000007</v>
      </c>
      <c r="I3854" s="249">
        <f t="shared" ref="I3854:I3865" si="1293">VLOOKUP(CONCATENATE(A3854,"-12"),$B$6:$F$7816,5,FALSE)</f>
        <v>4292697.96</v>
      </c>
      <c r="J3854" s="67">
        <f t="shared" si="1283"/>
        <v>2.3100000000000002E-2</v>
      </c>
      <c r="K3854" s="259">
        <f t="shared" ref="K3854:K3865" si="1294">I3854*J3854/12</f>
        <v>8263.4435730000005</v>
      </c>
      <c r="L3854" s="250">
        <f t="shared" si="1274"/>
        <v>-0.01</v>
      </c>
      <c r="M3854" s="19" t="s">
        <v>1260</v>
      </c>
      <c r="O3854" s="32" t="str">
        <f t="shared" ref="O3854:O3865" si="1295">LEFT(A3854,4)</f>
        <v>E353</v>
      </c>
      <c r="P3854" s="318"/>
      <c r="T3854" s="19" t="s">
        <v>1260</v>
      </c>
    </row>
    <row r="3855" spans="1:20" outlineLevel="2" x14ac:dyDescent="0.25">
      <c r="A3855" t="s">
        <v>317</v>
      </c>
      <c r="B3855" t="str">
        <f t="shared" si="1292"/>
        <v>E353 TSM Sta Eq, Wind Ridge-NonProj-2</v>
      </c>
      <c r="C3855" s="19" t="s">
        <v>1230</v>
      </c>
      <c r="E3855" s="27">
        <v>43159</v>
      </c>
      <c r="F3855" s="249">
        <v>4292697.96</v>
      </c>
      <c r="G3855" s="67">
        <v>2.3100000000000002E-2</v>
      </c>
      <c r="H3855" s="250">
        <v>8263.4500000000007</v>
      </c>
      <c r="I3855" s="249">
        <f t="shared" si="1293"/>
        <v>4292697.96</v>
      </c>
      <c r="J3855" s="67">
        <f t="shared" si="1283"/>
        <v>2.3100000000000002E-2</v>
      </c>
      <c r="K3855" s="259">
        <f t="shared" si="1294"/>
        <v>8263.4435730000005</v>
      </c>
      <c r="L3855" s="250">
        <f t="shared" si="1274"/>
        <v>-0.01</v>
      </c>
      <c r="M3855" s="19" t="s">
        <v>1260</v>
      </c>
      <c r="O3855" s="32" t="str">
        <f t="shared" si="1295"/>
        <v>E353</v>
      </c>
      <c r="P3855" s="318"/>
      <c r="T3855" s="19" t="s">
        <v>1260</v>
      </c>
    </row>
    <row r="3856" spans="1:20" outlineLevel="2" x14ac:dyDescent="0.25">
      <c r="A3856" t="s">
        <v>317</v>
      </c>
      <c r="B3856" t="str">
        <f t="shared" si="1292"/>
        <v>E353 TSM Sta Eq, Wind Ridge-NonProj-3</v>
      </c>
      <c r="C3856" s="19" t="s">
        <v>1230</v>
      </c>
      <c r="E3856" s="27">
        <v>43190</v>
      </c>
      <c r="F3856" s="249">
        <v>4292697.96</v>
      </c>
      <c r="G3856" s="67">
        <v>2.3100000000000002E-2</v>
      </c>
      <c r="H3856" s="250">
        <v>8263.4500000000007</v>
      </c>
      <c r="I3856" s="249">
        <f t="shared" si="1293"/>
        <v>4292697.96</v>
      </c>
      <c r="J3856" s="67">
        <f t="shared" si="1283"/>
        <v>2.3100000000000002E-2</v>
      </c>
      <c r="K3856" s="259">
        <f t="shared" si="1294"/>
        <v>8263.4435730000005</v>
      </c>
      <c r="L3856" s="250">
        <f t="shared" si="1274"/>
        <v>-0.01</v>
      </c>
      <c r="M3856" s="19" t="s">
        <v>1260</v>
      </c>
      <c r="O3856" s="32" t="str">
        <f t="shared" si="1295"/>
        <v>E353</v>
      </c>
      <c r="P3856" s="318"/>
      <c r="T3856" s="19" t="s">
        <v>1260</v>
      </c>
    </row>
    <row r="3857" spans="1:20" outlineLevel="2" x14ac:dyDescent="0.25">
      <c r="A3857" t="s">
        <v>317</v>
      </c>
      <c r="B3857" t="str">
        <f t="shared" si="1292"/>
        <v>E353 TSM Sta Eq, Wind Ridge-NonProj-4</v>
      </c>
      <c r="C3857" s="19" t="s">
        <v>1230</v>
      </c>
      <c r="E3857" s="27">
        <v>43220</v>
      </c>
      <c r="F3857" s="249">
        <v>4292697.96</v>
      </c>
      <c r="G3857" s="67">
        <v>2.3100000000000002E-2</v>
      </c>
      <c r="H3857" s="250">
        <v>8263.4500000000007</v>
      </c>
      <c r="I3857" s="249">
        <f t="shared" si="1293"/>
        <v>4292697.96</v>
      </c>
      <c r="J3857" s="67">
        <f t="shared" si="1283"/>
        <v>2.3100000000000002E-2</v>
      </c>
      <c r="K3857" s="259">
        <f t="shared" si="1294"/>
        <v>8263.4435730000005</v>
      </c>
      <c r="L3857" s="250">
        <f t="shared" si="1274"/>
        <v>-0.01</v>
      </c>
      <c r="M3857" s="19" t="s">
        <v>1260</v>
      </c>
      <c r="O3857" s="32" t="str">
        <f t="shared" si="1295"/>
        <v>E353</v>
      </c>
      <c r="P3857" s="318"/>
      <c r="T3857" s="19" t="s">
        <v>1260</v>
      </c>
    </row>
    <row r="3858" spans="1:20" outlineLevel="2" x14ac:dyDescent="0.25">
      <c r="A3858" t="s">
        <v>317</v>
      </c>
      <c r="B3858" t="str">
        <f t="shared" si="1292"/>
        <v>E353 TSM Sta Eq, Wind Ridge-NonProj-5</v>
      </c>
      <c r="C3858" s="19" t="s">
        <v>1230</v>
      </c>
      <c r="E3858" s="27">
        <v>43251</v>
      </c>
      <c r="F3858" s="249">
        <v>4292697.96</v>
      </c>
      <c r="G3858" s="67">
        <v>2.3100000000000002E-2</v>
      </c>
      <c r="H3858" s="250">
        <v>8263.4500000000007</v>
      </c>
      <c r="I3858" s="249">
        <f t="shared" si="1293"/>
        <v>4292697.96</v>
      </c>
      <c r="J3858" s="67">
        <f t="shared" si="1283"/>
        <v>2.3100000000000002E-2</v>
      </c>
      <c r="K3858" s="259">
        <f t="shared" si="1294"/>
        <v>8263.4435730000005</v>
      </c>
      <c r="L3858" s="250">
        <f t="shared" si="1274"/>
        <v>-0.01</v>
      </c>
      <c r="M3858" s="19" t="s">
        <v>1260</v>
      </c>
      <c r="O3858" s="32" t="str">
        <f t="shared" si="1295"/>
        <v>E353</v>
      </c>
      <c r="P3858" s="318"/>
      <c r="T3858" s="19" t="s">
        <v>1260</v>
      </c>
    </row>
    <row r="3859" spans="1:20" outlineLevel="2" x14ac:dyDescent="0.25">
      <c r="A3859" t="s">
        <v>317</v>
      </c>
      <c r="B3859" t="str">
        <f t="shared" si="1292"/>
        <v>E353 TSM Sta Eq, Wind Ridge-NonProj-6</v>
      </c>
      <c r="C3859" s="19" t="s">
        <v>1230</v>
      </c>
      <c r="E3859" s="27">
        <v>43281</v>
      </c>
      <c r="F3859" s="249">
        <v>4292697.96</v>
      </c>
      <c r="G3859" s="67">
        <v>2.3100000000000002E-2</v>
      </c>
      <c r="H3859" s="250">
        <v>8263.4500000000007</v>
      </c>
      <c r="I3859" s="249">
        <f t="shared" si="1293"/>
        <v>4292697.96</v>
      </c>
      <c r="J3859" s="67">
        <f t="shared" si="1283"/>
        <v>2.3100000000000002E-2</v>
      </c>
      <c r="K3859" s="259">
        <f t="shared" si="1294"/>
        <v>8263.4435730000005</v>
      </c>
      <c r="L3859" s="250">
        <f t="shared" si="1274"/>
        <v>-0.01</v>
      </c>
      <c r="M3859" s="19" t="s">
        <v>1260</v>
      </c>
      <c r="O3859" s="32" t="str">
        <f t="shared" si="1295"/>
        <v>E353</v>
      </c>
      <c r="P3859" s="318"/>
      <c r="T3859" s="19" t="s">
        <v>1260</v>
      </c>
    </row>
    <row r="3860" spans="1:20" outlineLevel="2" x14ac:dyDescent="0.25">
      <c r="A3860" t="s">
        <v>317</v>
      </c>
      <c r="B3860" t="str">
        <f t="shared" si="1292"/>
        <v>E353 TSM Sta Eq, Wind Ridge-NonProj-7</v>
      </c>
      <c r="C3860" s="19" t="s">
        <v>1230</v>
      </c>
      <c r="E3860" s="27">
        <v>43312</v>
      </c>
      <c r="F3860" s="249">
        <v>4292697.96</v>
      </c>
      <c r="G3860" s="67">
        <v>2.3100000000000002E-2</v>
      </c>
      <c r="H3860" s="250">
        <v>8263.4500000000007</v>
      </c>
      <c r="I3860" s="249">
        <f t="shared" si="1293"/>
        <v>4292697.96</v>
      </c>
      <c r="J3860" s="67">
        <f t="shared" si="1283"/>
        <v>2.3100000000000002E-2</v>
      </c>
      <c r="K3860" s="259">
        <f t="shared" si="1294"/>
        <v>8263.4435730000005</v>
      </c>
      <c r="L3860" s="250">
        <f t="shared" ref="L3860:L3923" si="1296">ROUND(K3860-H3860,2)</f>
        <v>-0.01</v>
      </c>
      <c r="M3860" s="19" t="s">
        <v>1260</v>
      </c>
      <c r="O3860" s="32" t="str">
        <f t="shared" si="1295"/>
        <v>E353</v>
      </c>
      <c r="P3860" s="318"/>
      <c r="T3860" s="19" t="s">
        <v>1260</v>
      </c>
    </row>
    <row r="3861" spans="1:20" outlineLevel="2" x14ac:dyDescent="0.25">
      <c r="A3861" t="s">
        <v>317</v>
      </c>
      <c r="B3861" t="str">
        <f t="shared" si="1292"/>
        <v>E353 TSM Sta Eq, Wind Ridge-NonProj-8</v>
      </c>
      <c r="C3861" s="19" t="s">
        <v>1230</v>
      </c>
      <c r="E3861" s="27">
        <v>43343</v>
      </c>
      <c r="F3861" s="249">
        <v>4292697.96</v>
      </c>
      <c r="G3861" s="67">
        <v>2.3100000000000002E-2</v>
      </c>
      <c r="H3861" s="250">
        <v>8263.4500000000007</v>
      </c>
      <c r="I3861" s="249">
        <f t="shared" si="1293"/>
        <v>4292697.96</v>
      </c>
      <c r="J3861" s="67">
        <f t="shared" si="1283"/>
        <v>2.3100000000000002E-2</v>
      </c>
      <c r="K3861" s="259">
        <f t="shared" si="1294"/>
        <v>8263.4435730000005</v>
      </c>
      <c r="L3861" s="250">
        <f t="shared" si="1296"/>
        <v>-0.01</v>
      </c>
      <c r="M3861" s="19" t="s">
        <v>1260</v>
      </c>
      <c r="O3861" s="32" t="str">
        <f t="shared" si="1295"/>
        <v>E353</v>
      </c>
      <c r="P3861" s="318"/>
      <c r="T3861" s="19" t="s">
        <v>1260</v>
      </c>
    </row>
    <row r="3862" spans="1:20" outlineLevel="2" x14ac:dyDescent="0.25">
      <c r="A3862" t="s">
        <v>317</v>
      </c>
      <c r="B3862" t="str">
        <f t="shared" si="1292"/>
        <v>E353 TSM Sta Eq, Wind Ridge-NonProj-9</v>
      </c>
      <c r="C3862" s="19" t="s">
        <v>1230</v>
      </c>
      <c r="E3862" s="27">
        <v>43373</v>
      </c>
      <c r="F3862" s="249">
        <v>4292697.96</v>
      </c>
      <c r="G3862" s="67">
        <v>2.3100000000000002E-2</v>
      </c>
      <c r="H3862" s="250">
        <v>8263.4500000000007</v>
      </c>
      <c r="I3862" s="249">
        <f t="shared" si="1293"/>
        <v>4292697.96</v>
      </c>
      <c r="J3862" s="67">
        <f t="shared" si="1283"/>
        <v>2.3100000000000002E-2</v>
      </c>
      <c r="K3862" s="259">
        <f t="shared" si="1294"/>
        <v>8263.4435730000005</v>
      </c>
      <c r="L3862" s="250">
        <f t="shared" si="1296"/>
        <v>-0.01</v>
      </c>
      <c r="M3862" s="19" t="s">
        <v>1260</v>
      </c>
      <c r="O3862" s="32" t="str">
        <f t="shared" si="1295"/>
        <v>E353</v>
      </c>
      <c r="P3862" s="318"/>
      <c r="T3862" s="19" t="s">
        <v>1260</v>
      </c>
    </row>
    <row r="3863" spans="1:20" outlineLevel="2" x14ac:dyDescent="0.25">
      <c r="A3863" t="s">
        <v>317</v>
      </c>
      <c r="B3863" t="str">
        <f t="shared" si="1292"/>
        <v>E353 TSM Sta Eq, Wind Ridge-NonProj-10</v>
      </c>
      <c r="C3863" s="19" t="s">
        <v>1230</v>
      </c>
      <c r="E3863" s="27">
        <v>43404</v>
      </c>
      <c r="F3863" s="249">
        <v>4292697.96</v>
      </c>
      <c r="G3863" s="67">
        <v>2.3100000000000002E-2</v>
      </c>
      <c r="H3863" s="250">
        <v>8263.4500000000007</v>
      </c>
      <c r="I3863" s="249">
        <f t="shared" si="1293"/>
        <v>4292697.96</v>
      </c>
      <c r="J3863" s="67">
        <f t="shared" si="1283"/>
        <v>2.3100000000000002E-2</v>
      </c>
      <c r="K3863" s="259">
        <f t="shared" si="1294"/>
        <v>8263.4435730000005</v>
      </c>
      <c r="L3863" s="250">
        <f t="shared" si="1296"/>
        <v>-0.01</v>
      </c>
      <c r="M3863" s="19" t="s">
        <v>1260</v>
      </c>
      <c r="O3863" s="32" t="str">
        <f t="shared" si="1295"/>
        <v>E353</v>
      </c>
      <c r="P3863" s="318"/>
      <c r="T3863" s="19" t="s">
        <v>1260</v>
      </c>
    </row>
    <row r="3864" spans="1:20" outlineLevel="2" x14ac:dyDescent="0.25">
      <c r="A3864" t="s">
        <v>317</v>
      </c>
      <c r="B3864" t="str">
        <f t="shared" si="1292"/>
        <v>E353 TSM Sta Eq, Wind Ridge-NonProj-11</v>
      </c>
      <c r="C3864" s="19" t="s">
        <v>1230</v>
      </c>
      <c r="E3864" s="27">
        <v>43434</v>
      </c>
      <c r="F3864" s="249">
        <v>4292697.96</v>
      </c>
      <c r="G3864" s="67">
        <v>2.3100000000000002E-2</v>
      </c>
      <c r="H3864" s="250">
        <v>8263.4500000000007</v>
      </c>
      <c r="I3864" s="249">
        <f t="shared" si="1293"/>
        <v>4292697.96</v>
      </c>
      <c r="J3864" s="67">
        <f t="shared" si="1283"/>
        <v>2.3100000000000002E-2</v>
      </c>
      <c r="K3864" s="259">
        <f t="shared" si="1294"/>
        <v>8263.4435730000005</v>
      </c>
      <c r="L3864" s="250">
        <f t="shared" si="1296"/>
        <v>-0.01</v>
      </c>
      <c r="M3864" s="19" t="s">
        <v>1260</v>
      </c>
      <c r="O3864" s="32" t="str">
        <f t="shared" si="1295"/>
        <v>E353</v>
      </c>
      <c r="P3864" s="318"/>
      <c r="T3864" s="19" t="s">
        <v>1260</v>
      </c>
    </row>
    <row r="3865" spans="1:20" outlineLevel="2" x14ac:dyDescent="0.25">
      <c r="A3865" t="s">
        <v>317</v>
      </c>
      <c r="B3865" t="str">
        <f t="shared" si="1292"/>
        <v>E353 TSM Sta Eq, Wind Ridge-NonProj-12</v>
      </c>
      <c r="C3865" s="19" t="s">
        <v>1230</v>
      </c>
      <c r="E3865" s="27">
        <v>43465</v>
      </c>
      <c r="F3865" s="249">
        <v>4292697.96</v>
      </c>
      <c r="G3865" s="67">
        <v>2.3100000000000002E-2</v>
      </c>
      <c r="H3865" s="250">
        <v>8263.4500000000007</v>
      </c>
      <c r="I3865" s="249">
        <f t="shared" si="1293"/>
        <v>4292697.96</v>
      </c>
      <c r="J3865" s="67">
        <f t="shared" si="1283"/>
        <v>2.3100000000000002E-2</v>
      </c>
      <c r="K3865" s="259">
        <f t="shared" si="1294"/>
        <v>8263.4435730000005</v>
      </c>
      <c r="L3865" s="250">
        <f t="shared" si="1296"/>
        <v>-0.01</v>
      </c>
      <c r="M3865" s="19" t="s">
        <v>1260</v>
      </c>
      <c r="O3865" s="32" t="str">
        <f t="shared" si="1295"/>
        <v>E353</v>
      </c>
      <c r="P3865" s="318"/>
      <c r="T3865" s="19" t="s">
        <v>1260</v>
      </c>
    </row>
    <row r="3866" spans="1:20" s="19" customFormat="1" ht="15.75" outlineLevel="1" thickBot="1" x14ac:dyDescent="0.3">
      <c r="A3866" s="28" t="s">
        <v>920</v>
      </c>
      <c r="C3866" s="20" t="s">
        <v>1233</v>
      </c>
      <c r="E3866" s="104" t="s">
        <v>1266</v>
      </c>
      <c r="F3866" s="29"/>
      <c r="G3866" s="30"/>
      <c r="H3866" s="41">
        <f>SUBTOTAL(9,H3854:H3865)</f>
        <v>99161.39999999998</v>
      </c>
      <c r="I3866" s="29"/>
      <c r="J3866" s="30">
        <f t="shared" si="1283"/>
        <v>0</v>
      </c>
      <c r="K3866" s="41">
        <f>SUBTOTAL(9,K3854:K3865)</f>
        <v>99161.322875999977</v>
      </c>
      <c r="L3866" s="41">
        <f t="shared" si="1296"/>
        <v>-0.08</v>
      </c>
      <c r="O3866" s="32" t="str">
        <f>LEFT(A3866,5)</f>
        <v xml:space="preserve">E353 </v>
      </c>
      <c r="P3866" s="318">
        <f>-L3866/2</f>
        <v>0.04</v>
      </c>
    </row>
    <row r="3867" spans="1:20" ht="15.75" outlineLevel="2" thickTop="1" x14ac:dyDescent="0.25">
      <c r="A3867" t="s">
        <v>318</v>
      </c>
      <c r="B3867" t="str">
        <f t="shared" ref="B3867:B3878" si="1297">CONCATENATE(A3867,"-",MONTH(E3867))</f>
        <v>E353 TSM Station Equipment-1</v>
      </c>
      <c r="C3867" s="19" t="s">
        <v>1230</v>
      </c>
      <c r="E3867" s="27">
        <v>43131</v>
      </c>
      <c r="F3867" s="249">
        <v>254738723.96000001</v>
      </c>
      <c r="G3867" s="67">
        <v>2.3100000000000002E-2</v>
      </c>
      <c r="H3867" s="250">
        <v>490372.04000000004</v>
      </c>
      <c r="I3867" s="249">
        <f t="shared" ref="I3867:I3878" si="1298">VLOOKUP(CONCATENATE(A3867,"-12"),$B$6:$F$7816,5,FALSE)</f>
        <v>104786220.31999999</v>
      </c>
      <c r="J3867" s="67">
        <f t="shared" si="1283"/>
        <v>2.3100000000000002E-2</v>
      </c>
      <c r="K3867" s="259">
        <f t="shared" ref="K3867:K3878" si="1299">I3867*J3867/12</f>
        <v>201713.474116</v>
      </c>
      <c r="L3867" s="250">
        <f t="shared" si="1296"/>
        <v>-288658.57</v>
      </c>
      <c r="M3867" s="19" t="s">
        <v>1260</v>
      </c>
      <c r="O3867" s="32" t="str">
        <f t="shared" ref="O3867:O3878" si="1300">LEFT(A3867,4)</f>
        <v>E353</v>
      </c>
      <c r="P3867" s="318"/>
      <c r="T3867" s="19" t="s">
        <v>1260</v>
      </c>
    </row>
    <row r="3868" spans="1:20" outlineLevel="2" x14ac:dyDescent="0.25">
      <c r="A3868" t="s">
        <v>318</v>
      </c>
      <c r="B3868" t="str">
        <f t="shared" si="1297"/>
        <v>E353 TSM Station Equipment-2</v>
      </c>
      <c r="C3868" s="19" t="s">
        <v>1230</v>
      </c>
      <c r="E3868" s="27">
        <v>43159</v>
      </c>
      <c r="F3868" s="249">
        <v>254286274.12</v>
      </c>
      <c r="G3868" s="67">
        <v>2.3100000000000002E-2</v>
      </c>
      <c r="H3868" s="250">
        <v>489501.07999999996</v>
      </c>
      <c r="I3868" s="249">
        <f t="shared" si="1298"/>
        <v>104786220.31999999</v>
      </c>
      <c r="J3868" s="67">
        <f t="shared" si="1283"/>
        <v>2.3100000000000002E-2</v>
      </c>
      <c r="K3868" s="259">
        <f t="shared" si="1299"/>
        <v>201713.474116</v>
      </c>
      <c r="L3868" s="250">
        <f t="shared" si="1296"/>
        <v>-287787.61</v>
      </c>
      <c r="M3868" s="19" t="s">
        <v>1260</v>
      </c>
      <c r="O3868" s="32" t="str">
        <f t="shared" si="1300"/>
        <v>E353</v>
      </c>
      <c r="P3868" s="318"/>
      <c r="T3868" s="19" t="s">
        <v>1260</v>
      </c>
    </row>
    <row r="3869" spans="1:20" outlineLevel="2" x14ac:dyDescent="0.25">
      <c r="A3869" t="s">
        <v>318</v>
      </c>
      <c r="B3869" t="str">
        <f t="shared" si="1297"/>
        <v>E353 TSM Station Equipment-3</v>
      </c>
      <c r="C3869" s="19" t="s">
        <v>1230</v>
      </c>
      <c r="E3869" s="27">
        <v>43190</v>
      </c>
      <c r="F3869" s="249">
        <v>254376065.91</v>
      </c>
      <c r="G3869" s="67">
        <v>2.3100000000000002E-2</v>
      </c>
      <c r="H3869" s="250">
        <v>489673.92</v>
      </c>
      <c r="I3869" s="249">
        <f t="shared" si="1298"/>
        <v>104786220.31999999</v>
      </c>
      <c r="J3869" s="67">
        <f t="shared" si="1283"/>
        <v>2.3100000000000002E-2</v>
      </c>
      <c r="K3869" s="259">
        <f t="shared" si="1299"/>
        <v>201713.474116</v>
      </c>
      <c r="L3869" s="250">
        <f t="shared" si="1296"/>
        <v>-287960.45</v>
      </c>
      <c r="M3869" s="19" t="s">
        <v>1260</v>
      </c>
      <c r="O3869" s="32" t="str">
        <f t="shared" si="1300"/>
        <v>E353</v>
      </c>
      <c r="P3869" s="318"/>
      <c r="T3869" s="19" t="s">
        <v>1260</v>
      </c>
    </row>
    <row r="3870" spans="1:20" outlineLevel="2" x14ac:dyDescent="0.25">
      <c r="A3870" t="s">
        <v>318</v>
      </c>
      <c r="B3870" t="str">
        <f t="shared" si="1297"/>
        <v>E353 TSM Station Equipment-4</v>
      </c>
      <c r="C3870" s="19" t="s">
        <v>1230</v>
      </c>
      <c r="E3870" s="27">
        <v>43220</v>
      </c>
      <c r="F3870" s="249">
        <v>92053844.400000006</v>
      </c>
      <c r="G3870" s="67">
        <v>2.3100000000000002E-2</v>
      </c>
      <c r="H3870" s="250">
        <v>177203.65000000002</v>
      </c>
      <c r="I3870" s="249">
        <f t="shared" si="1298"/>
        <v>104786220.31999999</v>
      </c>
      <c r="J3870" s="67">
        <f t="shared" si="1283"/>
        <v>2.3100000000000002E-2</v>
      </c>
      <c r="K3870" s="259">
        <f t="shared" si="1299"/>
        <v>201713.474116</v>
      </c>
      <c r="L3870" s="250">
        <f t="shared" si="1296"/>
        <v>24509.82</v>
      </c>
      <c r="M3870" s="19" t="s">
        <v>1260</v>
      </c>
      <c r="O3870" s="32" t="str">
        <f t="shared" si="1300"/>
        <v>E353</v>
      </c>
      <c r="P3870" s="318"/>
      <c r="T3870" s="19" t="s">
        <v>1260</v>
      </c>
    </row>
    <row r="3871" spans="1:20" outlineLevel="2" x14ac:dyDescent="0.25">
      <c r="A3871" t="s">
        <v>318</v>
      </c>
      <c r="B3871" t="str">
        <f t="shared" si="1297"/>
        <v>E353 TSM Station Equipment-5</v>
      </c>
      <c r="C3871" s="19" t="s">
        <v>1230</v>
      </c>
      <c r="E3871" s="27">
        <v>43251</v>
      </c>
      <c r="F3871" s="249">
        <v>97614777.189999998</v>
      </c>
      <c r="G3871" s="67">
        <v>2.3100000000000002E-2</v>
      </c>
      <c r="H3871" s="250">
        <v>187908.44</v>
      </c>
      <c r="I3871" s="249">
        <f t="shared" si="1298"/>
        <v>104786220.31999999</v>
      </c>
      <c r="J3871" s="67">
        <f t="shared" si="1283"/>
        <v>2.3100000000000002E-2</v>
      </c>
      <c r="K3871" s="259">
        <f t="shared" si="1299"/>
        <v>201713.474116</v>
      </c>
      <c r="L3871" s="250">
        <f t="shared" si="1296"/>
        <v>13805.03</v>
      </c>
      <c r="M3871" s="19" t="s">
        <v>1260</v>
      </c>
      <c r="O3871" s="32" t="str">
        <f t="shared" si="1300"/>
        <v>E353</v>
      </c>
      <c r="P3871" s="318"/>
      <c r="T3871" s="19" t="s">
        <v>1260</v>
      </c>
    </row>
    <row r="3872" spans="1:20" outlineLevel="2" x14ac:dyDescent="0.25">
      <c r="A3872" t="s">
        <v>318</v>
      </c>
      <c r="B3872" t="str">
        <f t="shared" si="1297"/>
        <v>E353 TSM Station Equipment-6</v>
      </c>
      <c r="C3872" s="19" t="s">
        <v>1230</v>
      </c>
      <c r="E3872" s="27">
        <v>43281</v>
      </c>
      <c r="F3872" s="249">
        <v>103178483.65000001</v>
      </c>
      <c r="G3872" s="67">
        <v>2.3100000000000002E-2</v>
      </c>
      <c r="H3872" s="250">
        <v>198618.58000000002</v>
      </c>
      <c r="I3872" s="249">
        <f t="shared" si="1298"/>
        <v>104786220.31999999</v>
      </c>
      <c r="J3872" s="67">
        <f t="shared" si="1283"/>
        <v>2.3100000000000002E-2</v>
      </c>
      <c r="K3872" s="259">
        <f t="shared" si="1299"/>
        <v>201713.474116</v>
      </c>
      <c r="L3872" s="250">
        <f t="shared" si="1296"/>
        <v>3094.89</v>
      </c>
      <c r="M3872" s="19" t="s">
        <v>1260</v>
      </c>
      <c r="O3872" s="32" t="str">
        <f t="shared" si="1300"/>
        <v>E353</v>
      </c>
      <c r="P3872" s="318"/>
      <c r="T3872" s="19" t="s">
        <v>1260</v>
      </c>
    </row>
    <row r="3873" spans="1:20" outlineLevel="2" x14ac:dyDescent="0.25">
      <c r="A3873" t="s">
        <v>318</v>
      </c>
      <c r="B3873" t="str">
        <f t="shared" si="1297"/>
        <v>E353 TSM Station Equipment-7</v>
      </c>
      <c r="C3873" s="19" t="s">
        <v>1230</v>
      </c>
      <c r="E3873" s="27">
        <v>43312</v>
      </c>
      <c r="F3873" s="249">
        <v>103889308.98999999</v>
      </c>
      <c r="G3873" s="67">
        <v>2.3100000000000002E-2</v>
      </c>
      <c r="H3873" s="250">
        <v>199986.91999999998</v>
      </c>
      <c r="I3873" s="249">
        <f t="shared" si="1298"/>
        <v>104786220.31999999</v>
      </c>
      <c r="J3873" s="67">
        <f t="shared" si="1283"/>
        <v>2.3100000000000002E-2</v>
      </c>
      <c r="K3873" s="259">
        <f t="shared" si="1299"/>
        <v>201713.474116</v>
      </c>
      <c r="L3873" s="250">
        <f t="shared" si="1296"/>
        <v>1726.55</v>
      </c>
      <c r="M3873" s="19" t="s">
        <v>1260</v>
      </c>
      <c r="O3873" s="32" t="str">
        <f t="shared" si="1300"/>
        <v>E353</v>
      </c>
      <c r="P3873" s="318"/>
      <c r="T3873" s="19" t="s">
        <v>1260</v>
      </c>
    </row>
    <row r="3874" spans="1:20" outlineLevel="2" x14ac:dyDescent="0.25">
      <c r="A3874" t="s">
        <v>318</v>
      </c>
      <c r="B3874" t="str">
        <f t="shared" si="1297"/>
        <v>E353 TSM Station Equipment-8</v>
      </c>
      <c r="C3874" s="19" t="s">
        <v>1230</v>
      </c>
      <c r="E3874" s="27">
        <v>43343</v>
      </c>
      <c r="F3874" s="249">
        <v>104652747.72</v>
      </c>
      <c r="G3874" s="67">
        <v>2.3100000000000002E-2</v>
      </c>
      <c r="H3874" s="250">
        <v>201456.54</v>
      </c>
      <c r="I3874" s="249">
        <f t="shared" si="1298"/>
        <v>104786220.31999999</v>
      </c>
      <c r="J3874" s="67">
        <f t="shared" si="1283"/>
        <v>2.3100000000000002E-2</v>
      </c>
      <c r="K3874" s="259">
        <f t="shared" si="1299"/>
        <v>201713.474116</v>
      </c>
      <c r="L3874" s="250">
        <f t="shared" si="1296"/>
        <v>256.93</v>
      </c>
      <c r="M3874" s="19" t="s">
        <v>1260</v>
      </c>
      <c r="O3874" s="32" t="str">
        <f t="shared" si="1300"/>
        <v>E353</v>
      </c>
      <c r="P3874" s="318"/>
      <c r="T3874" s="19" t="s">
        <v>1260</v>
      </c>
    </row>
    <row r="3875" spans="1:20" outlineLevel="2" x14ac:dyDescent="0.25">
      <c r="A3875" t="s">
        <v>318</v>
      </c>
      <c r="B3875" t="str">
        <f t="shared" si="1297"/>
        <v>E353 TSM Station Equipment-9</v>
      </c>
      <c r="C3875" s="19" t="s">
        <v>1230</v>
      </c>
      <c r="E3875" s="27">
        <v>43373</v>
      </c>
      <c r="F3875" s="249">
        <v>104748967.09</v>
      </c>
      <c r="G3875" s="67">
        <v>2.3100000000000002E-2</v>
      </c>
      <c r="H3875" s="250">
        <v>201641.75999999998</v>
      </c>
      <c r="I3875" s="249">
        <f t="shared" si="1298"/>
        <v>104786220.31999999</v>
      </c>
      <c r="J3875" s="67">
        <f t="shared" si="1283"/>
        <v>2.3100000000000002E-2</v>
      </c>
      <c r="K3875" s="259">
        <f t="shared" si="1299"/>
        <v>201713.474116</v>
      </c>
      <c r="L3875" s="250">
        <f t="shared" si="1296"/>
        <v>71.709999999999994</v>
      </c>
      <c r="M3875" s="19" t="s">
        <v>1260</v>
      </c>
      <c r="O3875" s="32" t="str">
        <f t="shared" si="1300"/>
        <v>E353</v>
      </c>
      <c r="P3875" s="318"/>
      <c r="T3875" s="19" t="s">
        <v>1260</v>
      </c>
    </row>
    <row r="3876" spans="1:20" outlineLevel="2" x14ac:dyDescent="0.25">
      <c r="A3876" t="s">
        <v>318</v>
      </c>
      <c r="B3876" t="str">
        <f t="shared" si="1297"/>
        <v>E353 TSM Station Equipment-10</v>
      </c>
      <c r="C3876" s="19" t="s">
        <v>1230</v>
      </c>
      <c r="E3876" s="27">
        <v>43404</v>
      </c>
      <c r="F3876" s="249">
        <v>104787822.88</v>
      </c>
      <c r="G3876" s="67">
        <v>2.3100000000000002E-2</v>
      </c>
      <c r="H3876" s="250">
        <v>201716.56</v>
      </c>
      <c r="I3876" s="249">
        <f t="shared" si="1298"/>
        <v>104786220.31999999</v>
      </c>
      <c r="J3876" s="67">
        <f t="shared" si="1283"/>
        <v>2.3100000000000002E-2</v>
      </c>
      <c r="K3876" s="259">
        <f t="shared" si="1299"/>
        <v>201713.474116</v>
      </c>
      <c r="L3876" s="250">
        <f t="shared" si="1296"/>
        <v>-3.09</v>
      </c>
      <c r="M3876" s="19" t="s">
        <v>1260</v>
      </c>
      <c r="O3876" s="32" t="str">
        <f t="shared" si="1300"/>
        <v>E353</v>
      </c>
      <c r="P3876" s="318"/>
      <c r="T3876" s="19" t="s">
        <v>1260</v>
      </c>
    </row>
    <row r="3877" spans="1:20" outlineLevel="2" x14ac:dyDescent="0.25">
      <c r="A3877" t="s">
        <v>318</v>
      </c>
      <c r="B3877" t="str">
        <f t="shared" si="1297"/>
        <v>E353 TSM Station Equipment-11</v>
      </c>
      <c r="C3877" s="19" t="s">
        <v>1230</v>
      </c>
      <c r="E3877" s="27">
        <v>43434</v>
      </c>
      <c r="F3877" s="249">
        <v>104785905.64</v>
      </c>
      <c r="G3877" s="67">
        <v>2.3100000000000002E-2</v>
      </c>
      <c r="H3877" s="250">
        <v>201712.87</v>
      </c>
      <c r="I3877" s="249">
        <f t="shared" si="1298"/>
        <v>104786220.31999999</v>
      </c>
      <c r="J3877" s="67">
        <f t="shared" si="1283"/>
        <v>2.3100000000000002E-2</v>
      </c>
      <c r="K3877" s="259">
        <f t="shared" si="1299"/>
        <v>201713.474116</v>
      </c>
      <c r="L3877" s="250">
        <f t="shared" si="1296"/>
        <v>0.6</v>
      </c>
      <c r="M3877" s="19" t="s">
        <v>1260</v>
      </c>
      <c r="O3877" s="32" t="str">
        <f t="shared" si="1300"/>
        <v>E353</v>
      </c>
      <c r="P3877" s="318"/>
      <c r="T3877" s="19" t="s">
        <v>1260</v>
      </c>
    </row>
    <row r="3878" spans="1:20" outlineLevel="2" x14ac:dyDescent="0.25">
      <c r="A3878" t="s">
        <v>318</v>
      </c>
      <c r="B3878" t="str">
        <f t="shared" si="1297"/>
        <v>E353 TSM Station Equipment-12</v>
      </c>
      <c r="C3878" s="19" t="s">
        <v>1230</v>
      </c>
      <c r="E3878" s="27">
        <v>43465</v>
      </c>
      <c r="F3878" s="249">
        <v>104786220.31999999</v>
      </c>
      <c r="G3878" s="67">
        <v>2.3100000000000002E-2</v>
      </c>
      <c r="H3878" s="250">
        <v>201713.47</v>
      </c>
      <c r="I3878" s="249">
        <f t="shared" si="1298"/>
        <v>104786220.31999999</v>
      </c>
      <c r="J3878" s="67">
        <f t="shared" si="1283"/>
        <v>2.3100000000000002E-2</v>
      </c>
      <c r="K3878" s="259">
        <f t="shared" si="1299"/>
        <v>201713.474116</v>
      </c>
      <c r="L3878" s="250">
        <f t="shared" si="1296"/>
        <v>0</v>
      </c>
      <c r="M3878" s="19" t="s">
        <v>1260</v>
      </c>
      <c r="O3878" s="32" t="str">
        <f t="shared" si="1300"/>
        <v>E353</v>
      </c>
      <c r="P3878" s="318"/>
      <c r="T3878" s="19" t="s">
        <v>1260</v>
      </c>
    </row>
    <row r="3879" spans="1:20" s="19" customFormat="1" ht="15.75" outlineLevel="1" thickBot="1" x14ac:dyDescent="0.3">
      <c r="A3879" s="28" t="s">
        <v>921</v>
      </c>
      <c r="C3879" s="20" t="s">
        <v>1233</v>
      </c>
      <c r="E3879" s="104" t="s">
        <v>1266</v>
      </c>
      <c r="F3879" s="29"/>
      <c r="G3879" s="30"/>
      <c r="H3879" s="41">
        <f>SUBTOTAL(9,H3867:H3878)</f>
        <v>3241505.83</v>
      </c>
      <c r="I3879" s="29"/>
      <c r="J3879" s="30">
        <f t="shared" si="1283"/>
        <v>0</v>
      </c>
      <c r="K3879" s="41">
        <f>SUBTOTAL(9,K3867:K3878)</f>
        <v>2420561.6893919995</v>
      </c>
      <c r="L3879" s="41">
        <f t="shared" si="1296"/>
        <v>-820944.14</v>
      </c>
      <c r="O3879" s="32" t="str">
        <f>LEFT(A3879,5)</f>
        <v xml:space="preserve">E353 </v>
      </c>
      <c r="P3879" s="318">
        <f>-L3879/2</f>
        <v>410472.07</v>
      </c>
    </row>
    <row r="3880" spans="1:20" ht="15.75" outlineLevel="2" thickTop="1" x14ac:dyDescent="0.25">
      <c r="A3880" t="s">
        <v>319</v>
      </c>
      <c r="B3880" t="str">
        <f t="shared" ref="B3880:B3891" si="1301">CONCATENATE(A3880,"-",MONTH(E3880))</f>
        <v>E3536 TSM Sta Eq, Sumas SMS-1</v>
      </c>
      <c r="C3880" s="19" t="s">
        <v>1230</v>
      </c>
      <c r="E3880" s="27">
        <v>43131</v>
      </c>
      <c r="F3880" s="249">
        <v>573151.75</v>
      </c>
      <c r="G3880" s="67">
        <v>2.4500000000000001E-2</v>
      </c>
      <c r="H3880" s="250">
        <v>1170.18</v>
      </c>
      <c r="I3880" s="249">
        <f t="shared" ref="I3880:I3891" si="1302">VLOOKUP(CONCATENATE(A3880,"-12"),$B$6:$F$7816,5,FALSE)</f>
        <v>573151.75</v>
      </c>
      <c r="J3880" s="67">
        <f t="shared" si="1283"/>
        <v>2.4500000000000001E-2</v>
      </c>
      <c r="K3880" s="259">
        <f t="shared" ref="K3880:K3891" si="1303">I3880*J3880/12</f>
        <v>1170.1848229166667</v>
      </c>
      <c r="L3880" s="250">
        <f t="shared" si="1296"/>
        <v>0</v>
      </c>
      <c r="M3880" s="19" t="s">
        <v>1260</v>
      </c>
      <c r="O3880" s="32" t="str">
        <f t="shared" ref="O3880:O3891" si="1304">LEFT(A3880,4)</f>
        <v>E353</v>
      </c>
      <c r="P3880" s="318"/>
      <c r="T3880" s="19" t="s">
        <v>1260</v>
      </c>
    </row>
    <row r="3881" spans="1:20" outlineLevel="2" x14ac:dyDescent="0.25">
      <c r="A3881" t="s">
        <v>319</v>
      </c>
      <c r="B3881" t="str">
        <f t="shared" si="1301"/>
        <v>E3536 TSM Sta Eq, Sumas SMS-2</v>
      </c>
      <c r="C3881" s="19" t="s">
        <v>1230</v>
      </c>
      <c r="E3881" s="27">
        <v>43159</v>
      </c>
      <c r="F3881" s="249">
        <v>573151.75</v>
      </c>
      <c r="G3881" s="67">
        <v>2.4500000000000001E-2</v>
      </c>
      <c r="H3881" s="250">
        <v>1170.18</v>
      </c>
      <c r="I3881" s="249">
        <f t="shared" si="1302"/>
        <v>573151.75</v>
      </c>
      <c r="J3881" s="67">
        <f t="shared" si="1283"/>
        <v>2.4500000000000001E-2</v>
      </c>
      <c r="K3881" s="259">
        <f t="shared" si="1303"/>
        <v>1170.1848229166667</v>
      </c>
      <c r="L3881" s="250">
        <f t="shared" si="1296"/>
        <v>0</v>
      </c>
      <c r="M3881" s="19" t="s">
        <v>1260</v>
      </c>
      <c r="O3881" s="32" t="str">
        <f t="shared" si="1304"/>
        <v>E353</v>
      </c>
      <c r="P3881" s="318"/>
      <c r="T3881" s="19" t="s">
        <v>1260</v>
      </c>
    </row>
    <row r="3882" spans="1:20" outlineLevel="2" x14ac:dyDescent="0.25">
      <c r="A3882" t="s">
        <v>319</v>
      </c>
      <c r="B3882" t="str">
        <f t="shared" si="1301"/>
        <v>E3536 TSM Sta Eq, Sumas SMS-3</v>
      </c>
      <c r="C3882" s="19" t="s">
        <v>1230</v>
      </c>
      <c r="E3882" s="27">
        <v>43190</v>
      </c>
      <c r="F3882" s="249">
        <v>573151.75</v>
      </c>
      <c r="G3882" s="67">
        <v>2.4500000000000001E-2</v>
      </c>
      <c r="H3882" s="250">
        <v>1170.18</v>
      </c>
      <c r="I3882" s="249">
        <f t="shared" si="1302"/>
        <v>573151.75</v>
      </c>
      <c r="J3882" s="67">
        <f t="shared" si="1283"/>
        <v>2.4500000000000001E-2</v>
      </c>
      <c r="K3882" s="259">
        <f t="shared" si="1303"/>
        <v>1170.1848229166667</v>
      </c>
      <c r="L3882" s="250">
        <f t="shared" si="1296"/>
        <v>0</v>
      </c>
      <c r="M3882" s="19" t="s">
        <v>1260</v>
      </c>
      <c r="O3882" s="32" t="str">
        <f t="shared" si="1304"/>
        <v>E353</v>
      </c>
      <c r="P3882" s="318"/>
      <c r="T3882" s="19" t="s">
        <v>1260</v>
      </c>
    </row>
    <row r="3883" spans="1:20" outlineLevel="2" x14ac:dyDescent="0.25">
      <c r="A3883" t="s">
        <v>319</v>
      </c>
      <c r="B3883" t="str">
        <f t="shared" si="1301"/>
        <v>E3536 TSM Sta Eq, Sumas SMS-4</v>
      </c>
      <c r="C3883" s="19" t="s">
        <v>1230</v>
      </c>
      <c r="E3883" s="27">
        <v>43220</v>
      </c>
      <c r="F3883" s="249">
        <v>573151.75</v>
      </c>
      <c r="G3883" s="67">
        <v>2.4500000000000001E-2</v>
      </c>
      <c r="H3883" s="250">
        <v>1170.18</v>
      </c>
      <c r="I3883" s="249">
        <f t="shared" si="1302"/>
        <v>573151.75</v>
      </c>
      <c r="J3883" s="67">
        <f t="shared" si="1283"/>
        <v>2.4500000000000001E-2</v>
      </c>
      <c r="K3883" s="259">
        <f t="shared" si="1303"/>
        <v>1170.1848229166667</v>
      </c>
      <c r="L3883" s="250">
        <f t="shared" si="1296"/>
        <v>0</v>
      </c>
      <c r="M3883" s="19" t="s">
        <v>1260</v>
      </c>
      <c r="O3883" s="32" t="str">
        <f t="shared" si="1304"/>
        <v>E353</v>
      </c>
      <c r="P3883" s="318"/>
      <c r="T3883" s="19" t="s">
        <v>1260</v>
      </c>
    </row>
    <row r="3884" spans="1:20" outlineLevel="2" x14ac:dyDescent="0.25">
      <c r="A3884" t="s">
        <v>319</v>
      </c>
      <c r="B3884" t="str">
        <f t="shared" si="1301"/>
        <v>E3536 TSM Sta Eq, Sumas SMS-5</v>
      </c>
      <c r="C3884" s="19" t="s">
        <v>1230</v>
      </c>
      <c r="E3884" s="27">
        <v>43251</v>
      </c>
      <c r="F3884" s="249">
        <v>573151.75</v>
      </c>
      <c r="G3884" s="67">
        <v>2.4500000000000001E-2</v>
      </c>
      <c r="H3884" s="250">
        <v>1170.18</v>
      </c>
      <c r="I3884" s="249">
        <f t="shared" si="1302"/>
        <v>573151.75</v>
      </c>
      <c r="J3884" s="67">
        <f t="shared" si="1283"/>
        <v>2.4500000000000001E-2</v>
      </c>
      <c r="K3884" s="259">
        <f t="shared" si="1303"/>
        <v>1170.1848229166667</v>
      </c>
      <c r="L3884" s="250">
        <f t="shared" si="1296"/>
        <v>0</v>
      </c>
      <c r="M3884" s="19" t="s">
        <v>1260</v>
      </c>
      <c r="O3884" s="32" t="str">
        <f t="shared" si="1304"/>
        <v>E353</v>
      </c>
      <c r="P3884" s="318"/>
      <c r="T3884" s="19" t="s">
        <v>1260</v>
      </c>
    </row>
    <row r="3885" spans="1:20" outlineLevel="2" x14ac:dyDescent="0.25">
      <c r="A3885" t="s">
        <v>319</v>
      </c>
      <c r="B3885" t="str">
        <f t="shared" si="1301"/>
        <v>E3536 TSM Sta Eq, Sumas SMS-6</v>
      </c>
      <c r="C3885" s="19" t="s">
        <v>1230</v>
      </c>
      <c r="E3885" s="27">
        <v>43281</v>
      </c>
      <c r="F3885" s="249">
        <v>573151.75</v>
      </c>
      <c r="G3885" s="67">
        <v>2.4500000000000001E-2</v>
      </c>
      <c r="H3885" s="250">
        <v>1170.18</v>
      </c>
      <c r="I3885" s="249">
        <f t="shared" si="1302"/>
        <v>573151.75</v>
      </c>
      <c r="J3885" s="67">
        <f t="shared" si="1283"/>
        <v>2.4500000000000001E-2</v>
      </c>
      <c r="K3885" s="259">
        <f t="shared" si="1303"/>
        <v>1170.1848229166667</v>
      </c>
      <c r="L3885" s="250">
        <f t="shared" si="1296"/>
        <v>0</v>
      </c>
      <c r="M3885" s="19" t="s">
        <v>1260</v>
      </c>
      <c r="O3885" s="32" t="str">
        <f t="shared" si="1304"/>
        <v>E353</v>
      </c>
      <c r="P3885" s="318"/>
      <c r="T3885" s="19" t="s">
        <v>1260</v>
      </c>
    </row>
    <row r="3886" spans="1:20" outlineLevel="2" x14ac:dyDescent="0.25">
      <c r="A3886" t="s">
        <v>319</v>
      </c>
      <c r="B3886" t="str">
        <f t="shared" si="1301"/>
        <v>E3536 TSM Sta Eq, Sumas SMS-7</v>
      </c>
      <c r="C3886" s="19" t="s">
        <v>1230</v>
      </c>
      <c r="E3886" s="27">
        <v>43312</v>
      </c>
      <c r="F3886" s="249">
        <v>573151.75</v>
      </c>
      <c r="G3886" s="67">
        <v>2.4500000000000001E-2</v>
      </c>
      <c r="H3886" s="250">
        <v>1170.18</v>
      </c>
      <c r="I3886" s="249">
        <f t="shared" si="1302"/>
        <v>573151.75</v>
      </c>
      <c r="J3886" s="67">
        <f t="shared" ref="J3886:J3949" si="1305">G3886</f>
        <v>2.4500000000000001E-2</v>
      </c>
      <c r="K3886" s="259">
        <f t="shared" si="1303"/>
        <v>1170.1848229166667</v>
      </c>
      <c r="L3886" s="250">
        <f t="shared" si="1296"/>
        <v>0</v>
      </c>
      <c r="M3886" s="19" t="s">
        <v>1260</v>
      </c>
      <c r="O3886" s="32" t="str">
        <f t="shared" si="1304"/>
        <v>E353</v>
      </c>
      <c r="P3886" s="318"/>
      <c r="T3886" s="19" t="s">
        <v>1260</v>
      </c>
    </row>
    <row r="3887" spans="1:20" outlineLevel="2" x14ac:dyDescent="0.25">
      <c r="A3887" t="s">
        <v>319</v>
      </c>
      <c r="B3887" t="str">
        <f t="shared" si="1301"/>
        <v>E3536 TSM Sta Eq, Sumas SMS-8</v>
      </c>
      <c r="C3887" s="19" t="s">
        <v>1230</v>
      </c>
      <c r="E3887" s="27">
        <v>43343</v>
      </c>
      <c r="F3887" s="249">
        <v>573151.75</v>
      </c>
      <c r="G3887" s="67">
        <v>2.4500000000000001E-2</v>
      </c>
      <c r="H3887" s="250">
        <v>1170.18</v>
      </c>
      <c r="I3887" s="249">
        <f t="shared" si="1302"/>
        <v>573151.75</v>
      </c>
      <c r="J3887" s="67">
        <f t="shared" si="1305"/>
        <v>2.4500000000000001E-2</v>
      </c>
      <c r="K3887" s="259">
        <f t="shared" si="1303"/>
        <v>1170.1848229166667</v>
      </c>
      <c r="L3887" s="250">
        <f t="shared" si="1296"/>
        <v>0</v>
      </c>
      <c r="M3887" s="19" t="s">
        <v>1260</v>
      </c>
      <c r="O3887" s="32" t="str">
        <f t="shared" si="1304"/>
        <v>E353</v>
      </c>
      <c r="P3887" s="318"/>
      <c r="T3887" s="19" t="s">
        <v>1260</v>
      </c>
    </row>
    <row r="3888" spans="1:20" outlineLevel="2" x14ac:dyDescent="0.25">
      <c r="A3888" t="s">
        <v>319</v>
      </c>
      <c r="B3888" t="str">
        <f t="shared" si="1301"/>
        <v>E3536 TSM Sta Eq, Sumas SMS-9</v>
      </c>
      <c r="C3888" s="19" t="s">
        <v>1230</v>
      </c>
      <c r="E3888" s="27">
        <v>43373</v>
      </c>
      <c r="F3888" s="249">
        <v>573151.75</v>
      </c>
      <c r="G3888" s="67">
        <v>2.4500000000000001E-2</v>
      </c>
      <c r="H3888" s="250">
        <v>1170.18</v>
      </c>
      <c r="I3888" s="249">
        <f t="shared" si="1302"/>
        <v>573151.75</v>
      </c>
      <c r="J3888" s="67">
        <f t="shared" si="1305"/>
        <v>2.4500000000000001E-2</v>
      </c>
      <c r="K3888" s="259">
        <f t="shared" si="1303"/>
        <v>1170.1848229166667</v>
      </c>
      <c r="L3888" s="250">
        <f t="shared" si="1296"/>
        <v>0</v>
      </c>
      <c r="M3888" s="19" t="s">
        <v>1260</v>
      </c>
      <c r="O3888" s="32" t="str">
        <f t="shared" si="1304"/>
        <v>E353</v>
      </c>
      <c r="P3888" s="318"/>
      <c r="T3888" s="19" t="s">
        <v>1260</v>
      </c>
    </row>
    <row r="3889" spans="1:20" outlineLevel="2" x14ac:dyDescent="0.25">
      <c r="A3889" t="s">
        <v>319</v>
      </c>
      <c r="B3889" t="str">
        <f t="shared" si="1301"/>
        <v>E3536 TSM Sta Eq, Sumas SMS-10</v>
      </c>
      <c r="C3889" s="19" t="s">
        <v>1230</v>
      </c>
      <c r="E3889" s="27">
        <v>43404</v>
      </c>
      <c r="F3889" s="249">
        <v>573151.75</v>
      </c>
      <c r="G3889" s="67">
        <v>2.4500000000000001E-2</v>
      </c>
      <c r="H3889" s="250">
        <v>1170.18</v>
      </c>
      <c r="I3889" s="249">
        <f t="shared" si="1302"/>
        <v>573151.75</v>
      </c>
      <c r="J3889" s="67">
        <f t="shared" si="1305"/>
        <v>2.4500000000000001E-2</v>
      </c>
      <c r="K3889" s="259">
        <f t="shared" si="1303"/>
        <v>1170.1848229166667</v>
      </c>
      <c r="L3889" s="250">
        <f t="shared" si="1296"/>
        <v>0</v>
      </c>
      <c r="M3889" s="19" t="s">
        <v>1260</v>
      </c>
      <c r="O3889" s="32" t="str">
        <f t="shared" si="1304"/>
        <v>E353</v>
      </c>
      <c r="P3889" s="318"/>
      <c r="T3889" s="19" t="s">
        <v>1260</v>
      </c>
    </row>
    <row r="3890" spans="1:20" outlineLevel="2" x14ac:dyDescent="0.25">
      <c r="A3890" t="s">
        <v>319</v>
      </c>
      <c r="B3890" t="str">
        <f t="shared" si="1301"/>
        <v>E3536 TSM Sta Eq, Sumas SMS-11</v>
      </c>
      <c r="C3890" s="19" t="s">
        <v>1230</v>
      </c>
      <c r="E3890" s="27">
        <v>43434</v>
      </c>
      <c r="F3890" s="249">
        <v>573151.75</v>
      </c>
      <c r="G3890" s="67">
        <v>2.4500000000000001E-2</v>
      </c>
      <c r="H3890" s="250">
        <v>1170.18</v>
      </c>
      <c r="I3890" s="249">
        <f t="shared" si="1302"/>
        <v>573151.75</v>
      </c>
      <c r="J3890" s="67">
        <f t="shared" si="1305"/>
        <v>2.4500000000000001E-2</v>
      </c>
      <c r="K3890" s="259">
        <f t="shared" si="1303"/>
        <v>1170.1848229166667</v>
      </c>
      <c r="L3890" s="250">
        <f t="shared" si="1296"/>
        <v>0</v>
      </c>
      <c r="M3890" s="19" t="s">
        <v>1260</v>
      </c>
      <c r="O3890" s="32" t="str">
        <f t="shared" si="1304"/>
        <v>E353</v>
      </c>
      <c r="P3890" s="318"/>
      <c r="T3890" s="19" t="s">
        <v>1260</v>
      </c>
    </row>
    <row r="3891" spans="1:20" outlineLevel="2" x14ac:dyDescent="0.25">
      <c r="A3891" t="s">
        <v>319</v>
      </c>
      <c r="B3891" t="str">
        <f t="shared" si="1301"/>
        <v>E3536 TSM Sta Eq, Sumas SMS-12</v>
      </c>
      <c r="C3891" s="19" t="s">
        <v>1230</v>
      </c>
      <c r="E3891" s="27">
        <v>43465</v>
      </c>
      <c r="F3891" s="249">
        <v>573151.75</v>
      </c>
      <c r="G3891" s="67">
        <v>2.4500000000000001E-2</v>
      </c>
      <c r="H3891" s="250">
        <v>1170.18</v>
      </c>
      <c r="I3891" s="249">
        <f t="shared" si="1302"/>
        <v>573151.75</v>
      </c>
      <c r="J3891" s="67">
        <f t="shared" si="1305"/>
        <v>2.4500000000000001E-2</v>
      </c>
      <c r="K3891" s="259">
        <f t="shared" si="1303"/>
        <v>1170.1848229166667</v>
      </c>
      <c r="L3891" s="250">
        <f t="shared" si="1296"/>
        <v>0</v>
      </c>
      <c r="M3891" s="19" t="s">
        <v>1260</v>
      </c>
      <c r="O3891" s="32" t="str">
        <f t="shared" si="1304"/>
        <v>E353</v>
      </c>
      <c r="P3891" s="318"/>
      <c r="T3891" s="19" t="s">
        <v>1260</v>
      </c>
    </row>
    <row r="3892" spans="1:20" s="19" customFormat="1" ht="15.75" outlineLevel="1" thickBot="1" x14ac:dyDescent="0.3">
      <c r="A3892" s="28" t="s">
        <v>922</v>
      </c>
      <c r="C3892" s="20" t="s">
        <v>1233</v>
      </c>
      <c r="E3892" s="104" t="s">
        <v>1266</v>
      </c>
      <c r="F3892" s="29"/>
      <c r="G3892" s="30"/>
      <c r="H3892" s="41">
        <f>SUBTOTAL(9,H3880:H3891)</f>
        <v>14042.160000000002</v>
      </c>
      <c r="I3892" s="29"/>
      <c r="J3892" s="30">
        <f t="shared" si="1305"/>
        <v>0</v>
      </c>
      <c r="K3892" s="41">
        <f>SUBTOTAL(9,K3880:K3891)</f>
        <v>14042.217874999997</v>
      </c>
      <c r="L3892" s="41">
        <f t="shared" si="1296"/>
        <v>0.06</v>
      </c>
      <c r="O3892" s="32" t="str">
        <f>LEFT(A3892,5)</f>
        <v>E3536</v>
      </c>
      <c r="P3892" s="318">
        <f>-L3892/2</f>
        <v>-0.03</v>
      </c>
    </row>
    <row r="3893" spans="1:20" ht="15.75" outlineLevel="2" thickTop="1" x14ac:dyDescent="0.25">
      <c r="A3893" t="s">
        <v>320</v>
      </c>
      <c r="B3893" t="str">
        <f t="shared" ref="B3893:B3904" si="1306">CONCATENATE(A3893,"-",MONTH(E3893))</f>
        <v>E3536 TSM Substation Equipment-1</v>
      </c>
      <c r="C3893" s="19" t="s">
        <v>1230</v>
      </c>
      <c r="E3893" s="27">
        <v>43131</v>
      </c>
      <c r="F3893" s="249">
        <v>0</v>
      </c>
      <c r="G3893" s="67">
        <v>2.4500000000000001E-2</v>
      </c>
      <c r="H3893" s="250">
        <v>0</v>
      </c>
      <c r="I3893" s="249">
        <f t="shared" ref="I3893:I3904" si="1307">VLOOKUP(CONCATENATE(A3893,"-12"),$B$6:$F$7816,5,FALSE)</f>
        <v>162104881.19</v>
      </c>
      <c r="J3893" s="67">
        <f t="shared" si="1305"/>
        <v>2.4500000000000001E-2</v>
      </c>
      <c r="K3893" s="259">
        <f t="shared" ref="K3893:K3904" si="1308">I3893*J3893/12</f>
        <v>330964.13242958335</v>
      </c>
      <c r="L3893" s="250">
        <f t="shared" si="1296"/>
        <v>330964.13</v>
      </c>
      <c r="M3893" s="19" t="s">
        <v>1260</v>
      </c>
      <c r="O3893" s="32" t="str">
        <f t="shared" ref="O3893:O3904" si="1309">LEFT(A3893,4)</f>
        <v>E353</v>
      </c>
      <c r="P3893" s="318"/>
      <c r="T3893" s="19" t="s">
        <v>1260</v>
      </c>
    </row>
    <row r="3894" spans="1:20" outlineLevel="2" x14ac:dyDescent="0.25">
      <c r="A3894" t="s">
        <v>320</v>
      </c>
      <c r="B3894" t="str">
        <f t="shared" si="1306"/>
        <v>E3536 TSM Substation Equipment-2</v>
      </c>
      <c r="C3894" s="19" t="s">
        <v>1230</v>
      </c>
      <c r="E3894" s="27">
        <v>43159</v>
      </c>
      <c r="F3894" s="249">
        <v>0</v>
      </c>
      <c r="G3894" s="67">
        <v>2.4500000000000001E-2</v>
      </c>
      <c r="H3894" s="250">
        <v>0</v>
      </c>
      <c r="I3894" s="249">
        <f t="shared" si="1307"/>
        <v>162104881.19</v>
      </c>
      <c r="J3894" s="67">
        <f t="shared" si="1305"/>
        <v>2.4500000000000001E-2</v>
      </c>
      <c r="K3894" s="259">
        <f t="shared" si="1308"/>
        <v>330964.13242958335</v>
      </c>
      <c r="L3894" s="250">
        <f t="shared" si="1296"/>
        <v>330964.13</v>
      </c>
      <c r="M3894" s="19" t="s">
        <v>1260</v>
      </c>
      <c r="O3894" s="32" t="str">
        <f t="shared" si="1309"/>
        <v>E353</v>
      </c>
      <c r="P3894" s="318"/>
      <c r="T3894" s="19" t="s">
        <v>1260</v>
      </c>
    </row>
    <row r="3895" spans="1:20" outlineLevel="2" x14ac:dyDescent="0.25">
      <c r="A3895" t="s">
        <v>320</v>
      </c>
      <c r="B3895" t="str">
        <f t="shared" si="1306"/>
        <v>E3536 TSM Substation Equipment-3</v>
      </c>
      <c r="C3895" s="19" t="s">
        <v>1230</v>
      </c>
      <c r="E3895" s="27">
        <v>43190</v>
      </c>
      <c r="F3895" s="249">
        <v>0</v>
      </c>
      <c r="G3895" s="67">
        <v>2.4500000000000001E-2</v>
      </c>
      <c r="H3895" s="250">
        <v>0</v>
      </c>
      <c r="I3895" s="249">
        <f t="shared" si="1307"/>
        <v>162104881.19</v>
      </c>
      <c r="J3895" s="67">
        <f t="shared" si="1305"/>
        <v>2.4500000000000001E-2</v>
      </c>
      <c r="K3895" s="259">
        <f t="shared" si="1308"/>
        <v>330964.13242958335</v>
      </c>
      <c r="L3895" s="250">
        <f t="shared" si="1296"/>
        <v>330964.13</v>
      </c>
      <c r="M3895" s="19" t="s">
        <v>1260</v>
      </c>
      <c r="O3895" s="32" t="str">
        <f t="shared" si="1309"/>
        <v>E353</v>
      </c>
      <c r="P3895" s="318"/>
      <c r="T3895" s="19" t="s">
        <v>1260</v>
      </c>
    </row>
    <row r="3896" spans="1:20" outlineLevel="2" x14ac:dyDescent="0.25">
      <c r="A3896" t="s">
        <v>320</v>
      </c>
      <c r="B3896" t="str">
        <f t="shared" si="1306"/>
        <v>E3536 TSM Substation Equipment-4</v>
      </c>
      <c r="C3896" s="19" t="s">
        <v>1230</v>
      </c>
      <c r="E3896" s="27">
        <v>43220</v>
      </c>
      <c r="F3896" s="249">
        <v>164149446.71000001</v>
      </c>
      <c r="G3896" s="67">
        <v>2.4500000000000001E-2</v>
      </c>
      <c r="H3896" s="250">
        <v>335138.45</v>
      </c>
      <c r="I3896" s="249">
        <f t="shared" si="1307"/>
        <v>162104881.19</v>
      </c>
      <c r="J3896" s="67">
        <f t="shared" si="1305"/>
        <v>2.4500000000000001E-2</v>
      </c>
      <c r="K3896" s="259">
        <f t="shared" si="1308"/>
        <v>330964.13242958335</v>
      </c>
      <c r="L3896" s="250">
        <f t="shared" si="1296"/>
        <v>-4174.32</v>
      </c>
      <c r="M3896" s="19" t="s">
        <v>1260</v>
      </c>
      <c r="O3896" s="32" t="str">
        <f t="shared" si="1309"/>
        <v>E353</v>
      </c>
      <c r="P3896" s="318"/>
      <c r="T3896" s="19" t="s">
        <v>1260</v>
      </c>
    </row>
    <row r="3897" spans="1:20" outlineLevel="2" x14ac:dyDescent="0.25">
      <c r="A3897" t="s">
        <v>320</v>
      </c>
      <c r="B3897" t="str">
        <f t="shared" si="1306"/>
        <v>E3536 TSM Substation Equipment-5</v>
      </c>
      <c r="C3897" s="19" t="s">
        <v>1230</v>
      </c>
      <c r="E3897" s="27">
        <v>43251</v>
      </c>
      <c r="F3897" s="249">
        <v>158433603.52000001</v>
      </c>
      <c r="G3897" s="67">
        <v>2.4500000000000001E-2</v>
      </c>
      <c r="H3897" s="250">
        <v>323468.61</v>
      </c>
      <c r="I3897" s="249">
        <f t="shared" si="1307"/>
        <v>162104881.19</v>
      </c>
      <c r="J3897" s="67">
        <f t="shared" si="1305"/>
        <v>2.4500000000000001E-2</v>
      </c>
      <c r="K3897" s="259">
        <f t="shared" si="1308"/>
        <v>330964.13242958335</v>
      </c>
      <c r="L3897" s="250">
        <f t="shared" si="1296"/>
        <v>7495.52</v>
      </c>
      <c r="M3897" s="19" t="s">
        <v>1260</v>
      </c>
      <c r="O3897" s="32" t="str">
        <f t="shared" si="1309"/>
        <v>E353</v>
      </c>
      <c r="P3897" s="318"/>
      <c r="T3897" s="19" t="s">
        <v>1260</v>
      </c>
    </row>
    <row r="3898" spans="1:20" outlineLevel="2" x14ac:dyDescent="0.25">
      <c r="A3898" t="s">
        <v>320</v>
      </c>
      <c r="B3898" t="str">
        <f t="shared" si="1306"/>
        <v>E3536 TSM Substation Equipment-6</v>
      </c>
      <c r="C3898" s="19" t="s">
        <v>1230</v>
      </c>
      <c r="E3898" s="27">
        <v>43281</v>
      </c>
      <c r="F3898" s="249">
        <v>151151511.41999999</v>
      </c>
      <c r="G3898" s="67">
        <v>2.4500000000000001E-2</v>
      </c>
      <c r="H3898" s="250">
        <v>308601</v>
      </c>
      <c r="I3898" s="249">
        <f t="shared" si="1307"/>
        <v>162104881.19</v>
      </c>
      <c r="J3898" s="67">
        <f t="shared" si="1305"/>
        <v>2.4500000000000001E-2</v>
      </c>
      <c r="K3898" s="259">
        <f t="shared" si="1308"/>
        <v>330964.13242958335</v>
      </c>
      <c r="L3898" s="250">
        <f t="shared" si="1296"/>
        <v>22363.13</v>
      </c>
      <c r="M3898" s="19" t="s">
        <v>1260</v>
      </c>
      <c r="O3898" s="32" t="str">
        <f t="shared" si="1309"/>
        <v>E353</v>
      </c>
      <c r="P3898" s="318"/>
      <c r="T3898" s="19" t="s">
        <v>1260</v>
      </c>
    </row>
    <row r="3899" spans="1:20" outlineLevel="2" x14ac:dyDescent="0.25">
      <c r="A3899" t="s">
        <v>320</v>
      </c>
      <c r="B3899" t="str">
        <f t="shared" si="1306"/>
        <v>E3536 TSM Substation Equipment-7</v>
      </c>
      <c r="C3899" s="19" t="s">
        <v>1230</v>
      </c>
      <c r="E3899" s="27">
        <v>43312</v>
      </c>
      <c r="F3899" s="249">
        <v>150795468.30000001</v>
      </c>
      <c r="G3899" s="67">
        <v>2.4500000000000001E-2</v>
      </c>
      <c r="H3899" s="250">
        <v>307874.08</v>
      </c>
      <c r="I3899" s="249">
        <f t="shared" si="1307"/>
        <v>162104881.19</v>
      </c>
      <c r="J3899" s="67">
        <f t="shared" si="1305"/>
        <v>2.4500000000000001E-2</v>
      </c>
      <c r="K3899" s="259">
        <f t="shared" si="1308"/>
        <v>330964.13242958335</v>
      </c>
      <c r="L3899" s="250">
        <f t="shared" si="1296"/>
        <v>23090.05</v>
      </c>
      <c r="M3899" s="19" t="s">
        <v>1260</v>
      </c>
      <c r="O3899" s="32" t="str">
        <f t="shared" si="1309"/>
        <v>E353</v>
      </c>
      <c r="P3899" s="318"/>
      <c r="T3899" s="19" t="s">
        <v>1260</v>
      </c>
    </row>
    <row r="3900" spans="1:20" outlineLevel="2" x14ac:dyDescent="0.25">
      <c r="A3900" t="s">
        <v>320</v>
      </c>
      <c r="B3900" t="str">
        <f t="shared" si="1306"/>
        <v>E3536 TSM Substation Equipment-8</v>
      </c>
      <c r="C3900" s="19" t="s">
        <v>1230</v>
      </c>
      <c r="E3900" s="27">
        <v>43343</v>
      </c>
      <c r="F3900" s="249">
        <v>150411813.02000001</v>
      </c>
      <c r="G3900" s="67">
        <v>2.4500000000000001E-2</v>
      </c>
      <c r="H3900" s="250">
        <v>307090.78000000003</v>
      </c>
      <c r="I3900" s="249">
        <f t="shared" si="1307"/>
        <v>162104881.19</v>
      </c>
      <c r="J3900" s="67">
        <f t="shared" si="1305"/>
        <v>2.4500000000000001E-2</v>
      </c>
      <c r="K3900" s="259">
        <f t="shared" si="1308"/>
        <v>330964.13242958335</v>
      </c>
      <c r="L3900" s="250">
        <f t="shared" si="1296"/>
        <v>23873.35</v>
      </c>
      <c r="M3900" s="19" t="s">
        <v>1260</v>
      </c>
      <c r="O3900" s="32" t="str">
        <f t="shared" si="1309"/>
        <v>E353</v>
      </c>
      <c r="P3900" s="318"/>
      <c r="T3900" s="19" t="s">
        <v>1260</v>
      </c>
    </row>
    <row r="3901" spans="1:20" outlineLevel="2" x14ac:dyDescent="0.25">
      <c r="A3901" t="s">
        <v>320</v>
      </c>
      <c r="B3901" t="str">
        <f t="shared" si="1306"/>
        <v>E3536 TSM Substation Equipment-9</v>
      </c>
      <c r="C3901" s="19" t="s">
        <v>1230</v>
      </c>
      <c r="E3901" s="27">
        <v>43373</v>
      </c>
      <c r="F3901" s="249">
        <v>150640655.78</v>
      </c>
      <c r="G3901" s="67">
        <v>2.4500000000000001E-2</v>
      </c>
      <c r="H3901" s="250">
        <v>307558.01</v>
      </c>
      <c r="I3901" s="249">
        <f t="shared" si="1307"/>
        <v>162104881.19</v>
      </c>
      <c r="J3901" s="67">
        <f t="shared" si="1305"/>
        <v>2.4500000000000001E-2</v>
      </c>
      <c r="K3901" s="259">
        <f t="shared" si="1308"/>
        <v>330964.13242958335</v>
      </c>
      <c r="L3901" s="250">
        <f t="shared" si="1296"/>
        <v>23406.12</v>
      </c>
      <c r="M3901" s="19" t="s">
        <v>1260</v>
      </c>
      <c r="O3901" s="32" t="str">
        <f t="shared" si="1309"/>
        <v>E353</v>
      </c>
      <c r="P3901" s="318"/>
      <c r="T3901" s="19" t="s">
        <v>1260</v>
      </c>
    </row>
    <row r="3902" spans="1:20" outlineLevel="2" x14ac:dyDescent="0.25">
      <c r="A3902" t="s">
        <v>320</v>
      </c>
      <c r="B3902" t="str">
        <f t="shared" si="1306"/>
        <v>E3536 TSM Substation Equipment-10</v>
      </c>
      <c r="C3902" s="19" t="s">
        <v>1230</v>
      </c>
      <c r="E3902" s="27">
        <v>43404</v>
      </c>
      <c r="F3902" s="249">
        <v>155398476.56999999</v>
      </c>
      <c r="G3902" s="67">
        <v>2.4500000000000001E-2</v>
      </c>
      <c r="H3902" s="250">
        <v>317271.89</v>
      </c>
      <c r="I3902" s="249">
        <f t="shared" si="1307"/>
        <v>162104881.19</v>
      </c>
      <c r="J3902" s="67">
        <f t="shared" si="1305"/>
        <v>2.4500000000000001E-2</v>
      </c>
      <c r="K3902" s="259">
        <f t="shared" si="1308"/>
        <v>330964.13242958335</v>
      </c>
      <c r="L3902" s="250">
        <f t="shared" si="1296"/>
        <v>13692.24</v>
      </c>
      <c r="M3902" s="19" t="s">
        <v>1260</v>
      </c>
      <c r="O3902" s="32" t="str">
        <f t="shared" si="1309"/>
        <v>E353</v>
      </c>
      <c r="P3902" s="318"/>
      <c r="T3902" s="19" t="s">
        <v>1260</v>
      </c>
    </row>
    <row r="3903" spans="1:20" outlineLevel="2" x14ac:dyDescent="0.25">
      <c r="A3903" t="s">
        <v>320</v>
      </c>
      <c r="B3903" t="str">
        <f t="shared" si="1306"/>
        <v>E3536 TSM Substation Equipment-11</v>
      </c>
      <c r="C3903" s="19" t="s">
        <v>1230</v>
      </c>
      <c r="E3903" s="27">
        <v>43434</v>
      </c>
      <c r="F3903" s="249">
        <v>160542785.58000001</v>
      </c>
      <c r="G3903" s="67">
        <v>2.4500000000000001E-2</v>
      </c>
      <c r="H3903" s="250">
        <v>327774.84999999998</v>
      </c>
      <c r="I3903" s="249">
        <f t="shared" si="1307"/>
        <v>162104881.19</v>
      </c>
      <c r="J3903" s="67">
        <f t="shared" si="1305"/>
        <v>2.4500000000000001E-2</v>
      </c>
      <c r="K3903" s="259">
        <f t="shared" si="1308"/>
        <v>330964.13242958335</v>
      </c>
      <c r="L3903" s="250">
        <f t="shared" si="1296"/>
        <v>3189.28</v>
      </c>
      <c r="M3903" s="19" t="s">
        <v>1260</v>
      </c>
      <c r="O3903" s="32" t="str">
        <f t="shared" si="1309"/>
        <v>E353</v>
      </c>
      <c r="P3903" s="318"/>
      <c r="T3903" s="19" t="s">
        <v>1260</v>
      </c>
    </row>
    <row r="3904" spans="1:20" outlineLevel="2" x14ac:dyDescent="0.25">
      <c r="A3904" t="s">
        <v>320</v>
      </c>
      <c r="B3904" t="str">
        <f t="shared" si="1306"/>
        <v>E3536 TSM Substation Equipment-12</v>
      </c>
      <c r="C3904" s="19" t="s">
        <v>1230</v>
      </c>
      <c r="E3904" s="27">
        <v>43465</v>
      </c>
      <c r="F3904" s="249">
        <v>162104881.19</v>
      </c>
      <c r="G3904" s="67">
        <v>2.4500000000000001E-2</v>
      </c>
      <c r="H3904" s="250">
        <v>330964.13999999996</v>
      </c>
      <c r="I3904" s="249">
        <f t="shared" si="1307"/>
        <v>162104881.19</v>
      </c>
      <c r="J3904" s="67">
        <f t="shared" si="1305"/>
        <v>2.4500000000000001E-2</v>
      </c>
      <c r="K3904" s="259">
        <f t="shared" si="1308"/>
        <v>330964.13242958335</v>
      </c>
      <c r="L3904" s="250">
        <f t="shared" si="1296"/>
        <v>-0.01</v>
      </c>
      <c r="M3904" s="19" t="s">
        <v>1260</v>
      </c>
      <c r="O3904" s="32" t="str">
        <f t="shared" si="1309"/>
        <v>E353</v>
      </c>
      <c r="P3904" s="318"/>
      <c r="T3904" s="19" t="s">
        <v>1260</v>
      </c>
    </row>
    <row r="3905" spans="1:20" s="19" customFormat="1" ht="15.75" outlineLevel="1" thickBot="1" x14ac:dyDescent="0.3">
      <c r="A3905" s="28" t="s">
        <v>923</v>
      </c>
      <c r="C3905" s="20" t="s">
        <v>1233</v>
      </c>
      <c r="E3905" s="104" t="s">
        <v>1266</v>
      </c>
      <c r="F3905" s="29"/>
      <c r="G3905" s="30"/>
      <c r="H3905" s="41">
        <f>SUBTOTAL(9,H3893:H3904)</f>
        <v>2865741.8100000005</v>
      </c>
      <c r="I3905" s="29"/>
      <c r="J3905" s="30">
        <f t="shared" si="1305"/>
        <v>0</v>
      </c>
      <c r="K3905" s="41">
        <f>SUBTOTAL(9,K3893:K3904)</f>
        <v>3971569.5891550011</v>
      </c>
      <c r="L3905" s="41">
        <f t="shared" si="1296"/>
        <v>1105827.78</v>
      </c>
      <c r="O3905" s="32" t="str">
        <f>LEFT(A3905,5)</f>
        <v>E3536</v>
      </c>
      <c r="P3905" s="318">
        <f>-L3905/2</f>
        <v>-552913.89</v>
      </c>
    </row>
    <row r="3906" spans="1:20" ht="15.75" outlineLevel="2" thickTop="1" x14ac:dyDescent="0.25">
      <c r="A3906" t="s">
        <v>321</v>
      </c>
      <c r="B3906" t="str">
        <f t="shared" ref="B3906:B3917" si="1310">CONCATENATE(A3906,"-",MONTH(E3906))</f>
        <v>E3537 TSM Sta Eq, Fredonia3&amp;4 OP-1</v>
      </c>
      <c r="C3906" s="19" t="s">
        <v>1230</v>
      </c>
      <c r="E3906" s="27">
        <v>43131</v>
      </c>
      <c r="F3906" s="249">
        <v>4275337.16</v>
      </c>
      <c r="G3906" s="67">
        <v>2.4899999999999999E-2</v>
      </c>
      <c r="H3906" s="250">
        <v>8871.33</v>
      </c>
      <c r="I3906" s="249">
        <f t="shared" ref="I3906:I3917" si="1311">VLOOKUP(CONCATENATE(A3906,"-12"),$B$6:$F$7816,5,FALSE)</f>
        <v>4275337.16</v>
      </c>
      <c r="J3906" s="67">
        <f t="shared" si="1305"/>
        <v>2.4899999999999999E-2</v>
      </c>
      <c r="K3906" s="259">
        <f t="shared" ref="K3906:K3917" si="1312">I3906*J3906/12</f>
        <v>8871.3246070000005</v>
      </c>
      <c r="L3906" s="250">
        <f t="shared" si="1296"/>
        <v>-0.01</v>
      </c>
      <c r="M3906" s="19" t="s">
        <v>1260</v>
      </c>
      <c r="O3906" s="32" t="str">
        <f t="shared" ref="O3906:O3917" si="1313">LEFT(A3906,4)</f>
        <v>E353</v>
      </c>
      <c r="P3906" s="318"/>
      <c r="T3906" s="19" t="s">
        <v>1260</v>
      </c>
    </row>
    <row r="3907" spans="1:20" outlineLevel="2" x14ac:dyDescent="0.25">
      <c r="A3907" t="s">
        <v>321</v>
      </c>
      <c r="B3907" t="str">
        <f t="shared" si="1310"/>
        <v>E3537 TSM Sta Eq, Fredonia3&amp;4 OP-2</v>
      </c>
      <c r="C3907" s="19" t="s">
        <v>1230</v>
      </c>
      <c r="E3907" s="27">
        <v>43159</v>
      </c>
      <c r="F3907" s="249">
        <v>4275337.16</v>
      </c>
      <c r="G3907" s="67">
        <v>2.4899999999999999E-2</v>
      </c>
      <c r="H3907" s="250">
        <v>8871.33</v>
      </c>
      <c r="I3907" s="249">
        <f t="shared" si="1311"/>
        <v>4275337.16</v>
      </c>
      <c r="J3907" s="67">
        <f t="shared" si="1305"/>
        <v>2.4899999999999999E-2</v>
      </c>
      <c r="K3907" s="259">
        <f t="shared" si="1312"/>
        <v>8871.3246070000005</v>
      </c>
      <c r="L3907" s="250">
        <f t="shared" si="1296"/>
        <v>-0.01</v>
      </c>
      <c r="M3907" s="19" t="s">
        <v>1260</v>
      </c>
      <c r="O3907" s="32" t="str">
        <f t="shared" si="1313"/>
        <v>E353</v>
      </c>
      <c r="P3907" s="318"/>
      <c r="T3907" s="19" t="s">
        <v>1260</v>
      </c>
    </row>
    <row r="3908" spans="1:20" outlineLevel="2" x14ac:dyDescent="0.25">
      <c r="A3908" t="s">
        <v>321</v>
      </c>
      <c r="B3908" t="str">
        <f t="shared" si="1310"/>
        <v>E3537 TSM Sta Eq, Fredonia3&amp;4 OP-3</v>
      </c>
      <c r="C3908" s="19" t="s">
        <v>1230</v>
      </c>
      <c r="E3908" s="27">
        <v>43190</v>
      </c>
      <c r="F3908" s="249">
        <v>4275337.16</v>
      </c>
      <c r="G3908" s="67">
        <v>2.4899999999999999E-2</v>
      </c>
      <c r="H3908" s="250">
        <v>8871.33</v>
      </c>
      <c r="I3908" s="249">
        <f t="shared" si="1311"/>
        <v>4275337.16</v>
      </c>
      <c r="J3908" s="67">
        <f t="shared" si="1305"/>
        <v>2.4899999999999999E-2</v>
      </c>
      <c r="K3908" s="259">
        <f t="shared" si="1312"/>
        <v>8871.3246070000005</v>
      </c>
      <c r="L3908" s="250">
        <f t="shared" si="1296"/>
        <v>-0.01</v>
      </c>
      <c r="M3908" s="19" t="s">
        <v>1260</v>
      </c>
      <c r="O3908" s="32" t="str">
        <f t="shared" si="1313"/>
        <v>E353</v>
      </c>
      <c r="P3908" s="318"/>
      <c r="T3908" s="19" t="s">
        <v>1260</v>
      </c>
    </row>
    <row r="3909" spans="1:20" outlineLevel="2" x14ac:dyDescent="0.25">
      <c r="A3909" t="s">
        <v>321</v>
      </c>
      <c r="B3909" t="str">
        <f t="shared" si="1310"/>
        <v>E3537 TSM Sta Eq, Fredonia3&amp;4 OP-4</v>
      </c>
      <c r="C3909" s="19" t="s">
        <v>1230</v>
      </c>
      <c r="E3909" s="27">
        <v>43220</v>
      </c>
      <c r="F3909" s="249">
        <v>4275337.16</v>
      </c>
      <c r="G3909" s="67">
        <v>2.4899999999999999E-2</v>
      </c>
      <c r="H3909" s="250">
        <v>8871.33</v>
      </c>
      <c r="I3909" s="249">
        <f t="shared" si="1311"/>
        <v>4275337.16</v>
      </c>
      <c r="J3909" s="67">
        <f t="shared" si="1305"/>
        <v>2.4899999999999999E-2</v>
      </c>
      <c r="K3909" s="259">
        <f t="shared" si="1312"/>
        <v>8871.3246070000005</v>
      </c>
      <c r="L3909" s="250">
        <f t="shared" si="1296"/>
        <v>-0.01</v>
      </c>
      <c r="M3909" s="19" t="s">
        <v>1260</v>
      </c>
      <c r="O3909" s="32" t="str">
        <f t="shared" si="1313"/>
        <v>E353</v>
      </c>
      <c r="P3909" s="318"/>
      <c r="T3909" s="19" t="s">
        <v>1260</v>
      </c>
    </row>
    <row r="3910" spans="1:20" outlineLevel="2" x14ac:dyDescent="0.25">
      <c r="A3910" t="s">
        <v>321</v>
      </c>
      <c r="B3910" t="str">
        <f t="shared" si="1310"/>
        <v>E3537 TSM Sta Eq, Fredonia3&amp;4 OP-5</v>
      </c>
      <c r="C3910" s="19" t="s">
        <v>1230</v>
      </c>
      <c r="E3910" s="27">
        <v>43251</v>
      </c>
      <c r="F3910" s="249">
        <v>4275337.16</v>
      </c>
      <c r="G3910" s="67">
        <v>2.4899999999999999E-2</v>
      </c>
      <c r="H3910" s="250">
        <v>8871.33</v>
      </c>
      <c r="I3910" s="249">
        <f t="shared" si="1311"/>
        <v>4275337.16</v>
      </c>
      <c r="J3910" s="67">
        <f t="shared" si="1305"/>
        <v>2.4899999999999999E-2</v>
      </c>
      <c r="K3910" s="259">
        <f t="shared" si="1312"/>
        <v>8871.3246070000005</v>
      </c>
      <c r="L3910" s="250">
        <f t="shared" si="1296"/>
        <v>-0.01</v>
      </c>
      <c r="M3910" s="19" t="s">
        <v>1260</v>
      </c>
      <c r="O3910" s="32" t="str">
        <f t="shared" si="1313"/>
        <v>E353</v>
      </c>
      <c r="P3910" s="318"/>
      <c r="T3910" s="19" t="s">
        <v>1260</v>
      </c>
    </row>
    <row r="3911" spans="1:20" outlineLevel="2" x14ac:dyDescent="0.25">
      <c r="A3911" t="s">
        <v>321</v>
      </c>
      <c r="B3911" t="str">
        <f t="shared" si="1310"/>
        <v>E3537 TSM Sta Eq, Fredonia3&amp;4 OP-6</v>
      </c>
      <c r="C3911" s="19" t="s">
        <v>1230</v>
      </c>
      <c r="E3911" s="27">
        <v>43281</v>
      </c>
      <c r="F3911" s="249">
        <v>4275337.16</v>
      </c>
      <c r="G3911" s="67">
        <v>2.4899999999999999E-2</v>
      </c>
      <c r="H3911" s="250">
        <v>8871.33</v>
      </c>
      <c r="I3911" s="249">
        <f t="shared" si="1311"/>
        <v>4275337.16</v>
      </c>
      <c r="J3911" s="67">
        <f t="shared" si="1305"/>
        <v>2.4899999999999999E-2</v>
      </c>
      <c r="K3911" s="259">
        <f t="shared" si="1312"/>
        <v>8871.3246070000005</v>
      </c>
      <c r="L3911" s="250">
        <f t="shared" si="1296"/>
        <v>-0.01</v>
      </c>
      <c r="M3911" s="19" t="s">
        <v>1260</v>
      </c>
      <c r="O3911" s="32" t="str">
        <f t="shared" si="1313"/>
        <v>E353</v>
      </c>
      <c r="P3911" s="318"/>
      <c r="T3911" s="19" t="s">
        <v>1260</v>
      </c>
    </row>
    <row r="3912" spans="1:20" outlineLevel="2" x14ac:dyDescent="0.25">
      <c r="A3912" t="s">
        <v>321</v>
      </c>
      <c r="B3912" t="str">
        <f t="shared" si="1310"/>
        <v>E3537 TSM Sta Eq, Fredonia3&amp;4 OP-7</v>
      </c>
      <c r="C3912" s="19" t="s">
        <v>1230</v>
      </c>
      <c r="E3912" s="27">
        <v>43312</v>
      </c>
      <c r="F3912" s="249">
        <v>4275337.16</v>
      </c>
      <c r="G3912" s="67">
        <v>2.4899999999999999E-2</v>
      </c>
      <c r="H3912" s="250">
        <v>8871.33</v>
      </c>
      <c r="I3912" s="249">
        <f t="shared" si="1311"/>
        <v>4275337.16</v>
      </c>
      <c r="J3912" s="67">
        <f t="shared" si="1305"/>
        <v>2.4899999999999999E-2</v>
      </c>
      <c r="K3912" s="259">
        <f t="shared" si="1312"/>
        <v>8871.3246070000005</v>
      </c>
      <c r="L3912" s="250">
        <f t="shared" si="1296"/>
        <v>-0.01</v>
      </c>
      <c r="M3912" s="19" t="s">
        <v>1260</v>
      </c>
      <c r="O3912" s="32" t="str">
        <f t="shared" si="1313"/>
        <v>E353</v>
      </c>
      <c r="P3912" s="318"/>
      <c r="T3912" s="19" t="s">
        <v>1260</v>
      </c>
    </row>
    <row r="3913" spans="1:20" outlineLevel="2" x14ac:dyDescent="0.25">
      <c r="A3913" t="s">
        <v>321</v>
      </c>
      <c r="B3913" t="str">
        <f t="shared" si="1310"/>
        <v>E3537 TSM Sta Eq, Fredonia3&amp;4 OP-8</v>
      </c>
      <c r="C3913" s="19" t="s">
        <v>1230</v>
      </c>
      <c r="E3913" s="27">
        <v>43343</v>
      </c>
      <c r="F3913" s="249">
        <v>4275337.16</v>
      </c>
      <c r="G3913" s="67">
        <v>2.4899999999999999E-2</v>
      </c>
      <c r="H3913" s="250">
        <v>8871.33</v>
      </c>
      <c r="I3913" s="249">
        <f t="shared" si="1311"/>
        <v>4275337.16</v>
      </c>
      <c r="J3913" s="67">
        <f t="shared" si="1305"/>
        <v>2.4899999999999999E-2</v>
      </c>
      <c r="K3913" s="259">
        <f t="shared" si="1312"/>
        <v>8871.3246070000005</v>
      </c>
      <c r="L3913" s="250">
        <f t="shared" si="1296"/>
        <v>-0.01</v>
      </c>
      <c r="M3913" s="19" t="s">
        <v>1260</v>
      </c>
      <c r="O3913" s="32" t="str">
        <f t="shared" si="1313"/>
        <v>E353</v>
      </c>
      <c r="P3913" s="318"/>
      <c r="T3913" s="19" t="s">
        <v>1260</v>
      </c>
    </row>
    <row r="3914" spans="1:20" outlineLevel="2" x14ac:dyDescent="0.25">
      <c r="A3914" t="s">
        <v>321</v>
      </c>
      <c r="B3914" t="str">
        <f t="shared" si="1310"/>
        <v>E3537 TSM Sta Eq, Fredonia3&amp;4 OP-9</v>
      </c>
      <c r="C3914" s="19" t="s">
        <v>1230</v>
      </c>
      <c r="E3914" s="27">
        <v>43373</v>
      </c>
      <c r="F3914" s="249">
        <v>4275337.16</v>
      </c>
      <c r="G3914" s="67">
        <v>2.4899999999999999E-2</v>
      </c>
      <c r="H3914" s="250">
        <v>8871.33</v>
      </c>
      <c r="I3914" s="249">
        <f t="shared" si="1311"/>
        <v>4275337.16</v>
      </c>
      <c r="J3914" s="67">
        <f t="shared" si="1305"/>
        <v>2.4899999999999999E-2</v>
      </c>
      <c r="K3914" s="259">
        <f t="shared" si="1312"/>
        <v>8871.3246070000005</v>
      </c>
      <c r="L3914" s="250">
        <f t="shared" si="1296"/>
        <v>-0.01</v>
      </c>
      <c r="M3914" s="19" t="s">
        <v>1260</v>
      </c>
      <c r="O3914" s="32" t="str">
        <f t="shared" si="1313"/>
        <v>E353</v>
      </c>
      <c r="P3914" s="318"/>
      <c r="T3914" s="19" t="s">
        <v>1260</v>
      </c>
    </row>
    <row r="3915" spans="1:20" outlineLevel="2" x14ac:dyDescent="0.25">
      <c r="A3915" t="s">
        <v>321</v>
      </c>
      <c r="B3915" t="str">
        <f t="shared" si="1310"/>
        <v>E3537 TSM Sta Eq, Fredonia3&amp;4 OP-10</v>
      </c>
      <c r="C3915" s="19" t="s">
        <v>1230</v>
      </c>
      <c r="E3915" s="27">
        <v>43404</v>
      </c>
      <c r="F3915" s="249">
        <v>4275337.16</v>
      </c>
      <c r="G3915" s="67">
        <v>2.4899999999999999E-2</v>
      </c>
      <c r="H3915" s="250">
        <v>8871.33</v>
      </c>
      <c r="I3915" s="249">
        <f t="shared" si="1311"/>
        <v>4275337.16</v>
      </c>
      <c r="J3915" s="67">
        <f t="shared" si="1305"/>
        <v>2.4899999999999999E-2</v>
      </c>
      <c r="K3915" s="259">
        <f t="shared" si="1312"/>
        <v>8871.3246070000005</v>
      </c>
      <c r="L3915" s="250">
        <f t="shared" si="1296"/>
        <v>-0.01</v>
      </c>
      <c r="M3915" s="19" t="s">
        <v>1260</v>
      </c>
      <c r="O3915" s="32" t="str">
        <f t="shared" si="1313"/>
        <v>E353</v>
      </c>
      <c r="P3915" s="318"/>
      <c r="T3915" s="19" t="s">
        <v>1260</v>
      </c>
    </row>
    <row r="3916" spans="1:20" outlineLevel="2" x14ac:dyDescent="0.25">
      <c r="A3916" t="s">
        <v>321</v>
      </c>
      <c r="B3916" t="str">
        <f t="shared" si="1310"/>
        <v>E3537 TSM Sta Eq, Fredonia3&amp;4 OP-11</v>
      </c>
      <c r="C3916" s="19" t="s">
        <v>1230</v>
      </c>
      <c r="E3916" s="27">
        <v>43434</v>
      </c>
      <c r="F3916" s="249">
        <v>4275337.16</v>
      </c>
      <c r="G3916" s="67">
        <v>2.4899999999999999E-2</v>
      </c>
      <c r="H3916" s="250">
        <v>8871.33</v>
      </c>
      <c r="I3916" s="249">
        <f t="shared" si="1311"/>
        <v>4275337.16</v>
      </c>
      <c r="J3916" s="67">
        <f t="shared" si="1305"/>
        <v>2.4899999999999999E-2</v>
      </c>
      <c r="K3916" s="259">
        <f t="shared" si="1312"/>
        <v>8871.3246070000005</v>
      </c>
      <c r="L3916" s="250">
        <f t="shared" si="1296"/>
        <v>-0.01</v>
      </c>
      <c r="M3916" s="19" t="s">
        <v>1260</v>
      </c>
      <c r="O3916" s="32" t="str">
        <f t="shared" si="1313"/>
        <v>E353</v>
      </c>
      <c r="P3916" s="318"/>
      <c r="T3916" s="19" t="s">
        <v>1260</v>
      </c>
    </row>
    <row r="3917" spans="1:20" outlineLevel="2" x14ac:dyDescent="0.25">
      <c r="A3917" t="s">
        <v>321</v>
      </c>
      <c r="B3917" t="str">
        <f t="shared" si="1310"/>
        <v>E3537 TSM Sta Eq, Fredonia3&amp;4 OP-12</v>
      </c>
      <c r="C3917" s="19" t="s">
        <v>1230</v>
      </c>
      <c r="E3917" s="27">
        <v>43465</v>
      </c>
      <c r="F3917" s="249">
        <v>4275337.16</v>
      </c>
      <c r="G3917" s="67">
        <v>2.4899999999999999E-2</v>
      </c>
      <c r="H3917" s="250">
        <v>8871.33</v>
      </c>
      <c r="I3917" s="249">
        <f t="shared" si="1311"/>
        <v>4275337.16</v>
      </c>
      <c r="J3917" s="67">
        <f t="shared" si="1305"/>
        <v>2.4899999999999999E-2</v>
      </c>
      <c r="K3917" s="259">
        <f t="shared" si="1312"/>
        <v>8871.3246070000005</v>
      </c>
      <c r="L3917" s="250">
        <f t="shared" si="1296"/>
        <v>-0.01</v>
      </c>
      <c r="M3917" s="19" t="s">
        <v>1260</v>
      </c>
      <c r="O3917" s="32" t="str">
        <f t="shared" si="1313"/>
        <v>E353</v>
      </c>
      <c r="P3917" s="318"/>
      <c r="T3917" s="19" t="s">
        <v>1260</v>
      </c>
    </row>
    <row r="3918" spans="1:20" s="19" customFormat="1" ht="15.75" outlineLevel="1" thickBot="1" x14ac:dyDescent="0.3">
      <c r="A3918" s="28" t="s">
        <v>924</v>
      </c>
      <c r="C3918" s="20" t="s">
        <v>1233</v>
      </c>
      <c r="E3918" s="104" t="s">
        <v>1266</v>
      </c>
      <c r="F3918" s="29"/>
      <c r="G3918" s="30"/>
      <c r="H3918" s="41">
        <f>SUBTOTAL(9,H3906:H3917)</f>
        <v>106455.96</v>
      </c>
      <c r="I3918" s="29"/>
      <c r="J3918" s="30">
        <f t="shared" si="1305"/>
        <v>0</v>
      </c>
      <c r="K3918" s="41">
        <f>SUBTOTAL(9,K3906:K3917)</f>
        <v>106455.89528400001</v>
      </c>
      <c r="L3918" s="41">
        <f t="shared" si="1296"/>
        <v>-0.06</v>
      </c>
      <c r="O3918" s="32" t="str">
        <f>LEFT(A3918,5)</f>
        <v>E3537</v>
      </c>
      <c r="P3918" s="318">
        <f>-L3918/2</f>
        <v>0.03</v>
      </c>
    </row>
    <row r="3919" spans="1:20" ht="15.75" outlineLevel="2" thickTop="1" x14ac:dyDescent="0.25">
      <c r="A3919" t="s">
        <v>322</v>
      </c>
      <c r="B3919" t="str">
        <f t="shared" ref="B3919:B3930" si="1314">CONCATENATE(A3919,"-",MONTH(E3919))</f>
        <v>E3537 TSM Sta Eq, Hopkins Ridge Exp-1</v>
      </c>
      <c r="C3919" s="19" t="s">
        <v>1230</v>
      </c>
      <c r="E3919" s="27">
        <v>43131</v>
      </c>
      <c r="F3919" s="249">
        <v>795330.19</v>
      </c>
      <c r="G3919" s="67">
        <v>2.4899999999999999E-2</v>
      </c>
      <c r="H3919" s="250">
        <v>1650.31</v>
      </c>
      <c r="I3919" s="249">
        <f t="shared" ref="I3919:I3930" si="1315">VLOOKUP(CONCATENATE(A3919,"-12"),$B$6:$F$7816,5,FALSE)</f>
        <v>795330.19</v>
      </c>
      <c r="J3919" s="67">
        <f t="shared" si="1305"/>
        <v>2.4899999999999999E-2</v>
      </c>
      <c r="K3919" s="259">
        <f t="shared" ref="K3919:K3930" si="1316">I3919*J3919/12</f>
        <v>1650.3101442499999</v>
      </c>
      <c r="L3919" s="250">
        <f t="shared" si="1296"/>
        <v>0</v>
      </c>
      <c r="M3919" s="19" t="s">
        <v>1260</v>
      </c>
      <c r="O3919" s="32" t="str">
        <f t="shared" ref="O3919:O3930" si="1317">LEFT(A3919,4)</f>
        <v>E353</v>
      </c>
      <c r="P3919" s="318"/>
      <c r="T3919" s="19" t="s">
        <v>1260</v>
      </c>
    </row>
    <row r="3920" spans="1:20" outlineLevel="2" x14ac:dyDescent="0.25">
      <c r="A3920" t="s">
        <v>322</v>
      </c>
      <c r="B3920" t="str">
        <f t="shared" si="1314"/>
        <v>E3537 TSM Sta Eq, Hopkins Ridge Exp-2</v>
      </c>
      <c r="C3920" s="19" t="s">
        <v>1230</v>
      </c>
      <c r="E3920" s="27">
        <v>43159</v>
      </c>
      <c r="F3920" s="249">
        <v>795330.19</v>
      </c>
      <c r="G3920" s="67">
        <v>2.4899999999999999E-2</v>
      </c>
      <c r="H3920" s="250">
        <v>1650.31</v>
      </c>
      <c r="I3920" s="249">
        <f t="shared" si="1315"/>
        <v>795330.19</v>
      </c>
      <c r="J3920" s="67">
        <f t="shared" si="1305"/>
        <v>2.4899999999999999E-2</v>
      </c>
      <c r="K3920" s="259">
        <f t="shared" si="1316"/>
        <v>1650.3101442499999</v>
      </c>
      <c r="L3920" s="250">
        <f t="shared" si="1296"/>
        <v>0</v>
      </c>
      <c r="M3920" s="19" t="s">
        <v>1260</v>
      </c>
      <c r="O3920" s="32" t="str">
        <f t="shared" si="1317"/>
        <v>E353</v>
      </c>
      <c r="P3920" s="318"/>
      <c r="T3920" s="19" t="s">
        <v>1260</v>
      </c>
    </row>
    <row r="3921" spans="1:20" outlineLevel="2" x14ac:dyDescent="0.25">
      <c r="A3921" t="s">
        <v>322</v>
      </c>
      <c r="B3921" t="str">
        <f t="shared" si="1314"/>
        <v>E3537 TSM Sta Eq, Hopkins Ridge Exp-3</v>
      </c>
      <c r="C3921" s="19" t="s">
        <v>1230</v>
      </c>
      <c r="E3921" s="27">
        <v>43190</v>
      </c>
      <c r="F3921" s="249">
        <v>795330.19</v>
      </c>
      <c r="G3921" s="67">
        <v>2.4899999999999999E-2</v>
      </c>
      <c r="H3921" s="250">
        <v>1650.31</v>
      </c>
      <c r="I3921" s="249">
        <f t="shared" si="1315"/>
        <v>795330.19</v>
      </c>
      <c r="J3921" s="67">
        <f t="shared" si="1305"/>
        <v>2.4899999999999999E-2</v>
      </c>
      <c r="K3921" s="259">
        <f t="shared" si="1316"/>
        <v>1650.3101442499999</v>
      </c>
      <c r="L3921" s="250">
        <f t="shared" si="1296"/>
        <v>0</v>
      </c>
      <c r="M3921" s="19" t="s">
        <v>1260</v>
      </c>
      <c r="O3921" s="32" t="str">
        <f t="shared" si="1317"/>
        <v>E353</v>
      </c>
      <c r="P3921" s="318"/>
      <c r="T3921" s="19" t="s">
        <v>1260</v>
      </c>
    </row>
    <row r="3922" spans="1:20" outlineLevel="2" x14ac:dyDescent="0.25">
      <c r="A3922" t="s">
        <v>322</v>
      </c>
      <c r="B3922" t="str">
        <f t="shared" si="1314"/>
        <v>E3537 TSM Sta Eq, Hopkins Ridge Exp-4</v>
      </c>
      <c r="C3922" s="19" t="s">
        <v>1230</v>
      </c>
      <c r="E3922" s="27">
        <v>43220</v>
      </c>
      <c r="F3922" s="249">
        <v>795330.19</v>
      </c>
      <c r="G3922" s="67">
        <v>2.4899999999999999E-2</v>
      </c>
      <c r="H3922" s="250">
        <v>1650.31</v>
      </c>
      <c r="I3922" s="249">
        <f t="shared" si="1315"/>
        <v>795330.19</v>
      </c>
      <c r="J3922" s="67">
        <f t="shared" si="1305"/>
        <v>2.4899999999999999E-2</v>
      </c>
      <c r="K3922" s="259">
        <f t="shared" si="1316"/>
        <v>1650.3101442499999</v>
      </c>
      <c r="L3922" s="250">
        <f t="shared" si="1296"/>
        <v>0</v>
      </c>
      <c r="M3922" s="19" t="s">
        <v>1260</v>
      </c>
      <c r="O3922" s="32" t="str">
        <f t="shared" si="1317"/>
        <v>E353</v>
      </c>
      <c r="P3922" s="318"/>
      <c r="T3922" s="19" t="s">
        <v>1260</v>
      </c>
    </row>
    <row r="3923" spans="1:20" outlineLevel="2" x14ac:dyDescent="0.25">
      <c r="A3923" t="s">
        <v>322</v>
      </c>
      <c r="B3923" t="str">
        <f t="shared" si="1314"/>
        <v>E3537 TSM Sta Eq, Hopkins Ridge Exp-5</v>
      </c>
      <c r="C3923" s="19" t="s">
        <v>1230</v>
      </c>
      <c r="E3923" s="27">
        <v>43251</v>
      </c>
      <c r="F3923" s="249">
        <v>795330.19</v>
      </c>
      <c r="G3923" s="67">
        <v>2.4899999999999999E-2</v>
      </c>
      <c r="H3923" s="250">
        <v>1650.31</v>
      </c>
      <c r="I3923" s="249">
        <f t="shared" si="1315"/>
        <v>795330.19</v>
      </c>
      <c r="J3923" s="67">
        <f t="shared" si="1305"/>
        <v>2.4899999999999999E-2</v>
      </c>
      <c r="K3923" s="259">
        <f t="shared" si="1316"/>
        <v>1650.3101442499999</v>
      </c>
      <c r="L3923" s="250">
        <f t="shared" si="1296"/>
        <v>0</v>
      </c>
      <c r="M3923" s="19" t="s">
        <v>1260</v>
      </c>
      <c r="O3923" s="32" t="str">
        <f t="shared" si="1317"/>
        <v>E353</v>
      </c>
      <c r="P3923" s="318"/>
      <c r="T3923" s="19" t="s">
        <v>1260</v>
      </c>
    </row>
    <row r="3924" spans="1:20" outlineLevel="2" x14ac:dyDescent="0.25">
      <c r="A3924" t="s">
        <v>322</v>
      </c>
      <c r="B3924" t="str">
        <f t="shared" si="1314"/>
        <v>E3537 TSM Sta Eq, Hopkins Ridge Exp-6</v>
      </c>
      <c r="C3924" s="19" t="s">
        <v>1230</v>
      </c>
      <c r="E3924" s="27">
        <v>43281</v>
      </c>
      <c r="F3924" s="249">
        <v>795330.19</v>
      </c>
      <c r="G3924" s="67">
        <v>2.4899999999999999E-2</v>
      </c>
      <c r="H3924" s="250">
        <v>1650.31</v>
      </c>
      <c r="I3924" s="249">
        <f t="shared" si="1315"/>
        <v>795330.19</v>
      </c>
      <c r="J3924" s="67">
        <f t="shared" si="1305"/>
        <v>2.4899999999999999E-2</v>
      </c>
      <c r="K3924" s="259">
        <f t="shared" si="1316"/>
        <v>1650.3101442499999</v>
      </c>
      <c r="L3924" s="250">
        <f t="shared" ref="L3924:L3987" si="1318">ROUND(K3924-H3924,2)</f>
        <v>0</v>
      </c>
      <c r="M3924" s="19" t="s">
        <v>1260</v>
      </c>
      <c r="O3924" s="32" t="str">
        <f t="shared" si="1317"/>
        <v>E353</v>
      </c>
      <c r="P3924" s="318"/>
      <c r="T3924" s="19" t="s">
        <v>1260</v>
      </c>
    </row>
    <row r="3925" spans="1:20" outlineLevel="2" x14ac:dyDescent="0.25">
      <c r="A3925" t="s">
        <v>322</v>
      </c>
      <c r="B3925" t="str">
        <f t="shared" si="1314"/>
        <v>E3537 TSM Sta Eq, Hopkins Ridge Exp-7</v>
      </c>
      <c r="C3925" s="19" t="s">
        <v>1230</v>
      </c>
      <c r="E3925" s="27">
        <v>43312</v>
      </c>
      <c r="F3925" s="249">
        <v>795330.19</v>
      </c>
      <c r="G3925" s="67">
        <v>2.4899999999999999E-2</v>
      </c>
      <c r="H3925" s="250">
        <v>1650.31</v>
      </c>
      <c r="I3925" s="249">
        <f t="shared" si="1315"/>
        <v>795330.19</v>
      </c>
      <c r="J3925" s="67">
        <f t="shared" si="1305"/>
        <v>2.4899999999999999E-2</v>
      </c>
      <c r="K3925" s="259">
        <f t="shared" si="1316"/>
        <v>1650.3101442499999</v>
      </c>
      <c r="L3925" s="250">
        <f t="shared" si="1318"/>
        <v>0</v>
      </c>
      <c r="M3925" s="19" t="s">
        <v>1260</v>
      </c>
      <c r="O3925" s="32" t="str">
        <f t="shared" si="1317"/>
        <v>E353</v>
      </c>
      <c r="P3925" s="318"/>
      <c r="T3925" s="19" t="s">
        <v>1260</v>
      </c>
    </row>
    <row r="3926" spans="1:20" outlineLevel="2" x14ac:dyDescent="0.25">
      <c r="A3926" t="s">
        <v>322</v>
      </c>
      <c r="B3926" t="str">
        <f t="shared" si="1314"/>
        <v>E3537 TSM Sta Eq, Hopkins Ridge Exp-8</v>
      </c>
      <c r="C3926" s="19" t="s">
        <v>1230</v>
      </c>
      <c r="E3926" s="27">
        <v>43343</v>
      </c>
      <c r="F3926" s="249">
        <v>795330.19</v>
      </c>
      <c r="G3926" s="67">
        <v>2.4899999999999999E-2</v>
      </c>
      <c r="H3926" s="250">
        <v>1650.31</v>
      </c>
      <c r="I3926" s="249">
        <f t="shared" si="1315"/>
        <v>795330.19</v>
      </c>
      <c r="J3926" s="67">
        <f t="shared" si="1305"/>
        <v>2.4899999999999999E-2</v>
      </c>
      <c r="K3926" s="259">
        <f t="shared" si="1316"/>
        <v>1650.3101442499999</v>
      </c>
      <c r="L3926" s="250">
        <f t="shared" si="1318"/>
        <v>0</v>
      </c>
      <c r="M3926" s="19" t="s">
        <v>1260</v>
      </c>
      <c r="O3926" s="32" t="str">
        <f t="shared" si="1317"/>
        <v>E353</v>
      </c>
      <c r="P3926" s="318"/>
      <c r="T3926" s="19" t="s">
        <v>1260</v>
      </c>
    </row>
    <row r="3927" spans="1:20" outlineLevel="2" x14ac:dyDescent="0.25">
      <c r="A3927" t="s">
        <v>322</v>
      </c>
      <c r="B3927" t="str">
        <f t="shared" si="1314"/>
        <v>E3537 TSM Sta Eq, Hopkins Ridge Exp-9</v>
      </c>
      <c r="C3927" s="19" t="s">
        <v>1230</v>
      </c>
      <c r="E3927" s="27">
        <v>43373</v>
      </c>
      <c r="F3927" s="249">
        <v>795330.19</v>
      </c>
      <c r="G3927" s="67">
        <v>2.4899999999999999E-2</v>
      </c>
      <c r="H3927" s="250">
        <v>1650.31</v>
      </c>
      <c r="I3927" s="249">
        <f t="shared" si="1315"/>
        <v>795330.19</v>
      </c>
      <c r="J3927" s="67">
        <f t="shared" si="1305"/>
        <v>2.4899999999999999E-2</v>
      </c>
      <c r="K3927" s="259">
        <f t="shared" si="1316"/>
        <v>1650.3101442499999</v>
      </c>
      <c r="L3927" s="250">
        <f t="shared" si="1318"/>
        <v>0</v>
      </c>
      <c r="M3927" s="19" t="s">
        <v>1260</v>
      </c>
      <c r="O3927" s="32" t="str">
        <f t="shared" si="1317"/>
        <v>E353</v>
      </c>
      <c r="P3927" s="318"/>
      <c r="T3927" s="19" t="s">
        <v>1260</v>
      </c>
    </row>
    <row r="3928" spans="1:20" outlineLevel="2" x14ac:dyDescent="0.25">
      <c r="A3928" t="s">
        <v>322</v>
      </c>
      <c r="B3928" t="str">
        <f t="shared" si="1314"/>
        <v>E3537 TSM Sta Eq, Hopkins Ridge Exp-10</v>
      </c>
      <c r="C3928" s="19" t="s">
        <v>1230</v>
      </c>
      <c r="E3928" s="27">
        <v>43404</v>
      </c>
      <c r="F3928" s="249">
        <v>795330.19</v>
      </c>
      <c r="G3928" s="67">
        <v>2.4899999999999999E-2</v>
      </c>
      <c r="H3928" s="250">
        <v>1650.31</v>
      </c>
      <c r="I3928" s="249">
        <f t="shared" si="1315"/>
        <v>795330.19</v>
      </c>
      <c r="J3928" s="67">
        <f t="shared" si="1305"/>
        <v>2.4899999999999999E-2</v>
      </c>
      <c r="K3928" s="259">
        <f t="shared" si="1316"/>
        <v>1650.3101442499999</v>
      </c>
      <c r="L3928" s="250">
        <f t="shared" si="1318"/>
        <v>0</v>
      </c>
      <c r="M3928" s="19" t="s">
        <v>1260</v>
      </c>
      <c r="O3928" s="32" t="str">
        <f t="shared" si="1317"/>
        <v>E353</v>
      </c>
      <c r="P3928" s="318"/>
      <c r="T3928" s="19" t="s">
        <v>1260</v>
      </c>
    </row>
    <row r="3929" spans="1:20" outlineLevel="2" x14ac:dyDescent="0.25">
      <c r="A3929" t="s">
        <v>322</v>
      </c>
      <c r="B3929" t="str">
        <f t="shared" si="1314"/>
        <v>E3537 TSM Sta Eq, Hopkins Ridge Exp-11</v>
      </c>
      <c r="C3929" s="19" t="s">
        <v>1230</v>
      </c>
      <c r="E3929" s="27">
        <v>43434</v>
      </c>
      <c r="F3929" s="249">
        <v>795330.19</v>
      </c>
      <c r="G3929" s="67">
        <v>2.4899999999999999E-2</v>
      </c>
      <c r="H3929" s="250">
        <v>1650.31</v>
      </c>
      <c r="I3929" s="249">
        <f t="shared" si="1315"/>
        <v>795330.19</v>
      </c>
      <c r="J3929" s="67">
        <f t="shared" si="1305"/>
        <v>2.4899999999999999E-2</v>
      </c>
      <c r="K3929" s="259">
        <f t="shared" si="1316"/>
        <v>1650.3101442499999</v>
      </c>
      <c r="L3929" s="250">
        <f t="shared" si="1318"/>
        <v>0</v>
      </c>
      <c r="M3929" s="19" t="s">
        <v>1260</v>
      </c>
      <c r="O3929" s="32" t="str">
        <f t="shared" si="1317"/>
        <v>E353</v>
      </c>
      <c r="P3929" s="318"/>
      <c r="T3929" s="19" t="s">
        <v>1260</v>
      </c>
    </row>
    <row r="3930" spans="1:20" outlineLevel="2" x14ac:dyDescent="0.25">
      <c r="A3930" t="s">
        <v>322</v>
      </c>
      <c r="B3930" t="str">
        <f t="shared" si="1314"/>
        <v>E3537 TSM Sta Eq, Hopkins Ridge Exp-12</v>
      </c>
      <c r="C3930" s="19" t="s">
        <v>1230</v>
      </c>
      <c r="E3930" s="27">
        <v>43465</v>
      </c>
      <c r="F3930" s="249">
        <v>795330.19</v>
      </c>
      <c r="G3930" s="67">
        <v>2.4899999999999999E-2</v>
      </c>
      <c r="H3930" s="250">
        <v>1650.31</v>
      </c>
      <c r="I3930" s="249">
        <f t="shared" si="1315"/>
        <v>795330.19</v>
      </c>
      <c r="J3930" s="67">
        <f t="shared" si="1305"/>
        <v>2.4899999999999999E-2</v>
      </c>
      <c r="K3930" s="259">
        <f t="shared" si="1316"/>
        <v>1650.3101442499999</v>
      </c>
      <c r="L3930" s="250">
        <f t="shared" si="1318"/>
        <v>0</v>
      </c>
      <c r="M3930" s="19" t="s">
        <v>1260</v>
      </c>
      <c r="O3930" s="32" t="str">
        <f t="shared" si="1317"/>
        <v>E353</v>
      </c>
      <c r="P3930" s="318"/>
      <c r="T3930" s="19" t="s">
        <v>1260</v>
      </c>
    </row>
    <row r="3931" spans="1:20" s="19" customFormat="1" ht="15.75" outlineLevel="1" thickBot="1" x14ac:dyDescent="0.3">
      <c r="A3931" s="28" t="s">
        <v>925</v>
      </c>
      <c r="C3931" s="20" t="s">
        <v>1233</v>
      </c>
      <c r="E3931" s="104" t="s">
        <v>1266</v>
      </c>
      <c r="F3931" s="29"/>
      <c r="G3931" s="30"/>
      <c r="H3931" s="41">
        <f>SUBTOTAL(9,H3919:H3930)</f>
        <v>19803.72</v>
      </c>
      <c r="I3931" s="29"/>
      <c r="J3931" s="30">
        <f t="shared" si="1305"/>
        <v>0</v>
      </c>
      <c r="K3931" s="41">
        <f>SUBTOTAL(9,K3919:K3930)</f>
        <v>19803.721730999998</v>
      </c>
      <c r="L3931" s="41">
        <f t="shared" si="1318"/>
        <v>0</v>
      </c>
      <c r="O3931" s="32" t="str">
        <f>LEFT(A3931,5)</f>
        <v>E3537</v>
      </c>
      <c r="P3931" s="318">
        <f>-L3931/2</f>
        <v>0</v>
      </c>
    </row>
    <row r="3932" spans="1:20" ht="15.75" outlineLevel="2" thickTop="1" x14ac:dyDescent="0.25">
      <c r="A3932" t="s">
        <v>323</v>
      </c>
      <c r="B3932" t="str">
        <f t="shared" ref="B3932:B3943" si="1319">CONCATENATE(A3932,"-",MONTH(E3932))</f>
        <v>E3537 TSM Sub Eq, Sumas OP-SMS-1</v>
      </c>
      <c r="C3932" s="19" t="s">
        <v>1230</v>
      </c>
      <c r="E3932" s="27">
        <v>43131</v>
      </c>
      <c r="F3932" s="249">
        <v>135.51</v>
      </c>
      <c r="G3932" s="67">
        <v>2.4899999999999999E-2</v>
      </c>
      <c r="H3932" s="250">
        <v>0.28000000000000003</v>
      </c>
      <c r="I3932" s="249">
        <f t="shared" ref="I3932:I3943" si="1320">VLOOKUP(CONCATENATE(A3932,"-12"),$B$6:$F$7816,5,FALSE)</f>
        <v>135.51</v>
      </c>
      <c r="J3932" s="67">
        <f t="shared" si="1305"/>
        <v>2.4899999999999999E-2</v>
      </c>
      <c r="K3932" s="259">
        <f t="shared" ref="K3932:K3943" si="1321">I3932*J3932/12</f>
        <v>0.28118324999999994</v>
      </c>
      <c r="L3932" s="250">
        <f t="shared" si="1318"/>
        <v>0</v>
      </c>
      <c r="M3932" s="19" t="s">
        <v>1260</v>
      </c>
      <c r="O3932" s="32" t="str">
        <f t="shared" ref="O3932:O3943" si="1322">LEFT(A3932,4)</f>
        <v>E353</v>
      </c>
      <c r="P3932" s="318"/>
      <c r="T3932" s="19" t="s">
        <v>1260</v>
      </c>
    </row>
    <row r="3933" spans="1:20" outlineLevel="2" x14ac:dyDescent="0.25">
      <c r="A3933" t="s">
        <v>323</v>
      </c>
      <c r="B3933" t="str">
        <f t="shared" si="1319"/>
        <v>E3537 TSM Sub Eq, Sumas OP-SMS-2</v>
      </c>
      <c r="C3933" s="19" t="s">
        <v>1230</v>
      </c>
      <c r="E3933" s="27">
        <v>43159</v>
      </c>
      <c r="F3933" s="249">
        <v>135.51</v>
      </c>
      <c r="G3933" s="67">
        <v>2.4899999999999999E-2</v>
      </c>
      <c r="H3933" s="250">
        <v>0.28000000000000003</v>
      </c>
      <c r="I3933" s="249">
        <f t="shared" si="1320"/>
        <v>135.51</v>
      </c>
      <c r="J3933" s="67">
        <f t="shared" si="1305"/>
        <v>2.4899999999999999E-2</v>
      </c>
      <c r="K3933" s="259">
        <f t="shared" si="1321"/>
        <v>0.28118324999999994</v>
      </c>
      <c r="L3933" s="250">
        <f t="shared" si="1318"/>
        <v>0</v>
      </c>
      <c r="M3933" s="19" t="s">
        <v>1260</v>
      </c>
      <c r="O3933" s="32" t="str">
        <f t="shared" si="1322"/>
        <v>E353</v>
      </c>
      <c r="P3933" s="318"/>
      <c r="T3933" s="19" t="s">
        <v>1260</v>
      </c>
    </row>
    <row r="3934" spans="1:20" outlineLevel="2" x14ac:dyDescent="0.25">
      <c r="A3934" t="s">
        <v>323</v>
      </c>
      <c r="B3934" t="str">
        <f t="shared" si="1319"/>
        <v>E3537 TSM Sub Eq, Sumas OP-SMS-3</v>
      </c>
      <c r="C3934" s="19" t="s">
        <v>1230</v>
      </c>
      <c r="E3934" s="27">
        <v>43190</v>
      </c>
      <c r="F3934" s="249">
        <v>135.51</v>
      </c>
      <c r="G3934" s="67">
        <v>2.4899999999999999E-2</v>
      </c>
      <c r="H3934" s="250">
        <v>0.28000000000000003</v>
      </c>
      <c r="I3934" s="249">
        <f t="shared" si="1320"/>
        <v>135.51</v>
      </c>
      <c r="J3934" s="67">
        <f t="shared" si="1305"/>
        <v>2.4899999999999999E-2</v>
      </c>
      <c r="K3934" s="259">
        <f t="shared" si="1321"/>
        <v>0.28118324999999994</v>
      </c>
      <c r="L3934" s="250">
        <f t="shared" si="1318"/>
        <v>0</v>
      </c>
      <c r="M3934" s="19" t="s">
        <v>1260</v>
      </c>
      <c r="O3934" s="32" t="str">
        <f t="shared" si="1322"/>
        <v>E353</v>
      </c>
      <c r="P3934" s="318"/>
      <c r="T3934" s="19" t="s">
        <v>1260</v>
      </c>
    </row>
    <row r="3935" spans="1:20" outlineLevel="2" x14ac:dyDescent="0.25">
      <c r="A3935" t="s">
        <v>323</v>
      </c>
      <c r="B3935" t="str">
        <f t="shared" si="1319"/>
        <v>E3537 TSM Sub Eq, Sumas OP-SMS-4</v>
      </c>
      <c r="C3935" s="19" t="s">
        <v>1230</v>
      </c>
      <c r="E3935" s="27">
        <v>43220</v>
      </c>
      <c r="F3935" s="249">
        <v>135.51</v>
      </c>
      <c r="G3935" s="67">
        <v>2.4899999999999999E-2</v>
      </c>
      <c r="H3935" s="250">
        <v>0.28000000000000003</v>
      </c>
      <c r="I3935" s="249">
        <f t="shared" si="1320"/>
        <v>135.51</v>
      </c>
      <c r="J3935" s="67">
        <f t="shared" si="1305"/>
        <v>2.4899999999999999E-2</v>
      </c>
      <c r="K3935" s="259">
        <f t="shared" si="1321"/>
        <v>0.28118324999999994</v>
      </c>
      <c r="L3935" s="250">
        <f t="shared" si="1318"/>
        <v>0</v>
      </c>
      <c r="M3935" s="19" t="s">
        <v>1260</v>
      </c>
      <c r="O3935" s="32" t="str">
        <f t="shared" si="1322"/>
        <v>E353</v>
      </c>
      <c r="P3935" s="318"/>
      <c r="T3935" s="19" t="s">
        <v>1260</v>
      </c>
    </row>
    <row r="3936" spans="1:20" outlineLevel="2" x14ac:dyDescent="0.25">
      <c r="A3936" t="s">
        <v>323</v>
      </c>
      <c r="B3936" t="str">
        <f t="shared" si="1319"/>
        <v>E3537 TSM Sub Eq, Sumas OP-SMS-5</v>
      </c>
      <c r="C3936" s="19" t="s">
        <v>1230</v>
      </c>
      <c r="E3936" s="27">
        <v>43251</v>
      </c>
      <c r="F3936" s="249">
        <v>135.51</v>
      </c>
      <c r="G3936" s="67">
        <v>2.4899999999999999E-2</v>
      </c>
      <c r="H3936" s="250">
        <v>0.28000000000000003</v>
      </c>
      <c r="I3936" s="249">
        <f t="shared" si="1320"/>
        <v>135.51</v>
      </c>
      <c r="J3936" s="67">
        <f t="shared" si="1305"/>
        <v>2.4899999999999999E-2</v>
      </c>
      <c r="K3936" s="259">
        <f t="shared" si="1321"/>
        <v>0.28118324999999994</v>
      </c>
      <c r="L3936" s="250">
        <f t="shared" si="1318"/>
        <v>0</v>
      </c>
      <c r="M3936" s="19" t="s">
        <v>1260</v>
      </c>
      <c r="O3936" s="32" t="str">
        <f t="shared" si="1322"/>
        <v>E353</v>
      </c>
      <c r="P3936" s="318"/>
      <c r="T3936" s="19" t="s">
        <v>1260</v>
      </c>
    </row>
    <row r="3937" spans="1:20" outlineLevel="2" x14ac:dyDescent="0.25">
      <c r="A3937" t="s">
        <v>323</v>
      </c>
      <c r="B3937" t="str">
        <f t="shared" si="1319"/>
        <v>E3537 TSM Sub Eq, Sumas OP-SMS-6</v>
      </c>
      <c r="C3937" s="19" t="s">
        <v>1230</v>
      </c>
      <c r="E3937" s="27">
        <v>43281</v>
      </c>
      <c r="F3937" s="249">
        <v>135.51</v>
      </c>
      <c r="G3937" s="67">
        <v>2.4899999999999999E-2</v>
      </c>
      <c r="H3937" s="250">
        <v>0.28000000000000003</v>
      </c>
      <c r="I3937" s="249">
        <f t="shared" si="1320"/>
        <v>135.51</v>
      </c>
      <c r="J3937" s="67">
        <f t="shared" si="1305"/>
        <v>2.4899999999999999E-2</v>
      </c>
      <c r="K3937" s="259">
        <f t="shared" si="1321"/>
        <v>0.28118324999999994</v>
      </c>
      <c r="L3937" s="250">
        <f t="shared" si="1318"/>
        <v>0</v>
      </c>
      <c r="M3937" s="19" t="s">
        <v>1260</v>
      </c>
      <c r="O3937" s="32" t="str">
        <f t="shared" si="1322"/>
        <v>E353</v>
      </c>
      <c r="P3937" s="318"/>
      <c r="T3937" s="19" t="s">
        <v>1260</v>
      </c>
    </row>
    <row r="3938" spans="1:20" outlineLevel="2" x14ac:dyDescent="0.25">
      <c r="A3938" t="s">
        <v>323</v>
      </c>
      <c r="B3938" t="str">
        <f t="shared" si="1319"/>
        <v>E3537 TSM Sub Eq, Sumas OP-SMS-7</v>
      </c>
      <c r="C3938" s="19" t="s">
        <v>1230</v>
      </c>
      <c r="E3938" s="27">
        <v>43312</v>
      </c>
      <c r="F3938" s="249">
        <v>135.51</v>
      </c>
      <c r="G3938" s="67">
        <v>2.4899999999999999E-2</v>
      </c>
      <c r="H3938" s="250">
        <v>0.28000000000000003</v>
      </c>
      <c r="I3938" s="249">
        <f t="shared" si="1320"/>
        <v>135.51</v>
      </c>
      <c r="J3938" s="67">
        <f t="shared" si="1305"/>
        <v>2.4899999999999999E-2</v>
      </c>
      <c r="K3938" s="259">
        <f t="shared" si="1321"/>
        <v>0.28118324999999994</v>
      </c>
      <c r="L3938" s="250">
        <f t="shared" si="1318"/>
        <v>0</v>
      </c>
      <c r="M3938" s="19" t="s">
        <v>1260</v>
      </c>
      <c r="O3938" s="32" t="str">
        <f t="shared" si="1322"/>
        <v>E353</v>
      </c>
      <c r="P3938" s="318"/>
      <c r="T3938" s="19" t="s">
        <v>1260</v>
      </c>
    </row>
    <row r="3939" spans="1:20" outlineLevel="2" x14ac:dyDescent="0.25">
      <c r="A3939" t="s">
        <v>323</v>
      </c>
      <c r="B3939" t="str">
        <f t="shared" si="1319"/>
        <v>E3537 TSM Sub Eq, Sumas OP-SMS-8</v>
      </c>
      <c r="C3939" s="19" t="s">
        <v>1230</v>
      </c>
      <c r="E3939" s="27">
        <v>43343</v>
      </c>
      <c r="F3939" s="249">
        <v>135.51</v>
      </c>
      <c r="G3939" s="67">
        <v>2.4899999999999999E-2</v>
      </c>
      <c r="H3939" s="250">
        <v>0.28000000000000003</v>
      </c>
      <c r="I3939" s="249">
        <f t="shared" si="1320"/>
        <v>135.51</v>
      </c>
      <c r="J3939" s="67">
        <f t="shared" si="1305"/>
        <v>2.4899999999999999E-2</v>
      </c>
      <c r="K3939" s="259">
        <f t="shared" si="1321"/>
        <v>0.28118324999999994</v>
      </c>
      <c r="L3939" s="250">
        <f t="shared" si="1318"/>
        <v>0</v>
      </c>
      <c r="M3939" s="19" t="s">
        <v>1260</v>
      </c>
      <c r="O3939" s="32" t="str">
        <f t="shared" si="1322"/>
        <v>E353</v>
      </c>
      <c r="P3939" s="318"/>
      <c r="T3939" s="19" t="s">
        <v>1260</v>
      </c>
    </row>
    <row r="3940" spans="1:20" outlineLevel="2" x14ac:dyDescent="0.25">
      <c r="A3940" t="s">
        <v>323</v>
      </c>
      <c r="B3940" t="str">
        <f t="shared" si="1319"/>
        <v>E3537 TSM Sub Eq, Sumas OP-SMS-9</v>
      </c>
      <c r="C3940" s="19" t="s">
        <v>1230</v>
      </c>
      <c r="E3940" s="27">
        <v>43373</v>
      </c>
      <c r="F3940" s="249">
        <v>135.51</v>
      </c>
      <c r="G3940" s="67">
        <v>2.4899999999999999E-2</v>
      </c>
      <c r="H3940" s="250">
        <v>0.28000000000000003</v>
      </c>
      <c r="I3940" s="249">
        <f t="shared" si="1320"/>
        <v>135.51</v>
      </c>
      <c r="J3940" s="67">
        <f t="shared" si="1305"/>
        <v>2.4899999999999999E-2</v>
      </c>
      <c r="K3940" s="259">
        <f t="shared" si="1321"/>
        <v>0.28118324999999994</v>
      </c>
      <c r="L3940" s="250">
        <f t="shared" si="1318"/>
        <v>0</v>
      </c>
      <c r="M3940" s="19" t="s">
        <v>1260</v>
      </c>
      <c r="O3940" s="32" t="str">
        <f t="shared" si="1322"/>
        <v>E353</v>
      </c>
      <c r="P3940" s="318"/>
      <c r="T3940" s="19" t="s">
        <v>1260</v>
      </c>
    </row>
    <row r="3941" spans="1:20" outlineLevel="2" x14ac:dyDescent="0.25">
      <c r="A3941" t="s">
        <v>323</v>
      </c>
      <c r="B3941" t="str">
        <f t="shared" si="1319"/>
        <v>E3537 TSM Sub Eq, Sumas OP-SMS-10</v>
      </c>
      <c r="C3941" s="19" t="s">
        <v>1230</v>
      </c>
      <c r="E3941" s="27">
        <v>43404</v>
      </c>
      <c r="F3941" s="249">
        <v>135.51</v>
      </c>
      <c r="G3941" s="67">
        <v>2.4899999999999999E-2</v>
      </c>
      <c r="H3941" s="250">
        <v>0.28000000000000003</v>
      </c>
      <c r="I3941" s="249">
        <f t="shared" si="1320"/>
        <v>135.51</v>
      </c>
      <c r="J3941" s="67">
        <f t="shared" si="1305"/>
        <v>2.4899999999999999E-2</v>
      </c>
      <c r="K3941" s="259">
        <f t="shared" si="1321"/>
        <v>0.28118324999999994</v>
      </c>
      <c r="L3941" s="250">
        <f t="shared" si="1318"/>
        <v>0</v>
      </c>
      <c r="M3941" s="19" t="s">
        <v>1260</v>
      </c>
      <c r="O3941" s="32" t="str">
        <f t="shared" si="1322"/>
        <v>E353</v>
      </c>
      <c r="P3941" s="318"/>
      <c r="T3941" s="19" t="s">
        <v>1260</v>
      </c>
    </row>
    <row r="3942" spans="1:20" outlineLevel="2" x14ac:dyDescent="0.25">
      <c r="A3942" t="s">
        <v>323</v>
      </c>
      <c r="B3942" t="str">
        <f t="shared" si="1319"/>
        <v>E3537 TSM Sub Eq, Sumas OP-SMS-11</v>
      </c>
      <c r="C3942" s="19" t="s">
        <v>1230</v>
      </c>
      <c r="E3942" s="27">
        <v>43434</v>
      </c>
      <c r="F3942" s="249">
        <v>135.51</v>
      </c>
      <c r="G3942" s="67">
        <v>2.4899999999999999E-2</v>
      </c>
      <c r="H3942" s="250">
        <v>0.28000000000000003</v>
      </c>
      <c r="I3942" s="249">
        <f t="shared" si="1320"/>
        <v>135.51</v>
      </c>
      <c r="J3942" s="67">
        <f t="shared" si="1305"/>
        <v>2.4899999999999999E-2</v>
      </c>
      <c r="K3942" s="259">
        <f t="shared" si="1321"/>
        <v>0.28118324999999994</v>
      </c>
      <c r="L3942" s="250">
        <f t="shared" si="1318"/>
        <v>0</v>
      </c>
      <c r="M3942" s="19" t="s">
        <v>1260</v>
      </c>
      <c r="O3942" s="32" t="str">
        <f t="shared" si="1322"/>
        <v>E353</v>
      </c>
      <c r="P3942" s="318"/>
      <c r="T3942" s="19" t="s">
        <v>1260</v>
      </c>
    </row>
    <row r="3943" spans="1:20" outlineLevel="2" x14ac:dyDescent="0.25">
      <c r="A3943" t="s">
        <v>323</v>
      </c>
      <c r="B3943" t="str">
        <f t="shared" si="1319"/>
        <v>E3537 TSM Sub Eq, Sumas OP-SMS-12</v>
      </c>
      <c r="C3943" s="19" t="s">
        <v>1230</v>
      </c>
      <c r="E3943" s="27">
        <v>43465</v>
      </c>
      <c r="F3943" s="249">
        <v>135.51</v>
      </c>
      <c r="G3943" s="67">
        <v>2.4899999999999999E-2</v>
      </c>
      <c r="H3943" s="250">
        <v>0.28000000000000003</v>
      </c>
      <c r="I3943" s="249">
        <f t="shared" si="1320"/>
        <v>135.51</v>
      </c>
      <c r="J3943" s="67">
        <f t="shared" si="1305"/>
        <v>2.4899999999999999E-2</v>
      </c>
      <c r="K3943" s="259">
        <f t="shared" si="1321"/>
        <v>0.28118324999999994</v>
      </c>
      <c r="L3943" s="250">
        <f t="shared" si="1318"/>
        <v>0</v>
      </c>
      <c r="M3943" s="19" t="s">
        <v>1260</v>
      </c>
      <c r="O3943" s="32" t="str">
        <f t="shared" si="1322"/>
        <v>E353</v>
      </c>
      <c r="P3943" s="318"/>
      <c r="T3943" s="19" t="s">
        <v>1260</v>
      </c>
    </row>
    <row r="3944" spans="1:20" s="19" customFormat="1" ht="15.75" outlineLevel="1" thickBot="1" x14ac:dyDescent="0.3">
      <c r="A3944" s="28" t="s">
        <v>926</v>
      </c>
      <c r="C3944" s="20" t="s">
        <v>1233</v>
      </c>
      <c r="E3944" s="104" t="s">
        <v>1266</v>
      </c>
      <c r="F3944" s="29"/>
      <c r="G3944" s="30"/>
      <c r="H3944" s="41">
        <f>SUBTOTAL(9,H3932:H3943)</f>
        <v>3.3600000000000012</v>
      </c>
      <c r="I3944" s="29"/>
      <c r="J3944" s="30">
        <f t="shared" si="1305"/>
        <v>0</v>
      </c>
      <c r="K3944" s="41">
        <f>SUBTOTAL(9,K3932:K3943)</f>
        <v>3.3741989999999986</v>
      </c>
      <c r="L3944" s="41">
        <f t="shared" si="1318"/>
        <v>0.01</v>
      </c>
      <c r="O3944" s="32" t="str">
        <f>LEFT(A3944,5)</f>
        <v>E3537</v>
      </c>
      <c r="P3944" s="318">
        <f>-L3944/2</f>
        <v>-5.0000000000000001E-3</v>
      </c>
    </row>
    <row r="3945" spans="1:20" ht="15.75" outlineLevel="2" thickTop="1" x14ac:dyDescent="0.25">
      <c r="A3945" t="s">
        <v>324</v>
      </c>
      <c r="B3945" t="str">
        <f t="shared" ref="B3945:B3956" si="1323">CONCATENATE(A3945,"-",MONTH(E3945))</f>
        <v>E3537 TSM Substation Equipment-1</v>
      </c>
      <c r="C3945" s="19" t="s">
        <v>1230</v>
      </c>
      <c r="E3945" s="27">
        <v>43131</v>
      </c>
      <c r="F3945" s="249">
        <v>190900060.12</v>
      </c>
      <c r="G3945" s="67">
        <v>2.4899999999999999E-2</v>
      </c>
      <c r="H3945" s="250">
        <v>396117.62</v>
      </c>
      <c r="I3945" s="249">
        <f t="shared" ref="I3945:I3956" si="1324">VLOOKUP(CONCATENATE(A3945,"-12"),$B$6:$F$7816,5,FALSE)</f>
        <v>187798823.68000001</v>
      </c>
      <c r="J3945" s="67">
        <f t="shared" si="1305"/>
        <v>2.4899999999999999E-2</v>
      </c>
      <c r="K3945" s="259">
        <f t="shared" ref="K3945:K3956" si="1325">I3945*J3945/12</f>
        <v>389682.559136</v>
      </c>
      <c r="L3945" s="250">
        <f t="shared" si="1318"/>
        <v>-6435.06</v>
      </c>
      <c r="M3945" s="19" t="s">
        <v>1260</v>
      </c>
      <c r="O3945" s="32" t="str">
        <f t="shared" ref="O3945:O3956" si="1326">LEFT(A3945,4)</f>
        <v>E353</v>
      </c>
      <c r="P3945" s="318"/>
      <c r="T3945" s="19" t="s">
        <v>1260</v>
      </c>
    </row>
    <row r="3946" spans="1:20" outlineLevel="2" x14ac:dyDescent="0.25">
      <c r="A3946" t="s">
        <v>324</v>
      </c>
      <c r="B3946" t="str">
        <f t="shared" si="1323"/>
        <v>E3537 TSM Substation Equipment-2</v>
      </c>
      <c r="C3946" s="19" t="s">
        <v>1230</v>
      </c>
      <c r="E3946" s="27">
        <v>43159</v>
      </c>
      <c r="F3946" s="249">
        <v>190896458.62</v>
      </c>
      <c r="G3946" s="67">
        <v>2.4899999999999999E-2</v>
      </c>
      <c r="H3946" s="250">
        <v>396110.15</v>
      </c>
      <c r="I3946" s="249">
        <f t="shared" si="1324"/>
        <v>187798823.68000001</v>
      </c>
      <c r="J3946" s="67">
        <f t="shared" si="1305"/>
        <v>2.4899999999999999E-2</v>
      </c>
      <c r="K3946" s="259">
        <f t="shared" si="1325"/>
        <v>389682.559136</v>
      </c>
      <c r="L3946" s="250">
        <f t="shared" si="1318"/>
        <v>-6427.59</v>
      </c>
      <c r="M3946" s="19" t="s">
        <v>1260</v>
      </c>
      <c r="O3946" s="32" t="str">
        <f t="shared" si="1326"/>
        <v>E353</v>
      </c>
      <c r="P3946" s="318"/>
      <c r="T3946" s="19" t="s">
        <v>1260</v>
      </c>
    </row>
    <row r="3947" spans="1:20" outlineLevel="2" x14ac:dyDescent="0.25">
      <c r="A3947" t="s">
        <v>324</v>
      </c>
      <c r="B3947" t="str">
        <f t="shared" si="1323"/>
        <v>E3537 TSM Substation Equipment-3</v>
      </c>
      <c r="C3947" s="19" t="s">
        <v>1230</v>
      </c>
      <c r="E3947" s="27">
        <v>43190</v>
      </c>
      <c r="F3947" s="249">
        <v>190860343.91</v>
      </c>
      <c r="G3947" s="67">
        <v>2.4899999999999999E-2</v>
      </c>
      <c r="H3947" s="250">
        <v>396035.21</v>
      </c>
      <c r="I3947" s="249">
        <f t="shared" si="1324"/>
        <v>187798823.68000001</v>
      </c>
      <c r="J3947" s="67">
        <f t="shared" si="1305"/>
        <v>2.4899999999999999E-2</v>
      </c>
      <c r="K3947" s="259">
        <f t="shared" si="1325"/>
        <v>389682.559136</v>
      </c>
      <c r="L3947" s="250">
        <f t="shared" si="1318"/>
        <v>-6352.65</v>
      </c>
      <c r="M3947" s="19" t="s">
        <v>1260</v>
      </c>
      <c r="O3947" s="32" t="str">
        <f t="shared" si="1326"/>
        <v>E353</v>
      </c>
      <c r="P3947" s="318"/>
      <c r="T3947" s="19" t="s">
        <v>1260</v>
      </c>
    </row>
    <row r="3948" spans="1:20" outlineLevel="2" x14ac:dyDescent="0.25">
      <c r="A3948" t="s">
        <v>324</v>
      </c>
      <c r="B3948" t="str">
        <f t="shared" si="1323"/>
        <v>E3537 TSM Substation Equipment-4</v>
      </c>
      <c r="C3948" s="19" t="s">
        <v>1230</v>
      </c>
      <c r="E3948" s="27">
        <v>43220</v>
      </c>
      <c r="F3948" s="249">
        <v>189785036.47999999</v>
      </c>
      <c r="G3948" s="67">
        <v>2.4899999999999999E-2</v>
      </c>
      <c r="H3948" s="250">
        <v>393803.94999999995</v>
      </c>
      <c r="I3948" s="249">
        <f t="shared" si="1324"/>
        <v>187798823.68000001</v>
      </c>
      <c r="J3948" s="67">
        <f t="shared" si="1305"/>
        <v>2.4899999999999999E-2</v>
      </c>
      <c r="K3948" s="259">
        <f t="shared" si="1325"/>
        <v>389682.559136</v>
      </c>
      <c r="L3948" s="250">
        <f t="shared" si="1318"/>
        <v>-4121.3900000000003</v>
      </c>
      <c r="M3948" s="19" t="s">
        <v>1260</v>
      </c>
      <c r="O3948" s="32" t="str">
        <f t="shared" si="1326"/>
        <v>E353</v>
      </c>
      <c r="P3948" s="318"/>
      <c r="T3948" s="19" t="s">
        <v>1260</v>
      </c>
    </row>
    <row r="3949" spans="1:20" outlineLevel="2" x14ac:dyDescent="0.25">
      <c r="A3949" t="s">
        <v>324</v>
      </c>
      <c r="B3949" t="str">
        <f t="shared" si="1323"/>
        <v>E3537 TSM Substation Equipment-5</v>
      </c>
      <c r="C3949" s="19" t="s">
        <v>1230</v>
      </c>
      <c r="E3949" s="27">
        <v>43251</v>
      </c>
      <c r="F3949" s="249">
        <v>188738944.49000001</v>
      </c>
      <c r="G3949" s="67">
        <v>2.4899999999999999E-2</v>
      </c>
      <c r="H3949" s="250">
        <v>391633.31000000006</v>
      </c>
      <c r="I3949" s="249">
        <f t="shared" si="1324"/>
        <v>187798823.68000001</v>
      </c>
      <c r="J3949" s="67">
        <f t="shared" si="1305"/>
        <v>2.4899999999999999E-2</v>
      </c>
      <c r="K3949" s="259">
        <f t="shared" si="1325"/>
        <v>389682.559136</v>
      </c>
      <c r="L3949" s="250">
        <f t="shared" si="1318"/>
        <v>-1950.75</v>
      </c>
      <c r="M3949" s="19" t="s">
        <v>1260</v>
      </c>
      <c r="O3949" s="32" t="str">
        <f t="shared" si="1326"/>
        <v>E353</v>
      </c>
      <c r="P3949" s="318"/>
      <c r="T3949" s="19" t="s">
        <v>1260</v>
      </c>
    </row>
    <row r="3950" spans="1:20" outlineLevel="2" x14ac:dyDescent="0.25">
      <c r="A3950" t="s">
        <v>324</v>
      </c>
      <c r="B3950" t="str">
        <f t="shared" si="1323"/>
        <v>E3537 TSM Substation Equipment-6</v>
      </c>
      <c r="C3950" s="19" t="s">
        <v>1230</v>
      </c>
      <c r="E3950" s="27">
        <v>43281</v>
      </c>
      <c r="F3950" s="249">
        <v>188714733.75999999</v>
      </c>
      <c r="G3950" s="67">
        <v>2.4899999999999999E-2</v>
      </c>
      <c r="H3950" s="250">
        <v>391583.07</v>
      </c>
      <c r="I3950" s="249">
        <f t="shared" si="1324"/>
        <v>187798823.68000001</v>
      </c>
      <c r="J3950" s="67">
        <f t="shared" ref="J3950:J4013" si="1327">G3950</f>
        <v>2.4899999999999999E-2</v>
      </c>
      <c r="K3950" s="259">
        <f t="shared" si="1325"/>
        <v>389682.559136</v>
      </c>
      <c r="L3950" s="250">
        <f t="shared" si="1318"/>
        <v>-1900.51</v>
      </c>
      <c r="M3950" s="19" t="s">
        <v>1260</v>
      </c>
      <c r="O3950" s="32" t="str">
        <f t="shared" si="1326"/>
        <v>E353</v>
      </c>
      <c r="P3950" s="318"/>
      <c r="T3950" s="19" t="s">
        <v>1260</v>
      </c>
    </row>
    <row r="3951" spans="1:20" outlineLevel="2" x14ac:dyDescent="0.25">
      <c r="A3951" t="s">
        <v>324</v>
      </c>
      <c r="B3951" t="str">
        <f t="shared" si="1323"/>
        <v>E3537 TSM Substation Equipment-7</v>
      </c>
      <c r="C3951" s="19" t="s">
        <v>1230</v>
      </c>
      <c r="E3951" s="27">
        <v>43312</v>
      </c>
      <c r="F3951" s="249">
        <v>188400073.41</v>
      </c>
      <c r="G3951" s="67">
        <v>2.4899999999999999E-2</v>
      </c>
      <c r="H3951" s="250">
        <v>390930.15</v>
      </c>
      <c r="I3951" s="249">
        <f t="shared" si="1324"/>
        <v>187798823.68000001</v>
      </c>
      <c r="J3951" s="67">
        <f t="shared" si="1327"/>
        <v>2.4899999999999999E-2</v>
      </c>
      <c r="K3951" s="259">
        <f t="shared" si="1325"/>
        <v>389682.559136</v>
      </c>
      <c r="L3951" s="250">
        <f t="shared" si="1318"/>
        <v>-1247.5899999999999</v>
      </c>
      <c r="M3951" s="19" t="s">
        <v>1260</v>
      </c>
      <c r="O3951" s="32" t="str">
        <f t="shared" si="1326"/>
        <v>E353</v>
      </c>
      <c r="P3951" s="318"/>
      <c r="T3951" s="19" t="s">
        <v>1260</v>
      </c>
    </row>
    <row r="3952" spans="1:20" outlineLevel="2" x14ac:dyDescent="0.25">
      <c r="A3952" t="s">
        <v>324</v>
      </c>
      <c r="B3952" t="str">
        <f t="shared" si="1323"/>
        <v>E3537 TSM Substation Equipment-8</v>
      </c>
      <c r="C3952" s="19" t="s">
        <v>1230</v>
      </c>
      <c r="E3952" s="27">
        <v>43343</v>
      </c>
      <c r="F3952" s="249">
        <v>188062619.22999999</v>
      </c>
      <c r="G3952" s="67">
        <v>2.4899999999999999E-2</v>
      </c>
      <c r="H3952" s="250">
        <v>390229.93999999994</v>
      </c>
      <c r="I3952" s="249">
        <f t="shared" si="1324"/>
        <v>187798823.68000001</v>
      </c>
      <c r="J3952" s="67">
        <f t="shared" si="1327"/>
        <v>2.4899999999999999E-2</v>
      </c>
      <c r="K3952" s="259">
        <f t="shared" si="1325"/>
        <v>389682.559136</v>
      </c>
      <c r="L3952" s="250">
        <f t="shared" si="1318"/>
        <v>-547.38</v>
      </c>
      <c r="M3952" s="19" t="s">
        <v>1260</v>
      </c>
      <c r="O3952" s="32" t="str">
        <f t="shared" si="1326"/>
        <v>E353</v>
      </c>
      <c r="P3952" s="318"/>
      <c r="T3952" s="19" t="s">
        <v>1260</v>
      </c>
    </row>
    <row r="3953" spans="1:20" outlineLevel="2" x14ac:dyDescent="0.25">
      <c r="A3953" t="s">
        <v>324</v>
      </c>
      <c r="B3953" t="str">
        <f t="shared" si="1323"/>
        <v>E3537 TSM Substation Equipment-9</v>
      </c>
      <c r="C3953" s="19" t="s">
        <v>1230</v>
      </c>
      <c r="E3953" s="27">
        <v>43373</v>
      </c>
      <c r="F3953" s="249">
        <v>187915040.56999999</v>
      </c>
      <c r="G3953" s="67">
        <v>2.4899999999999999E-2</v>
      </c>
      <c r="H3953" s="250">
        <v>389923.70999999996</v>
      </c>
      <c r="I3953" s="249">
        <f t="shared" si="1324"/>
        <v>187798823.68000001</v>
      </c>
      <c r="J3953" s="67">
        <f t="shared" si="1327"/>
        <v>2.4899999999999999E-2</v>
      </c>
      <c r="K3953" s="259">
        <f t="shared" si="1325"/>
        <v>389682.559136</v>
      </c>
      <c r="L3953" s="250">
        <f t="shared" si="1318"/>
        <v>-241.15</v>
      </c>
      <c r="M3953" s="19" t="s">
        <v>1260</v>
      </c>
      <c r="O3953" s="32" t="str">
        <f t="shared" si="1326"/>
        <v>E353</v>
      </c>
      <c r="P3953" s="318"/>
      <c r="T3953" s="19" t="s">
        <v>1260</v>
      </c>
    </row>
    <row r="3954" spans="1:20" outlineLevel="2" x14ac:dyDescent="0.25">
      <c r="A3954" t="s">
        <v>324</v>
      </c>
      <c r="B3954" t="str">
        <f t="shared" si="1323"/>
        <v>E3537 TSM Substation Equipment-10</v>
      </c>
      <c r="C3954" s="19" t="s">
        <v>1230</v>
      </c>
      <c r="E3954" s="27">
        <v>43404</v>
      </c>
      <c r="F3954" s="249">
        <v>187804996.19</v>
      </c>
      <c r="G3954" s="67">
        <v>2.4899999999999999E-2</v>
      </c>
      <c r="H3954" s="250">
        <v>389695.37</v>
      </c>
      <c r="I3954" s="249">
        <f t="shared" si="1324"/>
        <v>187798823.68000001</v>
      </c>
      <c r="J3954" s="67">
        <f t="shared" si="1327"/>
        <v>2.4899999999999999E-2</v>
      </c>
      <c r="K3954" s="259">
        <f t="shared" si="1325"/>
        <v>389682.559136</v>
      </c>
      <c r="L3954" s="250">
        <f t="shared" si="1318"/>
        <v>-12.81</v>
      </c>
      <c r="M3954" s="19" t="s">
        <v>1260</v>
      </c>
      <c r="O3954" s="32" t="str">
        <f t="shared" si="1326"/>
        <v>E353</v>
      </c>
      <c r="P3954" s="318"/>
      <c r="T3954" s="19" t="s">
        <v>1260</v>
      </c>
    </row>
    <row r="3955" spans="1:20" outlineLevel="2" x14ac:dyDescent="0.25">
      <c r="A3955" t="s">
        <v>324</v>
      </c>
      <c r="B3955" t="str">
        <f t="shared" si="1323"/>
        <v>E3537 TSM Substation Equipment-11</v>
      </c>
      <c r="C3955" s="19" t="s">
        <v>1230</v>
      </c>
      <c r="E3955" s="27">
        <v>43434</v>
      </c>
      <c r="F3955" s="249">
        <v>187798823.68000001</v>
      </c>
      <c r="G3955" s="67">
        <v>2.4899999999999999E-2</v>
      </c>
      <c r="H3955" s="250">
        <v>389682.56000000006</v>
      </c>
      <c r="I3955" s="249">
        <f t="shared" si="1324"/>
        <v>187798823.68000001</v>
      </c>
      <c r="J3955" s="67">
        <f t="shared" si="1327"/>
        <v>2.4899999999999999E-2</v>
      </c>
      <c r="K3955" s="259">
        <f t="shared" si="1325"/>
        <v>389682.559136</v>
      </c>
      <c r="L3955" s="250">
        <f t="shared" si="1318"/>
        <v>0</v>
      </c>
      <c r="M3955" s="19" t="s">
        <v>1260</v>
      </c>
      <c r="O3955" s="32" t="str">
        <f t="shared" si="1326"/>
        <v>E353</v>
      </c>
      <c r="P3955" s="318"/>
      <c r="T3955" s="19" t="s">
        <v>1260</v>
      </c>
    </row>
    <row r="3956" spans="1:20" outlineLevel="2" x14ac:dyDescent="0.25">
      <c r="A3956" t="s">
        <v>324</v>
      </c>
      <c r="B3956" t="str">
        <f t="shared" si="1323"/>
        <v>E3537 TSM Substation Equipment-12</v>
      </c>
      <c r="C3956" s="19" t="s">
        <v>1230</v>
      </c>
      <c r="E3956" s="27">
        <v>43465</v>
      </c>
      <c r="F3956" s="249">
        <v>187798823.68000001</v>
      </c>
      <c r="G3956" s="67">
        <v>2.4899999999999999E-2</v>
      </c>
      <c r="H3956" s="250">
        <v>389682.56000000006</v>
      </c>
      <c r="I3956" s="249">
        <f t="shared" si="1324"/>
        <v>187798823.68000001</v>
      </c>
      <c r="J3956" s="67">
        <f t="shared" si="1327"/>
        <v>2.4899999999999999E-2</v>
      </c>
      <c r="K3956" s="259">
        <f t="shared" si="1325"/>
        <v>389682.559136</v>
      </c>
      <c r="L3956" s="250">
        <f t="shared" si="1318"/>
        <v>0</v>
      </c>
      <c r="M3956" s="19" t="s">
        <v>1260</v>
      </c>
      <c r="O3956" s="32" t="str">
        <f t="shared" si="1326"/>
        <v>E353</v>
      </c>
      <c r="P3956" s="318"/>
      <c r="T3956" s="19" t="s">
        <v>1260</v>
      </c>
    </row>
    <row r="3957" spans="1:20" s="19" customFormat="1" ht="15.75" outlineLevel="1" thickBot="1" x14ac:dyDescent="0.3">
      <c r="A3957" s="28" t="s">
        <v>927</v>
      </c>
      <c r="C3957" s="20" t="s">
        <v>1233</v>
      </c>
      <c r="E3957" s="104" t="s">
        <v>1266</v>
      </c>
      <c r="F3957" s="29"/>
      <c r="G3957" s="30"/>
      <c r="H3957" s="41">
        <f>SUBTOTAL(9,H3945:H3956)</f>
        <v>4705427.5999999996</v>
      </c>
      <c r="I3957" s="29"/>
      <c r="J3957" s="30">
        <f t="shared" si="1327"/>
        <v>0</v>
      </c>
      <c r="K3957" s="41">
        <f>SUBTOTAL(9,K3945:K3956)</f>
        <v>4676190.709632</v>
      </c>
      <c r="L3957" s="41">
        <f t="shared" si="1318"/>
        <v>-29236.89</v>
      </c>
      <c r="O3957" s="32" t="str">
        <f>LEFT(A3957,5)</f>
        <v>E3537</v>
      </c>
      <c r="P3957" s="318">
        <f>-L3957/2</f>
        <v>14618.445</v>
      </c>
    </row>
    <row r="3958" spans="1:20" ht="15.75" outlineLevel="2" thickTop="1" x14ac:dyDescent="0.25">
      <c r="A3958" t="s">
        <v>325</v>
      </c>
      <c r="B3958" t="str">
        <f t="shared" ref="B3958:B3969" si="1328">CONCATENATE(A3958,"-",MONTH(E3958))</f>
        <v>E3538 (LIF) Sta Eq, Sub-Txe-1</v>
      </c>
      <c r="C3958" s="19" t="s">
        <v>1230</v>
      </c>
      <c r="E3958" s="27">
        <v>43131</v>
      </c>
      <c r="F3958" s="249">
        <v>405246.36</v>
      </c>
      <c r="G3958" s="67">
        <v>2.46E-2</v>
      </c>
      <c r="H3958" s="250">
        <v>830.75</v>
      </c>
      <c r="I3958" s="249">
        <f t="shared" ref="I3958:I3969" si="1329">VLOOKUP(CONCATENATE(A3958,"-12"),$B$6:$F$7816,5,FALSE)</f>
        <v>405246.36</v>
      </c>
      <c r="J3958" s="67">
        <f t="shared" si="1327"/>
        <v>2.46E-2</v>
      </c>
      <c r="K3958" s="259">
        <f t="shared" ref="K3958:K3969" si="1330">I3958*J3958/12</f>
        <v>830.7550379999999</v>
      </c>
      <c r="L3958" s="250">
        <f t="shared" si="1318"/>
        <v>0.01</v>
      </c>
      <c r="M3958" s="19" t="s">
        <v>1260</v>
      </c>
      <c r="O3958" s="32" t="str">
        <f t="shared" ref="O3958:O3969" si="1331">LEFT(A3958,4)</f>
        <v>E353</v>
      </c>
      <c r="P3958" s="318"/>
      <c r="T3958" s="19" t="s">
        <v>1260</v>
      </c>
    </row>
    <row r="3959" spans="1:20" outlineLevel="2" x14ac:dyDescent="0.25">
      <c r="A3959" t="s">
        <v>325</v>
      </c>
      <c r="B3959" t="str">
        <f t="shared" si="1328"/>
        <v>E3538 (LIF) Sta Eq, Sub-Txe-2</v>
      </c>
      <c r="C3959" s="19" t="s">
        <v>1230</v>
      </c>
      <c r="E3959" s="27">
        <v>43159</v>
      </c>
      <c r="F3959" s="249">
        <v>405246.36</v>
      </c>
      <c r="G3959" s="67">
        <v>2.46E-2</v>
      </c>
      <c r="H3959" s="250">
        <v>830.75</v>
      </c>
      <c r="I3959" s="249">
        <f t="shared" si="1329"/>
        <v>405246.36</v>
      </c>
      <c r="J3959" s="67">
        <f t="shared" si="1327"/>
        <v>2.46E-2</v>
      </c>
      <c r="K3959" s="259">
        <f t="shared" si="1330"/>
        <v>830.7550379999999</v>
      </c>
      <c r="L3959" s="250">
        <f t="shared" si="1318"/>
        <v>0.01</v>
      </c>
      <c r="M3959" s="19" t="s">
        <v>1260</v>
      </c>
      <c r="O3959" s="32" t="str">
        <f t="shared" si="1331"/>
        <v>E353</v>
      </c>
      <c r="P3959" s="318"/>
      <c r="T3959" s="19" t="s">
        <v>1260</v>
      </c>
    </row>
    <row r="3960" spans="1:20" outlineLevel="2" x14ac:dyDescent="0.25">
      <c r="A3960" t="s">
        <v>325</v>
      </c>
      <c r="B3960" t="str">
        <f t="shared" si="1328"/>
        <v>E3538 (LIF) Sta Eq, Sub-Txe-3</v>
      </c>
      <c r="C3960" s="19" t="s">
        <v>1230</v>
      </c>
      <c r="E3960" s="27">
        <v>43190</v>
      </c>
      <c r="F3960" s="249">
        <v>405246.36</v>
      </c>
      <c r="G3960" s="67">
        <v>2.46E-2</v>
      </c>
      <c r="H3960" s="250">
        <v>830.75</v>
      </c>
      <c r="I3960" s="249">
        <f t="shared" si="1329"/>
        <v>405246.36</v>
      </c>
      <c r="J3960" s="67">
        <f t="shared" si="1327"/>
        <v>2.46E-2</v>
      </c>
      <c r="K3960" s="259">
        <f t="shared" si="1330"/>
        <v>830.7550379999999</v>
      </c>
      <c r="L3960" s="250">
        <f t="shared" si="1318"/>
        <v>0.01</v>
      </c>
      <c r="M3960" s="19" t="s">
        <v>1260</v>
      </c>
      <c r="O3960" s="32" t="str">
        <f t="shared" si="1331"/>
        <v>E353</v>
      </c>
      <c r="P3960" s="318"/>
      <c r="T3960" s="19" t="s">
        <v>1260</v>
      </c>
    </row>
    <row r="3961" spans="1:20" outlineLevel="2" x14ac:dyDescent="0.25">
      <c r="A3961" t="s">
        <v>325</v>
      </c>
      <c r="B3961" t="str">
        <f t="shared" si="1328"/>
        <v>E3538 (LIF) Sta Eq, Sub-Txe-4</v>
      </c>
      <c r="C3961" s="19" t="s">
        <v>1230</v>
      </c>
      <c r="E3961" s="27">
        <v>43220</v>
      </c>
      <c r="F3961" s="249">
        <v>405246.36</v>
      </c>
      <c r="G3961" s="67">
        <v>2.46E-2</v>
      </c>
      <c r="H3961" s="250">
        <v>830.75</v>
      </c>
      <c r="I3961" s="249">
        <f t="shared" si="1329"/>
        <v>405246.36</v>
      </c>
      <c r="J3961" s="67">
        <f t="shared" si="1327"/>
        <v>2.46E-2</v>
      </c>
      <c r="K3961" s="259">
        <f t="shared" si="1330"/>
        <v>830.7550379999999</v>
      </c>
      <c r="L3961" s="250">
        <f t="shared" si="1318"/>
        <v>0.01</v>
      </c>
      <c r="M3961" s="19" t="s">
        <v>1260</v>
      </c>
      <c r="O3961" s="32" t="str">
        <f t="shared" si="1331"/>
        <v>E353</v>
      </c>
      <c r="P3961" s="318"/>
      <c r="T3961" s="19" t="s">
        <v>1260</v>
      </c>
    </row>
    <row r="3962" spans="1:20" outlineLevel="2" x14ac:dyDescent="0.25">
      <c r="A3962" t="s">
        <v>325</v>
      </c>
      <c r="B3962" t="str">
        <f t="shared" si="1328"/>
        <v>E3538 (LIF) Sta Eq, Sub-Txe-5</v>
      </c>
      <c r="C3962" s="19" t="s">
        <v>1230</v>
      </c>
      <c r="E3962" s="27">
        <v>43251</v>
      </c>
      <c r="F3962" s="249">
        <v>405246.36</v>
      </c>
      <c r="G3962" s="67">
        <v>2.46E-2</v>
      </c>
      <c r="H3962" s="250">
        <v>830.75</v>
      </c>
      <c r="I3962" s="249">
        <f t="shared" si="1329"/>
        <v>405246.36</v>
      </c>
      <c r="J3962" s="67">
        <f t="shared" si="1327"/>
        <v>2.46E-2</v>
      </c>
      <c r="K3962" s="259">
        <f t="shared" si="1330"/>
        <v>830.7550379999999</v>
      </c>
      <c r="L3962" s="250">
        <f t="shared" si="1318"/>
        <v>0.01</v>
      </c>
      <c r="M3962" s="19" t="s">
        <v>1260</v>
      </c>
      <c r="O3962" s="32" t="str">
        <f t="shared" si="1331"/>
        <v>E353</v>
      </c>
      <c r="P3962" s="318"/>
      <c r="T3962" s="19" t="s">
        <v>1260</v>
      </c>
    </row>
    <row r="3963" spans="1:20" outlineLevel="2" x14ac:dyDescent="0.25">
      <c r="A3963" t="s">
        <v>325</v>
      </c>
      <c r="B3963" t="str">
        <f t="shared" si="1328"/>
        <v>E3538 (LIF) Sta Eq, Sub-Txe-6</v>
      </c>
      <c r="C3963" s="19" t="s">
        <v>1230</v>
      </c>
      <c r="E3963" s="27">
        <v>43281</v>
      </c>
      <c r="F3963" s="249">
        <v>405246.36</v>
      </c>
      <c r="G3963" s="67">
        <v>2.46E-2</v>
      </c>
      <c r="H3963" s="250">
        <v>830.75</v>
      </c>
      <c r="I3963" s="249">
        <f t="shared" si="1329"/>
        <v>405246.36</v>
      </c>
      <c r="J3963" s="67">
        <f t="shared" si="1327"/>
        <v>2.46E-2</v>
      </c>
      <c r="K3963" s="259">
        <f t="shared" si="1330"/>
        <v>830.7550379999999</v>
      </c>
      <c r="L3963" s="250">
        <f t="shared" si="1318"/>
        <v>0.01</v>
      </c>
      <c r="M3963" s="19" t="s">
        <v>1260</v>
      </c>
      <c r="O3963" s="32" t="str">
        <f t="shared" si="1331"/>
        <v>E353</v>
      </c>
      <c r="P3963" s="318"/>
      <c r="T3963" s="19" t="s">
        <v>1260</v>
      </c>
    </row>
    <row r="3964" spans="1:20" outlineLevel="2" x14ac:dyDescent="0.25">
      <c r="A3964" t="s">
        <v>325</v>
      </c>
      <c r="B3964" t="str">
        <f t="shared" si="1328"/>
        <v>E3538 (LIF) Sta Eq, Sub-Txe-7</v>
      </c>
      <c r="C3964" s="19" t="s">
        <v>1230</v>
      </c>
      <c r="E3964" s="27">
        <v>43312</v>
      </c>
      <c r="F3964" s="249">
        <v>405246.36</v>
      </c>
      <c r="G3964" s="67">
        <v>2.46E-2</v>
      </c>
      <c r="H3964" s="250">
        <v>830.75</v>
      </c>
      <c r="I3964" s="249">
        <f t="shared" si="1329"/>
        <v>405246.36</v>
      </c>
      <c r="J3964" s="67">
        <f t="shared" si="1327"/>
        <v>2.46E-2</v>
      </c>
      <c r="K3964" s="259">
        <f t="shared" si="1330"/>
        <v>830.7550379999999</v>
      </c>
      <c r="L3964" s="250">
        <f t="shared" si="1318"/>
        <v>0.01</v>
      </c>
      <c r="M3964" s="19" t="s">
        <v>1260</v>
      </c>
      <c r="O3964" s="32" t="str">
        <f t="shared" si="1331"/>
        <v>E353</v>
      </c>
      <c r="P3964" s="318"/>
      <c r="T3964" s="19" t="s">
        <v>1260</v>
      </c>
    </row>
    <row r="3965" spans="1:20" outlineLevel="2" x14ac:dyDescent="0.25">
      <c r="A3965" t="s">
        <v>325</v>
      </c>
      <c r="B3965" t="str">
        <f t="shared" si="1328"/>
        <v>E3538 (LIF) Sta Eq, Sub-Txe-8</v>
      </c>
      <c r="C3965" s="19" t="s">
        <v>1230</v>
      </c>
      <c r="E3965" s="27">
        <v>43343</v>
      </c>
      <c r="F3965" s="249">
        <v>405246.36</v>
      </c>
      <c r="G3965" s="67">
        <v>2.46E-2</v>
      </c>
      <c r="H3965" s="250">
        <v>830.75</v>
      </c>
      <c r="I3965" s="249">
        <f t="shared" si="1329"/>
        <v>405246.36</v>
      </c>
      <c r="J3965" s="67">
        <f t="shared" si="1327"/>
        <v>2.46E-2</v>
      </c>
      <c r="K3965" s="259">
        <f t="shared" si="1330"/>
        <v>830.7550379999999</v>
      </c>
      <c r="L3965" s="250">
        <f t="shared" si="1318"/>
        <v>0.01</v>
      </c>
      <c r="M3965" s="19" t="s">
        <v>1260</v>
      </c>
      <c r="O3965" s="32" t="str">
        <f t="shared" si="1331"/>
        <v>E353</v>
      </c>
      <c r="P3965" s="318"/>
      <c r="T3965" s="19" t="s">
        <v>1260</v>
      </c>
    </row>
    <row r="3966" spans="1:20" outlineLevel="2" x14ac:dyDescent="0.25">
      <c r="A3966" t="s">
        <v>325</v>
      </c>
      <c r="B3966" t="str">
        <f t="shared" si="1328"/>
        <v>E3538 (LIF) Sta Eq, Sub-Txe-9</v>
      </c>
      <c r="C3966" s="19" t="s">
        <v>1230</v>
      </c>
      <c r="E3966" s="27">
        <v>43373</v>
      </c>
      <c r="F3966" s="249">
        <v>405246.36</v>
      </c>
      <c r="G3966" s="67">
        <v>2.46E-2</v>
      </c>
      <c r="H3966" s="250">
        <v>830.75</v>
      </c>
      <c r="I3966" s="249">
        <f t="shared" si="1329"/>
        <v>405246.36</v>
      </c>
      <c r="J3966" s="67">
        <f t="shared" si="1327"/>
        <v>2.46E-2</v>
      </c>
      <c r="K3966" s="259">
        <f t="shared" si="1330"/>
        <v>830.7550379999999</v>
      </c>
      <c r="L3966" s="250">
        <f t="shared" si="1318"/>
        <v>0.01</v>
      </c>
      <c r="M3966" s="19" t="s">
        <v>1260</v>
      </c>
      <c r="O3966" s="32" t="str">
        <f t="shared" si="1331"/>
        <v>E353</v>
      </c>
      <c r="P3966" s="318"/>
      <c r="T3966" s="19" t="s">
        <v>1260</v>
      </c>
    </row>
    <row r="3967" spans="1:20" outlineLevel="2" x14ac:dyDescent="0.25">
      <c r="A3967" t="s">
        <v>325</v>
      </c>
      <c r="B3967" t="str">
        <f t="shared" si="1328"/>
        <v>E3538 (LIF) Sta Eq, Sub-Txe-10</v>
      </c>
      <c r="C3967" s="19" t="s">
        <v>1230</v>
      </c>
      <c r="E3967" s="27">
        <v>43404</v>
      </c>
      <c r="F3967" s="249">
        <v>405246.36</v>
      </c>
      <c r="G3967" s="67">
        <v>2.46E-2</v>
      </c>
      <c r="H3967" s="250">
        <v>830.75</v>
      </c>
      <c r="I3967" s="249">
        <f t="shared" si="1329"/>
        <v>405246.36</v>
      </c>
      <c r="J3967" s="67">
        <f t="shared" si="1327"/>
        <v>2.46E-2</v>
      </c>
      <c r="K3967" s="259">
        <f t="shared" si="1330"/>
        <v>830.7550379999999</v>
      </c>
      <c r="L3967" s="250">
        <f t="shared" si="1318"/>
        <v>0.01</v>
      </c>
      <c r="M3967" s="19" t="s">
        <v>1260</v>
      </c>
      <c r="O3967" s="32" t="str">
        <f t="shared" si="1331"/>
        <v>E353</v>
      </c>
      <c r="P3967" s="318"/>
      <c r="T3967" s="19" t="s">
        <v>1260</v>
      </c>
    </row>
    <row r="3968" spans="1:20" outlineLevel="2" x14ac:dyDescent="0.25">
      <c r="A3968" t="s">
        <v>325</v>
      </c>
      <c r="B3968" t="str">
        <f t="shared" si="1328"/>
        <v>E3538 (LIF) Sta Eq, Sub-Txe-11</v>
      </c>
      <c r="C3968" s="19" t="s">
        <v>1230</v>
      </c>
      <c r="E3968" s="27">
        <v>43434</v>
      </c>
      <c r="F3968" s="249">
        <v>405246.36</v>
      </c>
      <c r="G3968" s="67">
        <v>2.46E-2</v>
      </c>
      <c r="H3968" s="250">
        <v>830.75</v>
      </c>
      <c r="I3968" s="249">
        <f t="shared" si="1329"/>
        <v>405246.36</v>
      </c>
      <c r="J3968" s="67">
        <f t="shared" si="1327"/>
        <v>2.46E-2</v>
      </c>
      <c r="K3968" s="259">
        <f t="shared" si="1330"/>
        <v>830.7550379999999</v>
      </c>
      <c r="L3968" s="250">
        <f t="shared" si="1318"/>
        <v>0.01</v>
      </c>
      <c r="M3968" s="19" t="s">
        <v>1260</v>
      </c>
      <c r="O3968" s="32" t="str">
        <f t="shared" si="1331"/>
        <v>E353</v>
      </c>
      <c r="P3968" s="318"/>
      <c r="T3968" s="19" t="s">
        <v>1260</v>
      </c>
    </row>
    <row r="3969" spans="1:20" outlineLevel="2" x14ac:dyDescent="0.25">
      <c r="A3969" t="s">
        <v>325</v>
      </c>
      <c r="B3969" t="str">
        <f t="shared" si="1328"/>
        <v>E3538 (LIF) Sta Eq, Sub-Txe-12</v>
      </c>
      <c r="C3969" s="19" t="s">
        <v>1230</v>
      </c>
      <c r="E3969" s="27">
        <v>43465</v>
      </c>
      <c r="F3969" s="249">
        <v>405246.36</v>
      </c>
      <c r="G3969" s="67">
        <v>2.46E-2</v>
      </c>
      <c r="H3969" s="250">
        <v>830.75</v>
      </c>
      <c r="I3969" s="249">
        <f t="shared" si="1329"/>
        <v>405246.36</v>
      </c>
      <c r="J3969" s="67">
        <f t="shared" si="1327"/>
        <v>2.46E-2</v>
      </c>
      <c r="K3969" s="259">
        <f t="shared" si="1330"/>
        <v>830.7550379999999</v>
      </c>
      <c r="L3969" s="250">
        <f t="shared" si="1318"/>
        <v>0.01</v>
      </c>
      <c r="M3969" s="19" t="s">
        <v>1260</v>
      </c>
      <c r="O3969" s="32" t="str">
        <f t="shared" si="1331"/>
        <v>E353</v>
      </c>
      <c r="P3969" s="318"/>
      <c r="T3969" s="19" t="s">
        <v>1260</v>
      </c>
    </row>
    <row r="3970" spans="1:20" s="19" customFormat="1" ht="15.75" outlineLevel="1" thickBot="1" x14ac:dyDescent="0.3">
      <c r="A3970" s="28" t="s">
        <v>928</v>
      </c>
      <c r="C3970" s="20" t="s">
        <v>1233</v>
      </c>
      <c r="E3970" s="104" t="s">
        <v>1266</v>
      </c>
      <c r="F3970" s="29"/>
      <c r="G3970" s="30"/>
      <c r="H3970" s="41">
        <f>SUBTOTAL(9,H3958:H3969)</f>
        <v>9969</v>
      </c>
      <c r="I3970" s="29"/>
      <c r="J3970" s="30">
        <f t="shared" si="1327"/>
        <v>0</v>
      </c>
      <c r="K3970" s="41">
        <f>SUBTOTAL(9,K3958:K3969)</f>
        <v>9969.0604559999992</v>
      </c>
      <c r="L3970" s="41">
        <f t="shared" si="1318"/>
        <v>0.06</v>
      </c>
      <c r="O3970" s="32" t="str">
        <f>LEFT(A3970,5)</f>
        <v>E3538</v>
      </c>
      <c r="P3970" s="318">
        <f>-L3970/2</f>
        <v>-0.03</v>
      </c>
    </row>
    <row r="3971" spans="1:20" ht="15.75" outlineLevel="2" thickTop="1" x14ac:dyDescent="0.25">
      <c r="A3971" t="s">
        <v>326</v>
      </c>
      <c r="B3971" t="str">
        <f t="shared" ref="B3971:B3982" si="1332">CONCATENATE(A3971,"-",MONTH(E3971))</f>
        <v>E3539 (GIF) Sta Eq, Arco Central-1</v>
      </c>
      <c r="C3971" s="19" t="s">
        <v>1230</v>
      </c>
      <c r="E3971" s="27">
        <v>43131</v>
      </c>
      <c r="F3971" s="249">
        <v>144100.1</v>
      </c>
      <c r="G3971" s="67">
        <v>2.0799999999999999E-2</v>
      </c>
      <c r="H3971" s="250">
        <v>249.77</v>
      </c>
      <c r="I3971" s="249">
        <f t="shared" ref="I3971:I3982" si="1333">VLOOKUP(CONCATENATE(A3971,"-12"),$B$6:$F$7816,5,FALSE)</f>
        <v>144100.1</v>
      </c>
      <c r="J3971" s="67">
        <f t="shared" si="1327"/>
        <v>2.0799999999999999E-2</v>
      </c>
      <c r="K3971" s="259">
        <f t="shared" ref="K3971:K3982" si="1334">I3971*J3971/12</f>
        <v>249.77350666666666</v>
      </c>
      <c r="L3971" s="250">
        <f t="shared" si="1318"/>
        <v>0</v>
      </c>
      <c r="M3971" s="19" t="s">
        <v>1260</v>
      </c>
      <c r="O3971" s="32" t="str">
        <f t="shared" ref="O3971:O3982" si="1335">LEFT(A3971,4)</f>
        <v>E353</v>
      </c>
      <c r="P3971" s="318"/>
      <c r="T3971" s="19" t="s">
        <v>1260</v>
      </c>
    </row>
    <row r="3972" spans="1:20" outlineLevel="2" x14ac:dyDescent="0.25">
      <c r="A3972" t="s">
        <v>326</v>
      </c>
      <c r="B3972" t="str">
        <f t="shared" si="1332"/>
        <v>E3539 (GIF) Sta Eq, Arco Central-2</v>
      </c>
      <c r="C3972" s="19" t="s">
        <v>1230</v>
      </c>
      <c r="E3972" s="27">
        <v>43159</v>
      </c>
      <c r="F3972" s="249">
        <v>144100.1</v>
      </c>
      <c r="G3972" s="67">
        <v>2.0799999999999999E-2</v>
      </c>
      <c r="H3972" s="250">
        <v>249.77</v>
      </c>
      <c r="I3972" s="249">
        <f t="shared" si="1333"/>
        <v>144100.1</v>
      </c>
      <c r="J3972" s="67">
        <f t="shared" si="1327"/>
        <v>2.0799999999999999E-2</v>
      </c>
      <c r="K3972" s="259">
        <f t="shared" si="1334"/>
        <v>249.77350666666666</v>
      </c>
      <c r="L3972" s="250">
        <f t="shared" si="1318"/>
        <v>0</v>
      </c>
      <c r="M3972" s="19" t="s">
        <v>1260</v>
      </c>
      <c r="O3972" s="32" t="str">
        <f t="shared" si="1335"/>
        <v>E353</v>
      </c>
      <c r="P3972" s="318"/>
      <c r="T3972" s="19" t="s">
        <v>1260</v>
      </c>
    </row>
    <row r="3973" spans="1:20" outlineLevel="2" x14ac:dyDescent="0.25">
      <c r="A3973" t="s">
        <v>326</v>
      </c>
      <c r="B3973" t="str">
        <f t="shared" si="1332"/>
        <v>E3539 (GIF) Sta Eq, Arco Central-3</v>
      </c>
      <c r="C3973" s="19" t="s">
        <v>1230</v>
      </c>
      <c r="E3973" s="27">
        <v>43190</v>
      </c>
      <c r="F3973" s="249">
        <v>144100.1</v>
      </c>
      <c r="G3973" s="67">
        <v>2.0799999999999999E-2</v>
      </c>
      <c r="H3973" s="250">
        <v>249.77</v>
      </c>
      <c r="I3973" s="249">
        <f t="shared" si="1333"/>
        <v>144100.1</v>
      </c>
      <c r="J3973" s="67">
        <f t="shared" si="1327"/>
        <v>2.0799999999999999E-2</v>
      </c>
      <c r="K3973" s="259">
        <f t="shared" si="1334"/>
        <v>249.77350666666666</v>
      </c>
      <c r="L3973" s="250">
        <f t="shared" si="1318"/>
        <v>0</v>
      </c>
      <c r="M3973" s="19" t="s">
        <v>1260</v>
      </c>
      <c r="O3973" s="32" t="str">
        <f t="shared" si="1335"/>
        <v>E353</v>
      </c>
      <c r="P3973" s="318"/>
      <c r="T3973" s="19" t="s">
        <v>1260</v>
      </c>
    </row>
    <row r="3974" spans="1:20" outlineLevel="2" x14ac:dyDescent="0.25">
      <c r="A3974" t="s">
        <v>326</v>
      </c>
      <c r="B3974" t="str">
        <f t="shared" si="1332"/>
        <v>E3539 (GIF) Sta Eq, Arco Central-4</v>
      </c>
      <c r="C3974" s="19" t="s">
        <v>1230</v>
      </c>
      <c r="E3974" s="27">
        <v>43220</v>
      </c>
      <c r="F3974" s="249">
        <v>144100.1</v>
      </c>
      <c r="G3974" s="67">
        <v>2.0799999999999999E-2</v>
      </c>
      <c r="H3974" s="250">
        <v>249.77</v>
      </c>
      <c r="I3974" s="249">
        <f t="shared" si="1333"/>
        <v>144100.1</v>
      </c>
      <c r="J3974" s="67">
        <f t="shared" si="1327"/>
        <v>2.0799999999999999E-2</v>
      </c>
      <c r="K3974" s="259">
        <f t="shared" si="1334"/>
        <v>249.77350666666666</v>
      </c>
      <c r="L3974" s="250">
        <f t="shared" si="1318"/>
        <v>0</v>
      </c>
      <c r="M3974" s="19" t="s">
        <v>1260</v>
      </c>
      <c r="O3974" s="32" t="str">
        <f t="shared" si="1335"/>
        <v>E353</v>
      </c>
      <c r="P3974" s="318"/>
      <c r="T3974" s="19" t="s">
        <v>1260</v>
      </c>
    </row>
    <row r="3975" spans="1:20" outlineLevel="2" x14ac:dyDescent="0.25">
      <c r="A3975" t="s">
        <v>326</v>
      </c>
      <c r="B3975" t="str">
        <f t="shared" si="1332"/>
        <v>E3539 (GIF) Sta Eq, Arco Central-5</v>
      </c>
      <c r="C3975" s="19" t="s">
        <v>1230</v>
      </c>
      <c r="E3975" s="27">
        <v>43251</v>
      </c>
      <c r="F3975" s="249">
        <v>144100.1</v>
      </c>
      <c r="G3975" s="67">
        <v>2.0799999999999999E-2</v>
      </c>
      <c r="H3975" s="250">
        <v>249.77</v>
      </c>
      <c r="I3975" s="249">
        <f t="shared" si="1333"/>
        <v>144100.1</v>
      </c>
      <c r="J3975" s="67">
        <f t="shared" si="1327"/>
        <v>2.0799999999999999E-2</v>
      </c>
      <c r="K3975" s="259">
        <f t="shared" si="1334"/>
        <v>249.77350666666666</v>
      </c>
      <c r="L3975" s="250">
        <f t="shared" si="1318"/>
        <v>0</v>
      </c>
      <c r="M3975" s="19" t="s">
        <v>1260</v>
      </c>
      <c r="O3975" s="32" t="str">
        <f t="shared" si="1335"/>
        <v>E353</v>
      </c>
      <c r="P3975" s="318"/>
      <c r="T3975" s="19" t="s">
        <v>1260</v>
      </c>
    </row>
    <row r="3976" spans="1:20" outlineLevel="2" x14ac:dyDescent="0.25">
      <c r="A3976" t="s">
        <v>326</v>
      </c>
      <c r="B3976" t="str">
        <f t="shared" si="1332"/>
        <v>E3539 (GIF) Sta Eq, Arco Central-6</v>
      </c>
      <c r="C3976" s="19" t="s">
        <v>1230</v>
      </c>
      <c r="E3976" s="27">
        <v>43281</v>
      </c>
      <c r="F3976" s="249">
        <v>144100.1</v>
      </c>
      <c r="G3976" s="67">
        <v>2.0799999999999999E-2</v>
      </c>
      <c r="H3976" s="250">
        <v>249.77</v>
      </c>
      <c r="I3976" s="249">
        <f t="shared" si="1333"/>
        <v>144100.1</v>
      </c>
      <c r="J3976" s="67">
        <f t="shared" si="1327"/>
        <v>2.0799999999999999E-2</v>
      </c>
      <c r="K3976" s="259">
        <f t="shared" si="1334"/>
        <v>249.77350666666666</v>
      </c>
      <c r="L3976" s="250">
        <f t="shared" si="1318"/>
        <v>0</v>
      </c>
      <c r="M3976" s="19" t="s">
        <v>1260</v>
      </c>
      <c r="O3976" s="32" t="str">
        <f t="shared" si="1335"/>
        <v>E353</v>
      </c>
      <c r="P3976" s="318"/>
      <c r="T3976" s="19" t="s">
        <v>1260</v>
      </c>
    </row>
    <row r="3977" spans="1:20" outlineLevel="2" x14ac:dyDescent="0.25">
      <c r="A3977" t="s">
        <v>326</v>
      </c>
      <c r="B3977" t="str">
        <f t="shared" si="1332"/>
        <v>E3539 (GIF) Sta Eq, Arco Central-7</v>
      </c>
      <c r="C3977" s="19" t="s">
        <v>1230</v>
      </c>
      <c r="E3977" s="27">
        <v>43312</v>
      </c>
      <c r="F3977" s="249">
        <v>144100.1</v>
      </c>
      <c r="G3977" s="67">
        <v>2.0799999999999999E-2</v>
      </c>
      <c r="H3977" s="250">
        <v>249.77</v>
      </c>
      <c r="I3977" s="249">
        <f t="shared" si="1333"/>
        <v>144100.1</v>
      </c>
      <c r="J3977" s="67">
        <f t="shared" si="1327"/>
        <v>2.0799999999999999E-2</v>
      </c>
      <c r="K3977" s="259">
        <f t="shared" si="1334"/>
        <v>249.77350666666666</v>
      </c>
      <c r="L3977" s="250">
        <f t="shared" si="1318"/>
        <v>0</v>
      </c>
      <c r="M3977" s="19" t="s">
        <v>1260</v>
      </c>
      <c r="O3977" s="32" t="str">
        <f t="shared" si="1335"/>
        <v>E353</v>
      </c>
      <c r="P3977" s="318"/>
      <c r="T3977" s="19" t="s">
        <v>1260</v>
      </c>
    </row>
    <row r="3978" spans="1:20" outlineLevel="2" x14ac:dyDescent="0.25">
      <c r="A3978" t="s">
        <v>326</v>
      </c>
      <c r="B3978" t="str">
        <f t="shared" si="1332"/>
        <v>E3539 (GIF) Sta Eq, Arco Central-8</v>
      </c>
      <c r="C3978" s="19" t="s">
        <v>1230</v>
      </c>
      <c r="E3978" s="27">
        <v>43343</v>
      </c>
      <c r="F3978" s="249">
        <v>144100.1</v>
      </c>
      <c r="G3978" s="67">
        <v>2.0799999999999999E-2</v>
      </c>
      <c r="H3978" s="250">
        <v>249.77</v>
      </c>
      <c r="I3978" s="249">
        <f t="shared" si="1333"/>
        <v>144100.1</v>
      </c>
      <c r="J3978" s="67">
        <f t="shared" si="1327"/>
        <v>2.0799999999999999E-2</v>
      </c>
      <c r="K3978" s="259">
        <f t="shared" si="1334"/>
        <v>249.77350666666666</v>
      </c>
      <c r="L3978" s="250">
        <f t="shared" si="1318"/>
        <v>0</v>
      </c>
      <c r="M3978" s="19" t="s">
        <v>1260</v>
      </c>
      <c r="O3978" s="32" t="str">
        <f t="shared" si="1335"/>
        <v>E353</v>
      </c>
      <c r="P3978" s="318"/>
      <c r="T3978" s="19" t="s">
        <v>1260</v>
      </c>
    </row>
    <row r="3979" spans="1:20" outlineLevel="2" x14ac:dyDescent="0.25">
      <c r="A3979" t="s">
        <v>326</v>
      </c>
      <c r="B3979" t="str">
        <f t="shared" si="1332"/>
        <v>E3539 (GIF) Sta Eq, Arco Central-9</v>
      </c>
      <c r="C3979" s="19" t="s">
        <v>1230</v>
      </c>
      <c r="E3979" s="27">
        <v>43373</v>
      </c>
      <c r="F3979" s="249">
        <v>144100.1</v>
      </c>
      <c r="G3979" s="67">
        <v>2.0799999999999999E-2</v>
      </c>
      <c r="H3979" s="250">
        <v>249.77</v>
      </c>
      <c r="I3979" s="249">
        <f t="shared" si="1333"/>
        <v>144100.1</v>
      </c>
      <c r="J3979" s="67">
        <f t="shared" si="1327"/>
        <v>2.0799999999999999E-2</v>
      </c>
      <c r="K3979" s="259">
        <f t="shared" si="1334"/>
        <v>249.77350666666666</v>
      </c>
      <c r="L3979" s="250">
        <f t="shared" si="1318"/>
        <v>0</v>
      </c>
      <c r="M3979" s="19" t="s">
        <v>1260</v>
      </c>
      <c r="O3979" s="32" t="str">
        <f t="shared" si="1335"/>
        <v>E353</v>
      </c>
      <c r="P3979" s="318"/>
      <c r="T3979" s="19" t="s">
        <v>1260</v>
      </c>
    </row>
    <row r="3980" spans="1:20" outlineLevel="2" x14ac:dyDescent="0.25">
      <c r="A3980" t="s">
        <v>326</v>
      </c>
      <c r="B3980" t="str">
        <f t="shared" si="1332"/>
        <v>E3539 (GIF) Sta Eq, Arco Central-10</v>
      </c>
      <c r="C3980" s="19" t="s">
        <v>1230</v>
      </c>
      <c r="E3980" s="27">
        <v>43404</v>
      </c>
      <c r="F3980" s="249">
        <v>144100.1</v>
      </c>
      <c r="G3980" s="67">
        <v>2.0799999999999999E-2</v>
      </c>
      <c r="H3980" s="250">
        <v>249.77</v>
      </c>
      <c r="I3980" s="249">
        <f t="shared" si="1333"/>
        <v>144100.1</v>
      </c>
      <c r="J3980" s="67">
        <f t="shared" si="1327"/>
        <v>2.0799999999999999E-2</v>
      </c>
      <c r="K3980" s="259">
        <f t="shared" si="1334"/>
        <v>249.77350666666666</v>
      </c>
      <c r="L3980" s="250">
        <f t="shared" si="1318"/>
        <v>0</v>
      </c>
      <c r="M3980" s="19" t="s">
        <v>1260</v>
      </c>
      <c r="O3980" s="32" t="str">
        <f t="shared" si="1335"/>
        <v>E353</v>
      </c>
      <c r="P3980" s="318"/>
      <c r="T3980" s="19" t="s">
        <v>1260</v>
      </c>
    </row>
    <row r="3981" spans="1:20" outlineLevel="2" x14ac:dyDescent="0.25">
      <c r="A3981" t="s">
        <v>326</v>
      </c>
      <c r="B3981" t="str">
        <f t="shared" si="1332"/>
        <v>E3539 (GIF) Sta Eq, Arco Central-11</v>
      </c>
      <c r="C3981" s="19" t="s">
        <v>1230</v>
      </c>
      <c r="E3981" s="27">
        <v>43434</v>
      </c>
      <c r="F3981" s="249">
        <v>144100.1</v>
      </c>
      <c r="G3981" s="67">
        <v>2.0799999999999999E-2</v>
      </c>
      <c r="H3981" s="250">
        <v>249.77</v>
      </c>
      <c r="I3981" s="249">
        <f t="shared" si="1333"/>
        <v>144100.1</v>
      </c>
      <c r="J3981" s="67">
        <f t="shared" si="1327"/>
        <v>2.0799999999999999E-2</v>
      </c>
      <c r="K3981" s="259">
        <f t="shared" si="1334"/>
        <v>249.77350666666666</v>
      </c>
      <c r="L3981" s="250">
        <f t="shared" si="1318"/>
        <v>0</v>
      </c>
      <c r="M3981" s="19" t="s">
        <v>1260</v>
      </c>
      <c r="O3981" s="32" t="str">
        <f t="shared" si="1335"/>
        <v>E353</v>
      </c>
      <c r="P3981" s="318"/>
      <c r="T3981" s="19" t="s">
        <v>1260</v>
      </c>
    </row>
    <row r="3982" spans="1:20" outlineLevel="2" x14ac:dyDescent="0.25">
      <c r="A3982" t="s">
        <v>326</v>
      </c>
      <c r="B3982" t="str">
        <f t="shared" si="1332"/>
        <v>E3539 (GIF) Sta Eq, Arco Central-12</v>
      </c>
      <c r="C3982" s="19" t="s">
        <v>1230</v>
      </c>
      <c r="E3982" s="27">
        <v>43465</v>
      </c>
      <c r="F3982" s="249">
        <v>144100.1</v>
      </c>
      <c r="G3982" s="67">
        <v>2.0799999999999999E-2</v>
      </c>
      <c r="H3982" s="250">
        <v>249.77</v>
      </c>
      <c r="I3982" s="249">
        <f t="shared" si="1333"/>
        <v>144100.1</v>
      </c>
      <c r="J3982" s="67">
        <f t="shared" si="1327"/>
        <v>2.0799999999999999E-2</v>
      </c>
      <c r="K3982" s="259">
        <f t="shared" si="1334"/>
        <v>249.77350666666666</v>
      </c>
      <c r="L3982" s="250">
        <f t="shared" si="1318"/>
        <v>0</v>
      </c>
      <c r="M3982" s="19" t="s">
        <v>1260</v>
      </c>
      <c r="O3982" s="32" t="str">
        <f t="shared" si="1335"/>
        <v>E353</v>
      </c>
      <c r="P3982" s="318"/>
      <c r="T3982" s="19" t="s">
        <v>1260</v>
      </c>
    </row>
    <row r="3983" spans="1:20" s="19" customFormat="1" ht="15.75" outlineLevel="1" thickBot="1" x14ac:dyDescent="0.3">
      <c r="A3983" s="28" t="s">
        <v>929</v>
      </c>
      <c r="C3983" s="20" t="s">
        <v>1233</v>
      </c>
      <c r="E3983" s="104" t="s">
        <v>1266</v>
      </c>
      <c r="F3983" s="29"/>
      <c r="G3983" s="30"/>
      <c r="H3983" s="41">
        <f>SUBTOTAL(9,H3971:H3982)</f>
        <v>2997.2400000000002</v>
      </c>
      <c r="I3983" s="29"/>
      <c r="J3983" s="30">
        <f t="shared" si="1327"/>
        <v>0</v>
      </c>
      <c r="K3983" s="41">
        <f>SUBTOTAL(9,K3971:K3982)</f>
        <v>2997.282079999999</v>
      </c>
      <c r="L3983" s="41">
        <f t="shared" si="1318"/>
        <v>0.04</v>
      </c>
      <c r="O3983" s="32" t="str">
        <f>LEFT(A3983,5)</f>
        <v>E3539</v>
      </c>
      <c r="P3983" s="318">
        <f>-L3983/2</f>
        <v>-0.02</v>
      </c>
    </row>
    <row r="3984" spans="1:20" ht="15.75" outlineLevel="2" thickTop="1" x14ac:dyDescent="0.25">
      <c r="A3984" t="s">
        <v>327</v>
      </c>
      <c r="B3984" t="str">
        <f t="shared" ref="B3984:B3995" si="1336">CONCATENATE(A3984,"-",MONTH(E3984))</f>
        <v>E3539 (GIF) Sta Eq, Baker River Sw-1</v>
      </c>
      <c r="C3984" s="19" t="s">
        <v>1230</v>
      </c>
      <c r="E3984" s="27">
        <v>43131</v>
      </c>
      <c r="F3984" s="249">
        <v>134338.09</v>
      </c>
      <c r="G3984" s="67">
        <v>2.0799999999999999E-2</v>
      </c>
      <c r="H3984" s="250">
        <v>232.86</v>
      </c>
      <c r="I3984" s="249">
        <f t="shared" ref="I3984:I3995" si="1337">VLOOKUP(CONCATENATE(A3984,"-12"),$B$6:$F$7816,5,FALSE)</f>
        <v>134338.09</v>
      </c>
      <c r="J3984" s="67">
        <f t="shared" si="1327"/>
        <v>2.0799999999999999E-2</v>
      </c>
      <c r="K3984" s="259">
        <f t="shared" ref="K3984:K3995" si="1338">I3984*J3984/12</f>
        <v>232.8526893333333</v>
      </c>
      <c r="L3984" s="250">
        <f t="shared" si="1318"/>
        <v>-0.01</v>
      </c>
      <c r="M3984" s="19" t="s">
        <v>1260</v>
      </c>
      <c r="O3984" s="32" t="str">
        <f t="shared" ref="O3984:O3995" si="1339">LEFT(A3984,4)</f>
        <v>E353</v>
      </c>
      <c r="P3984" s="318"/>
      <c r="T3984" s="19" t="s">
        <v>1260</v>
      </c>
    </row>
    <row r="3985" spans="1:20" outlineLevel="2" x14ac:dyDescent="0.25">
      <c r="A3985" t="s">
        <v>327</v>
      </c>
      <c r="B3985" t="str">
        <f t="shared" si="1336"/>
        <v>E3539 (GIF) Sta Eq, Baker River Sw-2</v>
      </c>
      <c r="C3985" s="19" t="s">
        <v>1230</v>
      </c>
      <c r="E3985" s="27">
        <v>43159</v>
      </c>
      <c r="F3985" s="249">
        <v>134338.09</v>
      </c>
      <c r="G3985" s="67">
        <v>2.0799999999999999E-2</v>
      </c>
      <c r="H3985" s="250">
        <v>232.86</v>
      </c>
      <c r="I3985" s="249">
        <f t="shared" si="1337"/>
        <v>134338.09</v>
      </c>
      <c r="J3985" s="67">
        <f t="shared" si="1327"/>
        <v>2.0799999999999999E-2</v>
      </c>
      <c r="K3985" s="259">
        <f t="shared" si="1338"/>
        <v>232.8526893333333</v>
      </c>
      <c r="L3985" s="250">
        <f t="shared" si="1318"/>
        <v>-0.01</v>
      </c>
      <c r="M3985" s="19" t="s">
        <v>1260</v>
      </c>
      <c r="O3985" s="32" t="str">
        <f t="shared" si="1339"/>
        <v>E353</v>
      </c>
      <c r="P3985" s="318"/>
      <c r="T3985" s="19" t="s">
        <v>1260</v>
      </c>
    </row>
    <row r="3986" spans="1:20" outlineLevel="2" x14ac:dyDescent="0.25">
      <c r="A3986" t="s">
        <v>327</v>
      </c>
      <c r="B3986" t="str">
        <f t="shared" si="1336"/>
        <v>E3539 (GIF) Sta Eq, Baker River Sw-3</v>
      </c>
      <c r="C3986" s="19" t="s">
        <v>1230</v>
      </c>
      <c r="E3986" s="27">
        <v>43190</v>
      </c>
      <c r="F3986" s="249">
        <v>134338.09</v>
      </c>
      <c r="G3986" s="67">
        <v>2.0799999999999999E-2</v>
      </c>
      <c r="H3986" s="250">
        <v>232.86</v>
      </c>
      <c r="I3986" s="249">
        <f t="shared" si="1337"/>
        <v>134338.09</v>
      </c>
      <c r="J3986" s="67">
        <f t="shared" si="1327"/>
        <v>2.0799999999999999E-2</v>
      </c>
      <c r="K3986" s="259">
        <f t="shared" si="1338"/>
        <v>232.8526893333333</v>
      </c>
      <c r="L3986" s="250">
        <f t="shared" si="1318"/>
        <v>-0.01</v>
      </c>
      <c r="M3986" s="19" t="s">
        <v>1260</v>
      </c>
      <c r="O3986" s="32" t="str">
        <f t="shared" si="1339"/>
        <v>E353</v>
      </c>
      <c r="P3986" s="318"/>
      <c r="T3986" s="19" t="s">
        <v>1260</v>
      </c>
    </row>
    <row r="3987" spans="1:20" outlineLevel="2" x14ac:dyDescent="0.25">
      <c r="A3987" t="s">
        <v>327</v>
      </c>
      <c r="B3987" t="str">
        <f t="shared" si="1336"/>
        <v>E3539 (GIF) Sta Eq, Baker River Sw-4</v>
      </c>
      <c r="C3987" s="19" t="s">
        <v>1230</v>
      </c>
      <c r="E3987" s="27">
        <v>43220</v>
      </c>
      <c r="F3987" s="249">
        <v>134338.09</v>
      </c>
      <c r="G3987" s="67">
        <v>2.0799999999999999E-2</v>
      </c>
      <c r="H3987" s="250">
        <v>232.86</v>
      </c>
      <c r="I3987" s="249">
        <f t="shared" si="1337"/>
        <v>134338.09</v>
      </c>
      <c r="J3987" s="67">
        <f t="shared" si="1327"/>
        <v>2.0799999999999999E-2</v>
      </c>
      <c r="K3987" s="259">
        <f t="shared" si="1338"/>
        <v>232.8526893333333</v>
      </c>
      <c r="L3987" s="250">
        <f t="shared" si="1318"/>
        <v>-0.01</v>
      </c>
      <c r="M3987" s="19" t="s">
        <v>1260</v>
      </c>
      <c r="O3987" s="32" t="str">
        <f t="shared" si="1339"/>
        <v>E353</v>
      </c>
      <c r="P3987" s="318"/>
      <c r="T3987" s="19" t="s">
        <v>1260</v>
      </c>
    </row>
    <row r="3988" spans="1:20" outlineLevel="2" x14ac:dyDescent="0.25">
      <c r="A3988" t="s">
        <v>327</v>
      </c>
      <c r="B3988" t="str">
        <f t="shared" si="1336"/>
        <v>E3539 (GIF) Sta Eq, Baker River Sw-5</v>
      </c>
      <c r="C3988" s="19" t="s">
        <v>1230</v>
      </c>
      <c r="E3988" s="27">
        <v>43251</v>
      </c>
      <c r="F3988" s="249">
        <v>134338.09</v>
      </c>
      <c r="G3988" s="67">
        <v>2.0799999999999999E-2</v>
      </c>
      <c r="H3988" s="250">
        <v>232.86</v>
      </c>
      <c r="I3988" s="249">
        <f t="shared" si="1337"/>
        <v>134338.09</v>
      </c>
      <c r="J3988" s="67">
        <f t="shared" si="1327"/>
        <v>2.0799999999999999E-2</v>
      </c>
      <c r="K3988" s="259">
        <f t="shared" si="1338"/>
        <v>232.8526893333333</v>
      </c>
      <c r="L3988" s="250">
        <f t="shared" ref="L3988:L4051" si="1340">ROUND(K3988-H3988,2)</f>
        <v>-0.01</v>
      </c>
      <c r="M3988" s="19" t="s">
        <v>1260</v>
      </c>
      <c r="O3988" s="32" t="str">
        <f t="shared" si="1339"/>
        <v>E353</v>
      </c>
      <c r="P3988" s="318"/>
      <c r="T3988" s="19" t="s">
        <v>1260</v>
      </c>
    </row>
    <row r="3989" spans="1:20" outlineLevel="2" x14ac:dyDescent="0.25">
      <c r="A3989" t="s">
        <v>327</v>
      </c>
      <c r="B3989" t="str">
        <f t="shared" si="1336"/>
        <v>E3539 (GIF) Sta Eq, Baker River Sw-6</v>
      </c>
      <c r="C3989" s="19" t="s">
        <v>1230</v>
      </c>
      <c r="E3989" s="27">
        <v>43281</v>
      </c>
      <c r="F3989" s="249">
        <v>134338.09</v>
      </c>
      <c r="G3989" s="67">
        <v>2.0799999999999999E-2</v>
      </c>
      <c r="H3989" s="250">
        <v>232.86</v>
      </c>
      <c r="I3989" s="249">
        <f t="shared" si="1337"/>
        <v>134338.09</v>
      </c>
      <c r="J3989" s="67">
        <f t="shared" si="1327"/>
        <v>2.0799999999999999E-2</v>
      </c>
      <c r="K3989" s="259">
        <f t="shared" si="1338"/>
        <v>232.8526893333333</v>
      </c>
      <c r="L3989" s="250">
        <f t="shared" si="1340"/>
        <v>-0.01</v>
      </c>
      <c r="M3989" s="19" t="s">
        <v>1260</v>
      </c>
      <c r="O3989" s="32" t="str">
        <f t="shared" si="1339"/>
        <v>E353</v>
      </c>
      <c r="P3989" s="318"/>
      <c r="T3989" s="19" t="s">
        <v>1260</v>
      </c>
    </row>
    <row r="3990" spans="1:20" outlineLevel="2" x14ac:dyDescent="0.25">
      <c r="A3990" t="s">
        <v>327</v>
      </c>
      <c r="B3990" t="str">
        <f t="shared" si="1336"/>
        <v>E3539 (GIF) Sta Eq, Baker River Sw-7</v>
      </c>
      <c r="C3990" s="19" t="s">
        <v>1230</v>
      </c>
      <c r="E3990" s="27">
        <v>43312</v>
      </c>
      <c r="F3990" s="249">
        <v>134338.09</v>
      </c>
      <c r="G3990" s="67">
        <v>2.0799999999999999E-2</v>
      </c>
      <c r="H3990" s="250">
        <v>232.86</v>
      </c>
      <c r="I3990" s="249">
        <f t="shared" si="1337"/>
        <v>134338.09</v>
      </c>
      <c r="J3990" s="67">
        <f t="shared" si="1327"/>
        <v>2.0799999999999999E-2</v>
      </c>
      <c r="K3990" s="259">
        <f t="shared" si="1338"/>
        <v>232.8526893333333</v>
      </c>
      <c r="L3990" s="250">
        <f t="shared" si="1340"/>
        <v>-0.01</v>
      </c>
      <c r="M3990" s="19" t="s">
        <v>1260</v>
      </c>
      <c r="O3990" s="32" t="str">
        <f t="shared" si="1339"/>
        <v>E353</v>
      </c>
      <c r="P3990" s="318"/>
      <c r="T3990" s="19" t="s">
        <v>1260</v>
      </c>
    </row>
    <row r="3991" spans="1:20" outlineLevel="2" x14ac:dyDescent="0.25">
      <c r="A3991" t="s">
        <v>327</v>
      </c>
      <c r="B3991" t="str">
        <f t="shared" si="1336"/>
        <v>E3539 (GIF) Sta Eq, Baker River Sw-8</v>
      </c>
      <c r="C3991" s="19" t="s">
        <v>1230</v>
      </c>
      <c r="E3991" s="27">
        <v>43343</v>
      </c>
      <c r="F3991" s="249">
        <v>134338.09</v>
      </c>
      <c r="G3991" s="67">
        <v>2.0799999999999999E-2</v>
      </c>
      <c r="H3991" s="250">
        <v>232.86</v>
      </c>
      <c r="I3991" s="249">
        <f t="shared" si="1337"/>
        <v>134338.09</v>
      </c>
      <c r="J3991" s="67">
        <f t="shared" si="1327"/>
        <v>2.0799999999999999E-2</v>
      </c>
      <c r="K3991" s="259">
        <f t="shared" si="1338"/>
        <v>232.8526893333333</v>
      </c>
      <c r="L3991" s="250">
        <f t="shared" si="1340"/>
        <v>-0.01</v>
      </c>
      <c r="M3991" s="19" t="s">
        <v>1260</v>
      </c>
      <c r="O3991" s="32" t="str">
        <f t="shared" si="1339"/>
        <v>E353</v>
      </c>
      <c r="P3991" s="318"/>
      <c r="T3991" s="19" t="s">
        <v>1260</v>
      </c>
    </row>
    <row r="3992" spans="1:20" outlineLevel="2" x14ac:dyDescent="0.25">
      <c r="A3992" t="s">
        <v>327</v>
      </c>
      <c r="B3992" t="str">
        <f t="shared" si="1336"/>
        <v>E3539 (GIF) Sta Eq, Baker River Sw-9</v>
      </c>
      <c r="C3992" s="19" t="s">
        <v>1230</v>
      </c>
      <c r="E3992" s="27">
        <v>43373</v>
      </c>
      <c r="F3992" s="249">
        <v>134338.09</v>
      </c>
      <c r="G3992" s="67">
        <v>2.0799999999999999E-2</v>
      </c>
      <c r="H3992" s="250">
        <v>232.86</v>
      </c>
      <c r="I3992" s="249">
        <f t="shared" si="1337"/>
        <v>134338.09</v>
      </c>
      <c r="J3992" s="67">
        <f t="shared" si="1327"/>
        <v>2.0799999999999999E-2</v>
      </c>
      <c r="K3992" s="259">
        <f t="shared" si="1338"/>
        <v>232.8526893333333</v>
      </c>
      <c r="L3992" s="250">
        <f t="shared" si="1340"/>
        <v>-0.01</v>
      </c>
      <c r="M3992" s="19" t="s">
        <v>1260</v>
      </c>
      <c r="O3992" s="32" t="str">
        <f t="shared" si="1339"/>
        <v>E353</v>
      </c>
      <c r="P3992" s="318"/>
      <c r="T3992" s="19" t="s">
        <v>1260</v>
      </c>
    </row>
    <row r="3993" spans="1:20" outlineLevel="2" x14ac:dyDescent="0.25">
      <c r="A3993" t="s">
        <v>327</v>
      </c>
      <c r="B3993" t="str">
        <f t="shared" si="1336"/>
        <v>E3539 (GIF) Sta Eq, Baker River Sw-10</v>
      </c>
      <c r="C3993" s="19" t="s">
        <v>1230</v>
      </c>
      <c r="E3993" s="27">
        <v>43404</v>
      </c>
      <c r="F3993" s="249">
        <v>134338.09</v>
      </c>
      <c r="G3993" s="67">
        <v>2.0799999999999999E-2</v>
      </c>
      <c r="H3993" s="250">
        <v>232.86</v>
      </c>
      <c r="I3993" s="249">
        <f t="shared" si="1337"/>
        <v>134338.09</v>
      </c>
      <c r="J3993" s="67">
        <f t="shared" si="1327"/>
        <v>2.0799999999999999E-2</v>
      </c>
      <c r="K3993" s="259">
        <f t="shared" si="1338"/>
        <v>232.8526893333333</v>
      </c>
      <c r="L3993" s="250">
        <f t="shared" si="1340"/>
        <v>-0.01</v>
      </c>
      <c r="M3993" s="19" t="s">
        <v>1260</v>
      </c>
      <c r="O3993" s="32" t="str">
        <f t="shared" si="1339"/>
        <v>E353</v>
      </c>
      <c r="P3993" s="318"/>
      <c r="T3993" s="19" t="s">
        <v>1260</v>
      </c>
    </row>
    <row r="3994" spans="1:20" outlineLevel="2" x14ac:dyDescent="0.25">
      <c r="A3994" t="s">
        <v>327</v>
      </c>
      <c r="B3994" t="str">
        <f t="shared" si="1336"/>
        <v>E3539 (GIF) Sta Eq, Baker River Sw-11</v>
      </c>
      <c r="C3994" s="19" t="s">
        <v>1230</v>
      </c>
      <c r="E3994" s="27">
        <v>43434</v>
      </c>
      <c r="F3994" s="249">
        <v>134338.09</v>
      </c>
      <c r="G3994" s="67">
        <v>2.0799999999999999E-2</v>
      </c>
      <c r="H3994" s="250">
        <v>232.86</v>
      </c>
      <c r="I3994" s="249">
        <f t="shared" si="1337"/>
        <v>134338.09</v>
      </c>
      <c r="J3994" s="67">
        <f t="shared" si="1327"/>
        <v>2.0799999999999999E-2</v>
      </c>
      <c r="K3994" s="259">
        <f t="shared" si="1338"/>
        <v>232.8526893333333</v>
      </c>
      <c r="L3994" s="250">
        <f t="shared" si="1340"/>
        <v>-0.01</v>
      </c>
      <c r="M3994" s="19" t="s">
        <v>1260</v>
      </c>
      <c r="O3994" s="32" t="str">
        <f t="shared" si="1339"/>
        <v>E353</v>
      </c>
      <c r="P3994" s="318"/>
      <c r="T3994" s="19" t="s">
        <v>1260</v>
      </c>
    </row>
    <row r="3995" spans="1:20" outlineLevel="2" x14ac:dyDescent="0.25">
      <c r="A3995" t="s">
        <v>327</v>
      </c>
      <c r="B3995" t="str">
        <f t="shared" si="1336"/>
        <v>E3539 (GIF) Sta Eq, Baker River Sw-12</v>
      </c>
      <c r="C3995" s="19" t="s">
        <v>1230</v>
      </c>
      <c r="E3995" s="27">
        <v>43465</v>
      </c>
      <c r="F3995" s="249">
        <v>134338.09</v>
      </c>
      <c r="G3995" s="67">
        <v>2.0799999999999999E-2</v>
      </c>
      <c r="H3995" s="250">
        <v>232.86</v>
      </c>
      <c r="I3995" s="249">
        <f t="shared" si="1337"/>
        <v>134338.09</v>
      </c>
      <c r="J3995" s="67">
        <f t="shared" si="1327"/>
        <v>2.0799999999999999E-2</v>
      </c>
      <c r="K3995" s="259">
        <f t="shared" si="1338"/>
        <v>232.8526893333333</v>
      </c>
      <c r="L3995" s="250">
        <f t="shared" si="1340"/>
        <v>-0.01</v>
      </c>
      <c r="M3995" s="19" t="s">
        <v>1260</v>
      </c>
      <c r="O3995" s="32" t="str">
        <f t="shared" si="1339"/>
        <v>E353</v>
      </c>
      <c r="P3995" s="318"/>
      <c r="T3995" s="19" t="s">
        <v>1260</v>
      </c>
    </row>
    <row r="3996" spans="1:20" s="19" customFormat="1" ht="15.75" outlineLevel="1" thickBot="1" x14ac:dyDescent="0.3">
      <c r="A3996" s="28" t="s">
        <v>930</v>
      </c>
      <c r="C3996" s="20" t="s">
        <v>1233</v>
      </c>
      <c r="E3996" s="104" t="s">
        <v>1266</v>
      </c>
      <c r="F3996" s="29"/>
      <c r="G3996" s="30"/>
      <c r="H3996" s="41">
        <f>SUBTOTAL(9,H3984:H3995)</f>
        <v>2794.3200000000011</v>
      </c>
      <c r="I3996" s="29"/>
      <c r="J3996" s="30">
        <f t="shared" si="1327"/>
        <v>0</v>
      </c>
      <c r="K3996" s="41">
        <f>SUBTOTAL(9,K3984:K3995)</f>
        <v>2794.2322719999997</v>
      </c>
      <c r="L3996" s="41">
        <f t="shared" si="1340"/>
        <v>-0.09</v>
      </c>
      <c r="O3996" s="32" t="str">
        <f>LEFT(A3996,5)</f>
        <v>E3539</v>
      </c>
      <c r="P3996" s="318">
        <f>-L3996/2</f>
        <v>4.4999999999999998E-2</v>
      </c>
    </row>
    <row r="3997" spans="1:20" ht="15.75" outlineLevel="2" thickTop="1" x14ac:dyDescent="0.25">
      <c r="A3997" t="s">
        <v>328</v>
      </c>
      <c r="B3997" t="str">
        <f t="shared" ref="B3997:B4008" si="1341">CONCATENATE(A3997,"-",MONTH(E3997))</f>
        <v>E3539 (GIF) Sta Eq, Colstrip 1-2-1</v>
      </c>
      <c r="C3997" s="19" t="s">
        <v>1230</v>
      </c>
      <c r="E3997" s="27">
        <v>43131</v>
      </c>
      <c r="F3997" s="249">
        <v>1231130.94</v>
      </c>
      <c r="G3997" s="67">
        <v>2.0799999999999999E-2</v>
      </c>
      <c r="H3997" s="250">
        <v>2133.96</v>
      </c>
      <c r="I3997" s="249">
        <f t="shared" ref="I3997:I4008" si="1342">VLOOKUP(CONCATENATE(A3997,"-12"),$B$6:$F$7816,5,FALSE)</f>
        <v>1231130.94</v>
      </c>
      <c r="J3997" s="67">
        <f t="shared" si="1327"/>
        <v>2.0799999999999999E-2</v>
      </c>
      <c r="K3997" s="259">
        <f t="shared" ref="K3997:K4008" si="1343">I3997*J3997/12</f>
        <v>2133.9602959999997</v>
      </c>
      <c r="L3997" s="250">
        <f t="shared" si="1340"/>
        <v>0</v>
      </c>
      <c r="M3997" s="19" t="s">
        <v>1260</v>
      </c>
      <c r="O3997" s="32" t="str">
        <f t="shared" ref="O3997:O4008" si="1344">LEFT(A3997,4)</f>
        <v>E353</v>
      </c>
      <c r="P3997" s="318"/>
      <c r="T3997" s="19" t="s">
        <v>1260</v>
      </c>
    </row>
    <row r="3998" spans="1:20" outlineLevel="2" x14ac:dyDescent="0.25">
      <c r="A3998" t="s">
        <v>328</v>
      </c>
      <c r="B3998" t="str">
        <f t="shared" si="1341"/>
        <v>E3539 (GIF) Sta Eq, Colstrip 1-2-2</v>
      </c>
      <c r="C3998" s="19" t="s">
        <v>1230</v>
      </c>
      <c r="E3998" s="27">
        <v>43159</v>
      </c>
      <c r="F3998" s="249">
        <v>1231130.94</v>
      </c>
      <c r="G3998" s="67">
        <v>2.0799999999999999E-2</v>
      </c>
      <c r="H3998" s="250">
        <v>2133.96</v>
      </c>
      <c r="I3998" s="249">
        <f t="shared" si="1342"/>
        <v>1231130.94</v>
      </c>
      <c r="J3998" s="67">
        <f t="shared" si="1327"/>
        <v>2.0799999999999999E-2</v>
      </c>
      <c r="K3998" s="259">
        <f t="shared" si="1343"/>
        <v>2133.9602959999997</v>
      </c>
      <c r="L3998" s="250">
        <f t="shared" si="1340"/>
        <v>0</v>
      </c>
      <c r="M3998" s="19" t="s">
        <v>1260</v>
      </c>
      <c r="O3998" s="32" t="str">
        <f t="shared" si="1344"/>
        <v>E353</v>
      </c>
      <c r="P3998" s="318"/>
      <c r="T3998" s="19" t="s">
        <v>1260</v>
      </c>
    </row>
    <row r="3999" spans="1:20" outlineLevel="2" x14ac:dyDescent="0.25">
      <c r="A3999" t="s">
        <v>328</v>
      </c>
      <c r="B3999" t="str">
        <f t="shared" si="1341"/>
        <v>E3539 (GIF) Sta Eq, Colstrip 1-2-3</v>
      </c>
      <c r="C3999" s="19" t="s">
        <v>1230</v>
      </c>
      <c r="E3999" s="27">
        <v>43190</v>
      </c>
      <c r="F3999" s="249">
        <v>1231130.94</v>
      </c>
      <c r="G3999" s="67">
        <v>2.0799999999999999E-2</v>
      </c>
      <c r="H3999" s="250">
        <v>2133.96</v>
      </c>
      <c r="I3999" s="249">
        <f t="shared" si="1342"/>
        <v>1231130.94</v>
      </c>
      <c r="J3999" s="67">
        <f t="shared" si="1327"/>
        <v>2.0799999999999999E-2</v>
      </c>
      <c r="K3999" s="259">
        <f t="shared" si="1343"/>
        <v>2133.9602959999997</v>
      </c>
      <c r="L3999" s="250">
        <f t="shared" si="1340"/>
        <v>0</v>
      </c>
      <c r="M3999" s="19" t="s">
        <v>1260</v>
      </c>
      <c r="O3999" s="32" t="str">
        <f t="shared" si="1344"/>
        <v>E353</v>
      </c>
      <c r="P3999" s="318"/>
      <c r="T3999" s="19" t="s">
        <v>1260</v>
      </c>
    </row>
    <row r="4000" spans="1:20" outlineLevel="2" x14ac:dyDescent="0.25">
      <c r="A4000" t="s">
        <v>328</v>
      </c>
      <c r="B4000" t="str">
        <f t="shared" si="1341"/>
        <v>E3539 (GIF) Sta Eq, Colstrip 1-2-4</v>
      </c>
      <c r="C4000" s="19" t="s">
        <v>1230</v>
      </c>
      <c r="E4000" s="27">
        <v>43220</v>
      </c>
      <c r="F4000" s="249">
        <v>1231130.94</v>
      </c>
      <c r="G4000" s="67">
        <v>2.0799999999999999E-2</v>
      </c>
      <c r="H4000" s="250">
        <v>2133.96</v>
      </c>
      <c r="I4000" s="249">
        <f t="shared" si="1342"/>
        <v>1231130.94</v>
      </c>
      <c r="J4000" s="67">
        <f t="shared" si="1327"/>
        <v>2.0799999999999999E-2</v>
      </c>
      <c r="K4000" s="259">
        <f t="shared" si="1343"/>
        <v>2133.9602959999997</v>
      </c>
      <c r="L4000" s="250">
        <f t="shared" si="1340"/>
        <v>0</v>
      </c>
      <c r="M4000" s="19" t="s">
        <v>1260</v>
      </c>
      <c r="O4000" s="32" t="str">
        <f t="shared" si="1344"/>
        <v>E353</v>
      </c>
      <c r="P4000" s="318"/>
      <c r="T4000" s="19" t="s">
        <v>1260</v>
      </c>
    </row>
    <row r="4001" spans="1:20" outlineLevel="2" x14ac:dyDescent="0.25">
      <c r="A4001" t="s">
        <v>328</v>
      </c>
      <c r="B4001" t="str">
        <f t="shared" si="1341"/>
        <v>E3539 (GIF) Sta Eq, Colstrip 1-2-5</v>
      </c>
      <c r="C4001" s="19" t="s">
        <v>1230</v>
      </c>
      <c r="E4001" s="27">
        <v>43251</v>
      </c>
      <c r="F4001" s="249">
        <v>1231130.94</v>
      </c>
      <c r="G4001" s="67">
        <v>2.0799999999999999E-2</v>
      </c>
      <c r="H4001" s="250">
        <v>2133.96</v>
      </c>
      <c r="I4001" s="249">
        <f t="shared" si="1342"/>
        <v>1231130.94</v>
      </c>
      <c r="J4001" s="67">
        <f t="shared" si="1327"/>
        <v>2.0799999999999999E-2</v>
      </c>
      <c r="K4001" s="259">
        <f t="shared" si="1343"/>
        <v>2133.9602959999997</v>
      </c>
      <c r="L4001" s="250">
        <f t="shared" si="1340"/>
        <v>0</v>
      </c>
      <c r="M4001" s="19" t="s">
        <v>1260</v>
      </c>
      <c r="O4001" s="32" t="str">
        <f t="shared" si="1344"/>
        <v>E353</v>
      </c>
      <c r="P4001" s="318"/>
      <c r="T4001" s="19" t="s">
        <v>1260</v>
      </c>
    </row>
    <row r="4002" spans="1:20" outlineLevel="2" x14ac:dyDescent="0.25">
      <c r="A4002" t="s">
        <v>328</v>
      </c>
      <c r="B4002" t="str">
        <f t="shared" si="1341"/>
        <v>E3539 (GIF) Sta Eq, Colstrip 1-2-6</v>
      </c>
      <c r="C4002" s="19" t="s">
        <v>1230</v>
      </c>
      <c r="E4002" s="27">
        <v>43281</v>
      </c>
      <c r="F4002" s="249">
        <v>1231130.94</v>
      </c>
      <c r="G4002" s="67">
        <v>2.0799999999999999E-2</v>
      </c>
      <c r="H4002" s="250">
        <v>2133.96</v>
      </c>
      <c r="I4002" s="249">
        <f t="shared" si="1342"/>
        <v>1231130.94</v>
      </c>
      <c r="J4002" s="67">
        <f t="shared" si="1327"/>
        <v>2.0799999999999999E-2</v>
      </c>
      <c r="K4002" s="259">
        <f t="shared" si="1343"/>
        <v>2133.9602959999997</v>
      </c>
      <c r="L4002" s="250">
        <f t="shared" si="1340"/>
        <v>0</v>
      </c>
      <c r="M4002" s="19" t="s">
        <v>1260</v>
      </c>
      <c r="O4002" s="32" t="str">
        <f t="shared" si="1344"/>
        <v>E353</v>
      </c>
      <c r="P4002" s="318"/>
      <c r="T4002" s="19" t="s">
        <v>1260</v>
      </c>
    </row>
    <row r="4003" spans="1:20" outlineLevel="2" x14ac:dyDescent="0.25">
      <c r="A4003" t="s">
        <v>328</v>
      </c>
      <c r="B4003" t="str">
        <f t="shared" si="1341"/>
        <v>E3539 (GIF) Sta Eq, Colstrip 1-2-7</v>
      </c>
      <c r="C4003" s="19" t="s">
        <v>1230</v>
      </c>
      <c r="E4003" s="27">
        <v>43312</v>
      </c>
      <c r="F4003" s="249">
        <v>1231130.94</v>
      </c>
      <c r="G4003" s="67">
        <v>2.0799999999999999E-2</v>
      </c>
      <c r="H4003" s="250">
        <v>2133.96</v>
      </c>
      <c r="I4003" s="249">
        <f t="shared" si="1342"/>
        <v>1231130.94</v>
      </c>
      <c r="J4003" s="67">
        <f t="shared" si="1327"/>
        <v>2.0799999999999999E-2</v>
      </c>
      <c r="K4003" s="259">
        <f t="shared" si="1343"/>
        <v>2133.9602959999997</v>
      </c>
      <c r="L4003" s="250">
        <f t="shared" si="1340"/>
        <v>0</v>
      </c>
      <c r="M4003" s="19" t="s">
        <v>1260</v>
      </c>
      <c r="O4003" s="32" t="str">
        <f t="shared" si="1344"/>
        <v>E353</v>
      </c>
      <c r="P4003" s="318"/>
      <c r="T4003" s="19" t="s">
        <v>1260</v>
      </c>
    </row>
    <row r="4004" spans="1:20" outlineLevel="2" x14ac:dyDescent="0.25">
      <c r="A4004" t="s">
        <v>328</v>
      </c>
      <c r="B4004" t="str">
        <f t="shared" si="1341"/>
        <v>E3539 (GIF) Sta Eq, Colstrip 1-2-8</v>
      </c>
      <c r="C4004" s="19" t="s">
        <v>1230</v>
      </c>
      <c r="E4004" s="27">
        <v>43343</v>
      </c>
      <c r="F4004" s="249">
        <v>1231130.94</v>
      </c>
      <c r="G4004" s="67">
        <v>2.0799999999999999E-2</v>
      </c>
      <c r="H4004" s="250">
        <v>2133.96</v>
      </c>
      <c r="I4004" s="249">
        <f t="shared" si="1342"/>
        <v>1231130.94</v>
      </c>
      <c r="J4004" s="67">
        <f t="shared" si="1327"/>
        <v>2.0799999999999999E-2</v>
      </c>
      <c r="K4004" s="259">
        <f t="shared" si="1343"/>
        <v>2133.9602959999997</v>
      </c>
      <c r="L4004" s="250">
        <f t="shared" si="1340"/>
        <v>0</v>
      </c>
      <c r="M4004" s="19" t="s">
        <v>1260</v>
      </c>
      <c r="O4004" s="32" t="str">
        <f t="shared" si="1344"/>
        <v>E353</v>
      </c>
      <c r="P4004" s="318"/>
      <c r="T4004" s="19" t="s">
        <v>1260</v>
      </c>
    </row>
    <row r="4005" spans="1:20" outlineLevel="2" x14ac:dyDescent="0.25">
      <c r="A4005" t="s">
        <v>328</v>
      </c>
      <c r="B4005" t="str">
        <f t="shared" si="1341"/>
        <v>E3539 (GIF) Sta Eq, Colstrip 1-2-9</v>
      </c>
      <c r="C4005" s="19" t="s">
        <v>1230</v>
      </c>
      <c r="E4005" s="27">
        <v>43373</v>
      </c>
      <c r="F4005" s="249">
        <v>1231130.94</v>
      </c>
      <c r="G4005" s="67">
        <v>2.0799999999999999E-2</v>
      </c>
      <c r="H4005" s="250">
        <v>2133.96</v>
      </c>
      <c r="I4005" s="249">
        <f t="shared" si="1342"/>
        <v>1231130.94</v>
      </c>
      <c r="J4005" s="67">
        <f t="shared" si="1327"/>
        <v>2.0799999999999999E-2</v>
      </c>
      <c r="K4005" s="259">
        <f t="shared" si="1343"/>
        <v>2133.9602959999997</v>
      </c>
      <c r="L4005" s="250">
        <f t="shared" si="1340"/>
        <v>0</v>
      </c>
      <c r="M4005" s="19" t="s">
        <v>1260</v>
      </c>
      <c r="O4005" s="32" t="str">
        <f t="shared" si="1344"/>
        <v>E353</v>
      </c>
      <c r="P4005" s="318"/>
      <c r="T4005" s="19" t="s">
        <v>1260</v>
      </c>
    </row>
    <row r="4006" spans="1:20" outlineLevel="2" x14ac:dyDescent="0.25">
      <c r="A4006" t="s">
        <v>328</v>
      </c>
      <c r="B4006" t="str">
        <f t="shared" si="1341"/>
        <v>E3539 (GIF) Sta Eq, Colstrip 1-2-10</v>
      </c>
      <c r="C4006" s="19" t="s">
        <v>1230</v>
      </c>
      <c r="E4006" s="27">
        <v>43404</v>
      </c>
      <c r="F4006" s="249">
        <v>1231130.94</v>
      </c>
      <c r="G4006" s="67">
        <v>2.0799999999999999E-2</v>
      </c>
      <c r="H4006" s="250">
        <v>2133.96</v>
      </c>
      <c r="I4006" s="249">
        <f t="shared" si="1342"/>
        <v>1231130.94</v>
      </c>
      <c r="J4006" s="67">
        <f t="shared" si="1327"/>
        <v>2.0799999999999999E-2</v>
      </c>
      <c r="K4006" s="259">
        <f t="shared" si="1343"/>
        <v>2133.9602959999997</v>
      </c>
      <c r="L4006" s="250">
        <f t="shared" si="1340"/>
        <v>0</v>
      </c>
      <c r="M4006" s="19" t="s">
        <v>1260</v>
      </c>
      <c r="O4006" s="32" t="str">
        <f t="shared" si="1344"/>
        <v>E353</v>
      </c>
      <c r="P4006" s="318"/>
      <c r="T4006" s="19" t="s">
        <v>1260</v>
      </c>
    </row>
    <row r="4007" spans="1:20" outlineLevel="2" x14ac:dyDescent="0.25">
      <c r="A4007" t="s">
        <v>328</v>
      </c>
      <c r="B4007" t="str">
        <f t="shared" si="1341"/>
        <v>E3539 (GIF) Sta Eq, Colstrip 1-2-11</v>
      </c>
      <c r="C4007" s="19" t="s">
        <v>1230</v>
      </c>
      <c r="E4007" s="27">
        <v>43434</v>
      </c>
      <c r="F4007" s="249">
        <v>1231130.94</v>
      </c>
      <c r="G4007" s="67">
        <v>2.0799999999999999E-2</v>
      </c>
      <c r="H4007" s="250">
        <v>2133.96</v>
      </c>
      <c r="I4007" s="249">
        <f t="shared" si="1342"/>
        <v>1231130.94</v>
      </c>
      <c r="J4007" s="67">
        <f t="shared" si="1327"/>
        <v>2.0799999999999999E-2</v>
      </c>
      <c r="K4007" s="259">
        <f t="shared" si="1343"/>
        <v>2133.9602959999997</v>
      </c>
      <c r="L4007" s="250">
        <f t="shared" si="1340"/>
        <v>0</v>
      </c>
      <c r="M4007" s="19" t="s">
        <v>1260</v>
      </c>
      <c r="O4007" s="32" t="str">
        <f t="shared" si="1344"/>
        <v>E353</v>
      </c>
      <c r="P4007" s="318"/>
      <c r="T4007" s="19" t="s">
        <v>1260</v>
      </c>
    </row>
    <row r="4008" spans="1:20" outlineLevel="2" x14ac:dyDescent="0.25">
      <c r="A4008" t="s">
        <v>328</v>
      </c>
      <c r="B4008" t="str">
        <f t="shared" si="1341"/>
        <v>E3539 (GIF) Sta Eq, Colstrip 1-2-12</v>
      </c>
      <c r="C4008" s="19" t="s">
        <v>1230</v>
      </c>
      <c r="E4008" s="27">
        <v>43465</v>
      </c>
      <c r="F4008" s="249">
        <v>1231130.94</v>
      </c>
      <c r="G4008" s="67">
        <v>2.0799999999999999E-2</v>
      </c>
      <c r="H4008" s="250">
        <v>2133.96</v>
      </c>
      <c r="I4008" s="249">
        <f t="shared" si="1342"/>
        <v>1231130.94</v>
      </c>
      <c r="J4008" s="67">
        <f t="shared" si="1327"/>
        <v>2.0799999999999999E-2</v>
      </c>
      <c r="K4008" s="259">
        <f t="shared" si="1343"/>
        <v>2133.9602959999997</v>
      </c>
      <c r="L4008" s="250">
        <f t="shared" si="1340"/>
        <v>0</v>
      </c>
      <c r="M4008" s="19" t="s">
        <v>1260</v>
      </c>
      <c r="O4008" s="32" t="str">
        <f t="shared" si="1344"/>
        <v>E353</v>
      </c>
      <c r="P4008" s="318"/>
      <c r="T4008" s="19" t="s">
        <v>1260</v>
      </c>
    </row>
    <row r="4009" spans="1:20" s="19" customFormat="1" ht="15.75" outlineLevel="1" collapsed="1" thickBot="1" x14ac:dyDescent="0.3">
      <c r="A4009" s="28" t="s">
        <v>931</v>
      </c>
      <c r="C4009" s="20" t="s">
        <v>1233</v>
      </c>
      <c r="E4009" s="104" t="s">
        <v>1266</v>
      </c>
      <c r="F4009" s="29"/>
      <c r="G4009" s="30"/>
      <c r="H4009" s="41">
        <f>SUBTOTAL(9,H3997:H4008)</f>
        <v>25607.519999999993</v>
      </c>
      <c r="I4009" s="29"/>
      <c r="J4009" s="30">
        <f t="shared" si="1327"/>
        <v>0</v>
      </c>
      <c r="K4009" s="41">
        <f>SUBTOTAL(9,K3997:K4008)</f>
        <v>25607.523552000002</v>
      </c>
      <c r="L4009" s="41">
        <f t="shared" si="1340"/>
        <v>0</v>
      </c>
      <c r="O4009" s="32" t="str">
        <f>LEFT(A4009,5)</f>
        <v>E3539</v>
      </c>
      <c r="P4009" s="318">
        <f>-L4009/2</f>
        <v>0</v>
      </c>
    </row>
    <row r="4010" spans="1:20" ht="15.75" outlineLevel="2" thickTop="1" x14ac:dyDescent="0.25">
      <c r="A4010" t="s">
        <v>329</v>
      </c>
      <c r="B4010" t="str">
        <f t="shared" ref="B4010:B4021" si="1345">CONCATENATE(A4010,"-",MONTH(E4010))</f>
        <v>E3539 (GIF) Sta Eq, Colstrip 3-4 -1</v>
      </c>
      <c r="C4010" s="19" t="s">
        <v>1230</v>
      </c>
      <c r="E4010" s="27">
        <v>43131</v>
      </c>
      <c r="F4010" s="249">
        <v>3515293.93</v>
      </c>
      <c r="G4010" s="67">
        <v>2.0799999999999999E-2</v>
      </c>
      <c r="H4010" s="250">
        <v>6093.17</v>
      </c>
      <c r="I4010" s="249">
        <f t="shared" ref="I4010:I4021" si="1346">VLOOKUP(CONCATENATE(A4010,"-12"),$B$6:$F$7816,5,FALSE)</f>
        <v>3515293.93</v>
      </c>
      <c r="J4010" s="67">
        <f t="shared" si="1327"/>
        <v>2.0799999999999999E-2</v>
      </c>
      <c r="K4010" s="259">
        <f t="shared" ref="K4010:K4021" si="1347">I4010*J4010/12</f>
        <v>6093.1761453333338</v>
      </c>
      <c r="L4010" s="250">
        <f t="shared" si="1340"/>
        <v>0.01</v>
      </c>
      <c r="M4010" s="19" t="s">
        <v>1260</v>
      </c>
      <c r="O4010" s="32" t="str">
        <f t="shared" ref="O4010:O4021" si="1348">LEFT(A4010,4)</f>
        <v>E353</v>
      </c>
      <c r="P4010" s="318"/>
      <c r="T4010" s="19" t="s">
        <v>1260</v>
      </c>
    </row>
    <row r="4011" spans="1:20" outlineLevel="2" x14ac:dyDescent="0.25">
      <c r="A4011" t="s">
        <v>329</v>
      </c>
      <c r="B4011" t="str">
        <f t="shared" si="1345"/>
        <v>E3539 (GIF) Sta Eq, Colstrip 3-4 -2</v>
      </c>
      <c r="C4011" s="19" t="s">
        <v>1230</v>
      </c>
      <c r="E4011" s="27">
        <v>43159</v>
      </c>
      <c r="F4011" s="249">
        <v>3515293.93</v>
      </c>
      <c r="G4011" s="67">
        <v>2.0799999999999999E-2</v>
      </c>
      <c r="H4011" s="250">
        <v>6093.17</v>
      </c>
      <c r="I4011" s="249">
        <f t="shared" si="1346"/>
        <v>3515293.93</v>
      </c>
      <c r="J4011" s="67">
        <f t="shared" si="1327"/>
        <v>2.0799999999999999E-2</v>
      </c>
      <c r="K4011" s="259">
        <f t="shared" si="1347"/>
        <v>6093.1761453333338</v>
      </c>
      <c r="L4011" s="250">
        <f t="shared" si="1340"/>
        <v>0.01</v>
      </c>
      <c r="M4011" s="19" t="s">
        <v>1260</v>
      </c>
      <c r="O4011" s="32" t="str">
        <f t="shared" si="1348"/>
        <v>E353</v>
      </c>
      <c r="P4011" s="318"/>
      <c r="T4011" s="19" t="s">
        <v>1260</v>
      </c>
    </row>
    <row r="4012" spans="1:20" outlineLevel="2" x14ac:dyDescent="0.25">
      <c r="A4012" t="s">
        <v>329</v>
      </c>
      <c r="B4012" t="str">
        <f t="shared" si="1345"/>
        <v>E3539 (GIF) Sta Eq, Colstrip 3-4 -3</v>
      </c>
      <c r="C4012" s="19" t="s">
        <v>1230</v>
      </c>
      <c r="E4012" s="27">
        <v>43190</v>
      </c>
      <c r="F4012" s="249">
        <v>3515293.93</v>
      </c>
      <c r="G4012" s="67">
        <v>2.0799999999999999E-2</v>
      </c>
      <c r="H4012" s="250">
        <v>6093.17</v>
      </c>
      <c r="I4012" s="249">
        <f t="shared" si="1346"/>
        <v>3515293.93</v>
      </c>
      <c r="J4012" s="67">
        <f t="shared" si="1327"/>
        <v>2.0799999999999999E-2</v>
      </c>
      <c r="K4012" s="259">
        <f t="shared" si="1347"/>
        <v>6093.1761453333338</v>
      </c>
      <c r="L4012" s="250">
        <f t="shared" si="1340"/>
        <v>0.01</v>
      </c>
      <c r="M4012" s="19" t="s">
        <v>1260</v>
      </c>
      <c r="O4012" s="32" t="str">
        <f t="shared" si="1348"/>
        <v>E353</v>
      </c>
      <c r="P4012" s="318"/>
      <c r="T4012" s="19" t="s">
        <v>1260</v>
      </c>
    </row>
    <row r="4013" spans="1:20" outlineLevel="2" x14ac:dyDescent="0.25">
      <c r="A4013" t="s">
        <v>329</v>
      </c>
      <c r="B4013" t="str">
        <f t="shared" si="1345"/>
        <v>E3539 (GIF) Sta Eq, Colstrip 3-4 -4</v>
      </c>
      <c r="C4013" s="19" t="s">
        <v>1230</v>
      </c>
      <c r="E4013" s="27">
        <v>43220</v>
      </c>
      <c r="F4013" s="249">
        <v>3515293.93</v>
      </c>
      <c r="G4013" s="67">
        <v>2.0799999999999999E-2</v>
      </c>
      <c r="H4013" s="250">
        <v>6093.17</v>
      </c>
      <c r="I4013" s="249">
        <f t="shared" si="1346"/>
        <v>3515293.93</v>
      </c>
      <c r="J4013" s="67">
        <f t="shared" si="1327"/>
        <v>2.0799999999999999E-2</v>
      </c>
      <c r="K4013" s="259">
        <f t="shared" si="1347"/>
        <v>6093.1761453333338</v>
      </c>
      <c r="L4013" s="250">
        <f t="shared" si="1340"/>
        <v>0.01</v>
      </c>
      <c r="M4013" s="19" t="s">
        <v>1260</v>
      </c>
      <c r="O4013" s="32" t="str">
        <f t="shared" si="1348"/>
        <v>E353</v>
      </c>
      <c r="P4013" s="318"/>
      <c r="T4013" s="19" t="s">
        <v>1260</v>
      </c>
    </row>
    <row r="4014" spans="1:20" outlineLevel="2" x14ac:dyDescent="0.25">
      <c r="A4014" t="s">
        <v>329</v>
      </c>
      <c r="B4014" t="str">
        <f t="shared" si="1345"/>
        <v>E3539 (GIF) Sta Eq, Colstrip 3-4 -5</v>
      </c>
      <c r="C4014" s="19" t="s">
        <v>1230</v>
      </c>
      <c r="E4014" s="27">
        <v>43251</v>
      </c>
      <c r="F4014" s="249">
        <v>3515293.93</v>
      </c>
      <c r="G4014" s="67">
        <v>2.0799999999999999E-2</v>
      </c>
      <c r="H4014" s="250">
        <v>6093.17</v>
      </c>
      <c r="I4014" s="249">
        <f t="shared" si="1346"/>
        <v>3515293.93</v>
      </c>
      <c r="J4014" s="67">
        <f t="shared" ref="J4014:J4077" si="1349">G4014</f>
        <v>2.0799999999999999E-2</v>
      </c>
      <c r="K4014" s="259">
        <f t="shared" si="1347"/>
        <v>6093.1761453333338</v>
      </c>
      <c r="L4014" s="250">
        <f t="shared" si="1340"/>
        <v>0.01</v>
      </c>
      <c r="M4014" s="19" t="s">
        <v>1260</v>
      </c>
      <c r="O4014" s="32" t="str">
        <f t="shared" si="1348"/>
        <v>E353</v>
      </c>
      <c r="P4014" s="318"/>
      <c r="T4014" s="19" t="s">
        <v>1260</v>
      </c>
    </row>
    <row r="4015" spans="1:20" outlineLevel="2" x14ac:dyDescent="0.25">
      <c r="A4015" t="s">
        <v>329</v>
      </c>
      <c r="B4015" t="str">
        <f t="shared" si="1345"/>
        <v>E3539 (GIF) Sta Eq, Colstrip 3-4 -6</v>
      </c>
      <c r="C4015" s="19" t="s">
        <v>1230</v>
      </c>
      <c r="E4015" s="27">
        <v>43281</v>
      </c>
      <c r="F4015" s="249">
        <v>3515293.93</v>
      </c>
      <c r="G4015" s="67">
        <v>2.0799999999999999E-2</v>
      </c>
      <c r="H4015" s="250">
        <v>6093.17</v>
      </c>
      <c r="I4015" s="249">
        <f t="shared" si="1346"/>
        <v>3515293.93</v>
      </c>
      <c r="J4015" s="67">
        <f t="shared" si="1349"/>
        <v>2.0799999999999999E-2</v>
      </c>
      <c r="K4015" s="259">
        <f t="shared" si="1347"/>
        <v>6093.1761453333338</v>
      </c>
      <c r="L4015" s="250">
        <f t="shared" si="1340"/>
        <v>0.01</v>
      </c>
      <c r="M4015" s="19" t="s">
        <v>1260</v>
      </c>
      <c r="O4015" s="32" t="str">
        <f t="shared" si="1348"/>
        <v>E353</v>
      </c>
      <c r="P4015" s="318"/>
      <c r="T4015" s="19" t="s">
        <v>1260</v>
      </c>
    </row>
    <row r="4016" spans="1:20" outlineLevel="2" x14ac:dyDescent="0.25">
      <c r="A4016" t="s">
        <v>329</v>
      </c>
      <c r="B4016" t="str">
        <f t="shared" si="1345"/>
        <v>E3539 (GIF) Sta Eq, Colstrip 3-4 -7</v>
      </c>
      <c r="C4016" s="19" t="s">
        <v>1230</v>
      </c>
      <c r="E4016" s="27">
        <v>43312</v>
      </c>
      <c r="F4016" s="249">
        <v>3515293.93</v>
      </c>
      <c r="G4016" s="67">
        <v>2.0799999999999999E-2</v>
      </c>
      <c r="H4016" s="250">
        <v>6093.17</v>
      </c>
      <c r="I4016" s="249">
        <f t="shared" si="1346"/>
        <v>3515293.93</v>
      </c>
      <c r="J4016" s="67">
        <f t="shared" si="1349"/>
        <v>2.0799999999999999E-2</v>
      </c>
      <c r="K4016" s="259">
        <f t="shared" si="1347"/>
        <v>6093.1761453333338</v>
      </c>
      <c r="L4016" s="250">
        <f t="shared" si="1340"/>
        <v>0.01</v>
      </c>
      <c r="M4016" s="19" t="s">
        <v>1260</v>
      </c>
      <c r="O4016" s="32" t="str">
        <f t="shared" si="1348"/>
        <v>E353</v>
      </c>
      <c r="P4016" s="318"/>
      <c r="T4016" s="19" t="s">
        <v>1260</v>
      </c>
    </row>
    <row r="4017" spans="1:20" outlineLevel="2" x14ac:dyDescent="0.25">
      <c r="A4017" t="s">
        <v>329</v>
      </c>
      <c r="B4017" t="str">
        <f t="shared" si="1345"/>
        <v>E3539 (GIF) Sta Eq, Colstrip 3-4 -8</v>
      </c>
      <c r="C4017" s="19" t="s">
        <v>1230</v>
      </c>
      <c r="E4017" s="27">
        <v>43343</v>
      </c>
      <c r="F4017" s="249">
        <v>3515293.93</v>
      </c>
      <c r="G4017" s="67">
        <v>2.0799999999999999E-2</v>
      </c>
      <c r="H4017" s="250">
        <v>6093.17</v>
      </c>
      <c r="I4017" s="249">
        <f t="shared" si="1346"/>
        <v>3515293.93</v>
      </c>
      <c r="J4017" s="67">
        <f t="shared" si="1349"/>
        <v>2.0799999999999999E-2</v>
      </c>
      <c r="K4017" s="259">
        <f t="shared" si="1347"/>
        <v>6093.1761453333338</v>
      </c>
      <c r="L4017" s="250">
        <f t="shared" si="1340"/>
        <v>0.01</v>
      </c>
      <c r="M4017" s="19" t="s">
        <v>1260</v>
      </c>
      <c r="O4017" s="32" t="str">
        <f t="shared" si="1348"/>
        <v>E353</v>
      </c>
      <c r="P4017" s="318"/>
      <c r="T4017" s="19" t="s">
        <v>1260</v>
      </c>
    </row>
    <row r="4018" spans="1:20" outlineLevel="2" x14ac:dyDescent="0.25">
      <c r="A4018" t="s">
        <v>329</v>
      </c>
      <c r="B4018" t="str">
        <f t="shared" si="1345"/>
        <v>E3539 (GIF) Sta Eq, Colstrip 3-4 -9</v>
      </c>
      <c r="C4018" s="19" t="s">
        <v>1230</v>
      </c>
      <c r="E4018" s="27">
        <v>43373</v>
      </c>
      <c r="F4018" s="249">
        <v>3515293.93</v>
      </c>
      <c r="G4018" s="67">
        <v>2.0799999999999999E-2</v>
      </c>
      <c r="H4018" s="250">
        <v>6093.17</v>
      </c>
      <c r="I4018" s="249">
        <f t="shared" si="1346"/>
        <v>3515293.93</v>
      </c>
      <c r="J4018" s="67">
        <f t="shared" si="1349"/>
        <v>2.0799999999999999E-2</v>
      </c>
      <c r="K4018" s="259">
        <f t="shared" si="1347"/>
        <v>6093.1761453333338</v>
      </c>
      <c r="L4018" s="250">
        <f t="shared" si="1340"/>
        <v>0.01</v>
      </c>
      <c r="M4018" s="19" t="s">
        <v>1260</v>
      </c>
      <c r="O4018" s="32" t="str">
        <f t="shared" si="1348"/>
        <v>E353</v>
      </c>
      <c r="P4018" s="318"/>
      <c r="T4018" s="19" t="s">
        <v>1260</v>
      </c>
    </row>
    <row r="4019" spans="1:20" outlineLevel="2" x14ac:dyDescent="0.25">
      <c r="A4019" t="s">
        <v>329</v>
      </c>
      <c r="B4019" t="str">
        <f t="shared" si="1345"/>
        <v>E3539 (GIF) Sta Eq, Colstrip 3-4 -10</v>
      </c>
      <c r="C4019" s="19" t="s">
        <v>1230</v>
      </c>
      <c r="E4019" s="27">
        <v>43404</v>
      </c>
      <c r="F4019" s="249">
        <v>3515293.93</v>
      </c>
      <c r="G4019" s="67">
        <v>2.0799999999999999E-2</v>
      </c>
      <c r="H4019" s="250">
        <v>6093.17</v>
      </c>
      <c r="I4019" s="249">
        <f t="shared" si="1346"/>
        <v>3515293.93</v>
      </c>
      <c r="J4019" s="67">
        <f t="shared" si="1349"/>
        <v>2.0799999999999999E-2</v>
      </c>
      <c r="K4019" s="259">
        <f t="shared" si="1347"/>
        <v>6093.1761453333338</v>
      </c>
      <c r="L4019" s="250">
        <f t="shared" si="1340"/>
        <v>0.01</v>
      </c>
      <c r="M4019" s="19" t="s">
        <v>1260</v>
      </c>
      <c r="O4019" s="32" t="str">
        <f t="shared" si="1348"/>
        <v>E353</v>
      </c>
      <c r="P4019" s="318"/>
      <c r="T4019" s="19" t="s">
        <v>1260</v>
      </c>
    </row>
    <row r="4020" spans="1:20" outlineLevel="2" x14ac:dyDescent="0.25">
      <c r="A4020" t="s">
        <v>329</v>
      </c>
      <c r="B4020" t="str">
        <f t="shared" si="1345"/>
        <v>E3539 (GIF) Sta Eq, Colstrip 3-4 -11</v>
      </c>
      <c r="C4020" s="19" t="s">
        <v>1230</v>
      </c>
      <c r="E4020" s="27">
        <v>43434</v>
      </c>
      <c r="F4020" s="249">
        <v>3515293.93</v>
      </c>
      <c r="G4020" s="67">
        <v>2.0799999999999999E-2</v>
      </c>
      <c r="H4020" s="250">
        <v>6093.17</v>
      </c>
      <c r="I4020" s="249">
        <f t="shared" si="1346"/>
        <v>3515293.93</v>
      </c>
      <c r="J4020" s="67">
        <f t="shared" si="1349"/>
        <v>2.0799999999999999E-2</v>
      </c>
      <c r="K4020" s="259">
        <f t="shared" si="1347"/>
        <v>6093.1761453333338</v>
      </c>
      <c r="L4020" s="250">
        <f t="shared" si="1340"/>
        <v>0.01</v>
      </c>
      <c r="M4020" s="19" t="s">
        <v>1260</v>
      </c>
      <c r="O4020" s="32" t="str">
        <f t="shared" si="1348"/>
        <v>E353</v>
      </c>
      <c r="P4020" s="318"/>
      <c r="T4020" s="19" t="s">
        <v>1260</v>
      </c>
    </row>
    <row r="4021" spans="1:20" outlineLevel="2" x14ac:dyDescent="0.25">
      <c r="A4021" t="s">
        <v>329</v>
      </c>
      <c r="B4021" t="str">
        <f t="shared" si="1345"/>
        <v>E3539 (GIF) Sta Eq, Colstrip 3-4 -12</v>
      </c>
      <c r="C4021" s="19" t="s">
        <v>1230</v>
      </c>
      <c r="E4021" s="27">
        <v>43465</v>
      </c>
      <c r="F4021" s="249">
        <v>3515293.93</v>
      </c>
      <c r="G4021" s="67">
        <v>2.0799999999999999E-2</v>
      </c>
      <c r="H4021" s="250">
        <v>6093.17</v>
      </c>
      <c r="I4021" s="249">
        <f t="shared" si="1346"/>
        <v>3515293.93</v>
      </c>
      <c r="J4021" s="67">
        <f t="shared" si="1349"/>
        <v>2.0799999999999999E-2</v>
      </c>
      <c r="K4021" s="259">
        <f t="shared" si="1347"/>
        <v>6093.1761453333338</v>
      </c>
      <c r="L4021" s="250">
        <f t="shared" si="1340"/>
        <v>0.01</v>
      </c>
      <c r="M4021" s="19" t="s">
        <v>1260</v>
      </c>
      <c r="O4021" s="32" t="str">
        <f t="shared" si="1348"/>
        <v>E353</v>
      </c>
      <c r="P4021" s="318"/>
      <c r="T4021" s="19" t="s">
        <v>1260</v>
      </c>
    </row>
    <row r="4022" spans="1:20" s="19" customFormat="1" ht="15.75" outlineLevel="1" collapsed="1" thickBot="1" x14ac:dyDescent="0.3">
      <c r="A4022" s="28" t="s">
        <v>932</v>
      </c>
      <c r="C4022" s="20" t="s">
        <v>1233</v>
      </c>
      <c r="E4022" s="104" t="s">
        <v>1266</v>
      </c>
      <c r="F4022" s="29"/>
      <c r="G4022" s="30"/>
      <c r="H4022" s="41">
        <f>SUBTOTAL(9,H4010:H4021)</f>
        <v>73118.039999999994</v>
      </c>
      <c r="I4022" s="29"/>
      <c r="J4022" s="30">
        <f t="shared" si="1349"/>
        <v>0</v>
      </c>
      <c r="K4022" s="41">
        <f>SUBTOTAL(9,K4010:K4021)</f>
        <v>73118.113743999987</v>
      </c>
      <c r="L4022" s="41">
        <f t="shared" si="1340"/>
        <v>7.0000000000000007E-2</v>
      </c>
      <c r="O4022" s="32" t="str">
        <f>LEFT(A4022,5)</f>
        <v>E3539</v>
      </c>
      <c r="P4022" s="318">
        <f>-L4022/2</f>
        <v>-3.5000000000000003E-2</v>
      </c>
    </row>
    <row r="4023" spans="1:20" ht="15.75" outlineLevel="2" thickTop="1" x14ac:dyDescent="0.25">
      <c r="A4023" t="s">
        <v>330</v>
      </c>
      <c r="B4023" t="str">
        <f t="shared" ref="B4023:B4034" si="1350">CONCATENATE(A4023,"-",MONTH(E4023))</f>
        <v>E3539 (GIF) Sta Eq, Electron Height-1</v>
      </c>
      <c r="C4023" s="19" t="s">
        <v>1230</v>
      </c>
      <c r="E4023" s="27">
        <v>43131</v>
      </c>
      <c r="F4023" s="249">
        <v>112020.55</v>
      </c>
      <c r="G4023" s="67">
        <v>2.0799999999999999E-2</v>
      </c>
      <c r="H4023" s="250">
        <v>194.17000000000002</v>
      </c>
      <c r="I4023" s="249">
        <f t="shared" ref="I4023:I4034" si="1351">VLOOKUP(CONCATENATE(A4023,"-12"),$B$6:$F$7816,5,FALSE)</f>
        <v>112020.55</v>
      </c>
      <c r="J4023" s="67">
        <f t="shared" si="1349"/>
        <v>2.0799999999999999E-2</v>
      </c>
      <c r="K4023" s="259">
        <f t="shared" ref="K4023:K4034" si="1352">I4023*J4023/12</f>
        <v>194.16895333333332</v>
      </c>
      <c r="L4023" s="250">
        <f t="shared" si="1340"/>
        <v>0</v>
      </c>
      <c r="M4023" s="19" t="s">
        <v>1260</v>
      </c>
      <c r="O4023" s="32" t="str">
        <f t="shared" ref="O4023:O4034" si="1353">LEFT(A4023,4)</f>
        <v>E353</v>
      </c>
      <c r="P4023" s="318"/>
      <c r="T4023" s="19" t="s">
        <v>1260</v>
      </c>
    </row>
    <row r="4024" spans="1:20" outlineLevel="2" x14ac:dyDescent="0.25">
      <c r="A4024" t="s">
        <v>330</v>
      </c>
      <c r="B4024" t="str">
        <f t="shared" si="1350"/>
        <v>E3539 (GIF) Sta Eq, Electron Height-2</v>
      </c>
      <c r="C4024" s="19" t="s">
        <v>1230</v>
      </c>
      <c r="E4024" s="27">
        <v>43159</v>
      </c>
      <c r="F4024" s="249">
        <v>112020.55</v>
      </c>
      <c r="G4024" s="67">
        <v>2.0799999999999999E-2</v>
      </c>
      <c r="H4024" s="250">
        <v>194.17000000000002</v>
      </c>
      <c r="I4024" s="249">
        <f t="shared" si="1351"/>
        <v>112020.55</v>
      </c>
      <c r="J4024" s="67">
        <f t="shared" si="1349"/>
        <v>2.0799999999999999E-2</v>
      </c>
      <c r="K4024" s="259">
        <f t="shared" si="1352"/>
        <v>194.16895333333332</v>
      </c>
      <c r="L4024" s="250">
        <f t="shared" si="1340"/>
        <v>0</v>
      </c>
      <c r="M4024" s="19" t="s">
        <v>1260</v>
      </c>
      <c r="O4024" s="32" t="str">
        <f t="shared" si="1353"/>
        <v>E353</v>
      </c>
      <c r="P4024" s="318"/>
      <c r="T4024" s="19" t="s">
        <v>1260</v>
      </c>
    </row>
    <row r="4025" spans="1:20" outlineLevel="2" x14ac:dyDescent="0.25">
      <c r="A4025" t="s">
        <v>330</v>
      </c>
      <c r="B4025" t="str">
        <f t="shared" si="1350"/>
        <v>E3539 (GIF) Sta Eq, Electron Height-3</v>
      </c>
      <c r="C4025" s="19" t="s">
        <v>1230</v>
      </c>
      <c r="E4025" s="27">
        <v>43190</v>
      </c>
      <c r="F4025" s="249">
        <v>112020.55</v>
      </c>
      <c r="G4025" s="67">
        <v>2.0799999999999999E-2</v>
      </c>
      <c r="H4025" s="250">
        <v>194.17000000000002</v>
      </c>
      <c r="I4025" s="249">
        <f t="shared" si="1351"/>
        <v>112020.55</v>
      </c>
      <c r="J4025" s="67">
        <f t="shared" si="1349"/>
        <v>2.0799999999999999E-2</v>
      </c>
      <c r="K4025" s="259">
        <f t="shared" si="1352"/>
        <v>194.16895333333332</v>
      </c>
      <c r="L4025" s="250">
        <f t="shared" si="1340"/>
        <v>0</v>
      </c>
      <c r="M4025" s="19" t="s">
        <v>1260</v>
      </c>
      <c r="O4025" s="32" t="str">
        <f t="shared" si="1353"/>
        <v>E353</v>
      </c>
      <c r="P4025" s="318"/>
      <c r="T4025" s="19" t="s">
        <v>1260</v>
      </c>
    </row>
    <row r="4026" spans="1:20" outlineLevel="2" x14ac:dyDescent="0.25">
      <c r="A4026" t="s">
        <v>330</v>
      </c>
      <c r="B4026" t="str">
        <f t="shared" si="1350"/>
        <v>E3539 (GIF) Sta Eq, Electron Height-4</v>
      </c>
      <c r="C4026" s="19" t="s">
        <v>1230</v>
      </c>
      <c r="E4026" s="27">
        <v>43220</v>
      </c>
      <c r="F4026" s="249">
        <v>112020.55</v>
      </c>
      <c r="G4026" s="67">
        <v>2.0799999999999999E-2</v>
      </c>
      <c r="H4026" s="250">
        <v>194.17000000000002</v>
      </c>
      <c r="I4026" s="249">
        <f t="shared" si="1351"/>
        <v>112020.55</v>
      </c>
      <c r="J4026" s="67">
        <f t="shared" si="1349"/>
        <v>2.0799999999999999E-2</v>
      </c>
      <c r="K4026" s="259">
        <f t="shared" si="1352"/>
        <v>194.16895333333332</v>
      </c>
      <c r="L4026" s="250">
        <f t="shared" si="1340"/>
        <v>0</v>
      </c>
      <c r="M4026" s="19" t="s">
        <v>1260</v>
      </c>
      <c r="O4026" s="32" t="str">
        <f t="shared" si="1353"/>
        <v>E353</v>
      </c>
      <c r="P4026" s="318"/>
      <c r="T4026" s="19" t="s">
        <v>1260</v>
      </c>
    </row>
    <row r="4027" spans="1:20" outlineLevel="2" x14ac:dyDescent="0.25">
      <c r="A4027" t="s">
        <v>330</v>
      </c>
      <c r="B4027" t="str">
        <f t="shared" si="1350"/>
        <v>E3539 (GIF) Sta Eq, Electron Height-5</v>
      </c>
      <c r="C4027" s="19" t="s">
        <v>1230</v>
      </c>
      <c r="E4027" s="27">
        <v>43251</v>
      </c>
      <c r="F4027" s="249">
        <v>112020.55</v>
      </c>
      <c r="G4027" s="67">
        <v>2.0799999999999999E-2</v>
      </c>
      <c r="H4027" s="250">
        <v>194.17000000000002</v>
      </c>
      <c r="I4027" s="249">
        <f t="shared" si="1351"/>
        <v>112020.55</v>
      </c>
      <c r="J4027" s="67">
        <f t="shared" si="1349"/>
        <v>2.0799999999999999E-2</v>
      </c>
      <c r="K4027" s="259">
        <f t="shared" si="1352"/>
        <v>194.16895333333332</v>
      </c>
      <c r="L4027" s="250">
        <f t="shared" si="1340"/>
        <v>0</v>
      </c>
      <c r="M4027" s="19" t="s">
        <v>1260</v>
      </c>
      <c r="O4027" s="32" t="str">
        <f t="shared" si="1353"/>
        <v>E353</v>
      </c>
      <c r="P4027" s="318"/>
      <c r="T4027" s="19" t="s">
        <v>1260</v>
      </c>
    </row>
    <row r="4028" spans="1:20" outlineLevel="2" x14ac:dyDescent="0.25">
      <c r="A4028" t="s">
        <v>330</v>
      </c>
      <c r="B4028" t="str">
        <f t="shared" si="1350"/>
        <v>E3539 (GIF) Sta Eq, Electron Height-6</v>
      </c>
      <c r="C4028" s="19" t="s">
        <v>1230</v>
      </c>
      <c r="E4028" s="27">
        <v>43281</v>
      </c>
      <c r="F4028" s="249">
        <v>112020.55</v>
      </c>
      <c r="G4028" s="67">
        <v>2.0799999999999999E-2</v>
      </c>
      <c r="H4028" s="250">
        <v>194.17000000000002</v>
      </c>
      <c r="I4028" s="249">
        <f t="shared" si="1351"/>
        <v>112020.55</v>
      </c>
      <c r="J4028" s="67">
        <f t="shared" si="1349"/>
        <v>2.0799999999999999E-2</v>
      </c>
      <c r="K4028" s="259">
        <f t="shared" si="1352"/>
        <v>194.16895333333332</v>
      </c>
      <c r="L4028" s="250">
        <f t="shared" si="1340"/>
        <v>0</v>
      </c>
      <c r="M4028" s="19" t="s">
        <v>1260</v>
      </c>
      <c r="O4028" s="32" t="str">
        <f t="shared" si="1353"/>
        <v>E353</v>
      </c>
      <c r="P4028" s="318"/>
      <c r="T4028" s="19" t="s">
        <v>1260</v>
      </c>
    </row>
    <row r="4029" spans="1:20" outlineLevel="2" x14ac:dyDescent="0.25">
      <c r="A4029" t="s">
        <v>330</v>
      </c>
      <c r="B4029" t="str">
        <f t="shared" si="1350"/>
        <v>E3539 (GIF) Sta Eq, Electron Height-7</v>
      </c>
      <c r="C4029" s="19" t="s">
        <v>1230</v>
      </c>
      <c r="E4029" s="27">
        <v>43312</v>
      </c>
      <c r="F4029" s="249">
        <v>112020.55</v>
      </c>
      <c r="G4029" s="67">
        <v>2.0799999999999999E-2</v>
      </c>
      <c r="H4029" s="250">
        <v>194.17000000000002</v>
      </c>
      <c r="I4029" s="249">
        <f t="shared" si="1351"/>
        <v>112020.55</v>
      </c>
      <c r="J4029" s="67">
        <f t="shared" si="1349"/>
        <v>2.0799999999999999E-2</v>
      </c>
      <c r="K4029" s="259">
        <f t="shared" si="1352"/>
        <v>194.16895333333332</v>
      </c>
      <c r="L4029" s="250">
        <f t="shared" si="1340"/>
        <v>0</v>
      </c>
      <c r="M4029" s="19" t="s">
        <v>1260</v>
      </c>
      <c r="O4029" s="32" t="str">
        <f t="shared" si="1353"/>
        <v>E353</v>
      </c>
      <c r="P4029" s="318"/>
      <c r="T4029" s="19" t="s">
        <v>1260</v>
      </c>
    </row>
    <row r="4030" spans="1:20" outlineLevel="2" x14ac:dyDescent="0.25">
      <c r="A4030" t="s">
        <v>330</v>
      </c>
      <c r="B4030" t="str">
        <f t="shared" si="1350"/>
        <v>E3539 (GIF) Sta Eq, Electron Height-8</v>
      </c>
      <c r="C4030" s="19" t="s">
        <v>1230</v>
      </c>
      <c r="E4030" s="27">
        <v>43343</v>
      </c>
      <c r="F4030" s="249">
        <v>112020.55</v>
      </c>
      <c r="G4030" s="67">
        <v>2.0799999999999999E-2</v>
      </c>
      <c r="H4030" s="250">
        <v>194.17000000000002</v>
      </c>
      <c r="I4030" s="249">
        <f t="shared" si="1351"/>
        <v>112020.55</v>
      </c>
      <c r="J4030" s="67">
        <f t="shared" si="1349"/>
        <v>2.0799999999999999E-2</v>
      </c>
      <c r="K4030" s="259">
        <f t="shared" si="1352"/>
        <v>194.16895333333332</v>
      </c>
      <c r="L4030" s="250">
        <f t="shared" si="1340"/>
        <v>0</v>
      </c>
      <c r="M4030" s="19" t="s">
        <v>1260</v>
      </c>
      <c r="O4030" s="32" t="str">
        <f t="shared" si="1353"/>
        <v>E353</v>
      </c>
      <c r="P4030" s="318"/>
      <c r="T4030" s="19" t="s">
        <v>1260</v>
      </c>
    </row>
    <row r="4031" spans="1:20" outlineLevel="2" x14ac:dyDescent="0.25">
      <c r="A4031" t="s">
        <v>330</v>
      </c>
      <c r="B4031" t="str">
        <f t="shared" si="1350"/>
        <v>E3539 (GIF) Sta Eq, Electron Height-9</v>
      </c>
      <c r="C4031" s="19" t="s">
        <v>1230</v>
      </c>
      <c r="E4031" s="27">
        <v>43373</v>
      </c>
      <c r="F4031" s="249">
        <v>112020.55</v>
      </c>
      <c r="G4031" s="67">
        <v>2.0799999999999999E-2</v>
      </c>
      <c r="H4031" s="250">
        <v>194.17000000000002</v>
      </c>
      <c r="I4031" s="249">
        <f t="shared" si="1351"/>
        <v>112020.55</v>
      </c>
      <c r="J4031" s="67">
        <f t="shared" si="1349"/>
        <v>2.0799999999999999E-2</v>
      </c>
      <c r="K4031" s="259">
        <f t="shared" si="1352"/>
        <v>194.16895333333332</v>
      </c>
      <c r="L4031" s="250">
        <f t="shared" si="1340"/>
        <v>0</v>
      </c>
      <c r="M4031" s="19" t="s">
        <v>1260</v>
      </c>
      <c r="O4031" s="32" t="str">
        <f t="shared" si="1353"/>
        <v>E353</v>
      </c>
      <c r="P4031" s="318"/>
      <c r="T4031" s="19" t="s">
        <v>1260</v>
      </c>
    </row>
    <row r="4032" spans="1:20" outlineLevel="2" x14ac:dyDescent="0.25">
      <c r="A4032" t="s">
        <v>330</v>
      </c>
      <c r="B4032" t="str">
        <f t="shared" si="1350"/>
        <v>E3539 (GIF) Sta Eq, Electron Height-10</v>
      </c>
      <c r="C4032" s="19" t="s">
        <v>1230</v>
      </c>
      <c r="E4032" s="27">
        <v>43404</v>
      </c>
      <c r="F4032" s="249">
        <v>112020.55</v>
      </c>
      <c r="G4032" s="67">
        <v>2.0799999999999999E-2</v>
      </c>
      <c r="H4032" s="250">
        <v>194.17000000000002</v>
      </c>
      <c r="I4032" s="249">
        <f t="shared" si="1351"/>
        <v>112020.55</v>
      </c>
      <c r="J4032" s="67">
        <f t="shared" si="1349"/>
        <v>2.0799999999999999E-2</v>
      </c>
      <c r="K4032" s="259">
        <f t="shared" si="1352"/>
        <v>194.16895333333332</v>
      </c>
      <c r="L4032" s="250">
        <f t="shared" si="1340"/>
        <v>0</v>
      </c>
      <c r="M4032" s="19" t="s">
        <v>1260</v>
      </c>
      <c r="O4032" s="32" t="str">
        <f t="shared" si="1353"/>
        <v>E353</v>
      </c>
      <c r="P4032" s="318"/>
      <c r="T4032" s="19" t="s">
        <v>1260</v>
      </c>
    </row>
    <row r="4033" spans="1:20" outlineLevel="2" x14ac:dyDescent="0.25">
      <c r="A4033" t="s">
        <v>330</v>
      </c>
      <c r="B4033" t="str">
        <f t="shared" si="1350"/>
        <v>E3539 (GIF) Sta Eq, Electron Height-11</v>
      </c>
      <c r="C4033" s="19" t="s">
        <v>1230</v>
      </c>
      <c r="E4033" s="27">
        <v>43434</v>
      </c>
      <c r="F4033" s="249">
        <v>112020.55</v>
      </c>
      <c r="G4033" s="67">
        <v>2.0799999999999999E-2</v>
      </c>
      <c r="H4033" s="250">
        <v>194.17000000000002</v>
      </c>
      <c r="I4033" s="249">
        <f t="shared" si="1351"/>
        <v>112020.55</v>
      </c>
      <c r="J4033" s="67">
        <f t="shared" si="1349"/>
        <v>2.0799999999999999E-2</v>
      </c>
      <c r="K4033" s="259">
        <f t="shared" si="1352"/>
        <v>194.16895333333332</v>
      </c>
      <c r="L4033" s="250">
        <f t="shared" si="1340"/>
        <v>0</v>
      </c>
      <c r="M4033" s="19" t="s">
        <v>1260</v>
      </c>
      <c r="O4033" s="32" t="str">
        <f t="shared" si="1353"/>
        <v>E353</v>
      </c>
      <c r="P4033" s="318"/>
      <c r="T4033" s="19" t="s">
        <v>1260</v>
      </c>
    </row>
    <row r="4034" spans="1:20" outlineLevel="2" x14ac:dyDescent="0.25">
      <c r="A4034" t="s">
        <v>330</v>
      </c>
      <c r="B4034" t="str">
        <f t="shared" si="1350"/>
        <v>E3539 (GIF) Sta Eq, Electron Height-12</v>
      </c>
      <c r="C4034" s="19" t="s">
        <v>1230</v>
      </c>
      <c r="E4034" s="27">
        <v>43465</v>
      </c>
      <c r="F4034" s="249">
        <v>112020.55</v>
      </c>
      <c r="G4034" s="67">
        <v>2.0799999999999999E-2</v>
      </c>
      <c r="H4034" s="250">
        <v>194.17000000000002</v>
      </c>
      <c r="I4034" s="249">
        <f t="shared" si="1351"/>
        <v>112020.55</v>
      </c>
      <c r="J4034" s="67">
        <f t="shared" si="1349"/>
        <v>2.0799999999999999E-2</v>
      </c>
      <c r="K4034" s="259">
        <f t="shared" si="1352"/>
        <v>194.16895333333332</v>
      </c>
      <c r="L4034" s="250">
        <f t="shared" si="1340"/>
        <v>0</v>
      </c>
      <c r="M4034" s="19" t="s">
        <v>1260</v>
      </c>
      <c r="O4034" s="32" t="str">
        <f t="shared" si="1353"/>
        <v>E353</v>
      </c>
      <c r="P4034" s="318"/>
      <c r="T4034" s="19" t="s">
        <v>1260</v>
      </c>
    </row>
    <row r="4035" spans="1:20" s="19" customFormat="1" ht="15.75" outlineLevel="1" thickBot="1" x14ac:dyDescent="0.3">
      <c r="A4035" s="28" t="s">
        <v>933</v>
      </c>
      <c r="C4035" s="20" t="s">
        <v>1233</v>
      </c>
      <c r="E4035" s="104" t="s">
        <v>1266</v>
      </c>
      <c r="F4035" s="29"/>
      <c r="G4035" s="30"/>
      <c r="H4035" s="41">
        <f>SUBTOTAL(9,H4023:H4034)</f>
        <v>2330.0400000000004</v>
      </c>
      <c r="I4035" s="29"/>
      <c r="J4035" s="30">
        <f t="shared" si="1349"/>
        <v>0</v>
      </c>
      <c r="K4035" s="41">
        <f>SUBTOTAL(9,K4023:K4034)</f>
        <v>2330.0274399999998</v>
      </c>
      <c r="L4035" s="41">
        <f t="shared" si="1340"/>
        <v>-0.01</v>
      </c>
      <c r="O4035" s="32" t="str">
        <f>LEFT(A4035,5)</f>
        <v>E3539</v>
      </c>
      <c r="P4035" s="318">
        <f>-L4035/2</f>
        <v>5.0000000000000001E-3</v>
      </c>
    </row>
    <row r="4036" spans="1:20" ht="15.75" outlineLevel="2" thickTop="1" x14ac:dyDescent="0.25">
      <c r="A4036" t="s">
        <v>331</v>
      </c>
      <c r="B4036" t="str">
        <f t="shared" ref="B4036:B4047" si="1354">CONCATENATE(A4036,"-",MONTH(E4036))</f>
        <v>E3539 (GIF) Sta Eq, Encogen-1</v>
      </c>
      <c r="C4036" s="19" t="s">
        <v>1230</v>
      </c>
      <c r="E4036" s="27">
        <v>43131</v>
      </c>
      <c r="F4036" s="249">
        <v>5413075.4800000004</v>
      </c>
      <c r="G4036" s="67">
        <v>2.0799999999999999E-2</v>
      </c>
      <c r="H4036" s="250">
        <v>9382.66</v>
      </c>
      <c r="I4036" s="249">
        <f t="shared" ref="I4036:I4047" si="1355">VLOOKUP(CONCATENATE(A4036,"-12"),$B$6:$F$7816,5,FALSE)</f>
        <v>5413075.4800000004</v>
      </c>
      <c r="J4036" s="67">
        <f t="shared" si="1349"/>
        <v>2.0799999999999999E-2</v>
      </c>
      <c r="K4036" s="259">
        <f t="shared" ref="K4036:K4047" si="1356">I4036*J4036/12</f>
        <v>9382.6641653333336</v>
      </c>
      <c r="L4036" s="250">
        <f t="shared" si="1340"/>
        <v>0</v>
      </c>
      <c r="M4036" s="19" t="s">
        <v>1260</v>
      </c>
      <c r="O4036" s="32" t="str">
        <f t="shared" ref="O4036:O4047" si="1357">LEFT(A4036,4)</f>
        <v>E353</v>
      </c>
      <c r="P4036" s="318"/>
      <c r="T4036" s="19" t="s">
        <v>1260</v>
      </c>
    </row>
    <row r="4037" spans="1:20" outlineLevel="2" x14ac:dyDescent="0.25">
      <c r="A4037" t="s">
        <v>331</v>
      </c>
      <c r="B4037" t="str">
        <f t="shared" si="1354"/>
        <v>E3539 (GIF) Sta Eq, Encogen-2</v>
      </c>
      <c r="C4037" s="19" t="s">
        <v>1230</v>
      </c>
      <c r="E4037" s="27">
        <v>43159</v>
      </c>
      <c r="F4037" s="249">
        <v>5413075.4800000004</v>
      </c>
      <c r="G4037" s="67">
        <v>2.0799999999999999E-2</v>
      </c>
      <c r="H4037" s="250">
        <v>9382.66</v>
      </c>
      <c r="I4037" s="249">
        <f t="shared" si="1355"/>
        <v>5413075.4800000004</v>
      </c>
      <c r="J4037" s="67">
        <f t="shared" si="1349"/>
        <v>2.0799999999999999E-2</v>
      </c>
      <c r="K4037" s="259">
        <f t="shared" si="1356"/>
        <v>9382.6641653333336</v>
      </c>
      <c r="L4037" s="250">
        <f t="shared" si="1340"/>
        <v>0</v>
      </c>
      <c r="M4037" s="19" t="s">
        <v>1260</v>
      </c>
      <c r="O4037" s="32" t="str">
        <f t="shared" si="1357"/>
        <v>E353</v>
      </c>
      <c r="P4037" s="318"/>
      <c r="T4037" s="19" t="s">
        <v>1260</v>
      </c>
    </row>
    <row r="4038" spans="1:20" outlineLevel="2" x14ac:dyDescent="0.25">
      <c r="A4038" t="s">
        <v>331</v>
      </c>
      <c r="B4038" t="str">
        <f t="shared" si="1354"/>
        <v>E3539 (GIF) Sta Eq, Encogen-3</v>
      </c>
      <c r="C4038" s="19" t="s">
        <v>1230</v>
      </c>
      <c r="E4038" s="27">
        <v>43190</v>
      </c>
      <c r="F4038" s="249">
        <v>5413075.4800000004</v>
      </c>
      <c r="G4038" s="67">
        <v>2.0799999999999999E-2</v>
      </c>
      <c r="H4038" s="250">
        <v>9382.66</v>
      </c>
      <c r="I4038" s="249">
        <f t="shared" si="1355"/>
        <v>5413075.4800000004</v>
      </c>
      <c r="J4038" s="67">
        <f t="shared" si="1349"/>
        <v>2.0799999999999999E-2</v>
      </c>
      <c r="K4038" s="259">
        <f t="shared" si="1356"/>
        <v>9382.6641653333336</v>
      </c>
      <c r="L4038" s="250">
        <f t="shared" si="1340"/>
        <v>0</v>
      </c>
      <c r="M4038" s="19" t="s">
        <v>1260</v>
      </c>
      <c r="O4038" s="32" t="str">
        <f t="shared" si="1357"/>
        <v>E353</v>
      </c>
      <c r="P4038" s="318"/>
      <c r="T4038" s="19" t="s">
        <v>1260</v>
      </c>
    </row>
    <row r="4039" spans="1:20" outlineLevel="2" x14ac:dyDescent="0.25">
      <c r="A4039" t="s">
        <v>331</v>
      </c>
      <c r="B4039" t="str">
        <f t="shared" si="1354"/>
        <v>E3539 (GIF) Sta Eq, Encogen-4</v>
      </c>
      <c r="C4039" s="19" t="s">
        <v>1230</v>
      </c>
      <c r="E4039" s="27">
        <v>43220</v>
      </c>
      <c r="F4039" s="249">
        <v>5413075.4800000004</v>
      </c>
      <c r="G4039" s="67">
        <v>2.0799999999999999E-2</v>
      </c>
      <c r="H4039" s="250">
        <v>9382.66</v>
      </c>
      <c r="I4039" s="249">
        <f t="shared" si="1355"/>
        <v>5413075.4800000004</v>
      </c>
      <c r="J4039" s="67">
        <f t="shared" si="1349"/>
        <v>2.0799999999999999E-2</v>
      </c>
      <c r="K4039" s="259">
        <f t="shared" si="1356"/>
        <v>9382.6641653333336</v>
      </c>
      <c r="L4039" s="250">
        <f t="shared" si="1340"/>
        <v>0</v>
      </c>
      <c r="M4039" s="19" t="s">
        <v>1260</v>
      </c>
      <c r="O4039" s="32" t="str">
        <f t="shared" si="1357"/>
        <v>E353</v>
      </c>
      <c r="P4039" s="318"/>
      <c r="T4039" s="19" t="s">
        <v>1260</v>
      </c>
    </row>
    <row r="4040" spans="1:20" outlineLevel="2" x14ac:dyDescent="0.25">
      <c r="A4040" t="s">
        <v>331</v>
      </c>
      <c r="B4040" t="str">
        <f t="shared" si="1354"/>
        <v>E3539 (GIF) Sta Eq, Encogen-5</v>
      </c>
      <c r="C4040" s="19" t="s">
        <v>1230</v>
      </c>
      <c r="E4040" s="27">
        <v>43251</v>
      </c>
      <c r="F4040" s="249">
        <v>5413075.4800000004</v>
      </c>
      <c r="G4040" s="67">
        <v>2.0799999999999999E-2</v>
      </c>
      <c r="H4040" s="250">
        <v>9382.66</v>
      </c>
      <c r="I4040" s="249">
        <f t="shared" si="1355"/>
        <v>5413075.4800000004</v>
      </c>
      <c r="J4040" s="67">
        <f t="shared" si="1349"/>
        <v>2.0799999999999999E-2</v>
      </c>
      <c r="K4040" s="259">
        <f t="shared" si="1356"/>
        <v>9382.6641653333336</v>
      </c>
      <c r="L4040" s="250">
        <f t="shared" si="1340"/>
        <v>0</v>
      </c>
      <c r="M4040" s="19" t="s">
        <v>1260</v>
      </c>
      <c r="O4040" s="32" t="str">
        <f t="shared" si="1357"/>
        <v>E353</v>
      </c>
      <c r="P4040" s="318"/>
      <c r="T4040" s="19" t="s">
        <v>1260</v>
      </c>
    </row>
    <row r="4041" spans="1:20" outlineLevel="2" x14ac:dyDescent="0.25">
      <c r="A4041" t="s">
        <v>331</v>
      </c>
      <c r="B4041" t="str">
        <f t="shared" si="1354"/>
        <v>E3539 (GIF) Sta Eq, Encogen-6</v>
      </c>
      <c r="C4041" s="19" t="s">
        <v>1230</v>
      </c>
      <c r="E4041" s="27">
        <v>43281</v>
      </c>
      <c r="F4041" s="249">
        <v>5413075.4800000004</v>
      </c>
      <c r="G4041" s="67">
        <v>2.0799999999999999E-2</v>
      </c>
      <c r="H4041" s="250">
        <v>9382.66</v>
      </c>
      <c r="I4041" s="249">
        <f t="shared" si="1355"/>
        <v>5413075.4800000004</v>
      </c>
      <c r="J4041" s="67">
        <f t="shared" si="1349"/>
        <v>2.0799999999999999E-2</v>
      </c>
      <c r="K4041" s="259">
        <f t="shared" si="1356"/>
        <v>9382.6641653333336</v>
      </c>
      <c r="L4041" s="250">
        <f t="shared" si="1340"/>
        <v>0</v>
      </c>
      <c r="M4041" s="19" t="s">
        <v>1260</v>
      </c>
      <c r="O4041" s="32" t="str">
        <f t="shared" si="1357"/>
        <v>E353</v>
      </c>
      <c r="P4041" s="318"/>
      <c r="T4041" s="19" t="s">
        <v>1260</v>
      </c>
    </row>
    <row r="4042" spans="1:20" outlineLevel="2" x14ac:dyDescent="0.25">
      <c r="A4042" t="s">
        <v>331</v>
      </c>
      <c r="B4042" t="str">
        <f t="shared" si="1354"/>
        <v>E3539 (GIF) Sta Eq, Encogen-7</v>
      </c>
      <c r="C4042" s="19" t="s">
        <v>1230</v>
      </c>
      <c r="E4042" s="27">
        <v>43312</v>
      </c>
      <c r="F4042" s="249">
        <v>5413075.4800000004</v>
      </c>
      <c r="G4042" s="67">
        <v>2.0799999999999999E-2</v>
      </c>
      <c r="H4042" s="250">
        <v>9382.66</v>
      </c>
      <c r="I4042" s="249">
        <f t="shared" si="1355"/>
        <v>5413075.4800000004</v>
      </c>
      <c r="J4042" s="67">
        <f t="shared" si="1349"/>
        <v>2.0799999999999999E-2</v>
      </c>
      <c r="K4042" s="259">
        <f t="shared" si="1356"/>
        <v>9382.6641653333336</v>
      </c>
      <c r="L4042" s="250">
        <f t="shared" si="1340"/>
        <v>0</v>
      </c>
      <c r="M4042" s="19" t="s">
        <v>1260</v>
      </c>
      <c r="O4042" s="32" t="str">
        <f t="shared" si="1357"/>
        <v>E353</v>
      </c>
      <c r="P4042" s="318"/>
      <c r="T4042" s="19" t="s">
        <v>1260</v>
      </c>
    </row>
    <row r="4043" spans="1:20" outlineLevel="2" x14ac:dyDescent="0.25">
      <c r="A4043" t="s">
        <v>331</v>
      </c>
      <c r="B4043" t="str">
        <f t="shared" si="1354"/>
        <v>E3539 (GIF) Sta Eq, Encogen-8</v>
      </c>
      <c r="C4043" s="19" t="s">
        <v>1230</v>
      </c>
      <c r="E4043" s="27">
        <v>43343</v>
      </c>
      <c r="F4043" s="249">
        <v>5413075.4800000004</v>
      </c>
      <c r="G4043" s="67">
        <v>2.0799999999999999E-2</v>
      </c>
      <c r="H4043" s="250">
        <v>9382.66</v>
      </c>
      <c r="I4043" s="249">
        <f t="shared" si="1355"/>
        <v>5413075.4800000004</v>
      </c>
      <c r="J4043" s="67">
        <f t="shared" si="1349"/>
        <v>2.0799999999999999E-2</v>
      </c>
      <c r="K4043" s="259">
        <f t="shared" si="1356"/>
        <v>9382.6641653333336</v>
      </c>
      <c r="L4043" s="250">
        <f t="shared" si="1340"/>
        <v>0</v>
      </c>
      <c r="M4043" s="19" t="s">
        <v>1260</v>
      </c>
      <c r="O4043" s="32" t="str">
        <f t="shared" si="1357"/>
        <v>E353</v>
      </c>
      <c r="P4043" s="318"/>
      <c r="T4043" s="19" t="s">
        <v>1260</v>
      </c>
    </row>
    <row r="4044" spans="1:20" outlineLevel="2" x14ac:dyDescent="0.25">
      <c r="A4044" t="s">
        <v>331</v>
      </c>
      <c r="B4044" t="str">
        <f t="shared" si="1354"/>
        <v>E3539 (GIF) Sta Eq, Encogen-9</v>
      </c>
      <c r="C4044" s="19" t="s">
        <v>1230</v>
      </c>
      <c r="E4044" s="27">
        <v>43373</v>
      </c>
      <c r="F4044" s="249">
        <v>5413075.4800000004</v>
      </c>
      <c r="G4044" s="67">
        <v>2.0799999999999999E-2</v>
      </c>
      <c r="H4044" s="250">
        <v>9382.66</v>
      </c>
      <c r="I4044" s="249">
        <f t="shared" si="1355"/>
        <v>5413075.4800000004</v>
      </c>
      <c r="J4044" s="67">
        <f t="shared" si="1349"/>
        <v>2.0799999999999999E-2</v>
      </c>
      <c r="K4044" s="259">
        <f t="shared" si="1356"/>
        <v>9382.6641653333336</v>
      </c>
      <c r="L4044" s="250">
        <f t="shared" si="1340"/>
        <v>0</v>
      </c>
      <c r="M4044" s="19" t="s">
        <v>1260</v>
      </c>
      <c r="O4044" s="32" t="str">
        <f t="shared" si="1357"/>
        <v>E353</v>
      </c>
      <c r="P4044" s="318"/>
      <c r="T4044" s="19" t="s">
        <v>1260</v>
      </c>
    </row>
    <row r="4045" spans="1:20" outlineLevel="2" x14ac:dyDescent="0.25">
      <c r="A4045" t="s">
        <v>331</v>
      </c>
      <c r="B4045" t="str">
        <f t="shared" si="1354"/>
        <v>E3539 (GIF) Sta Eq, Encogen-10</v>
      </c>
      <c r="C4045" s="19" t="s">
        <v>1230</v>
      </c>
      <c r="E4045" s="27">
        <v>43404</v>
      </c>
      <c r="F4045" s="249">
        <v>5413075.4800000004</v>
      </c>
      <c r="G4045" s="67">
        <v>2.0799999999999999E-2</v>
      </c>
      <c r="H4045" s="250">
        <v>9382.66</v>
      </c>
      <c r="I4045" s="249">
        <f t="shared" si="1355"/>
        <v>5413075.4800000004</v>
      </c>
      <c r="J4045" s="67">
        <f t="shared" si="1349"/>
        <v>2.0799999999999999E-2</v>
      </c>
      <c r="K4045" s="259">
        <f t="shared" si="1356"/>
        <v>9382.6641653333336</v>
      </c>
      <c r="L4045" s="250">
        <f t="shared" si="1340"/>
        <v>0</v>
      </c>
      <c r="M4045" s="19" t="s">
        <v>1260</v>
      </c>
      <c r="O4045" s="32" t="str">
        <f t="shared" si="1357"/>
        <v>E353</v>
      </c>
      <c r="P4045" s="318"/>
      <c r="T4045" s="19" t="s">
        <v>1260</v>
      </c>
    </row>
    <row r="4046" spans="1:20" outlineLevel="2" x14ac:dyDescent="0.25">
      <c r="A4046" t="s">
        <v>331</v>
      </c>
      <c r="B4046" t="str">
        <f t="shared" si="1354"/>
        <v>E3539 (GIF) Sta Eq, Encogen-11</v>
      </c>
      <c r="C4046" s="19" t="s">
        <v>1230</v>
      </c>
      <c r="E4046" s="27">
        <v>43434</v>
      </c>
      <c r="F4046" s="249">
        <v>5413075.4800000004</v>
      </c>
      <c r="G4046" s="67">
        <v>2.0799999999999999E-2</v>
      </c>
      <c r="H4046" s="250">
        <v>9382.66</v>
      </c>
      <c r="I4046" s="249">
        <f t="shared" si="1355"/>
        <v>5413075.4800000004</v>
      </c>
      <c r="J4046" s="67">
        <f t="shared" si="1349"/>
        <v>2.0799999999999999E-2</v>
      </c>
      <c r="K4046" s="259">
        <f t="shared" si="1356"/>
        <v>9382.6641653333336</v>
      </c>
      <c r="L4046" s="250">
        <f t="shared" si="1340"/>
        <v>0</v>
      </c>
      <c r="M4046" s="19" t="s">
        <v>1260</v>
      </c>
      <c r="O4046" s="32" t="str">
        <f t="shared" si="1357"/>
        <v>E353</v>
      </c>
      <c r="P4046" s="318"/>
      <c r="T4046" s="19" t="s">
        <v>1260</v>
      </c>
    </row>
    <row r="4047" spans="1:20" outlineLevel="2" x14ac:dyDescent="0.25">
      <c r="A4047" t="s">
        <v>331</v>
      </c>
      <c r="B4047" t="str">
        <f t="shared" si="1354"/>
        <v>E3539 (GIF) Sta Eq, Encogen-12</v>
      </c>
      <c r="C4047" s="19" t="s">
        <v>1230</v>
      </c>
      <c r="E4047" s="27">
        <v>43465</v>
      </c>
      <c r="F4047" s="249">
        <v>5413075.4800000004</v>
      </c>
      <c r="G4047" s="67">
        <v>2.0799999999999999E-2</v>
      </c>
      <c r="H4047" s="250">
        <v>9382.66</v>
      </c>
      <c r="I4047" s="249">
        <f t="shared" si="1355"/>
        <v>5413075.4800000004</v>
      </c>
      <c r="J4047" s="67">
        <f t="shared" si="1349"/>
        <v>2.0799999999999999E-2</v>
      </c>
      <c r="K4047" s="259">
        <f t="shared" si="1356"/>
        <v>9382.6641653333336</v>
      </c>
      <c r="L4047" s="250">
        <f t="shared" si="1340"/>
        <v>0</v>
      </c>
      <c r="M4047" s="19" t="s">
        <v>1260</v>
      </c>
      <c r="O4047" s="32" t="str">
        <f t="shared" si="1357"/>
        <v>E353</v>
      </c>
      <c r="P4047" s="318"/>
      <c r="T4047" s="19" t="s">
        <v>1260</v>
      </c>
    </row>
    <row r="4048" spans="1:20" s="19" customFormat="1" ht="15.75" outlineLevel="1" thickBot="1" x14ac:dyDescent="0.3">
      <c r="A4048" s="28" t="s">
        <v>934</v>
      </c>
      <c r="C4048" s="20" t="s">
        <v>1233</v>
      </c>
      <c r="E4048" s="104" t="s">
        <v>1266</v>
      </c>
      <c r="F4048" s="29"/>
      <c r="G4048" s="30"/>
      <c r="H4048" s="41">
        <f>SUBTOTAL(9,H4036:H4047)</f>
        <v>112591.92000000003</v>
      </c>
      <c r="I4048" s="29"/>
      <c r="J4048" s="30">
        <f t="shared" si="1349"/>
        <v>0</v>
      </c>
      <c r="K4048" s="41">
        <f>SUBTOTAL(9,K4036:K4047)</f>
        <v>112591.96998400001</v>
      </c>
      <c r="L4048" s="41">
        <f t="shared" si="1340"/>
        <v>0.05</v>
      </c>
      <c r="O4048" s="32" t="str">
        <f>LEFT(A4048,5)</f>
        <v>E3539</v>
      </c>
      <c r="P4048" s="318">
        <f>-L4048/2</f>
        <v>-2.5000000000000001E-2</v>
      </c>
    </row>
    <row r="4049" spans="1:20" ht="15.75" outlineLevel="2" thickTop="1" x14ac:dyDescent="0.25">
      <c r="A4049" t="s">
        <v>332</v>
      </c>
      <c r="B4049" t="str">
        <f t="shared" ref="B4049:B4060" si="1358">CONCATENATE(A4049,"-",MONTH(E4049))</f>
        <v>E3539 (GIF) Sta Eq, Ferndale-1</v>
      </c>
      <c r="C4049" s="19" t="s">
        <v>1230</v>
      </c>
      <c r="E4049" s="27">
        <v>43131</v>
      </c>
      <c r="F4049" s="249">
        <v>5618561.7699999996</v>
      </c>
      <c r="G4049" s="67">
        <v>2.0799999999999999E-2</v>
      </c>
      <c r="H4049" s="250">
        <v>9738.84</v>
      </c>
      <c r="I4049" s="249">
        <f t="shared" ref="I4049:I4060" si="1359">VLOOKUP(CONCATENATE(A4049,"-12"),$B$6:$F$7816,5,FALSE)</f>
        <v>5618561.7699999996</v>
      </c>
      <c r="J4049" s="67">
        <f t="shared" si="1349"/>
        <v>2.0799999999999999E-2</v>
      </c>
      <c r="K4049" s="259">
        <f t="shared" ref="K4049:K4060" si="1360">I4049*J4049/12</f>
        <v>9738.8404013333329</v>
      </c>
      <c r="L4049" s="250">
        <f t="shared" si="1340"/>
        <v>0</v>
      </c>
      <c r="M4049" s="19" t="s">
        <v>1260</v>
      </c>
      <c r="O4049" s="32" t="str">
        <f t="shared" ref="O4049:O4060" si="1361">LEFT(A4049,4)</f>
        <v>E353</v>
      </c>
      <c r="P4049" s="318"/>
      <c r="T4049" s="19" t="s">
        <v>1260</v>
      </c>
    </row>
    <row r="4050" spans="1:20" outlineLevel="2" x14ac:dyDescent="0.25">
      <c r="A4050" t="s">
        <v>332</v>
      </c>
      <c r="B4050" t="str">
        <f t="shared" si="1358"/>
        <v>E3539 (GIF) Sta Eq, Ferndale-2</v>
      </c>
      <c r="C4050" s="19" t="s">
        <v>1230</v>
      </c>
      <c r="E4050" s="27">
        <v>43159</v>
      </c>
      <c r="F4050" s="249">
        <v>5618561.7699999996</v>
      </c>
      <c r="G4050" s="67">
        <v>2.0799999999999999E-2</v>
      </c>
      <c r="H4050" s="250">
        <v>9738.84</v>
      </c>
      <c r="I4050" s="249">
        <f t="shared" si="1359"/>
        <v>5618561.7699999996</v>
      </c>
      <c r="J4050" s="67">
        <f t="shared" si="1349"/>
        <v>2.0799999999999999E-2</v>
      </c>
      <c r="K4050" s="259">
        <f t="shared" si="1360"/>
        <v>9738.8404013333329</v>
      </c>
      <c r="L4050" s="250">
        <f t="shared" si="1340"/>
        <v>0</v>
      </c>
      <c r="M4050" s="19" t="s">
        <v>1260</v>
      </c>
      <c r="O4050" s="32" t="str">
        <f t="shared" si="1361"/>
        <v>E353</v>
      </c>
      <c r="P4050" s="318"/>
      <c r="T4050" s="19" t="s">
        <v>1260</v>
      </c>
    </row>
    <row r="4051" spans="1:20" outlineLevel="2" x14ac:dyDescent="0.25">
      <c r="A4051" t="s">
        <v>332</v>
      </c>
      <c r="B4051" t="str">
        <f t="shared" si="1358"/>
        <v>E3539 (GIF) Sta Eq, Ferndale-3</v>
      </c>
      <c r="C4051" s="19" t="s">
        <v>1230</v>
      </c>
      <c r="E4051" s="27">
        <v>43190</v>
      </c>
      <c r="F4051" s="249">
        <v>5618561.7699999996</v>
      </c>
      <c r="G4051" s="67">
        <v>2.0799999999999999E-2</v>
      </c>
      <c r="H4051" s="250">
        <v>9738.84</v>
      </c>
      <c r="I4051" s="249">
        <f t="shared" si="1359"/>
        <v>5618561.7699999996</v>
      </c>
      <c r="J4051" s="67">
        <f t="shared" si="1349"/>
        <v>2.0799999999999999E-2</v>
      </c>
      <c r="K4051" s="259">
        <f t="shared" si="1360"/>
        <v>9738.8404013333329</v>
      </c>
      <c r="L4051" s="250">
        <f t="shared" si="1340"/>
        <v>0</v>
      </c>
      <c r="M4051" s="19" t="s">
        <v>1260</v>
      </c>
      <c r="O4051" s="32" t="str">
        <f t="shared" si="1361"/>
        <v>E353</v>
      </c>
      <c r="P4051" s="318"/>
      <c r="T4051" s="19" t="s">
        <v>1260</v>
      </c>
    </row>
    <row r="4052" spans="1:20" outlineLevel="2" x14ac:dyDescent="0.25">
      <c r="A4052" t="s">
        <v>332</v>
      </c>
      <c r="B4052" t="str">
        <f t="shared" si="1358"/>
        <v>E3539 (GIF) Sta Eq, Ferndale-4</v>
      </c>
      <c r="C4052" s="19" t="s">
        <v>1230</v>
      </c>
      <c r="E4052" s="27">
        <v>43220</v>
      </c>
      <c r="F4052" s="249">
        <v>5618561.7699999996</v>
      </c>
      <c r="G4052" s="67">
        <v>2.0799999999999999E-2</v>
      </c>
      <c r="H4052" s="250">
        <v>9738.84</v>
      </c>
      <c r="I4052" s="249">
        <f t="shared" si="1359"/>
        <v>5618561.7699999996</v>
      </c>
      <c r="J4052" s="67">
        <f t="shared" si="1349"/>
        <v>2.0799999999999999E-2</v>
      </c>
      <c r="K4052" s="259">
        <f t="shared" si="1360"/>
        <v>9738.8404013333329</v>
      </c>
      <c r="L4052" s="250">
        <f t="shared" ref="L4052:L4115" si="1362">ROUND(K4052-H4052,2)</f>
        <v>0</v>
      </c>
      <c r="M4052" s="19" t="s">
        <v>1260</v>
      </c>
      <c r="O4052" s="32" t="str">
        <f t="shared" si="1361"/>
        <v>E353</v>
      </c>
      <c r="P4052" s="318"/>
      <c r="T4052" s="19" t="s">
        <v>1260</v>
      </c>
    </row>
    <row r="4053" spans="1:20" outlineLevel="2" x14ac:dyDescent="0.25">
      <c r="A4053" t="s">
        <v>332</v>
      </c>
      <c r="B4053" t="str">
        <f t="shared" si="1358"/>
        <v>E3539 (GIF) Sta Eq, Ferndale-5</v>
      </c>
      <c r="C4053" s="19" t="s">
        <v>1230</v>
      </c>
      <c r="E4053" s="27">
        <v>43251</v>
      </c>
      <c r="F4053" s="249">
        <v>5618561.7699999996</v>
      </c>
      <c r="G4053" s="67">
        <v>2.0799999999999999E-2</v>
      </c>
      <c r="H4053" s="250">
        <v>9738.84</v>
      </c>
      <c r="I4053" s="249">
        <f t="shared" si="1359"/>
        <v>5618561.7699999996</v>
      </c>
      <c r="J4053" s="67">
        <f t="shared" si="1349"/>
        <v>2.0799999999999999E-2</v>
      </c>
      <c r="K4053" s="259">
        <f t="shared" si="1360"/>
        <v>9738.8404013333329</v>
      </c>
      <c r="L4053" s="250">
        <f t="shared" si="1362"/>
        <v>0</v>
      </c>
      <c r="M4053" s="19" t="s">
        <v>1260</v>
      </c>
      <c r="O4053" s="32" t="str">
        <f t="shared" si="1361"/>
        <v>E353</v>
      </c>
      <c r="P4053" s="318"/>
      <c r="T4053" s="19" t="s">
        <v>1260</v>
      </c>
    </row>
    <row r="4054" spans="1:20" outlineLevel="2" x14ac:dyDescent="0.25">
      <c r="A4054" t="s">
        <v>332</v>
      </c>
      <c r="B4054" t="str">
        <f t="shared" si="1358"/>
        <v>E3539 (GIF) Sta Eq, Ferndale-6</v>
      </c>
      <c r="C4054" s="19" t="s">
        <v>1230</v>
      </c>
      <c r="E4054" s="27">
        <v>43281</v>
      </c>
      <c r="F4054" s="249">
        <v>5618561.7699999996</v>
      </c>
      <c r="G4054" s="67">
        <v>2.0799999999999999E-2</v>
      </c>
      <c r="H4054" s="250">
        <v>9738.84</v>
      </c>
      <c r="I4054" s="249">
        <f t="shared" si="1359"/>
        <v>5618561.7699999996</v>
      </c>
      <c r="J4054" s="67">
        <f t="shared" si="1349"/>
        <v>2.0799999999999999E-2</v>
      </c>
      <c r="K4054" s="259">
        <f t="shared" si="1360"/>
        <v>9738.8404013333329</v>
      </c>
      <c r="L4054" s="250">
        <f t="shared" si="1362"/>
        <v>0</v>
      </c>
      <c r="M4054" s="19" t="s">
        <v>1260</v>
      </c>
      <c r="O4054" s="32" t="str">
        <f t="shared" si="1361"/>
        <v>E353</v>
      </c>
      <c r="P4054" s="318"/>
      <c r="T4054" s="19" t="s">
        <v>1260</v>
      </c>
    </row>
    <row r="4055" spans="1:20" outlineLevel="2" x14ac:dyDescent="0.25">
      <c r="A4055" t="s">
        <v>332</v>
      </c>
      <c r="B4055" t="str">
        <f t="shared" si="1358"/>
        <v>E3539 (GIF) Sta Eq, Ferndale-7</v>
      </c>
      <c r="C4055" s="19" t="s">
        <v>1230</v>
      </c>
      <c r="E4055" s="27">
        <v>43312</v>
      </c>
      <c r="F4055" s="249">
        <v>5618561.7699999996</v>
      </c>
      <c r="G4055" s="67">
        <v>2.0799999999999999E-2</v>
      </c>
      <c r="H4055" s="250">
        <v>9738.84</v>
      </c>
      <c r="I4055" s="249">
        <f t="shared" si="1359"/>
        <v>5618561.7699999996</v>
      </c>
      <c r="J4055" s="67">
        <f t="shared" si="1349"/>
        <v>2.0799999999999999E-2</v>
      </c>
      <c r="K4055" s="259">
        <f t="shared" si="1360"/>
        <v>9738.8404013333329</v>
      </c>
      <c r="L4055" s="250">
        <f t="shared" si="1362"/>
        <v>0</v>
      </c>
      <c r="M4055" s="19" t="s">
        <v>1260</v>
      </c>
      <c r="O4055" s="32" t="str">
        <f t="shared" si="1361"/>
        <v>E353</v>
      </c>
      <c r="P4055" s="318"/>
      <c r="T4055" s="19" t="s">
        <v>1260</v>
      </c>
    </row>
    <row r="4056" spans="1:20" outlineLevel="2" x14ac:dyDescent="0.25">
      <c r="A4056" t="s">
        <v>332</v>
      </c>
      <c r="B4056" t="str">
        <f t="shared" si="1358"/>
        <v>E3539 (GIF) Sta Eq, Ferndale-8</v>
      </c>
      <c r="C4056" s="19" t="s">
        <v>1230</v>
      </c>
      <c r="E4056" s="27">
        <v>43343</v>
      </c>
      <c r="F4056" s="249">
        <v>5618561.7699999996</v>
      </c>
      <c r="G4056" s="67">
        <v>2.0799999999999999E-2</v>
      </c>
      <c r="H4056" s="250">
        <v>9738.84</v>
      </c>
      <c r="I4056" s="249">
        <f t="shared" si="1359"/>
        <v>5618561.7699999996</v>
      </c>
      <c r="J4056" s="67">
        <f t="shared" si="1349"/>
        <v>2.0799999999999999E-2</v>
      </c>
      <c r="K4056" s="259">
        <f t="shared" si="1360"/>
        <v>9738.8404013333329</v>
      </c>
      <c r="L4056" s="250">
        <f t="shared" si="1362"/>
        <v>0</v>
      </c>
      <c r="M4056" s="19" t="s">
        <v>1260</v>
      </c>
      <c r="O4056" s="32" t="str">
        <f t="shared" si="1361"/>
        <v>E353</v>
      </c>
      <c r="P4056" s="318"/>
      <c r="T4056" s="19" t="s">
        <v>1260</v>
      </c>
    </row>
    <row r="4057" spans="1:20" outlineLevel="2" x14ac:dyDescent="0.25">
      <c r="A4057" t="s">
        <v>332</v>
      </c>
      <c r="B4057" t="str">
        <f t="shared" si="1358"/>
        <v>E3539 (GIF) Sta Eq, Ferndale-9</v>
      </c>
      <c r="C4057" s="19" t="s">
        <v>1230</v>
      </c>
      <c r="E4057" s="27">
        <v>43373</v>
      </c>
      <c r="F4057" s="249">
        <v>5618561.7699999996</v>
      </c>
      <c r="G4057" s="67">
        <v>2.0799999999999999E-2</v>
      </c>
      <c r="H4057" s="250">
        <v>9738.84</v>
      </c>
      <c r="I4057" s="249">
        <f t="shared" si="1359"/>
        <v>5618561.7699999996</v>
      </c>
      <c r="J4057" s="67">
        <f t="shared" si="1349"/>
        <v>2.0799999999999999E-2</v>
      </c>
      <c r="K4057" s="259">
        <f t="shared" si="1360"/>
        <v>9738.8404013333329</v>
      </c>
      <c r="L4057" s="250">
        <f t="shared" si="1362"/>
        <v>0</v>
      </c>
      <c r="M4057" s="19" t="s">
        <v>1260</v>
      </c>
      <c r="O4057" s="32" t="str">
        <f t="shared" si="1361"/>
        <v>E353</v>
      </c>
      <c r="P4057" s="318"/>
      <c r="T4057" s="19" t="s">
        <v>1260</v>
      </c>
    </row>
    <row r="4058" spans="1:20" outlineLevel="2" x14ac:dyDescent="0.25">
      <c r="A4058" t="s">
        <v>332</v>
      </c>
      <c r="B4058" t="str">
        <f t="shared" si="1358"/>
        <v>E3539 (GIF) Sta Eq, Ferndale-10</v>
      </c>
      <c r="C4058" s="19" t="s">
        <v>1230</v>
      </c>
      <c r="E4058" s="27">
        <v>43404</v>
      </c>
      <c r="F4058" s="249">
        <v>5618561.7699999996</v>
      </c>
      <c r="G4058" s="67">
        <v>2.0799999999999999E-2</v>
      </c>
      <c r="H4058" s="250">
        <v>9738.84</v>
      </c>
      <c r="I4058" s="249">
        <f t="shared" si="1359"/>
        <v>5618561.7699999996</v>
      </c>
      <c r="J4058" s="67">
        <f t="shared" si="1349"/>
        <v>2.0799999999999999E-2</v>
      </c>
      <c r="K4058" s="259">
        <f t="shared" si="1360"/>
        <v>9738.8404013333329</v>
      </c>
      <c r="L4058" s="250">
        <f t="shared" si="1362"/>
        <v>0</v>
      </c>
      <c r="M4058" s="19" t="s">
        <v>1260</v>
      </c>
      <c r="O4058" s="32" t="str">
        <f t="shared" si="1361"/>
        <v>E353</v>
      </c>
      <c r="P4058" s="318"/>
      <c r="T4058" s="19" t="s">
        <v>1260</v>
      </c>
    </row>
    <row r="4059" spans="1:20" outlineLevel="2" x14ac:dyDescent="0.25">
      <c r="A4059" t="s">
        <v>332</v>
      </c>
      <c r="B4059" t="str">
        <f t="shared" si="1358"/>
        <v>E3539 (GIF) Sta Eq, Ferndale-11</v>
      </c>
      <c r="C4059" s="19" t="s">
        <v>1230</v>
      </c>
      <c r="E4059" s="27">
        <v>43434</v>
      </c>
      <c r="F4059" s="249">
        <v>5618561.7699999996</v>
      </c>
      <c r="G4059" s="67">
        <v>2.0799999999999999E-2</v>
      </c>
      <c r="H4059" s="250">
        <v>9738.84</v>
      </c>
      <c r="I4059" s="249">
        <f t="shared" si="1359"/>
        <v>5618561.7699999996</v>
      </c>
      <c r="J4059" s="67">
        <f t="shared" si="1349"/>
        <v>2.0799999999999999E-2</v>
      </c>
      <c r="K4059" s="259">
        <f t="shared" si="1360"/>
        <v>9738.8404013333329</v>
      </c>
      <c r="L4059" s="250">
        <f t="shared" si="1362"/>
        <v>0</v>
      </c>
      <c r="M4059" s="19" t="s">
        <v>1260</v>
      </c>
      <c r="O4059" s="32" t="str">
        <f t="shared" si="1361"/>
        <v>E353</v>
      </c>
      <c r="P4059" s="318"/>
      <c r="T4059" s="19" t="s">
        <v>1260</v>
      </c>
    </row>
    <row r="4060" spans="1:20" outlineLevel="2" x14ac:dyDescent="0.25">
      <c r="A4060" t="s">
        <v>332</v>
      </c>
      <c r="B4060" t="str">
        <f t="shared" si="1358"/>
        <v>E3539 (GIF) Sta Eq, Ferndale-12</v>
      </c>
      <c r="C4060" s="19" t="s">
        <v>1230</v>
      </c>
      <c r="E4060" s="27">
        <v>43465</v>
      </c>
      <c r="F4060" s="249">
        <v>5618561.7699999996</v>
      </c>
      <c r="G4060" s="67">
        <v>2.0799999999999999E-2</v>
      </c>
      <c r="H4060" s="250">
        <v>9738.84</v>
      </c>
      <c r="I4060" s="249">
        <f t="shared" si="1359"/>
        <v>5618561.7699999996</v>
      </c>
      <c r="J4060" s="67">
        <f t="shared" si="1349"/>
        <v>2.0799999999999999E-2</v>
      </c>
      <c r="K4060" s="259">
        <f t="shared" si="1360"/>
        <v>9738.8404013333329</v>
      </c>
      <c r="L4060" s="250">
        <f t="shared" si="1362"/>
        <v>0</v>
      </c>
      <c r="M4060" s="19" t="s">
        <v>1260</v>
      </c>
      <c r="O4060" s="32" t="str">
        <f t="shared" si="1361"/>
        <v>E353</v>
      </c>
      <c r="P4060" s="318"/>
      <c r="T4060" s="19" t="s">
        <v>1260</v>
      </c>
    </row>
    <row r="4061" spans="1:20" s="19" customFormat="1" ht="15.75" outlineLevel="1" thickBot="1" x14ac:dyDescent="0.3">
      <c r="A4061" s="28" t="s">
        <v>935</v>
      </c>
      <c r="C4061" s="20" t="s">
        <v>1233</v>
      </c>
      <c r="E4061" s="104" t="s">
        <v>1266</v>
      </c>
      <c r="F4061" s="29"/>
      <c r="G4061" s="30"/>
      <c r="H4061" s="41">
        <f>SUBTOTAL(9,H4049:H4060)</f>
        <v>116866.07999999997</v>
      </c>
      <c r="I4061" s="29"/>
      <c r="J4061" s="30">
        <f t="shared" si="1349"/>
        <v>0</v>
      </c>
      <c r="K4061" s="41">
        <f>SUBTOTAL(9,K4049:K4060)</f>
        <v>116866.084816</v>
      </c>
      <c r="L4061" s="41">
        <f t="shared" si="1362"/>
        <v>0</v>
      </c>
      <c r="O4061" s="32" t="str">
        <f>LEFT(A4061,5)</f>
        <v>E3539</v>
      </c>
      <c r="P4061" s="318">
        <f>-L4061/2</f>
        <v>0</v>
      </c>
    </row>
    <row r="4062" spans="1:20" ht="15.75" outlineLevel="2" thickTop="1" x14ac:dyDescent="0.25">
      <c r="A4062" t="s">
        <v>333</v>
      </c>
      <c r="B4062" t="str">
        <f t="shared" ref="B4062:B4073" si="1363">CONCATENATE(A4062,"-",MONTH(E4062))</f>
        <v>E3539 (GIF) Sta Eq, Fred 1/APC-1</v>
      </c>
      <c r="C4062" s="19" t="s">
        <v>1230</v>
      </c>
      <c r="E4062" s="27">
        <v>43131</v>
      </c>
      <c r="F4062" s="249">
        <v>5035074.58</v>
      </c>
      <c r="G4062" s="67">
        <v>2.0799999999999999E-2</v>
      </c>
      <c r="H4062" s="250">
        <v>8727.4599999999991</v>
      </c>
      <c r="I4062" s="249">
        <f t="shared" ref="I4062:I4073" si="1364">VLOOKUP(CONCATENATE(A4062,"-12"),$B$6:$F$7816,5,FALSE)</f>
        <v>5035074.58</v>
      </c>
      <c r="J4062" s="67">
        <f t="shared" si="1349"/>
        <v>2.0799999999999999E-2</v>
      </c>
      <c r="K4062" s="259">
        <f t="shared" ref="K4062:K4073" si="1365">I4062*J4062/12</f>
        <v>8727.4626053333322</v>
      </c>
      <c r="L4062" s="250">
        <f t="shared" si="1362"/>
        <v>0</v>
      </c>
      <c r="M4062" s="19" t="s">
        <v>1260</v>
      </c>
      <c r="O4062" s="32" t="str">
        <f t="shared" ref="O4062:O4073" si="1366">LEFT(A4062,4)</f>
        <v>E353</v>
      </c>
      <c r="P4062" s="318"/>
      <c r="T4062" s="19" t="s">
        <v>1260</v>
      </c>
    </row>
    <row r="4063" spans="1:20" outlineLevel="2" x14ac:dyDescent="0.25">
      <c r="A4063" t="s">
        <v>333</v>
      </c>
      <c r="B4063" t="str">
        <f t="shared" si="1363"/>
        <v>E3539 (GIF) Sta Eq, Fred 1/APC-2</v>
      </c>
      <c r="C4063" s="19" t="s">
        <v>1230</v>
      </c>
      <c r="E4063" s="27">
        <v>43159</v>
      </c>
      <c r="F4063" s="249">
        <v>5035074.58</v>
      </c>
      <c r="G4063" s="67">
        <v>2.0799999999999999E-2</v>
      </c>
      <c r="H4063" s="250">
        <v>8727.4599999999991</v>
      </c>
      <c r="I4063" s="249">
        <f t="shared" si="1364"/>
        <v>5035074.58</v>
      </c>
      <c r="J4063" s="67">
        <f t="shared" si="1349"/>
        <v>2.0799999999999999E-2</v>
      </c>
      <c r="K4063" s="259">
        <f t="shared" si="1365"/>
        <v>8727.4626053333322</v>
      </c>
      <c r="L4063" s="250">
        <f t="shared" si="1362"/>
        <v>0</v>
      </c>
      <c r="M4063" s="19" t="s">
        <v>1260</v>
      </c>
      <c r="O4063" s="32" t="str">
        <f t="shared" si="1366"/>
        <v>E353</v>
      </c>
      <c r="P4063" s="318"/>
      <c r="T4063" s="19" t="s">
        <v>1260</v>
      </c>
    </row>
    <row r="4064" spans="1:20" outlineLevel="2" x14ac:dyDescent="0.25">
      <c r="A4064" t="s">
        <v>333</v>
      </c>
      <c r="B4064" t="str">
        <f t="shared" si="1363"/>
        <v>E3539 (GIF) Sta Eq, Fred 1/APC-3</v>
      </c>
      <c r="C4064" s="19" t="s">
        <v>1230</v>
      </c>
      <c r="E4064" s="27">
        <v>43190</v>
      </c>
      <c r="F4064" s="249">
        <v>5035074.58</v>
      </c>
      <c r="G4064" s="67">
        <v>2.0799999999999999E-2</v>
      </c>
      <c r="H4064" s="250">
        <v>8727.4599999999991</v>
      </c>
      <c r="I4064" s="249">
        <f t="shared" si="1364"/>
        <v>5035074.58</v>
      </c>
      <c r="J4064" s="67">
        <f t="shared" si="1349"/>
        <v>2.0799999999999999E-2</v>
      </c>
      <c r="K4064" s="259">
        <f t="shared" si="1365"/>
        <v>8727.4626053333322</v>
      </c>
      <c r="L4064" s="250">
        <f t="shared" si="1362"/>
        <v>0</v>
      </c>
      <c r="M4064" s="19" t="s">
        <v>1260</v>
      </c>
      <c r="O4064" s="32" t="str">
        <f t="shared" si="1366"/>
        <v>E353</v>
      </c>
      <c r="P4064" s="318"/>
      <c r="T4064" s="19" t="s">
        <v>1260</v>
      </c>
    </row>
    <row r="4065" spans="1:20" outlineLevel="2" x14ac:dyDescent="0.25">
      <c r="A4065" t="s">
        <v>333</v>
      </c>
      <c r="B4065" t="str">
        <f t="shared" si="1363"/>
        <v>E3539 (GIF) Sta Eq, Fred 1/APC-4</v>
      </c>
      <c r="C4065" s="19" t="s">
        <v>1230</v>
      </c>
      <c r="E4065" s="27">
        <v>43220</v>
      </c>
      <c r="F4065" s="249">
        <v>5035074.58</v>
      </c>
      <c r="G4065" s="67">
        <v>2.0799999999999999E-2</v>
      </c>
      <c r="H4065" s="250">
        <v>8727.4599999999991</v>
      </c>
      <c r="I4065" s="249">
        <f t="shared" si="1364"/>
        <v>5035074.58</v>
      </c>
      <c r="J4065" s="67">
        <f t="shared" si="1349"/>
        <v>2.0799999999999999E-2</v>
      </c>
      <c r="K4065" s="259">
        <f t="shared" si="1365"/>
        <v>8727.4626053333322</v>
      </c>
      <c r="L4065" s="250">
        <f t="shared" si="1362"/>
        <v>0</v>
      </c>
      <c r="M4065" s="19" t="s">
        <v>1260</v>
      </c>
      <c r="O4065" s="32" t="str">
        <f t="shared" si="1366"/>
        <v>E353</v>
      </c>
      <c r="P4065" s="318"/>
      <c r="T4065" s="19" t="s">
        <v>1260</v>
      </c>
    </row>
    <row r="4066" spans="1:20" outlineLevel="2" x14ac:dyDescent="0.25">
      <c r="A4066" t="s">
        <v>333</v>
      </c>
      <c r="B4066" t="str">
        <f t="shared" si="1363"/>
        <v>E3539 (GIF) Sta Eq, Fred 1/APC-5</v>
      </c>
      <c r="C4066" s="19" t="s">
        <v>1230</v>
      </c>
      <c r="E4066" s="27">
        <v>43251</v>
      </c>
      <c r="F4066" s="249">
        <v>5035074.58</v>
      </c>
      <c r="G4066" s="67">
        <v>2.0799999999999999E-2</v>
      </c>
      <c r="H4066" s="250">
        <v>8727.4599999999991</v>
      </c>
      <c r="I4066" s="249">
        <f t="shared" si="1364"/>
        <v>5035074.58</v>
      </c>
      <c r="J4066" s="67">
        <f t="shared" si="1349"/>
        <v>2.0799999999999999E-2</v>
      </c>
      <c r="K4066" s="259">
        <f t="shared" si="1365"/>
        <v>8727.4626053333322</v>
      </c>
      <c r="L4066" s="250">
        <f t="shared" si="1362"/>
        <v>0</v>
      </c>
      <c r="M4066" s="19" t="s">
        <v>1260</v>
      </c>
      <c r="O4066" s="32" t="str">
        <f t="shared" si="1366"/>
        <v>E353</v>
      </c>
      <c r="P4066" s="318"/>
      <c r="T4066" s="19" t="s">
        <v>1260</v>
      </c>
    </row>
    <row r="4067" spans="1:20" outlineLevel="2" x14ac:dyDescent="0.25">
      <c r="A4067" t="s">
        <v>333</v>
      </c>
      <c r="B4067" t="str">
        <f t="shared" si="1363"/>
        <v>E3539 (GIF) Sta Eq, Fred 1/APC-6</v>
      </c>
      <c r="C4067" s="19" t="s">
        <v>1230</v>
      </c>
      <c r="E4067" s="27">
        <v>43281</v>
      </c>
      <c r="F4067" s="249">
        <v>5035074.58</v>
      </c>
      <c r="G4067" s="67">
        <v>2.0799999999999999E-2</v>
      </c>
      <c r="H4067" s="250">
        <v>8727.4599999999991</v>
      </c>
      <c r="I4067" s="249">
        <f t="shared" si="1364"/>
        <v>5035074.58</v>
      </c>
      <c r="J4067" s="67">
        <f t="shared" si="1349"/>
        <v>2.0799999999999999E-2</v>
      </c>
      <c r="K4067" s="259">
        <f t="shared" si="1365"/>
        <v>8727.4626053333322</v>
      </c>
      <c r="L4067" s="250">
        <f t="shared" si="1362"/>
        <v>0</v>
      </c>
      <c r="M4067" s="19" t="s">
        <v>1260</v>
      </c>
      <c r="O4067" s="32" t="str">
        <f t="shared" si="1366"/>
        <v>E353</v>
      </c>
      <c r="P4067" s="318"/>
      <c r="T4067" s="19" t="s">
        <v>1260</v>
      </c>
    </row>
    <row r="4068" spans="1:20" outlineLevel="2" x14ac:dyDescent="0.25">
      <c r="A4068" t="s">
        <v>333</v>
      </c>
      <c r="B4068" t="str">
        <f t="shared" si="1363"/>
        <v>E3539 (GIF) Sta Eq, Fred 1/APC-7</v>
      </c>
      <c r="C4068" s="19" t="s">
        <v>1230</v>
      </c>
      <c r="E4068" s="27">
        <v>43312</v>
      </c>
      <c r="F4068" s="249">
        <v>5035074.58</v>
      </c>
      <c r="G4068" s="67">
        <v>2.0799999999999999E-2</v>
      </c>
      <c r="H4068" s="250">
        <v>8727.4599999999991</v>
      </c>
      <c r="I4068" s="249">
        <f t="shared" si="1364"/>
        <v>5035074.58</v>
      </c>
      <c r="J4068" s="67">
        <f t="shared" si="1349"/>
        <v>2.0799999999999999E-2</v>
      </c>
      <c r="K4068" s="259">
        <f t="shared" si="1365"/>
        <v>8727.4626053333322</v>
      </c>
      <c r="L4068" s="250">
        <f t="shared" si="1362"/>
        <v>0</v>
      </c>
      <c r="M4068" s="19" t="s">
        <v>1260</v>
      </c>
      <c r="O4068" s="32" t="str">
        <f t="shared" si="1366"/>
        <v>E353</v>
      </c>
      <c r="P4068" s="318"/>
      <c r="T4068" s="19" t="s">
        <v>1260</v>
      </c>
    </row>
    <row r="4069" spans="1:20" outlineLevel="2" x14ac:dyDescent="0.25">
      <c r="A4069" t="s">
        <v>333</v>
      </c>
      <c r="B4069" t="str">
        <f t="shared" si="1363"/>
        <v>E3539 (GIF) Sta Eq, Fred 1/APC-8</v>
      </c>
      <c r="C4069" s="19" t="s">
        <v>1230</v>
      </c>
      <c r="E4069" s="27">
        <v>43343</v>
      </c>
      <c r="F4069" s="249">
        <v>5035074.58</v>
      </c>
      <c r="G4069" s="67">
        <v>2.0799999999999999E-2</v>
      </c>
      <c r="H4069" s="250">
        <v>8727.4599999999991</v>
      </c>
      <c r="I4069" s="249">
        <f t="shared" si="1364"/>
        <v>5035074.58</v>
      </c>
      <c r="J4069" s="67">
        <f t="shared" si="1349"/>
        <v>2.0799999999999999E-2</v>
      </c>
      <c r="K4069" s="259">
        <f t="shared" si="1365"/>
        <v>8727.4626053333322</v>
      </c>
      <c r="L4069" s="250">
        <f t="shared" si="1362"/>
        <v>0</v>
      </c>
      <c r="M4069" s="19" t="s">
        <v>1260</v>
      </c>
      <c r="O4069" s="32" t="str">
        <f t="shared" si="1366"/>
        <v>E353</v>
      </c>
      <c r="P4069" s="318"/>
      <c r="T4069" s="19" t="s">
        <v>1260</v>
      </c>
    </row>
    <row r="4070" spans="1:20" outlineLevel="2" x14ac:dyDescent="0.25">
      <c r="A4070" t="s">
        <v>333</v>
      </c>
      <c r="B4070" t="str">
        <f t="shared" si="1363"/>
        <v>E3539 (GIF) Sta Eq, Fred 1/APC-9</v>
      </c>
      <c r="C4070" s="19" t="s">
        <v>1230</v>
      </c>
      <c r="E4070" s="27">
        <v>43373</v>
      </c>
      <c r="F4070" s="249">
        <v>5035074.58</v>
      </c>
      <c r="G4070" s="67">
        <v>2.0799999999999999E-2</v>
      </c>
      <c r="H4070" s="250">
        <v>8727.4599999999991</v>
      </c>
      <c r="I4070" s="249">
        <f t="shared" si="1364"/>
        <v>5035074.58</v>
      </c>
      <c r="J4070" s="67">
        <f t="shared" si="1349"/>
        <v>2.0799999999999999E-2</v>
      </c>
      <c r="K4070" s="259">
        <f t="shared" si="1365"/>
        <v>8727.4626053333322</v>
      </c>
      <c r="L4070" s="250">
        <f t="shared" si="1362"/>
        <v>0</v>
      </c>
      <c r="M4070" s="19" t="s">
        <v>1260</v>
      </c>
      <c r="O4070" s="32" t="str">
        <f t="shared" si="1366"/>
        <v>E353</v>
      </c>
      <c r="P4070" s="318"/>
      <c r="T4070" s="19" t="s">
        <v>1260</v>
      </c>
    </row>
    <row r="4071" spans="1:20" outlineLevel="2" x14ac:dyDescent="0.25">
      <c r="A4071" t="s">
        <v>333</v>
      </c>
      <c r="B4071" t="str">
        <f t="shared" si="1363"/>
        <v>E3539 (GIF) Sta Eq, Fred 1/APC-10</v>
      </c>
      <c r="C4071" s="19" t="s">
        <v>1230</v>
      </c>
      <c r="E4071" s="27">
        <v>43404</v>
      </c>
      <c r="F4071" s="249">
        <v>5035074.58</v>
      </c>
      <c r="G4071" s="67">
        <v>2.0799999999999999E-2</v>
      </c>
      <c r="H4071" s="250">
        <v>8727.4599999999991</v>
      </c>
      <c r="I4071" s="249">
        <f t="shared" si="1364"/>
        <v>5035074.58</v>
      </c>
      <c r="J4071" s="67">
        <f t="shared" si="1349"/>
        <v>2.0799999999999999E-2</v>
      </c>
      <c r="K4071" s="259">
        <f t="shared" si="1365"/>
        <v>8727.4626053333322</v>
      </c>
      <c r="L4071" s="250">
        <f t="shared" si="1362"/>
        <v>0</v>
      </c>
      <c r="M4071" s="19" t="s">
        <v>1260</v>
      </c>
      <c r="O4071" s="32" t="str">
        <f t="shared" si="1366"/>
        <v>E353</v>
      </c>
      <c r="P4071" s="318"/>
      <c r="T4071" s="19" t="s">
        <v>1260</v>
      </c>
    </row>
    <row r="4072" spans="1:20" outlineLevel="2" x14ac:dyDescent="0.25">
      <c r="A4072" t="s">
        <v>333</v>
      </c>
      <c r="B4072" t="str">
        <f t="shared" si="1363"/>
        <v>E3539 (GIF) Sta Eq, Fred 1/APC-11</v>
      </c>
      <c r="C4072" s="19" t="s">
        <v>1230</v>
      </c>
      <c r="E4072" s="27">
        <v>43434</v>
      </c>
      <c r="F4072" s="249">
        <v>5035074.58</v>
      </c>
      <c r="G4072" s="67">
        <v>2.0799999999999999E-2</v>
      </c>
      <c r="H4072" s="250">
        <v>8727.4599999999991</v>
      </c>
      <c r="I4072" s="249">
        <f t="shared" si="1364"/>
        <v>5035074.58</v>
      </c>
      <c r="J4072" s="67">
        <f t="shared" si="1349"/>
        <v>2.0799999999999999E-2</v>
      </c>
      <c r="K4072" s="259">
        <f t="shared" si="1365"/>
        <v>8727.4626053333322</v>
      </c>
      <c r="L4072" s="250">
        <f t="shared" si="1362"/>
        <v>0</v>
      </c>
      <c r="M4072" s="19" t="s">
        <v>1260</v>
      </c>
      <c r="O4072" s="32" t="str">
        <f t="shared" si="1366"/>
        <v>E353</v>
      </c>
      <c r="P4072" s="318"/>
      <c r="T4072" s="19" t="s">
        <v>1260</v>
      </c>
    </row>
    <row r="4073" spans="1:20" outlineLevel="2" x14ac:dyDescent="0.25">
      <c r="A4073" t="s">
        <v>333</v>
      </c>
      <c r="B4073" t="str">
        <f t="shared" si="1363"/>
        <v>E3539 (GIF) Sta Eq, Fred 1/APC-12</v>
      </c>
      <c r="C4073" s="19" t="s">
        <v>1230</v>
      </c>
      <c r="E4073" s="27">
        <v>43465</v>
      </c>
      <c r="F4073" s="249">
        <v>5035074.58</v>
      </c>
      <c r="G4073" s="67">
        <v>2.0799999999999999E-2</v>
      </c>
      <c r="H4073" s="250">
        <v>8727.4599999999991</v>
      </c>
      <c r="I4073" s="249">
        <f t="shared" si="1364"/>
        <v>5035074.58</v>
      </c>
      <c r="J4073" s="67">
        <f t="shared" si="1349"/>
        <v>2.0799999999999999E-2</v>
      </c>
      <c r="K4073" s="259">
        <f t="shared" si="1365"/>
        <v>8727.4626053333322</v>
      </c>
      <c r="L4073" s="250">
        <f t="shared" si="1362"/>
        <v>0</v>
      </c>
      <c r="M4073" s="19" t="s">
        <v>1260</v>
      </c>
      <c r="O4073" s="32" t="str">
        <f t="shared" si="1366"/>
        <v>E353</v>
      </c>
      <c r="P4073" s="318"/>
      <c r="T4073" s="19" t="s">
        <v>1260</v>
      </c>
    </row>
    <row r="4074" spans="1:20" s="19" customFormat="1" ht="15.75" outlineLevel="1" thickBot="1" x14ac:dyDescent="0.3">
      <c r="A4074" s="28" t="s">
        <v>936</v>
      </c>
      <c r="C4074" s="20" t="s">
        <v>1233</v>
      </c>
      <c r="E4074" s="104" t="s">
        <v>1266</v>
      </c>
      <c r="F4074" s="29"/>
      <c r="G4074" s="30"/>
      <c r="H4074" s="41">
        <f>SUBTOTAL(9,H4062:H4073)</f>
        <v>104729.51999999996</v>
      </c>
      <c r="I4074" s="29"/>
      <c r="J4074" s="30">
        <f t="shared" si="1349"/>
        <v>0</v>
      </c>
      <c r="K4074" s="41">
        <f>SUBTOTAL(9,K4062:K4073)</f>
        <v>104729.55126399999</v>
      </c>
      <c r="L4074" s="41">
        <f t="shared" si="1362"/>
        <v>0.03</v>
      </c>
      <c r="O4074" s="32" t="str">
        <f>LEFT(A4074,5)</f>
        <v>E3539</v>
      </c>
      <c r="P4074" s="318">
        <f>-L4074/2</f>
        <v>-1.4999999999999999E-2</v>
      </c>
    </row>
    <row r="4075" spans="1:20" ht="15.75" outlineLevel="2" thickTop="1" x14ac:dyDescent="0.25">
      <c r="A4075" t="s">
        <v>334</v>
      </c>
      <c r="B4075" t="str">
        <f t="shared" ref="B4075:B4086" si="1367">CONCATENATE(A4075,"-",MONTH(E4075))</f>
        <v>E3539 (GIF) Sta Eq, Frederickson-1</v>
      </c>
      <c r="C4075" s="19" t="s">
        <v>1230</v>
      </c>
      <c r="E4075" s="27">
        <v>43131</v>
      </c>
      <c r="F4075" s="249">
        <v>3188705.85</v>
      </c>
      <c r="G4075" s="67">
        <v>2.0799999999999999E-2</v>
      </c>
      <c r="H4075" s="250">
        <v>5527.09</v>
      </c>
      <c r="I4075" s="249">
        <f t="shared" ref="I4075:I4086" si="1368">VLOOKUP(CONCATENATE(A4075,"-12"),$B$6:$F$7816,5,FALSE)</f>
        <v>3188705.85</v>
      </c>
      <c r="J4075" s="67">
        <f t="shared" si="1349"/>
        <v>2.0799999999999999E-2</v>
      </c>
      <c r="K4075" s="259">
        <f t="shared" ref="K4075:K4086" si="1369">I4075*J4075/12</f>
        <v>5527.0901400000002</v>
      </c>
      <c r="L4075" s="250">
        <f t="shared" si="1362"/>
        <v>0</v>
      </c>
      <c r="M4075" s="19" t="s">
        <v>1260</v>
      </c>
      <c r="O4075" s="32" t="str">
        <f t="shared" ref="O4075:O4086" si="1370">LEFT(A4075,4)</f>
        <v>E353</v>
      </c>
      <c r="P4075" s="318"/>
      <c r="T4075" s="19" t="s">
        <v>1260</v>
      </c>
    </row>
    <row r="4076" spans="1:20" outlineLevel="2" x14ac:dyDescent="0.25">
      <c r="A4076" t="s">
        <v>334</v>
      </c>
      <c r="B4076" t="str">
        <f t="shared" si="1367"/>
        <v>E3539 (GIF) Sta Eq, Frederickson-2</v>
      </c>
      <c r="C4076" s="19" t="s">
        <v>1230</v>
      </c>
      <c r="E4076" s="27">
        <v>43159</v>
      </c>
      <c r="F4076" s="249">
        <v>3188705.85</v>
      </c>
      <c r="G4076" s="67">
        <v>2.0799999999999999E-2</v>
      </c>
      <c r="H4076" s="250">
        <v>5527.09</v>
      </c>
      <c r="I4076" s="249">
        <f t="shared" si="1368"/>
        <v>3188705.85</v>
      </c>
      <c r="J4076" s="67">
        <f t="shared" si="1349"/>
        <v>2.0799999999999999E-2</v>
      </c>
      <c r="K4076" s="259">
        <f t="shared" si="1369"/>
        <v>5527.0901400000002</v>
      </c>
      <c r="L4076" s="250">
        <f t="shared" si="1362"/>
        <v>0</v>
      </c>
      <c r="M4076" s="19" t="s">
        <v>1260</v>
      </c>
      <c r="O4076" s="32" t="str">
        <f t="shared" si="1370"/>
        <v>E353</v>
      </c>
      <c r="P4076" s="318"/>
      <c r="T4076" s="19" t="s">
        <v>1260</v>
      </c>
    </row>
    <row r="4077" spans="1:20" outlineLevel="2" x14ac:dyDescent="0.25">
      <c r="A4077" t="s">
        <v>334</v>
      </c>
      <c r="B4077" t="str">
        <f t="shared" si="1367"/>
        <v>E3539 (GIF) Sta Eq, Frederickson-3</v>
      </c>
      <c r="C4077" s="19" t="s">
        <v>1230</v>
      </c>
      <c r="E4077" s="27">
        <v>43190</v>
      </c>
      <c r="F4077" s="249">
        <v>3188705.85</v>
      </c>
      <c r="G4077" s="67">
        <v>2.0799999999999999E-2</v>
      </c>
      <c r="H4077" s="250">
        <v>5527.09</v>
      </c>
      <c r="I4077" s="249">
        <f t="shared" si="1368"/>
        <v>3188705.85</v>
      </c>
      <c r="J4077" s="67">
        <f t="shared" si="1349"/>
        <v>2.0799999999999999E-2</v>
      </c>
      <c r="K4077" s="259">
        <f t="shared" si="1369"/>
        <v>5527.0901400000002</v>
      </c>
      <c r="L4077" s="250">
        <f t="shared" si="1362"/>
        <v>0</v>
      </c>
      <c r="M4077" s="19" t="s">
        <v>1260</v>
      </c>
      <c r="O4077" s="32" t="str">
        <f t="shared" si="1370"/>
        <v>E353</v>
      </c>
      <c r="P4077" s="318"/>
      <c r="T4077" s="19" t="s">
        <v>1260</v>
      </c>
    </row>
    <row r="4078" spans="1:20" outlineLevel="2" x14ac:dyDescent="0.25">
      <c r="A4078" t="s">
        <v>334</v>
      </c>
      <c r="B4078" t="str">
        <f t="shared" si="1367"/>
        <v>E3539 (GIF) Sta Eq, Frederickson-4</v>
      </c>
      <c r="C4078" s="19" t="s">
        <v>1230</v>
      </c>
      <c r="E4078" s="27">
        <v>43220</v>
      </c>
      <c r="F4078" s="249">
        <v>3188705.85</v>
      </c>
      <c r="G4078" s="67">
        <v>2.0799999999999999E-2</v>
      </c>
      <c r="H4078" s="250">
        <v>5527.09</v>
      </c>
      <c r="I4078" s="249">
        <f t="shared" si="1368"/>
        <v>3188705.85</v>
      </c>
      <c r="J4078" s="67">
        <f t="shared" ref="J4078:J4141" si="1371">G4078</f>
        <v>2.0799999999999999E-2</v>
      </c>
      <c r="K4078" s="259">
        <f t="shared" si="1369"/>
        <v>5527.0901400000002</v>
      </c>
      <c r="L4078" s="250">
        <f t="shared" si="1362"/>
        <v>0</v>
      </c>
      <c r="M4078" s="19" t="s">
        <v>1260</v>
      </c>
      <c r="O4078" s="32" t="str">
        <f t="shared" si="1370"/>
        <v>E353</v>
      </c>
      <c r="P4078" s="318"/>
      <c r="T4078" s="19" t="s">
        <v>1260</v>
      </c>
    </row>
    <row r="4079" spans="1:20" outlineLevel="2" x14ac:dyDescent="0.25">
      <c r="A4079" t="s">
        <v>334</v>
      </c>
      <c r="B4079" t="str">
        <f t="shared" si="1367"/>
        <v>E3539 (GIF) Sta Eq, Frederickson-5</v>
      </c>
      <c r="C4079" s="19" t="s">
        <v>1230</v>
      </c>
      <c r="E4079" s="27">
        <v>43251</v>
      </c>
      <c r="F4079" s="249">
        <v>3188705.85</v>
      </c>
      <c r="G4079" s="67">
        <v>2.0799999999999999E-2</v>
      </c>
      <c r="H4079" s="250">
        <v>5527.09</v>
      </c>
      <c r="I4079" s="249">
        <f t="shared" si="1368"/>
        <v>3188705.85</v>
      </c>
      <c r="J4079" s="67">
        <f t="shared" si="1371"/>
        <v>2.0799999999999999E-2</v>
      </c>
      <c r="K4079" s="259">
        <f t="shared" si="1369"/>
        <v>5527.0901400000002</v>
      </c>
      <c r="L4079" s="250">
        <f t="shared" si="1362"/>
        <v>0</v>
      </c>
      <c r="M4079" s="19" t="s">
        <v>1260</v>
      </c>
      <c r="O4079" s="32" t="str">
        <f t="shared" si="1370"/>
        <v>E353</v>
      </c>
      <c r="P4079" s="318"/>
      <c r="T4079" s="19" t="s">
        <v>1260</v>
      </c>
    </row>
    <row r="4080" spans="1:20" outlineLevel="2" x14ac:dyDescent="0.25">
      <c r="A4080" t="s">
        <v>334</v>
      </c>
      <c r="B4080" t="str">
        <f t="shared" si="1367"/>
        <v>E3539 (GIF) Sta Eq, Frederickson-6</v>
      </c>
      <c r="C4080" s="19" t="s">
        <v>1230</v>
      </c>
      <c r="E4080" s="27">
        <v>43281</v>
      </c>
      <c r="F4080" s="249">
        <v>3188705.85</v>
      </c>
      <c r="G4080" s="67">
        <v>2.0799999999999999E-2</v>
      </c>
      <c r="H4080" s="250">
        <v>5527.09</v>
      </c>
      <c r="I4080" s="249">
        <f t="shared" si="1368"/>
        <v>3188705.85</v>
      </c>
      <c r="J4080" s="67">
        <f t="shared" si="1371"/>
        <v>2.0799999999999999E-2</v>
      </c>
      <c r="K4080" s="259">
        <f t="shared" si="1369"/>
        <v>5527.0901400000002</v>
      </c>
      <c r="L4080" s="250">
        <f t="shared" si="1362"/>
        <v>0</v>
      </c>
      <c r="M4080" s="19" t="s">
        <v>1260</v>
      </c>
      <c r="O4080" s="32" t="str">
        <f t="shared" si="1370"/>
        <v>E353</v>
      </c>
      <c r="P4080" s="318"/>
      <c r="T4080" s="19" t="s">
        <v>1260</v>
      </c>
    </row>
    <row r="4081" spans="1:20" outlineLevel="2" x14ac:dyDescent="0.25">
      <c r="A4081" t="s">
        <v>334</v>
      </c>
      <c r="B4081" t="str">
        <f t="shared" si="1367"/>
        <v>E3539 (GIF) Sta Eq, Frederickson-7</v>
      </c>
      <c r="C4081" s="19" t="s">
        <v>1230</v>
      </c>
      <c r="E4081" s="27">
        <v>43312</v>
      </c>
      <c r="F4081" s="249">
        <v>3188705.85</v>
      </c>
      <c r="G4081" s="67">
        <v>2.0799999999999999E-2</v>
      </c>
      <c r="H4081" s="250">
        <v>5527.09</v>
      </c>
      <c r="I4081" s="249">
        <f t="shared" si="1368"/>
        <v>3188705.85</v>
      </c>
      <c r="J4081" s="67">
        <f t="shared" si="1371"/>
        <v>2.0799999999999999E-2</v>
      </c>
      <c r="K4081" s="259">
        <f t="shared" si="1369"/>
        <v>5527.0901400000002</v>
      </c>
      <c r="L4081" s="250">
        <f t="shared" si="1362"/>
        <v>0</v>
      </c>
      <c r="M4081" s="19" t="s">
        <v>1260</v>
      </c>
      <c r="O4081" s="32" t="str">
        <f t="shared" si="1370"/>
        <v>E353</v>
      </c>
      <c r="P4081" s="318"/>
      <c r="T4081" s="19" t="s">
        <v>1260</v>
      </c>
    </row>
    <row r="4082" spans="1:20" outlineLevel="2" x14ac:dyDescent="0.25">
      <c r="A4082" t="s">
        <v>334</v>
      </c>
      <c r="B4082" t="str">
        <f t="shared" si="1367"/>
        <v>E3539 (GIF) Sta Eq, Frederickson-8</v>
      </c>
      <c r="C4082" s="19" t="s">
        <v>1230</v>
      </c>
      <c r="E4082" s="27">
        <v>43343</v>
      </c>
      <c r="F4082" s="249">
        <v>3188705.85</v>
      </c>
      <c r="G4082" s="67">
        <v>2.0799999999999999E-2</v>
      </c>
      <c r="H4082" s="250">
        <v>5527.09</v>
      </c>
      <c r="I4082" s="249">
        <f t="shared" si="1368"/>
        <v>3188705.85</v>
      </c>
      <c r="J4082" s="67">
        <f t="shared" si="1371"/>
        <v>2.0799999999999999E-2</v>
      </c>
      <c r="K4082" s="259">
        <f t="shared" si="1369"/>
        <v>5527.0901400000002</v>
      </c>
      <c r="L4082" s="250">
        <f t="shared" si="1362"/>
        <v>0</v>
      </c>
      <c r="M4082" s="19" t="s">
        <v>1260</v>
      </c>
      <c r="O4082" s="32" t="str">
        <f t="shared" si="1370"/>
        <v>E353</v>
      </c>
      <c r="P4082" s="318"/>
      <c r="T4082" s="19" t="s">
        <v>1260</v>
      </c>
    </row>
    <row r="4083" spans="1:20" outlineLevel="2" x14ac:dyDescent="0.25">
      <c r="A4083" t="s">
        <v>334</v>
      </c>
      <c r="B4083" t="str">
        <f t="shared" si="1367"/>
        <v>E3539 (GIF) Sta Eq, Frederickson-9</v>
      </c>
      <c r="C4083" s="19" t="s">
        <v>1230</v>
      </c>
      <c r="E4083" s="27">
        <v>43373</v>
      </c>
      <c r="F4083" s="249">
        <v>3188705.85</v>
      </c>
      <c r="G4083" s="67">
        <v>2.0799999999999999E-2</v>
      </c>
      <c r="H4083" s="250">
        <v>5527.09</v>
      </c>
      <c r="I4083" s="249">
        <f t="shared" si="1368"/>
        <v>3188705.85</v>
      </c>
      <c r="J4083" s="67">
        <f t="shared" si="1371"/>
        <v>2.0799999999999999E-2</v>
      </c>
      <c r="K4083" s="259">
        <f t="shared" si="1369"/>
        <v>5527.0901400000002</v>
      </c>
      <c r="L4083" s="250">
        <f t="shared" si="1362"/>
        <v>0</v>
      </c>
      <c r="M4083" s="19" t="s">
        <v>1260</v>
      </c>
      <c r="O4083" s="32" t="str">
        <f t="shared" si="1370"/>
        <v>E353</v>
      </c>
      <c r="P4083" s="318"/>
      <c r="T4083" s="19" t="s">
        <v>1260</v>
      </c>
    </row>
    <row r="4084" spans="1:20" outlineLevel="2" x14ac:dyDescent="0.25">
      <c r="A4084" t="s">
        <v>334</v>
      </c>
      <c r="B4084" t="str">
        <f t="shared" si="1367"/>
        <v>E3539 (GIF) Sta Eq, Frederickson-10</v>
      </c>
      <c r="C4084" s="19" t="s">
        <v>1230</v>
      </c>
      <c r="E4084" s="27">
        <v>43404</v>
      </c>
      <c r="F4084" s="249">
        <v>3188705.85</v>
      </c>
      <c r="G4084" s="67">
        <v>2.0799999999999999E-2</v>
      </c>
      <c r="H4084" s="250">
        <v>5527.09</v>
      </c>
      <c r="I4084" s="249">
        <f t="shared" si="1368"/>
        <v>3188705.85</v>
      </c>
      <c r="J4084" s="67">
        <f t="shared" si="1371"/>
        <v>2.0799999999999999E-2</v>
      </c>
      <c r="K4084" s="259">
        <f t="shared" si="1369"/>
        <v>5527.0901400000002</v>
      </c>
      <c r="L4084" s="250">
        <f t="shared" si="1362"/>
        <v>0</v>
      </c>
      <c r="M4084" s="19" t="s">
        <v>1260</v>
      </c>
      <c r="O4084" s="32" t="str">
        <f t="shared" si="1370"/>
        <v>E353</v>
      </c>
      <c r="P4084" s="318"/>
      <c r="T4084" s="19" t="s">
        <v>1260</v>
      </c>
    </row>
    <row r="4085" spans="1:20" outlineLevel="2" x14ac:dyDescent="0.25">
      <c r="A4085" t="s">
        <v>334</v>
      </c>
      <c r="B4085" t="str">
        <f t="shared" si="1367"/>
        <v>E3539 (GIF) Sta Eq, Frederickson-11</v>
      </c>
      <c r="C4085" s="19" t="s">
        <v>1230</v>
      </c>
      <c r="E4085" s="27">
        <v>43434</v>
      </c>
      <c r="F4085" s="249">
        <v>3188705.85</v>
      </c>
      <c r="G4085" s="67">
        <v>2.0799999999999999E-2</v>
      </c>
      <c r="H4085" s="250">
        <v>5527.09</v>
      </c>
      <c r="I4085" s="249">
        <f t="shared" si="1368"/>
        <v>3188705.85</v>
      </c>
      <c r="J4085" s="67">
        <f t="shared" si="1371"/>
        <v>2.0799999999999999E-2</v>
      </c>
      <c r="K4085" s="259">
        <f t="shared" si="1369"/>
        <v>5527.0901400000002</v>
      </c>
      <c r="L4085" s="250">
        <f t="shared" si="1362"/>
        <v>0</v>
      </c>
      <c r="M4085" s="19" t="s">
        <v>1260</v>
      </c>
      <c r="O4085" s="32" t="str">
        <f t="shared" si="1370"/>
        <v>E353</v>
      </c>
      <c r="P4085" s="318"/>
      <c r="T4085" s="19" t="s">
        <v>1260</v>
      </c>
    </row>
    <row r="4086" spans="1:20" outlineLevel="2" x14ac:dyDescent="0.25">
      <c r="A4086" t="s">
        <v>334</v>
      </c>
      <c r="B4086" t="str">
        <f t="shared" si="1367"/>
        <v>E3539 (GIF) Sta Eq, Frederickson-12</v>
      </c>
      <c r="C4086" s="19" t="s">
        <v>1230</v>
      </c>
      <c r="E4086" s="27">
        <v>43465</v>
      </c>
      <c r="F4086" s="249">
        <v>3188705.85</v>
      </c>
      <c r="G4086" s="67">
        <v>2.0799999999999999E-2</v>
      </c>
      <c r="H4086" s="250">
        <v>5527.09</v>
      </c>
      <c r="I4086" s="249">
        <f t="shared" si="1368"/>
        <v>3188705.85</v>
      </c>
      <c r="J4086" s="67">
        <f t="shared" si="1371"/>
        <v>2.0799999999999999E-2</v>
      </c>
      <c r="K4086" s="259">
        <f t="shared" si="1369"/>
        <v>5527.0901400000002</v>
      </c>
      <c r="L4086" s="250">
        <f t="shared" si="1362"/>
        <v>0</v>
      </c>
      <c r="M4086" s="19" t="s">
        <v>1260</v>
      </c>
      <c r="O4086" s="32" t="str">
        <f t="shared" si="1370"/>
        <v>E353</v>
      </c>
      <c r="P4086" s="318"/>
      <c r="T4086" s="19" t="s">
        <v>1260</v>
      </c>
    </row>
    <row r="4087" spans="1:20" s="19" customFormat="1" ht="15.75" outlineLevel="1" thickBot="1" x14ac:dyDescent="0.3">
      <c r="A4087" s="28" t="s">
        <v>937</v>
      </c>
      <c r="C4087" s="20" t="s">
        <v>1233</v>
      </c>
      <c r="E4087" s="104" t="s">
        <v>1266</v>
      </c>
      <c r="F4087" s="29"/>
      <c r="G4087" s="30"/>
      <c r="H4087" s="41">
        <f>SUBTOTAL(9,H4075:H4086)</f>
        <v>66325.079999999987</v>
      </c>
      <c r="I4087" s="29"/>
      <c r="J4087" s="30">
        <f t="shared" si="1371"/>
        <v>0</v>
      </c>
      <c r="K4087" s="41">
        <f>SUBTOTAL(9,K4075:K4086)</f>
        <v>66325.081680000003</v>
      </c>
      <c r="L4087" s="41">
        <f t="shared" si="1362"/>
        <v>0</v>
      </c>
      <c r="O4087" s="32" t="str">
        <f>LEFT(A4087,5)</f>
        <v>E3539</v>
      </c>
      <c r="P4087" s="318">
        <f>-L4087/2</f>
        <v>0</v>
      </c>
    </row>
    <row r="4088" spans="1:20" ht="15.75" outlineLevel="2" thickTop="1" x14ac:dyDescent="0.25">
      <c r="A4088" t="s">
        <v>335</v>
      </c>
      <c r="B4088" t="str">
        <f t="shared" ref="B4088:B4099" si="1372">CONCATENATE(A4088,"-",MONTH(E4088))</f>
        <v>E3539 (GIF) Sta Eq, Fredonia 1&amp;2-1</v>
      </c>
      <c r="C4088" s="19" t="s">
        <v>1230</v>
      </c>
      <c r="E4088" s="27">
        <v>43131</v>
      </c>
      <c r="F4088" s="249">
        <v>3718377.9</v>
      </c>
      <c r="G4088" s="67">
        <v>2.0799999999999999E-2</v>
      </c>
      <c r="H4088" s="250">
        <v>6445.19</v>
      </c>
      <c r="I4088" s="249">
        <f t="shared" ref="I4088:I4099" si="1373">VLOOKUP(CONCATENATE(A4088,"-12"),$B$6:$F$7816,5,FALSE)</f>
        <v>3773876.38</v>
      </c>
      <c r="J4088" s="67">
        <f t="shared" si="1371"/>
        <v>2.0799999999999999E-2</v>
      </c>
      <c r="K4088" s="259">
        <f t="shared" ref="K4088:K4099" si="1374">I4088*J4088/12</f>
        <v>6541.3857253333326</v>
      </c>
      <c r="L4088" s="250">
        <f t="shared" si="1362"/>
        <v>96.2</v>
      </c>
      <c r="M4088" s="19" t="s">
        <v>1260</v>
      </c>
      <c r="O4088" s="32" t="str">
        <f t="shared" ref="O4088:O4099" si="1375">LEFT(A4088,4)</f>
        <v>E353</v>
      </c>
      <c r="P4088" s="318"/>
      <c r="T4088" s="19" t="s">
        <v>1260</v>
      </c>
    </row>
    <row r="4089" spans="1:20" outlineLevel="2" x14ac:dyDescent="0.25">
      <c r="A4089" t="s">
        <v>335</v>
      </c>
      <c r="B4089" t="str">
        <f t="shared" si="1372"/>
        <v>E3539 (GIF) Sta Eq, Fredonia 1&amp;2-2</v>
      </c>
      <c r="C4089" s="19" t="s">
        <v>1230</v>
      </c>
      <c r="E4089" s="27">
        <v>43159</v>
      </c>
      <c r="F4089" s="249">
        <v>3718377.9</v>
      </c>
      <c r="G4089" s="67">
        <v>2.0799999999999999E-2</v>
      </c>
      <c r="H4089" s="250">
        <v>6445.19</v>
      </c>
      <c r="I4089" s="249">
        <f t="shared" si="1373"/>
        <v>3773876.38</v>
      </c>
      <c r="J4089" s="67">
        <f t="shared" si="1371"/>
        <v>2.0799999999999999E-2</v>
      </c>
      <c r="K4089" s="259">
        <f t="shared" si="1374"/>
        <v>6541.3857253333326</v>
      </c>
      <c r="L4089" s="250">
        <f t="shared" si="1362"/>
        <v>96.2</v>
      </c>
      <c r="M4089" s="19" t="s">
        <v>1260</v>
      </c>
      <c r="O4089" s="32" t="str">
        <f t="shared" si="1375"/>
        <v>E353</v>
      </c>
      <c r="P4089" s="318"/>
      <c r="T4089" s="19" t="s">
        <v>1260</v>
      </c>
    </row>
    <row r="4090" spans="1:20" outlineLevel="2" x14ac:dyDescent="0.25">
      <c r="A4090" t="s">
        <v>335</v>
      </c>
      <c r="B4090" t="str">
        <f t="shared" si="1372"/>
        <v>E3539 (GIF) Sta Eq, Fredonia 1&amp;2-3</v>
      </c>
      <c r="C4090" s="19" t="s">
        <v>1230</v>
      </c>
      <c r="E4090" s="27">
        <v>43190</v>
      </c>
      <c r="F4090" s="249">
        <v>3718377.9</v>
      </c>
      <c r="G4090" s="67">
        <v>2.0799999999999999E-2</v>
      </c>
      <c r="H4090" s="250">
        <v>6445.19</v>
      </c>
      <c r="I4090" s="249">
        <f t="shared" si="1373"/>
        <v>3773876.38</v>
      </c>
      <c r="J4090" s="67">
        <f t="shared" si="1371"/>
        <v>2.0799999999999999E-2</v>
      </c>
      <c r="K4090" s="259">
        <f t="shared" si="1374"/>
        <v>6541.3857253333326</v>
      </c>
      <c r="L4090" s="250">
        <f t="shared" si="1362"/>
        <v>96.2</v>
      </c>
      <c r="M4090" s="19" t="s">
        <v>1260</v>
      </c>
      <c r="O4090" s="32" t="str">
        <f t="shared" si="1375"/>
        <v>E353</v>
      </c>
      <c r="P4090" s="318"/>
      <c r="T4090" s="19" t="s">
        <v>1260</v>
      </c>
    </row>
    <row r="4091" spans="1:20" outlineLevel="2" x14ac:dyDescent="0.25">
      <c r="A4091" t="s">
        <v>335</v>
      </c>
      <c r="B4091" t="str">
        <f t="shared" si="1372"/>
        <v>E3539 (GIF) Sta Eq, Fredonia 1&amp;2-4</v>
      </c>
      <c r="C4091" s="19" t="s">
        <v>1230</v>
      </c>
      <c r="E4091" s="27">
        <v>43220</v>
      </c>
      <c r="F4091" s="249">
        <v>3718377.9</v>
      </c>
      <c r="G4091" s="67">
        <v>2.0799999999999999E-2</v>
      </c>
      <c r="H4091" s="250">
        <v>6445.19</v>
      </c>
      <c r="I4091" s="249">
        <f t="shared" si="1373"/>
        <v>3773876.38</v>
      </c>
      <c r="J4091" s="67">
        <f t="shared" si="1371"/>
        <v>2.0799999999999999E-2</v>
      </c>
      <c r="K4091" s="259">
        <f t="shared" si="1374"/>
        <v>6541.3857253333326</v>
      </c>
      <c r="L4091" s="250">
        <f t="shared" si="1362"/>
        <v>96.2</v>
      </c>
      <c r="M4091" s="19" t="s">
        <v>1260</v>
      </c>
      <c r="O4091" s="32" t="str">
        <f t="shared" si="1375"/>
        <v>E353</v>
      </c>
      <c r="P4091" s="318"/>
      <c r="T4091" s="19" t="s">
        <v>1260</v>
      </c>
    </row>
    <row r="4092" spans="1:20" outlineLevel="2" x14ac:dyDescent="0.25">
      <c r="A4092" t="s">
        <v>335</v>
      </c>
      <c r="B4092" t="str">
        <f t="shared" si="1372"/>
        <v>E3539 (GIF) Sta Eq, Fredonia 1&amp;2-5</v>
      </c>
      <c r="C4092" s="19" t="s">
        <v>1230</v>
      </c>
      <c r="E4092" s="27">
        <v>43251</v>
      </c>
      <c r="F4092" s="249">
        <v>3718377.9</v>
      </c>
      <c r="G4092" s="67">
        <v>2.0799999999999999E-2</v>
      </c>
      <c r="H4092" s="250">
        <v>6445.19</v>
      </c>
      <c r="I4092" s="249">
        <f t="shared" si="1373"/>
        <v>3773876.38</v>
      </c>
      <c r="J4092" s="67">
        <f t="shared" si="1371"/>
        <v>2.0799999999999999E-2</v>
      </c>
      <c r="K4092" s="259">
        <f t="shared" si="1374"/>
        <v>6541.3857253333326</v>
      </c>
      <c r="L4092" s="250">
        <f t="shared" si="1362"/>
        <v>96.2</v>
      </c>
      <c r="M4092" s="19" t="s">
        <v>1260</v>
      </c>
      <c r="O4092" s="32" t="str">
        <f t="shared" si="1375"/>
        <v>E353</v>
      </c>
      <c r="P4092" s="318"/>
      <c r="T4092" s="19" t="s">
        <v>1260</v>
      </c>
    </row>
    <row r="4093" spans="1:20" outlineLevel="2" x14ac:dyDescent="0.25">
      <c r="A4093" t="s">
        <v>335</v>
      </c>
      <c r="B4093" t="str">
        <f t="shared" si="1372"/>
        <v>E3539 (GIF) Sta Eq, Fredonia 1&amp;2-6</v>
      </c>
      <c r="C4093" s="19" t="s">
        <v>1230</v>
      </c>
      <c r="E4093" s="27">
        <v>43281</v>
      </c>
      <c r="F4093" s="249">
        <v>3746127.14</v>
      </c>
      <c r="G4093" s="67">
        <v>2.0799999999999999E-2</v>
      </c>
      <c r="H4093" s="250">
        <v>6493.2800000000007</v>
      </c>
      <c r="I4093" s="249">
        <f t="shared" si="1373"/>
        <v>3773876.38</v>
      </c>
      <c r="J4093" s="67">
        <f t="shared" si="1371"/>
        <v>2.0799999999999999E-2</v>
      </c>
      <c r="K4093" s="259">
        <f t="shared" si="1374"/>
        <v>6541.3857253333326</v>
      </c>
      <c r="L4093" s="250">
        <f t="shared" si="1362"/>
        <v>48.11</v>
      </c>
      <c r="M4093" s="19" t="s">
        <v>1260</v>
      </c>
      <c r="O4093" s="32" t="str">
        <f t="shared" si="1375"/>
        <v>E353</v>
      </c>
      <c r="P4093" s="318"/>
      <c r="T4093" s="19" t="s">
        <v>1260</v>
      </c>
    </row>
    <row r="4094" spans="1:20" outlineLevel="2" x14ac:dyDescent="0.25">
      <c r="A4094" t="s">
        <v>335</v>
      </c>
      <c r="B4094" t="str">
        <f t="shared" si="1372"/>
        <v>E3539 (GIF) Sta Eq, Fredonia 1&amp;2-7</v>
      </c>
      <c r="C4094" s="19" t="s">
        <v>1230</v>
      </c>
      <c r="E4094" s="27">
        <v>43312</v>
      </c>
      <c r="F4094" s="249">
        <v>3773876.38</v>
      </c>
      <c r="G4094" s="67">
        <v>2.0799999999999999E-2</v>
      </c>
      <c r="H4094" s="250">
        <v>6541.38</v>
      </c>
      <c r="I4094" s="249">
        <f t="shared" si="1373"/>
        <v>3773876.38</v>
      </c>
      <c r="J4094" s="67">
        <f t="shared" si="1371"/>
        <v>2.0799999999999999E-2</v>
      </c>
      <c r="K4094" s="259">
        <f t="shared" si="1374"/>
        <v>6541.3857253333326</v>
      </c>
      <c r="L4094" s="250">
        <f t="shared" si="1362"/>
        <v>0.01</v>
      </c>
      <c r="M4094" s="19" t="s">
        <v>1260</v>
      </c>
      <c r="O4094" s="32" t="str">
        <f t="shared" si="1375"/>
        <v>E353</v>
      </c>
      <c r="P4094" s="318"/>
      <c r="T4094" s="19" t="s">
        <v>1260</v>
      </c>
    </row>
    <row r="4095" spans="1:20" outlineLevel="2" x14ac:dyDescent="0.25">
      <c r="A4095" t="s">
        <v>335</v>
      </c>
      <c r="B4095" t="str">
        <f t="shared" si="1372"/>
        <v>E3539 (GIF) Sta Eq, Fredonia 1&amp;2-8</v>
      </c>
      <c r="C4095" s="19" t="s">
        <v>1230</v>
      </c>
      <c r="E4095" s="27">
        <v>43343</v>
      </c>
      <c r="F4095" s="249">
        <v>3773876.38</v>
      </c>
      <c r="G4095" s="67">
        <v>2.0799999999999999E-2</v>
      </c>
      <c r="H4095" s="250">
        <v>6541.38</v>
      </c>
      <c r="I4095" s="249">
        <f t="shared" si="1373"/>
        <v>3773876.38</v>
      </c>
      <c r="J4095" s="67">
        <f t="shared" si="1371"/>
        <v>2.0799999999999999E-2</v>
      </c>
      <c r="K4095" s="259">
        <f t="shared" si="1374"/>
        <v>6541.3857253333326</v>
      </c>
      <c r="L4095" s="250">
        <f t="shared" si="1362"/>
        <v>0.01</v>
      </c>
      <c r="M4095" s="19" t="s">
        <v>1260</v>
      </c>
      <c r="O4095" s="32" t="str">
        <f t="shared" si="1375"/>
        <v>E353</v>
      </c>
      <c r="P4095" s="318"/>
      <c r="T4095" s="19" t="s">
        <v>1260</v>
      </c>
    </row>
    <row r="4096" spans="1:20" outlineLevel="2" x14ac:dyDescent="0.25">
      <c r="A4096" t="s">
        <v>335</v>
      </c>
      <c r="B4096" t="str">
        <f t="shared" si="1372"/>
        <v>E3539 (GIF) Sta Eq, Fredonia 1&amp;2-9</v>
      </c>
      <c r="C4096" s="19" t="s">
        <v>1230</v>
      </c>
      <c r="E4096" s="27">
        <v>43373</v>
      </c>
      <c r="F4096" s="249">
        <v>3773876.38</v>
      </c>
      <c r="G4096" s="67">
        <v>2.0799999999999999E-2</v>
      </c>
      <c r="H4096" s="250">
        <v>6541.38</v>
      </c>
      <c r="I4096" s="249">
        <f t="shared" si="1373"/>
        <v>3773876.38</v>
      </c>
      <c r="J4096" s="67">
        <f t="shared" si="1371"/>
        <v>2.0799999999999999E-2</v>
      </c>
      <c r="K4096" s="259">
        <f t="shared" si="1374"/>
        <v>6541.3857253333326</v>
      </c>
      <c r="L4096" s="250">
        <f t="shared" si="1362"/>
        <v>0.01</v>
      </c>
      <c r="M4096" s="19" t="s">
        <v>1260</v>
      </c>
      <c r="O4096" s="32" t="str">
        <f t="shared" si="1375"/>
        <v>E353</v>
      </c>
      <c r="P4096" s="318"/>
      <c r="T4096" s="19" t="s">
        <v>1260</v>
      </c>
    </row>
    <row r="4097" spans="1:20" outlineLevel="2" x14ac:dyDescent="0.25">
      <c r="A4097" t="s">
        <v>335</v>
      </c>
      <c r="B4097" t="str">
        <f t="shared" si="1372"/>
        <v>E3539 (GIF) Sta Eq, Fredonia 1&amp;2-10</v>
      </c>
      <c r="C4097" s="19" t="s">
        <v>1230</v>
      </c>
      <c r="E4097" s="27">
        <v>43404</v>
      </c>
      <c r="F4097" s="249">
        <v>3773876.38</v>
      </c>
      <c r="G4097" s="67">
        <v>2.0799999999999999E-2</v>
      </c>
      <c r="H4097" s="250">
        <v>6541.38</v>
      </c>
      <c r="I4097" s="249">
        <f t="shared" si="1373"/>
        <v>3773876.38</v>
      </c>
      <c r="J4097" s="67">
        <f t="shared" si="1371"/>
        <v>2.0799999999999999E-2</v>
      </c>
      <c r="K4097" s="259">
        <f t="shared" si="1374"/>
        <v>6541.3857253333326</v>
      </c>
      <c r="L4097" s="250">
        <f t="shared" si="1362"/>
        <v>0.01</v>
      </c>
      <c r="M4097" s="19" t="s">
        <v>1260</v>
      </c>
      <c r="O4097" s="32" t="str">
        <f t="shared" si="1375"/>
        <v>E353</v>
      </c>
      <c r="P4097" s="318"/>
      <c r="T4097" s="19" t="s">
        <v>1260</v>
      </c>
    </row>
    <row r="4098" spans="1:20" outlineLevel="2" x14ac:dyDescent="0.25">
      <c r="A4098" t="s">
        <v>335</v>
      </c>
      <c r="B4098" t="str">
        <f t="shared" si="1372"/>
        <v>E3539 (GIF) Sta Eq, Fredonia 1&amp;2-11</v>
      </c>
      <c r="C4098" s="19" t="s">
        <v>1230</v>
      </c>
      <c r="E4098" s="27">
        <v>43434</v>
      </c>
      <c r="F4098" s="249">
        <v>3773876.38</v>
      </c>
      <c r="G4098" s="67">
        <v>2.0799999999999999E-2</v>
      </c>
      <c r="H4098" s="250">
        <v>6541.38</v>
      </c>
      <c r="I4098" s="249">
        <f t="shared" si="1373"/>
        <v>3773876.38</v>
      </c>
      <c r="J4098" s="67">
        <f t="shared" si="1371"/>
        <v>2.0799999999999999E-2</v>
      </c>
      <c r="K4098" s="259">
        <f t="shared" si="1374"/>
        <v>6541.3857253333326</v>
      </c>
      <c r="L4098" s="250">
        <f t="shared" si="1362"/>
        <v>0.01</v>
      </c>
      <c r="M4098" s="19" t="s">
        <v>1260</v>
      </c>
      <c r="O4098" s="32" t="str">
        <f t="shared" si="1375"/>
        <v>E353</v>
      </c>
      <c r="P4098" s="318"/>
      <c r="T4098" s="19" t="s">
        <v>1260</v>
      </c>
    </row>
    <row r="4099" spans="1:20" outlineLevel="2" x14ac:dyDescent="0.25">
      <c r="A4099" t="s">
        <v>335</v>
      </c>
      <c r="B4099" t="str">
        <f t="shared" si="1372"/>
        <v>E3539 (GIF) Sta Eq, Fredonia 1&amp;2-12</v>
      </c>
      <c r="C4099" s="19" t="s">
        <v>1230</v>
      </c>
      <c r="E4099" s="27">
        <v>43465</v>
      </c>
      <c r="F4099" s="249">
        <v>3773876.38</v>
      </c>
      <c r="G4099" s="67">
        <v>2.0799999999999999E-2</v>
      </c>
      <c r="H4099" s="250">
        <v>6541.38</v>
      </c>
      <c r="I4099" s="249">
        <f t="shared" si="1373"/>
        <v>3773876.38</v>
      </c>
      <c r="J4099" s="67">
        <f t="shared" si="1371"/>
        <v>2.0799999999999999E-2</v>
      </c>
      <c r="K4099" s="259">
        <f t="shared" si="1374"/>
        <v>6541.3857253333326</v>
      </c>
      <c r="L4099" s="250">
        <f t="shared" si="1362"/>
        <v>0.01</v>
      </c>
      <c r="M4099" s="19" t="s">
        <v>1260</v>
      </c>
      <c r="O4099" s="32" t="str">
        <f t="shared" si="1375"/>
        <v>E353</v>
      </c>
      <c r="P4099" s="318"/>
      <c r="T4099" s="19" t="s">
        <v>1260</v>
      </c>
    </row>
    <row r="4100" spans="1:20" s="19" customFormat="1" ht="15.75" outlineLevel="1" thickBot="1" x14ac:dyDescent="0.3">
      <c r="A4100" s="28" t="s">
        <v>938</v>
      </c>
      <c r="C4100" s="20" t="s">
        <v>1233</v>
      </c>
      <c r="E4100" s="104" t="s">
        <v>1266</v>
      </c>
      <c r="F4100" s="29"/>
      <c r="G4100" s="30"/>
      <c r="H4100" s="41">
        <f>SUBTOTAL(9,H4088:H4099)</f>
        <v>77967.509999999995</v>
      </c>
      <c r="I4100" s="29"/>
      <c r="J4100" s="30">
        <f t="shared" si="1371"/>
        <v>0</v>
      </c>
      <c r="K4100" s="41">
        <f>SUBTOTAL(9,K4088:K4099)</f>
        <v>78496.628703999988</v>
      </c>
      <c r="L4100" s="41">
        <f t="shared" si="1362"/>
        <v>529.12</v>
      </c>
      <c r="O4100" s="32" t="str">
        <f>LEFT(A4100,5)</f>
        <v>E3539</v>
      </c>
      <c r="P4100" s="318">
        <f>-L4100/2</f>
        <v>-264.56</v>
      </c>
    </row>
    <row r="4101" spans="1:20" ht="15.75" outlineLevel="2" thickTop="1" x14ac:dyDescent="0.25">
      <c r="A4101" t="s">
        <v>336</v>
      </c>
      <c r="B4101" t="str">
        <f t="shared" ref="B4101:B4112" si="1376">CONCATENATE(A4101,"-",MONTH(E4101))</f>
        <v>E3539 (GIF) Sta Eq, Fredonia 3&amp;4-1</v>
      </c>
      <c r="C4101" s="19" t="s">
        <v>1230</v>
      </c>
      <c r="E4101" s="27">
        <v>43131</v>
      </c>
      <c r="F4101" s="249">
        <v>1732090.29</v>
      </c>
      <c r="G4101" s="67">
        <v>2.0799999999999999E-2</v>
      </c>
      <c r="H4101" s="250">
        <v>3002.29</v>
      </c>
      <c r="I4101" s="249">
        <f t="shared" ref="I4101:I4112" si="1377">VLOOKUP(CONCATENATE(A4101,"-12"),$B$6:$F$7816,5,FALSE)</f>
        <v>1732090.29</v>
      </c>
      <c r="J4101" s="67">
        <f t="shared" si="1371"/>
        <v>2.0799999999999999E-2</v>
      </c>
      <c r="K4101" s="259">
        <f t="shared" ref="K4101:K4112" si="1378">I4101*J4101/12</f>
        <v>3002.2898359999999</v>
      </c>
      <c r="L4101" s="250">
        <f t="shared" si="1362"/>
        <v>0</v>
      </c>
      <c r="M4101" s="19" t="s">
        <v>1260</v>
      </c>
      <c r="O4101" s="32" t="str">
        <f t="shared" ref="O4101:O4112" si="1379">LEFT(A4101,4)</f>
        <v>E353</v>
      </c>
      <c r="P4101" s="318"/>
      <c r="T4101" s="19" t="s">
        <v>1260</v>
      </c>
    </row>
    <row r="4102" spans="1:20" outlineLevel="2" x14ac:dyDescent="0.25">
      <c r="A4102" t="s">
        <v>336</v>
      </c>
      <c r="B4102" t="str">
        <f t="shared" si="1376"/>
        <v>E3539 (GIF) Sta Eq, Fredonia 3&amp;4-2</v>
      </c>
      <c r="C4102" s="19" t="s">
        <v>1230</v>
      </c>
      <c r="E4102" s="27">
        <v>43159</v>
      </c>
      <c r="F4102" s="249">
        <v>1732090.29</v>
      </c>
      <c r="G4102" s="67">
        <v>2.0799999999999999E-2</v>
      </c>
      <c r="H4102" s="250">
        <v>3002.29</v>
      </c>
      <c r="I4102" s="249">
        <f t="shared" si="1377"/>
        <v>1732090.29</v>
      </c>
      <c r="J4102" s="67">
        <f t="shared" si="1371"/>
        <v>2.0799999999999999E-2</v>
      </c>
      <c r="K4102" s="259">
        <f t="shared" si="1378"/>
        <v>3002.2898359999999</v>
      </c>
      <c r="L4102" s="250">
        <f t="shared" si="1362"/>
        <v>0</v>
      </c>
      <c r="M4102" s="19" t="s">
        <v>1260</v>
      </c>
      <c r="O4102" s="32" t="str">
        <f t="shared" si="1379"/>
        <v>E353</v>
      </c>
      <c r="P4102" s="318"/>
      <c r="T4102" s="19" t="s">
        <v>1260</v>
      </c>
    </row>
    <row r="4103" spans="1:20" outlineLevel="2" x14ac:dyDescent="0.25">
      <c r="A4103" t="s">
        <v>336</v>
      </c>
      <c r="B4103" t="str">
        <f t="shared" si="1376"/>
        <v>E3539 (GIF) Sta Eq, Fredonia 3&amp;4-3</v>
      </c>
      <c r="C4103" s="19" t="s">
        <v>1230</v>
      </c>
      <c r="E4103" s="27">
        <v>43190</v>
      </c>
      <c r="F4103" s="249">
        <v>1732090.29</v>
      </c>
      <c r="G4103" s="67">
        <v>2.0799999999999999E-2</v>
      </c>
      <c r="H4103" s="250">
        <v>3002.29</v>
      </c>
      <c r="I4103" s="249">
        <f t="shared" si="1377"/>
        <v>1732090.29</v>
      </c>
      <c r="J4103" s="67">
        <f t="shared" si="1371"/>
        <v>2.0799999999999999E-2</v>
      </c>
      <c r="K4103" s="259">
        <f t="shared" si="1378"/>
        <v>3002.2898359999999</v>
      </c>
      <c r="L4103" s="250">
        <f t="shared" si="1362"/>
        <v>0</v>
      </c>
      <c r="M4103" s="19" t="s">
        <v>1260</v>
      </c>
      <c r="O4103" s="32" t="str">
        <f t="shared" si="1379"/>
        <v>E353</v>
      </c>
      <c r="P4103" s="318"/>
      <c r="T4103" s="19" t="s">
        <v>1260</v>
      </c>
    </row>
    <row r="4104" spans="1:20" outlineLevel="2" x14ac:dyDescent="0.25">
      <c r="A4104" t="s">
        <v>336</v>
      </c>
      <c r="B4104" t="str">
        <f t="shared" si="1376"/>
        <v>E3539 (GIF) Sta Eq, Fredonia 3&amp;4-4</v>
      </c>
      <c r="C4104" s="19" t="s">
        <v>1230</v>
      </c>
      <c r="E4104" s="27">
        <v>43220</v>
      </c>
      <c r="F4104" s="249">
        <v>1732090.29</v>
      </c>
      <c r="G4104" s="67">
        <v>2.0799999999999999E-2</v>
      </c>
      <c r="H4104" s="250">
        <v>3002.29</v>
      </c>
      <c r="I4104" s="249">
        <f t="shared" si="1377"/>
        <v>1732090.29</v>
      </c>
      <c r="J4104" s="67">
        <f t="shared" si="1371"/>
        <v>2.0799999999999999E-2</v>
      </c>
      <c r="K4104" s="259">
        <f t="shared" si="1378"/>
        <v>3002.2898359999999</v>
      </c>
      <c r="L4104" s="250">
        <f t="shared" si="1362"/>
        <v>0</v>
      </c>
      <c r="M4104" s="19" t="s">
        <v>1260</v>
      </c>
      <c r="O4104" s="32" t="str">
        <f t="shared" si="1379"/>
        <v>E353</v>
      </c>
      <c r="P4104" s="318"/>
      <c r="T4104" s="19" t="s">
        <v>1260</v>
      </c>
    </row>
    <row r="4105" spans="1:20" outlineLevel="2" x14ac:dyDescent="0.25">
      <c r="A4105" t="s">
        <v>336</v>
      </c>
      <c r="B4105" t="str">
        <f t="shared" si="1376"/>
        <v>E3539 (GIF) Sta Eq, Fredonia 3&amp;4-5</v>
      </c>
      <c r="C4105" s="19" t="s">
        <v>1230</v>
      </c>
      <c r="E4105" s="27">
        <v>43251</v>
      </c>
      <c r="F4105" s="249">
        <v>1732090.29</v>
      </c>
      <c r="G4105" s="67">
        <v>2.0799999999999999E-2</v>
      </c>
      <c r="H4105" s="250">
        <v>3002.29</v>
      </c>
      <c r="I4105" s="249">
        <f t="shared" si="1377"/>
        <v>1732090.29</v>
      </c>
      <c r="J4105" s="67">
        <f t="shared" si="1371"/>
        <v>2.0799999999999999E-2</v>
      </c>
      <c r="K4105" s="259">
        <f t="shared" si="1378"/>
        <v>3002.2898359999999</v>
      </c>
      <c r="L4105" s="250">
        <f t="shared" si="1362"/>
        <v>0</v>
      </c>
      <c r="M4105" s="19" t="s">
        <v>1260</v>
      </c>
      <c r="O4105" s="32" t="str">
        <f t="shared" si="1379"/>
        <v>E353</v>
      </c>
      <c r="P4105" s="318"/>
      <c r="T4105" s="19" t="s">
        <v>1260</v>
      </c>
    </row>
    <row r="4106" spans="1:20" outlineLevel="2" x14ac:dyDescent="0.25">
      <c r="A4106" t="s">
        <v>336</v>
      </c>
      <c r="B4106" t="str">
        <f t="shared" si="1376"/>
        <v>E3539 (GIF) Sta Eq, Fredonia 3&amp;4-6</v>
      </c>
      <c r="C4106" s="19" t="s">
        <v>1230</v>
      </c>
      <c r="E4106" s="27">
        <v>43281</v>
      </c>
      <c r="F4106" s="249">
        <v>1732090.29</v>
      </c>
      <c r="G4106" s="67">
        <v>2.0799999999999999E-2</v>
      </c>
      <c r="H4106" s="250">
        <v>3002.29</v>
      </c>
      <c r="I4106" s="249">
        <f t="shared" si="1377"/>
        <v>1732090.29</v>
      </c>
      <c r="J4106" s="67">
        <f t="shared" si="1371"/>
        <v>2.0799999999999999E-2</v>
      </c>
      <c r="K4106" s="259">
        <f t="shared" si="1378"/>
        <v>3002.2898359999999</v>
      </c>
      <c r="L4106" s="250">
        <f t="shared" si="1362"/>
        <v>0</v>
      </c>
      <c r="M4106" s="19" t="s">
        <v>1260</v>
      </c>
      <c r="O4106" s="32" t="str">
        <f t="shared" si="1379"/>
        <v>E353</v>
      </c>
      <c r="P4106" s="318"/>
      <c r="T4106" s="19" t="s">
        <v>1260</v>
      </c>
    </row>
    <row r="4107" spans="1:20" outlineLevel="2" x14ac:dyDescent="0.25">
      <c r="A4107" t="s">
        <v>336</v>
      </c>
      <c r="B4107" t="str">
        <f t="shared" si="1376"/>
        <v>E3539 (GIF) Sta Eq, Fredonia 3&amp;4-7</v>
      </c>
      <c r="C4107" s="19" t="s">
        <v>1230</v>
      </c>
      <c r="E4107" s="27">
        <v>43312</v>
      </c>
      <c r="F4107" s="249">
        <v>1732090.29</v>
      </c>
      <c r="G4107" s="67">
        <v>2.0799999999999999E-2</v>
      </c>
      <c r="H4107" s="250">
        <v>3002.29</v>
      </c>
      <c r="I4107" s="249">
        <f t="shared" si="1377"/>
        <v>1732090.29</v>
      </c>
      <c r="J4107" s="67">
        <f t="shared" si="1371"/>
        <v>2.0799999999999999E-2</v>
      </c>
      <c r="K4107" s="259">
        <f t="shared" si="1378"/>
        <v>3002.2898359999999</v>
      </c>
      <c r="L4107" s="250">
        <f t="shared" si="1362"/>
        <v>0</v>
      </c>
      <c r="M4107" s="19" t="s">
        <v>1260</v>
      </c>
      <c r="O4107" s="32" t="str">
        <f t="shared" si="1379"/>
        <v>E353</v>
      </c>
      <c r="P4107" s="318"/>
      <c r="T4107" s="19" t="s">
        <v>1260</v>
      </c>
    </row>
    <row r="4108" spans="1:20" outlineLevel="2" x14ac:dyDescent="0.25">
      <c r="A4108" t="s">
        <v>336</v>
      </c>
      <c r="B4108" t="str">
        <f t="shared" si="1376"/>
        <v>E3539 (GIF) Sta Eq, Fredonia 3&amp;4-8</v>
      </c>
      <c r="C4108" s="19" t="s">
        <v>1230</v>
      </c>
      <c r="E4108" s="27">
        <v>43343</v>
      </c>
      <c r="F4108" s="249">
        <v>1732090.29</v>
      </c>
      <c r="G4108" s="67">
        <v>2.0799999999999999E-2</v>
      </c>
      <c r="H4108" s="250">
        <v>3002.29</v>
      </c>
      <c r="I4108" s="249">
        <f t="shared" si="1377"/>
        <v>1732090.29</v>
      </c>
      <c r="J4108" s="67">
        <f t="shared" si="1371"/>
        <v>2.0799999999999999E-2</v>
      </c>
      <c r="K4108" s="259">
        <f t="shared" si="1378"/>
        <v>3002.2898359999999</v>
      </c>
      <c r="L4108" s="250">
        <f t="shared" si="1362"/>
        <v>0</v>
      </c>
      <c r="M4108" s="19" t="s">
        <v>1260</v>
      </c>
      <c r="O4108" s="32" t="str">
        <f t="shared" si="1379"/>
        <v>E353</v>
      </c>
      <c r="P4108" s="318"/>
      <c r="T4108" s="19" t="s">
        <v>1260</v>
      </c>
    </row>
    <row r="4109" spans="1:20" outlineLevel="2" x14ac:dyDescent="0.25">
      <c r="A4109" t="s">
        <v>336</v>
      </c>
      <c r="B4109" t="str">
        <f t="shared" si="1376"/>
        <v>E3539 (GIF) Sta Eq, Fredonia 3&amp;4-9</v>
      </c>
      <c r="C4109" s="19" t="s">
        <v>1230</v>
      </c>
      <c r="E4109" s="27">
        <v>43373</v>
      </c>
      <c r="F4109" s="249">
        <v>1732090.29</v>
      </c>
      <c r="G4109" s="67">
        <v>2.0799999999999999E-2</v>
      </c>
      <c r="H4109" s="250">
        <v>3002.29</v>
      </c>
      <c r="I4109" s="249">
        <f t="shared" si="1377"/>
        <v>1732090.29</v>
      </c>
      <c r="J4109" s="67">
        <f t="shared" si="1371"/>
        <v>2.0799999999999999E-2</v>
      </c>
      <c r="K4109" s="259">
        <f t="shared" si="1378"/>
        <v>3002.2898359999999</v>
      </c>
      <c r="L4109" s="250">
        <f t="shared" si="1362"/>
        <v>0</v>
      </c>
      <c r="M4109" s="19" t="s">
        <v>1260</v>
      </c>
      <c r="O4109" s="32" t="str">
        <f t="shared" si="1379"/>
        <v>E353</v>
      </c>
      <c r="P4109" s="318"/>
      <c r="T4109" s="19" t="s">
        <v>1260</v>
      </c>
    </row>
    <row r="4110" spans="1:20" outlineLevel="2" x14ac:dyDescent="0.25">
      <c r="A4110" t="s">
        <v>336</v>
      </c>
      <c r="B4110" t="str">
        <f t="shared" si="1376"/>
        <v>E3539 (GIF) Sta Eq, Fredonia 3&amp;4-10</v>
      </c>
      <c r="C4110" s="19" t="s">
        <v>1230</v>
      </c>
      <c r="E4110" s="27">
        <v>43404</v>
      </c>
      <c r="F4110" s="249">
        <v>1732090.29</v>
      </c>
      <c r="G4110" s="67">
        <v>2.0799999999999999E-2</v>
      </c>
      <c r="H4110" s="250">
        <v>3002.29</v>
      </c>
      <c r="I4110" s="249">
        <f t="shared" si="1377"/>
        <v>1732090.29</v>
      </c>
      <c r="J4110" s="67">
        <f t="shared" si="1371"/>
        <v>2.0799999999999999E-2</v>
      </c>
      <c r="K4110" s="259">
        <f t="shared" si="1378"/>
        <v>3002.2898359999999</v>
      </c>
      <c r="L4110" s="250">
        <f t="shared" si="1362"/>
        <v>0</v>
      </c>
      <c r="M4110" s="19" t="s">
        <v>1260</v>
      </c>
      <c r="O4110" s="32" t="str">
        <f t="shared" si="1379"/>
        <v>E353</v>
      </c>
      <c r="P4110" s="318"/>
      <c r="T4110" s="19" t="s">
        <v>1260</v>
      </c>
    </row>
    <row r="4111" spans="1:20" outlineLevel="2" x14ac:dyDescent="0.25">
      <c r="A4111" t="s">
        <v>336</v>
      </c>
      <c r="B4111" t="str">
        <f t="shared" si="1376"/>
        <v>E3539 (GIF) Sta Eq, Fredonia 3&amp;4-11</v>
      </c>
      <c r="C4111" s="19" t="s">
        <v>1230</v>
      </c>
      <c r="E4111" s="27">
        <v>43434</v>
      </c>
      <c r="F4111" s="249">
        <v>1732090.29</v>
      </c>
      <c r="G4111" s="67">
        <v>2.0799999999999999E-2</v>
      </c>
      <c r="H4111" s="250">
        <v>3002.29</v>
      </c>
      <c r="I4111" s="249">
        <f t="shared" si="1377"/>
        <v>1732090.29</v>
      </c>
      <c r="J4111" s="67">
        <f t="shared" si="1371"/>
        <v>2.0799999999999999E-2</v>
      </c>
      <c r="K4111" s="259">
        <f t="shared" si="1378"/>
        <v>3002.2898359999999</v>
      </c>
      <c r="L4111" s="250">
        <f t="shared" si="1362"/>
        <v>0</v>
      </c>
      <c r="M4111" s="19" t="s">
        <v>1260</v>
      </c>
      <c r="O4111" s="32" t="str">
        <f t="shared" si="1379"/>
        <v>E353</v>
      </c>
      <c r="P4111" s="318"/>
      <c r="T4111" s="19" t="s">
        <v>1260</v>
      </c>
    </row>
    <row r="4112" spans="1:20" outlineLevel="2" x14ac:dyDescent="0.25">
      <c r="A4112" t="s">
        <v>336</v>
      </c>
      <c r="B4112" t="str">
        <f t="shared" si="1376"/>
        <v>E3539 (GIF) Sta Eq, Fredonia 3&amp;4-12</v>
      </c>
      <c r="C4112" s="19" t="s">
        <v>1230</v>
      </c>
      <c r="E4112" s="27">
        <v>43465</v>
      </c>
      <c r="F4112" s="249">
        <v>1732090.29</v>
      </c>
      <c r="G4112" s="67">
        <v>2.0799999999999999E-2</v>
      </c>
      <c r="H4112" s="250">
        <v>3002.29</v>
      </c>
      <c r="I4112" s="249">
        <f t="shared" si="1377"/>
        <v>1732090.29</v>
      </c>
      <c r="J4112" s="67">
        <f t="shared" si="1371"/>
        <v>2.0799999999999999E-2</v>
      </c>
      <c r="K4112" s="259">
        <f t="shared" si="1378"/>
        <v>3002.2898359999999</v>
      </c>
      <c r="L4112" s="250">
        <f t="shared" si="1362"/>
        <v>0</v>
      </c>
      <c r="M4112" s="19" t="s">
        <v>1260</v>
      </c>
      <c r="O4112" s="32" t="str">
        <f t="shared" si="1379"/>
        <v>E353</v>
      </c>
      <c r="P4112" s="318"/>
      <c r="T4112" s="19" t="s">
        <v>1260</v>
      </c>
    </row>
    <row r="4113" spans="1:20" s="19" customFormat="1" ht="15.75" outlineLevel="1" thickBot="1" x14ac:dyDescent="0.3">
      <c r="A4113" s="28" t="s">
        <v>939</v>
      </c>
      <c r="C4113" s="20" t="s">
        <v>1233</v>
      </c>
      <c r="E4113" s="104" t="s">
        <v>1266</v>
      </c>
      <c r="F4113" s="29"/>
      <c r="G4113" s="30"/>
      <c r="H4113" s="41">
        <f>SUBTOTAL(9,H4101:H4112)</f>
        <v>36027.480000000003</v>
      </c>
      <c r="I4113" s="29"/>
      <c r="J4113" s="30">
        <f t="shared" si="1371"/>
        <v>0</v>
      </c>
      <c r="K4113" s="41">
        <f>SUBTOTAL(9,K4101:K4112)</f>
        <v>36027.478031999999</v>
      </c>
      <c r="L4113" s="41">
        <f t="shared" si="1362"/>
        <v>0</v>
      </c>
      <c r="O4113" s="32" t="str">
        <f>LEFT(A4113,5)</f>
        <v>E3539</v>
      </c>
      <c r="P4113" s="318">
        <f>-L4113/2</f>
        <v>0</v>
      </c>
    </row>
    <row r="4114" spans="1:20" ht="15.75" outlineLevel="2" thickTop="1" x14ac:dyDescent="0.25">
      <c r="A4114" t="s">
        <v>337</v>
      </c>
      <c r="B4114" t="str">
        <f t="shared" ref="B4114:B4125" si="1380">CONCATENATE(A4114,"-",MONTH(E4114))</f>
        <v>E3539 (GIF) Sta Eq, Goldendale-1</v>
      </c>
      <c r="C4114" s="19" t="s">
        <v>1230</v>
      </c>
      <c r="E4114" s="27">
        <v>43131</v>
      </c>
      <c r="F4114" s="249">
        <v>411060</v>
      </c>
      <c r="G4114" s="67">
        <v>2.0799999999999999E-2</v>
      </c>
      <c r="H4114" s="250">
        <v>712.51</v>
      </c>
      <c r="I4114" s="249">
        <f t="shared" ref="I4114:I4125" si="1381">VLOOKUP(CONCATENATE(A4114,"-12"),$B$6:$F$7816,5,FALSE)</f>
        <v>411060</v>
      </c>
      <c r="J4114" s="67">
        <f t="shared" si="1371"/>
        <v>2.0799999999999999E-2</v>
      </c>
      <c r="K4114" s="259">
        <f t="shared" ref="K4114:K4125" si="1382">I4114*J4114/12</f>
        <v>712.50399999999991</v>
      </c>
      <c r="L4114" s="250">
        <f t="shared" si="1362"/>
        <v>-0.01</v>
      </c>
      <c r="M4114" s="19" t="s">
        <v>1260</v>
      </c>
      <c r="O4114" s="32" t="str">
        <f t="shared" ref="O4114:O4125" si="1383">LEFT(A4114,4)</f>
        <v>E353</v>
      </c>
      <c r="P4114" s="318"/>
      <c r="Q4114" s="31">
        <f t="shared" ref="Q4114:Q4125" si="1384">F4114*G4114/12-H4114</f>
        <v>-6.0000000000854925E-3</v>
      </c>
      <c r="T4114" s="19" t="s">
        <v>1260</v>
      </c>
    </row>
    <row r="4115" spans="1:20" outlineLevel="2" x14ac:dyDescent="0.25">
      <c r="A4115" t="s">
        <v>337</v>
      </c>
      <c r="B4115" t="str">
        <f t="shared" si="1380"/>
        <v>E3539 (GIF) Sta Eq, Goldendale-2</v>
      </c>
      <c r="C4115" s="19" t="s">
        <v>1230</v>
      </c>
      <c r="E4115" s="27">
        <v>43159</v>
      </c>
      <c r="F4115" s="249">
        <v>411060</v>
      </c>
      <c r="G4115" s="67">
        <v>2.0799999999999999E-2</v>
      </c>
      <c r="H4115" s="250">
        <v>712.51</v>
      </c>
      <c r="I4115" s="249">
        <f t="shared" si="1381"/>
        <v>411060</v>
      </c>
      <c r="J4115" s="67">
        <f t="shared" si="1371"/>
        <v>2.0799999999999999E-2</v>
      </c>
      <c r="K4115" s="259">
        <f t="shared" si="1382"/>
        <v>712.50399999999991</v>
      </c>
      <c r="L4115" s="250">
        <f t="shared" si="1362"/>
        <v>-0.01</v>
      </c>
      <c r="M4115" s="19" t="s">
        <v>1260</v>
      </c>
      <c r="O4115" s="32" t="str">
        <f t="shared" si="1383"/>
        <v>E353</v>
      </c>
      <c r="P4115" s="318"/>
      <c r="Q4115" s="31">
        <f t="shared" si="1384"/>
        <v>-6.0000000000854925E-3</v>
      </c>
      <c r="T4115" s="19" t="s">
        <v>1260</v>
      </c>
    </row>
    <row r="4116" spans="1:20" outlineLevel="2" x14ac:dyDescent="0.25">
      <c r="A4116" t="s">
        <v>337</v>
      </c>
      <c r="B4116" t="str">
        <f t="shared" si="1380"/>
        <v>E3539 (GIF) Sta Eq, Goldendale-3</v>
      </c>
      <c r="C4116" s="19" t="s">
        <v>1230</v>
      </c>
      <c r="E4116" s="27">
        <v>43190</v>
      </c>
      <c r="F4116" s="249">
        <v>411060</v>
      </c>
      <c r="G4116" s="67">
        <v>2.0799999999999999E-2</v>
      </c>
      <c r="H4116" s="250">
        <v>712.51</v>
      </c>
      <c r="I4116" s="249">
        <f t="shared" si="1381"/>
        <v>411060</v>
      </c>
      <c r="J4116" s="67">
        <f t="shared" si="1371"/>
        <v>2.0799999999999999E-2</v>
      </c>
      <c r="K4116" s="259">
        <f t="shared" si="1382"/>
        <v>712.50399999999991</v>
      </c>
      <c r="L4116" s="250">
        <f t="shared" ref="L4116:L4179" si="1385">ROUND(K4116-H4116,2)</f>
        <v>-0.01</v>
      </c>
      <c r="M4116" s="19" t="s">
        <v>1260</v>
      </c>
      <c r="O4116" s="32" t="str">
        <f t="shared" si="1383"/>
        <v>E353</v>
      </c>
      <c r="P4116" s="318"/>
      <c r="Q4116" s="31">
        <f t="shared" si="1384"/>
        <v>-6.0000000000854925E-3</v>
      </c>
      <c r="T4116" s="19" t="s">
        <v>1260</v>
      </c>
    </row>
    <row r="4117" spans="1:20" outlineLevel="2" x14ac:dyDescent="0.25">
      <c r="A4117" t="s">
        <v>337</v>
      </c>
      <c r="B4117" t="str">
        <f t="shared" si="1380"/>
        <v>E3539 (GIF) Sta Eq, Goldendale-4</v>
      </c>
      <c r="C4117" s="19" t="s">
        <v>1230</v>
      </c>
      <c r="E4117" s="27">
        <v>43220</v>
      </c>
      <c r="F4117" s="249">
        <v>411060</v>
      </c>
      <c r="G4117" s="67">
        <v>2.0799999999999999E-2</v>
      </c>
      <c r="H4117" s="250">
        <v>712.51</v>
      </c>
      <c r="I4117" s="249">
        <f t="shared" si="1381"/>
        <v>411060</v>
      </c>
      <c r="J4117" s="67">
        <f t="shared" si="1371"/>
        <v>2.0799999999999999E-2</v>
      </c>
      <c r="K4117" s="259">
        <f t="shared" si="1382"/>
        <v>712.50399999999991</v>
      </c>
      <c r="L4117" s="250">
        <f t="shared" si="1385"/>
        <v>-0.01</v>
      </c>
      <c r="M4117" s="19" t="s">
        <v>1260</v>
      </c>
      <c r="O4117" s="32" t="str">
        <f t="shared" si="1383"/>
        <v>E353</v>
      </c>
      <c r="P4117" s="318"/>
      <c r="Q4117" s="31">
        <f t="shared" si="1384"/>
        <v>-6.0000000000854925E-3</v>
      </c>
      <c r="T4117" s="19" t="s">
        <v>1260</v>
      </c>
    </row>
    <row r="4118" spans="1:20" outlineLevel="2" x14ac:dyDescent="0.25">
      <c r="A4118" t="s">
        <v>337</v>
      </c>
      <c r="B4118" t="str">
        <f t="shared" si="1380"/>
        <v>E3539 (GIF) Sta Eq, Goldendale-5</v>
      </c>
      <c r="C4118" s="19" t="s">
        <v>1230</v>
      </c>
      <c r="E4118" s="27">
        <v>43251</v>
      </c>
      <c r="F4118" s="249">
        <v>411060</v>
      </c>
      <c r="G4118" s="67">
        <v>2.0799999999999999E-2</v>
      </c>
      <c r="H4118" s="250">
        <v>712.51</v>
      </c>
      <c r="I4118" s="249">
        <f t="shared" si="1381"/>
        <v>411060</v>
      </c>
      <c r="J4118" s="67">
        <f t="shared" si="1371"/>
        <v>2.0799999999999999E-2</v>
      </c>
      <c r="K4118" s="259">
        <f t="shared" si="1382"/>
        <v>712.50399999999991</v>
      </c>
      <c r="L4118" s="250">
        <f t="shared" si="1385"/>
        <v>-0.01</v>
      </c>
      <c r="M4118" s="19" t="s">
        <v>1260</v>
      </c>
      <c r="O4118" s="32" t="str">
        <f t="shared" si="1383"/>
        <v>E353</v>
      </c>
      <c r="P4118" s="318"/>
      <c r="Q4118" s="31">
        <f t="shared" si="1384"/>
        <v>-6.0000000000854925E-3</v>
      </c>
      <c r="T4118" s="19" t="s">
        <v>1260</v>
      </c>
    </row>
    <row r="4119" spans="1:20" outlineLevel="2" x14ac:dyDescent="0.25">
      <c r="A4119" t="s">
        <v>337</v>
      </c>
      <c r="B4119" t="str">
        <f t="shared" si="1380"/>
        <v>E3539 (GIF) Sta Eq, Goldendale-6</v>
      </c>
      <c r="C4119" s="19" t="s">
        <v>1230</v>
      </c>
      <c r="E4119" s="27">
        <v>43281</v>
      </c>
      <c r="F4119" s="249">
        <v>411060</v>
      </c>
      <c r="G4119" s="67">
        <v>2.0799999999999999E-2</v>
      </c>
      <c r="H4119" s="250">
        <v>712.51</v>
      </c>
      <c r="I4119" s="249">
        <f t="shared" si="1381"/>
        <v>411060</v>
      </c>
      <c r="J4119" s="67">
        <f t="shared" si="1371"/>
        <v>2.0799999999999999E-2</v>
      </c>
      <c r="K4119" s="259">
        <f t="shared" si="1382"/>
        <v>712.50399999999991</v>
      </c>
      <c r="L4119" s="250">
        <f t="shared" si="1385"/>
        <v>-0.01</v>
      </c>
      <c r="M4119" s="19" t="s">
        <v>1260</v>
      </c>
      <c r="O4119" s="32" t="str">
        <f t="shared" si="1383"/>
        <v>E353</v>
      </c>
      <c r="P4119" s="318"/>
      <c r="Q4119" s="31">
        <f t="shared" si="1384"/>
        <v>-6.0000000000854925E-3</v>
      </c>
      <c r="T4119" s="19" t="s">
        <v>1260</v>
      </c>
    </row>
    <row r="4120" spans="1:20" outlineLevel="2" x14ac:dyDescent="0.25">
      <c r="A4120" t="s">
        <v>337</v>
      </c>
      <c r="B4120" t="str">
        <f t="shared" si="1380"/>
        <v>E3539 (GIF) Sta Eq, Goldendale-7</v>
      </c>
      <c r="C4120" s="19" t="s">
        <v>1230</v>
      </c>
      <c r="E4120" s="27">
        <v>43312</v>
      </c>
      <c r="F4120" s="249">
        <v>411060</v>
      </c>
      <c r="G4120" s="67">
        <v>2.0799999999999999E-2</v>
      </c>
      <c r="H4120" s="250">
        <v>712.51</v>
      </c>
      <c r="I4120" s="249">
        <f t="shared" si="1381"/>
        <v>411060</v>
      </c>
      <c r="J4120" s="67">
        <f t="shared" si="1371"/>
        <v>2.0799999999999999E-2</v>
      </c>
      <c r="K4120" s="259">
        <f t="shared" si="1382"/>
        <v>712.50399999999991</v>
      </c>
      <c r="L4120" s="250">
        <f t="shared" si="1385"/>
        <v>-0.01</v>
      </c>
      <c r="M4120" s="19" t="s">
        <v>1260</v>
      </c>
      <c r="O4120" s="32" t="str">
        <f t="shared" si="1383"/>
        <v>E353</v>
      </c>
      <c r="P4120" s="318"/>
      <c r="Q4120" s="31">
        <f t="shared" si="1384"/>
        <v>-6.0000000000854925E-3</v>
      </c>
      <c r="T4120" s="19" t="s">
        <v>1260</v>
      </c>
    </row>
    <row r="4121" spans="1:20" outlineLevel="2" x14ac:dyDescent="0.25">
      <c r="A4121" t="s">
        <v>337</v>
      </c>
      <c r="B4121" t="str">
        <f t="shared" si="1380"/>
        <v>E3539 (GIF) Sta Eq, Goldendale-8</v>
      </c>
      <c r="C4121" s="19" t="s">
        <v>1230</v>
      </c>
      <c r="E4121" s="27">
        <v>43343</v>
      </c>
      <c r="F4121" s="249">
        <v>411060</v>
      </c>
      <c r="G4121" s="67">
        <v>2.0799999999999999E-2</v>
      </c>
      <c r="H4121" s="250">
        <v>712.51</v>
      </c>
      <c r="I4121" s="249">
        <f t="shared" si="1381"/>
        <v>411060</v>
      </c>
      <c r="J4121" s="67">
        <f t="shared" si="1371"/>
        <v>2.0799999999999999E-2</v>
      </c>
      <c r="K4121" s="259">
        <f t="shared" si="1382"/>
        <v>712.50399999999991</v>
      </c>
      <c r="L4121" s="250">
        <f t="shared" si="1385"/>
        <v>-0.01</v>
      </c>
      <c r="M4121" s="19" t="s">
        <v>1260</v>
      </c>
      <c r="O4121" s="32" t="str">
        <f t="shared" si="1383"/>
        <v>E353</v>
      </c>
      <c r="P4121" s="318"/>
      <c r="Q4121" s="31">
        <f t="shared" si="1384"/>
        <v>-6.0000000000854925E-3</v>
      </c>
      <c r="T4121" s="19" t="s">
        <v>1260</v>
      </c>
    </row>
    <row r="4122" spans="1:20" outlineLevel="2" x14ac:dyDescent="0.25">
      <c r="A4122" t="s">
        <v>337</v>
      </c>
      <c r="B4122" t="str">
        <f t="shared" si="1380"/>
        <v>E3539 (GIF) Sta Eq, Goldendale-9</v>
      </c>
      <c r="C4122" s="19" t="s">
        <v>1230</v>
      </c>
      <c r="E4122" s="27">
        <v>43373</v>
      </c>
      <c r="F4122" s="249">
        <v>411060</v>
      </c>
      <c r="G4122" s="67">
        <v>2.0799999999999999E-2</v>
      </c>
      <c r="H4122" s="250">
        <v>712.51</v>
      </c>
      <c r="I4122" s="249">
        <f t="shared" si="1381"/>
        <v>411060</v>
      </c>
      <c r="J4122" s="67">
        <f t="shared" si="1371"/>
        <v>2.0799999999999999E-2</v>
      </c>
      <c r="K4122" s="259">
        <f t="shared" si="1382"/>
        <v>712.50399999999991</v>
      </c>
      <c r="L4122" s="250">
        <f t="shared" si="1385"/>
        <v>-0.01</v>
      </c>
      <c r="M4122" s="19" t="s">
        <v>1260</v>
      </c>
      <c r="O4122" s="32" t="str">
        <f t="shared" si="1383"/>
        <v>E353</v>
      </c>
      <c r="P4122" s="318"/>
      <c r="Q4122" s="31">
        <f t="shared" si="1384"/>
        <v>-6.0000000000854925E-3</v>
      </c>
      <c r="T4122" s="19" t="s">
        <v>1260</v>
      </c>
    </row>
    <row r="4123" spans="1:20" outlineLevel="2" x14ac:dyDescent="0.25">
      <c r="A4123" t="s">
        <v>337</v>
      </c>
      <c r="B4123" t="str">
        <f t="shared" si="1380"/>
        <v>E3539 (GIF) Sta Eq, Goldendale-10</v>
      </c>
      <c r="C4123" s="19" t="s">
        <v>1230</v>
      </c>
      <c r="E4123" s="27">
        <v>43404</v>
      </c>
      <c r="F4123" s="249">
        <v>411060</v>
      </c>
      <c r="G4123" s="67">
        <v>2.0799999999999999E-2</v>
      </c>
      <c r="H4123" s="250">
        <v>712.51</v>
      </c>
      <c r="I4123" s="249">
        <f t="shared" si="1381"/>
        <v>411060</v>
      </c>
      <c r="J4123" s="67">
        <f t="shared" si="1371"/>
        <v>2.0799999999999999E-2</v>
      </c>
      <c r="K4123" s="259">
        <f t="shared" si="1382"/>
        <v>712.50399999999991</v>
      </c>
      <c r="L4123" s="250">
        <f t="shared" si="1385"/>
        <v>-0.01</v>
      </c>
      <c r="M4123" s="19" t="s">
        <v>1260</v>
      </c>
      <c r="O4123" s="32" t="str">
        <f t="shared" si="1383"/>
        <v>E353</v>
      </c>
      <c r="P4123" s="318"/>
      <c r="Q4123" s="31">
        <f t="shared" si="1384"/>
        <v>-6.0000000000854925E-3</v>
      </c>
      <c r="T4123" s="19" t="s">
        <v>1260</v>
      </c>
    </row>
    <row r="4124" spans="1:20" outlineLevel="2" x14ac:dyDescent="0.25">
      <c r="A4124" t="s">
        <v>337</v>
      </c>
      <c r="B4124" t="str">
        <f t="shared" si="1380"/>
        <v>E3539 (GIF) Sta Eq, Goldendale-11</v>
      </c>
      <c r="C4124" s="19" t="s">
        <v>1230</v>
      </c>
      <c r="E4124" s="27">
        <v>43434</v>
      </c>
      <c r="F4124" s="249">
        <v>411060</v>
      </c>
      <c r="G4124" s="67">
        <v>2.0799999999999999E-2</v>
      </c>
      <c r="H4124" s="250">
        <v>712.51</v>
      </c>
      <c r="I4124" s="249">
        <f t="shared" si="1381"/>
        <v>411060</v>
      </c>
      <c r="J4124" s="67">
        <f t="shared" si="1371"/>
        <v>2.0799999999999999E-2</v>
      </c>
      <c r="K4124" s="259">
        <f t="shared" si="1382"/>
        <v>712.50399999999991</v>
      </c>
      <c r="L4124" s="250">
        <f t="shared" si="1385"/>
        <v>-0.01</v>
      </c>
      <c r="M4124" s="19" t="s">
        <v>1260</v>
      </c>
      <c r="O4124" s="32" t="str">
        <f t="shared" si="1383"/>
        <v>E353</v>
      </c>
      <c r="P4124" s="318"/>
      <c r="Q4124" s="31">
        <f t="shared" si="1384"/>
        <v>-6.0000000000854925E-3</v>
      </c>
      <c r="T4124" s="19" t="s">
        <v>1260</v>
      </c>
    </row>
    <row r="4125" spans="1:20" outlineLevel="2" x14ac:dyDescent="0.25">
      <c r="A4125" t="s">
        <v>337</v>
      </c>
      <c r="B4125" t="str">
        <f t="shared" si="1380"/>
        <v>E3539 (GIF) Sta Eq, Goldendale-12</v>
      </c>
      <c r="C4125" s="19" t="s">
        <v>1230</v>
      </c>
      <c r="E4125" s="27">
        <v>43465</v>
      </c>
      <c r="F4125" s="249">
        <v>411060</v>
      </c>
      <c r="G4125" s="67">
        <v>2.0799999999999999E-2</v>
      </c>
      <c r="H4125" s="250">
        <v>712.51</v>
      </c>
      <c r="I4125" s="249">
        <f t="shared" si="1381"/>
        <v>411060</v>
      </c>
      <c r="J4125" s="67">
        <f t="shared" si="1371"/>
        <v>2.0799999999999999E-2</v>
      </c>
      <c r="K4125" s="259">
        <f t="shared" si="1382"/>
        <v>712.50399999999991</v>
      </c>
      <c r="L4125" s="250">
        <f t="shared" si="1385"/>
        <v>-0.01</v>
      </c>
      <c r="M4125" s="19" t="s">
        <v>1260</v>
      </c>
      <c r="O4125" s="32" t="str">
        <f t="shared" si="1383"/>
        <v>E353</v>
      </c>
      <c r="P4125" s="318"/>
      <c r="Q4125" s="31">
        <f t="shared" si="1384"/>
        <v>-6.0000000000854925E-3</v>
      </c>
      <c r="T4125" s="19" t="s">
        <v>1260</v>
      </c>
    </row>
    <row r="4126" spans="1:20" s="19" customFormat="1" ht="15.75" outlineLevel="1" thickBot="1" x14ac:dyDescent="0.3">
      <c r="A4126" s="28" t="s">
        <v>940</v>
      </c>
      <c r="C4126" s="20" t="s">
        <v>1233</v>
      </c>
      <c r="E4126" s="104" t="s">
        <v>1266</v>
      </c>
      <c r="F4126" s="29"/>
      <c r="G4126" s="30"/>
      <c r="H4126" s="41">
        <f>SUBTOTAL(9,H4114:H4125)</f>
        <v>8550.1200000000008</v>
      </c>
      <c r="I4126" s="29"/>
      <c r="J4126" s="30">
        <f t="shared" si="1371"/>
        <v>0</v>
      </c>
      <c r="K4126" s="41">
        <f>SUBTOTAL(9,K4114:K4125)</f>
        <v>8550.0479999999989</v>
      </c>
      <c r="L4126" s="41">
        <f t="shared" si="1385"/>
        <v>-7.0000000000000007E-2</v>
      </c>
      <c r="O4126" s="32" t="str">
        <f>LEFT(A4126,5)</f>
        <v>E3539</v>
      </c>
      <c r="P4126" s="318">
        <f>-L4126/2</f>
        <v>3.5000000000000003E-2</v>
      </c>
    </row>
    <row r="4127" spans="1:20" ht="15.75" outlineLevel="2" thickTop="1" x14ac:dyDescent="0.25">
      <c r="A4127" t="s">
        <v>338</v>
      </c>
      <c r="B4127" t="str">
        <f t="shared" ref="B4127:B4138" si="1386">CONCATENATE(A4127,"-",MONTH(E4127))</f>
        <v>E3539 (GIF) Sta Eq, Hopkins Ridge-1</v>
      </c>
      <c r="C4127" s="19" t="s">
        <v>1230</v>
      </c>
      <c r="E4127" s="27">
        <v>43131</v>
      </c>
      <c r="F4127" s="249">
        <v>8795959.3599999994</v>
      </c>
      <c r="G4127" s="67">
        <v>2.0799999999999999E-2</v>
      </c>
      <c r="H4127" s="250">
        <v>15246.33</v>
      </c>
      <c r="I4127" s="249">
        <f t="shared" ref="I4127:I4138" si="1387">VLOOKUP(CONCATENATE(A4127,"-12"),$B$6:$F$7816,5,FALSE)</f>
        <v>8795959.3599999994</v>
      </c>
      <c r="J4127" s="67">
        <f t="shared" si="1371"/>
        <v>2.0799999999999999E-2</v>
      </c>
      <c r="K4127" s="259">
        <f t="shared" ref="K4127:K4138" si="1388">I4127*J4127/12</f>
        <v>15246.329557333331</v>
      </c>
      <c r="L4127" s="250">
        <f t="shared" si="1385"/>
        <v>0</v>
      </c>
      <c r="M4127" s="19" t="s">
        <v>1260</v>
      </c>
      <c r="O4127" s="32" t="str">
        <f t="shared" ref="O4127:O4138" si="1389">LEFT(A4127,4)</f>
        <v>E353</v>
      </c>
      <c r="P4127" s="318"/>
      <c r="T4127" s="19" t="s">
        <v>1260</v>
      </c>
    </row>
    <row r="4128" spans="1:20" outlineLevel="2" x14ac:dyDescent="0.25">
      <c r="A4128" t="s">
        <v>338</v>
      </c>
      <c r="B4128" t="str">
        <f t="shared" si="1386"/>
        <v>E3539 (GIF) Sta Eq, Hopkins Ridge-2</v>
      </c>
      <c r="C4128" s="19" t="s">
        <v>1230</v>
      </c>
      <c r="E4128" s="27">
        <v>43159</v>
      </c>
      <c r="F4128" s="249">
        <v>8795959.3599999994</v>
      </c>
      <c r="G4128" s="67">
        <v>2.0799999999999999E-2</v>
      </c>
      <c r="H4128" s="250">
        <v>15246.33</v>
      </c>
      <c r="I4128" s="249">
        <f t="shared" si="1387"/>
        <v>8795959.3599999994</v>
      </c>
      <c r="J4128" s="67">
        <f t="shared" si="1371"/>
        <v>2.0799999999999999E-2</v>
      </c>
      <c r="K4128" s="259">
        <f t="shared" si="1388"/>
        <v>15246.329557333331</v>
      </c>
      <c r="L4128" s="250">
        <f t="shared" si="1385"/>
        <v>0</v>
      </c>
      <c r="M4128" s="19" t="s">
        <v>1260</v>
      </c>
      <c r="O4128" s="32" t="str">
        <f t="shared" si="1389"/>
        <v>E353</v>
      </c>
      <c r="P4128" s="318"/>
      <c r="T4128" s="19" t="s">
        <v>1260</v>
      </c>
    </row>
    <row r="4129" spans="1:20" outlineLevel="2" x14ac:dyDescent="0.25">
      <c r="A4129" t="s">
        <v>338</v>
      </c>
      <c r="B4129" t="str">
        <f t="shared" si="1386"/>
        <v>E3539 (GIF) Sta Eq, Hopkins Ridge-3</v>
      </c>
      <c r="C4129" s="19" t="s">
        <v>1230</v>
      </c>
      <c r="E4129" s="27">
        <v>43190</v>
      </c>
      <c r="F4129" s="249">
        <v>8795959.3599999994</v>
      </c>
      <c r="G4129" s="67">
        <v>2.0799999999999999E-2</v>
      </c>
      <c r="H4129" s="250">
        <v>15246.33</v>
      </c>
      <c r="I4129" s="249">
        <f t="shared" si="1387"/>
        <v>8795959.3599999994</v>
      </c>
      <c r="J4129" s="67">
        <f t="shared" si="1371"/>
        <v>2.0799999999999999E-2</v>
      </c>
      <c r="K4129" s="259">
        <f t="shared" si="1388"/>
        <v>15246.329557333331</v>
      </c>
      <c r="L4129" s="250">
        <f t="shared" si="1385"/>
        <v>0</v>
      </c>
      <c r="M4129" s="19" t="s">
        <v>1260</v>
      </c>
      <c r="O4129" s="32" t="str">
        <f t="shared" si="1389"/>
        <v>E353</v>
      </c>
      <c r="P4129" s="318"/>
      <c r="T4129" s="19" t="s">
        <v>1260</v>
      </c>
    </row>
    <row r="4130" spans="1:20" outlineLevel="2" x14ac:dyDescent="0.25">
      <c r="A4130" t="s">
        <v>338</v>
      </c>
      <c r="B4130" t="str">
        <f t="shared" si="1386"/>
        <v>E3539 (GIF) Sta Eq, Hopkins Ridge-4</v>
      </c>
      <c r="C4130" s="19" t="s">
        <v>1230</v>
      </c>
      <c r="E4130" s="27">
        <v>43220</v>
      </c>
      <c r="F4130" s="249">
        <v>8795959.3599999994</v>
      </c>
      <c r="G4130" s="67">
        <v>2.0799999999999999E-2</v>
      </c>
      <c r="H4130" s="250">
        <v>15246.33</v>
      </c>
      <c r="I4130" s="249">
        <f t="shared" si="1387"/>
        <v>8795959.3599999994</v>
      </c>
      <c r="J4130" s="67">
        <f t="shared" si="1371"/>
        <v>2.0799999999999999E-2</v>
      </c>
      <c r="K4130" s="259">
        <f t="shared" si="1388"/>
        <v>15246.329557333331</v>
      </c>
      <c r="L4130" s="250">
        <f t="shared" si="1385"/>
        <v>0</v>
      </c>
      <c r="M4130" s="19" t="s">
        <v>1260</v>
      </c>
      <c r="O4130" s="32" t="str">
        <f t="shared" si="1389"/>
        <v>E353</v>
      </c>
      <c r="P4130" s="318"/>
      <c r="T4130" s="19" t="s">
        <v>1260</v>
      </c>
    </row>
    <row r="4131" spans="1:20" outlineLevel="2" x14ac:dyDescent="0.25">
      <c r="A4131" t="s">
        <v>338</v>
      </c>
      <c r="B4131" t="str">
        <f t="shared" si="1386"/>
        <v>E3539 (GIF) Sta Eq, Hopkins Ridge-5</v>
      </c>
      <c r="C4131" s="19" t="s">
        <v>1230</v>
      </c>
      <c r="E4131" s="27">
        <v>43251</v>
      </c>
      <c r="F4131" s="249">
        <v>8795959.3599999994</v>
      </c>
      <c r="G4131" s="67">
        <v>2.0799999999999999E-2</v>
      </c>
      <c r="H4131" s="250">
        <v>15246.33</v>
      </c>
      <c r="I4131" s="249">
        <f t="shared" si="1387"/>
        <v>8795959.3599999994</v>
      </c>
      <c r="J4131" s="67">
        <f t="shared" si="1371"/>
        <v>2.0799999999999999E-2</v>
      </c>
      <c r="K4131" s="259">
        <f t="shared" si="1388"/>
        <v>15246.329557333331</v>
      </c>
      <c r="L4131" s="250">
        <f t="shared" si="1385"/>
        <v>0</v>
      </c>
      <c r="M4131" s="19" t="s">
        <v>1260</v>
      </c>
      <c r="O4131" s="32" t="str">
        <f t="shared" si="1389"/>
        <v>E353</v>
      </c>
      <c r="P4131" s="318"/>
      <c r="T4131" s="19" t="s">
        <v>1260</v>
      </c>
    </row>
    <row r="4132" spans="1:20" outlineLevel="2" x14ac:dyDescent="0.25">
      <c r="A4132" t="s">
        <v>338</v>
      </c>
      <c r="B4132" t="str">
        <f t="shared" si="1386"/>
        <v>E3539 (GIF) Sta Eq, Hopkins Ridge-6</v>
      </c>
      <c r="C4132" s="19" t="s">
        <v>1230</v>
      </c>
      <c r="E4132" s="27">
        <v>43281</v>
      </c>
      <c r="F4132" s="249">
        <v>8795959.3599999994</v>
      </c>
      <c r="G4132" s="67">
        <v>2.0799999999999999E-2</v>
      </c>
      <c r="H4132" s="250">
        <v>15246.33</v>
      </c>
      <c r="I4132" s="249">
        <f t="shared" si="1387"/>
        <v>8795959.3599999994</v>
      </c>
      <c r="J4132" s="67">
        <f t="shared" si="1371"/>
        <v>2.0799999999999999E-2</v>
      </c>
      <c r="K4132" s="259">
        <f t="shared" si="1388"/>
        <v>15246.329557333331</v>
      </c>
      <c r="L4132" s="250">
        <f t="shared" si="1385"/>
        <v>0</v>
      </c>
      <c r="M4132" s="19" t="s">
        <v>1260</v>
      </c>
      <c r="O4132" s="32" t="str">
        <f t="shared" si="1389"/>
        <v>E353</v>
      </c>
      <c r="P4132" s="318"/>
      <c r="T4132" s="19" t="s">
        <v>1260</v>
      </c>
    </row>
    <row r="4133" spans="1:20" outlineLevel="2" x14ac:dyDescent="0.25">
      <c r="A4133" t="s">
        <v>338</v>
      </c>
      <c r="B4133" t="str">
        <f t="shared" si="1386"/>
        <v>E3539 (GIF) Sta Eq, Hopkins Ridge-7</v>
      </c>
      <c r="C4133" s="19" t="s">
        <v>1230</v>
      </c>
      <c r="E4133" s="27">
        <v>43312</v>
      </c>
      <c r="F4133" s="249">
        <v>8795959.3599999994</v>
      </c>
      <c r="G4133" s="67">
        <v>2.0799999999999999E-2</v>
      </c>
      <c r="H4133" s="250">
        <v>15246.33</v>
      </c>
      <c r="I4133" s="249">
        <f t="shared" si="1387"/>
        <v>8795959.3599999994</v>
      </c>
      <c r="J4133" s="67">
        <f t="shared" si="1371"/>
        <v>2.0799999999999999E-2</v>
      </c>
      <c r="K4133" s="259">
        <f t="shared" si="1388"/>
        <v>15246.329557333331</v>
      </c>
      <c r="L4133" s="250">
        <f t="shared" si="1385"/>
        <v>0</v>
      </c>
      <c r="M4133" s="19" t="s">
        <v>1260</v>
      </c>
      <c r="O4133" s="32" t="str">
        <f t="shared" si="1389"/>
        <v>E353</v>
      </c>
      <c r="P4133" s="318"/>
      <c r="T4133" s="19" t="s">
        <v>1260</v>
      </c>
    </row>
    <row r="4134" spans="1:20" outlineLevel="2" x14ac:dyDescent="0.25">
      <c r="A4134" t="s">
        <v>338</v>
      </c>
      <c r="B4134" t="str">
        <f t="shared" si="1386"/>
        <v>E3539 (GIF) Sta Eq, Hopkins Ridge-8</v>
      </c>
      <c r="C4134" s="19" t="s">
        <v>1230</v>
      </c>
      <c r="E4134" s="27">
        <v>43343</v>
      </c>
      <c r="F4134" s="249">
        <v>8795959.3599999994</v>
      </c>
      <c r="G4134" s="67">
        <v>2.0799999999999999E-2</v>
      </c>
      <c r="H4134" s="250">
        <v>15246.33</v>
      </c>
      <c r="I4134" s="249">
        <f t="shared" si="1387"/>
        <v>8795959.3599999994</v>
      </c>
      <c r="J4134" s="67">
        <f t="shared" si="1371"/>
        <v>2.0799999999999999E-2</v>
      </c>
      <c r="K4134" s="259">
        <f t="shared" si="1388"/>
        <v>15246.329557333331</v>
      </c>
      <c r="L4134" s="250">
        <f t="shared" si="1385"/>
        <v>0</v>
      </c>
      <c r="M4134" s="19" t="s">
        <v>1260</v>
      </c>
      <c r="O4134" s="32" t="str">
        <f t="shared" si="1389"/>
        <v>E353</v>
      </c>
      <c r="P4134" s="318"/>
      <c r="T4134" s="19" t="s">
        <v>1260</v>
      </c>
    </row>
    <row r="4135" spans="1:20" outlineLevel="2" x14ac:dyDescent="0.25">
      <c r="A4135" t="s">
        <v>338</v>
      </c>
      <c r="B4135" t="str">
        <f t="shared" si="1386"/>
        <v>E3539 (GIF) Sta Eq, Hopkins Ridge-9</v>
      </c>
      <c r="C4135" s="19" t="s">
        <v>1230</v>
      </c>
      <c r="E4135" s="27">
        <v>43373</v>
      </c>
      <c r="F4135" s="249">
        <v>8795959.3599999994</v>
      </c>
      <c r="G4135" s="67">
        <v>2.0799999999999999E-2</v>
      </c>
      <c r="H4135" s="250">
        <v>15246.33</v>
      </c>
      <c r="I4135" s="249">
        <f t="shared" si="1387"/>
        <v>8795959.3599999994</v>
      </c>
      <c r="J4135" s="67">
        <f t="shared" si="1371"/>
        <v>2.0799999999999999E-2</v>
      </c>
      <c r="K4135" s="259">
        <f t="shared" si="1388"/>
        <v>15246.329557333331</v>
      </c>
      <c r="L4135" s="250">
        <f t="shared" si="1385"/>
        <v>0</v>
      </c>
      <c r="M4135" s="19" t="s">
        <v>1260</v>
      </c>
      <c r="O4135" s="32" t="str">
        <f t="shared" si="1389"/>
        <v>E353</v>
      </c>
      <c r="P4135" s="318"/>
      <c r="T4135" s="19" t="s">
        <v>1260</v>
      </c>
    </row>
    <row r="4136" spans="1:20" outlineLevel="2" x14ac:dyDescent="0.25">
      <c r="A4136" t="s">
        <v>338</v>
      </c>
      <c r="B4136" t="str">
        <f t="shared" si="1386"/>
        <v>E3539 (GIF) Sta Eq, Hopkins Ridge-10</v>
      </c>
      <c r="C4136" s="19" t="s">
        <v>1230</v>
      </c>
      <c r="E4136" s="27">
        <v>43404</v>
      </c>
      <c r="F4136" s="249">
        <v>8795959.3599999994</v>
      </c>
      <c r="G4136" s="67">
        <v>2.0799999999999999E-2</v>
      </c>
      <c r="H4136" s="250">
        <v>15246.33</v>
      </c>
      <c r="I4136" s="249">
        <f t="shared" si="1387"/>
        <v>8795959.3599999994</v>
      </c>
      <c r="J4136" s="67">
        <f t="shared" si="1371"/>
        <v>2.0799999999999999E-2</v>
      </c>
      <c r="K4136" s="259">
        <f t="shared" si="1388"/>
        <v>15246.329557333331</v>
      </c>
      <c r="L4136" s="250">
        <f t="shared" si="1385"/>
        <v>0</v>
      </c>
      <c r="M4136" s="19" t="s">
        <v>1260</v>
      </c>
      <c r="O4136" s="32" t="str">
        <f t="shared" si="1389"/>
        <v>E353</v>
      </c>
      <c r="P4136" s="318"/>
      <c r="T4136" s="19" t="s">
        <v>1260</v>
      </c>
    </row>
    <row r="4137" spans="1:20" outlineLevel="2" x14ac:dyDescent="0.25">
      <c r="A4137" t="s">
        <v>338</v>
      </c>
      <c r="B4137" t="str">
        <f t="shared" si="1386"/>
        <v>E3539 (GIF) Sta Eq, Hopkins Ridge-11</v>
      </c>
      <c r="C4137" s="19" t="s">
        <v>1230</v>
      </c>
      <c r="E4137" s="27">
        <v>43434</v>
      </c>
      <c r="F4137" s="249">
        <v>8795959.3599999994</v>
      </c>
      <c r="G4137" s="67">
        <v>2.0799999999999999E-2</v>
      </c>
      <c r="H4137" s="250">
        <v>15246.33</v>
      </c>
      <c r="I4137" s="249">
        <f t="shared" si="1387"/>
        <v>8795959.3599999994</v>
      </c>
      <c r="J4137" s="67">
        <f t="shared" si="1371"/>
        <v>2.0799999999999999E-2</v>
      </c>
      <c r="K4137" s="259">
        <f t="shared" si="1388"/>
        <v>15246.329557333331</v>
      </c>
      <c r="L4137" s="250">
        <f t="shared" si="1385"/>
        <v>0</v>
      </c>
      <c r="M4137" s="19" t="s">
        <v>1260</v>
      </c>
      <c r="O4137" s="32" t="str">
        <f t="shared" si="1389"/>
        <v>E353</v>
      </c>
      <c r="P4137" s="318"/>
      <c r="T4137" s="19" t="s">
        <v>1260</v>
      </c>
    </row>
    <row r="4138" spans="1:20" outlineLevel="2" x14ac:dyDescent="0.25">
      <c r="A4138" t="s">
        <v>338</v>
      </c>
      <c r="B4138" t="str">
        <f t="shared" si="1386"/>
        <v>E3539 (GIF) Sta Eq, Hopkins Ridge-12</v>
      </c>
      <c r="C4138" s="19" t="s">
        <v>1230</v>
      </c>
      <c r="E4138" s="27">
        <v>43465</v>
      </c>
      <c r="F4138" s="249">
        <v>8795959.3599999994</v>
      </c>
      <c r="G4138" s="67">
        <v>2.0799999999999999E-2</v>
      </c>
      <c r="H4138" s="250">
        <v>15246.33</v>
      </c>
      <c r="I4138" s="249">
        <f t="shared" si="1387"/>
        <v>8795959.3599999994</v>
      </c>
      <c r="J4138" s="67">
        <f t="shared" si="1371"/>
        <v>2.0799999999999999E-2</v>
      </c>
      <c r="K4138" s="259">
        <f t="shared" si="1388"/>
        <v>15246.329557333331</v>
      </c>
      <c r="L4138" s="250">
        <f t="shared" si="1385"/>
        <v>0</v>
      </c>
      <c r="M4138" s="19" t="s">
        <v>1260</v>
      </c>
      <c r="O4138" s="32" t="str">
        <f t="shared" si="1389"/>
        <v>E353</v>
      </c>
      <c r="P4138" s="318"/>
      <c r="T4138" s="19" t="s">
        <v>1260</v>
      </c>
    </row>
    <row r="4139" spans="1:20" s="19" customFormat="1" ht="15.75" outlineLevel="1" thickBot="1" x14ac:dyDescent="0.3">
      <c r="A4139" s="28" t="s">
        <v>941</v>
      </c>
      <c r="C4139" s="20" t="s">
        <v>1233</v>
      </c>
      <c r="E4139" s="104" t="s">
        <v>1266</v>
      </c>
      <c r="F4139" s="29"/>
      <c r="G4139" s="30"/>
      <c r="H4139" s="41">
        <f>SUBTOTAL(9,H4127:H4138)</f>
        <v>182955.95999999996</v>
      </c>
      <c r="I4139" s="29"/>
      <c r="J4139" s="30">
        <f t="shared" si="1371"/>
        <v>0</v>
      </c>
      <c r="K4139" s="41">
        <f>SUBTOTAL(9,K4127:K4138)</f>
        <v>182955.95468799991</v>
      </c>
      <c r="L4139" s="41">
        <f t="shared" si="1385"/>
        <v>-0.01</v>
      </c>
      <c r="O4139" s="32" t="str">
        <f>LEFT(A4139,5)</f>
        <v>E3539</v>
      </c>
      <c r="P4139" s="318">
        <f>-L4139/2</f>
        <v>5.0000000000000001E-3</v>
      </c>
    </row>
    <row r="4140" spans="1:20" ht="15.75" outlineLevel="2" thickTop="1" x14ac:dyDescent="0.25">
      <c r="A4140" t="s">
        <v>339</v>
      </c>
      <c r="B4140" t="str">
        <f t="shared" ref="B4140:B4151" si="1390">CONCATENATE(A4140,"-",MONTH(E4140))</f>
        <v>E3539 (GIF) Sta Eq, HPK sub@plant-1</v>
      </c>
      <c r="C4140" s="19" t="s">
        <v>1230</v>
      </c>
      <c r="E4140" s="27">
        <v>43131</v>
      </c>
      <c r="F4140" s="249">
        <v>9149505.9600000009</v>
      </c>
      <c r="G4140" s="67">
        <v>2.0799999999999999E-2</v>
      </c>
      <c r="H4140" s="250">
        <v>15859.15</v>
      </c>
      <c r="I4140" s="249">
        <f t="shared" ref="I4140:I4151" si="1391">VLOOKUP(CONCATENATE(A4140,"-12"),$B$6:$F$7816,5,FALSE)</f>
        <v>9356580.2200000007</v>
      </c>
      <c r="J4140" s="67">
        <f t="shared" si="1371"/>
        <v>2.0799999999999999E-2</v>
      </c>
      <c r="K4140" s="259">
        <f t="shared" ref="K4140:K4151" si="1392">I4140*J4140/12</f>
        <v>16218.072381333333</v>
      </c>
      <c r="L4140" s="250">
        <f t="shared" si="1385"/>
        <v>358.92</v>
      </c>
      <c r="M4140" s="19" t="s">
        <v>1260</v>
      </c>
      <c r="O4140" s="32" t="str">
        <f t="shared" ref="O4140:O4151" si="1393">LEFT(A4140,4)</f>
        <v>E353</v>
      </c>
      <c r="P4140" s="318"/>
      <c r="T4140" s="19" t="s">
        <v>1260</v>
      </c>
    </row>
    <row r="4141" spans="1:20" outlineLevel="2" x14ac:dyDescent="0.25">
      <c r="A4141" t="s">
        <v>339</v>
      </c>
      <c r="B4141" t="str">
        <f t="shared" si="1390"/>
        <v>E3539 (GIF) Sta Eq, HPK sub@plant-2</v>
      </c>
      <c r="C4141" s="19" t="s">
        <v>1230</v>
      </c>
      <c r="E4141" s="27">
        <v>43159</v>
      </c>
      <c r="F4141" s="249">
        <v>9149505.9600000009</v>
      </c>
      <c r="G4141" s="67">
        <v>2.0799999999999999E-2</v>
      </c>
      <c r="H4141" s="250">
        <v>15859.15</v>
      </c>
      <c r="I4141" s="249">
        <f t="shared" si="1391"/>
        <v>9356580.2200000007</v>
      </c>
      <c r="J4141" s="67">
        <f t="shared" si="1371"/>
        <v>2.0799999999999999E-2</v>
      </c>
      <c r="K4141" s="259">
        <f t="shared" si="1392"/>
        <v>16218.072381333333</v>
      </c>
      <c r="L4141" s="250">
        <f t="shared" si="1385"/>
        <v>358.92</v>
      </c>
      <c r="M4141" s="19" t="s">
        <v>1260</v>
      </c>
      <c r="O4141" s="32" t="str">
        <f t="shared" si="1393"/>
        <v>E353</v>
      </c>
      <c r="P4141" s="318"/>
      <c r="T4141" s="19" t="s">
        <v>1260</v>
      </c>
    </row>
    <row r="4142" spans="1:20" outlineLevel="2" x14ac:dyDescent="0.25">
      <c r="A4142" t="s">
        <v>339</v>
      </c>
      <c r="B4142" t="str">
        <f t="shared" si="1390"/>
        <v>E3539 (GIF) Sta Eq, HPK sub@plant-3</v>
      </c>
      <c r="C4142" s="19" t="s">
        <v>1230</v>
      </c>
      <c r="E4142" s="27">
        <v>43190</v>
      </c>
      <c r="F4142" s="249">
        <v>9149505.9600000009</v>
      </c>
      <c r="G4142" s="67">
        <v>2.0799999999999999E-2</v>
      </c>
      <c r="H4142" s="250">
        <v>15859.15</v>
      </c>
      <c r="I4142" s="249">
        <f t="shared" si="1391"/>
        <v>9356580.2200000007</v>
      </c>
      <c r="J4142" s="67">
        <f t="shared" ref="J4142:J4205" si="1394">G4142</f>
        <v>2.0799999999999999E-2</v>
      </c>
      <c r="K4142" s="259">
        <f t="shared" si="1392"/>
        <v>16218.072381333333</v>
      </c>
      <c r="L4142" s="250">
        <f t="shared" si="1385"/>
        <v>358.92</v>
      </c>
      <c r="M4142" s="19" t="s">
        <v>1260</v>
      </c>
      <c r="O4142" s="32" t="str">
        <f t="shared" si="1393"/>
        <v>E353</v>
      </c>
      <c r="P4142" s="318"/>
      <c r="T4142" s="19" t="s">
        <v>1260</v>
      </c>
    </row>
    <row r="4143" spans="1:20" outlineLevel="2" x14ac:dyDescent="0.25">
      <c r="A4143" t="s">
        <v>339</v>
      </c>
      <c r="B4143" t="str">
        <f t="shared" si="1390"/>
        <v>E3539 (GIF) Sta Eq, HPK sub@plant-4</v>
      </c>
      <c r="C4143" s="19" t="s">
        <v>1230</v>
      </c>
      <c r="E4143" s="27">
        <v>43220</v>
      </c>
      <c r="F4143" s="249">
        <v>9149505.9600000009</v>
      </c>
      <c r="G4143" s="67">
        <v>2.0799999999999999E-2</v>
      </c>
      <c r="H4143" s="250">
        <v>15859.15</v>
      </c>
      <c r="I4143" s="249">
        <f t="shared" si="1391"/>
        <v>9356580.2200000007</v>
      </c>
      <c r="J4143" s="67">
        <f t="shared" si="1394"/>
        <v>2.0799999999999999E-2</v>
      </c>
      <c r="K4143" s="259">
        <f t="shared" si="1392"/>
        <v>16218.072381333333</v>
      </c>
      <c r="L4143" s="250">
        <f t="shared" si="1385"/>
        <v>358.92</v>
      </c>
      <c r="M4143" s="19" t="s">
        <v>1260</v>
      </c>
      <c r="O4143" s="32" t="str">
        <f t="shared" si="1393"/>
        <v>E353</v>
      </c>
      <c r="P4143" s="318"/>
      <c r="T4143" s="19" t="s">
        <v>1260</v>
      </c>
    </row>
    <row r="4144" spans="1:20" outlineLevel="2" x14ac:dyDescent="0.25">
      <c r="A4144" t="s">
        <v>339</v>
      </c>
      <c r="B4144" t="str">
        <f t="shared" si="1390"/>
        <v>E3539 (GIF) Sta Eq, HPK sub@plant-5</v>
      </c>
      <c r="C4144" s="19" t="s">
        <v>1230</v>
      </c>
      <c r="E4144" s="27">
        <v>43251</v>
      </c>
      <c r="F4144" s="249">
        <v>9149505.9600000009</v>
      </c>
      <c r="G4144" s="67">
        <v>2.0799999999999999E-2</v>
      </c>
      <c r="H4144" s="250">
        <v>15859.15</v>
      </c>
      <c r="I4144" s="249">
        <f t="shared" si="1391"/>
        <v>9356580.2200000007</v>
      </c>
      <c r="J4144" s="67">
        <f t="shared" si="1394"/>
        <v>2.0799999999999999E-2</v>
      </c>
      <c r="K4144" s="259">
        <f t="shared" si="1392"/>
        <v>16218.072381333333</v>
      </c>
      <c r="L4144" s="250">
        <f t="shared" si="1385"/>
        <v>358.92</v>
      </c>
      <c r="M4144" s="19" t="s">
        <v>1260</v>
      </c>
      <c r="O4144" s="32" t="str">
        <f t="shared" si="1393"/>
        <v>E353</v>
      </c>
      <c r="P4144" s="318"/>
      <c r="T4144" s="19" t="s">
        <v>1260</v>
      </c>
    </row>
    <row r="4145" spans="1:20" outlineLevel="2" x14ac:dyDescent="0.25">
      <c r="A4145" t="s">
        <v>339</v>
      </c>
      <c r="B4145" t="str">
        <f t="shared" si="1390"/>
        <v>E3539 (GIF) Sta Eq, HPK sub@plant-6</v>
      </c>
      <c r="C4145" s="19" t="s">
        <v>1230</v>
      </c>
      <c r="E4145" s="27">
        <v>43281</v>
      </c>
      <c r="F4145" s="249">
        <v>9252943.2599999998</v>
      </c>
      <c r="G4145" s="67">
        <v>2.0799999999999999E-2</v>
      </c>
      <c r="H4145" s="250">
        <v>16038.44</v>
      </c>
      <c r="I4145" s="249">
        <f t="shared" si="1391"/>
        <v>9356580.2200000007</v>
      </c>
      <c r="J4145" s="67">
        <f t="shared" si="1394"/>
        <v>2.0799999999999999E-2</v>
      </c>
      <c r="K4145" s="259">
        <f t="shared" si="1392"/>
        <v>16218.072381333333</v>
      </c>
      <c r="L4145" s="250">
        <f t="shared" si="1385"/>
        <v>179.63</v>
      </c>
      <c r="M4145" s="19" t="s">
        <v>1260</v>
      </c>
      <c r="O4145" s="32" t="str">
        <f t="shared" si="1393"/>
        <v>E353</v>
      </c>
      <c r="P4145" s="318"/>
      <c r="T4145" s="19" t="s">
        <v>1260</v>
      </c>
    </row>
    <row r="4146" spans="1:20" outlineLevel="2" x14ac:dyDescent="0.25">
      <c r="A4146" t="s">
        <v>339</v>
      </c>
      <c r="B4146" t="str">
        <f t="shared" si="1390"/>
        <v>E3539 (GIF) Sta Eq, HPK sub@plant-7</v>
      </c>
      <c r="C4146" s="19" t="s">
        <v>1230</v>
      </c>
      <c r="E4146" s="27">
        <v>43312</v>
      </c>
      <c r="F4146" s="249">
        <v>9356380.5500000007</v>
      </c>
      <c r="G4146" s="67">
        <v>2.0799999999999999E-2</v>
      </c>
      <c r="H4146" s="250">
        <v>16217.73</v>
      </c>
      <c r="I4146" s="249">
        <f t="shared" si="1391"/>
        <v>9356580.2200000007</v>
      </c>
      <c r="J4146" s="67">
        <f t="shared" si="1394"/>
        <v>2.0799999999999999E-2</v>
      </c>
      <c r="K4146" s="259">
        <f t="shared" si="1392"/>
        <v>16218.072381333333</v>
      </c>
      <c r="L4146" s="250">
        <f t="shared" si="1385"/>
        <v>0.34</v>
      </c>
      <c r="M4146" s="19" t="s">
        <v>1260</v>
      </c>
      <c r="O4146" s="32" t="str">
        <f t="shared" si="1393"/>
        <v>E353</v>
      </c>
      <c r="P4146" s="318"/>
      <c r="T4146" s="19" t="s">
        <v>1260</v>
      </c>
    </row>
    <row r="4147" spans="1:20" outlineLevel="2" x14ac:dyDescent="0.25">
      <c r="A4147" t="s">
        <v>339</v>
      </c>
      <c r="B4147" t="str">
        <f t="shared" si="1390"/>
        <v>E3539 (GIF) Sta Eq, HPK sub@plant-8</v>
      </c>
      <c r="C4147" s="19" t="s">
        <v>1230</v>
      </c>
      <c r="E4147" s="27">
        <v>43343</v>
      </c>
      <c r="F4147" s="249">
        <v>9356480.3900000006</v>
      </c>
      <c r="G4147" s="67">
        <v>2.0799999999999999E-2</v>
      </c>
      <c r="H4147" s="250">
        <v>16217.9</v>
      </c>
      <c r="I4147" s="249">
        <f t="shared" si="1391"/>
        <v>9356580.2200000007</v>
      </c>
      <c r="J4147" s="67">
        <f t="shared" si="1394"/>
        <v>2.0799999999999999E-2</v>
      </c>
      <c r="K4147" s="259">
        <f t="shared" si="1392"/>
        <v>16218.072381333333</v>
      </c>
      <c r="L4147" s="250">
        <f t="shared" si="1385"/>
        <v>0.17</v>
      </c>
      <c r="M4147" s="19" t="s">
        <v>1260</v>
      </c>
      <c r="O4147" s="32" t="str">
        <f t="shared" si="1393"/>
        <v>E353</v>
      </c>
      <c r="P4147" s="318"/>
      <c r="T4147" s="19" t="s">
        <v>1260</v>
      </c>
    </row>
    <row r="4148" spans="1:20" outlineLevel="2" x14ac:dyDescent="0.25">
      <c r="A4148" t="s">
        <v>339</v>
      </c>
      <c r="B4148" t="str">
        <f t="shared" si="1390"/>
        <v>E3539 (GIF) Sta Eq, HPK sub@plant-9</v>
      </c>
      <c r="C4148" s="19" t="s">
        <v>1230</v>
      </c>
      <c r="E4148" s="27">
        <v>43373</v>
      </c>
      <c r="F4148" s="249">
        <v>9356580.2200000007</v>
      </c>
      <c r="G4148" s="67">
        <v>2.0799999999999999E-2</v>
      </c>
      <c r="H4148" s="250">
        <v>16218.07</v>
      </c>
      <c r="I4148" s="249">
        <f t="shared" si="1391"/>
        <v>9356580.2200000007</v>
      </c>
      <c r="J4148" s="67">
        <f t="shared" si="1394"/>
        <v>2.0799999999999999E-2</v>
      </c>
      <c r="K4148" s="259">
        <f t="shared" si="1392"/>
        <v>16218.072381333333</v>
      </c>
      <c r="L4148" s="250">
        <f t="shared" si="1385"/>
        <v>0</v>
      </c>
      <c r="M4148" s="19" t="s">
        <v>1260</v>
      </c>
      <c r="O4148" s="32" t="str">
        <f t="shared" si="1393"/>
        <v>E353</v>
      </c>
      <c r="P4148" s="318"/>
      <c r="T4148" s="19" t="s">
        <v>1260</v>
      </c>
    </row>
    <row r="4149" spans="1:20" outlineLevel="2" x14ac:dyDescent="0.25">
      <c r="A4149" t="s">
        <v>339</v>
      </c>
      <c r="B4149" t="str">
        <f t="shared" si="1390"/>
        <v>E3539 (GIF) Sta Eq, HPK sub@plant-10</v>
      </c>
      <c r="C4149" s="19" t="s">
        <v>1230</v>
      </c>
      <c r="E4149" s="27">
        <v>43404</v>
      </c>
      <c r="F4149" s="249">
        <v>9356580.2200000007</v>
      </c>
      <c r="G4149" s="67">
        <v>2.0799999999999999E-2</v>
      </c>
      <c r="H4149" s="250">
        <v>16218.07</v>
      </c>
      <c r="I4149" s="249">
        <f t="shared" si="1391"/>
        <v>9356580.2200000007</v>
      </c>
      <c r="J4149" s="67">
        <f t="shared" si="1394"/>
        <v>2.0799999999999999E-2</v>
      </c>
      <c r="K4149" s="259">
        <f t="shared" si="1392"/>
        <v>16218.072381333333</v>
      </c>
      <c r="L4149" s="250">
        <f t="shared" si="1385"/>
        <v>0</v>
      </c>
      <c r="M4149" s="19" t="s">
        <v>1260</v>
      </c>
      <c r="O4149" s="32" t="str">
        <f t="shared" si="1393"/>
        <v>E353</v>
      </c>
      <c r="P4149" s="318"/>
      <c r="T4149" s="19" t="s">
        <v>1260</v>
      </c>
    </row>
    <row r="4150" spans="1:20" outlineLevel="2" x14ac:dyDescent="0.25">
      <c r="A4150" t="s">
        <v>339</v>
      </c>
      <c r="B4150" t="str">
        <f t="shared" si="1390"/>
        <v>E3539 (GIF) Sta Eq, HPK sub@plant-11</v>
      </c>
      <c r="C4150" s="19" t="s">
        <v>1230</v>
      </c>
      <c r="E4150" s="27">
        <v>43434</v>
      </c>
      <c r="F4150" s="249">
        <v>9356580.2200000007</v>
      </c>
      <c r="G4150" s="67">
        <v>2.0799999999999999E-2</v>
      </c>
      <c r="H4150" s="250">
        <v>16218.07</v>
      </c>
      <c r="I4150" s="249">
        <f t="shared" si="1391"/>
        <v>9356580.2200000007</v>
      </c>
      <c r="J4150" s="67">
        <f t="shared" si="1394"/>
        <v>2.0799999999999999E-2</v>
      </c>
      <c r="K4150" s="259">
        <f t="shared" si="1392"/>
        <v>16218.072381333333</v>
      </c>
      <c r="L4150" s="250">
        <f t="shared" si="1385"/>
        <v>0</v>
      </c>
      <c r="M4150" s="19" t="s">
        <v>1260</v>
      </c>
      <c r="O4150" s="32" t="str">
        <f t="shared" si="1393"/>
        <v>E353</v>
      </c>
      <c r="P4150" s="318"/>
      <c r="T4150" s="19" t="s">
        <v>1260</v>
      </c>
    </row>
    <row r="4151" spans="1:20" outlineLevel="2" x14ac:dyDescent="0.25">
      <c r="A4151" t="s">
        <v>339</v>
      </c>
      <c r="B4151" t="str">
        <f t="shared" si="1390"/>
        <v>E3539 (GIF) Sta Eq, HPK sub@plant-12</v>
      </c>
      <c r="C4151" s="19" t="s">
        <v>1230</v>
      </c>
      <c r="E4151" s="27">
        <v>43465</v>
      </c>
      <c r="F4151" s="249">
        <v>9356580.2200000007</v>
      </c>
      <c r="G4151" s="67">
        <v>2.0799999999999999E-2</v>
      </c>
      <c r="H4151" s="250">
        <v>16218.07</v>
      </c>
      <c r="I4151" s="249">
        <f t="shared" si="1391"/>
        <v>9356580.2200000007</v>
      </c>
      <c r="J4151" s="67">
        <f t="shared" si="1394"/>
        <v>2.0799999999999999E-2</v>
      </c>
      <c r="K4151" s="259">
        <f t="shared" si="1392"/>
        <v>16218.072381333333</v>
      </c>
      <c r="L4151" s="250">
        <f t="shared" si="1385"/>
        <v>0</v>
      </c>
      <c r="M4151" s="19" t="s">
        <v>1260</v>
      </c>
      <c r="O4151" s="32" t="str">
        <f t="shared" si="1393"/>
        <v>E353</v>
      </c>
      <c r="P4151" s="318"/>
      <c r="T4151" s="19" t="s">
        <v>1260</v>
      </c>
    </row>
    <row r="4152" spans="1:20" s="19" customFormat="1" ht="15.75" outlineLevel="1" thickBot="1" x14ac:dyDescent="0.3">
      <c r="A4152" s="28" t="s">
        <v>942</v>
      </c>
      <c r="C4152" s="20" t="s">
        <v>1233</v>
      </c>
      <c r="E4152" s="104" t="s">
        <v>1266</v>
      </c>
      <c r="F4152" s="29"/>
      <c r="G4152" s="30"/>
      <c r="H4152" s="41">
        <f>SUBTOTAL(9,H4140:H4151)</f>
        <v>192642.1</v>
      </c>
      <c r="I4152" s="29"/>
      <c r="J4152" s="30">
        <f t="shared" si="1394"/>
        <v>0</v>
      </c>
      <c r="K4152" s="41">
        <f>SUBTOTAL(9,K4140:K4151)</f>
        <v>194616.86857600001</v>
      </c>
      <c r="L4152" s="41">
        <f t="shared" si="1385"/>
        <v>1974.77</v>
      </c>
      <c r="O4152" s="32" t="str">
        <f>LEFT(A4152,5)</f>
        <v>E3539</v>
      </c>
      <c r="P4152" s="318">
        <f>-L4152/2</f>
        <v>-987.38499999999999</v>
      </c>
    </row>
    <row r="4153" spans="1:20" ht="15.75" outlineLevel="2" thickTop="1" x14ac:dyDescent="0.25">
      <c r="A4153" t="s">
        <v>340</v>
      </c>
      <c r="B4153" t="str">
        <f t="shared" ref="B4153:B4164" si="1395">CONCATENATE(A4153,"-",MONTH(E4153))</f>
        <v>E3539 (GIF) Sta Eq, LB#4 -2013-1</v>
      </c>
      <c r="C4153" s="19" t="s">
        <v>1230</v>
      </c>
      <c r="E4153" s="27">
        <v>43131</v>
      </c>
      <c r="F4153" s="249">
        <v>422.97</v>
      </c>
      <c r="G4153" s="67">
        <v>2.0799999999999999E-2</v>
      </c>
      <c r="H4153" s="250">
        <v>0.74</v>
      </c>
      <c r="I4153" s="249">
        <f t="shared" ref="I4153:I4164" si="1396">VLOOKUP(CONCATENATE(A4153,"-12"),$B$6:$F$7816,5,FALSE)</f>
        <v>422.97</v>
      </c>
      <c r="J4153" s="67">
        <f t="shared" si="1394"/>
        <v>2.0799999999999999E-2</v>
      </c>
      <c r="K4153" s="259">
        <f t="shared" ref="K4153:K4164" si="1397">I4153*J4153/12</f>
        <v>0.73314800000000002</v>
      </c>
      <c r="L4153" s="250">
        <f t="shared" si="1385"/>
        <v>-0.01</v>
      </c>
      <c r="M4153" s="19" t="s">
        <v>1260</v>
      </c>
      <c r="O4153" s="32" t="str">
        <f t="shared" ref="O4153:O4164" si="1398">LEFT(A4153,4)</f>
        <v>E353</v>
      </c>
      <c r="P4153" s="318"/>
      <c r="T4153" s="19" t="s">
        <v>1260</v>
      </c>
    </row>
    <row r="4154" spans="1:20" outlineLevel="2" x14ac:dyDescent="0.25">
      <c r="A4154" t="s">
        <v>340</v>
      </c>
      <c r="B4154" t="str">
        <f t="shared" si="1395"/>
        <v>E3539 (GIF) Sta Eq, LB#4 -2013-2</v>
      </c>
      <c r="C4154" s="19" t="s">
        <v>1230</v>
      </c>
      <c r="E4154" s="27">
        <v>43159</v>
      </c>
      <c r="F4154" s="249">
        <v>422.97</v>
      </c>
      <c r="G4154" s="67">
        <v>2.0799999999999999E-2</v>
      </c>
      <c r="H4154" s="250">
        <v>0.74</v>
      </c>
      <c r="I4154" s="249">
        <f t="shared" si="1396"/>
        <v>422.97</v>
      </c>
      <c r="J4154" s="67">
        <f t="shared" si="1394"/>
        <v>2.0799999999999999E-2</v>
      </c>
      <c r="K4154" s="259">
        <f t="shared" si="1397"/>
        <v>0.73314800000000002</v>
      </c>
      <c r="L4154" s="250">
        <f t="shared" si="1385"/>
        <v>-0.01</v>
      </c>
      <c r="M4154" s="19" t="s">
        <v>1260</v>
      </c>
      <c r="O4154" s="32" t="str">
        <f t="shared" si="1398"/>
        <v>E353</v>
      </c>
      <c r="P4154" s="318"/>
      <c r="T4154" s="19" t="s">
        <v>1260</v>
      </c>
    </row>
    <row r="4155" spans="1:20" outlineLevel="2" x14ac:dyDescent="0.25">
      <c r="A4155" t="s">
        <v>340</v>
      </c>
      <c r="B4155" t="str">
        <f t="shared" si="1395"/>
        <v>E3539 (GIF) Sta Eq, LB#4 -2013-3</v>
      </c>
      <c r="C4155" s="19" t="s">
        <v>1230</v>
      </c>
      <c r="E4155" s="27">
        <v>43190</v>
      </c>
      <c r="F4155" s="249">
        <v>422.97</v>
      </c>
      <c r="G4155" s="67">
        <v>2.0799999999999999E-2</v>
      </c>
      <c r="H4155" s="250">
        <v>0.74</v>
      </c>
      <c r="I4155" s="249">
        <f t="shared" si="1396"/>
        <v>422.97</v>
      </c>
      <c r="J4155" s="67">
        <f t="shared" si="1394"/>
        <v>2.0799999999999999E-2</v>
      </c>
      <c r="K4155" s="259">
        <f t="shared" si="1397"/>
        <v>0.73314800000000002</v>
      </c>
      <c r="L4155" s="250">
        <f t="shared" si="1385"/>
        <v>-0.01</v>
      </c>
      <c r="M4155" s="19" t="s">
        <v>1260</v>
      </c>
      <c r="O4155" s="32" t="str">
        <f t="shared" si="1398"/>
        <v>E353</v>
      </c>
      <c r="P4155" s="318"/>
      <c r="T4155" s="19" t="s">
        <v>1260</v>
      </c>
    </row>
    <row r="4156" spans="1:20" outlineLevel="2" x14ac:dyDescent="0.25">
      <c r="A4156" t="s">
        <v>340</v>
      </c>
      <c r="B4156" t="str">
        <f t="shared" si="1395"/>
        <v>E3539 (GIF) Sta Eq, LB#4 -2013-4</v>
      </c>
      <c r="C4156" s="19" t="s">
        <v>1230</v>
      </c>
      <c r="E4156" s="27">
        <v>43220</v>
      </c>
      <c r="F4156" s="249">
        <v>422.97</v>
      </c>
      <c r="G4156" s="67">
        <v>2.0799999999999999E-2</v>
      </c>
      <c r="H4156" s="250">
        <v>0.74</v>
      </c>
      <c r="I4156" s="249">
        <f t="shared" si="1396"/>
        <v>422.97</v>
      </c>
      <c r="J4156" s="67">
        <f t="shared" si="1394"/>
        <v>2.0799999999999999E-2</v>
      </c>
      <c r="K4156" s="259">
        <f t="shared" si="1397"/>
        <v>0.73314800000000002</v>
      </c>
      <c r="L4156" s="250">
        <f t="shared" si="1385"/>
        <v>-0.01</v>
      </c>
      <c r="M4156" s="19" t="s">
        <v>1260</v>
      </c>
      <c r="O4156" s="32" t="str">
        <f t="shared" si="1398"/>
        <v>E353</v>
      </c>
      <c r="P4156" s="318"/>
      <c r="T4156" s="19" t="s">
        <v>1260</v>
      </c>
    </row>
    <row r="4157" spans="1:20" outlineLevel="2" x14ac:dyDescent="0.25">
      <c r="A4157" t="s">
        <v>340</v>
      </c>
      <c r="B4157" t="str">
        <f t="shared" si="1395"/>
        <v>E3539 (GIF) Sta Eq, LB#4 -2013-5</v>
      </c>
      <c r="C4157" s="19" t="s">
        <v>1230</v>
      </c>
      <c r="E4157" s="27">
        <v>43251</v>
      </c>
      <c r="F4157" s="249">
        <v>422.97</v>
      </c>
      <c r="G4157" s="67">
        <v>2.0799999999999999E-2</v>
      </c>
      <c r="H4157" s="250">
        <v>0.74</v>
      </c>
      <c r="I4157" s="249">
        <f t="shared" si="1396"/>
        <v>422.97</v>
      </c>
      <c r="J4157" s="67">
        <f t="shared" si="1394"/>
        <v>2.0799999999999999E-2</v>
      </c>
      <c r="K4157" s="259">
        <f t="shared" si="1397"/>
        <v>0.73314800000000002</v>
      </c>
      <c r="L4157" s="250">
        <f t="shared" si="1385"/>
        <v>-0.01</v>
      </c>
      <c r="M4157" s="19" t="s">
        <v>1260</v>
      </c>
      <c r="O4157" s="32" t="str">
        <f t="shared" si="1398"/>
        <v>E353</v>
      </c>
      <c r="P4157" s="318"/>
      <c r="T4157" s="19" t="s">
        <v>1260</v>
      </c>
    </row>
    <row r="4158" spans="1:20" outlineLevel="2" x14ac:dyDescent="0.25">
      <c r="A4158" t="s">
        <v>340</v>
      </c>
      <c r="B4158" t="str">
        <f t="shared" si="1395"/>
        <v>E3539 (GIF) Sta Eq, LB#4 -2013-6</v>
      </c>
      <c r="C4158" s="19" t="s">
        <v>1230</v>
      </c>
      <c r="E4158" s="27">
        <v>43281</v>
      </c>
      <c r="F4158" s="249">
        <v>422.97</v>
      </c>
      <c r="G4158" s="67">
        <v>2.0799999999999999E-2</v>
      </c>
      <c r="H4158" s="250">
        <v>0.74</v>
      </c>
      <c r="I4158" s="249">
        <f t="shared" si="1396"/>
        <v>422.97</v>
      </c>
      <c r="J4158" s="67">
        <f t="shared" si="1394"/>
        <v>2.0799999999999999E-2</v>
      </c>
      <c r="K4158" s="259">
        <f t="shared" si="1397"/>
        <v>0.73314800000000002</v>
      </c>
      <c r="L4158" s="250">
        <f t="shared" si="1385"/>
        <v>-0.01</v>
      </c>
      <c r="M4158" s="19" t="s">
        <v>1260</v>
      </c>
      <c r="O4158" s="32" t="str">
        <f t="shared" si="1398"/>
        <v>E353</v>
      </c>
      <c r="P4158" s="318"/>
      <c r="T4158" s="19" t="s">
        <v>1260</v>
      </c>
    </row>
    <row r="4159" spans="1:20" outlineLevel="2" x14ac:dyDescent="0.25">
      <c r="A4159" t="s">
        <v>340</v>
      </c>
      <c r="B4159" t="str">
        <f t="shared" si="1395"/>
        <v>E3539 (GIF) Sta Eq, LB#4 -2013-7</v>
      </c>
      <c r="C4159" s="19" t="s">
        <v>1230</v>
      </c>
      <c r="E4159" s="27">
        <v>43312</v>
      </c>
      <c r="F4159" s="249">
        <v>422.97</v>
      </c>
      <c r="G4159" s="67">
        <v>2.0799999999999999E-2</v>
      </c>
      <c r="H4159" s="250">
        <v>0.74</v>
      </c>
      <c r="I4159" s="249">
        <f t="shared" si="1396"/>
        <v>422.97</v>
      </c>
      <c r="J4159" s="67">
        <f t="shared" si="1394"/>
        <v>2.0799999999999999E-2</v>
      </c>
      <c r="K4159" s="259">
        <f t="shared" si="1397"/>
        <v>0.73314800000000002</v>
      </c>
      <c r="L4159" s="250">
        <f t="shared" si="1385"/>
        <v>-0.01</v>
      </c>
      <c r="M4159" s="19" t="s">
        <v>1260</v>
      </c>
      <c r="O4159" s="32" t="str">
        <f t="shared" si="1398"/>
        <v>E353</v>
      </c>
      <c r="P4159" s="318"/>
      <c r="T4159" s="19" t="s">
        <v>1260</v>
      </c>
    </row>
    <row r="4160" spans="1:20" outlineLevel="2" x14ac:dyDescent="0.25">
      <c r="A4160" t="s">
        <v>340</v>
      </c>
      <c r="B4160" t="str">
        <f t="shared" si="1395"/>
        <v>E3539 (GIF) Sta Eq, LB#4 -2013-8</v>
      </c>
      <c r="C4160" s="19" t="s">
        <v>1230</v>
      </c>
      <c r="E4160" s="27">
        <v>43343</v>
      </c>
      <c r="F4160" s="249">
        <v>422.97</v>
      </c>
      <c r="G4160" s="67">
        <v>2.0799999999999999E-2</v>
      </c>
      <c r="H4160" s="250">
        <v>0.74</v>
      </c>
      <c r="I4160" s="249">
        <f t="shared" si="1396"/>
        <v>422.97</v>
      </c>
      <c r="J4160" s="67">
        <f t="shared" si="1394"/>
        <v>2.0799999999999999E-2</v>
      </c>
      <c r="K4160" s="259">
        <f t="shared" si="1397"/>
        <v>0.73314800000000002</v>
      </c>
      <c r="L4160" s="250">
        <f t="shared" si="1385"/>
        <v>-0.01</v>
      </c>
      <c r="M4160" s="19" t="s">
        <v>1260</v>
      </c>
      <c r="O4160" s="32" t="str">
        <f t="shared" si="1398"/>
        <v>E353</v>
      </c>
      <c r="P4160" s="318"/>
      <c r="T4160" s="19" t="s">
        <v>1260</v>
      </c>
    </row>
    <row r="4161" spans="1:20" outlineLevel="2" x14ac:dyDescent="0.25">
      <c r="A4161" t="s">
        <v>340</v>
      </c>
      <c r="B4161" t="str">
        <f t="shared" si="1395"/>
        <v>E3539 (GIF) Sta Eq, LB#4 -2013-9</v>
      </c>
      <c r="C4161" s="19" t="s">
        <v>1230</v>
      </c>
      <c r="E4161" s="27">
        <v>43373</v>
      </c>
      <c r="F4161" s="249">
        <v>422.97</v>
      </c>
      <c r="G4161" s="67">
        <v>2.0799999999999999E-2</v>
      </c>
      <c r="H4161" s="250">
        <v>0.74</v>
      </c>
      <c r="I4161" s="249">
        <f t="shared" si="1396"/>
        <v>422.97</v>
      </c>
      <c r="J4161" s="67">
        <f t="shared" si="1394"/>
        <v>2.0799999999999999E-2</v>
      </c>
      <c r="K4161" s="259">
        <f t="shared" si="1397"/>
        <v>0.73314800000000002</v>
      </c>
      <c r="L4161" s="250">
        <f t="shared" si="1385"/>
        <v>-0.01</v>
      </c>
      <c r="M4161" s="19" t="s">
        <v>1260</v>
      </c>
      <c r="O4161" s="32" t="str">
        <f t="shared" si="1398"/>
        <v>E353</v>
      </c>
      <c r="P4161" s="318"/>
      <c r="T4161" s="19" t="s">
        <v>1260</v>
      </c>
    </row>
    <row r="4162" spans="1:20" outlineLevel="2" x14ac:dyDescent="0.25">
      <c r="A4162" t="s">
        <v>340</v>
      </c>
      <c r="B4162" t="str">
        <f t="shared" si="1395"/>
        <v>E3539 (GIF) Sta Eq, LB#4 -2013-10</v>
      </c>
      <c r="C4162" s="19" t="s">
        <v>1230</v>
      </c>
      <c r="E4162" s="27">
        <v>43404</v>
      </c>
      <c r="F4162" s="249">
        <v>422.97</v>
      </c>
      <c r="G4162" s="67">
        <v>2.0799999999999999E-2</v>
      </c>
      <c r="H4162" s="250">
        <v>0.74</v>
      </c>
      <c r="I4162" s="249">
        <f t="shared" si="1396"/>
        <v>422.97</v>
      </c>
      <c r="J4162" s="67">
        <f t="shared" si="1394"/>
        <v>2.0799999999999999E-2</v>
      </c>
      <c r="K4162" s="259">
        <f t="shared" si="1397"/>
        <v>0.73314800000000002</v>
      </c>
      <c r="L4162" s="250">
        <f t="shared" si="1385"/>
        <v>-0.01</v>
      </c>
      <c r="M4162" s="19" t="s">
        <v>1260</v>
      </c>
      <c r="O4162" s="32" t="str">
        <f t="shared" si="1398"/>
        <v>E353</v>
      </c>
      <c r="P4162" s="318"/>
      <c r="T4162" s="19" t="s">
        <v>1260</v>
      </c>
    </row>
    <row r="4163" spans="1:20" outlineLevel="2" x14ac:dyDescent="0.25">
      <c r="A4163" t="s">
        <v>340</v>
      </c>
      <c r="B4163" t="str">
        <f t="shared" si="1395"/>
        <v>E3539 (GIF) Sta Eq, LB#4 -2013-11</v>
      </c>
      <c r="C4163" s="19" t="s">
        <v>1230</v>
      </c>
      <c r="E4163" s="27">
        <v>43434</v>
      </c>
      <c r="F4163" s="249">
        <v>422.97</v>
      </c>
      <c r="G4163" s="67">
        <v>2.0799999999999999E-2</v>
      </c>
      <c r="H4163" s="250">
        <v>0.74</v>
      </c>
      <c r="I4163" s="249">
        <f t="shared" si="1396"/>
        <v>422.97</v>
      </c>
      <c r="J4163" s="67">
        <f t="shared" si="1394"/>
        <v>2.0799999999999999E-2</v>
      </c>
      <c r="K4163" s="259">
        <f t="shared" si="1397"/>
        <v>0.73314800000000002</v>
      </c>
      <c r="L4163" s="250">
        <f t="shared" si="1385"/>
        <v>-0.01</v>
      </c>
      <c r="M4163" s="19" t="s">
        <v>1260</v>
      </c>
      <c r="O4163" s="32" t="str">
        <f t="shared" si="1398"/>
        <v>E353</v>
      </c>
      <c r="P4163" s="318"/>
      <c r="T4163" s="19" t="s">
        <v>1260</v>
      </c>
    </row>
    <row r="4164" spans="1:20" outlineLevel="2" x14ac:dyDescent="0.25">
      <c r="A4164" t="s">
        <v>340</v>
      </c>
      <c r="B4164" t="str">
        <f t="shared" si="1395"/>
        <v>E3539 (GIF) Sta Eq, LB#4 -2013-12</v>
      </c>
      <c r="C4164" s="19" t="s">
        <v>1230</v>
      </c>
      <c r="E4164" s="27">
        <v>43465</v>
      </c>
      <c r="F4164" s="249">
        <v>422.97</v>
      </c>
      <c r="G4164" s="67">
        <v>2.0799999999999999E-2</v>
      </c>
      <c r="H4164" s="250">
        <v>0.74</v>
      </c>
      <c r="I4164" s="249">
        <f t="shared" si="1396"/>
        <v>422.97</v>
      </c>
      <c r="J4164" s="67">
        <f t="shared" si="1394"/>
        <v>2.0799999999999999E-2</v>
      </c>
      <c r="K4164" s="259">
        <f t="shared" si="1397"/>
        <v>0.73314800000000002</v>
      </c>
      <c r="L4164" s="250">
        <f t="shared" si="1385"/>
        <v>-0.01</v>
      </c>
      <c r="M4164" s="19" t="s">
        <v>1260</v>
      </c>
      <c r="O4164" s="32" t="str">
        <f t="shared" si="1398"/>
        <v>E353</v>
      </c>
      <c r="P4164" s="318"/>
      <c r="T4164" s="19" t="s">
        <v>1260</v>
      </c>
    </row>
    <row r="4165" spans="1:20" s="19" customFormat="1" ht="15.75" outlineLevel="1" thickBot="1" x14ac:dyDescent="0.3">
      <c r="A4165" s="28" t="s">
        <v>943</v>
      </c>
      <c r="C4165" s="20" t="s">
        <v>1233</v>
      </c>
      <c r="E4165" s="104" t="s">
        <v>1266</v>
      </c>
      <c r="F4165" s="29"/>
      <c r="G4165" s="30"/>
      <c r="H4165" s="41">
        <f>SUBTOTAL(9,H4153:H4164)</f>
        <v>8.8800000000000008</v>
      </c>
      <c r="I4165" s="29"/>
      <c r="J4165" s="30">
        <f t="shared" si="1394"/>
        <v>0</v>
      </c>
      <c r="K4165" s="41">
        <f>SUBTOTAL(9,K4153:K4164)</f>
        <v>8.7977760000000007</v>
      </c>
      <c r="L4165" s="41">
        <f t="shared" si="1385"/>
        <v>-0.08</v>
      </c>
      <c r="O4165" s="32" t="str">
        <f>LEFT(A4165,5)</f>
        <v>E3539</v>
      </c>
      <c r="P4165" s="318">
        <f>-L4165/2</f>
        <v>0.04</v>
      </c>
    </row>
    <row r="4166" spans="1:20" ht="15.75" outlineLevel="2" thickTop="1" x14ac:dyDescent="0.25">
      <c r="A4166" t="s">
        <v>341</v>
      </c>
      <c r="B4166" t="str">
        <f t="shared" ref="B4166:B4177" si="1399">CONCATENATE(A4166,"-",MONTH(E4166))</f>
        <v>E3539 (GIF) Sta Eq, Lower Baker-1</v>
      </c>
      <c r="C4166" s="19" t="s">
        <v>1230</v>
      </c>
      <c r="E4166" s="27">
        <v>43131</v>
      </c>
      <c r="F4166" s="249">
        <v>2700204.91</v>
      </c>
      <c r="G4166" s="67">
        <v>2.0799999999999999E-2</v>
      </c>
      <c r="H4166" s="250">
        <v>4680.3500000000004</v>
      </c>
      <c r="I4166" s="249">
        <f t="shared" ref="I4166:I4177" si="1400">VLOOKUP(CONCATENATE(A4166,"-12"),$B$6:$F$7816,5,FALSE)</f>
        <v>2700204.91</v>
      </c>
      <c r="J4166" s="67">
        <f t="shared" si="1394"/>
        <v>2.0799999999999999E-2</v>
      </c>
      <c r="K4166" s="259">
        <f t="shared" ref="K4166:K4177" si="1401">I4166*J4166/12</f>
        <v>4680.3551773333338</v>
      </c>
      <c r="L4166" s="250">
        <f t="shared" si="1385"/>
        <v>0.01</v>
      </c>
      <c r="M4166" s="19" t="s">
        <v>1260</v>
      </c>
      <c r="O4166" s="32" t="str">
        <f t="shared" ref="O4166:O4177" si="1402">LEFT(A4166,4)</f>
        <v>E353</v>
      </c>
      <c r="P4166" s="318"/>
      <c r="T4166" s="19" t="s">
        <v>1260</v>
      </c>
    </row>
    <row r="4167" spans="1:20" outlineLevel="2" x14ac:dyDescent="0.25">
      <c r="A4167" t="s">
        <v>341</v>
      </c>
      <c r="B4167" t="str">
        <f t="shared" si="1399"/>
        <v>E3539 (GIF) Sta Eq, Lower Baker-2</v>
      </c>
      <c r="C4167" s="19" t="s">
        <v>1230</v>
      </c>
      <c r="E4167" s="27">
        <v>43159</v>
      </c>
      <c r="F4167" s="249">
        <v>2700204.91</v>
      </c>
      <c r="G4167" s="67">
        <v>2.0799999999999999E-2</v>
      </c>
      <c r="H4167" s="250">
        <v>4680.3500000000004</v>
      </c>
      <c r="I4167" s="249">
        <f t="shared" si="1400"/>
        <v>2700204.91</v>
      </c>
      <c r="J4167" s="67">
        <f t="shared" si="1394"/>
        <v>2.0799999999999999E-2</v>
      </c>
      <c r="K4167" s="259">
        <f t="shared" si="1401"/>
        <v>4680.3551773333338</v>
      </c>
      <c r="L4167" s="250">
        <f t="shared" si="1385"/>
        <v>0.01</v>
      </c>
      <c r="M4167" s="19" t="s">
        <v>1260</v>
      </c>
      <c r="O4167" s="32" t="str">
        <f t="shared" si="1402"/>
        <v>E353</v>
      </c>
      <c r="P4167" s="318"/>
      <c r="T4167" s="19" t="s">
        <v>1260</v>
      </c>
    </row>
    <row r="4168" spans="1:20" outlineLevel="2" x14ac:dyDescent="0.25">
      <c r="A4168" t="s">
        <v>341</v>
      </c>
      <c r="B4168" t="str">
        <f t="shared" si="1399"/>
        <v>E3539 (GIF) Sta Eq, Lower Baker-3</v>
      </c>
      <c r="C4168" s="19" t="s">
        <v>1230</v>
      </c>
      <c r="E4168" s="27">
        <v>43190</v>
      </c>
      <c r="F4168" s="249">
        <v>2700204.91</v>
      </c>
      <c r="G4168" s="67">
        <v>2.0799999999999999E-2</v>
      </c>
      <c r="H4168" s="250">
        <v>4680.3500000000004</v>
      </c>
      <c r="I4168" s="249">
        <f t="shared" si="1400"/>
        <v>2700204.91</v>
      </c>
      <c r="J4168" s="67">
        <f t="shared" si="1394"/>
        <v>2.0799999999999999E-2</v>
      </c>
      <c r="K4168" s="259">
        <f t="shared" si="1401"/>
        <v>4680.3551773333338</v>
      </c>
      <c r="L4168" s="250">
        <f t="shared" si="1385"/>
        <v>0.01</v>
      </c>
      <c r="M4168" s="19" t="s">
        <v>1260</v>
      </c>
      <c r="O4168" s="32" t="str">
        <f t="shared" si="1402"/>
        <v>E353</v>
      </c>
      <c r="P4168" s="318"/>
      <c r="T4168" s="19" t="s">
        <v>1260</v>
      </c>
    </row>
    <row r="4169" spans="1:20" outlineLevel="2" x14ac:dyDescent="0.25">
      <c r="A4169" t="s">
        <v>341</v>
      </c>
      <c r="B4169" t="str">
        <f t="shared" si="1399"/>
        <v>E3539 (GIF) Sta Eq, Lower Baker-4</v>
      </c>
      <c r="C4169" s="19" t="s">
        <v>1230</v>
      </c>
      <c r="E4169" s="27">
        <v>43220</v>
      </c>
      <c r="F4169" s="249">
        <v>2700204.91</v>
      </c>
      <c r="G4169" s="67">
        <v>2.0799999999999999E-2</v>
      </c>
      <c r="H4169" s="250">
        <v>4680.3500000000004</v>
      </c>
      <c r="I4169" s="249">
        <f t="shared" si="1400"/>
        <v>2700204.91</v>
      </c>
      <c r="J4169" s="67">
        <f t="shared" si="1394"/>
        <v>2.0799999999999999E-2</v>
      </c>
      <c r="K4169" s="259">
        <f t="shared" si="1401"/>
        <v>4680.3551773333338</v>
      </c>
      <c r="L4169" s="250">
        <f t="shared" si="1385"/>
        <v>0.01</v>
      </c>
      <c r="M4169" s="19" t="s">
        <v>1260</v>
      </c>
      <c r="O4169" s="32" t="str">
        <f t="shared" si="1402"/>
        <v>E353</v>
      </c>
      <c r="P4169" s="318"/>
      <c r="T4169" s="19" t="s">
        <v>1260</v>
      </c>
    </row>
    <row r="4170" spans="1:20" outlineLevel="2" x14ac:dyDescent="0.25">
      <c r="A4170" t="s">
        <v>341</v>
      </c>
      <c r="B4170" t="str">
        <f t="shared" si="1399"/>
        <v>E3539 (GIF) Sta Eq, Lower Baker-5</v>
      </c>
      <c r="C4170" s="19" t="s">
        <v>1230</v>
      </c>
      <c r="E4170" s="27">
        <v>43251</v>
      </c>
      <c r="F4170" s="249">
        <v>2700204.91</v>
      </c>
      <c r="G4170" s="67">
        <v>2.0799999999999999E-2</v>
      </c>
      <c r="H4170" s="250">
        <v>4680.3500000000004</v>
      </c>
      <c r="I4170" s="249">
        <f t="shared" si="1400"/>
        <v>2700204.91</v>
      </c>
      <c r="J4170" s="67">
        <f t="shared" si="1394"/>
        <v>2.0799999999999999E-2</v>
      </c>
      <c r="K4170" s="259">
        <f t="shared" si="1401"/>
        <v>4680.3551773333338</v>
      </c>
      <c r="L4170" s="250">
        <f t="shared" si="1385"/>
        <v>0.01</v>
      </c>
      <c r="M4170" s="19" t="s">
        <v>1260</v>
      </c>
      <c r="O4170" s="32" t="str">
        <f t="shared" si="1402"/>
        <v>E353</v>
      </c>
      <c r="P4170" s="318"/>
      <c r="T4170" s="19" t="s">
        <v>1260</v>
      </c>
    </row>
    <row r="4171" spans="1:20" outlineLevel="2" x14ac:dyDescent="0.25">
      <c r="A4171" t="s">
        <v>341</v>
      </c>
      <c r="B4171" t="str">
        <f t="shared" si="1399"/>
        <v>E3539 (GIF) Sta Eq, Lower Baker-6</v>
      </c>
      <c r="C4171" s="19" t="s">
        <v>1230</v>
      </c>
      <c r="E4171" s="27">
        <v>43281</v>
      </c>
      <c r="F4171" s="249">
        <v>2700204.91</v>
      </c>
      <c r="G4171" s="67">
        <v>2.0799999999999999E-2</v>
      </c>
      <c r="H4171" s="250">
        <v>4680.3500000000004</v>
      </c>
      <c r="I4171" s="249">
        <f t="shared" si="1400"/>
        <v>2700204.91</v>
      </c>
      <c r="J4171" s="67">
        <f t="shared" si="1394"/>
        <v>2.0799999999999999E-2</v>
      </c>
      <c r="K4171" s="259">
        <f t="shared" si="1401"/>
        <v>4680.3551773333338</v>
      </c>
      <c r="L4171" s="250">
        <f t="shared" si="1385"/>
        <v>0.01</v>
      </c>
      <c r="M4171" s="19" t="s">
        <v>1260</v>
      </c>
      <c r="O4171" s="32" t="str">
        <f t="shared" si="1402"/>
        <v>E353</v>
      </c>
      <c r="P4171" s="318"/>
      <c r="T4171" s="19" t="s">
        <v>1260</v>
      </c>
    </row>
    <row r="4172" spans="1:20" outlineLevel="2" x14ac:dyDescent="0.25">
      <c r="A4172" t="s">
        <v>341</v>
      </c>
      <c r="B4172" t="str">
        <f t="shared" si="1399"/>
        <v>E3539 (GIF) Sta Eq, Lower Baker-7</v>
      </c>
      <c r="C4172" s="19" t="s">
        <v>1230</v>
      </c>
      <c r="E4172" s="27">
        <v>43312</v>
      </c>
      <c r="F4172" s="249">
        <v>2700204.91</v>
      </c>
      <c r="G4172" s="67">
        <v>2.0799999999999999E-2</v>
      </c>
      <c r="H4172" s="250">
        <v>4680.3500000000004</v>
      </c>
      <c r="I4172" s="249">
        <f t="shared" si="1400"/>
        <v>2700204.91</v>
      </c>
      <c r="J4172" s="67">
        <f t="shared" si="1394"/>
        <v>2.0799999999999999E-2</v>
      </c>
      <c r="K4172" s="259">
        <f t="shared" si="1401"/>
        <v>4680.3551773333338</v>
      </c>
      <c r="L4172" s="250">
        <f t="shared" si="1385"/>
        <v>0.01</v>
      </c>
      <c r="M4172" s="19" t="s">
        <v>1260</v>
      </c>
      <c r="O4172" s="32" t="str">
        <f t="shared" si="1402"/>
        <v>E353</v>
      </c>
      <c r="P4172" s="318"/>
      <c r="T4172" s="19" t="s">
        <v>1260</v>
      </c>
    </row>
    <row r="4173" spans="1:20" outlineLevel="2" x14ac:dyDescent="0.25">
      <c r="A4173" t="s">
        <v>341</v>
      </c>
      <c r="B4173" t="str">
        <f t="shared" si="1399"/>
        <v>E3539 (GIF) Sta Eq, Lower Baker-8</v>
      </c>
      <c r="C4173" s="19" t="s">
        <v>1230</v>
      </c>
      <c r="E4173" s="27">
        <v>43343</v>
      </c>
      <c r="F4173" s="249">
        <v>2700204.91</v>
      </c>
      <c r="G4173" s="67">
        <v>2.0799999999999999E-2</v>
      </c>
      <c r="H4173" s="250">
        <v>4680.3500000000004</v>
      </c>
      <c r="I4173" s="249">
        <f t="shared" si="1400"/>
        <v>2700204.91</v>
      </c>
      <c r="J4173" s="67">
        <f t="shared" si="1394"/>
        <v>2.0799999999999999E-2</v>
      </c>
      <c r="K4173" s="259">
        <f t="shared" si="1401"/>
        <v>4680.3551773333338</v>
      </c>
      <c r="L4173" s="250">
        <f t="shared" si="1385"/>
        <v>0.01</v>
      </c>
      <c r="M4173" s="19" t="s">
        <v>1260</v>
      </c>
      <c r="O4173" s="32" t="str">
        <f t="shared" si="1402"/>
        <v>E353</v>
      </c>
      <c r="P4173" s="318"/>
      <c r="T4173" s="19" t="s">
        <v>1260</v>
      </c>
    </row>
    <row r="4174" spans="1:20" outlineLevel="2" x14ac:dyDescent="0.25">
      <c r="A4174" t="s">
        <v>341</v>
      </c>
      <c r="B4174" t="str">
        <f t="shared" si="1399"/>
        <v>E3539 (GIF) Sta Eq, Lower Baker-9</v>
      </c>
      <c r="C4174" s="19" t="s">
        <v>1230</v>
      </c>
      <c r="E4174" s="27">
        <v>43373</v>
      </c>
      <c r="F4174" s="249">
        <v>2700204.91</v>
      </c>
      <c r="G4174" s="67">
        <v>2.0799999999999999E-2</v>
      </c>
      <c r="H4174" s="250">
        <v>4680.3500000000004</v>
      </c>
      <c r="I4174" s="249">
        <f t="shared" si="1400"/>
        <v>2700204.91</v>
      </c>
      <c r="J4174" s="67">
        <f t="shared" si="1394"/>
        <v>2.0799999999999999E-2</v>
      </c>
      <c r="K4174" s="259">
        <f t="shared" si="1401"/>
        <v>4680.3551773333338</v>
      </c>
      <c r="L4174" s="250">
        <f t="shared" si="1385"/>
        <v>0.01</v>
      </c>
      <c r="M4174" s="19" t="s">
        <v>1260</v>
      </c>
      <c r="O4174" s="32" t="str">
        <f t="shared" si="1402"/>
        <v>E353</v>
      </c>
      <c r="P4174" s="318"/>
      <c r="T4174" s="19" t="s">
        <v>1260</v>
      </c>
    </row>
    <row r="4175" spans="1:20" outlineLevel="2" x14ac:dyDescent="0.25">
      <c r="A4175" t="s">
        <v>341</v>
      </c>
      <c r="B4175" t="str">
        <f t="shared" si="1399"/>
        <v>E3539 (GIF) Sta Eq, Lower Baker-10</v>
      </c>
      <c r="C4175" s="19" t="s">
        <v>1230</v>
      </c>
      <c r="E4175" s="27">
        <v>43404</v>
      </c>
      <c r="F4175" s="249">
        <v>2700204.91</v>
      </c>
      <c r="G4175" s="67">
        <v>2.0799999999999999E-2</v>
      </c>
      <c r="H4175" s="250">
        <v>4680.3500000000004</v>
      </c>
      <c r="I4175" s="249">
        <f t="shared" si="1400"/>
        <v>2700204.91</v>
      </c>
      <c r="J4175" s="67">
        <f t="shared" si="1394"/>
        <v>2.0799999999999999E-2</v>
      </c>
      <c r="K4175" s="259">
        <f t="shared" si="1401"/>
        <v>4680.3551773333338</v>
      </c>
      <c r="L4175" s="250">
        <f t="shared" si="1385"/>
        <v>0.01</v>
      </c>
      <c r="M4175" s="19" t="s">
        <v>1260</v>
      </c>
      <c r="O4175" s="32" t="str">
        <f t="shared" si="1402"/>
        <v>E353</v>
      </c>
      <c r="P4175" s="318"/>
      <c r="T4175" s="19" t="s">
        <v>1260</v>
      </c>
    </row>
    <row r="4176" spans="1:20" outlineLevel="2" x14ac:dyDescent="0.25">
      <c r="A4176" t="s">
        <v>341</v>
      </c>
      <c r="B4176" t="str">
        <f t="shared" si="1399"/>
        <v>E3539 (GIF) Sta Eq, Lower Baker-11</v>
      </c>
      <c r="C4176" s="19" t="s">
        <v>1230</v>
      </c>
      <c r="E4176" s="27">
        <v>43434</v>
      </c>
      <c r="F4176" s="249">
        <v>2700204.91</v>
      </c>
      <c r="G4176" s="67">
        <v>2.0799999999999999E-2</v>
      </c>
      <c r="H4176" s="250">
        <v>4680.3500000000004</v>
      </c>
      <c r="I4176" s="249">
        <f t="shared" si="1400"/>
        <v>2700204.91</v>
      </c>
      <c r="J4176" s="67">
        <f t="shared" si="1394"/>
        <v>2.0799999999999999E-2</v>
      </c>
      <c r="K4176" s="259">
        <f t="shared" si="1401"/>
        <v>4680.3551773333338</v>
      </c>
      <c r="L4176" s="250">
        <f t="shared" si="1385"/>
        <v>0.01</v>
      </c>
      <c r="M4176" s="19" t="s">
        <v>1260</v>
      </c>
      <c r="O4176" s="32" t="str">
        <f t="shared" si="1402"/>
        <v>E353</v>
      </c>
      <c r="P4176" s="318"/>
      <c r="T4176" s="19" t="s">
        <v>1260</v>
      </c>
    </row>
    <row r="4177" spans="1:20" outlineLevel="2" x14ac:dyDescent="0.25">
      <c r="A4177" t="s">
        <v>341</v>
      </c>
      <c r="B4177" t="str">
        <f t="shared" si="1399"/>
        <v>E3539 (GIF) Sta Eq, Lower Baker-12</v>
      </c>
      <c r="C4177" s="19" t="s">
        <v>1230</v>
      </c>
      <c r="E4177" s="27">
        <v>43465</v>
      </c>
      <c r="F4177" s="249">
        <v>2700204.91</v>
      </c>
      <c r="G4177" s="67">
        <v>2.0799999999999999E-2</v>
      </c>
      <c r="H4177" s="250">
        <v>4680.3500000000004</v>
      </c>
      <c r="I4177" s="249">
        <f t="shared" si="1400"/>
        <v>2700204.91</v>
      </c>
      <c r="J4177" s="67">
        <f t="shared" si="1394"/>
        <v>2.0799999999999999E-2</v>
      </c>
      <c r="K4177" s="259">
        <f t="shared" si="1401"/>
        <v>4680.3551773333338</v>
      </c>
      <c r="L4177" s="250">
        <f t="shared" si="1385"/>
        <v>0.01</v>
      </c>
      <c r="M4177" s="19" t="s">
        <v>1260</v>
      </c>
      <c r="O4177" s="32" t="str">
        <f t="shared" si="1402"/>
        <v>E353</v>
      </c>
      <c r="P4177" s="318"/>
      <c r="T4177" s="19" t="s">
        <v>1260</v>
      </c>
    </row>
    <row r="4178" spans="1:20" s="19" customFormat="1" ht="15.75" outlineLevel="1" thickBot="1" x14ac:dyDescent="0.3">
      <c r="A4178" s="28" t="s">
        <v>944</v>
      </c>
      <c r="C4178" s="20" t="s">
        <v>1233</v>
      </c>
      <c r="E4178" s="104" t="s">
        <v>1266</v>
      </c>
      <c r="F4178" s="29"/>
      <c r="G4178" s="30"/>
      <c r="H4178" s="41">
        <f>SUBTOTAL(9,H4166:H4177)</f>
        <v>56164.19999999999</v>
      </c>
      <c r="I4178" s="29"/>
      <c r="J4178" s="30">
        <f t="shared" si="1394"/>
        <v>0</v>
      </c>
      <c r="K4178" s="41">
        <f>SUBTOTAL(9,K4166:K4177)</f>
        <v>56164.262127999995</v>
      </c>
      <c r="L4178" s="41">
        <f t="shared" si="1385"/>
        <v>0.06</v>
      </c>
      <c r="O4178" s="32" t="str">
        <f>LEFT(A4178,5)</f>
        <v>E3539</v>
      </c>
      <c r="P4178" s="318">
        <f>-L4178/2</f>
        <v>-0.03</v>
      </c>
    </row>
    <row r="4179" spans="1:20" ht="15.75" outlineLevel="2" thickTop="1" x14ac:dyDescent="0.25">
      <c r="A4179" t="s">
        <v>342</v>
      </c>
      <c r="B4179" t="str">
        <f t="shared" ref="B4179:B4190" si="1403">CONCATENATE(A4179,"-",MONTH(E4179))</f>
        <v>E3539 (GIF) Sta Eq, LSR-1</v>
      </c>
      <c r="C4179" s="19" t="s">
        <v>1230</v>
      </c>
      <c r="E4179" s="27">
        <v>43131</v>
      </c>
      <c r="F4179" s="249">
        <v>23954394.870000001</v>
      </c>
      <c r="G4179" s="67">
        <v>2.0799999999999999E-2</v>
      </c>
      <c r="H4179" s="250">
        <v>41520.949999999997</v>
      </c>
      <c r="I4179" s="249">
        <f t="shared" ref="I4179:I4190" si="1404">VLOOKUP(CONCATENATE(A4179,"-12"),$B$6:$F$7816,5,FALSE)</f>
        <v>24159737.43</v>
      </c>
      <c r="J4179" s="67">
        <f t="shared" si="1394"/>
        <v>2.0799999999999999E-2</v>
      </c>
      <c r="K4179" s="259">
        <f t="shared" ref="K4179:K4190" si="1405">I4179*J4179/12</f>
        <v>41876.878211999996</v>
      </c>
      <c r="L4179" s="250">
        <f t="shared" si="1385"/>
        <v>355.93</v>
      </c>
      <c r="M4179" s="19" t="s">
        <v>1260</v>
      </c>
      <c r="O4179" s="32" t="str">
        <f t="shared" ref="O4179:O4190" si="1406">LEFT(A4179,4)</f>
        <v>E353</v>
      </c>
      <c r="P4179" s="318"/>
      <c r="T4179" s="19" t="s">
        <v>1260</v>
      </c>
    </row>
    <row r="4180" spans="1:20" outlineLevel="2" x14ac:dyDescent="0.25">
      <c r="A4180" t="s">
        <v>342</v>
      </c>
      <c r="B4180" t="str">
        <f t="shared" si="1403"/>
        <v>E3539 (GIF) Sta Eq, LSR-2</v>
      </c>
      <c r="C4180" s="19" t="s">
        <v>1230</v>
      </c>
      <c r="E4180" s="27">
        <v>43159</v>
      </c>
      <c r="F4180" s="249">
        <v>23954394.870000001</v>
      </c>
      <c r="G4180" s="67">
        <v>2.0799999999999999E-2</v>
      </c>
      <c r="H4180" s="250">
        <v>41520.949999999997</v>
      </c>
      <c r="I4180" s="249">
        <f t="shared" si="1404"/>
        <v>24159737.43</v>
      </c>
      <c r="J4180" s="67">
        <f t="shared" si="1394"/>
        <v>2.0799999999999999E-2</v>
      </c>
      <c r="K4180" s="259">
        <f t="shared" si="1405"/>
        <v>41876.878211999996</v>
      </c>
      <c r="L4180" s="250">
        <f t="shared" ref="L4180:L4243" si="1407">ROUND(K4180-H4180,2)</f>
        <v>355.93</v>
      </c>
      <c r="M4180" s="19" t="s">
        <v>1260</v>
      </c>
      <c r="O4180" s="32" t="str">
        <f t="shared" si="1406"/>
        <v>E353</v>
      </c>
      <c r="P4180" s="318"/>
      <c r="T4180" s="19" t="s">
        <v>1260</v>
      </c>
    </row>
    <row r="4181" spans="1:20" outlineLevel="2" x14ac:dyDescent="0.25">
      <c r="A4181" t="s">
        <v>342</v>
      </c>
      <c r="B4181" t="str">
        <f t="shared" si="1403"/>
        <v>E3539 (GIF) Sta Eq, LSR-3</v>
      </c>
      <c r="C4181" s="19" t="s">
        <v>1230</v>
      </c>
      <c r="E4181" s="27">
        <v>43190</v>
      </c>
      <c r="F4181" s="249">
        <v>23954394.870000001</v>
      </c>
      <c r="G4181" s="67">
        <v>2.0799999999999999E-2</v>
      </c>
      <c r="H4181" s="250">
        <v>41520.949999999997</v>
      </c>
      <c r="I4181" s="249">
        <f t="shared" si="1404"/>
        <v>24159737.43</v>
      </c>
      <c r="J4181" s="67">
        <f t="shared" si="1394"/>
        <v>2.0799999999999999E-2</v>
      </c>
      <c r="K4181" s="259">
        <f t="shared" si="1405"/>
        <v>41876.878211999996</v>
      </c>
      <c r="L4181" s="250">
        <f t="shared" si="1407"/>
        <v>355.93</v>
      </c>
      <c r="M4181" s="19" t="s">
        <v>1260</v>
      </c>
      <c r="O4181" s="32" t="str">
        <f t="shared" si="1406"/>
        <v>E353</v>
      </c>
      <c r="P4181" s="318"/>
      <c r="T4181" s="19" t="s">
        <v>1260</v>
      </c>
    </row>
    <row r="4182" spans="1:20" outlineLevel="2" x14ac:dyDescent="0.25">
      <c r="A4182" t="s">
        <v>342</v>
      </c>
      <c r="B4182" t="str">
        <f t="shared" si="1403"/>
        <v>E3539 (GIF) Sta Eq, LSR-4</v>
      </c>
      <c r="C4182" s="19" t="s">
        <v>1230</v>
      </c>
      <c r="E4182" s="27">
        <v>43220</v>
      </c>
      <c r="F4182" s="249">
        <v>23954394.870000001</v>
      </c>
      <c r="G4182" s="67">
        <v>2.0799999999999999E-2</v>
      </c>
      <c r="H4182" s="250">
        <v>41520.949999999997</v>
      </c>
      <c r="I4182" s="249">
        <f t="shared" si="1404"/>
        <v>24159737.43</v>
      </c>
      <c r="J4182" s="67">
        <f t="shared" si="1394"/>
        <v>2.0799999999999999E-2</v>
      </c>
      <c r="K4182" s="259">
        <f t="shared" si="1405"/>
        <v>41876.878211999996</v>
      </c>
      <c r="L4182" s="250">
        <f t="shared" si="1407"/>
        <v>355.93</v>
      </c>
      <c r="M4182" s="19" t="s">
        <v>1260</v>
      </c>
      <c r="O4182" s="32" t="str">
        <f t="shared" si="1406"/>
        <v>E353</v>
      </c>
      <c r="P4182" s="318"/>
      <c r="T4182" s="19" t="s">
        <v>1260</v>
      </c>
    </row>
    <row r="4183" spans="1:20" outlineLevel="2" x14ac:dyDescent="0.25">
      <c r="A4183" t="s">
        <v>342</v>
      </c>
      <c r="B4183" t="str">
        <f t="shared" si="1403"/>
        <v>E3539 (GIF) Sta Eq, LSR-5</v>
      </c>
      <c r="C4183" s="19" t="s">
        <v>1230</v>
      </c>
      <c r="E4183" s="27">
        <v>43251</v>
      </c>
      <c r="F4183" s="249">
        <v>23954394.870000001</v>
      </c>
      <c r="G4183" s="67">
        <v>2.0799999999999999E-2</v>
      </c>
      <c r="H4183" s="250">
        <v>41520.949999999997</v>
      </c>
      <c r="I4183" s="249">
        <f t="shared" si="1404"/>
        <v>24159737.43</v>
      </c>
      <c r="J4183" s="67">
        <f t="shared" si="1394"/>
        <v>2.0799999999999999E-2</v>
      </c>
      <c r="K4183" s="259">
        <f t="shared" si="1405"/>
        <v>41876.878211999996</v>
      </c>
      <c r="L4183" s="250">
        <f t="shared" si="1407"/>
        <v>355.93</v>
      </c>
      <c r="M4183" s="19" t="s">
        <v>1260</v>
      </c>
      <c r="O4183" s="32" t="str">
        <f t="shared" si="1406"/>
        <v>E353</v>
      </c>
      <c r="P4183" s="318"/>
      <c r="T4183" s="19" t="s">
        <v>1260</v>
      </c>
    </row>
    <row r="4184" spans="1:20" outlineLevel="2" x14ac:dyDescent="0.25">
      <c r="A4184" t="s">
        <v>342</v>
      </c>
      <c r="B4184" t="str">
        <f t="shared" si="1403"/>
        <v>E3539 (GIF) Sta Eq, LSR-6</v>
      </c>
      <c r="C4184" s="19" t="s">
        <v>1230</v>
      </c>
      <c r="E4184" s="27">
        <v>43281</v>
      </c>
      <c r="F4184" s="249">
        <v>24056820.719999999</v>
      </c>
      <c r="G4184" s="67">
        <v>2.0799999999999999E-2</v>
      </c>
      <c r="H4184" s="250">
        <v>41698.490000000005</v>
      </c>
      <c r="I4184" s="249">
        <f t="shared" si="1404"/>
        <v>24159737.43</v>
      </c>
      <c r="J4184" s="67">
        <f t="shared" si="1394"/>
        <v>2.0799999999999999E-2</v>
      </c>
      <c r="K4184" s="259">
        <f t="shared" si="1405"/>
        <v>41876.878211999996</v>
      </c>
      <c r="L4184" s="250">
        <f t="shared" si="1407"/>
        <v>178.39</v>
      </c>
      <c r="M4184" s="19" t="s">
        <v>1260</v>
      </c>
      <c r="O4184" s="32" t="str">
        <f t="shared" si="1406"/>
        <v>E353</v>
      </c>
      <c r="P4184" s="318"/>
      <c r="T4184" s="19" t="s">
        <v>1260</v>
      </c>
    </row>
    <row r="4185" spans="1:20" outlineLevel="2" x14ac:dyDescent="0.25">
      <c r="A4185" t="s">
        <v>342</v>
      </c>
      <c r="B4185" t="str">
        <f t="shared" si="1403"/>
        <v>E3539 (GIF) Sta Eq, LSR-7</v>
      </c>
      <c r="C4185" s="19" t="s">
        <v>1230</v>
      </c>
      <c r="E4185" s="27">
        <v>43312</v>
      </c>
      <c r="F4185" s="249">
        <v>24159246.57</v>
      </c>
      <c r="G4185" s="67">
        <v>2.0799999999999999E-2</v>
      </c>
      <c r="H4185" s="250">
        <v>41876.03</v>
      </c>
      <c r="I4185" s="249">
        <f t="shared" si="1404"/>
        <v>24159737.43</v>
      </c>
      <c r="J4185" s="67">
        <f t="shared" si="1394"/>
        <v>2.0799999999999999E-2</v>
      </c>
      <c r="K4185" s="259">
        <f t="shared" si="1405"/>
        <v>41876.878211999996</v>
      </c>
      <c r="L4185" s="250">
        <f t="shared" si="1407"/>
        <v>0.85</v>
      </c>
      <c r="M4185" s="19" t="s">
        <v>1260</v>
      </c>
      <c r="O4185" s="32" t="str">
        <f t="shared" si="1406"/>
        <v>E353</v>
      </c>
      <c r="P4185" s="318"/>
      <c r="T4185" s="19" t="s">
        <v>1260</v>
      </c>
    </row>
    <row r="4186" spans="1:20" outlineLevel="2" x14ac:dyDescent="0.25">
      <c r="A4186" t="s">
        <v>342</v>
      </c>
      <c r="B4186" t="str">
        <f t="shared" si="1403"/>
        <v>E3539 (GIF) Sta Eq, LSR-8</v>
      </c>
      <c r="C4186" s="19" t="s">
        <v>1230</v>
      </c>
      <c r="E4186" s="27">
        <v>43343</v>
      </c>
      <c r="F4186" s="249">
        <v>24159492</v>
      </c>
      <c r="G4186" s="67">
        <v>2.0799999999999999E-2</v>
      </c>
      <c r="H4186" s="250">
        <v>41876.460000000006</v>
      </c>
      <c r="I4186" s="249">
        <f t="shared" si="1404"/>
        <v>24159737.43</v>
      </c>
      <c r="J4186" s="67">
        <f t="shared" si="1394"/>
        <v>2.0799999999999999E-2</v>
      </c>
      <c r="K4186" s="259">
        <f t="shared" si="1405"/>
        <v>41876.878211999996</v>
      </c>
      <c r="L4186" s="250">
        <f t="shared" si="1407"/>
        <v>0.42</v>
      </c>
      <c r="M4186" s="19" t="s">
        <v>1260</v>
      </c>
      <c r="O4186" s="32" t="str">
        <f t="shared" si="1406"/>
        <v>E353</v>
      </c>
      <c r="P4186" s="318"/>
      <c r="T4186" s="19" t="s">
        <v>1260</v>
      </c>
    </row>
    <row r="4187" spans="1:20" outlineLevel="2" x14ac:dyDescent="0.25">
      <c r="A4187" t="s">
        <v>342</v>
      </c>
      <c r="B4187" t="str">
        <f t="shared" si="1403"/>
        <v>E3539 (GIF) Sta Eq, LSR-9</v>
      </c>
      <c r="C4187" s="19" t="s">
        <v>1230</v>
      </c>
      <c r="E4187" s="27">
        <v>43373</v>
      </c>
      <c r="F4187" s="249">
        <v>24159737.43</v>
      </c>
      <c r="G4187" s="67">
        <v>2.0799999999999999E-2</v>
      </c>
      <c r="H4187" s="250">
        <v>41876.879999999997</v>
      </c>
      <c r="I4187" s="249">
        <f t="shared" si="1404"/>
        <v>24159737.43</v>
      </c>
      <c r="J4187" s="67">
        <f t="shared" si="1394"/>
        <v>2.0799999999999999E-2</v>
      </c>
      <c r="K4187" s="259">
        <f t="shared" si="1405"/>
        <v>41876.878211999996</v>
      </c>
      <c r="L4187" s="250">
        <f t="shared" si="1407"/>
        <v>0</v>
      </c>
      <c r="M4187" s="19" t="s">
        <v>1260</v>
      </c>
      <c r="O4187" s="32" t="str">
        <f t="shared" si="1406"/>
        <v>E353</v>
      </c>
      <c r="P4187" s="318"/>
      <c r="T4187" s="19" t="s">
        <v>1260</v>
      </c>
    </row>
    <row r="4188" spans="1:20" outlineLevel="2" x14ac:dyDescent="0.25">
      <c r="A4188" t="s">
        <v>342</v>
      </c>
      <c r="B4188" t="str">
        <f t="shared" si="1403"/>
        <v>E3539 (GIF) Sta Eq, LSR-10</v>
      </c>
      <c r="C4188" s="19" t="s">
        <v>1230</v>
      </c>
      <c r="E4188" s="27">
        <v>43404</v>
      </c>
      <c r="F4188" s="249">
        <v>24159737.43</v>
      </c>
      <c r="G4188" s="67">
        <v>2.0799999999999999E-2</v>
      </c>
      <c r="H4188" s="250">
        <v>41876.879999999997</v>
      </c>
      <c r="I4188" s="249">
        <f t="shared" si="1404"/>
        <v>24159737.43</v>
      </c>
      <c r="J4188" s="67">
        <f t="shared" si="1394"/>
        <v>2.0799999999999999E-2</v>
      </c>
      <c r="K4188" s="259">
        <f t="shared" si="1405"/>
        <v>41876.878211999996</v>
      </c>
      <c r="L4188" s="250">
        <f t="shared" si="1407"/>
        <v>0</v>
      </c>
      <c r="M4188" s="19" t="s">
        <v>1260</v>
      </c>
      <c r="O4188" s="32" t="str">
        <f t="shared" si="1406"/>
        <v>E353</v>
      </c>
      <c r="P4188" s="318"/>
      <c r="T4188" s="19" t="s">
        <v>1260</v>
      </c>
    </row>
    <row r="4189" spans="1:20" outlineLevel="2" x14ac:dyDescent="0.25">
      <c r="A4189" t="s">
        <v>342</v>
      </c>
      <c r="B4189" t="str">
        <f t="shared" si="1403"/>
        <v>E3539 (GIF) Sta Eq, LSR-11</v>
      </c>
      <c r="C4189" s="19" t="s">
        <v>1230</v>
      </c>
      <c r="E4189" s="27">
        <v>43434</v>
      </c>
      <c r="F4189" s="249">
        <v>24159737.43</v>
      </c>
      <c r="G4189" s="67">
        <v>2.0799999999999999E-2</v>
      </c>
      <c r="H4189" s="250">
        <v>41876.879999999997</v>
      </c>
      <c r="I4189" s="249">
        <f t="shared" si="1404"/>
        <v>24159737.43</v>
      </c>
      <c r="J4189" s="67">
        <f t="shared" si="1394"/>
        <v>2.0799999999999999E-2</v>
      </c>
      <c r="K4189" s="259">
        <f t="shared" si="1405"/>
        <v>41876.878211999996</v>
      </c>
      <c r="L4189" s="250">
        <f t="shared" si="1407"/>
        <v>0</v>
      </c>
      <c r="M4189" s="19" t="s">
        <v>1260</v>
      </c>
      <c r="O4189" s="32" t="str">
        <f t="shared" si="1406"/>
        <v>E353</v>
      </c>
      <c r="P4189" s="318"/>
      <c r="T4189" s="19" t="s">
        <v>1260</v>
      </c>
    </row>
    <row r="4190" spans="1:20" outlineLevel="2" x14ac:dyDescent="0.25">
      <c r="A4190" t="s">
        <v>342</v>
      </c>
      <c r="B4190" t="str">
        <f t="shared" si="1403"/>
        <v>E3539 (GIF) Sta Eq, LSR-12</v>
      </c>
      <c r="C4190" s="19" t="s">
        <v>1230</v>
      </c>
      <c r="E4190" s="27">
        <v>43465</v>
      </c>
      <c r="F4190" s="249">
        <v>24159737.43</v>
      </c>
      <c r="G4190" s="67">
        <v>2.0799999999999999E-2</v>
      </c>
      <c r="H4190" s="250">
        <v>41876.879999999997</v>
      </c>
      <c r="I4190" s="249">
        <f t="shared" si="1404"/>
        <v>24159737.43</v>
      </c>
      <c r="J4190" s="67">
        <f t="shared" si="1394"/>
        <v>2.0799999999999999E-2</v>
      </c>
      <c r="K4190" s="259">
        <f t="shared" si="1405"/>
        <v>41876.878211999996</v>
      </c>
      <c r="L4190" s="250">
        <f t="shared" si="1407"/>
        <v>0</v>
      </c>
      <c r="M4190" s="19" t="s">
        <v>1260</v>
      </c>
      <c r="O4190" s="32" t="str">
        <f t="shared" si="1406"/>
        <v>E353</v>
      </c>
      <c r="P4190" s="318"/>
      <c r="T4190" s="19" t="s">
        <v>1260</v>
      </c>
    </row>
    <row r="4191" spans="1:20" s="19" customFormat="1" ht="15.75" outlineLevel="1" thickBot="1" x14ac:dyDescent="0.3">
      <c r="A4191" s="28" t="s">
        <v>945</v>
      </c>
      <c r="C4191" s="20" t="s">
        <v>1233</v>
      </c>
      <c r="E4191" s="104" t="s">
        <v>1266</v>
      </c>
      <c r="F4191" s="29"/>
      <c r="G4191" s="30"/>
      <c r="H4191" s="41">
        <f>SUBTOTAL(9,H4179:H4190)</f>
        <v>500563.25000000006</v>
      </c>
      <c r="I4191" s="29"/>
      <c r="J4191" s="30">
        <f t="shared" si="1394"/>
        <v>0</v>
      </c>
      <c r="K4191" s="41">
        <f>SUBTOTAL(9,K4179:K4190)</f>
        <v>502522.53854400007</v>
      </c>
      <c r="L4191" s="41">
        <f t="shared" si="1407"/>
        <v>1959.29</v>
      </c>
      <c r="O4191" s="32" t="str">
        <f>LEFT(A4191,5)</f>
        <v>E3539</v>
      </c>
      <c r="P4191" s="318">
        <f>-L4191/2</f>
        <v>-979.64499999999998</v>
      </c>
    </row>
    <row r="4192" spans="1:20" ht="15.75" outlineLevel="2" thickTop="1" x14ac:dyDescent="0.25">
      <c r="A4192" t="s">
        <v>343</v>
      </c>
      <c r="B4192" t="str">
        <f t="shared" ref="B4192:B4203" si="1408">CONCATENATE(A4192,"-",MONTH(E4192))</f>
        <v>E3539 (GIF) Sta Eq, Mint Farm-1</v>
      </c>
      <c r="C4192" s="19" t="s">
        <v>1230</v>
      </c>
      <c r="E4192" s="27">
        <v>43131</v>
      </c>
      <c r="F4192" s="249">
        <v>1782984.84</v>
      </c>
      <c r="G4192" s="67">
        <v>2.0799999999999999E-2</v>
      </c>
      <c r="H4192" s="250">
        <v>3090.51</v>
      </c>
      <c r="I4192" s="249">
        <f t="shared" ref="I4192:I4203" si="1409">VLOOKUP(CONCATENATE(A4192,"-12"),$B$6:$F$7816,5,FALSE)</f>
        <v>1782984.84</v>
      </c>
      <c r="J4192" s="67">
        <f t="shared" si="1394"/>
        <v>2.0799999999999999E-2</v>
      </c>
      <c r="K4192" s="259">
        <f t="shared" ref="K4192:K4203" si="1410">I4192*J4192/12</f>
        <v>3090.5070559999999</v>
      </c>
      <c r="L4192" s="250">
        <f t="shared" si="1407"/>
        <v>0</v>
      </c>
      <c r="M4192" s="19" t="s">
        <v>1260</v>
      </c>
      <c r="O4192" s="32" t="str">
        <f t="shared" ref="O4192:O4203" si="1411">LEFT(A4192,4)</f>
        <v>E353</v>
      </c>
      <c r="P4192" s="318"/>
      <c r="T4192" s="19" t="s">
        <v>1260</v>
      </c>
    </row>
    <row r="4193" spans="1:20" outlineLevel="2" x14ac:dyDescent="0.25">
      <c r="A4193" t="s">
        <v>343</v>
      </c>
      <c r="B4193" t="str">
        <f t="shared" si="1408"/>
        <v>E3539 (GIF) Sta Eq, Mint Farm-2</v>
      </c>
      <c r="C4193" s="19" t="s">
        <v>1230</v>
      </c>
      <c r="E4193" s="27">
        <v>43159</v>
      </c>
      <c r="F4193" s="249">
        <v>1782984.84</v>
      </c>
      <c r="G4193" s="67">
        <v>2.0799999999999999E-2</v>
      </c>
      <c r="H4193" s="250">
        <v>3090.51</v>
      </c>
      <c r="I4193" s="249">
        <f t="shared" si="1409"/>
        <v>1782984.84</v>
      </c>
      <c r="J4193" s="67">
        <f t="shared" si="1394"/>
        <v>2.0799999999999999E-2</v>
      </c>
      <c r="K4193" s="259">
        <f t="shared" si="1410"/>
        <v>3090.5070559999999</v>
      </c>
      <c r="L4193" s="250">
        <f t="shared" si="1407"/>
        <v>0</v>
      </c>
      <c r="M4193" s="19" t="s">
        <v>1260</v>
      </c>
      <c r="O4193" s="32" t="str">
        <f t="shared" si="1411"/>
        <v>E353</v>
      </c>
      <c r="P4193" s="318"/>
      <c r="T4193" s="19" t="s">
        <v>1260</v>
      </c>
    </row>
    <row r="4194" spans="1:20" outlineLevel="2" x14ac:dyDescent="0.25">
      <c r="A4194" t="s">
        <v>343</v>
      </c>
      <c r="B4194" t="str">
        <f t="shared" si="1408"/>
        <v>E3539 (GIF) Sta Eq, Mint Farm-3</v>
      </c>
      <c r="C4194" s="19" t="s">
        <v>1230</v>
      </c>
      <c r="E4194" s="27">
        <v>43190</v>
      </c>
      <c r="F4194" s="249">
        <v>1782984.84</v>
      </c>
      <c r="G4194" s="67">
        <v>2.0799999999999999E-2</v>
      </c>
      <c r="H4194" s="250">
        <v>3090.51</v>
      </c>
      <c r="I4194" s="249">
        <f t="shared" si="1409"/>
        <v>1782984.84</v>
      </c>
      <c r="J4194" s="67">
        <f t="shared" si="1394"/>
        <v>2.0799999999999999E-2</v>
      </c>
      <c r="K4194" s="259">
        <f t="shared" si="1410"/>
        <v>3090.5070559999999</v>
      </c>
      <c r="L4194" s="250">
        <f t="shared" si="1407"/>
        <v>0</v>
      </c>
      <c r="M4194" s="19" t="s">
        <v>1260</v>
      </c>
      <c r="O4194" s="32" t="str">
        <f t="shared" si="1411"/>
        <v>E353</v>
      </c>
      <c r="P4194" s="318"/>
      <c r="T4194" s="19" t="s">
        <v>1260</v>
      </c>
    </row>
    <row r="4195" spans="1:20" outlineLevel="2" x14ac:dyDescent="0.25">
      <c r="A4195" t="s">
        <v>343</v>
      </c>
      <c r="B4195" t="str">
        <f t="shared" si="1408"/>
        <v>E3539 (GIF) Sta Eq, Mint Farm-4</v>
      </c>
      <c r="C4195" s="19" t="s">
        <v>1230</v>
      </c>
      <c r="E4195" s="27">
        <v>43220</v>
      </c>
      <c r="F4195" s="249">
        <v>1782984.84</v>
      </c>
      <c r="G4195" s="67">
        <v>2.0799999999999999E-2</v>
      </c>
      <c r="H4195" s="250">
        <v>3090.51</v>
      </c>
      <c r="I4195" s="249">
        <f t="shared" si="1409"/>
        <v>1782984.84</v>
      </c>
      <c r="J4195" s="67">
        <f t="shared" si="1394"/>
        <v>2.0799999999999999E-2</v>
      </c>
      <c r="K4195" s="259">
        <f t="shared" si="1410"/>
        <v>3090.5070559999999</v>
      </c>
      <c r="L4195" s="250">
        <f t="shared" si="1407"/>
        <v>0</v>
      </c>
      <c r="M4195" s="19" t="s">
        <v>1260</v>
      </c>
      <c r="O4195" s="32" t="str">
        <f t="shared" si="1411"/>
        <v>E353</v>
      </c>
      <c r="P4195" s="318"/>
      <c r="T4195" s="19" t="s">
        <v>1260</v>
      </c>
    </row>
    <row r="4196" spans="1:20" outlineLevel="2" x14ac:dyDescent="0.25">
      <c r="A4196" t="s">
        <v>343</v>
      </c>
      <c r="B4196" t="str">
        <f t="shared" si="1408"/>
        <v>E3539 (GIF) Sta Eq, Mint Farm-5</v>
      </c>
      <c r="C4196" s="19" t="s">
        <v>1230</v>
      </c>
      <c r="E4196" s="27">
        <v>43251</v>
      </c>
      <c r="F4196" s="249">
        <v>1782984.84</v>
      </c>
      <c r="G4196" s="67">
        <v>2.0799999999999999E-2</v>
      </c>
      <c r="H4196" s="250">
        <v>3090.51</v>
      </c>
      <c r="I4196" s="249">
        <f t="shared" si="1409"/>
        <v>1782984.84</v>
      </c>
      <c r="J4196" s="67">
        <f t="shared" si="1394"/>
        <v>2.0799999999999999E-2</v>
      </c>
      <c r="K4196" s="259">
        <f t="shared" si="1410"/>
        <v>3090.5070559999999</v>
      </c>
      <c r="L4196" s="250">
        <f t="shared" si="1407"/>
        <v>0</v>
      </c>
      <c r="M4196" s="19" t="s">
        <v>1260</v>
      </c>
      <c r="O4196" s="32" t="str">
        <f t="shared" si="1411"/>
        <v>E353</v>
      </c>
      <c r="P4196" s="318"/>
      <c r="T4196" s="19" t="s">
        <v>1260</v>
      </c>
    </row>
    <row r="4197" spans="1:20" outlineLevel="2" x14ac:dyDescent="0.25">
      <c r="A4197" t="s">
        <v>343</v>
      </c>
      <c r="B4197" t="str">
        <f t="shared" si="1408"/>
        <v>E3539 (GIF) Sta Eq, Mint Farm-6</v>
      </c>
      <c r="C4197" s="19" t="s">
        <v>1230</v>
      </c>
      <c r="E4197" s="27">
        <v>43281</v>
      </c>
      <c r="F4197" s="249">
        <v>1782984.84</v>
      </c>
      <c r="G4197" s="67">
        <v>2.0799999999999999E-2</v>
      </c>
      <c r="H4197" s="250">
        <v>3090.51</v>
      </c>
      <c r="I4197" s="249">
        <f t="shared" si="1409"/>
        <v>1782984.84</v>
      </c>
      <c r="J4197" s="67">
        <f t="shared" si="1394"/>
        <v>2.0799999999999999E-2</v>
      </c>
      <c r="K4197" s="259">
        <f t="shared" si="1410"/>
        <v>3090.5070559999999</v>
      </c>
      <c r="L4197" s="250">
        <f t="shared" si="1407"/>
        <v>0</v>
      </c>
      <c r="M4197" s="19" t="s">
        <v>1260</v>
      </c>
      <c r="O4197" s="32" t="str">
        <f t="shared" si="1411"/>
        <v>E353</v>
      </c>
      <c r="P4197" s="318"/>
      <c r="T4197" s="19" t="s">
        <v>1260</v>
      </c>
    </row>
    <row r="4198" spans="1:20" outlineLevel="2" x14ac:dyDescent="0.25">
      <c r="A4198" t="s">
        <v>343</v>
      </c>
      <c r="B4198" t="str">
        <f t="shared" si="1408"/>
        <v>E3539 (GIF) Sta Eq, Mint Farm-7</v>
      </c>
      <c r="C4198" s="19" t="s">
        <v>1230</v>
      </c>
      <c r="E4198" s="27">
        <v>43312</v>
      </c>
      <c r="F4198" s="249">
        <v>1782984.84</v>
      </c>
      <c r="G4198" s="67">
        <v>2.0799999999999999E-2</v>
      </c>
      <c r="H4198" s="250">
        <v>3090.51</v>
      </c>
      <c r="I4198" s="249">
        <f t="shared" si="1409"/>
        <v>1782984.84</v>
      </c>
      <c r="J4198" s="67">
        <f t="shared" si="1394"/>
        <v>2.0799999999999999E-2</v>
      </c>
      <c r="K4198" s="259">
        <f t="shared" si="1410"/>
        <v>3090.5070559999999</v>
      </c>
      <c r="L4198" s="250">
        <f t="shared" si="1407"/>
        <v>0</v>
      </c>
      <c r="M4198" s="19" t="s">
        <v>1260</v>
      </c>
      <c r="O4198" s="32" t="str">
        <f t="shared" si="1411"/>
        <v>E353</v>
      </c>
      <c r="P4198" s="318"/>
      <c r="T4198" s="19" t="s">
        <v>1260</v>
      </c>
    </row>
    <row r="4199" spans="1:20" outlineLevel="2" x14ac:dyDescent="0.25">
      <c r="A4199" t="s">
        <v>343</v>
      </c>
      <c r="B4199" t="str">
        <f t="shared" si="1408"/>
        <v>E3539 (GIF) Sta Eq, Mint Farm-8</v>
      </c>
      <c r="C4199" s="19" t="s">
        <v>1230</v>
      </c>
      <c r="E4199" s="27">
        <v>43343</v>
      </c>
      <c r="F4199" s="249">
        <v>1782984.84</v>
      </c>
      <c r="G4199" s="67">
        <v>2.0799999999999999E-2</v>
      </c>
      <c r="H4199" s="250">
        <v>3090.51</v>
      </c>
      <c r="I4199" s="249">
        <f t="shared" si="1409"/>
        <v>1782984.84</v>
      </c>
      <c r="J4199" s="67">
        <f t="shared" si="1394"/>
        <v>2.0799999999999999E-2</v>
      </c>
      <c r="K4199" s="259">
        <f t="shared" si="1410"/>
        <v>3090.5070559999999</v>
      </c>
      <c r="L4199" s="250">
        <f t="shared" si="1407"/>
        <v>0</v>
      </c>
      <c r="M4199" s="19" t="s">
        <v>1260</v>
      </c>
      <c r="O4199" s="32" t="str">
        <f t="shared" si="1411"/>
        <v>E353</v>
      </c>
      <c r="P4199" s="318"/>
      <c r="T4199" s="19" t="s">
        <v>1260</v>
      </c>
    </row>
    <row r="4200" spans="1:20" outlineLevel="2" x14ac:dyDescent="0.25">
      <c r="A4200" t="s">
        <v>343</v>
      </c>
      <c r="B4200" t="str">
        <f t="shared" si="1408"/>
        <v>E3539 (GIF) Sta Eq, Mint Farm-9</v>
      </c>
      <c r="C4200" s="19" t="s">
        <v>1230</v>
      </c>
      <c r="E4200" s="27">
        <v>43373</v>
      </c>
      <c r="F4200" s="249">
        <v>1782984.84</v>
      </c>
      <c r="G4200" s="67">
        <v>2.0799999999999999E-2</v>
      </c>
      <c r="H4200" s="250">
        <v>3090.51</v>
      </c>
      <c r="I4200" s="249">
        <f t="shared" si="1409"/>
        <v>1782984.84</v>
      </c>
      <c r="J4200" s="67">
        <f t="shared" si="1394"/>
        <v>2.0799999999999999E-2</v>
      </c>
      <c r="K4200" s="259">
        <f t="shared" si="1410"/>
        <v>3090.5070559999999</v>
      </c>
      <c r="L4200" s="250">
        <f t="shared" si="1407"/>
        <v>0</v>
      </c>
      <c r="M4200" s="19" t="s">
        <v>1260</v>
      </c>
      <c r="O4200" s="32" t="str">
        <f t="shared" si="1411"/>
        <v>E353</v>
      </c>
      <c r="P4200" s="318"/>
      <c r="T4200" s="19" t="s">
        <v>1260</v>
      </c>
    </row>
    <row r="4201" spans="1:20" outlineLevel="2" x14ac:dyDescent="0.25">
      <c r="A4201" t="s">
        <v>343</v>
      </c>
      <c r="B4201" t="str">
        <f t="shared" si="1408"/>
        <v>E3539 (GIF) Sta Eq, Mint Farm-10</v>
      </c>
      <c r="C4201" s="19" t="s">
        <v>1230</v>
      </c>
      <c r="E4201" s="27">
        <v>43404</v>
      </c>
      <c r="F4201" s="249">
        <v>1782984.84</v>
      </c>
      <c r="G4201" s="67">
        <v>2.0799999999999999E-2</v>
      </c>
      <c r="H4201" s="250">
        <v>3090.51</v>
      </c>
      <c r="I4201" s="249">
        <f t="shared" si="1409"/>
        <v>1782984.84</v>
      </c>
      <c r="J4201" s="67">
        <f t="shared" si="1394"/>
        <v>2.0799999999999999E-2</v>
      </c>
      <c r="K4201" s="259">
        <f t="shared" si="1410"/>
        <v>3090.5070559999999</v>
      </c>
      <c r="L4201" s="250">
        <f t="shared" si="1407"/>
        <v>0</v>
      </c>
      <c r="M4201" s="19" t="s">
        <v>1260</v>
      </c>
      <c r="O4201" s="32" t="str">
        <f t="shared" si="1411"/>
        <v>E353</v>
      </c>
      <c r="P4201" s="318"/>
      <c r="T4201" s="19" t="s">
        <v>1260</v>
      </c>
    </row>
    <row r="4202" spans="1:20" outlineLevel="2" x14ac:dyDescent="0.25">
      <c r="A4202" t="s">
        <v>343</v>
      </c>
      <c r="B4202" t="str">
        <f t="shared" si="1408"/>
        <v>E3539 (GIF) Sta Eq, Mint Farm-11</v>
      </c>
      <c r="C4202" s="19" t="s">
        <v>1230</v>
      </c>
      <c r="E4202" s="27">
        <v>43434</v>
      </c>
      <c r="F4202" s="249">
        <v>1782984.84</v>
      </c>
      <c r="G4202" s="67">
        <v>2.0799999999999999E-2</v>
      </c>
      <c r="H4202" s="250">
        <v>3090.51</v>
      </c>
      <c r="I4202" s="249">
        <f t="shared" si="1409"/>
        <v>1782984.84</v>
      </c>
      <c r="J4202" s="67">
        <f t="shared" si="1394"/>
        <v>2.0799999999999999E-2</v>
      </c>
      <c r="K4202" s="259">
        <f t="shared" si="1410"/>
        <v>3090.5070559999999</v>
      </c>
      <c r="L4202" s="250">
        <f t="shared" si="1407"/>
        <v>0</v>
      </c>
      <c r="M4202" s="19" t="s">
        <v>1260</v>
      </c>
      <c r="O4202" s="32" t="str">
        <f t="shared" si="1411"/>
        <v>E353</v>
      </c>
      <c r="P4202" s="318"/>
      <c r="T4202" s="19" t="s">
        <v>1260</v>
      </c>
    </row>
    <row r="4203" spans="1:20" outlineLevel="2" x14ac:dyDescent="0.25">
      <c r="A4203" t="s">
        <v>343</v>
      </c>
      <c r="B4203" t="str">
        <f t="shared" si="1408"/>
        <v>E3539 (GIF) Sta Eq, Mint Farm-12</v>
      </c>
      <c r="C4203" s="19" t="s">
        <v>1230</v>
      </c>
      <c r="E4203" s="27">
        <v>43465</v>
      </c>
      <c r="F4203" s="249">
        <v>1782984.84</v>
      </c>
      <c r="G4203" s="67">
        <v>2.0799999999999999E-2</v>
      </c>
      <c r="H4203" s="250">
        <v>3090.51</v>
      </c>
      <c r="I4203" s="249">
        <f t="shared" si="1409"/>
        <v>1782984.84</v>
      </c>
      <c r="J4203" s="67">
        <f t="shared" si="1394"/>
        <v>2.0799999999999999E-2</v>
      </c>
      <c r="K4203" s="259">
        <f t="shared" si="1410"/>
        <v>3090.5070559999999</v>
      </c>
      <c r="L4203" s="250">
        <f t="shared" si="1407"/>
        <v>0</v>
      </c>
      <c r="M4203" s="19" t="s">
        <v>1260</v>
      </c>
      <c r="O4203" s="32" t="str">
        <f t="shared" si="1411"/>
        <v>E353</v>
      </c>
      <c r="P4203" s="318"/>
      <c r="T4203" s="19" t="s">
        <v>1260</v>
      </c>
    </row>
    <row r="4204" spans="1:20" s="19" customFormat="1" ht="15.75" outlineLevel="1" thickBot="1" x14ac:dyDescent="0.3">
      <c r="A4204" s="28" t="s">
        <v>946</v>
      </c>
      <c r="C4204" s="20" t="s">
        <v>1233</v>
      </c>
      <c r="E4204" s="104" t="s">
        <v>1266</v>
      </c>
      <c r="F4204" s="29"/>
      <c r="G4204" s="30"/>
      <c r="H4204" s="41">
        <f>SUBTOTAL(9,H4192:H4203)</f>
        <v>37086.12000000001</v>
      </c>
      <c r="I4204" s="29"/>
      <c r="J4204" s="30">
        <f t="shared" si="1394"/>
        <v>0</v>
      </c>
      <c r="K4204" s="41">
        <f>SUBTOTAL(9,K4192:K4203)</f>
        <v>37086.084671999997</v>
      </c>
      <c r="L4204" s="41">
        <f t="shared" si="1407"/>
        <v>-0.04</v>
      </c>
      <c r="O4204" s="32" t="str">
        <f>LEFT(A4204,5)</f>
        <v>E3539</v>
      </c>
      <c r="P4204" s="318">
        <f>-L4204/2</f>
        <v>0.02</v>
      </c>
    </row>
    <row r="4205" spans="1:20" ht="15.75" outlineLevel="2" thickTop="1" x14ac:dyDescent="0.25">
      <c r="A4205" t="s">
        <v>344</v>
      </c>
      <c r="B4205" t="str">
        <f t="shared" ref="B4205:B4216" si="1412">CONCATENATE(A4205,"-",MONTH(E4205))</f>
        <v>E3539 (GIF) Sta Eq, Nooksack-1</v>
      </c>
      <c r="C4205" s="19" t="s">
        <v>1230</v>
      </c>
      <c r="E4205" s="27">
        <v>43131</v>
      </c>
      <c r="F4205" s="249">
        <v>30559.5</v>
      </c>
      <c r="G4205" s="67">
        <v>2.0799999999999999E-2</v>
      </c>
      <c r="H4205" s="250">
        <v>52.97</v>
      </c>
      <c r="I4205" s="249">
        <f t="shared" ref="I4205:I4216" si="1413">VLOOKUP(CONCATENATE(A4205,"-12"),$B$6:$F$7816,5,FALSE)</f>
        <v>30559.5</v>
      </c>
      <c r="J4205" s="67">
        <f t="shared" si="1394"/>
        <v>2.0799999999999999E-2</v>
      </c>
      <c r="K4205" s="259">
        <f t="shared" ref="K4205:K4216" si="1414">I4205*J4205/12</f>
        <v>52.969799999999999</v>
      </c>
      <c r="L4205" s="250">
        <f t="shared" si="1407"/>
        <v>0</v>
      </c>
      <c r="M4205" s="19" t="s">
        <v>1260</v>
      </c>
      <c r="O4205" s="32" t="str">
        <f t="shared" ref="O4205:O4216" si="1415">LEFT(A4205,4)</f>
        <v>E353</v>
      </c>
      <c r="P4205" s="318"/>
      <c r="T4205" s="19" t="s">
        <v>1260</v>
      </c>
    </row>
    <row r="4206" spans="1:20" outlineLevel="2" x14ac:dyDescent="0.25">
      <c r="A4206" t="s">
        <v>344</v>
      </c>
      <c r="B4206" t="str">
        <f t="shared" si="1412"/>
        <v>E3539 (GIF) Sta Eq, Nooksack-2</v>
      </c>
      <c r="C4206" s="19" t="s">
        <v>1230</v>
      </c>
      <c r="E4206" s="27">
        <v>43159</v>
      </c>
      <c r="F4206" s="249">
        <v>30559.5</v>
      </c>
      <c r="G4206" s="67">
        <v>2.0799999999999999E-2</v>
      </c>
      <c r="H4206" s="250">
        <v>52.97</v>
      </c>
      <c r="I4206" s="249">
        <f t="shared" si="1413"/>
        <v>30559.5</v>
      </c>
      <c r="J4206" s="67">
        <f t="shared" ref="J4206:J4269" si="1416">G4206</f>
        <v>2.0799999999999999E-2</v>
      </c>
      <c r="K4206" s="259">
        <f t="shared" si="1414"/>
        <v>52.969799999999999</v>
      </c>
      <c r="L4206" s="250">
        <f t="shared" si="1407"/>
        <v>0</v>
      </c>
      <c r="M4206" s="19" t="s">
        <v>1260</v>
      </c>
      <c r="O4206" s="32" t="str">
        <f t="shared" si="1415"/>
        <v>E353</v>
      </c>
      <c r="P4206" s="318"/>
      <c r="T4206" s="19" t="s">
        <v>1260</v>
      </c>
    </row>
    <row r="4207" spans="1:20" outlineLevel="2" x14ac:dyDescent="0.25">
      <c r="A4207" t="s">
        <v>344</v>
      </c>
      <c r="B4207" t="str">
        <f t="shared" si="1412"/>
        <v>E3539 (GIF) Sta Eq, Nooksack-3</v>
      </c>
      <c r="C4207" s="19" t="s">
        <v>1230</v>
      </c>
      <c r="E4207" s="27">
        <v>43190</v>
      </c>
      <c r="F4207" s="249">
        <v>30559.5</v>
      </c>
      <c r="G4207" s="67">
        <v>2.0799999999999999E-2</v>
      </c>
      <c r="H4207" s="250">
        <v>52.97</v>
      </c>
      <c r="I4207" s="249">
        <f t="shared" si="1413"/>
        <v>30559.5</v>
      </c>
      <c r="J4207" s="67">
        <f t="shared" si="1416"/>
        <v>2.0799999999999999E-2</v>
      </c>
      <c r="K4207" s="259">
        <f t="shared" si="1414"/>
        <v>52.969799999999999</v>
      </c>
      <c r="L4207" s="250">
        <f t="shared" si="1407"/>
        <v>0</v>
      </c>
      <c r="M4207" s="19" t="s">
        <v>1260</v>
      </c>
      <c r="O4207" s="32" t="str">
        <f t="shared" si="1415"/>
        <v>E353</v>
      </c>
      <c r="P4207" s="318"/>
      <c r="T4207" s="19" t="s">
        <v>1260</v>
      </c>
    </row>
    <row r="4208" spans="1:20" outlineLevel="2" x14ac:dyDescent="0.25">
      <c r="A4208" t="s">
        <v>344</v>
      </c>
      <c r="B4208" t="str">
        <f t="shared" si="1412"/>
        <v>E3539 (GIF) Sta Eq, Nooksack-4</v>
      </c>
      <c r="C4208" s="19" t="s">
        <v>1230</v>
      </c>
      <c r="E4208" s="27">
        <v>43220</v>
      </c>
      <c r="F4208" s="249">
        <v>30559.5</v>
      </c>
      <c r="G4208" s="67">
        <v>2.0799999999999999E-2</v>
      </c>
      <c r="H4208" s="250">
        <v>52.97</v>
      </c>
      <c r="I4208" s="249">
        <f t="shared" si="1413"/>
        <v>30559.5</v>
      </c>
      <c r="J4208" s="67">
        <f t="shared" si="1416"/>
        <v>2.0799999999999999E-2</v>
      </c>
      <c r="K4208" s="259">
        <f t="shared" si="1414"/>
        <v>52.969799999999999</v>
      </c>
      <c r="L4208" s="250">
        <f t="shared" si="1407"/>
        <v>0</v>
      </c>
      <c r="M4208" s="19" t="s">
        <v>1260</v>
      </c>
      <c r="O4208" s="32" t="str">
        <f t="shared" si="1415"/>
        <v>E353</v>
      </c>
      <c r="P4208" s="318"/>
      <c r="T4208" s="19" t="s">
        <v>1260</v>
      </c>
    </row>
    <row r="4209" spans="1:20" outlineLevel="2" x14ac:dyDescent="0.25">
      <c r="A4209" t="s">
        <v>344</v>
      </c>
      <c r="B4209" t="str">
        <f t="shared" si="1412"/>
        <v>E3539 (GIF) Sta Eq, Nooksack-5</v>
      </c>
      <c r="C4209" s="19" t="s">
        <v>1230</v>
      </c>
      <c r="E4209" s="27">
        <v>43251</v>
      </c>
      <c r="F4209" s="249">
        <v>30559.5</v>
      </c>
      <c r="G4209" s="67">
        <v>2.0799999999999999E-2</v>
      </c>
      <c r="H4209" s="250">
        <v>52.97</v>
      </c>
      <c r="I4209" s="249">
        <f t="shared" si="1413"/>
        <v>30559.5</v>
      </c>
      <c r="J4209" s="67">
        <f t="shared" si="1416"/>
        <v>2.0799999999999999E-2</v>
      </c>
      <c r="K4209" s="259">
        <f t="shared" si="1414"/>
        <v>52.969799999999999</v>
      </c>
      <c r="L4209" s="250">
        <f t="shared" si="1407"/>
        <v>0</v>
      </c>
      <c r="M4209" s="19" t="s">
        <v>1260</v>
      </c>
      <c r="O4209" s="32" t="str">
        <f t="shared" si="1415"/>
        <v>E353</v>
      </c>
      <c r="P4209" s="318"/>
      <c r="T4209" s="19" t="s">
        <v>1260</v>
      </c>
    </row>
    <row r="4210" spans="1:20" outlineLevel="2" x14ac:dyDescent="0.25">
      <c r="A4210" t="s">
        <v>344</v>
      </c>
      <c r="B4210" t="str">
        <f t="shared" si="1412"/>
        <v>E3539 (GIF) Sta Eq, Nooksack-6</v>
      </c>
      <c r="C4210" s="19" t="s">
        <v>1230</v>
      </c>
      <c r="E4210" s="27">
        <v>43281</v>
      </c>
      <c r="F4210" s="249">
        <v>30559.5</v>
      </c>
      <c r="G4210" s="67">
        <v>2.0799999999999999E-2</v>
      </c>
      <c r="H4210" s="250">
        <v>52.97</v>
      </c>
      <c r="I4210" s="249">
        <f t="shared" si="1413"/>
        <v>30559.5</v>
      </c>
      <c r="J4210" s="67">
        <f t="shared" si="1416"/>
        <v>2.0799999999999999E-2</v>
      </c>
      <c r="K4210" s="259">
        <f t="shared" si="1414"/>
        <v>52.969799999999999</v>
      </c>
      <c r="L4210" s="250">
        <f t="shared" si="1407"/>
        <v>0</v>
      </c>
      <c r="M4210" s="19" t="s">
        <v>1260</v>
      </c>
      <c r="O4210" s="32" t="str">
        <f t="shared" si="1415"/>
        <v>E353</v>
      </c>
      <c r="P4210" s="318"/>
      <c r="T4210" s="19" t="s">
        <v>1260</v>
      </c>
    </row>
    <row r="4211" spans="1:20" outlineLevel="2" x14ac:dyDescent="0.25">
      <c r="A4211" t="s">
        <v>344</v>
      </c>
      <c r="B4211" t="str">
        <f t="shared" si="1412"/>
        <v>E3539 (GIF) Sta Eq, Nooksack-7</v>
      </c>
      <c r="C4211" s="19" t="s">
        <v>1230</v>
      </c>
      <c r="E4211" s="27">
        <v>43312</v>
      </c>
      <c r="F4211" s="249">
        <v>30559.5</v>
      </c>
      <c r="G4211" s="67">
        <v>2.0799999999999999E-2</v>
      </c>
      <c r="H4211" s="250">
        <v>52.97</v>
      </c>
      <c r="I4211" s="249">
        <f t="shared" si="1413"/>
        <v>30559.5</v>
      </c>
      <c r="J4211" s="67">
        <f t="shared" si="1416"/>
        <v>2.0799999999999999E-2</v>
      </c>
      <c r="K4211" s="259">
        <f t="shared" si="1414"/>
        <v>52.969799999999999</v>
      </c>
      <c r="L4211" s="250">
        <f t="shared" si="1407"/>
        <v>0</v>
      </c>
      <c r="M4211" s="19" t="s">
        <v>1260</v>
      </c>
      <c r="O4211" s="32" t="str">
        <f t="shared" si="1415"/>
        <v>E353</v>
      </c>
      <c r="P4211" s="318"/>
      <c r="T4211" s="19" t="s">
        <v>1260</v>
      </c>
    </row>
    <row r="4212" spans="1:20" outlineLevel="2" x14ac:dyDescent="0.25">
      <c r="A4212" t="s">
        <v>344</v>
      </c>
      <c r="B4212" t="str">
        <f t="shared" si="1412"/>
        <v>E3539 (GIF) Sta Eq, Nooksack-8</v>
      </c>
      <c r="C4212" s="19" t="s">
        <v>1230</v>
      </c>
      <c r="E4212" s="27">
        <v>43343</v>
      </c>
      <c r="F4212" s="249">
        <v>30559.5</v>
      </c>
      <c r="G4212" s="67">
        <v>2.0799999999999999E-2</v>
      </c>
      <c r="H4212" s="250">
        <v>52.97</v>
      </c>
      <c r="I4212" s="249">
        <f t="shared" si="1413"/>
        <v>30559.5</v>
      </c>
      <c r="J4212" s="67">
        <f t="shared" si="1416"/>
        <v>2.0799999999999999E-2</v>
      </c>
      <c r="K4212" s="259">
        <f t="shared" si="1414"/>
        <v>52.969799999999999</v>
      </c>
      <c r="L4212" s="250">
        <f t="shared" si="1407"/>
        <v>0</v>
      </c>
      <c r="M4212" s="19" t="s">
        <v>1260</v>
      </c>
      <c r="O4212" s="32" t="str">
        <f t="shared" si="1415"/>
        <v>E353</v>
      </c>
      <c r="P4212" s="318"/>
      <c r="T4212" s="19" t="s">
        <v>1260</v>
      </c>
    </row>
    <row r="4213" spans="1:20" outlineLevel="2" x14ac:dyDescent="0.25">
      <c r="A4213" t="s">
        <v>344</v>
      </c>
      <c r="B4213" t="str">
        <f t="shared" si="1412"/>
        <v>E3539 (GIF) Sta Eq, Nooksack-9</v>
      </c>
      <c r="C4213" s="19" t="s">
        <v>1230</v>
      </c>
      <c r="E4213" s="27">
        <v>43373</v>
      </c>
      <c r="F4213" s="249">
        <v>30559.5</v>
      </c>
      <c r="G4213" s="67">
        <v>2.0799999999999999E-2</v>
      </c>
      <c r="H4213" s="250">
        <v>52.97</v>
      </c>
      <c r="I4213" s="249">
        <f t="shared" si="1413"/>
        <v>30559.5</v>
      </c>
      <c r="J4213" s="67">
        <f t="shared" si="1416"/>
        <v>2.0799999999999999E-2</v>
      </c>
      <c r="K4213" s="259">
        <f t="shared" si="1414"/>
        <v>52.969799999999999</v>
      </c>
      <c r="L4213" s="250">
        <f t="shared" si="1407"/>
        <v>0</v>
      </c>
      <c r="M4213" s="19" t="s">
        <v>1260</v>
      </c>
      <c r="O4213" s="32" t="str">
        <f t="shared" si="1415"/>
        <v>E353</v>
      </c>
      <c r="P4213" s="318"/>
      <c r="T4213" s="19" t="s">
        <v>1260</v>
      </c>
    </row>
    <row r="4214" spans="1:20" outlineLevel="2" x14ac:dyDescent="0.25">
      <c r="A4214" t="s">
        <v>344</v>
      </c>
      <c r="B4214" t="str">
        <f t="shared" si="1412"/>
        <v>E3539 (GIF) Sta Eq, Nooksack-10</v>
      </c>
      <c r="C4214" s="19" t="s">
        <v>1230</v>
      </c>
      <c r="E4214" s="27">
        <v>43404</v>
      </c>
      <c r="F4214" s="249">
        <v>30559.5</v>
      </c>
      <c r="G4214" s="67">
        <v>2.0799999999999999E-2</v>
      </c>
      <c r="H4214" s="250">
        <v>52.97</v>
      </c>
      <c r="I4214" s="249">
        <f t="shared" si="1413"/>
        <v>30559.5</v>
      </c>
      <c r="J4214" s="67">
        <f t="shared" si="1416"/>
        <v>2.0799999999999999E-2</v>
      </c>
      <c r="K4214" s="259">
        <f t="shared" si="1414"/>
        <v>52.969799999999999</v>
      </c>
      <c r="L4214" s="250">
        <f t="shared" si="1407"/>
        <v>0</v>
      </c>
      <c r="M4214" s="19" t="s">
        <v>1260</v>
      </c>
      <c r="O4214" s="32" t="str">
        <f t="shared" si="1415"/>
        <v>E353</v>
      </c>
      <c r="P4214" s="318"/>
      <c r="T4214" s="19" t="s">
        <v>1260</v>
      </c>
    </row>
    <row r="4215" spans="1:20" outlineLevel="2" x14ac:dyDescent="0.25">
      <c r="A4215" t="s">
        <v>344</v>
      </c>
      <c r="B4215" t="str">
        <f t="shared" si="1412"/>
        <v>E3539 (GIF) Sta Eq, Nooksack-11</v>
      </c>
      <c r="C4215" s="19" t="s">
        <v>1230</v>
      </c>
      <c r="E4215" s="27">
        <v>43434</v>
      </c>
      <c r="F4215" s="249">
        <v>30559.5</v>
      </c>
      <c r="G4215" s="67">
        <v>2.0799999999999999E-2</v>
      </c>
      <c r="H4215" s="250">
        <v>52.97</v>
      </c>
      <c r="I4215" s="249">
        <f t="shared" si="1413"/>
        <v>30559.5</v>
      </c>
      <c r="J4215" s="67">
        <f t="shared" si="1416"/>
        <v>2.0799999999999999E-2</v>
      </c>
      <c r="K4215" s="259">
        <f t="shared" si="1414"/>
        <v>52.969799999999999</v>
      </c>
      <c r="L4215" s="250">
        <f t="shared" si="1407"/>
        <v>0</v>
      </c>
      <c r="M4215" s="19" t="s">
        <v>1260</v>
      </c>
      <c r="O4215" s="32" t="str">
        <f t="shared" si="1415"/>
        <v>E353</v>
      </c>
      <c r="P4215" s="318"/>
      <c r="T4215" s="19" t="s">
        <v>1260</v>
      </c>
    </row>
    <row r="4216" spans="1:20" outlineLevel="2" x14ac:dyDescent="0.25">
      <c r="A4216" t="s">
        <v>344</v>
      </c>
      <c r="B4216" t="str">
        <f t="shared" si="1412"/>
        <v>E3539 (GIF) Sta Eq, Nooksack-12</v>
      </c>
      <c r="C4216" s="19" t="s">
        <v>1230</v>
      </c>
      <c r="E4216" s="27">
        <v>43465</v>
      </c>
      <c r="F4216" s="249">
        <v>30559.5</v>
      </c>
      <c r="G4216" s="67">
        <v>2.0799999999999999E-2</v>
      </c>
      <c r="H4216" s="250">
        <v>52.97</v>
      </c>
      <c r="I4216" s="249">
        <f t="shared" si="1413"/>
        <v>30559.5</v>
      </c>
      <c r="J4216" s="67">
        <f t="shared" si="1416"/>
        <v>2.0799999999999999E-2</v>
      </c>
      <c r="K4216" s="259">
        <f t="shared" si="1414"/>
        <v>52.969799999999999</v>
      </c>
      <c r="L4216" s="250">
        <f t="shared" si="1407"/>
        <v>0</v>
      </c>
      <c r="M4216" s="19" t="s">
        <v>1260</v>
      </c>
      <c r="O4216" s="32" t="str">
        <f t="shared" si="1415"/>
        <v>E353</v>
      </c>
      <c r="P4216" s="318"/>
      <c r="T4216" s="19" t="s">
        <v>1260</v>
      </c>
    </row>
    <row r="4217" spans="1:20" s="19" customFormat="1" ht="15.75" outlineLevel="1" thickBot="1" x14ac:dyDescent="0.3">
      <c r="A4217" s="28" t="s">
        <v>947</v>
      </c>
      <c r="C4217" s="20" t="s">
        <v>1233</v>
      </c>
      <c r="E4217" s="104" t="s">
        <v>1266</v>
      </c>
      <c r="F4217" s="29"/>
      <c r="G4217" s="30"/>
      <c r="H4217" s="41">
        <f>SUBTOTAL(9,H4205:H4216)</f>
        <v>635.64000000000021</v>
      </c>
      <c r="I4217" s="29"/>
      <c r="J4217" s="30">
        <f t="shared" si="1416"/>
        <v>0</v>
      </c>
      <c r="K4217" s="41">
        <f>SUBTOTAL(9,K4205:K4216)</f>
        <v>635.63760000000002</v>
      </c>
      <c r="L4217" s="41">
        <f t="shared" si="1407"/>
        <v>0</v>
      </c>
      <c r="O4217" s="32" t="str">
        <f>LEFT(A4217,5)</f>
        <v>E3539</v>
      </c>
      <c r="P4217" s="318">
        <f>-L4217/2</f>
        <v>0</v>
      </c>
    </row>
    <row r="4218" spans="1:20" ht="15.75" outlineLevel="2" thickTop="1" x14ac:dyDescent="0.25">
      <c r="A4218" t="s">
        <v>345</v>
      </c>
      <c r="B4218" t="str">
        <f t="shared" ref="B4218:B4229" si="1417">CONCATENATE(A4218,"-",MONTH(E4218))</f>
        <v>E3539 (GIF) Sta Eq, Poison Spring-1</v>
      </c>
      <c r="C4218" s="19" t="s">
        <v>1230</v>
      </c>
      <c r="E4218" s="27">
        <v>43131</v>
      </c>
      <c r="F4218" s="249">
        <v>179763.98</v>
      </c>
      <c r="G4218" s="67">
        <v>2.0799999999999999E-2</v>
      </c>
      <c r="H4218" s="250">
        <v>311.58999999999997</v>
      </c>
      <c r="I4218" s="249">
        <f t="shared" ref="I4218:I4229" si="1418">VLOOKUP(CONCATENATE(A4218,"-12"),$B$6:$F$7816,5,FALSE)</f>
        <v>205908.25</v>
      </c>
      <c r="J4218" s="67">
        <f t="shared" si="1416"/>
        <v>2.0799999999999999E-2</v>
      </c>
      <c r="K4218" s="259">
        <f t="shared" ref="K4218:K4229" si="1419">I4218*J4218/12</f>
        <v>356.90763333333331</v>
      </c>
      <c r="L4218" s="250">
        <f t="shared" si="1407"/>
        <v>45.32</v>
      </c>
      <c r="M4218" s="19" t="s">
        <v>1260</v>
      </c>
      <c r="O4218" s="32" t="str">
        <f t="shared" ref="O4218:O4229" si="1420">LEFT(A4218,4)</f>
        <v>E353</v>
      </c>
      <c r="P4218" s="318"/>
      <c r="T4218" s="19" t="s">
        <v>1260</v>
      </c>
    </row>
    <row r="4219" spans="1:20" outlineLevel="2" x14ac:dyDescent="0.25">
      <c r="A4219" t="s">
        <v>345</v>
      </c>
      <c r="B4219" t="str">
        <f t="shared" si="1417"/>
        <v>E3539 (GIF) Sta Eq, Poison Spring-2</v>
      </c>
      <c r="C4219" s="19" t="s">
        <v>1230</v>
      </c>
      <c r="E4219" s="27">
        <v>43159</v>
      </c>
      <c r="F4219" s="249">
        <v>179763.98</v>
      </c>
      <c r="G4219" s="67">
        <v>2.0799999999999999E-2</v>
      </c>
      <c r="H4219" s="250">
        <v>311.58999999999997</v>
      </c>
      <c r="I4219" s="249">
        <f t="shared" si="1418"/>
        <v>205908.25</v>
      </c>
      <c r="J4219" s="67">
        <f t="shared" si="1416"/>
        <v>2.0799999999999999E-2</v>
      </c>
      <c r="K4219" s="259">
        <f t="shared" si="1419"/>
        <v>356.90763333333331</v>
      </c>
      <c r="L4219" s="250">
        <f t="shared" si="1407"/>
        <v>45.32</v>
      </c>
      <c r="M4219" s="19" t="s">
        <v>1260</v>
      </c>
      <c r="O4219" s="32" t="str">
        <f t="shared" si="1420"/>
        <v>E353</v>
      </c>
      <c r="P4219" s="318"/>
      <c r="T4219" s="19" t="s">
        <v>1260</v>
      </c>
    </row>
    <row r="4220" spans="1:20" outlineLevel="2" x14ac:dyDescent="0.25">
      <c r="A4220" t="s">
        <v>345</v>
      </c>
      <c r="B4220" t="str">
        <f t="shared" si="1417"/>
        <v>E3539 (GIF) Sta Eq, Poison Spring-3</v>
      </c>
      <c r="C4220" s="19" t="s">
        <v>1230</v>
      </c>
      <c r="E4220" s="27">
        <v>43190</v>
      </c>
      <c r="F4220" s="249">
        <v>192836.12</v>
      </c>
      <c r="G4220" s="67">
        <v>2.0799999999999999E-2</v>
      </c>
      <c r="H4220" s="250">
        <v>334.25</v>
      </c>
      <c r="I4220" s="249">
        <f t="shared" si="1418"/>
        <v>205908.25</v>
      </c>
      <c r="J4220" s="67">
        <f t="shared" si="1416"/>
        <v>2.0799999999999999E-2</v>
      </c>
      <c r="K4220" s="259">
        <f t="shared" si="1419"/>
        <v>356.90763333333331</v>
      </c>
      <c r="L4220" s="250">
        <f t="shared" si="1407"/>
        <v>22.66</v>
      </c>
      <c r="M4220" s="19" t="s">
        <v>1260</v>
      </c>
      <c r="O4220" s="32" t="str">
        <f t="shared" si="1420"/>
        <v>E353</v>
      </c>
      <c r="P4220" s="318"/>
      <c r="T4220" s="19" t="s">
        <v>1260</v>
      </c>
    </row>
    <row r="4221" spans="1:20" outlineLevel="2" x14ac:dyDescent="0.25">
      <c r="A4221" t="s">
        <v>345</v>
      </c>
      <c r="B4221" t="str">
        <f t="shared" si="1417"/>
        <v>E3539 (GIF) Sta Eq, Poison Spring-4</v>
      </c>
      <c r="C4221" s="19" t="s">
        <v>1230</v>
      </c>
      <c r="E4221" s="27">
        <v>43220</v>
      </c>
      <c r="F4221" s="249">
        <v>205908.25</v>
      </c>
      <c r="G4221" s="67">
        <v>2.0799999999999999E-2</v>
      </c>
      <c r="H4221" s="250">
        <v>356.90999999999997</v>
      </c>
      <c r="I4221" s="249">
        <f t="shared" si="1418"/>
        <v>205908.25</v>
      </c>
      <c r="J4221" s="67">
        <f t="shared" si="1416"/>
        <v>2.0799999999999999E-2</v>
      </c>
      <c r="K4221" s="259">
        <f t="shared" si="1419"/>
        <v>356.90763333333331</v>
      </c>
      <c r="L4221" s="250">
        <f t="shared" si="1407"/>
        <v>0</v>
      </c>
      <c r="M4221" s="19" t="s">
        <v>1260</v>
      </c>
      <c r="O4221" s="32" t="str">
        <f t="shared" si="1420"/>
        <v>E353</v>
      </c>
      <c r="P4221" s="318"/>
      <c r="T4221" s="19" t="s">
        <v>1260</v>
      </c>
    </row>
    <row r="4222" spans="1:20" outlineLevel="2" x14ac:dyDescent="0.25">
      <c r="A4222" t="s">
        <v>345</v>
      </c>
      <c r="B4222" t="str">
        <f t="shared" si="1417"/>
        <v>E3539 (GIF) Sta Eq, Poison Spring-5</v>
      </c>
      <c r="C4222" s="19" t="s">
        <v>1230</v>
      </c>
      <c r="E4222" s="27">
        <v>43251</v>
      </c>
      <c r="F4222" s="249">
        <v>205908.25</v>
      </c>
      <c r="G4222" s="67">
        <v>2.0799999999999999E-2</v>
      </c>
      <c r="H4222" s="250">
        <v>356.90999999999997</v>
      </c>
      <c r="I4222" s="249">
        <f t="shared" si="1418"/>
        <v>205908.25</v>
      </c>
      <c r="J4222" s="67">
        <f t="shared" si="1416"/>
        <v>2.0799999999999999E-2</v>
      </c>
      <c r="K4222" s="259">
        <f t="shared" si="1419"/>
        <v>356.90763333333331</v>
      </c>
      <c r="L4222" s="250">
        <f t="shared" si="1407"/>
        <v>0</v>
      </c>
      <c r="M4222" s="19" t="s">
        <v>1260</v>
      </c>
      <c r="O4222" s="32" t="str">
        <f t="shared" si="1420"/>
        <v>E353</v>
      </c>
      <c r="P4222" s="318"/>
      <c r="T4222" s="19" t="s">
        <v>1260</v>
      </c>
    </row>
    <row r="4223" spans="1:20" outlineLevel="2" x14ac:dyDescent="0.25">
      <c r="A4223" t="s">
        <v>345</v>
      </c>
      <c r="B4223" t="str">
        <f t="shared" si="1417"/>
        <v>E3539 (GIF) Sta Eq, Poison Spring-6</v>
      </c>
      <c r="C4223" s="19" t="s">
        <v>1230</v>
      </c>
      <c r="E4223" s="27">
        <v>43281</v>
      </c>
      <c r="F4223" s="249">
        <v>205908.25</v>
      </c>
      <c r="G4223" s="67">
        <v>2.0799999999999999E-2</v>
      </c>
      <c r="H4223" s="250">
        <v>356.90999999999997</v>
      </c>
      <c r="I4223" s="249">
        <f t="shared" si="1418"/>
        <v>205908.25</v>
      </c>
      <c r="J4223" s="67">
        <f t="shared" si="1416"/>
        <v>2.0799999999999999E-2</v>
      </c>
      <c r="K4223" s="259">
        <f t="shared" si="1419"/>
        <v>356.90763333333331</v>
      </c>
      <c r="L4223" s="250">
        <f t="shared" si="1407"/>
        <v>0</v>
      </c>
      <c r="M4223" s="19" t="s">
        <v>1260</v>
      </c>
      <c r="O4223" s="32" t="str">
        <f t="shared" si="1420"/>
        <v>E353</v>
      </c>
      <c r="P4223" s="318"/>
      <c r="T4223" s="19" t="s">
        <v>1260</v>
      </c>
    </row>
    <row r="4224" spans="1:20" outlineLevel="2" x14ac:dyDescent="0.25">
      <c r="A4224" t="s">
        <v>345</v>
      </c>
      <c r="B4224" t="str">
        <f t="shared" si="1417"/>
        <v>E3539 (GIF) Sta Eq, Poison Spring-7</v>
      </c>
      <c r="C4224" s="19" t="s">
        <v>1230</v>
      </c>
      <c r="E4224" s="27">
        <v>43312</v>
      </c>
      <c r="F4224" s="249">
        <v>205908.25</v>
      </c>
      <c r="G4224" s="67">
        <v>2.0799999999999999E-2</v>
      </c>
      <c r="H4224" s="250">
        <v>356.90999999999997</v>
      </c>
      <c r="I4224" s="249">
        <f t="shared" si="1418"/>
        <v>205908.25</v>
      </c>
      <c r="J4224" s="67">
        <f t="shared" si="1416"/>
        <v>2.0799999999999999E-2</v>
      </c>
      <c r="K4224" s="259">
        <f t="shared" si="1419"/>
        <v>356.90763333333331</v>
      </c>
      <c r="L4224" s="250">
        <f t="shared" si="1407"/>
        <v>0</v>
      </c>
      <c r="M4224" s="19" t="s">
        <v>1260</v>
      </c>
      <c r="O4224" s="32" t="str">
        <f t="shared" si="1420"/>
        <v>E353</v>
      </c>
      <c r="P4224" s="318"/>
      <c r="T4224" s="19" t="s">
        <v>1260</v>
      </c>
    </row>
    <row r="4225" spans="1:20" outlineLevel="2" x14ac:dyDescent="0.25">
      <c r="A4225" t="s">
        <v>345</v>
      </c>
      <c r="B4225" t="str">
        <f t="shared" si="1417"/>
        <v>E3539 (GIF) Sta Eq, Poison Spring-8</v>
      </c>
      <c r="C4225" s="19" t="s">
        <v>1230</v>
      </c>
      <c r="E4225" s="27">
        <v>43343</v>
      </c>
      <c r="F4225" s="249">
        <v>205908.25</v>
      </c>
      <c r="G4225" s="67">
        <v>2.0799999999999999E-2</v>
      </c>
      <c r="H4225" s="250">
        <v>356.90999999999997</v>
      </c>
      <c r="I4225" s="249">
        <f t="shared" si="1418"/>
        <v>205908.25</v>
      </c>
      <c r="J4225" s="67">
        <f t="shared" si="1416"/>
        <v>2.0799999999999999E-2</v>
      </c>
      <c r="K4225" s="259">
        <f t="shared" si="1419"/>
        <v>356.90763333333331</v>
      </c>
      <c r="L4225" s="250">
        <f t="shared" si="1407"/>
        <v>0</v>
      </c>
      <c r="M4225" s="19" t="s">
        <v>1260</v>
      </c>
      <c r="O4225" s="32" t="str">
        <f t="shared" si="1420"/>
        <v>E353</v>
      </c>
      <c r="P4225" s="318"/>
      <c r="T4225" s="19" t="s">
        <v>1260</v>
      </c>
    </row>
    <row r="4226" spans="1:20" outlineLevel="2" x14ac:dyDescent="0.25">
      <c r="A4226" t="s">
        <v>345</v>
      </c>
      <c r="B4226" t="str">
        <f t="shared" si="1417"/>
        <v>E3539 (GIF) Sta Eq, Poison Spring-9</v>
      </c>
      <c r="C4226" s="19" t="s">
        <v>1230</v>
      </c>
      <c r="E4226" s="27">
        <v>43373</v>
      </c>
      <c r="F4226" s="249">
        <v>205908.25</v>
      </c>
      <c r="G4226" s="67">
        <v>2.0799999999999999E-2</v>
      </c>
      <c r="H4226" s="250">
        <v>356.90999999999997</v>
      </c>
      <c r="I4226" s="249">
        <f t="shared" si="1418"/>
        <v>205908.25</v>
      </c>
      <c r="J4226" s="67">
        <f t="shared" si="1416"/>
        <v>2.0799999999999999E-2</v>
      </c>
      <c r="K4226" s="259">
        <f t="shared" si="1419"/>
        <v>356.90763333333331</v>
      </c>
      <c r="L4226" s="250">
        <f t="shared" si="1407"/>
        <v>0</v>
      </c>
      <c r="M4226" s="19" t="s">
        <v>1260</v>
      </c>
      <c r="O4226" s="32" t="str">
        <f t="shared" si="1420"/>
        <v>E353</v>
      </c>
      <c r="P4226" s="318"/>
      <c r="T4226" s="19" t="s">
        <v>1260</v>
      </c>
    </row>
    <row r="4227" spans="1:20" outlineLevel="2" x14ac:dyDescent="0.25">
      <c r="A4227" t="s">
        <v>345</v>
      </c>
      <c r="B4227" t="str">
        <f t="shared" si="1417"/>
        <v>E3539 (GIF) Sta Eq, Poison Spring-10</v>
      </c>
      <c r="C4227" s="19" t="s">
        <v>1230</v>
      </c>
      <c r="E4227" s="27">
        <v>43404</v>
      </c>
      <c r="F4227" s="249">
        <v>205908.25</v>
      </c>
      <c r="G4227" s="67">
        <v>2.0799999999999999E-2</v>
      </c>
      <c r="H4227" s="250">
        <v>356.90999999999997</v>
      </c>
      <c r="I4227" s="249">
        <f t="shared" si="1418"/>
        <v>205908.25</v>
      </c>
      <c r="J4227" s="67">
        <f t="shared" si="1416"/>
        <v>2.0799999999999999E-2</v>
      </c>
      <c r="K4227" s="259">
        <f t="shared" si="1419"/>
        <v>356.90763333333331</v>
      </c>
      <c r="L4227" s="250">
        <f t="shared" si="1407"/>
        <v>0</v>
      </c>
      <c r="M4227" s="19" t="s">
        <v>1260</v>
      </c>
      <c r="O4227" s="32" t="str">
        <f t="shared" si="1420"/>
        <v>E353</v>
      </c>
      <c r="P4227" s="318"/>
      <c r="T4227" s="19" t="s">
        <v>1260</v>
      </c>
    </row>
    <row r="4228" spans="1:20" outlineLevel="2" x14ac:dyDescent="0.25">
      <c r="A4228" t="s">
        <v>345</v>
      </c>
      <c r="B4228" t="str">
        <f t="shared" si="1417"/>
        <v>E3539 (GIF) Sta Eq, Poison Spring-11</v>
      </c>
      <c r="C4228" s="19" t="s">
        <v>1230</v>
      </c>
      <c r="E4228" s="27">
        <v>43434</v>
      </c>
      <c r="F4228" s="249">
        <v>205908.25</v>
      </c>
      <c r="G4228" s="67">
        <v>2.0799999999999999E-2</v>
      </c>
      <c r="H4228" s="250">
        <v>356.90999999999997</v>
      </c>
      <c r="I4228" s="249">
        <f t="shared" si="1418"/>
        <v>205908.25</v>
      </c>
      <c r="J4228" s="67">
        <f t="shared" si="1416"/>
        <v>2.0799999999999999E-2</v>
      </c>
      <c r="K4228" s="259">
        <f t="shared" si="1419"/>
        <v>356.90763333333331</v>
      </c>
      <c r="L4228" s="250">
        <f t="shared" si="1407"/>
        <v>0</v>
      </c>
      <c r="M4228" s="19" t="s">
        <v>1260</v>
      </c>
      <c r="O4228" s="32" t="str">
        <f t="shared" si="1420"/>
        <v>E353</v>
      </c>
      <c r="P4228" s="318"/>
      <c r="T4228" s="19" t="s">
        <v>1260</v>
      </c>
    </row>
    <row r="4229" spans="1:20" outlineLevel="2" x14ac:dyDescent="0.25">
      <c r="A4229" t="s">
        <v>345</v>
      </c>
      <c r="B4229" t="str">
        <f t="shared" si="1417"/>
        <v>E3539 (GIF) Sta Eq, Poison Spring-12</v>
      </c>
      <c r="C4229" s="19" t="s">
        <v>1230</v>
      </c>
      <c r="E4229" s="27">
        <v>43465</v>
      </c>
      <c r="F4229" s="249">
        <v>205908.25</v>
      </c>
      <c r="G4229" s="67">
        <v>2.0799999999999999E-2</v>
      </c>
      <c r="H4229" s="250">
        <v>356.90999999999997</v>
      </c>
      <c r="I4229" s="249">
        <f t="shared" si="1418"/>
        <v>205908.25</v>
      </c>
      <c r="J4229" s="67">
        <f t="shared" si="1416"/>
        <v>2.0799999999999999E-2</v>
      </c>
      <c r="K4229" s="259">
        <f t="shared" si="1419"/>
        <v>356.90763333333331</v>
      </c>
      <c r="L4229" s="250">
        <f t="shared" si="1407"/>
        <v>0</v>
      </c>
      <c r="M4229" s="19" t="s">
        <v>1260</v>
      </c>
      <c r="O4229" s="32" t="str">
        <f t="shared" si="1420"/>
        <v>E353</v>
      </c>
      <c r="P4229" s="318"/>
      <c r="T4229" s="19" t="s">
        <v>1260</v>
      </c>
    </row>
    <row r="4230" spans="1:20" s="19" customFormat="1" ht="15.75" outlineLevel="1" thickBot="1" x14ac:dyDescent="0.3">
      <c r="A4230" s="28" t="s">
        <v>948</v>
      </c>
      <c r="C4230" s="20" t="s">
        <v>1233</v>
      </c>
      <c r="E4230" s="104" t="s">
        <v>1266</v>
      </c>
      <c r="F4230" s="29"/>
      <c r="G4230" s="30"/>
      <c r="H4230" s="41">
        <f>SUBTOTAL(9,H4218:H4229)</f>
        <v>4169.619999999999</v>
      </c>
      <c r="I4230" s="29"/>
      <c r="J4230" s="30">
        <f t="shared" si="1416"/>
        <v>0</v>
      </c>
      <c r="K4230" s="41">
        <f>SUBTOTAL(9,K4218:K4229)</f>
        <v>4282.8915999999999</v>
      </c>
      <c r="L4230" s="41">
        <f t="shared" si="1407"/>
        <v>113.27</v>
      </c>
      <c r="O4230" s="32" t="str">
        <f>LEFT(A4230,5)</f>
        <v>E3539</v>
      </c>
      <c r="P4230" s="318">
        <f>-L4230/2</f>
        <v>-56.634999999999998</v>
      </c>
    </row>
    <row r="4231" spans="1:20" ht="15.75" outlineLevel="2" thickTop="1" x14ac:dyDescent="0.25">
      <c r="A4231" t="s">
        <v>346</v>
      </c>
      <c r="B4231" t="str">
        <f t="shared" ref="B4231:B4242" si="1421">CONCATENATE(A4231,"-",MONTH(E4231))</f>
        <v>E3539 (GIF) Sta Eq, Shannon-1</v>
      </c>
      <c r="C4231" s="19" t="s">
        <v>1230</v>
      </c>
      <c r="E4231" s="27">
        <v>43131</v>
      </c>
      <c r="F4231" s="249">
        <v>126549.4</v>
      </c>
      <c r="G4231" s="67">
        <v>2.0799999999999999E-2</v>
      </c>
      <c r="H4231" s="250">
        <v>219.35000000000002</v>
      </c>
      <c r="I4231" s="249">
        <f t="shared" ref="I4231:I4242" si="1422">VLOOKUP(CONCATENATE(A4231,"-12"),$B$6:$F$7816,5,FALSE)</f>
        <v>126549.4</v>
      </c>
      <c r="J4231" s="67">
        <f t="shared" si="1416"/>
        <v>2.0799999999999999E-2</v>
      </c>
      <c r="K4231" s="259">
        <f t="shared" ref="K4231:K4242" si="1423">I4231*J4231/12</f>
        <v>219.35229333333334</v>
      </c>
      <c r="L4231" s="250">
        <f t="shared" si="1407"/>
        <v>0</v>
      </c>
      <c r="M4231" s="19" t="s">
        <v>1260</v>
      </c>
      <c r="O4231" s="32" t="str">
        <f t="shared" ref="O4231:O4242" si="1424">LEFT(A4231,4)</f>
        <v>E353</v>
      </c>
      <c r="P4231" s="318"/>
      <c r="T4231" s="19" t="s">
        <v>1260</v>
      </c>
    </row>
    <row r="4232" spans="1:20" outlineLevel="2" x14ac:dyDescent="0.25">
      <c r="A4232" t="s">
        <v>346</v>
      </c>
      <c r="B4232" t="str">
        <f t="shared" si="1421"/>
        <v>E3539 (GIF) Sta Eq, Shannon-2</v>
      </c>
      <c r="C4232" s="19" t="s">
        <v>1230</v>
      </c>
      <c r="E4232" s="27">
        <v>43159</v>
      </c>
      <c r="F4232" s="249">
        <v>126549.4</v>
      </c>
      <c r="G4232" s="67">
        <v>2.0799999999999999E-2</v>
      </c>
      <c r="H4232" s="250">
        <v>219.35000000000002</v>
      </c>
      <c r="I4232" s="249">
        <f t="shared" si="1422"/>
        <v>126549.4</v>
      </c>
      <c r="J4232" s="67">
        <f t="shared" si="1416"/>
        <v>2.0799999999999999E-2</v>
      </c>
      <c r="K4232" s="259">
        <f t="shared" si="1423"/>
        <v>219.35229333333334</v>
      </c>
      <c r="L4232" s="250">
        <f t="shared" si="1407"/>
        <v>0</v>
      </c>
      <c r="M4232" s="19" t="s">
        <v>1260</v>
      </c>
      <c r="O4232" s="32" t="str">
        <f t="shared" si="1424"/>
        <v>E353</v>
      </c>
      <c r="P4232" s="318"/>
      <c r="T4232" s="19" t="s">
        <v>1260</v>
      </c>
    </row>
    <row r="4233" spans="1:20" outlineLevel="2" x14ac:dyDescent="0.25">
      <c r="A4233" t="s">
        <v>346</v>
      </c>
      <c r="B4233" t="str">
        <f t="shared" si="1421"/>
        <v>E3539 (GIF) Sta Eq, Shannon-3</v>
      </c>
      <c r="C4233" s="19" t="s">
        <v>1230</v>
      </c>
      <c r="E4233" s="27">
        <v>43190</v>
      </c>
      <c r="F4233" s="249">
        <v>126549.4</v>
      </c>
      <c r="G4233" s="67">
        <v>2.0799999999999999E-2</v>
      </c>
      <c r="H4233" s="250">
        <v>219.35000000000002</v>
      </c>
      <c r="I4233" s="249">
        <f t="shared" si="1422"/>
        <v>126549.4</v>
      </c>
      <c r="J4233" s="67">
        <f t="shared" si="1416"/>
        <v>2.0799999999999999E-2</v>
      </c>
      <c r="K4233" s="259">
        <f t="shared" si="1423"/>
        <v>219.35229333333334</v>
      </c>
      <c r="L4233" s="250">
        <f t="shared" si="1407"/>
        <v>0</v>
      </c>
      <c r="M4233" s="19" t="s">
        <v>1260</v>
      </c>
      <c r="O4233" s="32" t="str">
        <f t="shared" si="1424"/>
        <v>E353</v>
      </c>
      <c r="P4233" s="318"/>
      <c r="T4233" s="19" t="s">
        <v>1260</v>
      </c>
    </row>
    <row r="4234" spans="1:20" outlineLevel="2" x14ac:dyDescent="0.25">
      <c r="A4234" t="s">
        <v>346</v>
      </c>
      <c r="B4234" t="str">
        <f t="shared" si="1421"/>
        <v>E3539 (GIF) Sta Eq, Shannon-4</v>
      </c>
      <c r="C4234" s="19" t="s">
        <v>1230</v>
      </c>
      <c r="E4234" s="27">
        <v>43220</v>
      </c>
      <c r="F4234" s="249">
        <v>126549.4</v>
      </c>
      <c r="G4234" s="67">
        <v>2.0799999999999999E-2</v>
      </c>
      <c r="H4234" s="250">
        <v>219.35000000000002</v>
      </c>
      <c r="I4234" s="249">
        <f t="shared" si="1422"/>
        <v>126549.4</v>
      </c>
      <c r="J4234" s="67">
        <f t="shared" si="1416"/>
        <v>2.0799999999999999E-2</v>
      </c>
      <c r="K4234" s="259">
        <f t="shared" si="1423"/>
        <v>219.35229333333334</v>
      </c>
      <c r="L4234" s="250">
        <f t="shared" si="1407"/>
        <v>0</v>
      </c>
      <c r="M4234" s="19" t="s">
        <v>1260</v>
      </c>
      <c r="O4234" s="32" t="str">
        <f t="shared" si="1424"/>
        <v>E353</v>
      </c>
      <c r="P4234" s="318"/>
      <c r="T4234" s="19" t="s">
        <v>1260</v>
      </c>
    </row>
    <row r="4235" spans="1:20" outlineLevel="2" x14ac:dyDescent="0.25">
      <c r="A4235" t="s">
        <v>346</v>
      </c>
      <c r="B4235" t="str">
        <f t="shared" si="1421"/>
        <v>E3539 (GIF) Sta Eq, Shannon-5</v>
      </c>
      <c r="C4235" s="19" t="s">
        <v>1230</v>
      </c>
      <c r="E4235" s="27">
        <v>43251</v>
      </c>
      <c r="F4235" s="249">
        <v>126549.4</v>
      </c>
      <c r="G4235" s="67">
        <v>2.0799999999999999E-2</v>
      </c>
      <c r="H4235" s="250">
        <v>219.35000000000002</v>
      </c>
      <c r="I4235" s="249">
        <f t="shared" si="1422"/>
        <v>126549.4</v>
      </c>
      <c r="J4235" s="67">
        <f t="shared" si="1416"/>
        <v>2.0799999999999999E-2</v>
      </c>
      <c r="K4235" s="259">
        <f t="shared" si="1423"/>
        <v>219.35229333333334</v>
      </c>
      <c r="L4235" s="250">
        <f t="shared" si="1407"/>
        <v>0</v>
      </c>
      <c r="M4235" s="19" t="s">
        <v>1260</v>
      </c>
      <c r="O4235" s="32" t="str">
        <f t="shared" si="1424"/>
        <v>E353</v>
      </c>
      <c r="P4235" s="318"/>
      <c r="T4235" s="19" t="s">
        <v>1260</v>
      </c>
    </row>
    <row r="4236" spans="1:20" outlineLevel="2" x14ac:dyDescent="0.25">
      <c r="A4236" t="s">
        <v>346</v>
      </c>
      <c r="B4236" t="str">
        <f t="shared" si="1421"/>
        <v>E3539 (GIF) Sta Eq, Shannon-6</v>
      </c>
      <c r="C4236" s="19" t="s">
        <v>1230</v>
      </c>
      <c r="E4236" s="27">
        <v>43281</v>
      </c>
      <c r="F4236" s="249">
        <v>126549.4</v>
      </c>
      <c r="G4236" s="67">
        <v>2.0799999999999999E-2</v>
      </c>
      <c r="H4236" s="250">
        <v>219.35000000000002</v>
      </c>
      <c r="I4236" s="249">
        <f t="shared" si="1422"/>
        <v>126549.4</v>
      </c>
      <c r="J4236" s="67">
        <f t="shared" si="1416"/>
        <v>2.0799999999999999E-2</v>
      </c>
      <c r="K4236" s="259">
        <f t="shared" si="1423"/>
        <v>219.35229333333334</v>
      </c>
      <c r="L4236" s="250">
        <f t="shared" si="1407"/>
        <v>0</v>
      </c>
      <c r="M4236" s="19" t="s">
        <v>1260</v>
      </c>
      <c r="O4236" s="32" t="str">
        <f t="shared" si="1424"/>
        <v>E353</v>
      </c>
      <c r="P4236" s="318"/>
      <c r="T4236" s="19" t="s">
        <v>1260</v>
      </c>
    </row>
    <row r="4237" spans="1:20" outlineLevel="2" x14ac:dyDescent="0.25">
      <c r="A4237" t="s">
        <v>346</v>
      </c>
      <c r="B4237" t="str">
        <f t="shared" si="1421"/>
        <v>E3539 (GIF) Sta Eq, Shannon-7</v>
      </c>
      <c r="C4237" s="19" t="s">
        <v>1230</v>
      </c>
      <c r="E4237" s="27">
        <v>43312</v>
      </c>
      <c r="F4237" s="249">
        <v>126549.4</v>
      </c>
      <c r="G4237" s="67">
        <v>2.0799999999999999E-2</v>
      </c>
      <c r="H4237" s="250">
        <v>219.35000000000002</v>
      </c>
      <c r="I4237" s="249">
        <f t="shared" si="1422"/>
        <v>126549.4</v>
      </c>
      <c r="J4237" s="67">
        <f t="shared" si="1416"/>
        <v>2.0799999999999999E-2</v>
      </c>
      <c r="K4237" s="259">
        <f t="shared" si="1423"/>
        <v>219.35229333333334</v>
      </c>
      <c r="L4237" s="250">
        <f t="shared" si="1407"/>
        <v>0</v>
      </c>
      <c r="M4237" s="19" t="s">
        <v>1260</v>
      </c>
      <c r="O4237" s="32" t="str">
        <f t="shared" si="1424"/>
        <v>E353</v>
      </c>
      <c r="P4237" s="318"/>
      <c r="T4237" s="19" t="s">
        <v>1260</v>
      </c>
    </row>
    <row r="4238" spans="1:20" outlineLevel="2" x14ac:dyDescent="0.25">
      <c r="A4238" t="s">
        <v>346</v>
      </c>
      <c r="B4238" t="str">
        <f t="shared" si="1421"/>
        <v>E3539 (GIF) Sta Eq, Shannon-8</v>
      </c>
      <c r="C4238" s="19" t="s">
        <v>1230</v>
      </c>
      <c r="E4238" s="27">
        <v>43343</v>
      </c>
      <c r="F4238" s="249">
        <v>126549.4</v>
      </c>
      <c r="G4238" s="67">
        <v>2.0799999999999999E-2</v>
      </c>
      <c r="H4238" s="250">
        <v>219.35000000000002</v>
      </c>
      <c r="I4238" s="249">
        <f t="shared" si="1422"/>
        <v>126549.4</v>
      </c>
      <c r="J4238" s="67">
        <f t="shared" si="1416"/>
        <v>2.0799999999999999E-2</v>
      </c>
      <c r="K4238" s="259">
        <f t="shared" si="1423"/>
        <v>219.35229333333334</v>
      </c>
      <c r="L4238" s="250">
        <f t="shared" si="1407"/>
        <v>0</v>
      </c>
      <c r="M4238" s="19" t="s">
        <v>1260</v>
      </c>
      <c r="O4238" s="32" t="str">
        <f t="shared" si="1424"/>
        <v>E353</v>
      </c>
      <c r="P4238" s="318"/>
      <c r="T4238" s="19" t="s">
        <v>1260</v>
      </c>
    </row>
    <row r="4239" spans="1:20" outlineLevel="2" x14ac:dyDescent="0.25">
      <c r="A4239" t="s">
        <v>346</v>
      </c>
      <c r="B4239" t="str">
        <f t="shared" si="1421"/>
        <v>E3539 (GIF) Sta Eq, Shannon-9</v>
      </c>
      <c r="C4239" s="19" t="s">
        <v>1230</v>
      </c>
      <c r="E4239" s="27">
        <v>43373</v>
      </c>
      <c r="F4239" s="249">
        <v>126549.4</v>
      </c>
      <c r="G4239" s="67">
        <v>2.0799999999999999E-2</v>
      </c>
      <c r="H4239" s="250">
        <v>219.35000000000002</v>
      </c>
      <c r="I4239" s="249">
        <f t="shared" si="1422"/>
        <v>126549.4</v>
      </c>
      <c r="J4239" s="67">
        <f t="shared" si="1416"/>
        <v>2.0799999999999999E-2</v>
      </c>
      <c r="K4239" s="259">
        <f t="shared" si="1423"/>
        <v>219.35229333333334</v>
      </c>
      <c r="L4239" s="250">
        <f t="shared" si="1407"/>
        <v>0</v>
      </c>
      <c r="M4239" s="19" t="s">
        <v>1260</v>
      </c>
      <c r="O4239" s="32" t="str">
        <f t="shared" si="1424"/>
        <v>E353</v>
      </c>
      <c r="P4239" s="318"/>
      <c r="T4239" s="19" t="s">
        <v>1260</v>
      </c>
    </row>
    <row r="4240" spans="1:20" outlineLevel="2" x14ac:dyDescent="0.25">
      <c r="A4240" t="s">
        <v>346</v>
      </c>
      <c r="B4240" t="str">
        <f t="shared" si="1421"/>
        <v>E3539 (GIF) Sta Eq, Shannon-10</v>
      </c>
      <c r="C4240" s="19" t="s">
        <v>1230</v>
      </c>
      <c r="E4240" s="27">
        <v>43404</v>
      </c>
      <c r="F4240" s="249">
        <v>126549.4</v>
      </c>
      <c r="G4240" s="67">
        <v>2.0799999999999999E-2</v>
      </c>
      <c r="H4240" s="250">
        <v>219.35000000000002</v>
      </c>
      <c r="I4240" s="249">
        <f t="shared" si="1422"/>
        <v>126549.4</v>
      </c>
      <c r="J4240" s="67">
        <f t="shared" si="1416"/>
        <v>2.0799999999999999E-2</v>
      </c>
      <c r="K4240" s="259">
        <f t="shared" si="1423"/>
        <v>219.35229333333334</v>
      </c>
      <c r="L4240" s="250">
        <f t="shared" si="1407"/>
        <v>0</v>
      </c>
      <c r="M4240" s="19" t="s">
        <v>1260</v>
      </c>
      <c r="O4240" s="32" t="str">
        <f t="shared" si="1424"/>
        <v>E353</v>
      </c>
      <c r="P4240" s="318"/>
      <c r="T4240" s="19" t="s">
        <v>1260</v>
      </c>
    </row>
    <row r="4241" spans="1:20" outlineLevel="2" x14ac:dyDescent="0.25">
      <c r="A4241" t="s">
        <v>346</v>
      </c>
      <c r="B4241" t="str">
        <f t="shared" si="1421"/>
        <v>E3539 (GIF) Sta Eq, Shannon-11</v>
      </c>
      <c r="C4241" s="19" t="s">
        <v>1230</v>
      </c>
      <c r="E4241" s="27">
        <v>43434</v>
      </c>
      <c r="F4241" s="249">
        <v>126549.4</v>
      </c>
      <c r="G4241" s="67">
        <v>2.0799999999999999E-2</v>
      </c>
      <c r="H4241" s="250">
        <v>219.35000000000002</v>
      </c>
      <c r="I4241" s="249">
        <f t="shared" si="1422"/>
        <v>126549.4</v>
      </c>
      <c r="J4241" s="67">
        <f t="shared" si="1416"/>
        <v>2.0799999999999999E-2</v>
      </c>
      <c r="K4241" s="259">
        <f t="shared" si="1423"/>
        <v>219.35229333333334</v>
      </c>
      <c r="L4241" s="250">
        <f t="shared" si="1407"/>
        <v>0</v>
      </c>
      <c r="M4241" s="19" t="s">
        <v>1260</v>
      </c>
      <c r="O4241" s="32" t="str">
        <f t="shared" si="1424"/>
        <v>E353</v>
      </c>
      <c r="P4241" s="318"/>
      <c r="T4241" s="19" t="s">
        <v>1260</v>
      </c>
    </row>
    <row r="4242" spans="1:20" outlineLevel="2" x14ac:dyDescent="0.25">
      <c r="A4242" t="s">
        <v>346</v>
      </c>
      <c r="B4242" t="str">
        <f t="shared" si="1421"/>
        <v>E3539 (GIF) Sta Eq, Shannon-12</v>
      </c>
      <c r="C4242" s="19" t="s">
        <v>1230</v>
      </c>
      <c r="E4242" s="27">
        <v>43465</v>
      </c>
      <c r="F4242" s="249">
        <v>126549.4</v>
      </c>
      <c r="G4242" s="67">
        <v>2.0799999999999999E-2</v>
      </c>
      <c r="H4242" s="250">
        <v>219.35000000000002</v>
      </c>
      <c r="I4242" s="249">
        <f t="shared" si="1422"/>
        <v>126549.4</v>
      </c>
      <c r="J4242" s="67">
        <f t="shared" si="1416"/>
        <v>2.0799999999999999E-2</v>
      </c>
      <c r="K4242" s="259">
        <f t="shared" si="1423"/>
        <v>219.35229333333334</v>
      </c>
      <c r="L4242" s="250">
        <f t="shared" si="1407"/>
        <v>0</v>
      </c>
      <c r="M4242" s="19" t="s">
        <v>1260</v>
      </c>
      <c r="O4242" s="32" t="str">
        <f t="shared" si="1424"/>
        <v>E353</v>
      </c>
      <c r="P4242" s="318"/>
      <c r="T4242" s="19" t="s">
        <v>1260</v>
      </c>
    </row>
    <row r="4243" spans="1:20" s="19" customFormat="1" ht="15.75" outlineLevel="1" thickBot="1" x14ac:dyDescent="0.3">
      <c r="A4243" s="28" t="s">
        <v>949</v>
      </c>
      <c r="C4243" s="20" t="s">
        <v>1233</v>
      </c>
      <c r="E4243" s="104" t="s">
        <v>1266</v>
      </c>
      <c r="F4243" s="29"/>
      <c r="G4243" s="30"/>
      <c r="H4243" s="41">
        <f>SUBTOTAL(9,H4231:H4242)</f>
        <v>2632.1999999999994</v>
      </c>
      <c r="I4243" s="29"/>
      <c r="J4243" s="30">
        <f t="shared" si="1416"/>
        <v>0</v>
      </c>
      <c r="K4243" s="41">
        <f>SUBTOTAL(9,K4231:K4242)</f>
        <v>2632.2275199999999</v>
      </c>
      <c r="L4243" s="41">
        <f t="shared" si="1407"/>
        <v>0.03</v>
      </c>
      <c r="O4243" s="32" t="str">
        <f>LEFT(A4243,5)</f>
        <v>E3539</v>
      </c>
      <c r="P4243" s="318">
        <f>-L4243/2</f>
        <v>-1.4999999999999999E-2</v>
      </c>
    </row>
    <row r="4244" spans="1:20" ht="15.75" outlineLevel="2" thickTop="1" x14ac:dyDescent="0.25">
      <c r="A4244" t="s">
        <v>347</v>
      </c>
      <c r="B4244" t="str">
        <f t="shared" ref="B4244:B4255" si="1425">CONCATENATE(A4244,"-",MONTH(E4244))</f>
        <v>E3539 (GIF) Sta Eq, Snoq 1-2013-1</v>
      </c>
      <c r="C4244" s="19" t="s">
        <v>1230</v>
      </c>
      <c r="E4244" s="27">
        <v>43131</v>
      </c>
      <c r="F4244" s="249">
        <v>4058986.08</v>
      </c>
      <c r="G4244" s="67">
        <v>2.0799999999999999E-2</v>
      </c>
      <c r="H4244" s="250">
        <v>7035.57</v>
      </c>
      <c r="I4244" s="249">
        <f t="shared" ref="I4244:I4255" si="1426">VLOOKUP(CONCATENATE(A4244,"-12"),$B$6:$F$7816,5,FALSE)</f>
        <v>4058986.08</v>
      </c>
      <c r="J4244" s="67">
        <f t="shared" si="1416"/>
        <v>2.0799999999999999E-2</v>
      </c>
      <c r="K4244" s="259">
        <f t="shared" ref="K4244:K4255" si="1427">I4244*J4244/12</f>
        <v>7035.5758720000003</v>
      </c>
      <c r="L4244" s="250">
        <f t="shared" ref="L4244:L4307" si="1428">ROUND(K4244-H4244,2)</f>
        <v>0.01</v>
      </c>
      <c r="M4244" s="19" t="s">
        <v>1260</v>
      </c>
      <c r="O4244" s="32" t="str">
        <f t="shared" ref="O4244:O4255" si="1429">LEFT(A4244,4)</f>
        <v>E353</v>
      </c>
      <c r="P4244" s="318"/>
      <c r="T4244" s="19" t="s">
        <v>1260</v>
      </c>
    </row>
    <row r="4245" spans="1:20" outlineLevel="2" x14ac:dyDescent="0.25">
      <c r="A4245" t="s">
        <v>347</v>
      </c>
      <c r="B4245" t="str">
        <f t="shared" si="1425"/>
        <v>E3539 (GIF) Sta Eq, Snoq 1-2013-2</v>
      </c>
      <c r="C4245" s="19" t="s">
        <v>1230</v>
      </c>
      <c r="E4245" s="27">
        <v>43159</v>
      </c>
      <c r="F4245" s="249">
        <v>4058986.08</v>
      </c>
      <c r="G4245" s="67">
        <v>2.0799999999999999E-2</v>
      </c>
      <c r="H4245" s="250">
        <v>7035.57</v>
      </c>
      <c r="I4245" s="249">
        <f t="shared" si="1426"/>
        <v>4058986.08</v>
      </c>
      <c r="J4245" s="67">
        <f t="shared" si="1416"/>
        <v>2.0799999999999999E-2</v>
      </c>
      <c r="K4245" s="259">
        <f t="shared" si="1427"/>
        <v>7035.5758720000003</v>
      </c>
      <c r="L4245" s="250">
        <f t="shared" si="1428"/>
        <v>0.01</v>
      </c>
      <c r="M4245" s="19" t="s">
        <v>1260</v>
      </c>
      <c r="O4245" s="32" t="str">
        <f t="shared" si="1429"/>
        <v>E353</v>
      </c>
      <c r="P4245" s="318"/>
      <c r="T4245" s="19" t="s">
        <v>1260</v>
      </c>
    </row>
    <row r="4246" spans="1:20" outlineLevel="2" x14ac:dyDescent="0.25">
      <c r="A4246" t="s">
        <v>347</v>
      </c>
      <c r="B4246" t="str">
        <f t="shared" si="1425"/>
        <v>E3539 (GIF) Sta Eq, Snoq 1-2013-3</v>
      </c>
      <c r="C4246" s="19" t="s">
        <v>1230</v>
      </c>
      <c r="E4246" s="27">
        <v>43190</v>
      </c>
      <c r="F4246" s="249">
        <v>4058986.08</v>
      </c>
      <c r="G4246" s="67">
        <v>2.0799999999999999E-2</v>
      </c>
      <c r="H4246" s="250">
        <v>7035.57</v>
      </c>
      <c r="I4246" s="249">
        <f t="shared" si="1426"/>
        <v>4058986.08</v>
      </c>
      <c r="J4246" s="67">
        <f t="shared" si="1416"/>
        <v>2.0799999999999999E-2</v>
      </c>
      <c r="K4246" s="259">
        <f t="shared" si="1427"/>
        <v>7035.5758720000003</v>
      </c>
      <c r="L4246" s="250">
        <f t="shared" si="1428"/>
        <v>0.01</v>
      </c>
      <c r="M4246" s="19" t="s">
        <v>1260</v>
      </c>
      <c r="O4246" s="32" t="str">
        <f t="shared" si="1429"/>
        <v>E353</v>
      </c>
      <c r="P4246" s="318"/>
      <c r="T4246" s="19" t="s">
        <v>1260</v>
      </c>
    </row>
    <row r="4247" spans="1:20" outlineLevel="2" x14ac:dyDescent="0.25">
      <c r="A4247" t="s">
        <v>347</v>
      </c>
      <c r="B4247" t="str">
        <f t="shared" si="1425"/>
        <v>E3539 (GIF) Sta Eq, Snoq 1-2013-4</v>
      </c>
      <c r="C4247" s="19" t="s">
        <v>1230</v>
      </c>
      <c r="E4247" s="27">
        <v>43220</v>
      </c>
      <c r="F4247" s="249">
        <v>4058986.08</v>
      </c>
      <c r="G4247" s="67">
        <v>2.0799999999999999E-2</v>
      </c>
      <c r="H4247" s="250">
        <v>7035.57</v>
      </c>
      <c r="I4247" s="249">
        <f t="shared" si="1426"/>
        <v>4058986.08</v>
      </c>
      <c r="J4247" s="67">
        <f t="shared" si="1416"/>
        <v>2.0799999999999999E-2</v>
      </c>
      <c r="K4247" s="259">
        <f t="shared" si="1427"/>
        <v>7035.5758720000003</v>
      </c>
      <c r="L4247" s="250">
        <f t="shared" si="1428"/>
        <v>0.01</v>
      </c>
      <c r="M4247" s="19" t="s">
        <v>1260</v>
      </c>
      <c r="O4247" s="32" t="str">
        <f t="shared" si="1429"/>
        <v>E353</v>
      </c>
      <c r="P4247" s="318"/>
      <c r="T4247" s="19" t="s">
        <v>1260</v>
      </c>
    </row>
    <row r="4248" spans="1:20" outlineLevel="2" x14ac:dyDescent="0.25">
      <c r="A4248" t="s">
        <v>347</v>
      </c>
      <c r="B4248" t="str">
        <f t="shared" si="1425"/>
        <v>E3539 (GIF) Sta Eq, Snoq 1-2013-5</v>
      </c>
      <c r="C4248" s="19" t="s">
        <v>1230</v>
      </c>
      <c r="E4248" s="27">
        <v>43251</v>
      </c>
      <c r="F4248" s="249">
        <v>4058986.08</v>
      </c>
      <c r="G4248" s="67">
        <v>2.0799999999999999E-2</v>
      </c>
      <c r="H4248" s="250">
        <v>7035.57</v>
      </c>
      <c r="I4248" s="249">
        <f t="shared" si="1426"/>
        <v>4058986.08</v>
      </c>
      <c r="J4248" s="67">
        <f t="shared" si="1416"/>
        <v>2.0799999999999999E-2</v>
      </c>
      <c r="K4248" s="259">
        <f t="shared" si="1427"/>
        <v>7035.5758720000003</v>
      </c>
      <c r="L4248" s="250">
        <f t="shared" si="1428"/>
        <v>0.01</v>
      </c>
      <c r="M4248" s="19" t="s">
        <v>1260</v>
      </c>
      <c r="O4248" s="32" t="str">
        <f t="shared" si="1429"/>
        <v>E353</v>
      </c>
      <c r="P4248" s="318"/>
      <c r="T4248" s="19" t="s">
        <v>1260</v>
      </c>
    </row>
    <row r="4249" spans="1:20" outlineLevel="2" x14ac:dyDescent="0.25">
      <c r="A4249" t="s">
        <v>347</v>
      </c>
      <c r="B4249" t="str">
        <f t="shared" si="1425"/>
        <v>E3539 (GIF) Sta Eq, Snoq 1-2013-6</v>
      </c>
      <c r="C4249" s="19" t="s">
        <v>1230</v>
      </c>
      <c r="E4249" s="27">
        <v>43281</v>
      </c>
      <c r="F4249" s="249">
        <v>4058986.08</v>
      </c>
      <c r="G4249" s="67">
        <v>2.0799999999999999E-2</v>
      </c>
      <c r="H4249" s="250">
        <v>7035.57</v>
      </c>
      <c r="I4249" s="249">
        <f t="shared" si="1426"/>
        <v>4058986.08</v>
      </c>
      <c r="J4249" s="67">
        <f t="shared" si="1416"/>
        <v>2.0799999999999999E-2</v>
      </c>
      <c r="K4249" s="259">
        <f t="shared" si="1427"/>
        <v>7035.5758720000003</v>
      </c>
      <c r="L4249" s="250">
        <f t="shared" si="1428"/>
        <v>0.01</v>
      </c>
      <c r="M4249" s="19" t="s">
        <v>1260</v>
      </c>
      <c r="O4249" s="32" t="str">
        <f t="shared" si="1429"/>
        <v>E353</v>
      </c>
      <c r="P4249" s="318"/>
      <c r="T4249" s="19" t="s">
        <v>1260</v>
      </c>
    </row>
    <row r="4250" spans="1:20" outlineLevel="2" x14ac:dyDescent="0.25">
      <c r="A4250" t="s">
        <v>347</v>
      </c>
      <c r="B4250" t="str">
        <f t="shared" si="1425"/>
        <v>E3539 (GIF) Sta Eq, Snoq 1-2013-7</v>
      </c>
      <c r="C4250" s="19" t="s">
        <v>1230</v>
      </c>
      <c r="E4250" s="27">
        <v>43312</v>
      </c>
      <c r="F4250" s="249">
        <v>4058986.08</v>
      </c>
      <c r="G4250" s="67">
        <v>2.0799999999999999E-2</v>
      </c>
      <c r="H4250" s="250">
        <v>7035.57</v>
      </c>
      <c r="I4250" s="249">
        <f t="shared" si="1426"/>
        <v>4058986.08</v>
      </c>
      <c r="J4250" s="67">
        <f t="shared" si="1416"/>
        <v>2.0799999999999999E-2</v>
      </c>
      <c r="K4250" s="259">
        <f t="shared" si="1427"/>
        <v>7035.5758720000003</v>
      </c>
      <c r="L4250" s="250">
        <f t="shared" si="1428"/>
        <v>0.01</v>
      </c>
      <c r="M4250" s="19" t="s">
        <v>1260</v>
      </c>
      <c r="O4250" s="32" t="str">
        <f t="shared" si="1429"/>
        <v>E353</v>
      </c>
      <c r="P4250" s="318"/>
      <c r="T4250" s="19" t="s">
        <v>1260</v>
      </c>
    </row>
    <row r="4251" spans="1:20" outlineLevel="2" x14ac:dyDescent="0.25">
      <c r="A4251" t="s">
        <v>347</v>
      </c>
      <c r="B4251" t="str">
        <f t="shared" si="1425"/>
        <v>E3539 (GIF) Sta Eq, Snoq 1-2013-8</v>
      </c>
      <c r="C4251" s="19" t="s">
        <v>1230</v>
      </c>
      <c r="E4251" s="27">
        <v>43343</v>
      </c>
      <c r="F4251" s="249">
        <v>4058986.08</v>
      </c>
      <c r="G4251" s="67">
        <v>2.0799999999999999E-2</v>
      </c>
      <c r="H4251" s="250">
        <v>7035.57</v>
      </c>
      <c r="I4251" s="249">
        <f t="shared" si="1426"/>
        <v>4058986.08</v>
      </c>
      <c r="J4251" s="67">
        <f t="shared" si="1416"/>
        <v>2.0799999999999999E-2</v>
      </c>
      <c r="K4251" s="259">
        <f t="shared" si="1427"/>
        <v>7035.5758720000003</v>
      </c>
      <c r="L4251" s="250">
        <f t="shared" si="1428"/>
        <v>0.01</v>
      </c>
      <c r="M4251" s="19" t="s">
        <v>1260</v>
      </c>
      <c r="O4251" s="32" t="str">
        <f t="shared" si="1429"/>
        <v>E353</v>
      </c>
      <c r="P4251" s="318"/>
      <c r="T4251" s="19" t="s">
        <v>1260</v>
      </c>
    </row>
    <row r="4252" spans="1:20" outlineLevel="2" x14ac:dyDescent="0.25">
      <c r="A4252" t="s">
        <v>347</v>
      </c>
      <c r="B4252" t="str">
        <f t="shared" si="1425"/>
        <v>E3539 (GIF) Sta Eq, Snoq 1-2013-9</v>
      </c>
      <c r="C4252" s="19" t="s">
        <v>1230</v>
      </c>
      <c r="E4252" s="27">
        <v>43373</v>
      </c>
      <c r="F4252" s="249">
        <v>4058986.08</v>
      </c>
      <c r="G4252" s="67">
        <v>2.0799999999999999E-2</v>
      </c>
      <c r="H4252" s="250">
        <v>7035.57</v>
      </c>
      <c r="I4252" s="249">
        <f t="shared" si="1426"/>
        <v>4058986.08</v>
      </c>
      <c r="J4252" s="67">
        <f t="shared" si="1416"/>
        <v>2.0799999999999999E-2</v>
      </c>
      <c r="K4252" s="259">
        <f t="shared" si="1427"/>
        <v>7035.5758720000003</v>
      </c>
      <c r="L4252" s="250">
        <f t="shared" si="1428"/>
        <v>0.01</v>
      </c>
      <c r="M4252" s="19" t="s">
        <v>1260</v>
      </c>
      <c r="O4252" s="32" t="str">
        <f t="shared" si="1429"/>
        <v>E353</v>
      </c>
      <c r="P4252" s="318"/>
      <c r="T4252" s="19" t="s">
        <v>1260</v>
      </c>
    </row>
    <row r="4253" spans="1:20" outlineLevel="2" x14ac:dyDescent="0.25">
      <c r="A4253" t="s">
        <v>347</v>
      </c>
      <c r="B4253" t="str">
        <f t="shared" si="1425"/>
        <v>E3539 (GIF) Sta Eq, Snoq 1-2013-10</v>
      </c>
      <c r="C4253" s="19" t="s">
        <v>1230</v>
      </c>
      <c r="E4253" s="27">
        <v>43404</v>
      </c>
      <c r="F4253" s="249">
        <v>4058986.08</v>
      </c>
      <c r="G4253" s="67">
        <v>2.0799999999999999E-2</v>
      </c>
      <c r="H4253" s="250">
        <v>7035.57</v>
      </c>
      <c r="I4253" s="249">
        <f t="shared" si="1426"/>
        <v>4058986.08</v>
      </c>
      <c r="J4253" s="67">
        <f t="shared" si="1416"/>
        <v>2.0799999999999999E-2</v>
      </c>
      <c r="K4253" s="259">
        <f t="shared" si="1427"/>
        <v>7035.5758720000003</v>
      </c>
      <c r="L4253" s="250">
        <f t="shared" si="1428"/>
        <v>0.01</v>
      </c>
      <c r="M4253" s="19" t="s">
        <v>1260</v>
      </c>
      <c r="O4253" s="32" t="str">
        <f t="shared" si="1429"/>
        <v>E353</v>
      </c>
      <c r="P4253" s="318"/>
      <c r="T4253" s="19" t="s">
        <v>1260</v>
      </c>
    </row>
    <row r="4254" spans="1:20" outlineLevel="2" x14ac:dyDescent="0.25">
      <c r="A4254" t="s">
        <v>347</v>
      </c>
      <c r="B4254" t="str">
        <f t="shared" si="1425"/>
        <v>E3539 (GIF) Sta Eq, Snoq 1-2013-11</v>
      </c>
      <c r="C4254" s="19" t="s">
        <v>1230</v>
      </c>
      <c r="E4254" s="27">
        <v>43434</v>
      </c>
      <c r="F4254" s="249">
        <v>4058986.08</v>
      </c>
      <c r="G4254" s="67">
        <v>2.0799999999999999E-2</v>
      </c>
      <c r="H4254" s="250">
        <v>7035.57</v>
      </c>
      <c r="I4254" s="249">
        <f t="shared" si="1426"/>
        <v>4058986.08</v>
      </c>
      <c r="J4254" s="67">
        <f t="shared" si="1416"/>
        <v>2.0799999999999999E-2</v>
      </c>
      <c r="K4254" s="259">
        <f t="shared" si="1427"/>
        <v>7035.5758720000003</v>
      </c>
      <c r="L4254" s="250">
        <f t="shared" si="1428"/>
        <v>0.01</v>
      </c>
      <c r="M4254" s="19" t="s">
        <v>1260</v>
      </c>
      <c r="O4254" s="32" t="str">
        <f t="shared" si="1429"/>
        <v>E353</v>
      </c>
      <c r="P4254" s="318"/>
      <c r="T4254" s="19" t="s">
        <v>1260</v>
      </c>
    </row>
    <row r="4255" spans="1:20" outlineLevel="2" x14ac:dyDescent="0.25">
      <c r="A4255" t="s">
        <v>347</v>
      </c>
      <c r="B4255" t="str">
        <f t="shared" si="1425"/>
        <v>E3539 (GIF) Sta Eq, Snoq 1-2013-12</v>
      </c>
      <c r="C4255" s="19" t="s">
        <v>1230</v>
      </c>
      <c r="E4255" s="27">
        <v>43465</v>
      </c>
      <c r="F4255" s="249">
        <v>4058986.08</v>
      </c>
      <c r="G4255" s="67">
        <v>2.0799999999999999E-2</v>
      </c>
      <c r="H4255" s="250">
        <v>7035.57</v>
      </c>
      <c r="I4255" s="249">
        <f t="shared" si="1426"/>
        <v>4058986.08</v>
      </c>
      <c r="J4255" s="67">
        <f t="shared" si="1416"/>
        <v>2.0799999999999999E-2</v>
      </c>
      <c r="K4255" s="259">
        <f t="shared" si="1427"/>
        <v>7035.5758720000003</v>
      </c>
      <c r="L4255" s="250">
        <f t="shared" si="1428"/>
        <v>0.01</v>
      </c>
      <c r="M4255" s="19" t="s">
        <v>1260</v>
      </c>
      <c r="O4255" s="32" t="str">
        <f t="shared" si="1429"/>
        <v>E353</v>
      </c>
      <c r="P4255" s="318"/>
      <c r="T4255" s="19" t="s">
        <v>1260</v>
      </c>
    </row>
    <row r="4256" spans="1:20" s="19" customFormat="1" ht="15.75" outlineLevel="1" thickBot="1" x14ac:dyDescent="0.3">
      <c r="A4256" s="28" t="s">
        <v>950</v>
      </c>
      <c r="C4256" s="20" t="s">
        <v>1233</v>
      </c>
      <c r="E4256" s="104" t="s">
        <v>1266</v>
      </c>
      <c r="F4256" s="29"/>
      <c r="G4256" s="30"/>
      <c r="H4256" s="41">
        <f>SUBTOTAL(9,H4244:H4255)</f>
        <v>84426.84</v>
      </c>
      <c r="I4256" s="29"/>
      <c r="J4256" s="30">
        <f t="shared" si="1416"/>
        <v>0</v>
      </c>
      <c r="K4256" s="41">
        <f>SUBTOTAL(9,K4244:K4255)</f>
        <v>84426.910464000001</v>
      </c>
      <c r="L4256" s="41">
        <f t="shared" si="1428"/>
        <v>7.0000000000000007E-2</v>
      </c>
      <c r="O4256" s="32" t="str">
        <f>LEFT(A4256,5)</f>
        <v>E3539</v>
      </c>
      <c r="P4256" s="318">
        <f>-L4256/2</f>
        <v>-3.5000000000000003E-2</v>
      </c>
    </row>
    <row r="4257" spans="1:20" ht="15.75" outlineLevel="2" thickTop="1" x14ac:dyDescent="0.25">
      <c r="A4257" t="s">
        <v>348</v>
      </c>
      <c r="B4257" t="str">
        <f t="shared" ref="B4257:B4268" si="1430">CONCATENATE(A4257,"-",MONTH(E4257))</f>
        <v>E3539 (GIF) Sta Eq, Snoq 2-2013-1</v>
      </c>
      <c r="C4257" s="19" t="s">
        <v>1230</v>
      </c>
      <c r="E4257" s="27">
        <v>43131</v>
      </c>
      <c r="F4257" s="249">
        <v>4729802.59</v>
      </c>
      <c r="G4257" s="67">
        <v>2.0799999999999999E-2</v>
      </c>
      <c r="H4257" s="250">
        <v>8198.33</v>
      </c>
      <c r="I4257" s="249">
        <f t="shared" ref="I4257:I4268" si="1431">VLOOKUP(CONCATENATE(A4257,"-12"),$B$6:$F$7816,5,FALSE)</f>
        <v>4729802.59</v>
      </c>
      <c r="J4257" s="67">
        <f t="shared" si="1416"/>
        <v>2.0799999999999999E-2</v>
      </c>
      <c r="K4257" s="259">
        <f t="shared" ref="K4257:K4268" si="1432">I4257*J4257/12</f>
        <v>8198.3244893333322</v>
      </c>
      <c r="L4257" s="250">
        <f t="shared" si="1428"/>
        <v>-0.01</v>
      </c>
      <c r="M4257" s="19" t="s">
        <v>1260</v>
      </c>
      <c r="O4257" s="32" t="str">
        <f t="shared" ref="O4257:O4268" si="1433">LEFT(A4257,4)</f>
        <v>E353</v>
      </c>
      <c r="P4257" s="318"/>
      <c r="T4257" s="19" t="s">
        <v>1260</v>
      </c>
    </row>
    <row r="4258" spans="1:20" outlineLevel="2" x14ac:dyDescent="0.25">
      <c r="A4258" t="s">
        <v>348</v>
      </c>
      <c r="B4258" t="str">
        <f t="shared" si="1430"/>
        <v>E3539 (GIF) Sta Eq, Snoq 2-2013-2</v>
      </c>
      <c r="C4258" s="19" t="s">
        <v>1230</v>
      </c>
      <c r="E4258" s="27">
        <v>43159</v>
      </c>
      <c r="F4258" s="249">
        <v>4729802.59</v>
      </c>
      <c r="G4258" s="67">
        <v>2.0799999999999999E-2</v>
      </c>
      <c r="H4258" s="250">
        <v>8198.33</v>
      </c>
      <c r="I4258" s="249">
        <f t="shared" si="1431"/>
        <v>4729802.59</v>
      </c>
      <c r="J4258" s="67">
        <f t="shared" si="1416"/>
        <v>2.0799999999999999E-2</v>
      </c>
      <c r="K4258" s="259">
        <f t="shared" si="1432"/>
        <v>8198.3244893333322</v>
      </c>
      <c r="L4258" s="250">
        <f t="shared" si="1428"/>
        <v>-0.01</v>
      </c>
      <c r="M4258" s="19" t="s">
        <v>1260</v>
      </c>
      <c r="O4258" s="32" t="str">
        <f t="shared" si="1433"/>
        <v>E353</v>
      </c>
      <c r="P4258" s="318"/>
      <c r="T4258" s="19" t="s">
        <v>1260</v>
      </c>
    </row>
    <row r="4259" spans="1:20" outlineLevel="2" x14ac:dyDescent="0.25">
      <c r="A4259" t="s">
        <v>348</v>
      </c>
      <c r="B4259" t="str">
        <f t="shared" si="1430"/>
        <v>E3539 (GIF) Sta Eq, Snoq 2-2013-3</v>
      </c>
      <c r="C4259" s="19" t="s">
        <v>1230</v>
      </c>
      <c r="E4259" s="27">
        <v>43190</v>
      </c>
      <c r="F4259" s="249">
        <v>4729802.59</v>
      </c>
      <c r="G4259" s="67">
        <v>2.0799999999999999E-2</v>
      </c>
      <c r="H4259" s="250">
        <v>8198.33</v>
      </c>
      <c r="I4259" s="249">
        <f t="shared" si="1431"/>
        <v>4729802.59</v>
      </c>
      <c r="J4259" s="67">
        <f t="shared" si="1416"/>
        <v>2.0799999999999999E-2</v>
      </c>
      <c r="K4259" s="259">
        <f t="shared" si="1432"/>
        <v>8198.3244893333322</v>
      </c>
      <c r="L4259" s="250">
        <f t="shared" si="1428"/>
        <v>-0.01</v>
      </c>
      <c r="M4259" s="19" t="s">
        <v>1260</v>
      </c>
      <c r="O4259" s="32" t="str">
        <f t="shared" si="1433"/>
        <v>E353</v>
      </c>
      <c r="P4259" s="318"/>
      <c r="T4259" s="19" t="s">
        <v>1260</v>
      </c>
    </row>
    <row r="4260" spans="1:20" outlineLevel="2" x14ac:dyDescent="0.25">
      <c r="A4260" t="s">
        <v>348</v>
      </c>
      <c r="B4260" t="str">
        <f t="shared" si="1430"/>
        <v>E3539 (GIF) Sta Eq, Snoq 2-2013-4</v>
      </c>
      <c r="C4260" s="19" t="s">
        <v>1230</v>
      </c>
      <c r="E4260" s="27">
        <v>43220</v>
      </c>
      <c r="F4260" s="249">
        <v>4729802.59</v>
      </c>
      <c r="G4260" s="67">
        <v>2.0799999999999999E-2</v>
      </c>
      <c r="H4260" s="250">
        <v>8198.33</v>
      </c>
      <c r="I4260" s="249">
        <f t="shared" si="1431"/>
        <v>4729802.59</v>
      </c>
      <c r="J4260" s="67">
        <f t="shared" si="1416"/>
        <v>2.0799999999999999E-2</v>
      </c>
      <c r="K4260" s="259">
        <f t="shared" si="1432"/>
        <v>8198.3244893333322</v>
      </c>
      <c r="L4260" s="250">
        <f t="shared" si="1428"/>
        <v>-0.01</v>
      </c>
      <c r="M4260" s="19" t="s">
        <v>1260</v>
      </c>
      <c r="O4260" s="32" t="str">
        <f t="shared" si="1433"/>
        <v>E353</v>
      </c>
      <c r="P4260" s="318"/>
      <c r="T4260" s="19" t="s">
        <v>1260</v>
      </c>
    </row>
    <row r="4261" spans="1:20" outlineLevel="2" x14ac:dyDescent="0.25">
      <c r="A4261" t="s">
        <v>348</v>
      </c>
      <c r="B4261" t="str">
        <f t="shared" si="1430"/>
        <v>E3539 (GIF) Sta Eq, Snoq 2-2013-5</v>
      </c>
      <c r="C4261" s="19" t="s">
        <v>1230</v>
      </c>
      <c r="E4261" s="27">
        <v>43251</v>
      </c>
      <c r="F4261" s="249">
        <v>4729802.59</v>
      </c>
      <c r="G4261" s="67">
        <v>2.0799999999999999E-2</v>
      </c>
      <c r="H4261" s="250">
        <v>8198.33</v>
      </c>
      <c r="I4261" s="249">
        <f t="shared" si="1431"/>
        <v>4729802.59</v>
      </c>
      <c r="J4261" s="67">
        <f t="shared" si="1416"/>
        <v>2.0799999999999999E-2</v>
      </c>
      <c r="K4261" s="259">
        <f t="shared" si="1432"/>
        <v>8198.3244893333322</v>
      </c>
      <c r="L4261" s="250">
        <f t="shared" si="1428"/>
        <v>-0.01</v>
      </c>
      <c r="M4261" s="19" t="s">
        <v>1260</v>
      </c>
      <c r="O4261" s="32" t="str">
        <f t="shared" si="1433"/>
        <v>E353</v>
      </c>
      <c r="P4261" s="318"/>
      <c r="T4261" s="19" t="s">
        <v>1260</v>
      </c>
    </row>
    <row r="4262" spans="1:20" outlineLevel="2" x14ac:dyDescent="0.25">
      <c r="A4262" t="s">
        <v>348</v>
      </c>
      <c r="B4262" t="str">
        <f t="shared" si="1430"/>
        <v>E3539 (GIF) Sta Eq, Snoq 2-2013-6</v>
      </c>
      <c r="C4262" s="19" t="s">
        <v>1230</v>
      </c>
      <c r="E4262" s="27">
        <v>43281</v>
      </c>
      <c r="F4262" s="249">
        <v>4729802.59</v>
      </c>
      <c r="G4262" s="67">
        <v>2.0799999999999999E-2</v>
      </c>
      <c r="H4262" s="250">
        <v>8198.33</v>
      </c>
      <c r="I4262" s="249">
        <f t="shared" si="1431"/>
        <v>4729802.59</v>
      </c>
      <c r="J4262" s="67">
        <f t="shared" si="1416"/>
        <v>2.0799999999999999E-2</v>
      </c>
      <c r="K4262" s="259">
        <f t="shared" si="1432"/>
        <v>8198.3244893333322</v>
      </c>
      <c r="L4262" s="250">
        <f t="shared" si="1428"/>
        <v>-0.01</v>
      </c>
      <c r="M4262" s="19" t="s">
        <v>1260</v>
      </c>
      <c r="O4262" s="32" t="str">
        <f t="shared" si="1433"/>
        <v>E353</v>
      </c>
      <c r="P4262" s="318"/>
      <c r="T4262" s="19" t="s">
        <v>1260</v>
      </c>
    </row>
    <row r="4263" spans="1:20" outlineLevel="2" x14ac:dyDescent="0.25">
      <c r="A4263" t="s">
        <v>348</v>
      </c>
      <c r="B4263" t="str">
        <f t="shared" si="1430"/>
        <v>E3539 (GIF) Sta Eq, Snoq 2-2013-7</v>
      </c>
      <c r="C4263" s="19" t="s">
        <v>1230</v>
      </c>
      <c r="E4263" s="27">
        <v>43312</v>
      </c>
      <c r="F4263" s="249">
        <v>4729802.59</v>
      </c>
      <c r="G4263" s="67">
        <v>2.0799999999999999E-2</v>
      </c>
      <c r="H4263" s="250">
        <v>8198.33</v>
      </c>
      <c r="I4263" s="249">
        <f t="shared" si="1431"/>
        <v>4729802.59</v>
      </c>
      <c r="J4263" s="67">
        <f t="shared" si="1416"/>
        <v>2.0799999999999999E-2</v>
      </c>
      <c r="K4263" s="259">
        <f t="shared" si="1432"/>
        <v>8198.3244893333322</v>
      </c>
      <c r="L4263" s="250">
        <f t="shared" si="1428"/>
        <v>-0.01</v>
      </c>
      <c r="M4263" s="19" t="s">
        <v>1260</v>
      </c>
      <c r="O4263" s="32" t="str">
        <f t="shared" si="1433"/>
        <v>E353</v>
      </c>
      <c r="P4263" s="318"/>
      <c r="T4263" s="19" t="s">
        <v>1260</v>
      </c>
    </row>
    <row r="4264" spans="1:20" outlineLevel="2" x14ac:dyDescent="0.25">
      <c r="A4264" t="s">
        <v>348</v>
      </c>
      <c r="B4264" t="str">
        <f t="shared" si="1430"/>
        <v>E3539 (GIF) Sta Eq, Snoq 2-2013-8</v>
      </c>
      <c r="C4264" s="19" t="s">
        <v>1230</v>
      </c>
      <c r="E4264" s="27">
        <v>43343</v>
      </c>
      <c r="F4264" s="249">
        <v>4729802.59</v>
      </c>
      <c r="G4264" s="67">
        <v>2.0799999999999999E-2</v>
      </c>
      <c r="H4264" s="250">
        <v>8198.33</v>
      </c>
      <c r="I4264" s="249">
        <f t="shared" si="1431"/>
        <v>4729802.59</v>
      </c>
      <c r="J4264" s="67">
        <f t="shared" si="1416"/>
        <v>2.0799999999999999E-2</v>
      </c>
      <c r="K4264" s="259">
        <f t="shared" si="1432"/>
        <v>8198.3244893333322</v>
      </c>
      <c r="L4264" s="250">
        <f t="shared" si="1428"/>
        <v>-0.01</v>
      </c>
      <c r="M4264" s="19" t="s">
        <v>1260</v>
      </c>
      <c r="O4264" s="32" t="str">
        <f t="shared" si="1433"/>
        <v>E353</v>
      </c>
      <c r="P4264" s="318"/>
      <c r="T4264" s="19" t="s">
        <v>1260</v>
      </c>
    </row>
    <row r="4265" spans="1:20" outlineLevel="2" x14ac:dyDescent="0.25">
      <c r="A4265" t="s">
        <v>348</v>
      </c>
      <c r="B4265" t="str">
        <f t="shared" si="1430"/>
        <v>E3539 (GIF) Sta Eq, Snoq 2-2013-9</v>
      </c>
      <c r="C4265" s="19" t="s">
        <v>1230</v>
      </c>
      <c r="E4265" s="27">
        <v>43373</v>
      </c>
      <c r="F4265" s="249">
        <v>4729802.59</v>
      </c>
      <c r="G4265" s="67">
        <v>2.0799999999999999E-2</v>
      </c>
      <c r="H4265" s="250">
        <v>8198.33</v>
      </c>
      <c r="I4265" s="249">
        <f t="shared" si="1431"/>
        <v>4729802.59</v>
      </c>
      <c r="J4265" s="67">
        <f t="shared" si="1416"/>
        <v>2.0799999999999999E-2</v>
      </c>
      <c r="K4265" s="259">
        <f t="shared" si="1432"/>
        <v>8198.3244893333322</v>
      </c>
      <c r="L4265" s="250">
        <f t="shared" si="1428"/>
        <v>-0.01</v>
      </c>
      <c r="M4265" s="19" t="s">
        <v>1260</v>
      </c>
      <c r="O4265" s="32" t="str">
        <f t="shared" si="1433"/>
        <v>E353</v>
      </c>
      <c r="P4265" s="318"/>
      <c r="T4265" s="19" t="s">
        <v>1260</v>
      </c>
    </row>
    <row r="4266" spans="1:20" outlineLevel="2" x14ac:dyDescent="0.25">
      <c r="A4266" t="s">
        <v>348</v>
      </c>
      <c r="B4266" t="str">
        <f t="shared" si="1430"/>
        <v>E3539 (GIF) Sta Eq, Snoq 2-2013-10</v>
      </c>
      <c r="C4266" s="19" t="s">
        <v>1230</v>
      </c>
      <c r="E4266" s="27">
        <v>43404</v>
      </c>
      <c r="F4266" s="249">
        <v>4729802.59</v>
      </c>
      <c r="G4266" s="67">
        <v>2.0799999999999999E-2</v>
      </c>
      <c r="H4266" s="250">
        <v>8198.33</v>
      </c>
      <c r="I4266" s="249">
        <f t="shared" si="1431"/>
        <v>4729802.59</v>
      </c>
      <c r="J4266" s="67">
        <f t="shared" si="1416"/>
        <v>2.0799999999999999E-2</v>
      </c>
      <c r="K4266" s="259">
        <f t="shared" si="1432"/>
        <v>8198.3244893333322</v>
      </c>
      <c r="L4266" s="250">
        <f t="shared" si="1428"/>
        <v>-0.01</v>
      </c>
      <c r="M4266" s="19" t="s">
        <v>1260</v>
      </c>
      <c r="O4266" s="32" t="str">
        <f t="shared" si="1433"/>
        <v>E353</v>
      </c>
      <c r="P4266" s="318"/>
      <c r="T4266" s="19" t="s">
        <v>1260</v>
      </c>
    </row>
    <row r="4267" spans="1:20" outlineLevel="2" x14ac:dyDescent="0.25">
      <c r="A4267" t="s">
        <v>348</v>
      </c>
      <c r="B4267" t="str">
        <f t="shared" si="1430"/>
        <v>E3539 (GIF) Sta Eq, Snoq 2-2013-11</v>
      </c>
      <c r="C4267" s="19" t="s">
        <v>1230</v>
      </c>
      <c r="E4267" s="27">
        <v>43434</v>
      </c>
      <c r="F4267" s="249">
        <v>4729802.59</v>
      </c>
      <c r="G4267" s="67">
        <v>2.0799999999999999E-2</v>
      </c>
      <c r="H4267" s="250">
        <v>8198.33</v>
      </c>
      <c r="I4267" s="249">
        <f t="shared" si="1431"/>
        <v>4729802.59</v>
      </c>
      <c r="J4267" s="67">
        <f t="shared" si="1416"/>
        <v>2.0799999999999999E-2</v>
      </c>
      <c r="K4267" s="259">
        <f t="shared" si="1432"/>
        <v>8198.3244893333322</v>
      </c>
      <c r="L4267" s="250">
        <f t="shared" si="1428"/>
        <v>-0.01</v>
      </c>
      <c r="M4267" s="19" t="s">
        <v>1260</v>
      </c>
      <c r="O4267" s="32" t="str">
        <f t="shared" si="1433"/>
        <v>E353</v>
      </c>
      <c r="P4267" s="318"/>
      <c r="T4267" s="19" t="s">
        <v>1260</v>
      </c>
    </row>
    <row r="4268" spans="1:20" outlineLevel="2" x14ac:dyDescent="0.25">
      <c r="A4268" t="s">
        <v>348</v>
      </c>
      <c r="B4268" t="str">
        <f t="shared" si="1430"/>
        <v>E3539 (GIF) Sta Eq, Snoq 2-2013-12</v>
      </c>
      <c r="C4268" s="19" t="s">
        <v>1230</v>
      </c>
      <c r="E4268" s="27">
        <v>43465</v>
      </c>
      <c r="F4268" s="249">
        <v>4729802.59</v>
      </c>
      <c r="G4268" s="67">
        <v>2.0799999999999999E-2</v>
      </c>
      <c r="H4268" s="250">
        <v>8198.33</v>
      </c>
      <c r="I4268" s="249">
        <f t="shared" si="1431"/>
        <v>4729802.59</v>
      </c>
      <c r="J4268" s="67">
        <f t="shared" si="1416"/>
        <v>2.0799999999999999E-2</v>
      </c>
      <c r="K4268" s="259">
        <f t="shared" si="1432"/>
        <v>8198.3244893333322</v>
      </c>
      <c r="L4268" s="250">
        <f t="shared" si="1428"/>
        <v>-0.01</v>
      </c>
      <c r="M4268" s="19" t="s">
        <v>1260</v>
      </c>
      <c r="O4268" s="32" t="str">
        <f t="shared" si="1433"/>
        <v>E353</v>
      </c>
      <c r="P4268" s="318"/>
      <c r="T4268" s="19" t="s">
        <v>1260</v>
      </c>
    </row>
    <row r="4269" spans="1:20" s="19" customFormat="1" ht="15.75" outlineLevel="1" thickBot="1" x14ac:dyDescent="0.3">
      <c r="A4269" s="28" t="s">
        <v>951</v>
      </c>
      <c r="C4269" s="20" t="s">
        <v>1233</v>
      </c>
      <c r="E4269" s="104" t="s">
        <v>1266</v>
      </c>
      <c r="F4269" s="29"/>
      <c r="G4269" s="30"/>
      <c r="H4269" s="41">
        <f>SUBTOTAL(9,H4257:H4268)</f>
        <v>98379.96</v>
      </c>
      <c r="I4269" s="29"/>
      <c r="J4269" s="30">
        <f t="shared" si="1416"/>
        <v>0</v>
      </c>
      <c r="K4269" s="41">
        <f>SUBTOTAL(9,K4257:K4268)</f>
        <v>98379.893871999986</v>
      </c>
      <c r="L4269" s="41">
        <f t="shared" si="1428"/>
        <v>-7.0000000000000007E-2</v>
      </c>
      <c r="O4269" s="32" t="str">
        <f>LEFT(A4269,5)</f>
        <v>E3539</v>
      </c>
      <c r="P4269" s="318">
        <f>-L4269/2</f>
        <v>3.5000000000000003E-2</v>
      </c>
    </row>
    <row r="4270" spans="1:20" ht="15.75" outlineLevel="2" thickTop="1" x14ac:dyDescent="0.25">
      <c r="A4270" t="s">
        <v>349</v>
      </c>
      <c r="B4270" t="str">
        <f t="shared" ref="B4270:B4281" si="1434">CONCATENATE(A4270,"-",MONTH(E4270))</f>
        <v>E3539 (GIF) Sta Eq, Snoqualmie 2-1</v>
      </c>
      <c r="C4270" s="19" t="s">
        <v>1230</v>
      </c>
      <c r="E4270" s="27">
        <v>43131</v>
      </c>
      <c r="F4270" s="249">
        <v>208636.99</v>
      </c>
      <c r="G4270" s="67">
        <v>2.0799999999999999E-2</v>
      </c>
      <c r="H4270" s="250">
        <v>361.64</v>
      </c>
      <c r="I4270" s="249">
        <f t="shared" ref="I4270:I4281" si="1435">VLOOKUP(CONCATENATE(A4270,"-12"),$B$6:$F$7816,5,FALSE)</f>
        <v>208636.99</v>
      </c>
      <c r="J4270" s="67">
        <f t="shared" ref="J4270:J4333" si="1436">G4270</f>
        <v>2.0799999999999999E-2</v>
      </c>
      <c r="K4270" s="259">
        <f t="shared" ref="K4270:K4281" si="1437">I4270*J4270/12</f>
        <v>361.63744933333328</v>
      </c>
      <c r="L4270" s="250">
        <f t="shared" si="1428"/>
        <v>0</v>
      </c>
      <c r="M4270" s="19" t="s">
        <v>1260</v>
      </c>
      <c r="O4270" s="32" t="str">
        <f t="shared" ref="O4270:O4281" si="1438">LEFT(A4270,4)</f>
        <v>E353</v>
      </c>
      <c r="P4270" s="318"/>
      <c r="T4270" s="19" t="s">
        <v>1260</v>
      </c>
    </row>
    <row r="4271" spans="1:20" outlineLevel="2" x14ac:dyDescent="0.25">
      <c r="A4271" t="s">
        <v>349</v>
      </c>
      <c r="B4271" t="str">
        <f t="shared" si="1434"/>
        <v>E3539 (GIF) Sta Eq, Snoqualmie 2-2</v>
      </c>
      <c r="C4271" s="19" t="s">
        <v>1230</v>
      </c>
      <c r="E4271" s="27">
        <v>43159</v>
      </c>
      <c r="F4271" s="249">
        <v>208636.99</v>
      </c>
      <c r="G4271" s="67">
        <v>2.0799999999999999E-2</v>
      </c>
      <c r="H4271" s="250">
        <v>361.64</v>
      </c>
      <c r="I4271" s="249">
        <f t="shared" si="1435"/>
        <v>208636.99</v>
      </c>
      <c r="J4271" s="67">
        <f t="shared" si="1436"/>
        <v>2.0799999999999999E-2</v>
      </c>
      <c r="K4271" s="259">
        <f t="shared" si="1437"/>
        <v>361.63744933333328</v>
      </c>
      <c r="L4271" s="250">
        <f t="shared" si="1428"/>
        <v>0</v>
      </c>
      <c r="M4271" s="19" t="s">
        <v>1260</v>
      </c>
      <c r="O4271" s="32" t="str">
        <f t="shared" si="1438"/>
        <v>E353</v>
      </c>
      <c r="P4271" s="318"/>
      <c r="T4271" s="19" t="s">
        <v>1260</v>
      </c>
    </row>
    <row r="4272" spans="1:20" outlineLevel="2" x14ac:dyDescent="0.25">
      <c r="A4272" t="s">
        <v>349</v>
      </c>
      <c r="B4272" t="str">
        <f t="shared" si="1434"/>
        <v>E3539 (GIF) Sta Eq, Snoqualmie 2-3</v>
      </c>
      <c r="C4272" s="19" t="s">
        <v>1230</v>
      </c>
      <c r="E4272" s="27">
        <v>43190</v>
      </c>
      <c r="F4272" s="249">
        <v>208636.99</v>
      </c>
      <c r="G4272" s="67">
        <v>2.0799999999999999E-2</v>
      </c>
      <c r="H4272" s="250">
        <v>361.64</v>
      </c>
      <c r="I4272" s="249">
        <f t="shared" si="1435"/>
        <v>208636.99</v>
      </c>
      <c r="J4272" s="67">
        <f t="shared" si="1436"/>
        <v>2.0799999999999999E-2</v>
      </c>
      <c r="K4272" s="259">
        <f t="shared" si="1437"/>
        <v>361.63744933333328</v>
      </c>
      <c r="L4272" s="250">
        <f t="shared" si="1428"/>
        <v>0</v>
      </c>
      <c r="M4272" s="19" t="s">
        <v>1260</v>
      </c>
      <c r="O4272" s="32" t="str">
        <f t="shared" si="1438"/>
        <v>E353</v>
      </c>
      <c r="P4272" s="318"/>
      <c r="T4272" s="19" t="s">
        <v>1260</v>
      </c>
    </row>
    <row r="4273" spans="1:20" outlineLevel="2" x14ac:dyDescent="0.25">
      <c r="A4273" t="s">
        <v>349</v>
      </c>
      <c r="B4273" t="str">
        <f t="shared" si="1434"/>
        <v>E3539 (GIF) Sta Eq, Snoqualmie 2-4</v>
      </c>
      <c r="C4273" s="19" t="s">
        <v>1230</v>
      </c>
      <c r="E4273" s="27">
        <v>43220</v>
      </c>
      <c r="F4273" s="249">
        <v>208636.99</v>
      </c>
      <c r="G4273" s="67">
        <v>2.0799999999999999E-2</v>
      </c>
      <c r="H4273" s="250">
        <v>361.64</v>
      </c>
      <c r="I4273" s="249">
        <f t="shared" si="1435"/>
        <v>208636.99</v>
      </c>
      <c r="J4273" s="67">
        <f t="shared" si="1436"/>
        <v>2.0799999999999999E-2</v>
      </c>
      <c r="K4273" s="259">
        <f t="shared" si="1437"/>
        <v>361.63744933333328</v>
      </c>
      <c r="L4273" s="250">
        <f t="shared" si="1428"/>
        <v>0</v>
      </c>
      <c r="M4273" s="19" t="s">
        <v>1260</v>
      </c>
      <c r="O4273" s="32" t="str">
        <f t="shared" si="1438"/>
        <v>E353</v>
      </c>
      <c r="P4273" s="318"/>
      <c r="T4273" s="19" t="s">
        <v>1260</v>
      </c>
    </row>
    <row r="4274" spans="1:20" outlineLevel="2" x14ac:dyDescent="0.25">
      <c r="A4274" t="s">
        <v>349</v>
      </c>
      <c r="B4274" t="str">
        <f t="shared" si="1434"/>
        <v>E3539 (GIF) Sta Eq, Snoqualmie 2-5</v>
      </c>
      <c r="C4274" s="19" t="s">
        <v>1230</v>
      </c>
      <c r="E4274" s="27">
        <v>43251</v>
      </c>
      <c r="F4274" s="249">
        <v>208636.99</v>
      </c>
      <c r="G4274" s="67">
        <v>2.0799999999999999E-2</v>
      </c>
      <c r="H4274" s="250">
        <v>361.64</v>
      </c>
      <c r="I4274" s="249">
        <f t="shared" si="1435"/>
        <v>208636.99</v>
      </c>
      <c r="J4274" s="67">
        <f t="shared" si="1436"/>
        <v>2.0799999999999999E-2</v>
      </c>
      <c r="K4274" s="259">
        <f t="shared" si="1437"/>
        <v>361.63744933333328</v>
      </c>
      <c r="L4274" s="250">
        <f t="shared" si="1428"/>
        <v>0</v>
      </c>
      <c r="M4274" s="19" t="s">
        <v>1260</v>
      </c>
      <c r="O4274" s="32" t="str">
        <f t="shared" si="1438"/>
        <v>E353</v>
      </c>
      <c r="P4274" s="318"/>
      <c r="T4274" s="19" t="s">
        <v>1260</v>
      </c>
    </row>
    <row r="4275" spans="1:20" outlineLevel="2" x14ac:dyDescent="0.25">
      <c r="A4275" t="s">
        <v>349</v>
      </c>
      <c r="B4275" t="str">
        <f t="shared" si="1434"/>
        <v>E3539 (GIF) Sta Eq, Snoqualmie 2-6</v>
      </c>
      <c r="C4275" s="19" t="s">
        <v>1230</v>
      </c>
      <c r="E4275" s="27">
        <v>43281</v>
      </c>
      <c r="F4275" s="249">
        <v>208636.99</v>
      </c>
      <c r="G4275" s="67">
        <v>2.0799999999999999E-2</v>
      </c>
      <c r="H4275" s="250">
        <v>361.64</v>
      </c>
      <c r="I4275" s="249">
        <f t="shared" si="1435"/>
        <v>208636.99</v>
      </c>
      <c r="J4275" s="67">
        <f t="shared" si="1436"/>
        <v>2.0799999999999999E-2</v>
      </c>
      <c r="K4275" s="259">
        <f t="shared" si="1437"/>
        <v>361.63744933333328</v>
      </c>
      <c r="L4275" s="250">
        <f t="shared" si="1428"/>
        <v>0</v>
      </c>
      <c r="M4275" s="19" t="s">
        <v>1260</v>
      </c>
      <c r="O4275" s="32" t="str">
        <f t="shared" si="1438"/>
        <v>E353</v>
      </c>
      <c r="P4275" s="318"/>
      <c r="T4275" s="19" t="s">
        <v>1260</v>
      </c>
    </row>
    <row r="4276" spans="1:20" outlineLevel="2" x14ac:dyDescent="0.25">
      <c r="A4276" t="s">
        <v>349</v>
      </c>
      <c r="B4276" t="str">
        <f t="shared" si="1434"/>
        <v>E3539 (GIF) Sta Eq, Snoqualmie 2-7</v>
      </c>
      <c r="C4276" s="19" t="s">
        <v>1230</v>
      </c>
      <c r="E4276" s="27">
        <v>43312</v>
      </c>
      <c r="F4276" s="249">
        <v>208636.99</v>
      </c>
      <c r="G4276" s="67">
        <v>2.0799999999999999E-2</v>
      </c>
      <c r="H4276" s="250">
        <v>361.64</v>
      </c>
      <c r="I4276" s="249">
        <f t="shared" si="1435"/>
        <v>208636.99</v>
      </c>
      <c r="J4276" s="67">
        <f t="shared" si="1436"/>
        <v>2.0799999999999999E-2</v>
      </c>
      <c r="K4276" s="259">
        <f t="shared" si="1437"/>
        <v>361.63744933333328</v>
      </c>
      <c r="L4276" s="250">
        <f t="shared" si="1428"/>
        <v>0</v>
      </c>
      <c r="M4276" s="19" t="s">
        <v>1260</v>
      </c>
      <c r="O4276" s="32" t="str">
        <f t="shared" si="1438"/>
        <v>E353</v>
      </c>
      <c r="P4276" s="318"/>
      <c r="T4276" s="19" t="s">
        <v>1260</v>
      </c>
    </row>
    <row r="4277" spans="1:20" outlineLevel="2" x14ac:dyDescent="0.25">
      <c r="A4277" t="s">
        <v>349</v>
      </c>
      <c r="B4277" t="str">
        <f t="shared" si="1434"/>
        <v>E3539 (GIF) Sta Eq, Snoqualmie 2-8</v>
      </c>
      <c r="C4277" s="19" t="s">
        <v>1230</v>
      </c>
      <c r="E4277" s="27">
        <v>43343</v>
      </c>
      <c r="F4277" s="249">
        <v>208636.99</v>
      </c>
      <c r="G4277" s="67">
        <v>2.0799999999999999E-2</v>
      </c>
      <c r="H4277" s="250">
        <v>361.64</v>
      </c>
      <c r="I4277" s="249">
        <f t="shared" si="1435"/>
        <v>208636.99</v>
      </c>
      <c r="J4277" s="67">
        <f t="shared" si="1436"/>
        <v>2.0799999999999999E-2</v>
      </c>
      <c r="K4277" s="259">
        <f t="shared" si="1437"/>
        <v>361.63744933333328</v>
      </c>
      <c r="L4277" s="250">
        <f t="shared" si="1428"/>
        <v>0</v>
      </c>
      <c r="M4277" s="19" t="s">
        <v>1260</v>
      </c>
      <c r="O4277" s="32" t="str">
        <f t="shared" si="1438"/>
        <v>E353</v>
      </c>
      <c r="P4277" s="318"/>
      <c r="T4277" s="19" t="s">
        <v>1260</v>
      </c>
    </row>
    <row r="4278" spans="1:20" outlineLevel="2" x14ac:dyDescent="0.25">
      <c r="A4278" t="s">
        <v>349</v>
      </c>
      <c r="B4278" t="str">
        <f t="shared" si="1434"/>
        <v>E3539 (GIF) Sta Eq, Snoqualmie 2-9</v>
      </c>
      <c r="C4278" s="19" t="s">
        <v>1230</v>
      </c>
      <c r="E4278" s="27">
        <v>43373</v>
      </c>
      <c r="F4278" s="249">
        <v>208636.99</v>
      </c>
      <c r="G4278" s="67">
        <v>2.0799999999999999E-2</v>
      </c>
      <c r="H4278" s="250">
        <v>361.64</v>
      </c>
      <c r="I4278" s="249">
        <f t="shared" si="1435"/>
        <v>208636.99</v>
      </c>
      <c r="J4278" s="67">
        <f t="shared" si="1436"/>
        <v>2.0799999999999999E-2</v>
      </c>
      <c r="K4278" s="259">
        <f t="shared" si="1437"/>
        <v>361.63744933333328</v>
      </c>
      <c r="L4278" s="250">
        <f t="shared" si="1428"/>
        <v>0</v>
      </c>
      <c r="M4278" s="19" t="s">
        <v>1260</v>
      </c>
      <c r="O4278" s="32" t="str">
        <f t="shared" si="1438"/>
        <v>E353</v>
      </c>
      <c r="P4278" s="318"/>
      <c r="T4278" s="19" t="s">
        <v>1260</v>
      </c>
    </row>
    <row r="4279" spans="1:20" outlineLevel="2" x14ac:dyDescent="0.25">
      <c r="A4279" t="s">
        <v>349</v>
      </c>
      <c r="B4279" t="str">
        <f t="shared" si="1434"/>
        <v>E3539 (GIF) Sta Eq, Snoqualmie 2-10</v>
      </c>
      <c r="C4279" s="19" t="s">
        <v>1230</v>
      </c>
      <c r="E4279" s="27">
        <v>43404</v>
      </c>
      <c r="F4279" s="249">
        <v>208636.99</v>
      </c>
      <c r="G4279" s="67">
        <v>2.0799999999999999E-2</v>
      </c>
      <c r="H4279" s="250">
        <v>361.64</v>
      </c>
      <c r="I4279" s="249">
        <f t="shared" si="1435"/>
        <v>208636.99</v>
      </c>
      <c r="J4279" s="67">
        <f t="shared" si="1436"/>
        <v>2.0799999999999999E-2</v>
      </c>
      <c r="K4279" s="259">
        <f t="shared" si="1437"/>
        <v>361.63744933333328</v>
      </c>
      <c r="L4279" s="250">
        <f t="shared" si="1428"/>
        <v>0</v>
      </c>
      <c r="M4279" s="19" t="s">
        <v>1260</v>
      </c>
      <c r="O4279" s="32" t="str">
        <f t="shared" si="1438"/>
        <v>E353</v>
      </c>
      <c r="P4279" s="318"/>
      <c r="T4279" s="19" t="s">
        <v>1260</v>
      </c>
    </row>
    <row r="4280" spans="1:20" outlineLevel="2" x14ac:dyDescent="0.25">
      <c r="A4280" t="s">
        <v>349</v>
      </c>
      <c r="B4280" t="str">
        <f t="shared" si="1434"/>
        <v>E3539 (GIF) Sta Eq, Snoqualmie 2-11</v>
      </c>
      <c r="C4280" s="19" t="s">
        <v>1230</v>
      </c>
      <c r="E4280" s="27">
        <v>43434</v>
      </c>
      <c r="F4280" s="249">
        <v>208636.99</v>
      </c>
      <c r="G4280" s="67">
        <v>2.0799999999999999E-2</v>
      </c>
      <c r="H4280" s="250">
        <v>361.64</v>
      </c>
      <c r="I4280" s="249">
        <f t="shared" si="1435"/>
        <v>208636.99</v>
      </c>
      <c r="J4280" s="67">
        <f t="shared" si="1436"/>
        <v>2.0799999999999999E-2</v>
      </c>
      <c r="K4280" s="259">
        <f t="shared" si="1437"/>
        <v>361.63744933333328</v>
      </c>
      <c r="L4280" s="250">
        <f t="shared" si="1428"/>
        <v>0</v>
      </c>
      <c r="M4280" s="19" t="s">
        <v>1260</v>
      </c>
      <c r="O4280" s="32" t="str">
        <f t="shared" si="1438"/>
        <v>E353</v>
      </c>
      <c r="P4280" s="318"/>
      <c r="T4280" s="19" t="s">
        <v>1260</v>
      </c>
    </row>
    <row r="4281" spans="1:20" outlineLevel="2" x14ac:dyDescent="0.25">
      <c r="A4281" t="s">
        <v>349</v>
      </c>
      <c r="B4281" t="str">
        <f t="shared" si="1434"/>
        <v>E3539 (GIF) Sta Eq, Snoqualmie 2-12</v>
      </c>
      <c r="C4281" s="19" t="s">
        <v>1230</v>
      </c>
      <c r="E4281" s="27">
        <v>43465</v>
      </c>
      <c r="F4281" s="249">
        <v>208636.99</v>
      </c>
      <c r="G4281" s="67">
        <v>2.0799999999999999E-2</v>
      </c>
      <c r="H4281" s="250">
        <v>361.64</v>
      </c>
      <c r="I4281" s="249">
        <f t="shared" si="1435"/>
        <v>208636.99</v>
      </c>
      <c r="J4281" s="67">
        <f t="shared" si="1436"/>
        <v>2.0799999999999999E-2</v>
      </c>
      <c r="K4281" s="259">
        <f t="shared" si="1437"/>
        <v>361.63744933333328</v>
      </c>
      <c r="L4281" s="250">
        <f t="shared" si="1428"/>
        <v>0</v>
      </c>
      <c r="M4281" s="19" t="s">
        <v>1260</v>
      </c>
      <c r="O4281" s="32" t="str">
        <f t="shared" si="1438"/>
        <v>E353</v>
      </c>
      <c r="P4281" s="318"/>
      <c r="T4281" s="19" t="s">
        <v>1260</v>
      </c>
    </row>
    <row r="4282" spans="1:20" s="19" customFormat="1" ht="15.75" outlineLevel="1" thickBot="1" x14ac:dyDescent="0.3">
      <c r="A4282" s="28" t="s">
        <v>952</v>
      </c>
      <c r="C4282" s="20" t="s">
        <v>1233</v>
      </c>
      <c r="E4282" s="104" t="s">
        <v>1266</v>
      </c>
      <c r="F4282" s="29"/>
      <c r="G4282" s="30"/>
      <c r="H4282" s="41">
        <f>SUBTOTAL(9,H4270:H4281)</f>
        <v>4339.6799999999994</v>
      </c>
      <c r="I4282" s="29"/>
      <c r="J4282" s="30">
        <f t="shared" si="1436"/>
        <v>0</v>
      </c>
      <c r="K4282" s="41">
        <f>SUBTOTAL(9,K4270:K4281)</f>
        <v>4339.6493919999994</v>
      </c>
      <c r="L4282" s="41">
        <f t="shared" si="1428"/>
        <v>-0.03</v>
      </c>
      <c r="O4282" s="32" t="str">
        <f>LEFT(A4282,5)</f>
        <v>E3539</v>
      </c>
      <c r="P4282" s="318">
        <f>-L4282/2</f>
        <v>1.4999999999999999E-2</v>
      </c>
    </row>
    <row r="4283" spans="1:20" ht="15.75" outlineLevel="2" thickTop="1" x14ac:dyDescent="0.25">
      <c r="A4283" t="s">
        <v>350</v>
      </c>
      <c r="B4283" t="str">
        <f t="shared" ref="B4283:B4294" si="1439">CONCATENATE(A4283,"-",MONTH(E4283))</f>
        <v>E3539 (GIF) Sta Eq, Snoqualmie Sw-1</v>
      </c>
      <c r="C4283" s="19" t="s">
        <v>1230</v>
      </c>
      <c r="E4283" s="27">
        <v>43131</v>
      </c>
      <c r="F4283" s="249">
        <v>266590.90999999997</v>
      </c>
      <c r="G4283" s="67">
        <v>2.0799999999999999E-2</v>
      </c>
      <c r="H4283" s="250">
        <v>462.09000000000003</v>
      </c>
      <c r="I4283" s="249">
        <f t="shared" ref="I4283:I4294" si="1440">VLOOKUP(CONCATENATE(A4283,"-12"),$B$6:$F$7816,5,FALSE)</f>
        <v>186562.75</v>
      </c>
      <c r="J4283" s="67">
        <f t="shared" si="1436"/>
        <v>2.0799999999999999E-2</v>
      </c>
      <c r="K4283" s="259">
        <f t="shared" ref="K4283:K4294" si="1441">I4283*J4283/12</f>
        <v>323.37543333333332</v>
      </c>
      <c r="L4283" s="250">
        <f t="shared" si="1428"/>
        <v>-138.71</v>
      </c>
      <c r="M4283" s="19" t="s">
        <v>1260</v>
      </c>
      <c r="O4283" s="32" t="str">
        <f t="shared" ref="O4283:O4294" si="1442">LEFT(A4283,4)</f>
        <v>E353</v>
      </c>
      <c r="P4283" s="318"/>
      <c r="T4283" s="19" t="s">
        <v>1260</v>
      </c>
    </row>
    <row r="4284" spans="1:20" outlineLevel="2" x14ac:dyDescent="0.25">
      <c r="A4284" t="s">
        <v>350</v>
      </c>
      <c r="B4284" t="str">
        <f t="shared" si="1439"/>
        <v>E3539 (GIF) Sta Eq, Snoqualmie Sw-2</v>
      </c>
      <c r="C4284" s="19" t="s">
        <v>1230</v>
      </c>
      <c r="E4284" s="27">
        <v>43159</v>
      </c>
      <c r="F4284" s="249">
        <v>266590.90999999997</v>
      </c>
      <c r="G4284" s="67">
        <v>2.0799999999999999E-2</v>
      </c>
      <c r="H4284" s="250">
        <v>462.09000000000003</v>
      </c>
      <c r="I4284" s="249">
        <f t="shared" si="1440"/>
        <v>186562.75</v>
      </c>
      <c r="J4284" s="67">
        <f t="shared" si="1436"/>
        <v>2.0799999999999999E-2</v>
      </c>
      <c r="K4284" s="259">
        <f t="shared" si="1441"/>
        <v>323.37543333333332</v>
      </c>
      <c r="L4284" s="250">
        <f t="shared" si="1428"/>
        <v>-138.71</v>
      </c>
      <c r="M4284" s="19" t="s">
        <v>1260</v>
      </c>
      <c r="O4284" s="32" t="str">
        <f t="shared" si="1442"/>
        <v>E353</v>
      </c>
      <c r="P4284" s="318"/>
      <c r="T4284" s="19" t="s">
        <v>1260</v>
      </c>
    </row>
    <row r="4285" spans="1:20" outlineLevel="2" x14ac:dyDescent="0.25">
      <c r="A4285" t="s">
        <v>350</v>
      </c>
      <c r="B4285" t="str">
        <f t="shared" si="1439"/>
        <v>E3539 (GIF) Sta Eq, Snoqualmie Sw-3</v>
      </c>
      <c r="C4285" s="19" t="s">
        <v>1230</v>
      </c>
      <c r="E4285" s="27">
        <v>43190</v>
      </c>
      <c r="F4285" s="249">
        <v>266590.90999999997</v>
      </c>
      <c r="G4285" s="67">
        <v>2.0799999999999999E-2</v>
      </c>
      <c r="H4285" s="250">
        <v>462.09000000000003</v>
      </c>
      <c r="I4285" s="249">
        <f t="shared" si="1440"/>
        <v>186562.75</v>
      </c>
      <c r="J4285" s="67">
        <f t="shared" si="1436"/>
        <v>2.0799999999999999E-2</v>
      </c>
      <c r="K4285" s="259">
        <f t="shared" si="1441"/>
        <v>323.37543333333332</v>
      </c>
      <c r="L4285" s="250">
        <f t="shared" si="1428"/>
        <v>-138.71</v>
      </c>
      <c r="M4285" s="19" t="s">
        <v>1260</v>
      </c>
      <c r="O4285" s="32" t="str">
        <f t="shared" si="1442"/>
        <v>E353</v>
      </c>
      <c r="P4285" s="318"/>
      <c r="T4285" s="19" t="s">
        <v>1260</v>
      </c>
    </row>
    <row r="4286" spans="1:20" outlineLevel="2" x14ac:dyDescent="0.25">
      <c r="A4286" t="s">
        <v>350</v>
      </c>
      <c r="B4286" t="str">
        <f t="shared" si="1439"/>
        <v>E3539 (GIF) Sta Eq, Snoqualmie Sw-4</v>
      </c>
      <c r="C4286" s="19" t="s">
        <v>1230</v>
      </c>
      <c r="E4286" s="27">
        <v>43220</v>
      </c>
      <c r="F4286" s="249">
        <v>266590.90999999997</v>
      </c>
      <c r="G4286" s="67">
        <v>2.0799999999999999E-2</v>
      </c>
      <c r="H4286" s="250">
        <v>462.09000000000003</v>
      </c>
      <c r="I4286" s="249">
        <f t="shared" si="1440"/>
        <v>186562.75</v>
      </c>
      <c r="J4286" s="67">
        <f t="shared" si="1436"/>
        <v>2.0799999999999999E-2</v>
      </c>
      <c r="K4286" s="259">
        <f t="shared" si="1441"/>
        <v>323.37543333333332</v>
      </c>
      <c r="L4286" s="250">
        <f t="shared" si="1428"/>
        <v>-138.71</v>
      </c>
      <c r="M4286" s="19" t="s">
        <v>1260</v>
      </c>
      <c r="O4286" s="32" t="str">
        <f t="shared" si="1442"/>
        <v>E353</v>
      </c>
      <c r="P4286" s="318"/>
      <c r="T4286" s="19" t="s">
        <v>1260</v>
      </c>
    </row>
    <row r="4287" spans="1:20" outlineLevel="2" x14ac:dyDescent="0.25">
      <c r="A4287" t="s">
        <v>350</v>
      </c>
      <c r="B4287" t="str">
        <f t="shared" si="1439"/>
        <v>E3539 (GIF) Sta Eq, Snoqualmie Sw-5</v>
      </c>
      <c r="C4287" s="19" t="s">
        <v>1230</v>
      </c>
      <c r="E4287" s="27">
        <v>43251</v>
      </c>
      <c r="F4287" s="249">
        <v>266590.90999999997</v>
      </c>
      <c r="G4287" s="67">
        <v>2.0799999999999999E-2</v>
      </c>
      <c r="H4287" s="250">
        <v>462.09000000000003</v>
      </c>
      <c r="I4287" s="249">
        <f t="shared" si="1440"/>
        <v>186562.75</v>
      </c>
      <c r="J4287" s="67">
        <f t="shared" si="1436"/>
        <v>2.0799999999999999E-2</v>
      </c>
      <c r="K4287" s="259">
        <f t="shared" si="1441"/>
        <v>323.37543333333332</v>
      </c>
      <c r="L4287" s="250">
        <f t="shared" si="1428"/>
        <v>-138.71</v>
      </c>
      <c r="M4287" s="19" t="s">
        <v>1260</v>
      </c>
      <c r="O4287" s="32" t="str">
        <f t="shared" si="1442"/>
        <v>E353</v>
      </c>
      <c r="P4287" s="318"/>
      <c r="T4287" s="19" t="s">
        <v>1260</v>
      </c>
    </row>
    <row r="4288" spans="1:20" outlineLevel="2" x14ac:dyDescent="0.25">
      <c r="A4288" t="s">
        <v>350</v>
      </c>
      <c r="B4288" t="str">
        <f t="shared" si="1439"/>
        <v>E3539 (GIF) Sta Eq, Snoqualmie Sw-6</v>
      </c>
      <c r="C4288" s="19" t="s">
        <v>1230</v>
      </c>
      <c r="E4288" s="27">
        <v>43281</v>
      </c>
      <c r="F4288" s="249">
        <v>266590.90999999997</v>
      </c>
      <c r="G4288" s="67">
        <v>2.0799999999999999E-2</v>
      </c>
      <c r="H4288" s="250">
        <v>462.09000000000003</v>
      </c>
      <c r="I4288" s="249">
        <f t="shared" si="1440"/>
        <v>186562.75</v>
      </c>
      <c r="J4288" s="67">
        <f t="shared" si="1436"/>
        <v>2.0799999999999999E-2</v>
      </c>
      <c r="K4288" s="259">
        <f t="shared" si="1441"/>
        <v>323.37543333333332</v>
      </c>
      <c r="L4288" s="250">
        <f t="shared" si="1428"/>
        <v>-138.71</v>
      </c>
      <c r="M4288" s="19" t="s">
        <v>1260</v>
      </c>
      <c r="O4288" s="32" t="str">
        <f t="shared" si="1442"/>
        <v>E353</v>
      </c>
      <c r="P4288" s="318"/>
      <c r="T4288" s="19" t="s">
        <v>1260</v>
      </c>
    </row>
    <row r="4289" spans="1:20" outlineLevel="2" x14ac:dyDescent="0.25">
      <c r="A4289" t="s">
        <v>350</v>
      </c>
      <c r="B4289" t="str">
        <f t="shared" si="1439"/>
        <v>E3539 (GIF) Sta Eq, Snoqualmie Sw-7</v>
      </c>
      <c r="C4289" s="19" t="s">
        <v>1230</v>
      </c>
      <c r="E4289" s="27">
        <v>43312</v>
      </c>
      <c r="F4289" s="249">
        <v>266590.90999999997</v>
      </c>
      <c r="G4289" s="67">
        <v>2.0799999999999999E-2</v>
      </c>
      <c r="H4289" s="250">
        <v>462.09000000000003</v>
      </c>
      <c r="I4289" s="249">
        <f t="shared" si="1440"/>
        <v>186562.75</v>
      </c>
      <c r="J4289" s="67">
        <f t="shared" si="1436"/>
        <v>2.0799999999999999E-2</v>
      </c>
      <c r="K4289" s="259">
        <f t="shared" si="1441"/>
        <v>323.37543333333332</v>
      </c>
      <c r="L4289" s="250">
        <f t="shared" si="1428"/>
        <v>-138.71</v>
      </c>
      <c r="M4289" s="19" t="s">
        <v>1260</v>
      </c>
      <c r="O4289" s="32" t="str">
        <f t="shared" si="1442"/>
        <v>E353</v>
      </c>
      <c r="P4289" s="318"/>
      <c r="T4289" s="19" t="s">
        <v>1260</v>
      </c>
    </row>
    <row r="4290" spans="1:20" outlineLevel="2" x14ac:dyDescent="0.25">
      <c r="A4290" t="s">
        <v>350</v>
      </c>
      <c r="B4290" t="str">
        <f t="shared" si="1439"/>
        <v>E3539 (GIF) Sta Eq, Snoqualmie Sw-8</v>
      </c>
      <c r="C4290" s="19" t="s">
        <v>1230</v>
      </c>
      <c r="E4290" s="27">
        <v>43343</v>
      </c>
      <c r="F4290" s="249">
        <v>266590.90999999997</v>
      </c>
      <c r="G4290" s="67">
        <v>2.0799999999999999E-2</v>
      </c>
      <c r="H4290" s="250">
        <v>462.09000000000003</v>
      </c>
      <c r="I4290" s="249">
        <f t="shared" si="1440"/>
        <v>186562.75</v>
      </c>
      <c r="J4290" s="67">
        <f t="shared" si="1436"/>
        <v>2.0799999999999999E-2</v>
      </c>
      <c r="K4290" s="259">
        <f t="shared" si="1441"/>
        <v>323.37543333333332</v>
      </c>
      <c r="L4290" s="250">
        <f t="shared" si="1428"/>
        <v>-138.71</v>
      </c>
      <c r="M4290" s="19" t="s">
        <v>1260</v>
      </c>
      <c r="O4290" s="32" t="str">
        <f t="shared" si="1442"/>
        <v>E353</v>
      </c>
      <c r="P4290" s="318"/>
      <c r="T4290" s="19" t="s">
        <v>1260</v>
      </c>
    </row>
    <row r="4291" spans="1:20" outlineLevel="2" x14ac:dyDescent="0.25">
      <c r="A4291" t="s">
        <v>350</v>
      </c>
      <c r="B4291" t="str">
        <f t="shared" si="1439"/>
        <v>E3539 (GIF) Sta Eq, Snoqualmie Sw-9</v>
      </c>
      <c r="C4291" s="19" t="s">
        <v>1230</v>
      </c>
      <c r="E4291" s="27">
        <v>43373</v>
      </c>
      <c r="F4291" s="249">
        <v>266590.90999999997</v>
      </c>
      <c r="G4291" s="67">
        <v>2.0799999999999999E-2</v>
      </c>
      <c r="H4291" s="250">
        <v>462.09000000000003</v>
      </c>
      <c r="I4291" s="249">
        <f t="shared" si="1440"/>
        <v>186562.75</v>
      </c>
      <c r="J4291" s="67">
        <f t="shared" si="1436"/>
        <v>2.0799999999999999E-2</v>
      </c>
      <c r="K4291" s="259">
        <f t="shared" si="1441"/>
        <v>323.37543333333332</v>
      </c>
      <c r="L4291" s="250">
        <f t="shared" si="1428"/>
        <v>-138.71</v>
      </c>
      <c r="M4291" s="19" t="s">
        <v>1260</v>
      </c>
      <c r="O4291" s="32" t="str">
        <f t="shared" si="1442"/>
        <v>E353</v>
      </c>
      <c r="P4291" s="318"/>
      <c r="T4291" s="19" t="s">
        <v>1260</v>
      </c>
    </row>
    <row r="4292" spans="1:20" outlineLevel="2" x14ac:dyDescent="0.25">
      <c r="A4292" t="s">
        <v>350</v>
      </c>
      <c r="B4292" t="str">
        <f t="shared" si="1439"/>
        <v>E3539 (GIF) Sta Eq, Snoqualmie Sw-10</v>
      </c>
      <c r="C4292" s="19" t="s">
        <v>1230</v>
      </c>
      <c r="E4292" s="27">
        <v>43404</v>
      </c>
      <c r="F4292" s="249">
        <v>226576.83</v>
      </c>
      <c r="G4292" s="67">
        <v>2.0799999999999999E-2</v>
      </c>
      <c r="H4292" s="250">
        <v>392.72999999999996</v>
      </c>
      <c r="I4292" s="249">
        <f t="shared" si="1440"/>
        <v>186562.75</v>
      </c>
      <c r="J4292" s="67">
        <f t="shared" si="1436"/>
        <v>2.0799999999999999E-2</v>
      </c>
      <c r="K4292" s="259">
        <f t="shared" si="1441"/>
        <v>323.37543333333332</v>
      </c>
      <c r="L4292" s="250">
        <f t="shared" si="1428"/>
        <v>-69.349999999999994</v>
      </c>
      <c r="M4292" s="19" t="s">
        <v>1260</v>
      </c>
      <c r="O4292" s="32" t="str">
        <f t="shared" si="1442"/>
        <v>E353</v>
      </c>
      <c r="P4292" s="318"/>
      <c r="T4292" s="19" t="s">
        <v>1260</v>
      </c>
    </row>
    <row r="4293" spans="1:20" outlineLevel="2" x14ac:dyDescent="0.25">
      <c r="A4293" t="s">
        <v>350</v>
      </c>
      <c r="B4293" t="str">
        <f t="shared" si="1439"/>
        <v>E3539 (GIF) Sta Eq, Snoqualmie Sw-11</v>
      </c>
      <c r="C4293" s="19" t="s">
        <v>1230</v>
      </c>
      <c r="E4293" s="27">
        <v>43434</v>
      </c>
      <c r="F4293" s="249">
        <v>186562.75</v>
      </c>
      <c r="G4293" s="67">
        <v>2.0799999999999999E-2</v>
      </c>
      <c r="H4293" s="250">
        <v>323.38</v>
      </c>
      <c r="I4293" s="249">
        <f t="shared" si="1440"/>
        <v>186562.75</v>
      </c>
      <c r="J4293" s="67">
        <f t="shared" si="1436"/>
        <v>2.0799999999999999E-2</v>
      </c>
      <c r="K4293" s="259">
        <f t="shared" si="1441"/>
        <v>323.37543333333332</v>
      </c>
      <c r="L4293" s="250">
        <f t="shared" si="1428"/>
        <v>0</v>
      </c>
      <c r="M4293" s="19" t="s">
        <v>1260</v>
      </c>
      <c r="O4293" s="32" t="str">
        <f t="shared" si="1442"/>
        <v>E353</v>
      </c>
      <c r="P4293" s="318"/>
      <c r="T4293" s="19" t="s">
        <v>1260</v>
      </c>
    </row>
    <row r="4294" spans="1:20" outlineLevel="2" x14ac:dyDescent="0.25">
      <c r="A4294" t="s">
        <v>350</v>
      </c>
      <c r="B4294" t="str">
        <f t="shared" si="1439"/>
        <v>E3539 (GIF) Sta Eq, Snoqualmie Sw-12</v>
      </c>
      <c r="C4294" s="19" t="s">
        <v>1230</v>
      </c>
      <c r="E4294" s="27">
        <v>43465</v>
      </c>
      <c r="F4294" s="249">
        <v>186562.75</v>
      </c>
      <c r="G4294" s="67">
        <v>2.0799999999999999E-2</v>
      </c>
      <c r="H4294" s="250">
        <v>323.38</v>
      </c>
      <c r="I4294" s="249">
        <f t="shared" si="1440"/>
        <v>186562.75</v>
      </c>
      <c r="J4294" s="67">
        <f t="shared" si="1436"/>
        <v>2.0799999999999999E-2</v>
      </c>
      <c r="K4294" s="259">
        <f t="shared" si="1441"/>
        <v>323.37543333333332</v>
      </c>
      <c r="L4294" s="250">
        <f t="shared" si="1428"/>
        <v>0</v>
      </c>
      <c r="M4294" s="19" t="s">
        <v>1260</v>
      </c>
      <c r="O4294" s="32" t="str">
        <f t="shared" si="1442"/>
        <v>E353</v>
      </c>
      <c r="P4294" s="318"/>
      <c r="T4294" s="19" t="s">
        <v>1260</v>
      </c>
    </row>
    <row r="4295" spans="1:20" s="19" customFormat="1" ht="15.75" outlineLevel="1" thickBot="1" x14ac:dyDescent="0.3">
      <c r="A4295" s="28" t="s">
        <v>953</v>
      </c>
      <c r="C4295" s="20" t="s">
        <v>1233</v>
      </c>
      <c r="E4295" s="104" t="s">
        <v>1266</v>
      </c>
      <c r="F4295" s="29"/>
      <c r="G4295" s="30"/>
      <c r="H4295" s="41">
        <f>SUBTOTAL(9,H4283:H4294)</f>
        <v>5198.3</v>
      </c>
      <c r="I4295" s="29"/>
      <c r="J4295" s="30">
        <f t="shared" si="1436"/>
        <v>0</v>
      </c>
      <c r="K4295" s="41">
        <f>SUBTOTAL(9,K4283:K4294)</f>
        <v>3880.5051999999991</v>
      </c>
      <c r="L4295" s="41">
        <f t="shared" si="1428"/>
        <v>-1317.79</v>
      </c>
      <c r="O4295" s="32" t="str">
        <f>LEFT(A4295,5)</f>
        <v>E3539</v>
      </c>
      <c r="P4295" s="318">
        <f>-L4295/2</f>
        <v>658.89499999999998</v>
      </c>
    </row>
    <row r="4296" spans="1:20" ht="15.75" outlineLevel="2" thickTop="1" x14ac:dyDescent="0.25">
      <c r="A4296" t="s">
        <v>351</v>
      </c>
      <c r="B4296" t="str">
        <f t="shared" ref="B4296:B4307" si="1443">CONCATENATE(A4296,"-",MONTH(E4296))</f>
        <v>E3539 (GIF) Sta Eq, Stillwater-1</v>
      </c>
      <c r="C4296" s="19" t="s">
        <v>1230</v>
      </c>
      <c r="E4296" s="27">
        <v>43131</v>
      </c>
      <c r="F4296" s="249">
        <v>25891.1</v>
      </c>
      <c r="G4296" s="67">
        <v>2.0799999999999999E-2</v>
      </c>
      <c r="H4296" s="250">
        <v>44.87</v>
      </c>
      <c r="I4296" s="249">
        <f t="shared" ref="I4296:I4307" si="1444">VLOOKUP(CONCATENATE(A4296,"-12"),$B$6:$F$7816,5,FALSE)</f>
        <v>25891.1</v>
      </c>
      <c r="J4296" s="67">
        <f t="shared" si="1436"/>
        <v>2.0799999999999999E-2</v>
      </c>
      <c r="K4296" s="259">
        <f t="shared" ref="K4296:K4307" si="1445">I4296*J4296/12</f>
        <v>44.877906666666661</v>
      </c>
      <c r="L4296" s="250">
        <f t="shared" si="1428"/>
        <v>0.01</v>
      </c>
      <c r="M4296" s="19" t="s">
        <v>1260</v>
      </c>
      <c r="O4296" s="32" t="str">
        <f t="shared" ref="O4296:O4307" si="1446">LEFT(A4296,4)</f>
        <v>E353</v>
      </c>
      <c r="P4296" s="318"/>
      <c r="T4296" s="19" t="s">
        <v>1260</v>
      </c>
    </row>
    <row r="4297" spans="1:20" outlineLevel="2" x14ac:dyDescent="0.25">
      <c r="A4297" t="s">
        <v>351</v>
      </c>
      <c r="B4297" t="str">
        <f t="shared" si="1443"/>
        <v>E3539 (GIF) Sta Eq, Stillwater-2</v>
      </c>
      <c r="C4297" s="19" t="s">
        <v>1230</v>
      </c>
      <c r="E4297" s="27">
        <v>43159</v>
      </c>
      <c r="F4297" s="249">
        <v>25891.1</v>
      </c>
      <c r="G4297" s="67">
        <v>2.0799999999999999E-2</v>
      </c>
      <c r="H4297" s="250">
        <v>44.87</v>
      </c>
      <c r="I4297" s="249">
        <f t="shared" si="1444"/>
        <v>25891.1</v>
      </c>
      <c r="J4297" s="67">
        <f t="shared" si="1436"/>
        <v>2.0799999999999999E-2</v>
      </c>
      <c r="K4297" s="259">
        <f t="shared" si="1445"/>
        <v>44.877906666666661</v>
      </c>
      <c r="L4297" s="250">
        <f t="shared" si="1428"/>
        <v>0.01</v>
      </c>
      <c r="M4297" s="19" t="s">
        <v>1260</v>
      </c>
      <c r="O4297" s="32" t="str">
        <f t="shared" si="1446"/>
        <v>E353</v>
      </c>
      <c r="P4297" s="318"/>
      <c r="T4297" s="19" t="s">
        <v>1260</v>
      </c>
    </row>
    <row r="4298" spans="1:20" outlineLevel="2" x14ac:dyDescent="0.25">
      <c r="A4298" t="s">
        <v>351</v>
      </c>
      <c r="B4298" t="str">
        <f t="shared" si="1443"/>
        <v>E3539 (GIF) Sta Eq, Stillwater-3</v>
      </c>
      <c r="C4298" s="19" t="s">
        <v>1230</v>
      </c>
      <c r="E4298" s="27">
        <v>43190</v>
      </c>
      <c r="F4298" s="249">
        <v>25891.1</v>
      </c>
      <c r="G4298" s="67">
        <v>2.0799999999999999E-2</v>
      </c>
      <c r="H4298" s="250">
        <v>44.87</v>
      </c>
      <c r="I4298" s="249">
        <f t="shared" si="1444"/>
        <v>25891.1</v>
      </c>
      <c r="J4298" s="67">
        <f t="shared" si="1436"/>
        <v>2.0799999999999999E-2</v>
      </c>
      <c r="K4298" s="259">
        <f t="shared" si="1445"/>
        <v>44.877906666666661</v>
      </c>
      <c r="L4298" s="250">
        <f t="shared" si="1428"/>
        <v>0.01</v>
      </c>
      <c r="M4298" s="19" t="s">
        <v>1260</v>
      </c>
      <c r="O4298" s="32" t="str">
        <f t="shared" si="1446"/>
        <v>E353</v>
      </c>
      <c r="P4298" s="318"/>
      <c r="T4298" s="19" t="s">
        <v>1260</v>
      </c>
    </row>
    <row r="4299" spans="1:20" outlineLevel="2" x14ac:dyDescent="0.25">
      <c r="A4299" t="s">
        <v>351</v>
      </c>
      <c r="B4299" t="str">
        <f t="shared" si="1443"/>
        <v>E3539 (GIF) Sta Eq, Stillwater-4</v>
      </c>
      <c r="C4299" s="19" t="s">
        <v>1230</v>
      </c>
      <c r="E4299" s="27">
        <v>43220</v>
      </c>
      <c r="F4299" s="249">
        <v>25891.1</v>
      </c>
      <c r="G4299" s="67">
        <v>2.0799999999999999E-2</v>
      </c>
      <c r="H4299" s="250">
        <v>44.87</v>
      </c>
      <c r="I4299" s="249">
        <f t="shared" si="1444"/>
        <v>25891.1</v>
      </c>
      <c r="J4299" s="67">
        <f t="shared" si="1436"/>
        <v>2.0799999999999999E-2</v>
      </c>
      <c r="K4299" s="259">
        <f t="shared" si="1445"/>
        <v>44.877906666666661</v>
      </c>
      <c r="L4299" s="250">
        <f t="shared" si="1428"/>
        <v>0.01</v>
      </c>
      <c r="M4299" s="19" t="s">
        <v>1260</v>
      </c>
      <c r="O4299" s="32" t="str">
        <f t="shared" si="1446"/>
        <v>E353</v>
      </c>
      <c r="P4299" s="318"/>
      <c r="T4299" s="19" t="s">
        <v>1260</v>
      </c>
    </row>
    <row r="4300" spans="1:20" outlineLevel="2" x14ac:dyDescent="0.25">
      <c r="A4300" t="s">
        <v>351</v>
      </c>
      <c r="B4300" t="str">
        <f t="shared" si="1443"/>
        <v>E3539 (GIF) Sta Eq, Stillwater-5</v>
      </c>
      <c r="C4300" s="19" t="s">
        <v>1230</v>
      </c>
      <c r="E4300" s="27">
        <v>43251</v>
      </c>
      <c r="F4300" s="249">
        <v>25891.1</v>
      </c>
      <c r="G4300" s="67">
        <v>2.0799999999999999E-2</v>
      </c>
      <c r="H4300" s="250">
        <v>44.87</v>
      </c>
      <c r="I4300" s="249">
        <f t="shared" si="1444"/>
        <v>25891.1</v>
      </c>
      <c r="J4300" s="67">
        <f t="shared" si="1436"/>
        <v>2.0799999999999999E-2</v>
      </c>
      <c r="K4300" s="259">
        <f t="shared" si="1445"/>
        <v>44.877906666666661</v>
      </c>
      <c r="L4300" s="250">
        <f t="shared" si="1428"/>
        <v>0.01</v>
      </c>
      <c r="M4300" s="19" t="s">
        <v>1260</v>
      </c>
      <c r="O4300" s="32" t="str">
        <f t="shared" si="1446"/>
        <v>E353</v>
      </c>
      <c r="P4300" s="318"/>
      <c r="T4300" s="19" t="s">
        <v>1260</v>
      </c>
    </row>
    <row r="4301" spans="1:20" outlineLevel="2" x14ac:dyDescent="0.25">
      <c r="A4301" t="s">
        <v>351</v>
      </c>
      <c r="B4301" t="str">
        <f t="shared" si="1443"/>
        <v>E3539 (GIF) Sta Eq, Stillwater-6</v>
      </c>
      <c r="C4301" s="19" t="s">
        <v>1230</v>
      </c>
      <c r="E4301" s="27">
        <v>43281</v>
      </c>
      <c r="F4301" s="249">
        <v>25891.1</v>
      </c>
      <c r="G4301" s="67">
        <v>2.0799999999999999E-2</v>
      </c>
      <c r="H4301" s="250">
        <v>44.87</v>
      </c>
      <c r="I4301" s="249">
        <f t="shared" si="1444"/>
        <v>25891.1</v>
      </c>
      <c r="J4301" s="67">
        <f t="shared" si="1436"/>
        <v>2.0799999999999999E-2</v>
      </c>
      <c r="K4301" s="259">
        <f t="shared" si="1445"/>
        <v>44.877906666666661</v>
      </c>
      <c r="L4301" s="250">
        <f t="shared" si="1428"/>
        <v>0.01</v>
      </c>
      <c r="M4301" s="19" t="s">
        <v>1260</v>
      </c>
      <c r="O4301" s="32" t="str">
        <f t="shared" si="1446"/>
        <v>E353</v>
      </c>
      <c r="P4301" s="318"/>
      <c r="T4301" s="19" t="s">
        <v>1260</v>
      </c>
    </row>
    <row r="4302" spans="1:20" outlineLevel="2" x14ac:dyDescent="0.25">
      <c r="A4302" t="s">
        <v>351</v>
      </c>
      <c r="B4302" t="str">
        <f t="shared" si="1443"/>
        <v>E3539 (GIF) Sta Eq, Stillwater-7</v>
      </c>
      <c r="C4302" s="19" t="s">
        <v>1230</v>
      </c>
      <c r="E4302" s="27">
        <v>43312</v>
      </c>
      <c r="F4302" s="249">
        <v>25891.1</v>
      </c>
      <c r="G4302" s="67">
        <v>2.0799999999999999E-2</v>
      </c>
      <c r="H4302" s="250">
        <v>44.87</v>
      </c>
      <c r="I4302" s="249">
        <f t="shared" si="1444"/>
        <v>25891.1</v>
      </c>
      <c r="J4302" s="67">
        <f t="shared" si="1436"/>
        <v>2.0799999999999999E-2</v>
      </c>
      <c r="K4302" s="259">
        <f t="shared" si="1445"/>
        <v>44.877906666666661</v>
      </c>
      <c r="L4302" s="250">
        <f t="shared" si="1428"/>
        <v>0.01</v>
      </c>
      <c r="M4302" s="19" t="s">
        <v>1260</v>
      </c>
      <c r="O4302" s="32" t="str">
        <f t="shared" si="1446"/>
        <v>E353</v>
      </c>
      <c r="P4302" s="318"/>
      <c r="T4302" s="19" t="s">
        <v>1260</v>
      </c>
    </row>
    <row r="4303" spans="1:20" outlineLevel="2" x14ac:dyDescent="0.25">
      <c r="A4303" t="s">
        <v>351</v>
      </c>
      <c r="B4303" t="str">
        <f t="shared" si="1443"/>
        <v>E3539 (GIF) Sta Eq, Stillwater-8</v>
      </c>
      <c r="C4303" s="19" t="s">
        <v>1230</v>
      </c>
      <c r="E4303" s="27">
        <v>43343</v>
      </c>
      <c r="F4303" s="249">
        <v>25891.1</v>
      </c>
      <c r="G4303" s="67">
        <v>2.0799999999999999E-2</v>
      </c>
      <c r="H4303" s="250">
        <v>44.87</v>
      </c>
      <c r="I4303" s="249">
        <f t="shared" si="1444"/>
        <v>25891.1</v>
      </c>
      <c r="J4303" s="67">
        <f t="shared" si="1436"/>
        <v>2.0799999999999999E-2</v>
      </c>
      <c r="K4303" s="259">
        <f t="shared" si="1445"/>
        <v>44.877906666666661</v>
      </c>
      <c r="L4303" s="250">
        <f t="shared" si="1428"/>
        <v>0.01</v>
      </c>
      <c r="M4303" s="19" t="s">
        <v>1260</v>
      </c>
      <c r="O4303" s="32" t="str">
        <f t="shared" si="1446"/>
        <v>E353</v>
      </c>
      <c r="P4303" s="318"/>
      <c r="T4303" s="19" t="s">
        <v>1260</v>
      </c>
    </row>
    <row r="4304" spans="1:20" outlineLevel="2" x14ac:dyDescent="0.25">
      <c r="A4304" t="s">
        <v>351</v>
      </c>
      <c r="B4304" t="str">
        <f t="shared" si="1443"/>
        <v>E3539 (GIF) Sta Eq, Stillwater-9</v>
      </c>
      <c r="C4304" s="19" t="s">
        <v>1230</v>
      </c>
      <c r="E4304" s="27">
        <v>43373</v>
      </c>
      <c r="F4304" s="249">
        <v>25891.1</v>
      </c>
      <c r="G4304" s="67">
        <v>2.0799999999999999E-2</v>
      </c>
      <c r="H4304" s="250">
        <v>44.87</v>
      </c>
      <c r="I4304" s="249">
        <f t="shared" si="1444"/>
        <v>25891.1</v>
      </c>
      <c r="J4304" s="67">
        <f t="shared" si="1436"/>
        <v>2.0799999999999999E-2</v>
      </c>
      <c r="K4304" s="259">
        <f t="shared" si="1445"/>
        <v>44.877906666666661</v>
      </c>
      <c r="L4304" s="250">
        <f t="shared" si="1428"/>
        <v>0.01</v>
      </c>
      <c r="M4304" s="19" t="s">
        <v>1260</v>
      </c>
      <c r="O4304" s="32" t="str">
        <f t="shared" si="1446"/>
        <v>E353</v>
      </c>
      <c r="P4304" s="318"/>
      <c r="T4304" s="19" t="s">
        <v>1260</v>
      </c>
    </row>
    <row r="4305" spans="1:20" outlineLevel="2" x14ac:dyDescent="0.25">
      <c r="A4305" t="s">
        <v>351</v>
      </c>
      <c r="B4305" t="str">
        <f t="shared" si="1443"/>
        <v>E3539 (GIF) Sta Eq, Stillwater-10</v>
      </c>
      <c r="C4305" s="19" t="s">
        <v>1230</v>
      </c>
      <c r="E4305" s="27">
        <v>43404</v>
      </c>
      <c r="F4305" s="249">
        <v>25891.1</v>
      </c>
      <c r="G4305" s="67">
        <v>2.0799999999999999E-2</v>
      </c>
      <c r="H4305" s="250">
        <v>44.87</v>
      </c>
      <c r="I4305" s="249">
        <f t="shared" si="1444"/>
        <v>25891.1</v>
      </c>
      <c r="J4305" s="67">
        <f t="shared" si="1436"/>
        <v>2.0799999999999999E-2</v>
      </c>
      <c r="K4305" s="259">
        <f t="shared" si="1445"/>
        <v>44.877906666666661</v>
      </c>
      <c r="L4305" s="250">
        <f t="shared" si="1428"/>
        <v>0.01</v>
      </c>
      <c r="M4305" s="19" t="s">
        <v>1260</v>
      </c>
      <c r="O4305" s="32" t="str">
        <f t="shared" si="1446"/>
        <v>E353</v>
      </c>
      <c r="P4305" s="318"/>
      <c r="T4305" s="19" t="s">
        <v>1260</v>
      </c>
    </row>
    <row r="4306" spans="1:20" outlineLevel="2" x14ac:dyDescent="0.25">
      <c r="A4306" t="s">
        <v>351</v>
      </c>
      <c r="B4306" t="str">
        <f t="shared" si="1443"/>
        <v>E3539 (GIF) Sta Eq, Stillwater-11</v>
      </c>
      <c r="C4306" s="19" t="s">
        <v>1230</v>
      </c>
      <c r="E4306" s="27">
        <v>43434</v>
      </c>
      <c r="F4306" s="249">
        <v>25891.1</v>
      </c>
      <c r="G4306" s="67">
        <v>2.0799999999999999E-2</v>
      </c>
      <c r="H4306" s="250">
        <v>44.87</v>
      </c>
      <c r="I4306" s="249">
        <f t="shared" si="1444"/>
        <v>25891.1</v>
      </c>
      <c r="J4306" s="67">
        <f t="shared" si="1436"/>
        <v>2.0799999999999999E-2</v>
      </c>
      <c r="K4306" s="259">
        <f t="shared" si="1445"/>
        <v>44.877906666666661</v>
      </c>
      <c r="L4306" s="250">
        <f t="shared" si="1428"/>
        <v>0.01</v>
      </c>
      <c r="M4306" s="19" t="s">
        <v>1260</v>
      </c>
      <c r="O4306" s="32" t="str">
        <f t="shared" si="1446"/>
        <v>E353</v>
      </c>
      <c r="P4306" s="318"/>
      <c r="T4306" s="19" t="s">
        <v>1260</v>
      </c>
    </row>
    <row r="4307" spans="1:20" outlineLevel="2" x14ac:dyDescent="0.25">
      <c r="A4307" t="s">
        <v>351</v>
      </c>
      <c r="B4307" t="str">
        <f t="shared" si="1443"/>
        <v>E3539 (GIF) Sta Eq, Stillwater-12</v>
      </c>
      <c r="C4307" s="19" t="s">
        <v>1230</v>
      </c>
      <c r="E4307" s="27">
        <v>43465</v>
      </c>
      <c r="F4307" s="249">
        <v>25891.1</v>
      </c>
      <c r="G4307" s="67">
        <v>2.0799999999999999E-2</v>
      </c>
      <c r="H4307" s="250">
        <v>44.87</v>
      </c>
      <c r="I4307" s="249">
        <f t="shared" si="1444"/>
        <v>25891.1</v>
      </c>
      <c r="J4307" s="67">
        <f t="shared" si="1436"/>
        <v>2.0799999999999999E-2</v>
      </c>
      <c r="K4307" s="259">
        <f t="shared" si="1445"/>
        <v>44.877906666666661</v>
      </c>
      <c r="L4307" s="250">
        <f t="shared" si="1428"/>
        <v>0.01</v>
      </c>
      <c r="M4307" s="19" t="s">
        <v>1260</v>
      </c>
      <c r="O4307" s="32" t="str">
        <f t="shared" si="1446"/>
        <v>E353</v>
      </c>
      <c r="P4307" s="318"/>
      <c r="T4307" s="19" t="s">
        <v>1260</v>
      </c>
    </row>
    <row r="4308" spans="1:20" s="19" customFormat="1" ht="15.75" outlineLevel="1" thickBot="1" x14ac:dyDescent="0.3">
      <c r="A4308" s="28" t="s">
        <v>954</v>
      </c>
      <c r="C4308" s="20" t="s">
        <v>1233</v>
      </c>
      <c r="E4308" s="104" t="s">
        <v>1266</v>
      </c>
      <c r="F4308" s="29"/>
      <c r="G4308" s="30"/>
      <c r="H4308" s="41">
        <f>SUBTOTAL(9,H4296:H4307)</f>
        <v>538.43999999999994</v>
      </c>
      <c r="I4308" s="29"/>
      <c r="J4308" s="30">
        <f t="shared" si="1436"/>
        <v>0</v>
      </c>
      <c r="K4308" s="41">
        <f>SUBTOTAL(9,K4296:K4307)</f>
        <v>538.53487999999993</v>
      </c>
      <c r="L4308" s="41">
        <f t="shared" ref="L4308:L4371" si="1447">ROUND(K4308-H4308,2)</f>
        <v>0.09</v>
      </c>
      <c r="O4308" s="32" t="str">
        <f>LEFT(A4308,5)</f>
        <v>E3539</v>
      </c>
      <c r="P4308" s="318">
        <f>-L4308/2</f>
        <v>-4.4999999999999998E-2</v>
      </c>
    </row>
    <row r="4309" spans="1:20" ht="15.75" outlineLevel="2" thickTop="1" x14ac:dyDescent="0.25">
      <c r="A4309" t="s">
        <v>352</v>
      </c>
      <c r="B4309" t="str">
        <f t="shared" ref="B4309:B4320" si="1448">CONCATENATE(A4309,"-",MONTH(E4309))</f>
        <v>E3539 (GIF) Sta Eq, SUB-BRL4-2013-1</v>
      </c>
      <c r="C4309" s="19" t="s">
        <v>1230</v>
      </c>
      <c r="E4309" s="27">
        <v>43131</v>
      </c>
      <c r="F4309" s="249">
        <v>2835144.1</v>
      </c>
      <c r="G4309" s="67">
        <v>2.0799999999999999E-2</v>
      </c>
      <c r="H4309" s="250">
        <v>4914.25</v>
      </c>
      <c r="I4309" s="249">
        <f t="shared" ref="I4309:I4320" si="1449">VLOOKUP(CONCATENATE(A4309,"-12"),$B$6:$F$7816,5,FALSE)</f>
        <v>2835144.1</v>
      </c>
      <c r="J4309" s="67">
        <f t="shared" si="1436"/>
        <v>2.0799999999999999E-2</v>
      </c>
      <c r="K4309" s="259">
        <f t="shared" ref="K4309:K4320" si="1450">I4309*J4309/12</f>
        <v>4914.249773333333</v>
      </c>
      <c r="L4309" s="250">
        <f t="shared" si="1447"/>
        <v>0</v>
      </c>
      <c r="M4309" s="19" t="s">
        <v>1260</v>
      </c>
      <c r="O4309" s="32" t="str">
        <f t="shared" ref="O4309:O4320" si="1451">LEFT(A4309,4)</f>
        <v>E353</v>
      </c>
      <c r="P4309" s="318"/>
      <c r="T4309" s="19" t="s">
        <v>1260</v>
      </c>
    </row>
    <row r="4310" spans="1:20" outlineLevel="2" x14ac:dyDescent="0.25">
      <c r="A4310" t="s">
        <v>352</v>
      </c>
      <c r="B4310" t="str">
        <f t="shared" si="1448"/>
        <v>E3539 (GIF) Sta Eq, SUB-BRL4-2013-2</v>
      </c>
      <c r="C4310" s="19" t="s">
        <v>1230</v>
      </c>
      <c r="E4310" s="27">
        <v>43159</v>
      </c>
      <c r="F4310" s="249">
        <v>2835144.1</v>
      </c>
      <c r="G4310" s="67">
        <v>2.0799999999999999E-2</v>
      </c>
      <c r="H4310" s="250">
        <v>4914.25</v>
      </c>
      <c r="I4310" s="249">
        <f t="shared" si="1449"/>
        <v>2835144.1</v>
      </c>
      <c r="J4310" s="67">
        <f t="shared" si="1436"/>
        <v>2.0799999999999999E-2</v>
      </c>
      <c r="K4310" s="259">
        <f t="shared" si="1450"/>
        <v>4914.249773333333</v>
      </c>
      <c r="L4310" s="250">
        <f t="shared" si="1447"/>
        <v>0</v>
      </c>
      <c r="M4310" s="19" t="s">
        <v>1260</v>
      </c>
      <c r="O4310" s="32" t="str">
        <f t="shared" si="1451"/>
        <v>E353</v>
      </c>
      <c r="P4310" s="318"/>
      <c r="T4310" s="19" t="s">
        <v>1260</v>
      </c>
    </row>
    <row r="4311" spans="1:20" outlineLevel="2" x14ac:dyDescent="0.25">
      <c r="A4311" t="s">
        <v>352</v>
      </c>
      <c r="B4311" t="str">
        <f t="shared" si="1448"/>
        <v>E3539 (GIF) Sta Eq, SUB-BRL4-2013-3</v>
      </c>
      <c r="C4311" s="19" t="s">
        <v>1230</v>
      </c>
      <c r="E4311" s="27">
        <v>43190</v>
      </c>
      <c r="F4311" s="249">
        <v>2835144.1</v>
      </c>
      <c r="G4311" s="67">
        <v>2.0799999999999999E-2</v>
      </c>
      <c r="H4311" s="250">
        <v>4914.25</v>
      </c>
      <c r="I4311" s="249">
        <f t="shared" si="1449"/>
        <v>2835144.1</v>
      </c>
      <c r="J4311" s="67">
        <f t="shared" si="1436"/>
        <v>2.0799999999999999E-2</v>
      </c>
      <c r="K4311" s="259">
        <f t="shared" si="1450"/>
        <v>4914.249773333333</v>
      </c>
      <c r="L4311" s="250">
        <f t="shared" si="1447"/>
        <v>0</v>
      </c>
      <c r="M4311" s="19" t="s">
        <v>1260</v>
      </c>
      <c r="O4311" s="32" t="str">
        <f t="shared" si="1451"/>
        <v>E353</v>
      </c>
      <c r="P4311" s="318"/>
      <c r="T4311" s="19" t="s">
        <v>1260</v>
      </c>
    </row>
    <row r="4312" spans="1:20" outlineLevel="2" x14ac:dyDescent="0.25">
      <c r="A4312" t="s">
        <v>352</v>
      </c>
      <c r="B4312" t="str">
        <f t="shared" si="1448"/>
        <v>E3539 (GIF) Sta Eq, SUB-BRL4-2013-4</v>
      </c>
      <c r="C4312" s="19" t="s">
        <v>1230</v>
      </c>
      <c r="E4312" s="27">
        <v>43220</v>
      </c>
      <c r="F4312" s="249">
        <v>2835144.1</v>
      </c>
      <c r="G4312" s="67">
        <v>2.0799999999999999E-2</v>
      </c>
      <c r="H4312" s="250">
        <v>4914.25</v>
      </c>
      <c r="I4312" s="249">
        <f t="shared" si="1449"/>
        <v>2835144.1</v>
      </c>
      <c r="J4312" s="67">
        <f t="shared" si="1436"/>
        <v>2.0799999999999999E-2</v>
      </c>
      <c r="K4312" s="259">
        <f t="shared" si="1450"/>
        <v>4914.249773333333</v>
      </c>
      <c r="L4312" s="250">
        <f t="shared" si="1447"/>
        <v>0</v>
      </c>
      <c r="M4312" s="19" t="s">
        <v>1260</v>
      </c>
      <c r="O4312" s="32" t="str">
        <f t="shared" si="1451"/>
        <v>E353</v>
      </c>
      <c r="P4312" s="318"/>
      <c r="T4312" s="19" t="s">
        <v>1260</v>
      </c>
    </row>
    <row r="4313" spans="1:20" outlineLevel="2" x14ac:dyDescent="0.25">
      <c r="A4313" t="s">
        <v>352</v>
      </c>
      <c r="B4313" t="str">
        <f t="shared" si="1448"/>
        <v>E3539 (GIF) Sta Eq, SUB-BRL4-2013-5</v>
      </c>
      <c r="C4313" s="19" t="s">
        <v>1230</v>
      </c>
      <c r="E4313" s="27">
        <v>43251</v>
      </c>
      <c r="F4313" s="249">
        <v>2835144.1</v>
      </c>
      <c r="G4313" s="67">
        <v>2.0799999999999999E-2</v>
      </c>
      <c r="H4313" s="250">
        <v>4914.25</v>
      </c>
      <c r="I4313" s="249">
        <f t="shared" si="1449"/>
        <v>2835144.1</v>
      </c>
      <c r="J4313" s="67">
        <f t="shared" si="1436"/>
        <v>2.0799999999999999E-2</v>
      </c>
      <c r="K4313" s="259">
        <f t="shared" si="1450"/>
        <v>4914.249773333333</v>
      </c>
      <c r="L4313" s="250">
        <f t="shared" si="1447"/>
        <v>0</v>
      </c>
      <c r="M4313" s="19" t="s">
        <v>1260</v>
      </c>
      <c r="O4313" s="32" t="str">
        <f t="shared" si="1451"/>
        <v>E353</v>
      </c>
      <c r="P4313" s="318"/>
      <c r="T4313" s="19" t="s">
        <v>1260</v>
      </c>
    </row>
    <row r="4314" spans="1:20" outlineLevel="2" x14ac:dyDescent="0.25">
      <c r="A4314" t="s">
        <v>352</v>
      </c>
      <c r="B4314" t="str">
        <f t="shared" si="1448"/>
        <v>E3539 (GIF) Sta Eq, SUB-BRL4-2013-6</v>
      </c>
      <c r="C4314" s="19" t="s">
        <v>1230</v>
      </c>
      <c r="E4314" s="27">
        <v>43281</v>
      </c>
      <c r="F4314" s="249">
        <v>2835144.1</v>
      </c>
      <c r="G4314" s="67">
        <v>2.0799999999999999E-2</v>
      </c>
      <c r="H4314" s="250">
        <v>4914.25</v>
      </c>
      <c r="I4314" s="249">
        <f t="shared" si="1449"/>
        <v>2835144.1</v>
      </c>
      <c r="J4314" s="67">
        <f t="shared" si="1436"/>
        <v>2.0799999999999999E-2</v>
      </c>
      <c r="K4314" s="259">
        <f t="shared" si="1450"/>
        <v>4914.249773333333</v>
      </c>
      <c r="L4314" s="250">
        <f t="shared" si="1447"/>
        <v>0</v>
      </c>
      <c r="M4314" s="19" t="s">
        <v>1260</v>
      </c>
      <c r="O4314" s="32" t="str">
        <f t="shared" si="1451"/>
        <v>E353</v>
      </c>
      <c r="P4314" s="318"/>
      <c r="T4314" s="19" t="s">
        <v>1260</v>
      </c>
    </row>
    <row r="4315" spans="1:20" outlineLevel="2" x14ac:dyDescent="0.25">
      <c r="A4315" t="s">
        <v>352</v>
      </c>
      <c r="B4315" t="str">
        <f t="shared" si="1448"/>
        <v>E3539 (GIF) Sta Eq, SUB-BRL4-2013-7</v>
      </c>
      <c r="C4315" s="19" t="s">
        <v>1230</v>
      </c>
      <c r="E4315" s="27">
        <v>43312</v>
      </c>
      <c r="F4315" s="249">
        <v>2835144.1</v>
      </c>
      <c r="G4315" s="67">
        <v>2.0799999999999999E-2</v>
      </c>
      <c r="H4315" s="250">
        <v>4914.25</v>
      </c>
      <c r="I4315" s="249">
        <f t="shared" si="1449"/>
        <v>2835144.1</v>
      </c>
      <c r="J4315" s="67">
        <f t="shared" si="1436"/>
        <v>2.0799999999999999E-2</v>
      </c>
      <c r="K4315" s="259">
        <f t="shared" si="1450"/>
        <v>4914.249773333333</v>
      </c>
      <c r="L4315" s="250">
        <f t="shared" si="1447"/>
        <v>0</v>
      </c>
      <c r="M4315" s="19" t="s">
        <v>1260</v>
      </c>
      <c r="O4315" s="32" t="str">
        <f t="shared" si="1451"/>
        <v>E353</v>
      </c>
      <c r="P4315" s="318"/>
      <c r="T4315" s="19" t="s">
        <v>1260</v>
      </c>
    </row>
    <row r="4316" spans="1:20" outlineLevel="2" x14ac:dyDescent="0.25">
      <c r="A4316" t="s">
        <v>352</v>
      </c>
      <c r="B4316" t="str">
        <f t="shared" si="1448"/>
        <v>E3539 (GIF) Sta Eq, SUB-BRL4-2013-8</v>
      </c>
      <c r="C4316" s="19" t="s">
        <v>1230</v>
      </c>
      <c r="E4316" s="27">
        <v>43343</v>
      </c>
      <c r="F4316" s="249">
        <v>2835144.1</v>
      </c>
      <c r="G4316" s="67">
        <v>2.0799999999999999E-2</v>
      </c>
      <c r="H4316" s="250">
        <v>4914.25</v>
      </c>
      <c r="I4316" s="249">
        <f t="shared" si="1449"/>
        <v>2835144.1</v>
      </c>
      <c r="J4316" s="67">
        <f t="shared" si="1436"/>
        <v>2.0799999999999999E-2</v>
      </c>
      <c r="K4316" s="259">
        <f t="shared" si="1450"/>
        <v>4914.249773333333</v>
      </c>
      <c r="L4316" s="250">
        <f t="shared" si="1447"/>
        <v>0</v>
      </c>
      <c r="M4316" s="19" t="s">
        <v>1260</v>
      </c>
      <c r="O4316" s="32" t="str">
        <f t="shared" si="1451"/>
        <v>E353</v>
      </c>
      <c r="P4316" s="318"/>
      <c r="T4316" s="19" t="s">
        <v>1260</v>
      </c>
    </row>
    <row r="4317" spans="1:20" outlineLevel="2" x14ac:dyDescent="0.25">
      <c r="A4317" t="s">
        <v>352</v>
      </c>
      <c r="B4317" t="str">
        <f t="shared" si="1448"/>
        <v>E3539 (GIF) Sta Eq, SUB-BRL4-2013-9</v>
      </c>
      <c r="C4317" s="19" t="s">
        <v>1230</v>
      </c>
      <c r="E4317" s="27">
        <v>43373</v>
      </c>
      <c r="F4317" s="249">
        <v>2835144.1</v>
      </c>
      <c r="G4317" s="67">
        <v>2.0799999999999999E-2</v>
      </c>
      <c r="H4317" s="250">
        <v>4914.25</v>
      </c>
      <c r="I4317" s="249">
        <f t="shared" si="1449"/>
        <v>2835144.1</v>
      </c>
      <c r="J4317" s="67">
        <f t="shared" si="1436"/>
        <v>2.0799999999999999E-2</v>
      </c>
      <c r="K4317" s="259">
        <f t="shared" si="1450"/>
        <v>4914.249773333333</v>
      </c>
      <c r="L4317" s="250">
        <f t="shared" si="1447"/>
        <v>0</v>
      </c>
      <c r="M4317" s="19" t="s">
        <v>1260</v>
      </c>
      <c r="O4317" s="32" t="str">
        <f t="shared" si="1451"/>
        <v>E353</v>
      </c>
      <c r="P4317" s="318"/>
      <c r="T4317" s="19" t="s">
        <v>1260</v>
      </c>
    </row>
    <row r="4318" spans="1:20" outlineLevel="2" x14ac:dyDescent="0.25">
      <c r="A4318" t="s">
        <v>352</v>
      </c>
      <c r="B4318" t="str">
        <f t="shared" si="1448"/>
        <v>E3539 (GIF) Sta Eq, SUB-BRL4-2013-10</v>
      </c>
      <c r="C4318" s="19" t="s">
        <v>1230</v>
      </c>
      <c r="E4318" s="27">
        <v>43404</v>
      </c>
      <c r="F4318" s="249">
        <v>2835144.1</v>
      </c>
      <c r="G4318" s="67">
        <v>2.0799999999999999E-2</v>
      </c>
      <c r="H4318" s="250">
        <v>4914.25</v>
      </c>
      <c r="I4318" s="249">
        <f t="shared" si="1449"/>
        <v>2835144.1</v>
      </c>
      <c r="J4318" s="67">
        <f t="shared" si="1436"/>
        <v>2.0799999999999999E-2</v>
      </c>
      <c r="K4318" s="259">
        <f t="shared" si="1450"/>
        <v>4914.249773333333</v>
      </c>
      <c r="L4318" s="250">
        <f t="shared" si="1447"/>
        <v>0</v>
      </c>
      <c r="M4318" s="19" t="s">
        <v>1260</v>
      </c>
      <c r="O4318" s="32" t="str">
        <f t="shared" si="1451"/>
        <v>E353</v>
      </c>
      <c r="P4318" s="318"/>
      <c r="T4318" s="19" t="s">
        <v>1260</v>
      </c>
    </row>
    <row r="4319" spans="1:20" outlineLevel="2" x14ac:dyDescent="0.25">
      <c r="A4319" t="s">
        <v>352</v>
      </c>
      <c r="B4319" t="str">
        <f t="shared" si="1448"/>
        <v>E3539 (GIF) Sta Eq, SUB-BRL4-2013-11</v>
      </c>
      <c r="C4319" s="19" t="s">
        <v>1230</v>
      </c>
      <c r="E4319" s="27">
        <v>43434</v>
      </c>
      <c r="F4319" s="249">
        <v>2835144.1</v>
      </c>
      <c r="G4319" s="67">
        <v>2.0799999999999999E-2</v>
      </c>
      <c r="H4319" s="250">
        <v>4914.25</v>
      </c>
      <c r="I4319" s="249">
        <f t="shared" si="1449"/>
        <v>2835144.1</v>
      </c>
      <c r="J4319" s="67">
        <f t="shared" si="1436"/>
        <v>2.0799999999999999E-2</v>
      </c>
      <c r="K4319" s="259">
        <f t="shared" si="1450"/>
        <v>4914.249773333333</v>
      </c>
      <c r="L4319" s="250">
        <f t="shared" si="1447"/>
        <v>0</v>
      </c>
      <c r="M4319" s="19" t="s">
        <v>1260</v>
      </c>
      <c r="O4319" s="32" t="str">
        <f t="shared" si="1451"/>
        <v>E353</v>
      </c>
      <c r="P4319" s="318"/>
      <c r="T4319" s="19" t="s">
        <v>1260</v>
      </c>
    </row>
    <row r="4320" spans="1:20" outlineLevel="2" x14ac:dyDescent="0.25">
      <c r="A4320" t="s">
        <v>352</v>
      </c>
      <c r="B4320" t="str">
        <f t="shared" si="1448"/>
        <v>E3539 (GIF) Sta Eq, SUB-BRL4-2013-12</v>
      </c>
      <c r="C4320" s="19" t="s">
        <v>1230</v>
      </c>
      <c r="E4320" s="27">
        <v>43465</v>
      </c>
      <c r="F4320" s="249">
        <v>2835144.1</v>
      </c>
      <c r="G4320" s="67">
        <v>2.0799999999999999E-2</v>
      </c>
      <c r="H4320" s="250">
        <v>4914.25</v>
      </c>
      <c r="I4320" s="249">
        <f t="shared" si="1449"/>
        <v>2835144.1</v>
      </c>
      <c r="J4320" s="67">
        <f t="shared" si="1436"/>
        <v>2.0799999999999999E-2</v>
      </c>
      <c r="K4320" s="259">
        <f t="shared" si="1450"/>
        <v>4914.249773333333</v>
      </c>
      <c r="L4320" s="250">
        <f t="shared" si="1447"/>
        <v>0</v>
      </c>
      <c r="M4320" s="19" t="s">
        <v>1260</v>
      </c>
      <c r="O4320" s="32" t="str">
        <f t="shared" si="1451"/>
        <v>E353</v>
      </c>
      <c r="P4320" s="318"/>
      <c r="T4320" s="19" t="s">
        <v>1260</v>
      </c>
    </row>
    <row r="4321" spans="1:20" s="19" customFormat="1" ht="15.75" outlineLevel="1" thickBot="1" x14ac:dyDescent="0.3">
      <c r="A4321" s="28" t="s">
        <v>955</v>
      </c>
      <c r="C4321" s="20" t="s">
        <v>1233</v>
      </c>
      <c r="E4321" s="104" t="s">
        <v>1266</v>
      </c>
      <c r="F4321" s="29"/>
      <c r="G4321" s="30"/>
      <c r="H4321" s="41">
        <f>SUBTOTAL(9,H4309:H4320)</f>
        <v>58971</v>
      </c>
      <c r="I4321" s="29"/>
      <c r="J4321" s="30">
        <f t="shared" si="1436"/>
        <v>0</v>
      </c>
      <c r="K4321" s="41">
        <f>SUBTOTAL(9,K4309:K4320)</f>
        <v>58970.997279999981</v>
      </c>
      <c r="L4321" s="41">
        <f t="shared" si="1447"/>
        <v>0</v>
      </c>
      <c r="O4321" s="32" t="str">
        <f>LEFT(A4321,5)</f>
        <v>E3539</v>
      </c>
      <c r="P4321" s="318">
        <f>-L4321/2</f>
        <v>0</v>
      </c>
    </row>
    <row r="4322" spans="1:20" ht="15.75" outlineLevel="2" thickTop="1" x14ac:dyDescent="0.25">
      <c r="A4322" t="s">
        <v>353</v>
      </c>
      <c r="B4322" t="str">
        <f t="shared" ref="B4322:B4333" si="1452">CONCATENATE(A4322,"-",MONTH(E4322))</f>
        <v>E3539 (GIF) Sta Eq, Sumas OP-SMC-1</v>
      </c>
      <c r="C4322" s="19" t="s">
        <v>1230</v>
      </c>
      <c r="E4322" s="27">
        <v>43131</v>
      </c>
      <c r="F4322" s="249">
        <v>3525000</v>
      </c>
      <c r="G4322" s="67">
        <v>2.0799999999999999E-2</v>
      </c>
      <c r="H4322" s="250">
        <v>6110.01</v>
      </c>
      <c r="I4322" s="249">
        <f t="shared" ref="I4322:I4333" si="1453">VLOOKUP(CONCATENATE(A4322,"-12"),$B$6:$F$7816,5,FALSE)</f>
        <v>3525000</v>
      </c>
      <c r="J4322" s="67">
        <f t="shared" si="1436"/>
        <v>2.0799999999999999E-2</v>
      </c>
      <c r="K4322" s="259">
        <f t="shared" ref="K4322:K4333" si="1454">I4322*J4322/12</f>
        <v>6110</v>
      </c>
      <c r="L4322" s="250">
        <f t="shared" si="1447"/>
        <v>-0.01</v>
      </c>
      <c r="M4322" s="19" t="s">
        <v>1260</v>
      </c>
      <c r="O4322" s="32" t="str">
        <f t="shared" ref="O4322:O4333" si="1455">LEFT(A4322,4)</f>
        <v>E353</v>
      </c>
      <c r="P4322" s="318"/>
      <c r="T4322" s="19" t="s">
        <v>1260</v>
      </c>
    </row>
    <row r="4323" spans="1:20" outlineLevel="2" x14ac:dyDescent="0.25">
      <c r="A4323" t="s">
        <v>353</v>
      </c>
      <c r="B4323" t="str">
        <f t="shared" si="1452"/>
        <v>E3539 (GIF) Sta Eq, Sumas OP-SMC-2</v>
      </c>
      <c r="C4323" s="19" t="s">
        <v>1230</v>
      </c>
      <c r="E4323" s="27">
        <v>43159</v>
      </c>
      <c r="F4323" s="249">
        <v>3525000</v>
      </c>
      <c r="G4323" s="67">
        <v>2.0799999999999999E-2</v>
      </c>
      <c r="H4323" s="250">
        <v>6110.01</v>
      </c>
      <c r="I4323" s="249">
        <f t="shared" si="1453"/>
        <v>3525000</v>
      </c>
      <c r="J4323" s="67">
        <f t="shared" si="1436"/>
        <v>2.0799999999999999E-2</v>
      </c>
      <c r="K4323" s="259">
        <f t="shared" si="1454"/>
        <v>6110</v>
      </c>
      <c r="L4323" s="250">
        <f t="shared" si="1447"/>
        <v>-0.01</v>
      </c>
      <c r="M4323" s="19" t="s">
        <v>1260</v>
      </c>
      <c r="O4323" s="32" t="str">
        <f t="shared" si="1455"/>
        <v>E353</v>
      </c>
      <c r="P4323" s="318"/>
      <c r="T4323" s="19" t="s">
        <v>1260</v>
      </c>
    </row>
    <row r="4324" spans="1:20" outlineLevel="2" x14ac:dyDescent="0.25">
      <c r="A4324" t="s">
        <v>353</v>
      </c>
      <c r="B4324" t="str">
        <f t="shared" si="1452"/>
        <v>E3539 (GIF) Sta Eq, Sumas OP-SMC-3</v>
      </c>
      <c r="C4324" s="19" t="s">
        <v>1230</v>
      </c>
      <c r="E4324" s="27">
        <v>43190</v>
      </c>
      <c r="F4324" s="249">
        <v>3525000</v>
      </c>
      <c r="G4324" s="67">
        <v>2.0799999999999999E-2</v>
      </c>
      <c r="H4324" s="250">
        <v>6110.01</v>
      </c>
      <c r="I4324" s="249">
        <f t="shared" si="1453"/>
        <v>3525000</v>
      </c>
      <c r="J4324" s="67">
        <f t="shared" si="1436"/>
        <v>2.0799999999999999E-2</v>
      </c>
      <c r="K4324" s="259">
        <f t="shared" si="1454"/>
        <v>6110</v>
      </c>
      <c r="L4324" s="250">
        <f t="shared" si="1447"/>
        <v>-0.01</v>
      </c>
      <c r="M4324" s="19" t="s">
        <v>1260</v>
      </c>
      <c r="O4324" s="32" t="str">
        <f t="shared" si="1455"/>
        <v>E353</v>
      </c>
      <c r="P4324" s="318"/>
      <c r="T4324" s="19" t="s">
        <v>1260</v>
      </c>
    </row>
    <row r="4325" spans="1:20" outlineLevel="2" x14ac:dyDescent="0.25">
      <c r="A4325" t="s">
        <v>353</v>
      </c>
      <c r="B4325" t="str">
        <f t="shared" si="1452"/>
        <v>E3539 (GIF) Sta Eq, Sumas OP-SMC-4</v>
      </c>
      <c r="C4325" s="19" t="s">
        <v>1230</v>
      </c>
      <c r="E4325" s="27">
        <v>43220</v>
      </c>
      <c r="F4325" s="249">
        <v>3525000</v>
      </c>
      <c r="G4325" s="67">
        <v>2.0799999999999999E-2</v>
      </c>
      <c r="H4325" s="250">
        <v>6110.01</v>
      </c>
      <c r="I4325" s="249">
        <f t="shared" si="1453"/>
        <v>3525000</v>
      </c>
      <c r="J4325" s="67">
        <f t="shared" si="1436"/>
        <v>2.0799999999999999E-2</v>
      </c>
      <c r="K4325" s="259">
        <f t="shared" si="1454"/>
        <v>6110</v>
      </c>
      <c r="L4325" s="250">
        <f t="shared" si="1447"/>
        <v>-0.01</v>
      </c>
      <c r="M4325" s="19" t="s">
        <v>1260</v>
      </c>
      <c r="O4325" s="32" t="str">
        <f t="shared" si="1455"/>
        <v>E353</v>
      </c>
      <c r="P4325" s="318"/>
      <c r="T4325" s="19" t="s">
        <v>1260</v>
      </c>
    </row>
    <row r="4326" spans="1:20" outlineLevel="2" x14ac:dyDescent="0.25">
      <c r="A4326" t="s">
        <v>353</v>
      </c>
      <c r="B4326" t="str">
        <f t="shared" si="1452"/>
        <v>E3539 (GIF) Sta Eq, Sumas OP-SMC-5</v>
      </c>
      <c r="C4326" s="19" t="s">
        <v>1230</v>
      </c>
      <c r="E4326" s="27">
        <v>43251</v>
      </c>
      <c r="F4326" s="249">
        <v>3525000</v>
      </c>
      <c r="G4326" s="67">
        <v>2.0799999999999999E-2</v>
      </c>
      <c r="H4326" s="250">
        <v>6110.01</v>
      </c>
      <c r="I4326" s="249">
        <f t="shared" si="1453"/>
        <v>3525000</v>
      </c>
      <c r="J4326" s="67">
        <f t="shared" si="1436"/>
        <v>2.0799999999999999E-2</v>
      </c>
      <c r="K4326" s="259">
        <f t="shared" si="1454"/>
        <v>6110</v>
      </c>
      <c r="L4326" s="250">
        <f t="shared" si="1447"/>
        <v>-0.01</v>
      </c>
      <c r="M4326" s="19" t="s">
        <v>1260</v>
      </c>
      <c r="O4326" s="32" t="str">
        <f t="shared" si="1455"/>
        <v>E353</v>
      </c>
      <c r="P4326" s="318"/>
      <c r="T4326" s="19" t="s">
        <v>1260</v>
      </c>
    </row>
    <row r="4327" spans="1:20" outlineLevel="2" x14ac:dyDescent="0.25">
      <c r="A4327" t="s">
        <v>353</v>
      </c>
      <c r="B4327" t="str">
        <f t="shared" si="1452"/>
        <v>E3539 (GIF) Sta Eq, Sumas OP-SMC-6</v>
      </c>
      <c r="C4327" s="19" t="s">
        <v>1230</v>
      </c>
      <c r="E4327" s="27">
        <v>43281</v>
      </c>
      <c r="F4327" s="249">
        <v>3525000</v>
      </c>
      <c r="G4327" s="67">
        <v>2.0799999999999999E-2</v>
      </c>
      <c r="H4327" s="250">
        <v>6110.01</v>
      </c>
      <c r="I4327" s="249">
        <f t="shared" si="1453"/>
        <v>3525000</v>
      </c>
      <c r="J4327" s="67">
        <f t="shared" si="1436"/>
        <v>2.0799999999999999E-2</v>
      </c>
      <c r="K4327" s="259">
        <f t="shared" si="1454"/>
        <v>6110</v>
      </c>
      <c r="L4327" s="250">
        <f t="shared" si="1447"/>
        <v>-0.01</v>
      </c>
      <c r="M4327" s="19" t="s">
        <v>1260</v>
      </c>
      <c r="O4327" s="32" t="str">
        <f t="shared" si="1455"/>
        <v>E353</v>
      </c>
      <c r="P4327" s="318"/>
      <c r="T4327" s="19" t="s">
        <v>1260</v>
      </c>
    </row>
    <row r="4328" spans="1:20" outlineLevel="2" x14ac:dyDescent="0.25">
      <c r="A4328" t="s">
        <v>353</v>
      </c>
      <c r="B4328" t="str">
        <f t="shared" si="1452"/>
        <v>E3539 (GIF) Sta Eq, Sumas OP-SMC-7</v>
      </c>
      <c r="C4328" s="19" t="s">
        <v>1230</v>
      </c>
      <c r="E4328" s="27">
        <v>43312</v>
      </c>
      <c r="F4328" s="249">
        <v>3525000</v>
      </c>
      <c r="G4328" s="67">
        <v>2.0799999999999999E-2</v>
      </c>
      <c r="H4328" s="250">
        <v>6110.01</v>
      </c>
      <c r="I4328" s="249">
        <f t="shared" si="1453"/>
        <v>3525000</v>
      </c>
      <c r="J4328" s="67">
        <f t="shared" si="1436"/>
        <v>2.0799999999999999E-2</v>
      </c>
      <c r="K4328" s="259">
        <f t="shared" si="1454"/>
        <v>6110</v>
      </c>
      <c r="L4328" s="250">
        <f t="shared" si="1447"/>
        <v>-0.01</v>
      </c>
      <c r="M4328" s="19" t="s">
        <v>1260</v>
      </c>
      <c r="O4328" s="32" t="str">
        <f t="shared" si="1455"/>
        <v>E353</v>
      </c>
      <c r="P4328" s="318"/>
      <c r="T4328" s="19" t="s">
        <v>1260</v>
      </c>
    </row>
    <row r="4329" spans="1:20" outlineLevel="2" x14ac:dyDescent="0.25">
      <c r="A4329" t="s">
        <v>353</v>
      </c>
      <c r="B4329" t="str">
        <f t="shared" si="1452"/>
        <v>E3539 (GIF) Sta Eq, Sumas OP-SMC-8</v>
      </c>
      <c r="C4329" s="19" t="s">
        <v>1230</v>
      </c>
      <c r="E4329" s="27">
        <v>43343</v>
      </c>
      <c r="F4329" s="249">
        <v>3525000</v>
      </c>
      <c r="G4329" s="67">
        <v>2.0799999999999999E-2</v>
      </c>
      <c r="H4329" s="250">
        <v>6110.01</v>
      </c>
      <c r="I4329" s="249">
        <f t="shared" si="1453"/>
        <v>3525000</v>
      </c>
      <c r="J4329" s="67">
        <f t="shared" si="1436"/>
        <v>2.0799999999999999E-2</v>
      </c>
      <c r="K4329" s="259">
        <f t="shared" si="1454"/>
        <v>6110</v>
      </c>
      <c r="L4329" s="250">
        <f t="shared" si="1447"/>
        <v>-0.01</v>
      </c>
      <c r="M4329" s="19" t="s">
        <v>1260</v>
      </c>
      <c r="O4329" s="32" t="str">
        <f t="shared" si="1455"/>
        <v>E353</v>
      </c>
      <c r="P4329" s="318"/>
      <c r="T4329" s="19" t="s">
        <v>1260</v>
      </c>
    </row>
    <row r="4330" spans="1:20" outlineLevel="2" x14ac:dyDescent="0.25">
      <c r="A4330" t="s">
        <v>353</v>
      </c>
      <c r="B4330" t="str">
        <f t="shared" si="1452"/>
        <v>E3539 (GIF) Sta Eq, Sumas OP-SMC-9</v>
      </c>
      <c r="C4330" s="19" t="s">
        <v>1230</v>
      </c>
      <c r="E4330" s="27">
        <v>43373</v>
      </c>
      <c r="F4330" s="249">
        <v>3525000</v>
      </c>
      <c r="G4330" s="67">
        <v>2.0799999999999999E-2</v>
      </c>
      <c r="H4330" s="250">
        <v>6110.01</v>
      </c>
      <c r="I4330" s="249">
        <f t="shared" si="1453"/>
        <v>3525000</v>
      </c>
      <c r="J4330" s="67">
        <f t="shared" si="1436"/>
        <v>2.0799999999999999E-2</v>
      </c>
      <c r="K4330" s="259">
        <f t="shared" si="1454"/>
        <v>6110</v>
      </c>
      <c r="L4330" s="250">
        <f t="shared" si="1447"/>
        <v>-0.01</v>
      </c>
      <c r="M4330" s="19" t="s">
        <v>1260</v>
      </c>
      <c r="O4330" s="32" t="str">
        <f t="shared" si="1455"/>
        <v>E353</v>
      </c>
      <c r="P4330" s="318"/>
      <c r="T4330" s="19" t="s">
        <v>1260</v>
      </c>
    </row>
    <row r="4331" spans="1:20" outlineLevel="2" x14ac:dyDescent="0.25">
      <c r="A4331" t="s">
        <v>353</v>
      </c>
      <c r="B4331" t="str">
        <f t="shared" si="1452"/>
        <v>E3539 (GIF) Sta Eq, Sumas OP-SMC-10</v>
      </c>
      <c r="C4331" s="19" t="s">
        <v>1230</v>
      </c>
      <c r="E4331" s="27">
        <v>43404</v>
      </c>
      <c r="F4331" s="249">
        <v>3525000</v>
      </c>
      <c r="G4331" s="67">
        <v>2.0799999999999999E-2</v>
      </c>
      <c r="H4331" s="250">
        <v>6110.01</v>
      </c>
      <c r="I4331" s="249">
        <f t="shared" si="1453"/>
        <v>3525000</v>
      </c>
      <c r="J4331" s="67">
        <f t="shared" si="1436"/>
        <v>2.0799999999999999E-2</v>
      </c>
      <c r="K4331" s="259">
        <f t="shared" si="1454"/>
        <v>6110</v>
      </c>
      <c r="L4331" s="250">
        <f t="shared" si="1447"/>
        <v>-0.01</v>
      </c>
      <c r="M4331" s="19" t="s">
        <v>1260</v>
      </c>
      <c r="O4331" s="32" t="str">
        <f t="shared" si="1455"/>
        <v>E353</v>
      </c>
      <c r="P4331" s="318"/>
      <c r="T4331" s="19" t="s">
        <v>1260</v>
      </c>
    </row>
    <row r="4332" spans="1:20" outlineLevel="2" x14ac:dyDescent="0.25">
      <c r="A4332" t="s">
        <v>353</v>
      </c>
      <c r="B4332" t="str">
        <f t="shared" si="1452"/>
        <v>E3539 (GIF) Sta Eq, Sumas OP-SMC-11</v>
      </c>
      <c r="C4332" s="19" t="s">
        <v>1230</v>
      </c>
      <c r="E4332" s="27">
        <v>43434</v>
      </c>
      <c r="F4332" s="249">
        <v>3525000</v>
      </c>
      <c r="G4332" s="67">
        <v>2.0799999999999999E-2</v>
      </c>
      <c r="H4332" s="250">
        <v>6110.01</v>
      </c>
      <c r="I4332" s="249">
        <f t="shared" si="1453"/>
        <v>3525000</v>
      </c>
      <c r="J4332" s="67">
        <f t="shared" si="1436"/>
        <v>2.0799999999999999E-2</v>
      </c>
      <c r="K4332" s="259">
        <f t="shared" si="1454"/>
        <v>6110</v>
      </c>
      <c r="L4332" s="250">
        <f t="shared" si="1447"/>
        <v>-0.01</v>
      </c>
      <c r="M4332" s="19" t="s">
        <v>1260</v>
      </c>
      <c r="O4332" s="32" t="str">
        <f t="shared" si="1455"/>
        <v>E353</v>
      </c>
      <c r="P4332" s="318"/>
      <c r="T4332" s="19" t="s">
        <v>1260</v>
      </c>
    </row>
    <row r="4333" spans="1:20" outlineLevel="2" x14ac:dyDescent="0.25">
      <c r="A4333" t="s">
        <v>353</v>
      </c>
      <c r="B4333" t="str">
        <f t="shared" si="1452"/>
        <v>E3539 (GIF) Sta Eq, Sumas OP-SMC-12</v>
      </c>
      <c r="C4333" s="19" t="s">
        <v>1230</v>
      </c>
      <c r="E4333" s="27">
        <v>43465</v>
      </c>
      <c r="F4333" s="249">
        <v>3525000</v>
      </c>
      <c r="G4333" s="67">
        <v>2.0799999999999999E-2</v>
      </c>
      <c r="H4333" s="250">
        <v>6110.01</v>
      </c>
      <c r="I4333" s="249">
        <f t="shared" si="1453"/>
        <v>3525000</v>
      </c>
      <c r="J4333" s="67">
        <f t="shared" si="1436"/>
        <v>2.0799999999999999E-2</v>
      </c>
      <c r="K4333" s="259">
        <f t="shared" si="1454"/>
        <v>6110</v>
      </c>
      <c r="L4333" s="250">
        <f t="shared" si="1447"/>
        <v>-0.01</v>
      </c>
      <c r="M4333" s="19" t="s">
        <v>1260</v>
      </c>
      <c r="O4333" s="32" t="str">
        <f t="shared" si="1455"/>
        <v>E353</v>
      </c>
      <c r="P4333" s="318"/>
      <c r="T4333" s="19" t="s">
        <v>1260</v>
      </c>
    </row>
    <row r="4334" spans="1:20" s="19" customFormat="1" ht="15.75" outlineLevel="1" thickBot="1" x14ac:dyDescent="0.3">
      <c r="A4334" s="28" t="s">
        <v>956</v>
      </c>
      <c r="C4334" s="20" t="s">
        <v>1233</v>
      </c>
      <c r="E4334" s="104" t="s">
        <v>1266</v>
      </c>
      <c r="F4334" s="29"/>
      <c r="G4334" s="30"/>
      <c r="H4334" s="41">
        <f>SUBTOTAL(9,H4322:H4333)</f>
        <v>73320.12000000001</v>
      </c>
      <c r="I4334" s="29"/>
      <c r="J4334" s="30">
        <f t="shared" ref="J4334:J4397" si="1456">G4334</f>
        <v>0</v>
      </c>
      <c r="K4334" s="41">
        <f>SUBTOTAL(9,K4322:K4333)</f>
        <v>73320</v>
      </c>
      <c r="L4334" s="41">
        <f t="shared" si="1447"/>
        <v>-0.12</v>
      </c>
      <c r="O4334" s="32" t="str">
        <f>LEFT(A4334,5)</f>
        <v>E3539</v>
      </c>
      <c r="P4334" s="318">
        <f>-L4334/2</f>
        <v>0.06</v>
      </c>
    </row>
    <row r="4335" spans="1:20" ht="15.75" outlineLevel="2" thickTop="1" x14ac:dyDescent="0.25">
      <c r="A4335" t="s">
        <v>354</v>
      </c>
      <c r="B4335" t="str">
        <f t="shared" ref="B4335:B4346" si="1457">CONCATENATE(A4335,"-",MONTH(E4335))</f>
        <v>E3539 (GIF) Sta Eq, Terrell-1</v>
      </c>
      <c r="C4335" s="19" t="s">
        <v>1230</v>
      </c>
      <c r="E4335" s="27">
        <v>43131</v>
      </c>
      <c r="F4335" s="249">
        <v>136831.13</v>
      </c>
      <c r="G4335" s="67">
        <v>2.0799999999999999E-2</v>
      </c>
      <c r="H4335" s="250">
        <v>237.17999999999998</v>
      </c>
      <c r="I4335" s="249">
        <f t="shared" ref="I4335:I4346" si="1458">VLOOKUP(CONCATENATE(A4335,"-12"),$B$6:$F$7816,5,FALSE)</f>
        <v>136831.13</v>
      </c>
      <c r="J4335" s="67">
        <f t="shared" si="1456"/>
        <v>2.0799999999999999E-2</v>
      </c>
      <c r="K4335" s="259">
        <f t="shared" ref="K4335:K4346" si="1459">I4335*J4335/12</f>
        <v>237.17395866666666</v>
      </c>
      <c r="L4335" s="250">
        <f t="shared" si="1447"/>
        <v>-0.01</v>
      </c>
      <c r="M4335" s="19" t="s">
        <v>1260</v>
      </c>
      <c r="O4335" s="32" t="str">
        <f t="shared" ref="O4335:O4346" si="1460">LEFT(A4335,4)</f>
        <v>E353</v>
      </c>
      <c r="P4335" s="318"/>
      <c r="T4335" s="19" t="s">
        <v>1260</v>
      </c>
    </row>
    <row r="4336" spans="1:20" outlineLevel="2" x14ac:dyDescent="0.25">
      <c r="A4336" t="s">
        <v>354</v>
      </c>
      <c r="B4336" t="str">
        <f t="shared" si="1457"/>
        <v>E3539 (GIF) Sta Eq, Terrell-2</v>
      </c>
      <c r="C4336" s="19" t="s">
        <v>1230</v>
      </c>
      <c r="E4336" s="27">
        <v>43159</v>
      </c>
      <c r="F4336" s="249">
        <v>136831.13</v>
      </c>
      <c r="G4336" s="67">
        <v>2.0799999999999999E-2</v>
      </c>
      <c r="H4336" s="250">
        <v>237.17999999999998</v>
      </c>
      <c r="I4336" s="249">
        <f t="shared" si="1458"/>
        <v>136831.13</v>
      </c>
      <c r="J4336" s="67">
        <f t="shared" si="1456"/>
        <v>2.0799999999999999E-2</v>
      </c>
      <c r="K4336" s="259">
        <f t="shared" si="1459"/>
        <v>237.17395866666666</v>
      </c>
      <c r="L4336" s="250">
        <f t="shared" si="1447"/>
        <v>-0.01</v>
      </c>
      <c r="M4336" s="19" t="s">
        <v>1260</v>
      </c>
      <c r="O4336" s="32" t="str">
        <f t="shared" si="1460"/>
        <v>E353</v>
      </c>
      <c r="P4336" s="318"/>
      <c r="T4336" s="19" t="s">
        <v>1260</v>
      </c>
    </row>
    <row r="4337" spans="1:20" outlineLevel="2" x14ac:dyDescent="0.25">
      <c r="A4337" t="s">
        <v>354</v>
      </c>
      <c r="B4337" t="str">
        <f t="shared" si="1457"/>
        <v>E3539 (GIF) Sta Eq, Terrell-3</v>
      </c>
      <c r="C4337" s="19" t="s">
        <v>1230</v>
      </c>
      <c r="E4337" s="27">
        <v>43190</v>
      </c>
      <c r="F4337" s="249">
        <v>136831.13</v>
      </c>
      <c r="G4337" s="67">
        <v>2.0799999999999999E-2</v>
      </c>
      <c r="H4337" s="250">
        <v>237.17999999999998</v>
      </c>
      <c r="I4337" s="249">
        <f t="shared" si="1458"/>
        <v>136831.13</v>
      </c>
      <c r="J4337" s="67">
        <f t="shared" si="1456"/>
        <v>2.0799999999999999E-2</v>
      </c>
      <c r="K4337" s="259">
        <f t="shared" si="1459"/>
        <v>237.17395866666666</v>
      </c>
      <c r="L4337" s="250">
        <f t="shared" si="1447"/>
        <v>-0.01</v>
      </c>
      <c r="M4337" s="19" t="s">
        <v>1260</v>
      </c>
      <c r="O4337" s="32" t="str">
        <f t="shared" si="1460"/>
        <v>E353</v>
      </c>
      <c r="P4337" s="318"/>
      <c r="T4337" s="19" t="s">
        <v>1260</v>
      </c>
    </row>
    <row r="4338" spans="1:20" outlineLevel="2" x14ac:dyDescent="0.25">
      <c r="A4338" t="s">
        <v>354</v>
      </c>
      <c r="B4338" t="str">
        <f t="shared" si="1457"/>
        <v>E3539 (GIF) Sta Eq, Terrell-4</v>
      </c>
      <c r="C4338" s="19" t="s">
        <v>1230</v>
      </c>
      <c r="E4338" s="27">
        <v>43220</v>
      </c>
      <c r="F4338" s="249">
        <v>136831.13</v>
      </c>
      <c r="G4338" s="67">
        <v>2.0799999999999999E-2</v>
      </c>
      <c r="H4338" s="250">
        <v>237.17999999999998</v>
      </c>
      <c r="I4338" s="249">
        <f t="shared" si="1458"/>
        <v>136831.13</v>
      </c>
      <c r="J4338" s="67">
        <f t="shared" si="1456"/>
        <v>2.0799999999999999E-2</v>
      </c>
      <c r="K4338" s="259">
        <f t="shared" si="1459"/>
        <v>237.17395866666666</v>
      </c>
      <c r="L4338" s="250">
        <f t="shared" si="1447"/>
        <v>-0.01</v>
      </c>
      <c r="M4338" s="19" t="s">
        <v>1260</v>
      </c>
      <c r="O4338" s="32" t="str">
        <f t="shared" si="1460"/>
        <v>E353</v>
      </c>
      <c r="P4338" s="318"/>
      <c r="T4338" s="19" t="s">
        <v>1260</v>
      </c>
    </row>
    <row r="4339" spans="1:20" outlineLevel="2" x14ac:dyDescent="0.25">
      <c r="A4339" t="s">
        <v>354</v>
      </c>
      <c r="B4339" t="str">
        <f t="shared" si="1457"/>
        <v>E3539 (GIF) Sta Eq, Terrell-5</v>
      </c>
      <c r="C4339" s="19" t="s">
        <v>1230</v>
      </c>
      <c r="E4339" s="27">
        <v>43251</v>
      </c>
      <c r="F4339" s="249">
        <v>136831.13</v>
      </c>
      <c r="G4339" s="67">
        <v>2.0799999999999999E-2</v>
      </c>
      <c r="H4339" s="250">
        <v>237.17999999999998</v>
      </c>
      <c r="I4339" s="249">
        <f t="shared" si="1458"/>
        <v>136831.13</v>
      </c>
      <c r="J4339" s="67">
        <f t="shared" si="1456"/>
        <v>2.0799999999999999E-2</v>
      </c>
      <c r="K4339" s="259">
        <f t="shared" si="1459"/>
        <v>237.17395866666666</v>
      </c>
      <c r="L4339" s="250">
        <f t="shared" si="1447"/>
        <v>-0.01</v>
      </c>
      <c r="M4339" s="19" t="s">
        <v>1260</v>
      </c>
      <c r="O4339" s="32" t="str">
        <f t="shared" si="1460"/>
        <v>E353</v>
      </c>
      <c r="P4339" s="318"/>
      <c r="T4339" s="19" t="s">
        <v>1260</v>
      </c>
    </row>
    <row r="4340" spans="1:20" outlineLevel="2" x14ac:dyDescent="0.25">
      <c r="A4340" t="s">
        <v>354</v>
      </c>
      <c r="B4340" t="str">
        <f t="shared" si="1457"/>
        <v>E3539 (GIF) Sta Eq, Terrell-6</v>
      </c>
      <c r="C4340" s="19" t="s">
        <v>1230</v>
      </c>
      <c r="E4340" s="27">
        <v>43281</v>
      </c>
      <c r="F4340" s="249">
        <v>136831.13</v>
      </c>
      <c r="G4340" s="67">
        <v>2.0799999999999999E-2</v>
      </c>
      <c r="H4340" s="250">
        <v>237.17999999999998</v>
      </c>
      <c r="I4340" s="249">
        <f t="shared" si="1458"/>
        <v>136831.13</v>
      </c>
      <c r="J4340" s="67">
        <f t="shared" si="1456"/>
        <v>2.0799999999999999E-2</v>
      </c>
      <c r="K4340" s="259">
        <f t="shared" si="1459"/>
        <v>237.17395866666666</v>
      </c>
      <c r="L4340" s="250">
        <f t="shared" si="1447"/>
        <v>-0.01</v>
      </c>
      <c r="M4340" s="19" t="s">
        <v>1260</v>
      </c>
      <c r="O4340" s="32" t="str">
        <f t="shared" si="1460"/>
        <v>E353</v>
      </c>
      <c r="P4340" s="318"/>
      <c r="T4340" s="19" t="s">
        <v>1260</v>
      </c>
    </row>
    <row r="4341" spans="1:20" outlineLevel="2" x14ac:dyDescent="0.25">
      <c r="A4341" t="s">
        <v>354</v>
      </c>
      <c r="B4341" t="str">
        <f t="shared" si="1457"/>
        <v>E3539 (GIF) Sta Eq, Terrell-7</v>
      </c>
      <c r="C4341" s="19" t="s">
        <v>1230</v>
      </c>
      <c r="E4341" s="27">
        <v>43312</v>
      </c>
      <c r="F4341" s="249">
        <v>136831.13</v>
      </c>
      <c r="G4341" s="67">
        <v>2.0799999999999999E-2</v>
      </c>
      <c r="H4341" s="250">
        <v>237.17999999999998</v>
      </c>
      <c r="I4341" s="249">
        <f t="shared" si="1458"/>
        <v>136831.13</v>
      </c>
      <c r="J4341" s="67">
        <f t="shared" si="1456"/>
        <v>2.0799999999999999E-2</v>
      </c>
      <c r="K4341" s="259">
        <f t="shared" si="1459"/>
        <v>237.17395866666666</v>
      </c>
      <c r="L4341" s="250">
        <f t="shared" si="1447"/>
        <v>-0.01</v>
      </c>
      <c r="M4341" s="19" t="s">
        <v>1260</v>
      </c>
      <c r="O4341" s="32" t="str">
        <f t="shared" si="1460"/>
        <v>E353</v>
      </c>
      <c r="P4341" s="318"/>
      <c r="T4341" s="19" t="s">
        <v>1260</v>
      </c>
    </row>
    <row r="4342" spans="1:20" outlineLevel="2" x14ac:dyDescent="0.25">
      <c r="A4342" t="s">
        <v>354</v>
      </c>
      <c r="B4342" t="str">
        <f t="shared" si="1457"/>
        <v>E3539 (GIF) Sta Eq, Terrell-8</v>
      </c>
      <c r="C4342" s="19" t="s">
        <v>1230</v>
      </c>
      <c r="E4342" s="27">
        <v>43343</v>
      </c>
      <c r="F4342" s="249">
        <v>136831.13</v>
      </c>
      <c r="G4342" s="67">
        <v>2.0799999999999999E-2</v>
      </c>
      <c r="H4342" s="250">
        <v>237.17999999999998</v>
      </c>
      <c r="I4342" s="249">
        <f t="shared" si="1458"/>
        <v>136831.13</v>
      </c>
      <c r="J4342" s="67">
        <f t="shared" si="1456"/>
        <v>2.0799999999999999E-2</v>
      </c>
      <c r="K4342" s="259">
        <f t="shared" si="1459"/>
        <v>237.17395866666666</v>
      </c>
      <c r="L4342" s="250">
        <f t="shared" si="1447"/>
        <v>-0.01</v>
      </c>
      <c r="M4342" s="19" t="s">
        <v>1260</v>
      </c>
      <c r="O4342" s="32" t="str">
        <f t="shared" si="1460"/>
        <v>E353</v>
      </c>
      <c r="P4342" s="318"/>
      <c r="T4342" s="19" t="s">
        <v>1260</v>
      </c>
    </row>
    <row r="4343" spans="1:20" outlineLevel="2" x14ac:dyDescent="0.25">
      <c r="A4343" t="s">
        <v>354</v>
      </c>
      <c r="B4343" t="str">
        <f t="shared" si="1457"/>
        <v>E3539 (GIF) Sta Eq, Terrell-9</v>
      </c>
      <c r="C4343" s="19" t="s">
        <v>1230</v>
      </c>
      <c r="E4343" s="27">
        <v>43373</v>
      </c>
      <c r="F4343" s="249">
        <v>136831.13</v>
      </c>
      <c r="G4343" s="67">
        <v>2.0799999999999999E-2</v>
      </c>
      <c r="H4343" s="250">
        <v>237.17999999999998</v>
      </c>
      <c r="I4343" s="249">
        <f t="shared" si="1458"/>
        <v>136831.13</v>
      </c>
      <c r="J4343" s="67">
        <f t="shared" si="1456"/>
        <v>2.0799999999999999E-2</v>
      </c>
      <c r="K4343" s="259">
        <f t="shared" si="1459"/>
        <v>237.17395866666666</v>
      </c>
      <c r="L4343" s="250">
        <f t="shared" si="1447"/>
        <v>-0.01</v>
      </c>
      <c r="M4343" s="19" t="s">
        <v>1260</v>
      </c>
      <c r="O4343" s="32" t="str">
        <f t="shared" si="1460"/>
        <v>E353</v>
      </c>
      <c r="P4343" s="318"/>
      <c r="T4343" s="19" t="s">
        <v>1260</v>
      </c>
    </row>
    <row r="4344" spans="1:20" outlineLevel="2" x14ac:dyDescent="0.25">
      <c r="A4344" t="s">
        <v>354</v>
      </c>
      <c r="B4344" t="str">
        <f t="shared" si="1457"/>
        <v>E3539 (GIF) Sta Eq, Terrell-10</v>
      </c>
      <c r="C4344" s="19" t="s">
        <v>1230</v>
      </c>
      <c r="E4344" s="27">
        <v>43404</v>
      </c>
      <c r="F4344" s="249">
        <v>136831.13</v>
      </c>
      <c r="G4344" s="67">
        <v>2.0799999999999999E-2</v>
      </c>
      <c r="H4344" s="250">
        <v>237.17999999999998</v>
      </c>
      <c r="I4344" s="249">
        <f t="shared" si="1458"/>
        <v>136831.13</v>
      </c>
      <c r="J4344" s="67">
        <f t="shared" si="1456"/>
        <v>2.0799999999999999E-2</v>
      </c>
      <c r="K4344" s="259">
        <f t="shared" si="1459"/>
        <v>237.17395866666666</v>
      </c>
      <c r="L4344" s="250">
        <f t="shared" si="1447"/>
        <v>-0.01</v>
      </c>
      <c r="M4344" s="19" t="s">
        <v>1260</v>
      </c>
      <c r="O4344" s="32" t="str">
        <f t="shared" si="1460"/>
        <v>E353</v>
      </c>
      <c r="P4344" s="318"/>
      <c r="T4344" s="19" t="s">
        <v>1260</v>
      </c>
    </row>
    <row r="4345" spans="1:20" outlineLevel="2" x14ac:dyDescent="0.25">
      <c r="A4345" t="s">
        <v>354</v>
      </c>
      <c r="B4345" t="str">
        <f t="shared" si="1457"/>
        <v>E3539 (GIF) Sta Eq, Terrell-11</v>
      </c>
      <c r="C4345" s="19" t="s">
        <v>1230</v>
      </c>
      <c r="E4345" s="27">
        <v>43434</v>
      </c>
      <c r="F4345" s="249">
        <v>136831.13</v>
      </c>
      <c r="G4345" s="67">
        <v>2.0799999999999999E-2</v>
      </c>
      <c r="H4345" s="250">
        <v>237.17999999999998</v>
      </c>
      <c r="I4345" s="249">
        <f t="shared" si="1458"/>
        <v>136831.13</v>
      </c>
      <c r="J4345" s="67">
        <f t="shared" si="1456"/>
        <v>2.0799999999999999E-2</v>
      </c>
      <c r="K4345" s="259">
        <f t="shared" si="1459"/>
        <v>237.17395866666666</v>
      </c>
      <c r="L4345" s="250">
        <f t="shared" si="1447"/>
        <v>-0.01</v>
      </c>
      <c r="M4345" s="19" t="s">
        <v>1260</v>
      </c>
      <c r="O4345" s="32" t="str">
        <f t="shared" si="1460"/>
        <v>E353</v>
      </c>
      <c r="P4345" s="318"/>
      <c r="T4345" s="19" t="s">
        <v>1260</v>
      </c>
    </row>
    <row r="4346" spans="1:20" outlineLevel="2" x14ac:dyDescent="0.25">
      <c r="A4346" t="s">
        <v>354</v>
      </c>
      <c r="B4346" t="str">
        <f t="shared" si="1457"/>
        <v>E3539 (GIF) Sta Eq, Terrell-12</v>
      </c>
      <c r="C4346" s="19" t="s">
        <v>1230</v>
      </c>
      <c r="E4346" s="27">
        <v>43465</v>
      </c>
      <c r="F4346" s="249">
        <v>136831.13</v>
      </c>
      <c r="G4346" s="67">
        <v>2.0799999999999999E-2</v>
      </c>
      <c r="H4346" s="250">
        <v>237.17999999999998</v>
      </c>
      <c r="I4346" s="249">
        <f t="shared" si="1458"/>
        <v>136831.13</v>
      </c>
      <c r="J4346" s="67">
        <f t="shared" si="1456"/>
        <v>2.0799999999999999E-2</v>
      </c>
      <c r="K4346" s="259">
        <f t="shared" si="1459"/>
        <v>237.17395866666666</v>
      </c>
      <c r="L4346" s="250">
        <f t="shared" si="1447"/>
        <v>-0.01</v>
      </c>
      <c r="M4346" s="19" t="s">
        <v>1260</v>
      </c>
      <c r="O4346" s="32" t="str">
        <f t="shared" si="1460"/>
        <v>E353</v>
      </c>
      <c r="P4346" s="318"/>
      <c r="T4346" s="19" t="s">
        <v>1260</v>
      </c>
    </row>
    <row r="4347" spans="1:20" s="19" customFormat="1" ht="15.75" outlineLevel="1" thickBot="1" x14ac:dyDescent="0.3">
      <c r="A4347" s="28" t="s">
        <v>957</v>
      </c>
      <c r="C4347" s="20" t="s">
        <v>1233</v>
      </c>
      <c r="E4347" s="104" t="s">
        <v>1266</v>
      </c>
      <c r="F4347" s="29"/>
      <c r="G4347" s="30"/>
      <c r="H4347" s="41">
        <f>SUBTOTAL(9,H4335:H4346)</f>
        <v>2846.1599999999994</v>
      </c>
      <c r="I4347" s="29"/>
      <c r="J4347" s="30">
        <f t="shared" si="1456"/>
        <v>0</v>
      </c>
      <c r="K4347" s="41">
        <f>SUBTOTAL(9,K4335:K4346)</f>
        <v>2846.0875040000005</v>
      </c>
      <c r="L4347" s="41">
        <f t="shared" si="1447"/>
        <v>-7.0000000000000007E-2</v>
      </c>
      <c r="O4347" s="32" t="str">
        <f>LEFT(A4347,5)</f>
        <v>E3539</v>
      </c>
      <c r="P4347" s="318">
        <f>-L4347/2</f>
        <v>3.5000000000000003E-2</v>
      </c>
    </row>
    <row r="4348" spans="1:20" ht="15.75" outlineLevel="2" thickTop="1" x14ac:dyDescent="0.25">
      <c r="A4348" t="s">
        <v>355</v>
      </c>
      <c r="B4348" t="str">
        <f t="shared" ref="B4348:B4359" si="1461">CONCATENATE(A4348,"-",MONTH(E4348))</f>
        <v>E3539 (GIF) Sta Eq, Texaco West-1</v>
      </c>
      <c r="C4348" s="19" t="s">
        <v>1230</v>
      </c>
      <c r="E4348" s="27">
        <v>43131</v>
      </c>
      <c r="F4348" s="249">
        <v>13112.67</v>
      </c>
      <c r="G4348" s="67">
        <v>2.0799999999999999E-2</v>
      </c>
      <c r="H4348" s="250">
        <v>22.73</v>
      </c>
      <c r="I4348" s="249">
        <f t="shared" ref="I4348:I4359" si="1462">VLOOKUP(CONCATENATE(A4348,"-12"),$B$6:$F$7816,5,FALSE)</f>
        <v>13112.67</v>
      </c>
      <c r="J4348" s="67">
        <f t="shared" si="1456"/>
        <v>2.0799999999999999E-2</v>
      </c>
      <c r="K4348" s="259">
        <f t="shared" ref="K4348:K4359" si="1463">I4348*J4348/12</f>
        <v>22.728628</v>
      </c>
      <c r="L4348" s="250">
        <f t="shared" si="1447"/>
        <v>0</v>
      </c>
      <c r="M4348" s="19" t="s">
        <v>1260</v>
      </c>
      <c r="O4348" s="32" t="str">
        <f t="shared" ref="O4348:O4359" si="1464">LEFT(A4348,4)</f>
        <v>E353</v>
      </c>
      <c r="P4348" s="318"/>
      <c r="T4348" s="19" t="s">
        <v>1260</v>
      </c>
    </row>
    <row r="4349" spans="1:20" outlineLevel="2" x14ac:dyDescent="0.25">
      <c r="A4349" t="s">
        <v>355</v>
      </c>
      <c r="B4349" t="str">
        <f t="shared" si="1461"/>
        <v>E3539 (GIF) Sta Eq, Texaco West-2</v>
      </c>
      <c r="C4349" s="19" t="s">
        <v>1230</v>
      </c>
      <c r="E4349" s="27">
        <v>43159</v>
      </c>
      <c r="F4349" s="249">
        <v>13112.67</v>
      </c>
      <c r="G4349" s="67">
        <v>2.0799999999999999E-2</v>
      </c>
      <c r="H4349" s="250">
        <v>22.73</v>
      </c>
      <c r="I4349" s="249">
        <f t="shared" si="1462"/>
        <v>13112.67</v>
      </c>
      <c r="J4349" s="67">
        <f t="shared" si="1456"/>
        <v>2.0799999999999999E-2</v>
      </c>
      <c r="K4349" s="259">
        <f t="shared" si="1463"/>
        <v>22.728628</v>
      </c>
      <c r="L4349" s="250">
        <f t="shared" si="1447"/>
        <v>0</v>
      </c>
      <c r="M4349" s="19" t="s">
        <v>1260</v>
      </c>
      <c r="O4349" s="32" t="str">
        <f t="shared" si="1464"/>
        <v>E353</v>
      </c>
      <c r="P4349" s="318"/>
      <c r="T4349" s="19" t="s">
        <v>1260</v>
      </c>
    </row>
    <row r="4350" spans="1:20" outlineLevel="2" x14ac:dyDescent="0.25">
      <c r="A4350" t="s">
        <v>355</v>
      </c>
      <c r="B4350" t="str">
        <f t="shared" si="1461"/>
        <v>E3539 (GIF) Sta Eq, Texaco West-3</v>
      </c>
      <c r="C4350" s="19" t="s">
        <v>1230</v>
      </c>
      <c r="E4350" s="27">
        <v>43190</v>
      </c>
      <c r="F4350" s="249">
        <v>13112.67</v>
      </c>
      <c r="G4350" s="67">
        <v>2.0799999999999999E-2</v>
      </c>
      <c r="H4350" s="250">
        <v>22.73</v>
      </c>
      <c r="I4350" s="249">
        <f t="shared" si="1462"/>
        <v>13112.67</v>
      </c>
      <c r="J4350" s="67">
        <f t="shared" si="1456"/>
        <v>2.0799999999999999E-2</v>
      </c>
      <c r="K4350" s="259">
        <f t="shared" si="1463"/>
        <v>22.728628</v>
      </c>
      <c r="L4350" s="250">
        <f t="shared" si="1447"/>
        <v>0</v>
      </c>
      <c r="M4350" s="19" t="s">
        <v>1260</v>
      </c>
      <c r="O4350" s="32" t="str">
        <f t="shared" si="1464"/>
        <v>E353</v>
      </c>
      <c r="P4350" s="318"/>
      <c r="T4350" s="19" t="s">
        <v>1260</v>
      </c>
    </row>
    <row r="4351" spans="1:20" outlineLevel="2" x14ac:dyDescent="0.25">
      <c r="A4351" t="s">
        <v>355</v>
      </c>
      <c r="B4351" t="str">
        <f t="shared" si="1461"/>
        <v>E3539 (GIF) Sta Eq, Texaco West-4</v>
      </c>
      <c r="C4351" s="19" t="s">
        <v>1230</v>
      </c>
      <c r="E4351" s="27">
        <v>43220</v>
      </c>
      <c r="F4351" s="249">
        <v>13112.67</v>
      </c>
      <c r="G4351" s="67">
        <v>2.0799999999999999E-2</v>
      </c>
      <c r="H4351" s="250">
        <v>22.73</v>
      </c>
      <c r="I4351" s="249">
        <f t="shared" si="1462"/>
        <v>13112.67</v>
      </c>
      <c r="J4351" s="67">
        <f t="shared" si="1456"/>
        <v>2.0799999999999999E-2</v>
      </c>
      <c r="K4351" s="259">
        <f t="shared" si="1463"/>
        <v>22.728628</v>
      </c>
      <c r="L4351" s="250">
        <f t="shared" si="1447"/>
        <v>0</v>
      </c>
      <c r="M4351" s="19" t="s">
        <v>1260</v>
      </c>
      <c r="O4351" s="32" t="str">
        <f t="shared" si="1464"/>
        <v>E353</v>
      </c>
      <c r="P4351" s="318"/>
      <c r="T4351" s="19" t="s">
        <v>1260</v>
      </c>
    </row>
    <row r="4352" spans="1:20" outlineLevel="2" x14ac:dyDescent="0.25">
      <c r="A4352" t="s">
        <v>355</v>
      </c>
      <c r="B4352" t="str">
        <f t="shared" si="1461"/>
        <v>E3539 (GIF) Sta Eq, Texaco West-5</v>
      </c>
      <c r="C4352" s="19" t="s">
        <v>1230</v>
      </c>
      <c r="E4352" s="27">
        <v>43251</v>
      </c>
      <c r="F4352" s="249">
        <v>13112.67</v>
      </c>
      <c r="G4352" s="67">
        <v>2.0799999999999999E-2</v>
      </c>
      <c r="H4352" s="250">
        <v>22.73</v>
      </c>
      <c r="I4352" s="249">
        <f t="shared" si="1462"/>
        <v>13112.67</v>
      </c>
      <c r="J4352" s="67">
        <f t="shared" si="1456"/>
        <v>2.0799999999999999E-2</v>
      </c>
      <c r="K4352" s="259">
        <f t="shared" si="1463"/>
        <v>22.728628</v>
      </c>
      <c r="L4352" s="250">
        <f t="shared" si="1447"/>
        <v>0</v>
      </c>
      <c r="M4352" s="19" t="s">
        <v>1260</v>
      </c>
      <c r="O4352" s="32" t="str">
        <f t="shared" si="1464"/>
        <v>E353</v>
      </c>
      <c r="P4352" s="318"/>
      <c r="T4352" s="19" t="s">
        <v>1260</v>
      </c>
    </row>
    <row r="4353" spans="1:20" outlineLevel="2" x14ac:dyDescent="0.25">
      <c r="A4353" t="s">
        <v>355</v>
      </c>
      <c r="B4353" t="str">
        <f t="shared" si="1461"/>
        <v>E3539 (GIF) Sta Eq, Texaco West-6</v>
      </c>
      <c r="C4353" s="19" t="s">
        <v>1230</v>
      </c>
      <c r="E4353" s="27">
        <v>43281</v>
      </c>
      <c r="F4353" s="249">
        <v>13112.67</v>
      </c>
      <c r="G4353" s="67">
        <v>2.0799999999999999E-2</v>
      </c>
      <c r="H4353" s="250">
        <v>22.73</v>
      </c>
      <c r="I4353" s="249">
        <f t="shared" si="1462"/>
        <v>13112.67</v>
      </c>
      <c r="J4353" s="67">
        <f t="shared" si="1456"/>
        <v>2.0799999999999999E-2</v>
      </c>
      <c r="K4353" s="259">
        <f t="shared" si="1463"/>
        <v>22.728628</v>
      </c>
      <c r="L4353" s="250">
        <f t="shared" si="1447"/>
        <v>0</v>
      </c>
      <c r="M4353" s="19" t="s">
        <v>1260</v>
      </c>
      <c r="O4353" s="32" t="str">
        <f t="shared" si="1464"/>
        <v>E353</v>
      </c>
      <c r="P4353" s="318"/>
      <c r="T4353" s="19" t="s">
        <v>1260</v>
      </c>
    </row>
    <row r="4354" spans="1:20" outlineLevel="2" x14ac:dyDescent="0.25">
      <c r="A4354" t="s">
        <v>355</v>
      </c>
      <c r="B4354" t="str">
        <f t="shared" si="1461"/>
        <v>E3539 (GIF) Sta Eq, Texaco West-7</v>
      </c>
      <c r="C4354" s="19" t="s">
        <v>1230</v>
      </c>
      <c r="E4354" s="27">
        <v>43312</v>
      </c>
      <c r="F4354" s="249">
        <v>13112.67</v>
      </c>
      <c r="G4354" s="67">
        <v>2.0799999999999999E-2</v>
      </c>
      <c r="H4354" s="250">
        <v>22.73</v>
      </c>
      <c r="I4354" s="249">
        <f t="shared" si="1462"/>
        <v>13112.67</v>
      </c>
      <c r="J4354" s="67">
        <f t="shared" si="1456"/>
        <v>2.0799999999999999E-2</v>
      </c>
      <c r="K4354" s="259">
        <f t="shared" si="1463"/>
        <v>22.728628</v>
      </c>
      <c r="L4354" s="250">
        <f t="shared" si="1447"/>
        <v>0</v>
      </c>
      <c r="M4354" s="19" t="s">
        <v>1260</v>
      </c>
      <c r="O4354" s="32" t="str">
        <f t="shared" si="1464"/>
        <v>E353</v>
      </c>
      <c r="P4354" s="318"/>
      <c r="T4354" s="19" t="s">
        <v>1260</v>
      </c>
    </row>
    <row r="4355" spans="1:20" outlineLevel="2" x14ac:dyDescent="0.25">
      <c r="A4355" t="s">
        <v>355</v>
      </c>
      <c r="B4355" t="str">
        <f t="shared" si="1461"/>
        <v>E3539 (GIF) Sta Eq, Texaco West-8</v>
      </c>
      <c r="C4355" s="19" t="s">
        <v>1230</v>
      </c>
      <c r="E4355" s="27">
        <v>43343</v>
      </c>
      <c r="F4355" s="249">
        <v>13112.67</v>
      </c>
      <c r="G4355" s="67">
        <v>2.0799999999999999E-2</v>
      </c>
      <c r="H4355" s="250">
        <v>22.73</v>
      </c>
      <c r="I4355" s="249">
        <f t="shared" si="1462"/>
        <v>13112.67</v>
      </c>
      <c r="J4355" s="67">
        <f t="shared" si="1456"/>
        <v>2.0799999999999999E-2</v>
      </c>
      <c r="K4355" s="259">
        <f t="shared" si="1463"/>
        <v>22.728628</v>
      </c>
      <c r="L4355" s="250">
        <f t="shared" si="1447"/>
        <v>0</v>
      </c>
      <c r="M4355" s="19" t="s">
        <v>1260</v>
      </c>
      <c r="O4355" s="32" t="str">
        <f t="shared" si="1464"/>
        <v>E353</v>
      </c>
      <c r="P4355" s="318"/>
      <c r="T4355" s="19" t="s">
        <v>1260</v>
      </c>
    </row>
    <row r="4356" spans="1:20" outlineLevel="2" x14ac:dyDescent="0.25">
      <c r="A4356" t="s">
        <v>355</v>
      </c>
      <c r="B4356" t="str">
        <f t="shared" si="1461"/>
        <v>E3539 (GIF) Sta Eq, Texaco West-9</v>
      </c>
      <c r="C4356" s="19" t="s">
        <v>1230</v>
      </c>
      <c r="E4356" s="27">
        <v>43373</v>
      </c>
      <c r="F4356" s="249">
        <v>13112.67</v>
      </c>
      <c r="G4356" s="67">
        <v>2.0799999999999999E-2</v>
      </c>
      <c r="H4356" s="250">
        <v>22.73</v>
      </c>
      <c r="I4356" s="249">
        <f t="shared" si="1462"/>
        <v>13112.67</v>
      </c>
      <c r="J4356" s="67">
        <f t="shared" si="1456"/>
        <v>2.0799999999999999E-2</v>
      </c>
      <c r="K4356" s="259">
        <f t="shared" si="1463"/>
        <v>22.728628</v>
      </c>
      <c r="L4356" s="250">
        <f t="shared" si="1447"/>
        <v>0</v>
      </c>
      <c r="M4356" s="19" t="s">
        <v>1260</v>
      </c>
      <c r="O4356" s="32" t="str">
        <f t="shared" si="1464"/>
        <v>E353</v>
      </c>
      <c r="P4356" s="318"/>
      <c r="T4356" s="19" t="s">
        <v>1260</v>
      </c>
    </row>
    <row r="4357" spans="1:20" outlineLevel="2" x14ac:dyDescent="0.25">
      <c r="A4357" t="s">
        <v>355</v>
      </c>
      <c r="B4357" t="str">
        <f t="shared" si="1461"/>
        <v>E3539 (GIF) Sta Eq, Texaco West-10</v>
      </c>
      <c r="C4357" s="19" t="s">
        <v>1230</v>
      </c>
      <c r="E4357" s="27">
        <v>43404</v>
      </c>
      <c r="F4357" s="249">
        <v>13112.67</v>
      </c>
      <c r="G4357" s="67">
        <v>2.0799999999999999E-2</v>
      </c>
      <c r="H4357" s="250">
        <v>22.73</v>
      </c>
      <c r="I4357" s="249">
        <f t="shared" si="1462"/>
        <v>13112.67</v>
      </c>
      <c r="J4357" s="67">
        <f t="shared" si="1456"/>
        <v>2.0799999999999999E-2</v>
      </c>
      <c r="K4357" s="259">
        <f t="shared" si="1463"/>
        <v>22.728628</v>
      </c>
      <c r="L4357" s="250">
        <f t="shared" si="1447"/>
        <v>0</v>
      </c>
      <c r="M4357" s="19" t="s">
        <v>1260</v>
      </c>
      <c r="O4357" s="32" t="str">
        <f t="shared" si="1464"/>
        <v>E353</v>
      </c>
      <c r="P4357" s="318"/>
      <c r="T4357" s="19" t="s">
        <v>1260</v>
      </c>
    </row>
    <row r="4358" spans="1:20" outlineLevel="2" x14ac:dyDescent="0.25">
      <c r="A4358" t="s">
        <v>355</v>
      </c>
      <c r="B4358" t="str">
        <f t="shared" si="1461"/>
        <v>E3539 (GIF) Sta Eq, Texaco West-11</v>
      </c>
      <c r="C4358" s="19" t="s">
        <v>1230</v>
      </c>
      <c r="E4358" s="27">
        <v>43434</v>
      </c>
      <c r="F4358" s="249">
        <v>13112.67</v>
      </c>
      <c r="G4358" s="67">
        <v>2.0799999999999999E-2</v>
      </c>
      <c r="H4358" s="250">
        <v>22.73</v>
      </c>
      <c r="I4358" s="249">
        <f t="shared" si="1462"/>
        <v>13112.67</v>
      </c>
      <c r="J4358" s="67">
        <f t="shared" si="1456"/>
        <v>2.0799999999999999E-2</v>
      </c>
      <c r="K4358" s="259">
        <f t="shared" si="1463"/>
        <v>22.728628</v>
      </c>
      <c r="L4358" s="250">
        <f t="shared" si="1447"/>
        <v>0</v>
      </c>
      <c r="M4358" s="19" t="s">
        <v>1260</v>
      </c>
      <c r="O4358" s="32" t="str">
        <f t="shared" si="1464"/>
        <v>E353</v>
      </c>
      <c r="P4358" s="318"/>
      <c r="T4358" s="19" t="s">
        <v>1260</v>
      </c>
    </row>
    <row r="4359" spans="1:20" outlineLevel="2" x14ac:dyDescent="0.25">
      <c r="A4359" t="s">
        <v>355</v>
      </c>
      <c r="B4359" t="str">
        <f t="shared" si="1461"/>
        <v>E3539 (GIF) Sta Eq, Texaco West-12</v>
      </c>
      <c r="C4359" s="19" t="s">
        <v>1230</v>
      </c>
      <c r="E4359" s="27">
        <v>43465</v>
      </c>
      <c r="F4359" s="249">
        <v>13112.67</v>
      </c>
      <c r="G4359" s="67">
        <v>2.0799999999999999E-2</v>
      </c>
      <c r="H4359" s="250">
        <v>22.73</v>
      </c>
      <c r="I4359" s="249">
        <f t="shared" si="1462"/>
        <v>13112.67</v>
      </c>
      <c r="J4359" s="67">
        <f t="shared" si="1456"/>
        <v>2.0799999999999999E-2</v>
      </c>
      <c r="K4359" s="259">
        <f t="shared" si="1463"/>
        <v>22.728628</v>
      </c>
      <c r="L4359" s="250">
        <f t="shared" si="1447"/>
        <v>0</v>
      </c>
      <c r="M4359" s="19" t="s">
        <v>1260</v>
      </c>
      <c r="O4359" s="32" t="str">
        <f t="shared" si="1464"/>
        <v>E353</v>
      </c>
      <c r="P4359" s="318"/>
      <c r="T4359" s="19" t="s">
        <v>1260</v>
      </c>
    </row>
    <row r="4360" spans="1:20" s="19" customFormat="1" ht="15.75" outlineLevel="1" thickBot="1" x14ac:dyDescent="0.3">
      <c r="A4360" s="28" t="s">
        <v>958</v>
      </c>
      <c r="C4360" s="20" t="s">
        <v>1233</v>
      </c>
      <c r="E4360" s="104" t="s">
        <v>1266</v>
      </c>
      <c r="F4360" s="29"/>
      <c r="G4360" s="30"/>
      <c r="H4360" s="41">
        <f>SUBTOTAL(9,H4348:H4359)</f>
        <v>272.75999999999993</v>
      </c>
      <c r="I4360" s="29"/>
      <c r="J4360" s="30">
        <f t="shared" si="1456"/>
        <v>0</v>
      </c>
      <c r="K4360" s="41">
        <f>SUBTOTAL(9,K4348:K4359)</f>
        <v>272.74353600000006</v>
      </c>
      <c r="L4360" s="41">
        <f t="shared" si="1447"/>
        <v>-0.02</v>
      </c>
      <c r="O4360" s="32" t="str">
        <f>LEFT(A4360,5)</f>
        <v>E3539</v>
      </c>
      <c r="P4360" s="318">
        <f>-L4360/2</f>
        <v>0.01</v>
      </c>
    </row>
    <row r="4361" spans="1:20" ht="15.75" outlineLevel="2" thickTop="1" x14ac:dyDescent="0.25">
      <c r="A4361" t="s">
        <v>356</v>
      </c>
      <c r="B4361" t="str">
        <f t="shared" ref="B4361:B4372" si="1465">CONCATENATE(A4361,"-",MONTH(E4361))</f>
        <v>E3539 (GIF) Sta Eq, Upper Baker-1</v>
      </c>
      <c r="C4361" s="19" t="s">
        <v>1230</v>
      </c>
      <c r="E4361" s="27">
        <v>43131</v>
      </c>
      <c r="F4361" s="249">
        <v>2705503.41</v>
      </c>
      <c r="G4361" s="67">
        <v>2.0799999999999999E-2</v>
      </c>
      <c r="H4361" s="250">
        <v>4689.54</v>
      </c>
      <c r="I4361" s="249">
        <f t="shared" ref="I4361:I4372" si="1466">VLOOKUP(CONCATENATE(A4361,"-12"),$B$6:$F$7816,5,FALSE)</f>
        <v>2705503.41</v>
      </c>
      <c r="J4361" s="67">
        <f t="shared" si="1456"/>
        <v>2.0799999999999999E-2</v>
      </c>
      <c r="K4361" s="259">
        <f t="shared" ref="K4361:K4372" si="1467">I4361*J4361/12</f>
        <v>4689.5392440000005</v>
      </c>
      <c r="L4361" s="250">
        <f t="shared" si="1447"/>
        <v>0</v>
      </c>
      <c r="M4361" s="19" t="s">
        <v>1260</v>
      </c>
      <c r="O4361" s="32" t="str">
        <f t="shared" ref="O4361:O4372" si="1468">LEFT(A4361,4)</f>
        <v>E353</v>
      </c>
      <c r="P4361" s="318"/>
      <c r="T4361" s="19" t="s">
        <v>1260</v>
      </c>
    </row>
    <row r="4362" spans="1:20" outlineLevel="2" x14ac:dyDescent="0.25">
      <c r="A4362" t="s">
        <v>356</v>
      </c>
      <c r="B4362" t="str">
        <f t="shared" si="1465"/>
        <v>E3539 (GIF) Sta Eq, Upper Baker-2</v>
      </c>
      <c r="C4362" s="19" t="s">
        <v>1230</v>
      </c>
      <c r="E4362" s="27">
        <v>43159</v>
      </c>
      <c r="F4362" s="249">
        <v>2705503.41</v>
      </c>
      <c r="G4362" s="67">
        <v>2.0799999999999999E-2</v>
      </c>
      <c r="H4362" s="250">
        <v>4689.54</v>
      </c>
      <c r="I4362" s="249">
        <f t="shared" si="1466"/>
        <v>2705503.41</v>
      </c>
      <c r="J4362" s="67">
        <f t="shared" si="1456"/>
        <v>2.0799999999999999E-2</v>
      </c>
      <c r="K4362" s="259">
        <f t="shared" si="1467"/>
        <v>4689.5392440000005</v>
      </c>
      <c r="L4362" s="250">
        <f t="shared" si="1447"/>
        <v>0</v>
      </c>
      <c r="M4362" s="19" t="s">
        <v>1260</v>
      </c>
      <c r="O4362" s="32" t="str">
        <f t="shared" si="1468"/>
        <v>E353</v>
      </c>
      <c r="P4362" s="318"/>
      <c r="T4362" s="19" t="s">
        <v>1260</v>
      </c>
    </row>
    <row r="4363" spans="1:20" outlineLevel="2" x14ac:dyDescent="0.25">
      <c r="A4363" t="s">
        <v>356</v>
      </c>
      <c r="B4363" t="str">
        <f t="shared" si="1465"/>
        <v>E3539 (GIF) Sta Eq, Upper Baker-3</v>
      </c>
      <c r="C4363" s="19" t="s">
        <v>1230</v>
      </c>
      <c r="E4363" s="27">
        <v>43190</v>
      </c>
      <c r="F4363" s="249">
        <v>2705503.41</v>
      </c>
      <c r="G4363" s="67">
        <v>2.0799999999999999E-2</v>
      </c>
      <c r="H4363" s="250">
        <v>4689.54</v>
      </c>
      <c r="I4363" s="249">
        <f t="shared" si="1466"/>
        <v>2705503.41</v>
      </c>
      <c r="J4363" s="67">
        <f t="shared" si="1456"/>
        <v>2.0799999999999999E-2</v>
      </c>
      <c r="K4363" s="259">
        <f t="shared" si="1467"/>
        <v>4689.5392440000005</v>
      </c>
      <c r="L4363" s="250">
        <f t="shared" si="1447"/>
        <v>0</v>
      </c>
      <c r="M4363" s="19" t="s">
        <v>1260</v>
      </c>
      <c r="O4363" s="32" t="str">
        <f t="shared" si="1468"/>
        <v>E353</v>
      </c>
      <c r="P4363" s="318"/>
      <c r="T4363" s="19" t="s">
        <v>1260</v>
      </c>
    </row>
    <row r="4364" spans="1:20" outlineLevel="2" x14ac:dyDescent="0.25">
      <c r="A4364" t="s">
        <v>356</v>
      </c>
      <c r="B4364" t="str">
        <f t="shared" si="1465"/>
        <v>E3539 (GIF) Sta Eq, Upper Baker-4</v>
      </c>
      <c r="C4364" s="19" t="s">
        <v>1230</v>
      </c>
      <c r="E4364" s="27">
        <v>43220</v>
      </c>
      <c r="F4364" s="249">
        <v>2705503.41</v>
      </c>
      <c r="G4364" s="67">
        <v>2.0799999999999999E-2</v>
      </c>
      <c r="H4364" s="250">
        <v>4689.54</v>
      </c>
      <c r="I4364" s="249">
        <f t="shared" si="1466"/>
        <v>2705503.41</v>
      </c>
      <c r="J4364" s="67">
        <f t="shared" si="1456"/>
        <v>2.0799999999999999E-2</v>
      </c>
      <c r="K4364" s="259">
        <f t="shared" si="1467"/>
        <v>4689.5392440000005</v>
      </c>
      <c r="L4364" s="250">
        <f t="shared" si="1447"/>
        <v>0</v>
      </c>
      <c r="M4364" s="19" t="s">
        <v>1260</v>
      </c>
      <c r="O4364" s="32" t="str">
        <f t="shared" si="1468"/>
        <v>E353</v>
      </c>
      <c r="P4364" s="318"/>
      <c r="T4364" s="19" t="s">
        <v>1260</v>
      </c>
    </row>
    <row r="4365" spans="1:20" outlineLevel="2" x14ac:dyDescent="0.25">
      <c r="A4365" t="s">
        <v>356</v>
      </c>
      <c r="B4365" t="str">
        <f t="shared" si="1465"/>
        <v>E3539 (GIF) Sta Eq, Upper Baker-5</v>
      </c>
      <c r="C4365" s="19" t="s">
        <v>1230</v>
      </c>
      <c r="E4365" s="27">
        <v>43251</v>
      </c>
      <c r="F4365" s="249">
        <v>2705503.41</v>
      </c>
      <c r="G4365" s="67">
        <v>2.0799999999999999E-2</v>
      </c>
      <c r="H4365" s="250">
        <v>4689.54</v>
      </c>
      <c r="I4365" s="249">
        <f t="shared" si="1466"/>
        <v>2705503.41</v>
      </c>
      <c r="J4365" s="67">
        <f t="shared" si="1456"/>
        <v>2.0799999999999999E-2</v>
      </c>
      <c r="K4365" s="259">
        <f t="shared" si="1467"/>
        <v>4689.5392440000005</v>
      </c>
      <c r="L4365" s="250">
        <f t="shared" si="1447"/>
        <v>0</v>
      </c>
      <c r="M4365" s="19" t="s">
        <v>1260</v>
      </c>
      <c r="O4365" s="32" t="str">
        <f t="shared" si="1468"/>
        <v>E353</v>
      </c>
      <c r="P4365" s="318"/>
      <c r="T4365" s="19" t="s">
        <v>1260</v>
      </c>
    </row>
    <row r="4366" spans="1:20" outlineLevel="2" x14ac:dyDescent="0.25">
      <c r="A4366" t="s">
        <v>356</v>
      </c>
      <c r="B4366" t="str">
        <f t="shared" si="1465"/>
        <v>E3539 (GIF) Sta Eq, Upper Baker-6</v>
      </c>
      <c r="C4366" s="19" t="s">
        <v>1230</v>
      </c>
      <c r="E4366" s="27">
        <v>43281</v>
      </c>
      <c r="F4366" s="249">
        <v>2705503.41</v>
      </c>
      <c r="G4366" s="67">
        <v>2.0799999999999999E-2</v>
      </c>
      <c r="H4366" s="250">
        <v>4689.54</v>
      </c>
      <c r="I4366" s="249">
        <f t="shared" si="1466"/>
        <v>2705503.41</v>
      </c>
      <c r="J4366" s="67">
        <f t="shared" si="1456"/>
        <v>2.0799999999999999E-2</v>
      </c>
      <c r="K4366" s="259">
        <f t="shared" si="1467"/>
        <v>4689.5392440000005</v>
      </c>
      <c r="L4366" s="250">
        <f t="shared" si="1447"/>
        <v>0</v>
      </c>
      <c r="M4366" s="19" t="s">
        <v>1260</v>
      </c>
      <c r="O4366" s="32" t="str">
        <f t="shared" si="1468"/>
        <v>E353</v>
      </c>
      <c r="P4366" s="318"/>
      <c r="T4366" s="19" t="s">
        <v>1260</v>
      </c>
    </row>
    <row r="4367" spans="1:20" outlineLevel="2" x14ac:dyDescent="0.25">
      <c r="A4367" t="s">
        <v>356</v>
      </c>
      <c r="B4367" t="str">
        <f t="shared" si="1465"/>
        <v>E3539 (GIF) Sta Eq, Upper Baker-7</v>
      </c>
      <c r="C4367" s="19" t="s">
        <v>1230</v>
      </c>
      <c r="E4367" s="27">
        <v>43312</v>
      </c>
      <c r="F4367" s="249">
        <v>2705503.41</v>
      </c>
      <c r="G4367" s="67">
        <v>2.0799999999999999E-2</v>
      </c>
      <c r="H4367" s="250">
        <v>4689.54</v>
      </c>
      <c r="I4367" s="249">
        <f t="shared" si="1466"/>
        <v>2705503.41</v>
      </c>
      <c r="J4367" s="67">
        <f t="shared" si="1456"/>
        <v>2.0799999999999999E-2</v>
      </c>
      <c r="K4367" s="259">
        <f t="shared" si="1467"/>
        <v>4689.5392440000005</v>
      </c>
      <c r="L4367" s="250">
        <f t="shared" si="1447"/>
        <v>0</v>
      </c>
      <c r="M4367" s="19" t="s">
        <v>1260</v>
      </c>
      <c r="O4367" s="32" t="str">
        <f t="shared" si="1468"/>
        <v>E353</v>
      </c>
      <c r="P4367" s="318"/>
      <c r="T4367" s="19" t="s">
        <v>1260</v>
      </c>
    </row>
    <row r="4368" spans="1:20" outlineLevel="2" x14ac:dyDescent="0.25">
      <c r="A4368" t="s">
        <v>356</v>
      </c>
      <c r="B4368" t="str">
        <f t="shared" si="1465"/>
        <v>E3539 (GIF) Sta Eq, Upper Baker-8</v>
      </c>
      <c r="C4368" s="19" t="s">
        <v>1230</v>
      </c>
      <c r="E4368" s="27">
        <v>43343</v>
      </c>
      <c r="F4368" s="249">
        <v>2705503.41</v>
      </c>
      <c r="G4368" s="67">
        <v>2.0799999999999999E-2</v>
      </c>
      <c r="H4368" s="250">
        <v>4689.54</v>
      </c>
      <c r="I4368" s="249">
        <f t="shared" si="1466"/>
        <v>2705503.41</v>
      </c>
      <c r="J4368" s="67">
        <f t="shared" si="1456"/>
        <v>2.0799999999999999E-2</v>
      </c>
      <c r="K4368" s="259">
        <f t="shared" si="1467"/>
        <v>4689.5392440000005</v>
      </c>
      <c r="L4368" s="250">
        <f t="shared" si="1447"/>
        <v>0</v>
      </c>
      <c r="M4368" s="19" t="s">
        <v>1260</v>
      </c>
      <c r="O4368" s="32" t="str">
        <f t="shared" si="1468"/>
        <v>E353</v>
      </c>
      <c r="P4368" s="318"/>
      <c r="T4368" s="19" t="s">
        <v>1260</v>
      </c>
    </row>
    <row r="4369" spans="1:20" outlineLevel="2" x14ac:dyDescent="0.25">
      <c r="A4369" t="s">
        <v>356</v>
      </c>
      <c r="B4369" t="str">
        <f t="shared" si="1465"/>
        <v>E3539 (GIF) Sta Eq, Upper Baker-9</v>
      </c>
      <c r="C4369" s="19" t="s">
        <v>1230</v>
      </c>
      <c r="E4369" s="27">
        <v>43373</v>
      </c>
      <c r="F4369" s="249">
        <v>2705503.41</v>
      </c>
      <c r="G4369" s="67">
        <v>2.0799999999999999E-2</v>
      </c>
      <c r="H4369" s="250">
        <v>4689.54</v>
      </c>
      <c r="I4369" s="249">
        <f t="shared" si="1466"/>
        <v>2705503.41</v>
      </c>
      <c r="J4369" s="67">
        <f t="shared" si="1456"/>
        <v>2.0799999999999999E-2</v>
      </c>
      <c r="K4369" s="259">
        <f t="shared" si="1467"/>
        <v>4689.5392440000005</v>
      </c>
      <c r="L4369" s="250">
        <f t="shared" si="1447"/>
        <v>0</v>
      </c>
      <c r="M4369" s="19" t="s">
        <v>1260</v>
      </c>
      <c r="O4369" s="32" t="str">
        <f t="shared" si="1468"/>
        <v>E353</v>
      </c>
      <c r="P4369" s="318"/>
      <c r="T4369" s="19" t="s">
        <v>1260</v>
      </c>
    </row>
    <row r="4370" spans="1:20" outlineLevel="2" x14ac:dyDescent="0.25">
      <c r="A4370" t="s">
        <v>356</v>
      </c>
      <c r="B4370" t="str">
        <f t="shared" si="1465"/>
        <v>E3539 (GIF) Sta Eq, Upper Baker-10</v>
      </c>
      <c r="C4370" s="19" t="s">
        <v>1230</v>
      </c>
      <c r="E4370" s="27">
        <v>43404</v>
      </c>
      <c r="F4370" s="249">
        <v>2705503.41</v>
      </c>
      <c r="G4370" s="67">
        <v>2.0799999999999999E-2</v>
      </c>
      <c r="H4370" s="250">
        <v>4689.54</v>
      </c>
      <c r="I4370" s="249">
        <f t="shared" si="1466"/>
        <v>2705503.41</v>
      </c>
      <c r="J4370" s="67">
        <f t="shared" si="1456"/>
        <v>2.0799999999999999E-2</v>
      </c>
      <c r="K4370" s="259">
        <f t="shared" si="1467"/>
        <v>4689.5392440000005</v>
      </c>
      <c r="L4370" s="250">
        <f t="shared" si="1447"/>
        <v>0</v>
      </c>
      <c r="M4370" s="19" t="s">
        <v>1260</v>
      </c>
      <c r="O4370" s="32" t="str">
        <f t="shared" si="1468"/>
        <v>E353</v>
      </c>
      <c r="P4370" s="318"/>
      <c r="T4370" s="19" t="s">
        <v>1260</v>
      </c>
    </row>
    <row r="4371" spans="1:20" outlineLevel="2" x14ac:dyDescent="0.25">
      <c r="A4371" t="s">
        <v>356</v>
      </c>
      <c r="B4371" t="str">
        <f t="shared" si="1465"/>
        <v>E3539 (GIF) Sta Eq, Upper Baker-11</v>
      </c>
      <c r="C4371" s="19" t="s">
        <v>1230</v>
      </c>
      <c r="E4371" s="27">
        <v>43434</v>
      </c>
      <c r="F4371" s="249">
        <v>2705503.41</v>
      </c>
      <c r="G4371" s="67">
        <v>2.0799999999999999E-2</v>
      </c>
      <c r="H4371" s="250">
        <v>4689.54</v>
      </c>
      <c r="I4371" s="249">
        <f t="shared" si="1466"/>
        <v>2705503.41</v>
      </c>
      <c r="J4371" s="67">
        <f t="shared" si="1456"/>
        <v>2.0799999999999999E-2</v>
      </c>
      <c r="K4371" s="259">
        <f t="shared" si="1467"/>
        <v>4689.5392440000005</v>
      </c>
      <c r="L4371" s="250">
        <f t="shared" si="1447"/>
        <v>0</v>
      </c>
      <c r="M4371" s="19" t="s">
        <v>1260</v>
      </c>
      <c r="O4371" s="32" t="str">
        <f t="shared" si="1468"/>
        <v>E353</v>
      </c>
      <c r="P4371" s="318"/>
      <c r="T4371" s="19" t="s">
        <v>1260</v>
      </c>
    </row>
    <row r="4372" spans="1:20" outlineLevel="2" x14ac:dyDescent="0.25">
      <c r="A4372" t="s">
        <v>356</v>
      </c>
      <c r="B4372" t="str">
        <f t="shared" si="1465"/>
        <v>E3539 (GIF) Sta Eq, Upper Baker-12</v>
      </c>
      <c r="C4372" s="19" t="s">
        <v>1230</v>
      </c>
      <c r="E4372" s="27">
        <v>43465</v>
      </c>
      <c r="F4372" s="249">
        <v>2705503.41</v>
      </c>
      <c r="G4372" s="67">
        <v>2.0799999999999999E-2</v>
      </c>
      <c r="H4372" s="250">
        <v>4689.54</v>
      </c>
      <c r="I4372" s="249">
        <f t="shared" si="1466"/>
        <v>2705503.41</v>
      </c>
      <c r="J4372" s="67">
        <f t="shared" si="1456"/>
        <v>2.0799999999999999E-2</v>
      </c>
      <c r="K4372" s="259">
        <f t="shared" si="1467"/>
        <v>4689.5392440000005</v>
      </c>
      <c r="L4372" s="250">
        <f t="shared" ref="L4372:L4435" si="1469">ROUND(K4372-H4372,2)</f>
        <v>0</v>
      </c>
      <c r="M4372" s="19" t="s">
        <v>1260</v>
      </c>
      <c r="O4372" s="32" t="str">
        <f t="shared" si="1468"/>
        <v>E353</v>
      </c>
      <c r="P4372" s="318"/>
      <c r="T4372" s="19" t="s">
        <v>1260</v>
      </c>
    </row>
    <row r="4373" spans="1:20" s="19" customFormat="1" ht="15.75" outlineLevel="1" thickBot="1" x14ac:dyDescent="0.3">
      <c r="A4373" s="28" t="s">
        <v>959</v>
      </c>
      <c r="C4373" s="20" t="s">
        <v>1233</v>
      </c>
      <c r="E4373" s="104" t="s">
        <v>1266</v>
      </c>
      <c r="F4373" s="29"/>
      <c r="G4373" s="30"/>
      <c r="H4373" s="41">
        <f>SUBTOTAL(9,H4361:H4372)</f>
        <v>56274.48</v>
      </c>
      <c r="I4373" s="29"/>
      <c r="J4373" s="30">
        <f t="shared" si="1456"/>
        <v>0</v>
      </c>
      <c r="K4373" s="41">
        <f>SUBTOTAL(9,K4361:K4372)</f>
        <v>56274.470928000002</v>
      </c>
      <c r="L4373" s="41">
        <f t="shared" si="1469"/>
        <v>-0.01</v>
      </c>
      <c r="O4373" s="32" t="str">
        <f>LEFT(A4373,5)</f>
        <v>E3539</v>
      </c>
      <c r="P4373" s="318">
        <f>-L4373/2</f>
        <v>5.0000000000000001E-3</v>
      </c>
    </row>
    <row r="4374" spans="1:20" ht="15.75" outlineLevel="2" thickTop="1" x14ac:dyDescent="0.25">
      <c r="A4374" t="s">
        <v>357</v>
      </c>
      <c r="B4374" t="str">
        <f t="shared" ref="B4374:B4385" si="1470">CONCATENATE(A4374,"-",MONTH(E4374))</f>
        <v>E3539 (GIF) Sta Eq, WHDE sub@plant-1</v>
      </c>
      <c r="C4374" s="19" t="s">
        <v>1230</v>
      </c>
      <c r="E4374" s="27">
        <v>43131</v>
      </c>
      <c r="F4374" s="249">
        <v>2885148.42</v>
      </c>
      <c r="G4374" s="67">
        <v>2.0799999999999999E-2</v>
      </c>
      <c r="H4374" s="250">
        <v>5000.92</v>
      </c>
      <c r="I4374" s="249">
        <f t="shared" ref="I4374:I4385" si="1471">VLOOKUP(CONCATENATE(A4374,"-12"),$B$6:$F$7816,5,FALSE)</f>
        <v>2885148.42</v>
      </c>
      <c r="J4374" s="67">
        <f t="shared" si="1456"/>
        <v>2.0799999999999999E-2</v>
      </c>
      <c r="K4374" s="259">
        <f t="shared" ref="K4374:K4385" si="1472">I4374*J4374/12</f>
        <v>5000.9239279999993</v>
      </c>
      <c r="L4374" s="250">
        <f t="shared" si="1469"/>
        <v>0</v>
      </c>
      <c r="M4374" s="19" t="s">
        <v>1260</v>
      </c>
      <c r="O4374" s="32" t="str">
        <f t="shared" ref="O4374:O4385" si="1473">LEFT(A4374,4)</f>
        <v>E353</v>
      </c>
      <c r="P4374" s="318"/>
      <c r="T4374" s="19" t="s">
        <v>1260</v>
      </c>
    </row>
    <row r="4375" spans="1:20" outlineLevel="2" x14ac:dyDescent="0.25">
      <c r="A4375" t="s">
        <v>357</v>
      </c>
      <c r="B4375" t="str">
        <f t="shared" si="1470"/>
        <v>E3539 (GIF) Sta Eq, WHDE sub@plant-2</v>
      </c>
      <c r="C4375" s="19" t="s">
        <v>1230</v>
      </c>
      <c r="E4375" s="27">
        <v>43159</v>
      </c>
      <c r="F4375" s="249">
        <v>2885148.42</v>
      </c>
      <c r="G4375" s="67">
        <v>2.0799999999999999E-2</v>
      </c>
      <c r="H4375" s="250">
        <v>5000.92</v>
      </c>
      <c r="I4375" s="249">
        <f t="shared" si="1471"/>
        <v>2885148.42</v>
      </c>
      <c r="J4375" s="67">
        <f t="shared" si="1456"/>
        <v>2.0799999999999999E-2</v>
      </c>
      <c r="K4375" s="259">
        <f t="shared" si="1472"/>
        <v>5000.9239279999993</v>
      </c>
      <c r="L4375" s="250">
        <f t="shared" si="1469"/>
        <v>0</v>
      </c>
      <c r="M4375" s="19" t="s">
        <v>1260</v>
      </c>
      <c r="O4375" s="32" t="str">
        <f t="shared" si="1473"/>
        <v>E353</v>
      </c>
      <c r="P4375" s="318"/>
      <c r="T4375" s="19" t="s">
        <v>1260</v>
      </c>
    </row>
    <row r="4376" spans="1:20" outlineLevel="2" x14ac:dyDescent="0.25">
      <c r="A4376" t="s">
        <v>357</v>
      </c>
      <c r="B4376" t="str">
        <f t="shared" si="1470"/>
        <v>E3539 (GIF) Sta Eq, WHDE sub@plant-3</v>
      </c>
      <c r="C4376" s="19" t="s">
        <v>1230</v>
      </c>
      <c r="E4376" s="27">
        <v>43190</v>
      </c>
      <c r="F4376" s="249">
        <v>2885148.42</v>
      </c>
      <c r="G4376" s="67">
        <v>2.0799999999999999E-2</v>
      </c>
      <c r="H4376" s="250">
        <v>5000.92</v>
      </c>
      <c r="I4376" s="249">
        <f t="shared" si="1471"/>
        <v>2885148.42</v>
      </c>
      <c r="J4376" s="67">
        <f t="shared" si="1456"/>
        <v>2.0799999999999999E-2</v>
      </c>
      <c r="K4376" s="259">
        <f t="shared" si="1472"/>
        <v>5000.9239279999993</v>
      </c>
      <c r="L4376" s="250">
        <f t="shared" si="1469"/>
        <v>0</v>
      </c>
      <c r="M4376" s="19" t="s">
        <v>1260</v>
      </c>
      <c r="O4376" s="32" t="str">
        <f t="shared" si="1473"/>
        <v>E353</v>
      </c>
      <c r="P4376" s="318"/>
      <c r="T4376" s="19" t="s">
        <v>1260</v>
      </c>
    </row>
    <row r="4377" spans="1:20" outlineLevel="2" x14ac:dyDescent="0.25">
      <c r="A4377" t="s">
        <v>357</v>
      </c>
      <c r="B4377" t="str">
        <f t="shared" si="1470"/>
        <v>E3539 (GIF) Sta Eq, WHDE sub@plant-4</v>
      </c>
      <c r="C4377" s="19" t="s">
        <v>1230</v>
      </c>
      <c r="E4377" s="27">
        <v>43220</v>
      </c>
      <c r="F4377" s="249">
        <v>2885148.42</v>
      </c>
      <c r="G4377" s="67">
        <v>2.0799999999999999E-2</v>
      </c>
      <c r="H4377" s="250">
        <v>5000.92</v>
      </c>
      <c r="I4377" s="249">
        <f t="shared" si="1471"/>
        <v>2885148.42</v>
      </c>
      <c r="J4377" s="67">
        <f t="shared" si="1456"/>
        <v>2.0799999999999999E-2</v>
      </c>
      <c r="K4377" s="259">
        <f t="shared" si="1472"/>
        <v>5000.9239279999993</v>
      </c>
      <c r="L4377" s="250">
        <f t="shared" si="1469"/>
        <v>0</v>
      </c>
      <c r="M4377" s="19" t="s">
        <v>1260</v>
      </c>
      <c r="O4377" s="32" t="str">
        <f t="shared" si="1473"/>
        <v>E353</v>
      </c>
      <c r="P4377" s="318"/>
      <c r="T4377" s="19" t="s">
        <v>1260</v>
      </c>
    </row>
    <row r="4378" spans="1:20" outlineLevel="2" x14ac:dyDescent="0.25">
      <c r="A4378" t="s">
        <v>357</v>
      </c>
      <c r="B4378" t="str">
        <f t="shared" si="1470"/>
        <v>E3539 (GIF) Sta Eq, WHDE sub@plant-5</v>
      </c>
      <c r="C4378" s="19" t="s">
        <v>1230</v>
      </c>
      <c r="E4378" s="27">
        <v>43251</v>
      </c>
      <c r="F4378" s="249">
        <v>2885148.42</v>
      </c>
      <c r="G4378" s="67">
        <v>2.0799999999999999E-2</v>
      </c>
      <c r="H4378" s="250">
        <v>5000.92</v>
      </c>
      <c r="I4378" s="249">
        <f t="shared" si="1471"/>
        <v>2885148.42</v>
      </c>
      <c r="J4378" s="67">
        <f t="shared" si="1456"/>
        <v>2.0799999999999999E-2</v>
      </c>
      <c r="K4378" s="259">
        <f t="shared" si="1472"/>
        <v>5000.9239279999993</v>
      </c>
      <c r="L4378" s="250">
        <f t="shared" si="1469"/>
        <v>0</v>
      </c>
      <c r="M4378" s="19" t="s">
        <v>1260</v>
      </c>
      <c r="O4378" s="32" t="str">
        <f t="shared" si="1473"/>
        <v>E353</v>
      </c>
      <c r="P4378" s="318"/>
      <c r="T4378" s="19" t="s">
        <v>1260</v>
      </c>
    </row>
    <row r="4379" spans="1:20" outlineLevel="2" x14ac:dyDescent="0.25">
      <c r="A4379" t="s">
        <v>357</v>
      </c>
      <c r="B4379" t="str">
        <f t="shared" si="1470"/>
        <v>E3539 (GIF) Sta Eq, WHDE sub@plant-6</v>
      </c>
      <c r="C4379" s="19" t="s">
        <v>1230</v>
      </c>
      <c r="E4379" s="27">
        <v>43281</v>
      </c>
      <c r="F4379" s="249">
        <v>2885148.42</v>
      </c>
      <c r="G4379" s="67">
        <v>2.0799999999999999E-2</v>
      </c>
      <c r="H4379" s="250">
        <v>5000.92</v>
      </c>
      <c r="I4379" s="249">
        <f t="shared" si="1471"/>
        <v>2885148.42</v>
      </c>
      <c r="J4379" s="67">
        <f t="shared" si="1456"/>
        <v>2.0799999999999999E-2</v>
      </c>
      <c r="K4379" s="259">
        <f t="shared" si="1472"/>
        <v>5000.9239279999993</v>
      </c>
      <c r="L4379" s="250">
        <f t="shared" si="1469"/>
        <v>0</v>
      </c>
      <c r="M4379" s="19" t="s">
        <v>1260</v>
      </c>
      <c r="O4379" s="32" t="str">
        <f t="shared" si="1473"/>
        <v>E353</v>
      </c>
      <c r="P4379" s="318"/>
      <c r="T4379" s="19" t="s">
        <v>1260</v>
      </c>
    </row>
    <row r="4380" spans="1:20" outlineLevel="2" x14ac:dyDescent="0.25">
      <c r="A4380" t="s">
        <v>357</v>
      </c>
      <c r="B4380" t="str">
        <f t="shared" si="1470"/>
        <v>E3539 (GIF) Sta Eq, WHDE sub@plant-7</v>
      </c>
      <c r="C4380" s="19" t="s">
        <v>1230</v>
      </c>
      <c r="E4380" s="27">
        <v>43312</v>
      </c>
      <c r="F4380" s="249">
        <v>2885148.42</v>
      </c>
      <c r="G4380" s="67">
        <v>2.0799999999999999E-2</v>
      </c>
      <c r="H4380" s="250">
        <v>5000.92</v>
      </c>
      <c r="I4380" s="249">
        <f t="shared" si="1471"/>
        <v>2885148.42</v>
      </c>
      <c r="J4380" s="67">
        <f t="shared" si="1456"/>
        <v>2.0799999999999999E-2</v>
      </c>
      <c r="K4380" s="259">
        <f t="shared" si="1472"/>
        <v>5000.9239279999993</v>
      </c>
      <c r="L4380" s="250">
        <f t="shared" si="1469"/>
        <v>0</v>
      </c>
      <c r="M4380" s="19" t="s">
        <v>1260</v>
      </c>
      <c r="O4380" s="32" t="str">
        <f t="shared" si="1473"/>
        <v>E353</v>
      </c>
      <c r="P4380" s="318"/>
      <c r="T4380" s="19" t="s">
        <v>1260</v>
      </c>
    </row>
    <row r="4381" spans="1:20" outlineLevel="2" x14ac:dyDescent="0.25">
      <c r="A4381" t="s">
        <v>357</v>
      </c>
      <c r="B4381" t="str">
        <f t="shared" si="1470"/>
        <v>E3539 (GIF) Sta Eq, WHDE sub@plant-8</v>
      </c>
      <c r="C4381" s="19" t="s">
        <v>1230</v>
      </c>
      <c r="E4381" s="27">
        <v>43343</v>
      </c>
      <c r="F4381" s="249">
        <v>2885148.42</v>
      </c>
      <c r="G4381" s="67">
        <v>2.0799999999999999E-2</v>
      </c>
      <c r="H4381" s="250">
        <v>5000.92</v>
      </c>
      <c r="I4381" s="249">
        <f t="shared" si="1471"/>
        <v>2885148.42</v>
      </c>
      <c r="J4381" s="67">
        <f t="shared" si="1456"/>
        <v>2.0799999999999999E-2</v>
      </c>
      <c r="K4381" s="259">
        <f t="shared" si="1472"/>
        <v>5000.9239279999993</v>
      </c>
      <c r="L4381" s="250">
        <f t="shared" si="1469"/>
        <v>0</v>
      </c>
      <c r="M4381" s="19" t="s">
        <v>1260</v>
      </c>
      <c r="O4381" s="32" t="str">
        <f t="shared" si="1473"/>
        <v>E353</v>
      </c>
      <c r="P4381" s="318"/>
      <c r="T4381" s="19" t="s">
        <v>1260</v>
      </c>
    </row>
    <row r="4382" spans="1:20" outlineLevel="2" x14ac:dyDescent="0.25">
      <c r="A4382" t="s">
        <v>357</v>
      </c>
      <c r="B4382" t="str">
        <f t="shared" si="1470"/>
        <v>E3539 (GIF) Sta Eq, WHDE sub@plant-9</v>
      </c>
      <c r="C4382" s="19" t="s">
        <v>1230</v>
      </c>
      <c r="E4382" s="27">
        <v>43373</v>
      </c>
      <c r="F4382" s="249">
        <v>2885148.42</v>
      </c>
      <c r="G4382" s="67">
        <v>2.0799999999999999E-2</v>
      </c>
      <c r="H4382" s="250">
        <v>5000.92</v>
      </c>
      <c r="I4382" s="249">
        <f t="shared" si="1471"/>
        <v>2885148.42</v>
      </c>
      <c r="J4382" s="67">
        <f t="shared" si="1456"/>
        <v>2.0799999999999999E-2</v>
      </c>
      <c r="K4382" s="259">
        <f t="shared" si="1472"/>
        <v>5000.9239279999993</v>
      </c>
      <c r="L4382" s="250">
        <f t="shared" si="1469"/>
        <v>0</v>
      </c>
      <c r="M4382" s="19" t="s">
        <v>1260</v>
      </c>
      <c r="O4382" s="32" t="str">
        <f t="shared" si="1473"/>
        <v>E353</v>
      </c>
      <c r="P4382" s="318"/>
      <c r="T4382" s="19" t="s">
        <v>1260</v>
      </c>
    </row>
    <row r="4383" spans="1:20" outlineLevel="2" x14ac:dyDescent="0.25">
      <c r="A4383" t="s">
        <v>357</v>
      </c>
      <c r="B4383" t="str">
        <f t="shared" si="1470"/>
        <v>E3539 (GIF) Sta Eq, WHDE sub@plant-10</v>
      </c>
      <c r="C4383" s="19" t="s">
        <v>1230</v>
      </c>
      <c r="E4383" s="27">
        <v>43404</v>
      </c>
      <c r="F4383" s="249">
        <v>2885148.42</v>
      </c>
      <c r="G4383" s="67">
        <v>2.0799999999999999E-2</v>
      </c>
      <c r="H4383" s="250">
        <v>5000.92</v>
      </c>
      <c r="I4383" s="249">
        <f t="shared" si="1471"/>
        <v>2885148.42</v>
      </c>
      <c r="J4383" s="67">
        <f t="shared" si="1456"/>
        <v>2.0799999999999999E-2</v>
      </c>
      <c r="K4383" s="259">
        <f t="shared" si="1472"/>
        <v>5000.9239279999993</v>
      </c>
      <c r="L4383" s="250">
        <f t="shared" si="1469"/>
        <v>0</v>
      </c>
      <c r="M4383" s="19" t="s">
        <v>1260</v>
      </c>
      <c r="O4383" s="32" t="str">
        <f t="shared" si="1473"/>
        <v>E353</v>
      </c>
      <c r="P4383" s="318"/>
      <c r="T4383" s="19" t="s">
        <v>1260</v>
      </c>
    </row>
    <row r="4384" spans="1:20" outlineLevel="2" x14ac:dyDescent="0.25">
      <c r="A4384" t="s">
        <v>357</v>
      </c>
      <c r="B4384" t="str">
        <f t="shared" si="1470"/>
        <v>E3539 (GIF) Sta Eq, WHDE sub@plant-11</v>
      </c>
      <c r="C4384" s="19" t="s">
        <v>1230</v>
      </c>
      <c r="E4384" s="27">
        <v>43434</v>
      </c>
      <c r="F4384" s="249">
        <v>2885148.42</v>
      </c>
      <c r="G4384" s="67">
        <v>2.0799999999999999E-2</v>
      </c>
      <c r="H4384" s="250">
        <v>5000.92</v>
      </c>
      <c r="I4384" s="249">
        <f t="shared" si="1471"/>
        <v>2885148.42</v>
      </c>
      <c r="J4384" s="67">
        <f t="shared" si="1456"/>
        <v>2.0799999999999999E-2</v>
      </c>
      <c r="K4384" s="259">
        <f t="shared" si="1472"/>
        <v>5000.9239279999993</v>
      </c>
      <c r="L4384" s="250">
        <f t="shared" si="1469"/>
        <v>0</v>
      </c>
      <c r="M4384" s="19" t="s">
        <v>1260</v>
      </c>
      <c r="O4384" s="32" t="str">
        <f t="shared" si="1473"/>
        <v>E353</v>
      </c>
      <c r="P4384" s="318"/>
      <c r="T4384" s="19" t="s">
        <v>1260</v>
      </c>
    </row>
    <row r="4385" spans="1:20" outlineLevel="2" x14ac:dyDescent="0.25">
      <c r="A4385" t="s">
        <v>357</v>
      </c>
      <c r="B4385" t="str">
        <f t="shared" si="1470"/>
        <v>E3539 (GIF) Sta Eq, WHDE sub@plant-12</v>
      </c>
      <c r="C4385" s="19" t="s">
        <v>1230</v>
      </c>
      <c r="E4385" s="27">
        <v>43465</v>
      </c>
      <c r="F4385" s="249">
        <v>2885148.42</v>
      </c>
      <c r="G4385" s="67">
        <v>2.0799999999999999E-2</v>
      </c>
      <c r="H4385" s="250">
        <v>5000.92</v>
      </c>
      <c r="I4385" s="249">
        <f t="shared" si="1471"/>
        <v>2885148.42</v>
      </c>
      <c r="J4385" s="67">
        <f t="shared" si="1456"/>
        <v>2.0799999999999999E-2</v>
      </c>
      <c r="K4385" s="259">
        <f t="shared" si="1472"/>
        <v>5000.9239279999993</v>
      </c>
      <c r="L4385" s="250">
        <f t="shared" si="1469"/>
        <v>0</v>
      </c>
      <c r="M4385" s="19" t="s">
        <v>1260</v>
      </c>
      <c r="O4385" s="32" t="str">
        <f t="shared" si="1473"/>
        <v>E353</v>
      </c>
      <c r="P4385" s="318"/>
      <c r="T4385" s="19" t="s">
        <v>1260</v>
      </c>
    </row>
    <row r="4386" spans="1:20" s="19" customFormat="1" ht="15.75" outlineLevel="1" thickBot="1" x14ac:dyDescent="0.3">
      <c r="A4386" s="28" t="s">
        <v>960</v>
      </c>
      <c r="C4386" s="20" t="s">
        <v>1233</v>
      </c>
      <c r="E4386" s="104" t="s">
        <v>1266</v>
      </c>
      <c r="F4386" s="29"/>
      <c r="G4386" s="30"/>
      <c r="H4386" s="41">
        <f>SUBTOTAL(9,H4374:H4385)</f>
        <v>60011.039999999986</v>
      </c>
      <c r="I4386" s="29"/>
      <c r="J4386" s="30">
        <f t="shared" si="1456"/>
        <v>0</v>
      </c>
      <c r="K4386" s="41">
        <f>SUBTOTAL(9,K4374:K4385)</f>
        <v>60011.08713599998</v>
      </c>
      <c r="L4386" s="41">
        <f t="shared" si="1469"/>
        <v>0.05</v>
      </c>
      <c r="O4386" s="32" t="str">
        <f>LEFT(A4386,5)</f>
        <v>E3539</v>
      </c>
      <c r="P4386" s="318">
        <f>-L4386/2</f>
        <v>-2.5000000000000001E-2</v>
      </c>
    </row>
    <row r="4387" spans="1:20" ht="15.75" outlineLevel="2" thickTop="1" x14ac:dyDescent="0.25">
      <c r="A4387" t="s">
        <v>358</v>
      </c>
      <c r="B4387" t="str">
        <f t="shared" ref="B4387:B4398" si="1474">CONCATENATE(A4387,"-",MONTH(E4387))</f>
        <v>E3539 (GIF) Sta Eq, Whitehorn-1</v>
      </c>
      <c r="C4387" s="19" t="s">
        <v>1230</v>
      </c>
      <c r="E4387" s="27">
        <v>43131</v>
      </c>
      <c r="F4387" s="249">
        <v>2128002.84</v>
      </c>
      <c r="G4387" s="67">
        <v>2.0799999999999999E-2</v>
      </c>
      <c r="H4387" s="250">
        <v>3688.5299999999997</v>
      </c>
      <c r="I4387" s="249">
        <f t="shared" ref="I4387:I4398" si="1475">VLOOKUP(CONCATENATE(A4387,"-12"),$B$6:$F$7816,5,FALSE)</f>
        <v>2128002.84</v>
      </c>
      <c r="J4387" s="67">
        <f t="shared" si="1456"/>
        <v>2.0799999999999999E-2</v>
      </c>
      <c r="K4387" s="259">
        <f t="shared" ref="K4387:K4398" si="1476">I4387*J4387/12</f>
        <v>3688.5382559999998</v>
      </c>
      <c r="L4387" s="250">
        <f t="shared" si="1469"/>
        <v>0.01</v>
      </c>
      <c r="M4387" s="19" t="s">
        <v>1260</v>
      </c>
      <c r="O4387" s="32" t="str">
        <f t="shared" ref="O4387:O4398" si="1477">LEFT(A4387,4)</f>
        <v>E353</v>
      </c>
      <c r="P4387" s="318"/>
      <c r="T4387" s="19" t="s">
        <v>1260</v>
      </c>
    </row>
    <row r="4388" spans="1:20" outlineLevel="2" x14ac:dyDescent="0.25">
      <c r="A4388" t="s">
        <v>358</v>
      </c>
      <c r="B4388" t="str">
        <f t="shared" si="1474"/>
        <v>E3539 (GIF) Sta Eq, Whitehorn-2</v>
      </c>
      <c r="C4388" s="19" t="s">
        <v>1230</v>
      </c>
      <c r="E4388" s="27">
        <v>43159</v>
      </c>
      <c r="F4388" s="249">
        <v>2128002.84</v>
      </c>
      <c r="G4388" s="67">
        <v>2.0799999999999999E-2</v>
      </c>
      <c r="H4388" s="250">
        <v>3688.5299999999997</v>
      </c>
      <c r="I4388" s="249">
        <f t="shared" si="1475"/>
        <v>2128002.84</v>
      </c>
      <c r="J4388" s="67">
        <f t="shared" si="1456"/>
        <v>2.0799999999999999E-2</v>
      </c>
      <c r="K4388" s="259">
        <f t="shared" si="1476"/>
        <v>3688.5382559999998</v>
      </c>
      <c r="L4388" s="250">
        <f t="shared" si="1469"/>
        <v>0.01</v>
      </c>
      <c r="M4388" s="19" t="s">
        <v>1260</v>
      </c>
      <c r="O4388" s="32" t="str">
        <f t="shared" si="1477"/>
        <v>E353</v>
      </c>
      <c r="P4388" s="318"/>
      <c r="T4388" s="19" t="s">
        <v>1260</v>
      </c>
    </row>
    <row r="4389" spans="1:20" outlineLevel="2" x14ac:dyDescent="0.25">
      <c r="A4389" t="s">
        <v>358</v>
      </c>
      <c r="B4389" t="str">
        <f t="shared" si="1474"/>
        <v>E3539 (GIF) Sta Eq, Whitehorn-3</v>
      </c>
      <c r="C4389" s="19" t="s">
        <v>1230</v>
      </c>
      <c r="E4389" s="27">
        <v>43190</v>
      </c>
      <c r="F4389" s="249">
        <v>2128002.84</v>
      </c>
      <c r="G4389" s="67">
        <v>2.0799999999999999E-2</v>
      </c>
      <c r="H4389" s="250">
        <v>3688.5299999999997</v>
      </c>
      <c r="I4389" s="249">
        <f t="shared" si="1475"/>
        <v>2128002.84</v>
      </c>
      <c r="J4389" s="67">
        <f t="shared" si="1456"/>
        <v>2.0799999999999999E-2</v>
      </c>
      <c r="K4389" s="259">
        <f t="shared" si="1476"/>
        <v>3688.5382559999998</v>
      </c>
      <c r="L4389" s="250">
        <f t="shared" si="1469"/>
        <v>0.01</v>
      </c>
      <c r="M4389" s="19" t="s">
        <v>1260</v>
      </c>
      <c r="O4389" s="32" t="str">
        <f t="shared" si="1477"/>
        <v>E353</v>
      </c>
      <c r="P4389" s="318"/>
      <c r="T4389" s="19" t="s">
        <v>1260</v>
      </c>
    </row>
    <row r="4390" spans="1:20" outlineLevel="2" x14ac:dyDescent="0.25">
      <c r="A4390" t="s">
        <v>358</v>
      </c>
      <c r="B4390" t="str">
        <f t="shared" si="1474"/>
        <v>E3539 (GIF) Sta Eq, Whitehorn-4</v>
      </c>
      <c r="C4390" s="19" t="s">
        <v>1230</v>
      </c>
      <c r="E4390" s="27">
        <v>43220</v>
      </c>
      <c r="F4390" s="249">
        <v>2128002.84</v>
      </c>
      <c r="G4390" s="67">
        <v>2.0799999999999999E-2</v>
      </c>
      <c r="H4390" s="250">
        <v>3688.5299999999997</v>
      </c>
      <c r="I4390" s="249">
        <f t="shared" si="1475"/>
        <v>2128002.84</v>
      </c>
      <c r="J4390" s="67">
        <f t="shared" si="1456"/>
        <v>2.0799999999999999E-2</v>
      </c>
      <c r="K4390" s="259">
        <f t="shared" si="1476"/>
        <v>3688.5382559999998</v>
      </c>
      <c r="L4390" s="250">
        <f t="shared" si="1469"/>
        <v>0.01</v>
      </c>
      <c r="M4390" s="19" t="s">
        <v>1260</v>
      </c>
      <c r="O4390" s="32" t="str">
        <f t="shared" si="1477"/>
        <v>E353</v>
      </c>
      <c r="P4390" s="318"/>
      <c r="T4390" s="19" t="s">
        <v>1260</v>
      </c>
    </row>
    <row r="4391" spans="1:20" outlineLevel="2" x14ac:dyDescent="0.25">
      <c r="A4391" t="s">
        <v>358</v>
      </c>
      <c r="B4391" t="str">
        <f t="shared" si="1474"/>
        <v>E3539 (GIF) Sta Eq, Whitehorn-5</v>
      </c>
      <c r="C4391" s="19" t="s">
        <v>1230</v>
      </c>
      <c r="E4391" s="27">
        <v>43251</v>
      </c>
      <c r="F4391" s="249">
        <v>2128002.84</v>
      </c>
      <c r="G4391" s="67">
        <v>2.0799999999999999E-2</v>
      </c>
      <c r="H4391" s="250">
        <v>3688.5299999999997</v>
      </c>
      <c r="I4391" s="249">
        <f t="shared" si="1475"/>
        <v>2128002.84</v>
      </c>
      <c r="J4391" s="67">
        <f t="shared" si="1456"/>
        <v>2.0799999999999999E-2</v>
      </c>
      <c r="K4391" s="259">
        <f t="shared" si="1476"/>
        <v>3688.5382559999998</v>
      </c>
      <c r="L4391" s="250">
        <f t="shared" si="1469"/>
        <v>0.01</v>
      </c>
      <c r="M4391" s="19" t="s">
        <v>1260</v>
      </c>
      <c r="O4391" s="32" t="str">
        <f t="shared" si="1477"/>
        <v>E353</v>
      </c>
      <c r="P4391" s="318"/>
      <c r="T4391" s="19" t="s">
        <v>1260</v>
      </c>
    </row>
    <row r="4392" spans="1:20" outlineLevel="2" x14ac:dyDescent="0.25">
      <c r="A4392" t="s">
        <v>358</v>
      </c>
      <c r="B4392" t="str">
        <f t="shared" si="1474"/>
        <v>E3539 (GIF) Sta Eq, Whitehorn-6</v>
      </c>
      <c r="C4392" s="19" t="s">
        <v>1230</v>
      </c>
      <c r="E4392" s="27">
        <v>43281</v>
      </c>
      <c r="F4392" s="249">
        <v>2128002.84</v>
      </c>
      <c r="G4392" s="67">
        <v>2.0799999999999999E-2</v>
      </c>
      <c r="H4392" s="250">
        <v>3688.5299999999997</v>
      </c>
      <c r="I4392" s="249">
        <f t="shared" si="1475"/>
        <v>2128002.84</v>
      </c>
      <c r="J4392" s="67">
        <f t="shared" si="1456"/>
        <v>2.0799999999999999E-2</v>
      </c>
      <c r="K4392" s="259">
        <f t="shared" si="1476"/>
        <v>3688.5382559999998</v>
      </c>
      <c r="L4392" s="250">
        <f t="shared" si="1469"/>
        <v>0.01</v>
      </c>
      <c r="M4392" s="19" t="s">
        <v>1260</v>
      </c>
      <c r="O4392" s="32" t="str">
        <f t="shared" si="1477"/>
        <v>E353</v>
      </c>
      <c r="P4392" s="318"/>
      <c r="T4392" s="19" t="s">
        <v>1260</v>
      </c>
    </row>
    <row r="4393" spans="1:20" outlineLevel="2" x14ac:dyDescent="0.25">
      <c r="A4393" t="s">
        <v>358</v>
      </c>
      <c r="B4393" t="str">
        <f t="shared" si="1474"/>
        <v>E3539 (GIF) Sta Eq, Whitehorn-7</v>
      </c>
      <c r="C4393" s="19" t="s">
        <v>1230</v>
      </c>
      <c r="E4393" s="27">
        <v>43312</v>
      </c>
      <c r="F4393" s="249">
        <v>2128002.84</v>
      </c>
      <c r="G4393" s="67">
        <v>2.0799999999999999E-2</v>
      </c>
      <c r="H4393" s="250">
        <v>3688.5299999999997</v>
      </c>
      <c r="I4393" s="249">
        <f t="shared" si="1475"/>
        <v>2128002.84</v>
      </c>
      <c r="J4393" s="67">
        <f t="shared" si="1456"/>
        <v>2.0799999999999999E-2</v>
      </c>
      <c r="K4393" s="259">
        <f t="shared" si="1476"/>
        <v>3688.5382559999998</v>
      </c>
      <c r="L4393" s="250">
        <f t="shared" si="1469"/>
        <v>0.01</v>
      </c>
      <c r="M4393" s="19" t="s">
        <v>1260</v>
      </c>
      <c r="O4393" s="32" t="str">
        <f t="shared" si="1477"/>
        <v>E353</v>
      </c>
      <c r="P4393" s="318"/>
      <c r="T4393" s="19" t="s">
        <v>1260</v>
      </c>
    </row>
    <row r="4394" spans="1:20" outlineLevel="2" x14ac:dyDescent="0.25">
      <c r="A4394" t="s">
        <v>358</v>
      </c>
      <c r="B4394" t="str">
        <f t="shared" si="1474"/>
        <v>E3539 (GIF) Sta Eq, Whitehorn-8</v>
      </c>
      <c r="C4394" s="19" t="s">
        <v>1230</v>
      </c>
      <c r="E4394" s="27">
        <v>43343</v>
      </c>
      <c r="F4394" s="249">
        <v>2128002.84</v>
      </c>
      <c r="G4394" s="67">
        <v>2.0799999999999999E-2</v>
      </c>
      <c r="H4394" s="250">
        <v>3688.5299999999997</v>
      </c>
      <c r="I4394" s="249">
        <f t="shared" si="1475"/>
        <v>2128002.84</v>
      </c>
      <c r="J4394" s="67">
        <f t="shared" si="1456"/>
        <v>2.0799999999999999E-2</v>
      </c>
      <c r="K4394" s="259">
        <f t="shared" si="1476"/>
        <v>3688.5382559999998</v>
      </c>
      <c r="L4394" s="250">
        <f t="shared" si="1469"/>
        <v>0.01</v>
      </c>
      <c r="M4394" s="19" t="s">
        <v>1260</v>
      </c>
      <c r="O4394" s="32" t="str">
        <f t="shared" si="1477"/>
        <v>E353</v>
      </c>
      <c r="P4394" s="318"/>
      <c r="T4394" s="19" t="s">
        <v>1260</v>
      </c>
    </row>
    <row r="4395" spans="1:20" outlineLevel="2" x14ac:dyDescent="0.25">
      <c r="A4395" t="s">
        <v>358</v>
      </c>
      <c r="B4395" t="str">
        <f t="shared" si="1474"/>
        <v>E3539 (GIF) Sta Eq, Whitehorn-9</v>
      </c>
      <c r="C4395" s="19" t="s">
        <v>1230</v>
      </c>
      <c r="E4395" s="27">
        <v>43373</v>
      </c>
      <c r="F4395" s="249">
        <v>2128002.84</v>
      </c>
      <c r="G4395" s="67">
        <v>2.0799999999999999E-2</v>
      </c>
      <c r="H4395" s="250">
        <v>3688.5299999999997</v>
      </c>
      <c r="I4395" s="249">
        <f t="shared" si="1475"/>
        <v>2128002.84</v>
      </c>
      <c r="J4395" s="67">
        <f t="shared" si="1456"/>
        <v>2.0799999999999999E-2</v>
      </c>
      <c r="K4395" s="259">
        <f t="shared" si="1476"/>
        <v>3688.5382559999998</v>
      </c>
      <c r="L4395" s="250">
        <f t="shared" si="1469"/>
        <v>0.01</v>
      </c>
      <c r="M4395" s="19" t="s">
        <v>1260</v>
      </c>
      <c r="O4395" s="32" t="str">
        <f t="shared" si="1477"/>
        <v>E353</v>
      </c>
      <c r="P4395" s="318"/>
      <c r="T4395" s="19" t="s">
        <v>1260</v>
      </c>
    </row>
    <row r="4396" spans="1:20" outlineLevel="2" x14ac:dyDescent="0.25">
      <c r="A4396" t="s">
        <v>358</v>
      </c>
      <c r="B4396" t="str">
        <f t="shared" si="1474"/>
        <v>E3539 (GIF) Sta Eq, Whitehorn-10</v>
      </c>
      <c r="C4396" s="19" t="s">
        <v>1230</v>
      </c>
      <c r="E4396" s="27">
        <v>43404</v>
      </c>
      <c r="F4396" s="249">
        <v>2128002.84</v>
      </c>
      <c r="G4396" s="67">
        <v>2.0799999999999999E-2</v>
      </c>
      <c r="H4396" s="250">
        <v>3688.5299999999997</v>
      </c>
      <c r="I4396" s="249">
        <f t="shared" si="1475"/>
        <v>2128002.84</v>
      </c>
      <c r="J4396" s="67">
        <f t="shared" si="1456"/>
        <v>2.0799999999999999E-2</v>
      </c>
      <c r="K4396" s="259">
        <f t="shared" si="1476"/>
        <v>3688.5382559999998</v>
      </c>
      <c r="L4396" s="250">
        <f t="shared" si="1469"/>
        <v>0.01</v>
      </c>
      <c r="M4396" s="19" t="s">
        <v>1260</v>
      </c>
      <c r="O4396" s="32" t="str">
        <f t="shared" si="1477"/>
        <v>E353</v>
      </c>
      <c r="P4396" s="318"/>
      <c r="T4396" s="19" t="s">
        <v>1260</v>
      </c>
    </row>
    <row r="4397" spans="1:20" outlineLevel="2" x14ac:dyDescent="0.25">
      <c r="A4397" t="s">
        <v>358</v>
      </c>
      <c r="B4397" t="str">
        <f t="shared" si="1474"/>
        <v>E3539 (GIF) Sta Eq, Whitehorn-11</v>
      </c>
      <c r="C4397" s="19" t="s">
        <v>1230</v>
      </c>
      <c r="E4397" s="27">
        <v>43434</v>
      </c>
      <c r="F4397" s="249">
        <v>2128002.84</v>
      </c>
      <c r="G4397" s="67">
        <v>2.0799999999999999E-2</v>
      </c>
      <c r="H4397" s="250">
        <v>3688.5299999999997</v>
      </c>
      <c r="I4397" s="249">
        <f t="shared" si="1475"/>
        <v>2128002.84</v>
      </c>
      <c r="J4397" s="67">
        <f t="shared" si="1456"/>
        <v>2.0799999999999999E-2</v>
      </c>
      <c r="K4397" s="259">
        <f t="shared" si="1476"/>
        <v>3688.5382559999998</v>
      </c>
      <c r="L4397" s="250">
        <f t="shared" si="1469"/>
        <v>0.01</v>
      </c>
      <c r="M4397" s="19" t="s">
        <v>1260</v>
      </c>
      <c r="O4397" s="32" t="str">
        <f t="shared" si="1477"/>
        <v>E353</v>
      </c>
      <c r="P4397" s="318"/>
      <c r="T4397" s="19" t="s">
        <v>1260</v>
      </c>
    </row>
    <row r="4398" spans="1:20" outlineLevel="2" x14ac:dyDescent="0.25">
      <c r="A4398" t="s">
        <v>358</v>
      </c>
      <c r="B4398" t="str">
        <f t="shared" si="1474"/>
        <v>E3539 (GIF) Sta Eq, Whitehorn-12</v>
      </c>
      <c r="C4398" s="19" t="s">
        <v>1230</v>
      </c>
      <c r="E4398" s="27">
        <v>43465</v>
      </c>
      <c r="F4398" s="249">
        <v>2128002.84</v>
      </c>
      <c r="G4398" s="67">
        <v>2.0799999999999999E-2</v>
      </c>
      <c r="H4398" s="250">
        <v>3688.5299999999997</v>
      </c>
      <c r="I4398" s="249">
        <f t="shared" si="1475"/>
        <v>2128002.84</v>
      </c>
      <c r="J4398" s="67">
        <f t="shared" ref="J4398:J4461" si="1478">G4398</f>
        <v>2.0799999999999999E-2</v>
      </c>
      <c r="K4398" s="259">
        <f t="shared" si="1476"/>
        <v>3688.5382559999998</v>
      </c>
      <c r="L4398" s="250">
        <f t="shared" si="1469"/>
        <v>0.01</v>
      </c>
      <c r="M4398" s="19" t="s">
        <v>1260</v>
      </c>
      <c r="O4398" s="32" t="str">
        <f t="shared" si="1477"/>
        <v>E353</v>
      </c>
      <c r="P4398" s="318"/>
      <c r="T4398" s="19" t="s">
        <v>1260</v>
      </c>
    </row>
    <row r="4399" spans="1:20" s="19" customFormat="1" ht="15.75" outlineLevel="1" thickBot="1" x14ac:dyDescent="0.3">
      <c r="A4399" s="28" t="s">
        <v>961</v>
      </c>
      <c r="C4399" s="20" t="s">
        <v>1233</v>
      </c>
      <c r="E4399" s="104" t="s">
        <v>1266</v>
      </c>
      <c r="F4399" s="29"/>
      <c r="G4399" s="30"/>
      <c r="H4399" s="41">
        <f>SUBTOTAL(9,H4387:H4398)</f>
        <v>44262.359999999993</v>
      </c>
      <c r="I4399" s="29"/>
      <c r="J4399" s="30">
        <f t="shared" si="1478"/>
        <v>0</v>
      </c>
      <c r="K4399" s="41">
        <f>SUBTOTAL(9,K4387:K4398)</f>
        <v>44262.459071999998</v>
      </c>
      <c r="L4399" s="41">
        <f t="shared" si="1469"/>
        <v>0.1</v>
      </c>
      <c r="O4399" s="32" t="str">
        <f>LEFT(A4399,5)</f>
        <v>E3539</v>
      </c>
      <c r="P4399" s="318">
        <f>-L4399/2</f>
        <v>-0.05</v>
      </c>
    </row>
    <row r="4400" spans="1:20" ht="15.75" outlineLevel="2" thickTop="1" x14ac:dyDescent="0.25">
      <c r="A4400" t="s">
        <v>359</v>
      </c>
      <c r="B4400" t="str">
        <f t="shared" ref="B4400:B4411" si="1479">CONCATENATE(A4400,"-",MONTH(E4400))</f>
        <v>E3539 (GIF) Sta Eq, Wild H sub@plt-1</v>
      </c>
      <c r="C4400" s="19" t="s">
        <v>1230</v>
      </c>
      <c r="E4400" s="27">
        <v>43131</v>
      </c>
      <c r="F4400" s="249">
        <v>10814697.15</v>
      </c>
      <c r="G4400" s="67">
        <v>2.0799999999999999E-2</v>
      </c>
      <c r="H4400" s="250">
        <v>18745.47</v>
      </c>
      <c r="I4400" s="249">
        <f t="shared" ref="I4400:I4411" si="1480">VLOOKUP(CONCATENATE(A4400,"-12"),$B$6:$F$7816,5,FALSE)</f>
        <v>10814697.15</v>
      </c>
      <c r="J4400" s="67">
        <f t="shared" si="1478"/>
        <v>2.0799999999999999E-2</v>
      </c>
      <c r="K4400" s="259">
        <f t="shared" ref="K4400:K4411" si="1481">I4400*J4400/12</f>
        <v>18745.475060000001</v>
      </c>
      <c r="L4400" s="250">
        <f t="shared" si="1469"/>
        <v>0.01</v>
      </c>
      <c r="M4400" s="19" t="s">
        <v>1260</v>
      </c>
      <c r="O4400" s="32" t="str">
        <f t="shared" ref="O4400:O4411" si="1482">LEFT(A4400,4)</f>
        <v>E353</v>
      </c>
      <c r="P4400" s="318"/>
      <c r="T4400" s="19" t="s">
        <v>1260</v>
      </c>
    </row>
    <row r="4401" spans="1:20" outlineLevel="2" x14ac:dyDescent="0.25">
      <c r="A4401" t="s">
        <v>359</v>
      </c>
      <c r="B4401" t="str">
        <f t="shared" si="1479"/>
        <v>E3539 (GIF) Sta Eq, Wild H sub@plt-2</v>
      </c>
      <c r="C4401" s="19" t="s">
        <v>1230</v>
      </c>
      <c r="E4401" s="27">
        <v>43159</v>
      </c>
      <c r="F4401" s="249">
        <v>10814697.15</v>
      </c>
      <c r="G4401" s="67">
        <v>2.0799999999999999E-2</v>
      </c>
      <c r="H4401" s="250">
        <v>18745.47</v>
      </c>
      <c r="I4401" s="249">
        <f t="shared" si="1480"/>
        <v>10814697.15</v>
      </c>
      <c r="J4401" s="67">
        <f t="shared" si="1478"/>
        <v>2.0799999999999999E-2</v>
      </c>
      <c r="K4401" s="259">
        <f t="shared" si="1481"/>
        <v>18745.475060000001</v>
      </c>
      <c r="L4401" s="250">
        <f t="shared" si="1469"/>
        <v>0.01</v>
      </c>
      <c r="M4401" s="19" t="s">
        <v>1260</v>
      </c>
      <c r="O4401" s="32" t="str">
        <f t="shared" si="1482"/>
        <v>E353</v>
      </c>
      <c r="P4401" s="318"/>
      <c r="T4401" s="19" t="s">
        <v>1260</v>
      </c>
    </row>
    <row r="4402" spans="1:20" outlineLevel="2" x14ac:dyDescent="0.25">
      <c r="A4402" t="s">
        <v>359</v>
      </c>
      <c r="B4402" t="str">
        <f t="shared" si="1479"/>
        <v>E3539 (GIF) Sta Eq, Wild H sub@plt-3</v>
      </c>
      <c r="C4402" s="19" t="s">
        <v>1230</v>
      </c>
      <c r="E4402" s="27">
        <v>43190</v>
      </c>
      <c r="F4402" s="249">
        <v>10814697.15</v>
      </c>
      <c r="G4402" s="67">
        <v>2.0799999999999999E-2</v>
      </c>
      <c r="H4402" s="250">
        <v>18745.47</v>
      </c>
      <c r="I4402" s="249">
        <f t="shared" si="1480"/>
        <v>10814697.15</v>
      </c>
      <c r="J4402" s="67">
        <f t="shared" si="1478"/>
        <v>2.0799999999999999E-2</v>
      </c>
      <c r="K4402" s="259">
        <f t="shared" si="1481"/>
        <v>18745.475060000001</v>
      </c>
      <c r="L4402" s="250">
        <f t="shared" si="1469"/>
        <v>0.01</v>
      </c>
      <c r="M4402" s="19" t="s">
        <v>1260</v>
      </c>
      <c r="O4402" s="32" t="str">
        <f t="shared" si="1482"/>
        <v>E353</v>
      </c>
      <c r="P4402" s="318"/>
      <c r="T4402" s="19" t="s">
        <v>1260</v>
      </c>
    </row>
    <row r="4403" spans="1:20" outlineLevel="2" x14ac:dyDescent="0.25">
      <c r="A4403" t="s">
        <v>359</v>
      </c>
      <c r="B4403" t="str">
        <f t="shared" si="1479"/>
        <v>E3539 (GIF) Sta Eq, Wild H sub@plt-4</v>
      </c>
      <c r="C4403" s="19" t="s">
        <v>1230</v>
      </c>
      <c r="E4403" s="27">
        <v>43220</v>
      </c>
      <c r="F4403" s="249">
        <v>10814697.15</v>
      </c>
      <c r="G4403" s="67">
        <v>2.0799999999999999E-2</v>
      </c>
      <c r="H4403" s="250">
        <v>18745.47</v>
      </c>
      <c r="I4403" s="249">
        <f t="shared" si="1480"/>
        <v>10814697.15</v>
      </c>
      <c r="J4403" s="67">
        <f t="shared" si="1478"/>
        <v>2.0799999999999999E-2</v>
      </c>
      <c r="K4403" s="259">
        <f t="shared" si="1481"/>
        <v>18745.475060000001</v>
      </c>
      <c r="L4403" s="250">
        <f t="shared" si="1469"/>
        <v>0.01</v>
      </c>
      <c r="M4403" s="19" t="s">
        <v>1260</v>
      </c>
      <c r="O4403" s="32" t="str">
        <f t="shared" si="1482"/>
        <v>E353</v>
      </c>
      <c r="P4403" s="318"/>
      <c r="T4403" s="19" t="s">
        <v>1260</v>
      </c>
    </row>
    <row r="4404" spans="1:20" outlineLevel="2" x14ac:dyDescent="0.25">
      <c r="A4404" t="s">
        <v>359</v>
      </c>
      <c r="B4404" t="str">
        <f t="shared" si="1479"/>
        <v>E3539 (GIF) Sta Eq, Wild H sub@plt-5</v>
      </c>
      <c r="C4404" s="19" t="s">
        <v>1230</v>
      </c>
      <c r="E4404" s="27">
        <v>43251</v>
      </c>
      <c r="F4404" s="249">
        <v>10814697.15</v>
      </c>
      <c r="G4404" s="67">
        <v>2.0799999999999999E-2</v>
      </c>
      <c r="H4404" s="250">
        <v>18745.47</v>
      </c>
      <c r="I4404" s="249">
        <f t="shared" si="1480"/>
        <v>10814697.15</v>
      </c>
      <c r="J4404" s="67">
        <f t="shared" si="1478"/>
        <v>2.0799999999999999E-2</v>
      </c>
      <c r="K4404" s="259">
        <f t="shared" si="1481"/>
        <v>18745.475060000001</v>
      </c>
      <c r="L4404" s="250">
        <f t="shared" si="1469"/>
        <v>0.01</v>
      </c>
      <c r="M4404" s="19" t="s">
        <v>1260</v>
      </c>
      <c r="O4404" s="32" t="str">
        <f t="shared" si="1482"/>
        <v>E353</v>
      </c>
      <c r="P4404" s="318"/>
      <c r="T4404" s="19" t="s">
        <v>1260</v>
      </c>
    </row>
    <row r="4405" spans="1:20" outlineLevel="2" x14ac:dyDescent="0.25">
      <c r="A4405" t="s">
        <v>359</v>
      </c>
      <c r="B4405" t="str">
        <f t="shared" si="1479"/>
        <v>E3539 (GIF) Sta Eq, Wild H sub@plt-6</v>
      </c>
      <c r="C4405" s="19" t="s">
        <v>1230</v>
      </c>
      <c r="E4405" s="27">
        <v>43281</v>
      </c>
      <c r="F4405" s="249">
        <v>10814697.15</v>
      </c>
      <c r="G4405" s="67">
        <v>2.0799999999999999E-2</v>
      </c>
      <c r="H4405" s="250">
        <v>18745.47</v>
      </c>
      <c r="I4405" s="249">
        <f t="shared" si="1480"/>
        <v>10814697.15</v>
      </c>
      <c r="J4405" s="67">
        <f t="shared" si="1478"/>
        <v>2.0799999999999999E-2</v>
      </c>
      <c r="K4405" s="259">
        <f t="shared" si="1481"/>
        <v>18745.475060000001</v>
      </c>
      <c r="L4405" s="250">
        <f t="shared" si="1469"/>
        <v>0.01</v>
      </c>
      <c r="M4405" s="19" t="s">
        <v>1260</v>
      </c>
      <c r="O4405" s="32" t="str">
        <f t="shared" si="1482"/>
        <v>E353</v>
      </c>
      <c r="P4405" s="318"/>
      <c r="T4405" s="19" t="s">
        <v>1260</v>
      </c>
    </row>
    <row r="4406" spans="1:20" outlineLevel="2" x14ac:dyDescent="0.25">
      <c r="A4406" t="s">
        <v>359</v>
      </c>
      <c r="B4406" t="str">
        <f t="shared" si="1479"/>
        <v>E3539 (GIF) Sta Eq, Wild H sub@plt-7</v>
      </c>
      <c r="C4406" s="19" t="s">
        <v>1230</v>
      </c>
      <c r="E4406" s="27">
        <v>43312</v>
      </c>
      <c r="F4406" s="249">
        <v>10814697.15</v>
      </c>
      <c r="G4406" s="67">
        <v>2.0799999999999999E-2</v>
      </c>
      <c r="H4406" s="250">
        <v>18745.47</v>
      </c>
      <c r="I4406" s="249">
        <f t="shared" si="1480"/>
        <v>10814697.15</v>
      </c>
      <c r="J4406" s="67">
        <f t="shared" si="1478"/>
        <v>2.0799999999999999E-2</v>
      </c>
      <c r="K4406" s="259">
        <f t="shared" si="1481"/>
        <v>18745.475060000001</v>
      </c>
      <c r="L4406" s="250">
        <f t="shared" si="1469"/>
        <v>0.01</v>
      </c>
      <c r="M4406" s="19" t="s">
        <v>1260</v>
      </c>
      <c r="O4406" s="32" t="str">
        <f t="shared" si="1482"/>
        <v>E353</v>
      </c>
      <c r="P4406" s="318"/>
      <c r="T4406" s="19" t="s">
        <v>1260</v>
      </c>
    </row>
    <row r="4407" spans="1:20" outlineLevel="2" x14ac:dyDescent="0.25">
      <c r="A4407" t="s">
        <v>359</v>
      </c>
      <c r="B4407" t="str">
        <f t="shared" si="1479"/>
        <v>E3539 (GIF) Sta Eq, Wild H sub@plt-8</v>
      </c>
      <c r="C4407" s="19" t="s">
        <v>1230</v>
      </c>
      <c r="E4407" s="27">
        <v>43343</v>
      </c>
      <c r="F4407" s="249">
        <v>10814697.15</v>
      </c>
      <c r="G4407" s="67">
        <v>2.0799999999999999E-2</v>
      </c>
      <c r="H4407" s="250">
        <v>18745.47</v>
      </c>
      <c r="I4407" s="249">
        <f t="shared" si="1480"/>
        <v>10814697.15</v>
      </c>
      <c r="J4407" s="67">
        <f t="shared" si="1478"/>
        <v>2.0799999999999999E-2</v>
      </c>
      <c r="K4407" s="259">
        <f t="shared" si="1481"/>
        <v>18745.475060000001</v>
      </c>
      <c r="L4407" s="250">
        <f t="shared" si="1469"/>
        <v>0.01</v>
      </c>
      <c r="M4407" s="19" t="s">
        <v>1260</v>
      </c>
      <c r="O4407" s="32" t="str">
        <f t="shared" si="1482"/>
        <v>E353</v>
      </c>
      <c r="P4407" s="318"/>
      <c r="T4407" s="19" t="s">
        <v>1260</v>
      </c>
    </row>
    <row r="4408" spans="1:20" outlineLevel="2" x14ac:dyDescent="0.25">
      <c r="A4408" t="s">
        <v>359</v>
      </c>
      <c r="B4408" t="str">
        <f t="shared" si="1479"/>
        <v>E3539 (GIF) Sta Eq, Wild H sub@plt-9</v>
      </c>
      <c r="C4408" s="19" t="s">
        <v>1230</v>
      </c>
      <c r="E4408" s="27">
        <v>43373</v>
      </c>
      <c r="F4408" s="249">
        <v>10814697.15</v>
      </c>
      <c r="G4408" s="67">
        <v>2.0799999999999999E-2</v>
      </c>
      <c r="H4408" s="250">
        <v>18745.47</v>
      </c>
      <c r="I4408" s="249">
        <f t="shared" si="1480"/>
        <v>10814697.15</v>
      </c>
      <c r="J4408" s="67">
        <f t="shared" si="1478"/>
        <v>2.0799999999999999E-2</v>
      </c>
      <c r="K4408" s="259">
        <f t="shared" si="1481"/>
        <v>18745.475060000001</v>
      </c>
      <c r="L4408" s="250">
        <f t="shared" si="1469"/>
        <v>0.01</v>
      </c>
      <c r="M4408" s="19" t="s">
        <v>1260</v>
      </c>
      <c r="O4408" s="32" t="str">
        <f t="shared" si="1482"/>
        <v>E353</v>
      </c>
      <c r="P4408" s="318"/>
      <c r="T4408" s="19" t="s">
        <v>1260</v>
      </c>
    </row>
    <row r="4409" spans="1:20" outlineLevel="2" x14ac:dyDescent="0.25">
      <c r="A4409" t="s">
        <v>359</v>
      </c>
      <c r="B4409" t="str">
        <f t="shared" si="1479"/>
        <v>E3539 (GIF) Sta Eq, Wild H sub@plt-10</v>
      </c>
      <c r="C4409" s="19" t="s">
        <v>1230</v>
      </c>
      <c r="E4409" s="27">
        <v>43404</v>
      </c>
      <c r="F4409" s="249">
        <v>10814697.15</v>
      </c>
      <c r="G4409" s="67">
        <v>2.0799999999999999E-2</v>
      </c>
      <c r="H4409" s="250">
        <v>18745.47</v>
      </c>
      <c r="I4409" s="249">
        <f t="shared" si="1480"/>
        <v>10814697.15</v>
      </c>
      <c r="J4409" s="67">
        <f t="shared" si="1478"/>
        <v>2.0799999999999999E-2</v>
      </c>
      <c r="K4409" s="259">
        <f t="shared" si="1481"/>
        <v>18745.475060000001</v>
      </c>
      <c r="L4409" s="250">
        <f t="shared" si="1469"/>
        <v>0.01</v>
      </c>
      <c r="M4409" s="19" t="s">
        <v>1260</v>
      </c>
      <c r="O4409" s="32" t="str">
        <f t="shared" si="1482"/>
        <v>E353</v>
      </c>
      <c r="P4409" s="318"/>
      <c r="T4409" s="19" t="s">
        <v>1260</v>
      </c>
    </row>
    <row r="4410" spans="1:20" outlineLevel="2" x14ac:dyDescent="0.25">
      <c r="A4410" t="s">
        <v>359</v>
      </c>
      <c r="B4410" t="str">
        <f t="shared" si="1479"/>
        <v>E3539 (GIF) Sta Eq, Wild H sub@plt-11</v>
      </c>
      <c r="C4410" s="19" t="s">
        <v>1230</v>
      </c>
      <c r="E4410" s="27">
        <v>43434</v>
      </c>
      <c r="F4410" s="249">
        <v>10814697.15</v>
      </c>
      <c r="G4410" s="67">
        <v>2.0799999999999999E-2</v>
      </c>
      <c r="H4410" s="250">
        <v>18745.47</v>
      </c>
      <c r="I4410" s="249">
        <f t="shared" si="1480"/>
        <v>10814697.15</v>
      </c>
      <c r="J4410" s="67">
        <f t="shared" si="1478"/>
        <v>2.0799999999999999E-2</v>
      </c>
      <c r="K4410" s="259">
        <f t="shared" si="1481"/>
        <v>18745.475060000001</v>
      </c>
      <c r="L4410" s="250">
        <f t="shared" si="1469"/>
        <v>0.01</v>
      </c>
      <c r="M4410" s="19" t="s">
        <v>1260</v>
      </c>
      <c r="O4410" s="32" t="str">
        <f t="shared" si="1482"/>
        <v>E353</v>
      </c>
      <c r="P4410" s="318"/>
      <c r="T4410" s="19" t="s">
        <v>1260</v>
      </c>
    </row>
    <row r="4411" spans="1:20" outlineLevel="2" x14ac:dyDescent="0.25">
      <c r="A4411" t="s">
        <v>359</v>
      </c>
      <c r="B4411" t="str">
        <f t="shared" si="1479"/>
        <v>E3539 (GIF) Sta Eq, Wild H sub@plt-12</v>
      </c>
      <c r="C4411" s="19" t="s">
        <v>1230</v>
      </c>
      <c r="E4411" s="27">
        <v>43465</v>
      </c>
      <c r="F4411" s="249">
        <v>10814697.15</v>
      </c>
      <c r="G4411" s="67">
        <v>2.0799999999999999E-2</v>
      </c>
      <c r="H4411" s="250">
        <v>18745.47</v>
      </c>
      <c r="I4411" s="249">
        <f t="shared" si="1480"/>
        <v>10814697.15</v>
      </c>
      <c r="J4411" s="67">
        <f t="shared" si="1478"/>
        <v>2.0799999999999999E-2</v>
      </c>
      <c r="K4411" s="259">
        <f t="shared" si="1481"/>
        <v>18745.475060000001</v>
      </c>
      <c r="L4411" s="250">
        <f t="shared" si="1469"/>
        <v>0.01</v>
      </c>
      <c r="M4411" s="19" t="s">
        <v>1260</v>
      </c>
      <c r="O4411" s="32" t="str">
        <f t="shared" si="1482"/>
        <v>E353</v>
      </c>
      <c r="P4411" s="318"/>
      <c r="T4411" s="19" t="s">
        <v>1260</v>
      </c>
    </row>
    <row r="4412" spans="1:20" s="19" customFormat="1" ht="15.75" outlineLevel="1" thickBot="1" x14ac:dyDescent="0.3">
      <c r="A4412" s="28" t="s">
        <v>962</v>
      </c>
      <c r="C4412" s="20" t="s">
        <v>1233</v>
      </c>
      <c r="E4412" s="104" t="s">
        <v>1266</v>
      </c>
      <c r="F4412" s="29"/>
      <c r="G4412" s="30"/>
      <c r="H4412" s="41">
        <f>SUBTOTAL(9,H4400:H4411)</f>
        <v>224945.64</v>
      </c>
      <c r="I4412" s="29"/>
      <c r="J4412" s="30">
        <f t="shared" si="1478"/>
        <v>0</v>
      </c>
      <c r="K4412" s="41">
        <f>SUBTOTAL(9,K4400:K4411)</f>
        <v>224945.70071999999</v>
      </c>
      <c r="L4412" s="41">
        <f t="shared" si="1469"/>
        <v>0.06</v>
      </c>
      <c r="O4412" s="32" t="str">
        <f>LEFT(A4412,5)</f>
        <v>E3539</v>
      </c>
      <c r="P4412" s="318">
        <f>-L4412/2</f>
        <v>-0.03</v>
      </c>
    </row>
    <row r="4413" spans="1:20" ht="15.75" outlineLevel="2" thickTop="1" x14ac:dyDescent="0.25">
      <c r="A4413" t="s">
        <v>360</v>
      </c>
      <c r="B4413" t="str">
        <f t="shared" ref="B4413:B4424" si="1483">CONCATENATE(A4413,"-",MONTH(E4413))</f>
        <v>E3539 (GIF) Sta Eq, Wild Horse -1</v>
      </c>
      <c r="C4413" s="19" t="s">
        <v>1230</v>
      </c>
      <c r="E4413" s="27">
        <v>43131</v>
      </c>
      <c r="F4413" s="249">
        <v>9687864.2899999991</v>
      </c>
      <c r="G4413" s="67">
        <v>2.0799999999999999E-2</v>
      </c>
      <c r="H4413" s="250">
        <v>16792.3</v>
      </c>
      <c r="I4413" s="249">
        <f t="shared" ref="I4413:I4424" si="1484">VLOOKUP(CONCATENATE(A4413,"-12"),$B$6:$F$7816,5,FALSE)</f>
        <v>9687864.2899999991</v>
      </c>
      <c r="J4413" s="67">
        <f t="shared" si="1478"/>
        <v>2.0799999999999999E-2</v>
      </c>
      <c r="K4413" s="259">
        <f t="shared" ref="K4413:K4424" si="1485">I4413*J4413/12</f>
        <v>16792.298102666664</v>
      </c>
      <c r="L4413" s="250">
        <f t="shared" si="1469"/>
        <v>0</v>
      </c>
      <c r="M4413" s="19" t="s">
        <v>1260</v>
      </c>
      <c r="O4413" s="32" t="str">
        <f t="shared" ref="O4413:O4424" si="1486">LEFT(A4413,4)</f>
        <v>E353</v>
      </c>
      <c r="P4413" s="318"/>
      <c r="T4413" s="19" t="s">
        <v>1260</v>
      </c>
    </row>
    <row r="4414" spans="1:20" outlineLevel="2" x14ac:dyDescent="0.25">
      <c r="A4414" t="s">
        <v>360</v>
      </c>
      <c r="B4414" t="str">
        <f t="shared" si="1483"/>
        <v>E3539 (GIF) Sta Eq, Wild Horse -2</v>
      </c>
      <c r="C4414" s="19" t="s">
        <v>1230</v>
      </c>
      <c r="E4414" s="27">
        <v>43159</v>
      </c>
      <c r="F4414" s="249">
        <v>9687864.2899999991</v>
      </c>
      <c r="G4414" s="67">
        <v>2.0799999999999999E-2</v>
      </c>
      <c r="H4414" s="250">
        <v>16792.3</v>
      </c>
      <c r="I4414" s="249">
        <f t="shared" si="1484"/>
        <v>9687864.2899999991</v>
      </c>
      <c r="J4414" s="67">
        <f t="shared" si="1478"/>
        <v>2.0799999999999999E-2</v>
      </c>
      <c r="K4414" s="259">
        <f t="shared" si="1485"/>
        <v>16792.298102666664</v>
      </c>
      <c r="L4414" s="250">
        <f t="shared" si="1469"/>
        <v>0</v>
      </c>
      <c r="M4414" s="19" t="s">
        <v>1260</v>
      </c>
      <c r="O4414" s="32" t="str">
        <f t="shared" si="1486"/>
        <v>E353</v>
      </c>
      <c r="P4414" s="318"/>
      <c r="T4414" s="19" t="s">
        <v>1260</v>
      </c>
    </row>
    <row r="4415" spans="1:20" outlineLevel="2" x14ac:dyDescent="0.25">
      <c r="A4415" t="s">
        <v>360</v>
      </c>
      <c r="B4415" t="str">
        <f t="shared" si="1483"/>
        <v>E3539 (GIF) Sta Eq, Wild Horse -3</v>
      </c>
      <c r="C4415" s="19" t="s">
        <v>1230</v>
      </c>
      <c r="E4415" s="27">
        <v>43190</v>
      </c>
      <c r="F4415" s="249">
        <v>9687864.2899999991</v>
      </c>
      <c r="G4415" s="67">
        <v>2.0799999999999999E-2</v>
      </c>
      <c r="H4415" s="250">
        <v>16792.3</v>
      </c>
      <c r="I4415" s="249">
        <f t="shared" si="1484"/>
        <v>9687864.2899999991</v>
      </c>
      <c r="J4415" s="67">
        <f t="shared" si="1478"/>
        <v>2.0799999999999999E-2</v>
      </c>
      <c r="K4415" s="259">
        <f t="shared" si="1485"/>
        <v>16792.298102666664</v>
      </c>
      <c r="L4415" s="250">
        <f t="shared" si="1469"/>
        <v>0</v>
      </c>
      <c r="M4415" s="19" t="s">
        <v>1260</v>
      </c>
      <c r="O4415" s="32" t="str">
        <f t="shared" si="1486"/>
        <v>E353</v>
      </c>
      <c r="P4415" s="318"/>
      <c r="T4415" s="19" t="s">
        <v>1260</v>
      </c>
    </row>
    <row r="4416" spans="1:20" outlineLevel="2" x14ac:dyDescent="0.25">
      <c r="A4416" t="s">
        <v>360</v>
      </c>
      <c r="B4416" t="str">
        <f t="shared" si="1483"/>
        <v>E3539 (GIF) Sta Eq, Wild Horse -4</v>
      </c>
      <c r="C4416" s="19" t="s">
        <v>1230</v>
      </c>
      <c r="E4416" s="27">
        <v>43220</v>
      </c>
      <c r="F4416" s="249">
        <v>9687864.2899999991</v>
      </c>
      <c r="G4416" s="67">
        <v>2.0799999999999999E-2</v>
      </c>
      <c r="H4416" s="250">
        <v>16792.3</v>
      </c>
      <c r="I4416" s="249">
        <f t="shared" si="1484"/>
        <v>9687864.2899999991</v>
      </c>
      <c r="J4416" s="67">
        <f t="shared" si="1478"/>
        <v>2.0799999999999999E-2</v>
      </c>
      <c r="K4416" s="259">
        <f t="shared" si="1485"/>
        <v>16792.298102666664</v>
      </c>
      <c r="L4416" s="250">
        <f t="shared" si="1469"/>
        <v>0</v>
      </c>
      <c r="M4416" s="19" t="s">
        <v>1260</v>
      </c>
      <c r="O4416" s="32" t="str">
        <f t="shared" si="1486"/>
        <v>E353</v>
      </c>
      <c r="P4416" s="318"/>
      <c r="T4416" s="19" t="s">
        <v>1260</v>
      </c>
    </row>
    <row r="4417" spans="1:20" outlineLevel="2" x14ac:dyDescent="0.25">
      <c r="A4417" t="s">
        <v>360</v>
      </c>
      <c r="B4417" t="str">
        <f t="shared" si="1483"/>
        <v>E3539 (GIF) Sta Eq, Wild Horse -5</v>
      </c>
      <c r="C4417" s="19" t="s">
        <v>1230</v>
      </c>
      <c r="E4417" s="27">
        <v>43251</v>
      </c>
      <c r="F4417" s="249">
        <v>9687864.2899999991</v>
      </c>
      <c r="G4417" s="67">
        <v>2.0799999999999999E-2</v>
      </c>
      <c r="H4417" s="250">
        <v>16792.3</v>
      </c>
      <c r="I4417" s="249">
        <f t="shared" si="1484"/>
        <v>9687864.2899999991</v>
      </c>
      <c r="J4417" s="67">
        <f t="shared" si="1478"/>
        <v>2.0799999999999999E-2</v>
      </c>
      <c r="K4417" s="259">
        <f t="shared" si="1485"/>
        <v>16792.298102666664</v>
      </c>
      <c r="L4417" s="250">
        <f t="shared" si="1469"/>
        <v>0</v>
      </c>
      <c r="M4417" s="19" t="s">
        <v>1260</v>
      </c>
      <c r="O4417" s="32" t="str">
        <f t="shared" si="1486"/>
        <v>E353</v>
      </c>
      <c r="P4417" s="318"/>
      <c r="T4417" s="19" t="s">
        <v>1260</v>
      </c>
    </row>
    <row r="4418" spans="1:20" outlineLevel="2" x14ac:dyDescent="0.25">
      <c r="A4418" t="s">
        <v>360</v>
      </c>
      <c r="B4418" t="str">
        <f t="shared" si="1483"/>
        <v>E3539 (GIF) Sta Eq, Wild Horse -6</v>
      </c>
      <c r="C4418" s="19" t="s">
        <v>1230</v>
      </c>
      <c r="E4418" s="27">
        <v>43281</v>
      </c>
      <c r="F4418" s="249">
        <v>9687864.2899999991</v>
      </c>
      <c r="G4418" s="67">
        <v>2.0799999999999999E-2</v>
      </c>
      <c r="H4418" s="250">
        <v>16792.3</v>
      </c>
      <c r="I4418" s="249">
        <f t="shared" si="1484"/>
        <v>9687864.2899999991</v>
      </c>
      <c r="J4418" s="67">
        <f t="shared" si="1478"/>
        <v>2.0799999999999999E-2</v>
      </c>
      <c r="K4418" s="259">
        <f t="shared" si="1485"/>
        <v>16792.298102666664</v>
      </c>
      <c r="L4418" s="250">
        <f t="shared" si="1469"/>
        <v>0</v>
      </c>
      <c r="M4418" s="19" t="s">
        <v>1260</v>
      </c>
      <c r="O4418" s="32" t="str">
        <f t="shared" si="1486"/>
        <v>E353</v>
      </c>
      <c r="P4418" s="318"/>
      <c r="T4418" s="19" t="s">
        <v>1260</v>
      </c>
    </row>
    <row r="4419" spans="1:20" outlineLevel="2" x14ac:dyDescent="0.25">
      <c r="A4419" t="s">
        <v>360</v>
      </c>
      <c r="B4419" t="str">
        <f t="shared" si="1483"/>
        <v>E3539 (GIF) Sta Eq, Wild Horse -7</v>
      </c>
      <c r="C4419" s="19" t="s">
        <v>1230</v>
      </c>
      <c r="E4419" s="27">
        <v>43312</v>
      </c>
      <c r="F4419" s="249">
        <v>9687864.2899999991</v>
      </c>
      <c r="G4419" s="67">
        <v>2.0799999999999999E-2</v>
      </c>
      <c r="H4419" s="250">
        <v>16792.3</v>
      </c>
      <c r="I4419" s="249">
        <f t="shared" si="1484"/>
        <v>9687864.2899999991</v>
      </c>
      <c r="J4419" s="67">
        <f t="shared" si="1478"/>
        <v>2.0799999999999999E-2</v>
      </c>
      <c r="K4419" s="259">
        <f t="shared" si="1485"/>
        <v>16792.298102666664</v>
      </c>
      <c r="L4419" s="250">
        <f t="shared" si="1469"/>
        <v>0</v>
      </c>
      <c r="M4419" s="19" t="s">
        <v>1260</v>
      </c>
      <c r="O4419" s="32" t="str">
        <f t="shared" si="1486"/>
        <v>E353</v>
      </c>
      <c r="P4419" s="318"/>
      <c r="T4419" s="19" t="s">
        <v>1260</v>
      </c>
    </row>
    <row r="4420" spans="1:20" outlineLevel="2" x14ac:dyDescent="0.25">
      <c r="A4420" t="s">
        <v>360</v>
      </c>
      <c r="B4420" t="str">
        <f t="shared" si="1483"/>
        <v>E3539 (GIF) Sta Eq, Wild Horse -8</v>
      </c>
      <c r="C4420" s="19" t="s">
        <v>1230</v>
      </c>
      <c r="E4420" s="27">
        <v>43343</v>
      </c>
      <c r="F4420" s="249">
        <v>9687864.2899999991</v>
      </c>
      <c r="G4420" s="67">
        <v>2.0799999999999999E-2</v>
      </c>
      <c r="H4420" s="250">
        <v>16792.3</v>
      </c>
      <c r="I4420" s="249">
        <f t="shared" si="1484"/>
        <v>9687864.2899999991</v>
      </c>
      <c r="J4420" s="67">
        <f t="shared" si="1478"/>
        <v>2.0799999999999999E-2</v>
      </c>
      <c r="K4420" s="259">
        <f t="shared" si="1485"/>
        <v>16792.298102666664</v>
      </c>
      <c r="L4420" s="250">
        <f t="shared" si="1469"/>
        <v>0</v>
      </c>
      <c r="M4420" s="19" t="s">
        <v>1260</v>
      </c>
      <c r="O4420" s="32" t="str">
        <f t="shared" si="1486"/>
        <v>E353</v>
      </c>
      <c r="P4420" s="318"/>
      <c r="T4420" s="19" t="s">
        <v>1260</v>
      </c>
    </row>
    <row r="4421" spans="1:20" outlineLevel="2" x14ac:dyDescent="0.25">
      <c r="A4421" t="s">
        <v>360</v>
      </c>
      <c r="B4421" t="str">
        <f t="shared" si="1483"/>
        <v>E3539 (GIF) Sta Eq, Wild Horse -9</v>
      </c>
      <c r="C4421" s="19" t="s">
        <v>1230</v>
      </c>
      <c r="E4421" s="27">
        <v>43373</v>
      </c>
      <c r="F4421" s="249">
        <v>9687864.2899999991</v>
      </c>
      <c r="G4421" s="67">
        <v>2.0799999999999999E-2</v>
      </c>
      <c r="H4421" s="250">
        <v>16792.3</v>
      </c>
      <c r="I4421" s="249">
        <f t="shared" si="1484"/>
        <v>9687864.2899999991</v>
      </c>
      <c r="J4421" s="67">
        <f t="shared" si="1478"/>
        <v>2.0799999999999999E-2</v>
      </c>
      <c r="K4421" s="259">
        <f t="shared" si="1485"/>
        <v>16792.298102666664</v>
      </c>
      <c r="L4421" s="250">
        <f t="shared" si="1469"/>
        <v>0</v>
      </c>
      <c r="M4421" s="19" t="s">
        <v>1260</v>
      </c>
      <c r="O4421" s="32" t="str">
        <f t="shared" si="1486"/>
        <v>E353</v>
      </c>
      <c r="P4421" s="318"/>
      <c r="T4421" s="19" t="s">
        <v>1260</v>
      </c>
    </row>
    <row r="4422" spans="1:20" outlineLevel="2" x14ac:dyDescent="0.25">
      <c r="A4422" t="s">
        <v>360</v>
      </c>
      <c r="B4422" t="str">
        <f t="shared" si="1483"/>
        <v>E3539 (GIF) Sta Eq, Wild Horse -10</v>
      </c>
      <c r="C4422" s="19" t="s">
        <v>1230</v>
      </c>
      <c r="E4422" s="27">
        <v>43404</v>
      </c>
      <c r="F4422" s="249">
        <v>9687864.2899999991</v>
      </c>
      <c r="G4422" s="67">
        <v>2.0799999999999999E-2</v>
      </c>
      <c r="H4422" s="250">
        <v>16792.3</v>
      </c>
      <c r="I4422" s="249">
        <f t="shared" si="1484"/>
        <v>9687864.2899999991</v>
      </c>
      <c r="J4422" s="67">
        <f t="shared" si="1478"/>
        <v>2.0799999999999999E-2</v>
      </c>
      <c r="K4422" s="259">
        <f t="shared" si="1485"/>
        <v>16792.298102666664</v>
      </c>
      <c r="L4422" s="250">
        <f t="shared" si="1469"/>
        <v>0</v>
      </c>
      <c r="M4422" s="19" t="s">
        <v>1260</v>
      </c>
      <c r="O4422" s="32" t="str">
        <f t="shared" si="1486"/>
        <v>E353</v>
      </c>
      <c r="P4422" s="318"/>
      <c r="T4422" s="19" t="s">
        <v>1260</v>
      </c>
    </row>
    <row r="4423" spans="1:20" outlineLevel="2" x14ac:dyDescent="0.25">
      <c r="A4423" t="s">
        <v>360</v>
      </c>
      <c r="B4423" t="str">
        <f t="shared" si="1483"/>
        <v>E3539 (GIF) Sta Eq, Wild Horse -11</v>
      </c>
      <c r="C4423" s="19" t="s">
        <v>1230</v>
      </c>
      <c r="E4423" s="27">
        <v>43434</v>
      </c>
      <c r="F4423" s="249">
        <v>9687864.2899999991</v>
      </c>
      <c r="G4423" s="67">
        <v>2.0799999999999999E-2</v>
      </c>
      <c r="H4423" s="250">
        <v>16792.3</v>
      </c>
      <c r="I4423" s="249">
        <f t="shared" si="1484"/>
        <v>9687864.2899999991</v>
      </c>
      <c r="J4423" s="67">
        <f t="shared" si="1478"/>
        <v>2.0799999999999999E-2</v>
      </c>
      <c r="K4423" s="259">
        <f t="shared" si="1485"/>
        <v>16792.298102666664</v>
      </c>
      <c r="L4423" s="250">
        <f t="shared" si="1469"/>
        <v>0</v>
      </c>
      <c r="M4423" s="19" t="s">
        <v>1260</v>
      </c>
      <c r="O4423" s="32" t="str">
        <f t="shared" si="1486"/>
        <v>E353</v>
      </c>
      <c r="P4423" s="318"/>
      <c r="T4423" s="19" t="s">
        <v>1260</v>
      </c>
    </row>
    <row r="4424" spans="1:20" outlineLevel="2" x14ac:dyDescent="0.25">
      <c r="A4424" t="s">
        <v>360</v>
      </c>
      <c r="B4424" t="str">
        <f t="shared" si="1483"/>
        <v>E3539 (GIF) Sta Eq, Wild Horse -12</v>
      </c>
      <c r="C4424" s="19" t="s">
        <v>1230</v>
      </c>
      <c r="E4424" s="27">
        <v>43465</v>
      </c>
      <c r="F4424" s="249">
        <v>9687864.2899999991</v>
      </c>
      <c r="G4424" s="67">
        <v>2.0799999999999999E-2</v>
      </c>
      <c r="H4424" s="250">
        <v>16792.3</v>
      </c>
      <c r="I4424" s="249">
        <f t="shared" si="1484"/>
        <v>9687864.2899999991</v>
      </c>
      <c r="J4424" s="67">
        <f t="shared" si="1478"/>
        <v>2.0799999999999999E-2</v>
      </c>
      <c r="K4424" s="259">
        <f t="shared" si="1485"/>
        <v>16792.298102666664</v>
      </c>
      <c r="L4424" s="250">
        <f t="shared" si="1469"/>
        <v>0</v>
      </c>
      <c r="M4424" s="19" t="s">
        <v>1260</v>
      </c>
      <c r="O4424" s="32" t="str">
        <f t="shared" si="1486"/>
        <v>E353</v>
      </c>
      <c r="P4424" s="318"/>
      <c r="T4424" s="19" t="s">
        <v>1260</v>
      </c>
    </row>
    <row r="4425" spans="1:20" s="19" customFormat="1" ht="15.75" outlineLevel="1" thickBot="1" x14ac:dyDescent="0.3">
      <c r="A4425" s="28" t="s">
        <v>963</v>
      </c>
      <c r="C4425" s="20" t="s">
        <v>1233</v>
      </c>
      <c r="E4425" s="104" t="s">
        <v>1266</v>
      </c>
      <c r="F4425" s="29"/>
      <c r="G4425" s="30"/>
      <c r="H4425" s="41">
        <f>SUBTOTAL(9,H4413:H4424)</f>
        <v>201507.59999999995</v>
      </c>
      <c r="I4425" s="29"/>
      <c r="J4425" s="30">
        <f t="shared" si="1478"/>
        <v>0</v>
      </c>
      <c r="K4425" s="41">
        <f>SUBTOTAL(9,K4413:K4424)</f>
        <v>201507.57723199992</v>
      </c>
      <c r="L4425" s="41">
        <f t="shared" si="1469"/>
        <v>-0.02</v>
      </c>
      <c r="O4425" s="32" t="str">
        <f>LEFT(A4425,5)</f>
        <v>E3539</v>
      </c>
      <c r="P4425" s="318">
        <f>-L4425/2</f>
        <v>0.01</v>
      </c>
    </row>
    <row r="4426" spans="1:20" ht="15.75" outlineLevel="2" thickTop="1" x14ac:dyDescent="0.25">
      <c r="A4426" t="s">
        <v>361</v>
      </c>
      <c r="B4426" t="str">
        <f t="shared" ref="B4426:B4437" si="1487">CONCATENATE(A4426,"-",MONTH(E4426))</f>
        <v>E3539 (GIF) Sta Eq, Wild Horse Exp-1</v>
      </c>
      <c r="C4426" s="19" t="s">
        <v>1230</v>
      </c>
      <c r="E4426" s="27">
        <v>43131</v>
      </c>
      <c r="F4426" s="249">
        <v>8292075.0599999996</v>
      </c>
      <c r="G4426" s="67">
        <v>2.0799999999999999E-2</v>
      </c>
      <c r="H4426" s="250">
        <v>14372.93</v>
      </c>
      <c r="I4426" s="249">
        <f t="shared" ref="I4426:I4437" si="1488">VLOOKUP(CONCATENATE(A4426,"-12"),$B$6:$F$7816,5,FALSE)</f>
        <v>8292075.0599999996</v>
      </c>
      <c r="J4426" s="67">
        <f t="shared" si="1478"/>
        <v>2.0799999999999999E-2</v>
      </c>
      <c r="K4426" s="259">
        <f t="shared" ref="K4426:K4437" si="1489">I4426*J4426/12</f>
        <v>14372.930103999999</v>
      </c>
      <c r="L4426" s="250">
        <f t="shared" si="1469"/>
        <v>0</v>
      </c>
      <c r="M4426" s="19" t="s">
        <v>1260</v>
      </c>
      <c r="O4426" s="32" t="str">
        <f t="shared" ref="O4426:O4437" si="1490">LEFT(A4426,4)</f>
        <v>E353</v>
      </c>
      <c r="P4426" s="318"/>
      <c r="T4426" s="19" t="s">
        <v>1260</v>
      </c>
    </row>
    <row r="4427" spans="1:20" outlineLevel="2" x14ac:dyDescent="0.25">
      <c r="A4427" t="s">
        <v>361</v>
      </c>
      <c r="B4427" t="str">
        <f t="shared" si="1487"/>
        <v>E3539 (GIF) Sta Eq, Wild Horse Exp-2</v>
      </c>
      <c r="C4427" s="19" t="s">
        <v>1230</v>
      </c>
      <c r="E4427" s="27">
        <v>43159</v>
      </c>
      <c r="F4427" s="249">
        <v>8292075.0599999996</v>
      </c>
      <c r="G4427" s="67">
        <v>2.0799999999999999E-2</v>
      </c>
      <c r="H4427" s="250">
        <v>14372.93</v>
      </c>
      <c r="I4427" s="249">
        <f t="shared" si="1488"/>
        <v>8292075.0599999996</v>
      </c>
      <c r="J4427" s="67">
        <f t="shared" si="1478"/>
        <v>2.0799999999999999E-2</v>
      </c>
      <c r="K4427" s="259">
        <f t="shared" si="1489"/>
        <v>14372.930103999999</v>
      </c>
      <c r="L4427" s="250">
        <f t="shared" si="1469"/>
        <v>0</v>
      </c>
      <c r="M4427" s="19" t="s">
        <v>1260</v>
      </c>
      <c r="O4427" s="32" t="str">
        <f t="shared" si="1490"/>
        <v>E353</v>
      </c>
      <c r="P4427" s="318"/>
      <c r="T4427" s="19" t="s">
        <v>1260</v>
      </c>
    </row>
    <row r="4428" spans="1:20" outlineLevel="2" x14ac:dyDescent="0.25">
      <c r="A4428" t="s">
        <v>361</v>
      </c>
      <c r="B4428" t="str">
        <f t="shared" si="1487"/>
        <v>E3539 (GIF) Sta Eq, Wild Horse Exp-3</v>
      </c>
      <c r="C4428" s="19" t="s">
        <v>1230</v>
      </c>
      <c r="E4428" s="27">
        <v>43190</v>
      </c>
      <c r="F4428" s="249">
        <v>8292075.0599999996</v>
      </c>
      <c r="G4428" s="67">
        <v>2.0799999999999999E-2</v>
      </c>
      <c r="H4428" s="250">
        <v>14372.93</v>
      </c>
      <c r="I4428" s="249">
        <f t="shared" si="1488"/>
        <v>8292075.0599999996</v>
      </c>
      <c r="J4428" s="67">
        <f t="shared" si="1478"/>
        <v>2.0799999999999999E-2</v>
      </c>
      <c r="K4428" s="259">
        <f t="shared" si="1489"/>
        <v>14372.930103999999</v>
      </c>
      <c r="L4428" s="250">
        <f t="shared" si="1469"/>
        <v>0</v>
      </c>
      <c r="M4428" s="19" t="s">
        <v>1260</v>
      </c>
      <c r="O4428" s="32" t="str">
        <f t="shared" si="1490"/>
        <v>E353</v>
      </c>
      <c r="P4428" s="318"/>
      <c r="T4428" s="19" t="s">
        <v>1260</v>
      </c>
    </row>
    <row r="4429" spans="1:20" outlineLevel="2" x14ac:dyDescent="0.25">
      <c r="A4429" t="s">
        <v>361</v>
      </c>
      <c r="B4429" t="str">
        <f t="shared" si="1487"/>
        <v>E3539 (GIF) Sta Eq, Wild Horse Exp-4</v>
      </c>
      <c r="C4429" s="19" t="s">
        <v>1230</v>
      </c>
      <c r="E4429" s="27">
        <v>43220</v>
      </c>
      <c r="F4429" s="249">
        <v>8292075.0599999996</v>
      </c>
      <c r="G4429" s="67">
        <v>2.0799999999999999E-2</v>
      </c>
      <c r="H4429" s="250">
        <v>14372.93</v>
      </c>
      <c r="I4429" s="249">
        <f t="shared" si="1488"/>
        <v>8292075.0599999996</v>
      </c>
      <c r="J4429" s="67">
        <f t="shared" si="1478"/>
        <v>2.0799999999999999E-2</v>
      </c>
      <c r="K4429" s="259">
        <f t="shared" si="1489"/>
        <v>14372.930103999999</v>
      </c>
      <c r="L4429" s="250">
        <f t="shared" si="1469"/>
        <v>0</v>
      </c>
      <c r="M4429" s="19" t="s">
        <v>1260</v>
      </c>
      <c r="O4429" s="32" t="str">
        <f t="shared" si="1490"/>
        <v>E353</v>
      </c>
      <c r="P4429" s="318"/>
      <c r="T4429" s="19" t="s">
        <v>1260</v>
      </c>
    </row>
    <row r="4430" spans="1:20" outlineLevel="2" x14ac:dyDescent="0.25">
      <c r="A4430" t="s">
        <v>361</v>
      </c>
      <c r="B4430" t="str">
        <f t="shared" si="1487"/>
        <v>E3539 (GIF) Sta Eq, Wild Horse Exp-5</v>
      </c>
      <c r="C4430" s="19" t="s">
        <v>1230</v>
      </c>
      <c r="E4430" s="27">
        <v>43251</v>
      </c>
      <c r="F4430" s="249">
        <v>8292075.0599999996</v>
      </c>
      <c r="G4430" s="67">
        <v>2.0799999999999999E-2</v>
      </c>
      <c r="H4430" s="250">
        <v>14372.93</v>
      </c>
      <c r="I4430" s="249">
        <f t="shared" si="1488"/>
        <v>8292075.0599999996</v>
      </c>
      <c r="J4430" s="67">
        <f t="shared" si="1478"/>
        <v>2.0799999999999999E-2</v>
      </c>
      <c r="K4430" s="259">
        <f t="shared" si="1489"/>
        <v>14372.930103999999</v>
      </c>
      <c r="L4430" s="250">
        <f t="shared" si="1469"/>
        <v>0</v>
      </c>
      <c r="M4430" s="19" t="s">
        <v>1260</v>
      </c>
      <c r="O4430" s="32" t="str">
        <f t="shared" si="1490"/>
        <v>E353</v>
      </c>
      <c r="P4430" s="318"/>
      <c r="T4430" s="19" t="s">
        <v>1260</v>
      </c>
    </row>
    <row r="4431" spans="1:20" outlineLevel="2" x14ac:dyDescent="0.25">
      <c r="A4431" t="s">
        <v>361</v>
      </c>
      <c r="B4431" t="str">
        <f t="shared" si="1487"/>
        <v>E3539 (GIF) Sta Eq, Wild Horse Exp-6</v>
      </c>
      <c r="C4431" s="19" t="s">
        <v>1230</v>
      </c>
      <c r="E4431" s="27">
        <v>43281</v>
      </c>
      <c r="F4431" s="249">
        <v>8292075.0599999996</v>
      </c>
      <c r="G4431" s="67">
        <v>2.0799999999999999E-2</v>
      </c>
      <c r="H4431" s="250">
        <v>14372.93</v>
      </c>
      <c r="I4431" s="249">
        <f t="shared" si="1488"/>
        <v>8292075.0599999996</v>
      </c>
      <c r="J4431" s="67">
        <f t="shared" si="1478"/>
        <v>2.0799999999999999E-2</v>
      </c>
      <c r="K4431" s="259">
        <f t="shared" si="1489"/>
        <v>14372.930103999999</v>
      </c>
      <c r="L4431" s="250">
        <f t="shared" si="1469"/>
        <v>0</v>
      </c>
      <c r="M4431" s="19" t="s">
        <v>1260</v>
      </c>
      <c r="O4431" s="32" t="str">
        <f t="shared" si="1490"/>
        <v>E353</v>
      </c>
      <c r="P4431" s="318"/>
      <c r="T4431" s="19" t="s">
        <v>1260</v>
      </c>
    </row>
    <row r="4432" spans="1:20" outlineLevel="2" x14ac:dyDescent="0.25">
      <c r="A4432" t="s">
        <v>361</v>
      </c>
      <c r="B4432" t="str">
        <f t="shared" si="1487"/>
        <v>E3539 (GIF) Sta Eq, Wild Horse Exp-7</v>
      </c>
      <c r="C4432" s="19" t="s">
        <v>1230</v>
      </c>
      <c r="E4432" s="27">
        <v>43312</v>
      </c>
      <c r="F4432" s="249">
        <v>8292075.0599999996</v>
      </c>
      <c r="G4432" s="67">
        <v>2.0799999999999999E-2</v>
      </c>
      <c r="H4432" s="250">
        <v>14372.93</v>
      </c>
      <c r="I4432" s="249">
        <f t="shared" si="1488"/>
        <v>8292075.0599999996</v>
      </c>
      <c r="J4432" s="67">
        <f t="shared" si="1478"/>
        <v>2.0799999999999999E-2</v>
      </c>
      <c r="K4432" s="259">
        <f t="shared" si="1489"/>
        <v>14372.930103999999</v>
      </c>
      <c r="L4432" s="250">
        <f t="shared" si="1469"/>
        <v>0</v>
      </c>
      <c r="M4432" s="19" t="s">
        <v>1260</v>
      </c>
      <c r="O4432" s="32" t="str">
        <f t="shared" si="1490"/>
        <v>E353</v>
      </c>
      <c r="P4432" s="318"/>
      <c r="T4432" s="19" t="s">
        <v>1260</v>
      </c>
    </row>
    <row r="4433" spans="1:20" outlineLevel="2" x14ac:dyDescent="0.25">
      <c r="A4433" t="s">
        <v>361</v>
      </c>
      <c r="B4433" t="str">
        <f t="shared" si="1487"/>
        <v>E3539 (GIF) Sta Eq, Wild Horse Exp-8</v>
      </c>
      <c r="C4433" s="19" t="s">
        <v>1230</v>
      </c>
      <c r="E4433" s="27">
        <v>43343</v>
      </c>
      <c r="F4433" s="249">
        <v>8292075.0599999996</v>
      </c>
      <c r="G4433" s="67">
        <v>2.0799999999999999E-2</v>
      </c>
      <c r="H4433" s="250">
        <v>14372.93</v>
      </c>
      <c r="I4433" s="249">
        <f t="shared" si="1488"/>
        <v>8292075.0599999996</v>
      </c>
      <c r="J4433" s="67">
        <f t="shared" si="1478"/>
        <v>2.0799999999999999E-2</v>
      </c>
      <c r="K4433" s="259">
        <f t="shared" si="1489"/>
        <v>14372.930103999999</v>
      </c>
      <c r="L4433" s="250">
        <f t="shared" si="1469"/>
        <v>0</v>
      </c>
      <c r="M4433" s="19" t="s">
        <v>1260</v>
      </c>
      <c r="O4433" s="32" t="str">
        <f t="shared" si="1490"/>
        <v>E353</v>
      </c>
      <c r="P4433" s="318"/>
      <c r="T4433" s="19" t="s">
        <v>1260</v>
      </c>
    </row>
    <row r="4434" spans="1:20" outlineLevel="2" x14ac:dyDescent="0.25">
      <c r="A4434" t="s">
        <v>361</v>
      </c>
      <c r="B4434" t="str">
        <f t="shared" si="1487"/>
        <v>E3539 (GIF) Sta Eq, Wild Horse Exp-9</v>
      </c>
      <c r="C4434" s="19" t="s">
        <v>1230</v>
      </c>
      <c r="E4434" s="27">
        <v>43373</v>
      </c>
      <c r="F4434" s="249">
        <v>8292075.0599999996</v>
      </c>
      <c r="G4434" s="67">
        <v>2.0799999999999999E-2</v>
      </c>
      <c r="H4434" s="250">
        <v>14372.93</v>
      </c>
      <c r="I4434" s="249">
        <f t="shared" si="1488"/>
        <v>8292075.0599999996</v>
      </c>
      <c r="J4434" s="67">
        <f t="shared" si="1478"/>
        <v>2.0799999999999999E-2</v>
      </c>
      <c r="K4434" s="259">
        <f t="shared" si="1489"/>
        <v>14372.930103999999</v>
      </c>
      <c r="L4434" s="250">
        <f t="shared" si="1469"/>
        <v>0</v>
      </c>
      <c r="M4434" s="19" t="s">
        <v>1260</v>
      </c>
      <c r="O4434" s="32" t="str">
        <f t="shared" si="1490"/>
        <v>E353</v>
      </c>
      <c r="P4434" s="318"/>
      <c r="T4434" s="19" t="s">
        <v>1260</v>
      </c>
    </row>
    <row r="4435" spans="1:20" outlineLevel="2" x14ac:dyDescent="0.25">
      <c r="A4435" t="s">
        <v>361</v>
      </c>
      <c r="B4435" t="str">
        <f t="shared" si="1487"/>
        <v>E3539 (GIF) Sta Eq, Wild Horse Exp-10</v>
      </c>
      <c r="C4435" s="19" t="s">
        <v>1230</v>
      </c>
      <c r="E4435" s="27">
        <v>43404</v>
      </c>
      <c r="F4435" s="249">
        <v>8292075.0599999996</v>
      </c>
      <c r="G4435" s="67">
        <v>2.0799999999999999E-2</v>
      </c>
      <c r="H4435" s="250">
        <v>14372.93</v>
      </c>
      <c r="I4435" s="249">
        <f t="shared" si="1488"/>
        <v>8292075.0599999996</v>
      </c>
      <c r="J4435" s="67">
        <f t="shared" si="1478"/>
        <v>2.0799999999999999E-2</v>
      </c>
      <c r="K4435" s="259">
        <f t="shared" si="1489"/>
        <v>14372.930103999999</v>
      </c>
      <c r="L4435" s="250">
        <f t="shared" si="1469"/>
        <v>0</v>
      </c>
      <c r="M4435" s="19" t="s">
        <v>1260</v>
      </c>
      <c r="O4435" s="32" t="str">
        <f t="shared" si="1490"/>
        <v>E353</v>
      </c>
      <c r="P4435" s="318"/>
      <c r="T4435" s="19" t="s">
        <v>1260</v>
      </c>
    </row>
    <row r="4436" spans="1:20" outlineLevel="2" x14ac:dyDescent="0.25">
      <c r="A4436" t="s">
        <v>361</v>
      </c>
      <c r="B4436" t="str">
        <f t="shared" si="1487"/>
        <v>E3539 (GIF) Sta Eq, Wild Horse Exp-11</v>
      </c>
      <c r="C4436" s="19" t="s">
        <v>1230</v>
      </c>
      <c r="E4436" s="27">
        <v>43434</v>
      </c>
      <c r="F4436" s="249">
        <v>8292075.0599999996</v>
      </c>
      <c r="G4436" s="67">
        <v>2.0799999999999999E-2</v>
      </c>
      <c r="H4436" s="250">
        <v>14372.93</v>
      </c>
      <c r="I4436" s="249">
        <f t="shared" si="1488"/>
        <v>8292075.0599999996</v>
      </c>
      <c r="J4436" s="67">
        <f t="shared" si="1478"/>
        <v>2.0799999999999999E-2</v>
      </c>
      <c r="K4436" s="259">
        <f t="shared" si="1489"/>
        <v>14372.930103999999</v>
      </c>
      <c r="L4436" s="250">
        <f t="shared" ref="L4436:L4499" si="1491">ROUND(K4436-H4436,2)</f>
        <v>0</v>
      </c>
      <c r="M4436" s="19" t="s">
        <v>1260</v>
      </c>
      <c r="O4436" s="32" t="str">
        <f t="shared" si="1490"/>
        <v>E353</v>
      </c>
      <c r="P4436" s="318"/>
      <c r="T4436" s="19" t="s">
        <v>1260</v>
      </c>
    </row>
    <row r="4437" spans="1:20" outlineLevel="2" x14ac:dyDescent="0.25">
      <c r="A4437" t="s">
        <v>361</v>
      </c>
      <c r="B4437" t="str">
        <f t="shared" si="1487"/>
        <v>E3539 (GIF) Sta Eq, Wild Horse Exp-12</v>
      </c>
      <c r="C4437" s="19" t="s">
        <v>1230</v>
      </c>
      <c r="E4437" s="27">
        <v>43465</v>
      </c>
      <c r="F4437" s="249">
        <v>8292075.0599999996</v>
      </c>
      <c r="G4437" s="67">
        <v>2.0799999999999999E-2</v>
      </c>
      <c r="H4437" s="250">
        <v>14372.93</v>
      </c>
      <c r="I4437" s="249">
        <f t="shared" si="1488"/>
        <v>8292075.0599999996</v>
      </c>
      <c r="J4437" s="67">
        <f t="shared" si="1478"/>
        <v>2.0799999999999999E-2</v>
      </c>
      <c r="K4437" s="259">
        <f t="shared" si="1489"/>
        <v>14372.930103999999</v>
      </c>
      <c r="L4437" s="250">
        <f t="shared" si="1491"/>
        <v>0</v>
      </c>
      <c r="M4437" s="19" t="s">
        <v>1260</v>
      </c>
      <c r="O4437" s="32" t="str">
        <f t="shared" si="1490"/>
        <v>E353</v>
      </c>
      <c r="P4437" s="318"/>
      <c r="T4437" s="19" t="s">
        <v>1260</v>
      </c>
    </row>
    <row r="4438" spans="1:20" s="19" customFormat="1" ht="15.75" outlineLevel="1" thickBot="1" x14ac:dyDescent="0.3">
      <c r="A4438" s="28" t="s">
        <v>964</v>
      </c>
      <c r="C4438" s="20" t="s">
        <v>1233</v>
      </c>
      <c r="E4438" s="104" t="s">
        <v>1266</v>
      </c>
      <c r="F4438" s="29"/>
      <c r="G4438" s="30"/>
      <c r="H4438" s="41">
        <f>SUBTOTAL(9,H4426:H4437)</f>
        <v>172475.15999999995</v>
      </c>
      <c r="I4438" s="29"/>
      <c r="J4438" s="30">
        <f t="shared" si="1478"/>
        <v>0</v>
      </c>
      <c r="K4438" s="41">
        <f>SUBTOTAL(9,K4426:K4437)</f>
        <v>172475.16124799999</v>
      </c>
      <c r="L4438" s="41">
        <f t="shared" si="1491"/>
        <v>0</v>
      </c>
      <c r="O4438" s="32" t="str">
        <f>LEFT(A4438,5)</f>
        <v>E3539</v>
      </c>
      <c r="P4438" s="318">
        <f>-L4438/2</f>
        <v>0</v>
      </c>
    </row>
    <row r="4439" spans="1:20" ht="15.75" outlineLevel="2" thickTop="1" x14ac:dyDescent="0.25">
      <c r="A4439" t="s">
        <v>362</v>
      </c>
      <c r="B4439" t="str">
        <f t="shared" ref="B4439:B4450" si="1492">CONCATENATE(A4439,"-",MONTH(E4439))</f>
        <v>E3539 (GIF) Sta Eq, Wind Ridge-1</v>
      </c>
      <c r="C4439" s="19" t="s">
        <v>1230</v>
      </c>
      <c r="E4439" s="27">
        <v>43131</v>
      </c>
      <c r="F4439" s="249">
        <v>151580.69</v>
      </c>
      <c r="G4439" s="67">
        <v>2.0799999999999999E-2</v>
      </c>
      <c r="H4439" s="250">
        <v>262.74</v>
      </c>
      <c r="I4439" s="249">
        <f t="shared" ref="I4439:I4450" si="1493">VLOOKUP(CONCATENATE(A4439,"-12"),$B$6:$F$7816,5,FALSE)</f>
        <v>151580.69</v>
      </c>
      <c r="J4439" s="67">
        <f t="shared" si="1478"/>
        <v>2.0799999999999999E-2</v>
      </c>
      <c r="K4439" s="259">
        <f t="shared" ref="K4439:K4450" si="1494">I4439*J4439/12</f>
        <v>262.73986266666662</v>
      </c>
      <c r="L4439" s="250">
        <f t="shared" si="1491"/>
        <v>0</v>
      </c>
      <c r="M4439" s="19" t="s">
        <v>1260</v>
      </c>
      <c r="O4439" s="32" t="str">
        <f t="shared" ref="O4439:O4450" si="1495">LEFT(A4439,4)</f>
        <v>E353</v>
      </c>
      <c r="P4439" s="318"/>
      <c r="T4439" s="19" t="s">
        <v>1260</v>
      </c>
    </row>
    <row r="4440" spans="1:20" outlineLevel="2" x14ac:dyDescent="0.25">
      <c r="A4440" t="s">
        <v>362</v>
      </c>
      <c r="B4440" t="str">
        <f t="shared" si="1492"/>
        <v>E3539 (GIF) Sta Eq, Wind Ridge-2</v>
      </c>
      <c r="C4440" s="19" t="s">
        <v>1230</v>
      </c>
      <c r="E4440" s="27">
        <v>43159</v>
      </c>
      <c r="F4440" s="249">
        <v>151580.69</v>
      </c>
      <c r="G4440" s="67">
        <v>2.0799999999999999E-2</v>
      </c>
      <c r="H4440" s="250">
        <v>262.74</v>
      </c>
      <c r="I4440" s="249">
        <f t="shared" si="1493"/>
        <v>151580.69</v>
      </c>
      <c r="J4440" s="67">
        <f t="shared" si="1478"/>
        <v>2.0799999999999999E-2</v>
      </c>
      <c r="K4440" s="259">
        <f t="shared" si="1494"/>
        <v>262.73986266666662</v>
      </c>
      <c r="L4440" s="250">
        <f t="shared" si="1491"/>
        <v>0</v>
      </c>
      <c r="M4440" s="19" t="s">
        <v>1260</v>
      </c>
      <c r="O4440" s="32" t="str">
        <f t="shared" si="1495"/>
        <v>E353</v>
      </c>
      <c r="P4440" s="318"/>
      <c r="T4440" s="19" t="s">
        <v>1260</v>
      </c>
    </row>
    <row r="4441" spans="1:20" outlineLevel="2" x14ac:dyDescent="0.25">
      <c r="A4441" t="s">
        <v>362</v>
      </c>
      <c r="B4441" t="str">
        <f t="shared" si="1492"/>
        <v>E3539 (GIF) Sta Eq, Wind Ridge-3</v>
      </c>
      <c r="C4441" s="19" t="s">
        <v>1230</v>
      </c>
      <c r="E4441" s="27">
        <v>43190</v>
      </c>
      <c r="F4441" s="249">
        <v>151580.69</v>
      </c>
      <c r="G4441" s="67">
        <v>2.0799999999999999E-2</v>
      </c>
      <c r="H4441" s="250">
        <v>262.74</v>
      </c>
      <c r="I4441" s="249">
        <f t="shared" si="1493"/>
        <v>151580.69</v>
      </c>
      <c r="J4441" s="67">
        <f t="shared" si="1478"/>
        <v>2.0799999999999999E-2</v>
      </c>
      <c r="K4441" s="259">
        <f t="shared" si="1494"/>
        <v>262.73986266666662</v>
      </c>
      <c r="L4441" s="250">
        <f t="shared" si="1491"/>
        <v>0</v>
      </c>
      <c r="M4441" s="19" t="s">
        <v>1260</v>
      </c>
      <c r="O4441" s="32" t="str">
        <f t="shared" si="1495"/>
        <v>E353</v>
      </c>
      <c r="P4441" s="318"/>
      <c r="T4441" s="19" t="s">
        <v>1260</v>
      </c>
    </row>
    <row r="4442" spans="1:20" outlineLevel="2" x14ac:dyDescent="0.25">
      <c r="A4442" t="s">
        <v>362</v>
      </c>
      <c r="B4442" t="str">
        <f t="shared" si="1492"/>
        <v>E3539 (GIF) Sta Eq, Wind Ridge-4</v>
      </c>
      <c r="C4442" s="19" t="s">
        <v>1230</v>
      </c>
      <c r="E4442" s="27">
        <v>43220</v>
      </c>
      <c r="F4442" s="249">
        <v>151580.69</v>
      </c>
      <c r="G4442" s="67">
        <v>2.0799999999999999E-2</v>
      </c>
      <c r="H4442" s="250">
        <v>262.74</v>
      </c>
      <c r="I4442" s="249">
        <f t="shared" si="1493"/>
        <v>151580.69</v>
      </c>
      <c r="J4442" s="67">
        <f t="shared" si="1478"/>
        <v>2.0799999999999999E-2</v>
      </c>
      <c r="K4442" s="259">
        <f t="shared" si="1494"/>
        <v>262.73986266666662</v>
      </c>
      <c r="L4442" s="250">
        <f t="shared" si="1491"/>
        <v>0</v>
      </c>
      <c r="M4442" s="19" t="s">
        <v>1260</v>
      </c>
      <c r="O4442" s="32" t="str">
        <f t="shared" si="1495"/>
        <v>E353</v>
      </c>
      <c r="P4442" s="318"/>
      <c r="T4442" s="19" t="s">
        <v>1260</v>
      </c>
    </row>
    <row r="4443" spans="1:20" outlineLevel="2" x14ac:dyDescent="0.25">
      <c r="A4443" t="s">
        <v>362</v>
      </c>
      <c r="B4443" t="str">
        <f t="shared" si="1492"/>
        <v>E3539 (GIF) Sta Eq, Wind Ridge-5</v>
      </c>
      <c r="C4443" s="19" t="s">
        <v>1230</v>
      </c>
      <c r="E4443" s="27">
        <v>43251</v>
      </c>
      <c r="F4443" s="249">
        <v>151580.69</v>
      </c>
      <c r="G4443" s="67">
        <v>2.0799999999999999E-2</v>
      </c>
      <c r="H4443" s="250">
        <v>262.74</v>
      </c>
      <c r="I4443" s="249">
        <f t="shared" si="1493"/>
        <v>151580.69</v>
      </c>
      <c r="J4443" s="67">
        <f t="shared" si="1478"/>
        <v>2.0799999999999999E-2</v>
      </c>
      <c r="K4443" s="259">
        <f t="shared" si="1494"/>
        <v>262.73986266666662</v>
      </c>
      <c r="L4443" s="250">
        <f t="shared" si="1491"/>
        <v>0</v>
      </c>
      <c r="M4443" s="19" t="s">
        <v>1260</v>
      </c>
      <c r="O4443" s="32" t="str">
        <f t="shared" si="1495"/>
        <v>E353</v>
      </c>
      <c r="P4443" s="318"/>
      <c r="T4443" s="19" t="s">
        <v>1260</v>
      </c>
    </row>
    <row r="4444" spans="1:20" outlineLevel="2" x14ac:dyDescent="0.25">
      <c r="A4444" t="s">
        <v>362</v>
      </c>
      <c r="B4444" t="str">
        <f t="shared" si="1492"/>
        <v>E3539 (GIF) Sta Eq, Wind Ridge-6</v>
      </c>
      <c r="C4444" s="19" t="s">
        <v>1230</v>
      </c>
      <c r="E4444" s="27">
        <v>43281</v>
      </c>
      <c r="F4444" s="249">
        <v>151580.69</v>
      </c>
      <c r="G4444" s="67">
        <v>2.0799999999999999E-2</v>
      </c>
      <c r="H4444" s="250">
        <v>262.74</v>
      </c>
      <c r="I4444" s="249">
        <f t="shared" si="1493"/>
        <v>151580.69</v>
      </c>
      <c r="J4444" s="67">
        <f t="shared" si="1478"/>
        <v>2.0799999999999999E-2</v>
      </c>
      <c r="K4444" s="259">
        <f t="shared" si="1494"/>
        <v>262.73986266666662</v>
      </c>
      <c r="L4444" s="250">
        <f t="shared" si="1491"/>
        <v>0</v>
      </c>
      <c r="M4444" s="19" t="s">
        <v>1260</v>
      </c>
      <c r="O4444" s="32" t="str">
        <f t="shared" si="1495"/>
        <v>E353</v>
      </c>
      <c r="P4444" s="318"/>
      <c r="T4444" s="19" t="s">
        <v>1260</v>
      </c>
    </row>
    <row r="4445" spans="1:20" outlineLevel="2" x14ac:dyDescent="0.25">
      <c r="A4445" t="s">
        <v>362</v>
      </c>
      <c r="B4445" t="str">
        <f t="shared" si="1492"/>
        <v>E3539 (GIF) Sta Eq, Wind Ridge-7</v>
      </c>
      <c r="C4445" s="19" t="s">
        <v>1230</v>
      </c>
      <c r="E4445" s="27">
        <v>43312</v>
      </c>
      <c r="F4445" s="249">
        <v>151580.69</v>
      </c>
      <c r="G4445" s="67">
        <v>2.0799999999999999E-2</v>
      </c>
      <c r="H4445" s="250">
        <v>262.74</v>
      </c>
      <c r="I4445" s="249">
        <f t="shared" si="1493"/>
        <v>151580.69</v>
      </c>
      <c r="J4445" s="67">
        <f t="shared" si="1478"/>
        <v>2.0799999999999999E-2</v>
      </c>
      <c r="K4445" s="259">
        <f t="shared" si="1494"/>
        <v>262.73986266666662</v>
      </c>
      <c r="L4445" s="250">
        <f t="shared" si="1491"/>
        <v>0</v>
      </c>
      <c r="M4445" s="19" t="s">
        <v>1260</v>
      </c>
      <c r="O4445" s="32" t="str">
        <f t="shared" si="1495"/>
        <v>E353</v>
      </c>
      <c r="P4445" s="318"/>
      <c r="T4445" s="19" t="s">
        <v>1260</v>
      </c>
    </row>
    <row r="4446" spans="1:20" outlineLevel="2" x14ac:dyDescent="0.25">
      <c r="A4446" t="s">
        <v>362</v>
      </c>
      <c r="B4446" t="str">
        <f t="shared" si="1492"/>
        <v>E3539 (GIF) Sta Eq, Wind Ridge-8</v>
      </c>
      <c r="C4446" s="19" t="s">
        <v>1230</v>
      </c>
      <c r="E4446" s="27">
        <v>43343</v>
      </c>
      <c r="F4446" s="249">
        <v>151580.69</v>
      </c>
      <c r="G4446" s="67">
        <v>2.0799999999999999E-2</v>
      </c>
      <c r="H4446" s="250">
        <v>262.74</v>
      </c>
      <c r="I4446" s="249">
        <f t="shared" si="1493"/>
        <v>151580.69</v>
      </c>
      <c r="J4446" s="67">
        <f t="shared" si="1478"/>
        <v>2.0799999999999999E-2</v>
      </c>
      <c r="K4446" s="259">
        <f t="shared" si="1494"/>
        <v>262.73986266666662</v>
      </c>
      <c r="L4446" s="250">
        <f t="shared" si="1491"/>
        <v>0</v>
      </c>
      <c r="M4446" s="19" t="s">
        <v>1260</v>
      </c>
      <c r="O4446" s="32" t="str">
        <f t="shared" si="1495"/>
        <v>E353</v>
      </c>
      <c r="P4446" s="318"/>
      <c r="T4446" s="19" t="s">
        <v>1260</v>
      </c>
    </row>
    <row r="4447" spans="1:20" outlineLevel="2" x14ac:dyDescent="0.25">
      <c r="A4447" t="s">
        <v>362</v>
      </c>
      <c r="B4447" t="str">
        <f t="shared" si="1492"/>
        <v>E3539 (GIF) Sta Eq, Wind Ridge-9</v>
      </c>
      <c r="C4447" s="19" t="s">
        <v>1230</v>
      </c>
      <c r="E4447" s="27">
        <v>43373</v>
      </c>
      <c r="F4447" s="249">
        <v>151580.69</v>
      </c>
      <c r="G4447" s="67">
        <v>2.0799999999999999E-2</v>
      </c>
      <c r="H4447" s="250">
        <v>262.74</v>
      </c>
      <c r="I4447" s="249">
        <f t="shared" si="1493"/>
        <v>151580.69</v>
      </c>
      <c r="J4447" s="67">
        <f t="shared" si="1478"/>
        <v>2.0799999999999999E-2</v>
      </c>
      <c r="K4447" s="259">
        <f t="shared" si="1494"/>
        <v>262.73986266666662</v>
      </c>
      <c r="L4447" s="250">
        <f t="shared" si="1491"/>
        <v>0</v>
      </c>
      <c r="M4447" s="19" t="s">
        <v>1260</v>
      </c>
      <c r="O4447" s="32" t="str">
        <f t="shared" si="1495"/>
        <v>E353</v>
      </c>
      <c r="P4447" s="318"/>
      <c r="T4447" s="19" t="s">
        <v>1260</v>
      </c>
    </row>
    <row r="4448" spans="1:20" outlineLevel="2" x14ac:dyDescent="0.25">
      <c r="A4448" t="s">
        <v>362</v>
      </c>
      <c r="B4448" t="str">
        <f t="shared" si="1492"/>
        <v>E3539 (GIF) Sta Eq, Wind Ridge-10</v>
      </c>
      <c r="C4448" s="19" t="s">
        <v>1230</v>
      </c>
      <c r="E4448" s="27">
        <v>43404</v>
      </c>
      <c r="F4448" s="249">
        <v>151580.69</v>
      </c>
      <c r="G4448" s="67">
        <v>2.0799999999999999E-2</v>
      </c>
      <c r="H4448" s="250">
        <v>262.74</v>
      </c>
      <c r="I4448" s="249">
        <f t="shared" si="1493"/>
        <v>151580.69</v>
      </c>
      <c r="J4448" s="67">
        <f t="shared" si="1478"/>
        <v>2.0799999999999999E-2</v>
      </c>
      <c r="K4448" s="259">
        <f t="shared" si="1494"/>
        <v>262.73986266666662</v>
      </c>
      <c r="L4448" s="250">
        <f t="shared" si="1491"/>
        <v>0</v>
      </c>
      <c r="M4448" s="19" t="s">
        <v>1260</v>
      </c>
      <c r="O4448" s="32" t="str">
        <f t="shared" si="1495"/>
        <v>E353</v>
      </c>
      <c r="P4448" s="318"/>
      <c r="T4448" s="19" t="s">
        <v>1260</v>
      </c>
    </row>
    <row r="4449" spans="1:20" outlineLevel="2" x14ac:dyDescent="0.25">
      <c r="A4449" t="s">
        <v>362</v>
      </c>
      <c r="B4449" t="str">
        <f t="shared" si="1492"/>
        <v>E3539 (GIF) Sta Eq, Wind Ridge-11</v>
      </c>
      <c r="C4449" s="19" t="s">
        <v>1230</v>
      </c>
      <c r="E4449" s="27">
        <v>43434</v>
      </c>
      <c r="F4449" s="249">
        <v>151580.69</v>
      </c>
      <c r="G4449" s="67">
        <v>2.0799999999999999E-2</v>
      </c>
      <c r="H4449" s="250">
        <v>262.74</v>
      </c>
      <c r="I4449" s="249">
        <f t="shared" si="1493"/>
        <v>151580.69</v>
      </c>
      <c r="J4449" s="67">
        <f t="shared" si="1478"/>
        <v>2.0799999999999999E-2</v>
      </c>
      <c r="K4449" s="259">
        <f t="shared" si="1494"/>
        <v>262.73986266666662</v>
      </c>
      <c r="L4449" s="250">
        <f t="shared" si="1491"/>
        <v>0</v>
      </c>
      <c r="M4449" s="19" t="s">
        <v>1260</v>
      </c>
      <c r="O4449" s="32" t="str">
        <f t="shared" si="1495"/>
        <v>E353</v>
      </c>
      <c r="P4449" s="318"/>
      <c r="T4449" s="19" t="s">
        <v>1260</v>
      </c>
    </row>
    <row r="4450" spans="1:20" outlineLevel="2" x14ac:dyDescent="0.25">
      <c r="A4450" t="s">
        <v>362</v>
      </c>
      <c r="B4450" t="str">
        <f t="shared" si="1492"/>
        <v>E3539 (GIF) Sta Eq, Wind Ridge-12</v>
      </c>
      <c r="C4450" s="19" t="s">
        <v>1230</v>
      </c>
      <c r="E4450" s="27">
        <v>43465</v>
      </c>
      <c r="F4450" s="249">
        <v>151580.69</v>
      </c>
      <c r="G4450" s="67">
        <v>2.0799999999999999E-2</v>
      </c>
      <c r="H4450" s="250">
        <v>262.74</v>
      </c>
      <c r="I4450" s="249">
        <f t="shared" si="1493"/>
        <v>151580.69</v>
      </c>
      <c r="J4450" s="67">
        <f t="shared" si="1478"/>
        <v>2.0799999999999999E-2</v>
      </c>
      <c r="K4450" s="259">
        <f t="shared" si="1494"/>
        <v>262.73986266666662</v>
      </c>
      <c r="L4450" s="250">
        <f t="shared" si="1491"/>
        <v>0</v>
      </c>
      <c r="M4450" s="19" t="s">
        <v>1260</v>
      </c>
      <c r="O4450" s="32" t="str">
        <f t="shared" si="1495"/>
        <v>E353</v>
      </c>
      <c r="P4450" s="318"/>
      <c r="T4450" s="19" t="s">
        <v>1260</v>
      </c>
    </row>
    <row r="4451" spans="1:20" s="19" customFormat="1" ht="15.75" outlineLevel="1" thickBot="1" x14ac:dyDescent="0.3">
      <c r="A4451" s="28" t="s">
        <v>965</v>
      </c>
      <c r="C4451" s="20" t="s">
        <v>1233</v>
      </c>
      <c r="E4451" s="104" t="s">
        <v>1266</v>
      </c>
      <c r="F4451" s="29"/>
      <c r="G4451" s="30"/>
      <c r="H4451" s="41">
        <f>SUBTOTAL(9,H4439:H4450)</f>
        <v>3152.8799999999992</v>
      </c>
      <c r="I4451" s="29"/>
      <c r="J4451" s="30">
        <f t="shared" si="1478"/>
        <v>0</v>
      </c>
      <c r="K4451" s="41">
        <f>SUBTOTAL(9,K4439:K4450)</f>
        <v>3152.8783520000002</v>
      </c>
      <c r="L4451" s="41">
        <f t="shared" si="1491"/>
        <v>0</v>
      </c>
      <c r="O4451" s="32" t="str">
        <f>LEFT(A4451,5)</f>
        <v>E3539</v>
      </c>
      <c r="P4451" s="318">
        <f>-L4451/2</f>
        <v>0</v>
      </c>
    </row>
    <row r="4452" spans="1:20" ht="15.75" outlineLevel="2" thickTop="1" x14ac:dyDescent="0.25">
      <c r="A4452" t="s">
        <v>363</v>
      </c>
      <c r="B4452" t="str">
        <f t="shared" ref="B4452:B4463" si="1496">CONCATENATE(A4452,"-",MONTH(E4452))</f>
        <v>E3539 (GIF) Sta Eq, WindRid NonProj-1</v>
      </c>
      <c r="C4452" s="19" t="s">
        <v>1230</v>
      </c>
      <c r="E4452" s="27">
        <v>43131</v>
      </c>
      <c r="F4452" s="249">
        <v>158947.37</v>
      </c>
      <c r="G4452" s="67">
        <v>2.0799999999999999E-2</v>
      </c>
      <c r="H4452" s="250">
        <v>275.5</v>
      </c>
      <c r="I4452" s="249">
        <f t="shared" ref="I4452:I4463" si="1497">VLOOKUP(CONCATENATE(A4452,"-12"),$B$6:$F$7816,5,FALSE)</f>
        <v>158947.37</v>
      </c>
      <c r="J4452" s="67">
        <f t="shared" si="1478"/>
        <v>2.0799999999999999E-2</v>
      </c>
      <c r="K4452" s="259">
        <f t="shared" ref="K4452:K4463" si="1498">I4452*J4452/12</f>
        <v>275.50877466666662</v>
      </c>
      <c r="L4452" s="250">
        <f t="shared" si="1491"/>
        <v>0.01</v>
      </c>
      <c r="M4452" s="19" t="s">
        <v>1260</v>
      </c>
      <c r="O4452" s="32" t="str">
        <f t="shared" ref="O4452:O4463" si="1499">LEFT(A4452,4)</f>
        <v>E353</v>
      </c>
      <c r="P4452" s="318"/>
      <c r="T4452" s="19" t="s">
        <v>1260</v>
      </c>
    </row>
    <row r="4453" spans="1:20" outlineLevel="2" x14ac:dyDescent="0.25">
      <c r="A4453" t="s">
        <v>363</v>
      </c>
      <c r="B4453" t="str">
        <f t="shared" si="1496"/>
        <v>E3539 (GIF) Sta Eq, WindRid NonProj-2</v>
      </c>
      <c r="C4453" s="19" t="s">
        <v>1230</v>
      </c>
      <c r="E4453" s="27">
        <v>43159</v>
      </c>
      <c r="F4453" s="249">
        <v>158947.37</v>
      </c>
      <c r="G4453" s="67">
        <v>2.0799999999999999E-2</v>
      </c>
      <c r="H4453" s="250">
        <v>275.5</v>
      </c>
      <c r="I4453" s="249">
        <f t="shared" si="1497"/>
        <v>158947.37</v>
      </c>
      <c r="J4453" s="67">
        <f t="shared" si="1478"/>
        <v>2.0799999999999999E-2</v>
      </c>
      <c r="K4453" s="259">
        <f t="shared" si="1498"/>
        <v>275.50877466666662</v>
      </c>
      <c r="L4453" s="250">
        <f t="shared" si="1491"/>
        <v>0.01</v>
      </c>
      <c r="M4453" s="19" t="s">
        <v>1260</v>
      </c>
      <c r="O4453" s="32" t="str">
        <f t="shared" si="1499"/>
        <v>E353</v>
      </c>
      <c r="P4453" s="318"/>
      <c r="T4453" s="19" t="s">
        <v>1260</v>
      </c>
    </row>
    <row r="4454" spans="1:20" outlineLevel="2" x14ac:dyDescent="0.25">
      <c r="A4454" t="s">
        <v>363</v>
      </c>
      <c r="B4454" t="str">
        <f t="shared" si="1496"/>
        <v>E3539 (GIF) Sta Eq, WindRid NonProj-3</v>
      </c>
      <c r="C4454" s="19" t="s">
        <v>1230</v>
      </c>
      <c r="E4454" s="27">
        <v>43190</v>
      </c>
      <c r="F4454" s="249">
        <v>158947.37</v>
      </c>
      <c r="G4454" s="67">
        <v>2.0799999999999999E-2</v>
      </c>
      <c r="H4454" s="250">
        <v>275.5</v>
      </c>
      <c r="I4454" s="249">
        <f t="shared" si="1497"/>
        <v>158947.37</v>
      </c>
      <c r="J4454" s="67">
        <f t="shared" si="1478"/>
        <v>2.0799999999999999E-2</v>
      </c>
      <c r="K4454" s="259">
        <f t="shared" si="1498"/>
        <v>275.50877466666662</v>
      </c>
      <c r="L4454" s="250">
        <f t="shared" si="1491"/>
        <v>0.01</v>
      </c>
      <c r="M4454" s="19" t="s">
        <v>1260</v>
      </c>
      <c r="O4454" s="32" t="str">
        <f t="shared" si="1499"/>
        <v>E353</v>
      </c>
      <c r="P4454" s="318"/>
      <c r="T4454" s="19" t="s">
        <v>1260</v>
      </c>
    </row>
    <row r="4455" spans="1:20" outlineLevel="2" x14ac:dyDescent="0.25">
      <c r="A4455" t="s">
        <v>363</v>
      </c>
      <c r="B4455" t="str">
        <f t="shared" si="1496"/>
        <v>E3539 (GIF) Sta Eq, WindRid NonProj-4</v>
      </c>
      <c r="C4455" s="19" t="s">
        <v>1230</v>
      </c>
      <c r="E4455" s="27">
        <v>43220</v>
      </c>
      <c r="F4455" s="249">
        <v>158947.37</v>
      </c>
      <c r="G4455" s="67">
        <v>2.0799999999999999E-2</v>
      </c>
      <c r="H4455" s="250">
        <v>275.5</v>
      </c>
      <c r="I4455" s="249">
        <f t="shared" si="1497"/>
        <v>158947.37</v>
      </c>
      <c r="J4455" s="67">
        <f t="shared" si="1478"/>
        <v>2.0799999999999999E-2</v>
      </c>
      <c r="K4455" s="259">
        <f t="shared" si="1498"/>
        <v>275.50877466666662</v>
      </c>
      <c r="L4455" s="250">
        <f t="shared" si="1491"/>
        <v>0.01</v>
      </c>
      <c r="M4455" s="19" t="s">
        <v>1260</v>
      </c>
      <c r="O4455" s="32" t="str">
        <f t="shared" si="1499"/>
        <v>E353</v>
      </c>
      <c r="P4455" s="318"/>
      <c r="T4455" s="19" t="s">
        <v>1260</v>
      </c>
    </row>
    <row r="4456" spans="1:20" outlineLevel="2" x14ac:dyDescent="0.25">
      <c r="A4456" t="s">
        <v>363</v>
      </c>
      <c r="B4456" t="str">
        <f t="shared" si="1496"/>
        <v>E3539 (GIF) Sta Eq, WindRid NonProj-5</v>
      </c>
      <c r="C4456" s="19" t="s">
        <v>1230</v>
      </c>
      <c r="E4456" s="27">
        <v>43251</v>
      </c>
      <c r="F4456" s="249">
        <v>158947.37</v>
      </c>
      <c r="G4456" s="67">
        <v>2.0799999999999999E-2</v>
      </c>
      <c r="H4456" s="250">
        <v>275.5</v>
      </c>
      <c r="I4456" s="249">
        <f t="shared" si="1497"/>
        <v>158947.37</v>
      </c>
      <c r="J4456" s="67">
        <f t="shared" si="1478"/>
        <v>2.0799999999999999E-2</v>
      </c>
      <c r="K4456" s="259">
        <f t="shared" si="1498"/>
        <v>275.50877466666662</v>
      </c>
      <c r="L4456" s="250">
        <f t="shared" si="1491"/>
        <v>0.01</v>
      </c>
      <c r="M4456" s="19" t="s">
        <v>1260</v>
      </c>
      <c r="O4456" s="32" t="str">
        <f t="shared" si="1499"/>
        <v>E353</v>
      </c>
      <c r="P4456" s="318"/>
      <c r="T4456" s="19" t="s">
        <v>1260</v>
      </c>
    </row>
    <row r="4457" spans="1:20" outlineLevel="2" x14ac:dyDescent="0.25">
      <c r="A4457" t="s">
        <v>363</v>
      </c>
      <c r="B4457" t="str">
        <f t="shared" si="1496"/>
        <v>E3539 (GIF) Sta Eq, WindRid NonProj-6</v>
      </c>
      <c r="C4457" s="19" t="s">
        <v>1230</v>
      </c>
      <c r="E4457" s="27">
        <v>43281</v>
      </c>
      <c r="F4457" s="249">
        <v>158947.37</v>
      </c>
      <c r="G4457" s="67">
        <v>2.0799999999999999E-2</v>
      </c>
      <c r="H4457" s="250">
        <v>275.5</v>
      </c>
      <c r="I4457" s="249">
        <f t="shared" si="1497"/>
        <v>158947.37</v>
      </c>
      <c r="J4457" s="67">
        <f t="shared" si="1478"/>
        <v>2.0799999999999999E-2</v>
      </c>
      <c r="K4457" s="259">
        <f t="shared" si="1498"/>
        <v>275.50877466666662</v>
      </c>
      <c r="L4457" s="250">
        <f t="shared" si="1491"/>
        <v>0.01</v>
      </c>
      <c r="M4457" s="19" t="s">
        <v>1260</v>
      </c>
      <c r="O4457" s="32" t="str">
        <f t="shared" si="1499"/>
        <v>E353</v>
      </c>
      <c r="P4457" s="318"/>
      <c r="T4457" s="19" t="s">
        <v>1260</v>
      </c>
    </row>
    <row r="4458" spans="1:20" outlineLevel="2" x14ac:dyDescent="0.25">
      <c r="A4458" t="s">
        <v>363</v>
      </c>
      <c r="B4458" t="str">
        <f t="shared" si="1496"/>
        <v>E3539 (GIF) Sta Eq, WindRid NonProj-7</v>
      </c>
      <c r="C4458" s="19" t="s">
        <v>1230</v>
      </c>
      <c r="E4458" s="27">
        <v>43312</v>
      </c>
      <c r="F4458" s="249">
        <v>158947.37</v>
      </c>
      <c r="G4458" s="67">
        <v>2.0799999999999999E-2</v>
      </c>
      <c r="H4458" s="250">
        <v>275.5</v>
      </c>
      <c r="I4458" s="249">
        <f t="shared" si="1497"/>
        <v>158947.37</v>
      </c>
      <c r="J4458" s="67">
        <f t="shared" si="1478"/>
        <v>2.0799999999999999E-2</v>
      </c>
      <c r="K4458" s="259">
        <f t="shared" si="1498"/>
        <v>275.50877466666662</v>
      </c>
      <c r="L4458" s="250">
        <f t="shared" si="1491"/>
        <v>0.01</v>
      </c>
      <c r="M4458" s="19" t="s">
        <v>1260</v>
      </c>
      <c r="O4458" s="32" t="str">
        <f t="shared" si="1499"/>
        <v>E353</v>
      </c>
      <c r="P4458" s="318"/>
      <c r="T4458" s="19" t="s">
        <v>1260</v>
      </c>
    </row>
    <row r="4459" spans="1:20" outlineLevel="2" x14ac:dyDescent="0.25">
      <c r="A4459" t="s">
        <v>363</v>
      </c>
      <c r="B4459" t="str">
        <f t="shared" si="1496"/>
        <v>E3539 (GIF) Sta Eq, WindRid NonProj-8</v>
      </c>
      <c r="C4459" s="19" t="s">
        <v>1230</v>
      </c>
      <c r="E4459" s="27">
        <v>43343</v>
      </c>
      <c r="F4459" s="249">
        <v>158947.37</v>
      </c>
      <c r="G4459" s="67">
        <v>2.0799999999999999E-2</v>
      </c>
      <c r="H4459" s="250">
        <v>275.5</v>
      </c>
      <c r="I4459" s="249">
        <f t="shared" si="1497"/>
        <v>158947.37</v>
      </c>
      <c r="J4459" s="67">
        <f t="shared" si="1478"/>
        <v>2.0799999999999999E-2</v>
      </c>
      <c r="K4459" s="259">
        <f t="shared" si="1498"/>
        <v>275.50877466666662</v>
      </c>
      <c r="L4459" s="250">
        <f t="shared" si="1491"/>
        <v>0.01</v>
      </c>
      <c r="M4459" s="19" t="s">
        <v>1260</v>
      </c>
      <c r="O4459" s="32" t="str">
        <f t="shared" si="1499"/>
        <v>E353</v>
      </c>
      <c r="P4459" s="318"/>
      <c r="T4459" s="19" t="s">
        <v>1260</v>
      </c>
    </row>
    <row r="4460" spans="1:20" outlineLevel="2" x14ac:dyDescent="0.25">
      <c r="A4460" t="s">
        <v>363</v>
      </c>
      <c r="B4460" t="str">
        <f t="shared" si="1496"/>
        <v>E3539 (GIF) Sta Eq, WindRid NonProj-9</v>
      </c>
      <c r="C4460" s="19" t="s">
        <v>1230</v>
      </c>
      <c r="E4460" s="27">
        <v>43373</v>
      </c>
      <c r="F4460" s="249">
        <v>158947.37</v>
      </c>
      <c r="G4460" s="67">
        <v>2.0799999999999999E-2</v>
      </c>
      <c r="H4460" s="250">
        <v>275.5</v>
      </c>
      <c r="I4460" s="249">
        <f t="shared" si="1497"/>
        <v>158947.37</v>
      </c>
      <c r="J4460" s="67">
        <f t="shared" si="1478"/>
        <v>2.0799999999999999E-2</v>
      </c>
      <c r="K4460" s="259">
        <f t="shared" si="1498"/>
        <v>275.50877466666662</v>
      </c>
      <c r="L4460" s="250">
        <f t="shared" si="1491"/>
        <v>0.01</v>
      </c>
      <c r="M4460" s="19" t="s">
        <v>1260</v>
      </c>
      <c r="O4460" s="32" t="str">
        <f t="shared" si="1499"/>
        <v>E353</v>
      </c>
      <c r="P4460" s="318"/>
      <c r="T4460" s="19" t="s">
        <v>1260</v>
      </c>
    </row>
    <row r="4461" spans="1:20" outlineLevel="2" x14ac:dyDescent="0.25">
      <c r="A4461" t="s">
        <v>363</v>
      </c>
      <c r="B4461" t="str">
        <f t="shared" si="1496"/>
        <v>E3539 (GIF) Sta Eq, WindRid NonProj-10</v>
      </c>
      <c r="C4461" s="19" t="s">
        <v>1230</v>
      </c>
      <c r="E4461" s="27">
        <v>43404</v>
      </c>
      <c r="F4461" s="249">
        <v>158947.37</v>
      </c>
      <c r="G4461" s="67">
        <v>2.0799999999999999E-2</v>
      </c>
      <c r="H4461" s="250">
        <v>275.5</v>
      </c>
      <c r="I4461" s="249">
        <f t="shared" si="1497"/>
        <v>158947.37</v>
      </c>
      <c r="J4461" s="67">
        <f t="shared" si="1478"/>
        <v>2.0799999999999999E-2</v>
      </c>
      <c r="K4461" s="259">
        <f t="shared" si="1498"/>
        <v>275.50877466666662</v>
      </c>
      <c r="L4461" s="250">
        <f t="shared" si="1491"/>
        <v>0.01</v>
      </c>
      <c r="M4461" s="19" t="s">
        <v>1260</v>
      </c>
      <c r="O4461" s="32" t="str">
        <f t="shared" si="1499"/>
        <v>E353</v>
      </c>
      <c r="P4461" s="318"/>
      <c r="T4461" s="19" t="s">
        <v>1260</v>
      </c>
    </row>
    <row r="4462" spans="1:20" outlineLevel="2" x14ac:dyDescent="0.25">
      <c r="A4462" t="s">
        <v>363</v>
      </c>
      <c r="B4462" t="str">
        <f t="shared" si="1496"/>
        <v>E3539 (GIF) Sta Eq, WindRid NonProj-11</v>
      </c>
      <c r="C4462" s="19" t="s">
        <v>1230</v>
      </c>
      <c r="E4462" s="27">
        <v>43434</v>
      </c>
      <c r="F4462" s="249">
        <v>158947.37</v>
      </c>
      <c r="G4462" s="67">
        <v>2.0799999999999999E-2</v>
      </c>
      <c r="H4462" s="250">
        <v>275.5</v>
      </c>
      <c r="I4462" s="249">
        <f t="shared" si="1497"/>
        <v>158947.37</v>
      </c>
      <c r="J4462" s="67">
        <f t="shared" ref="J4462:J4525" si="1500">G4462</f>
        <v>2.0799999999999999E-2</v>
      </c>
      <c r="K4462" s="259">
        <f t="shared" si="1498"/>
        <v>275.50877466666662</v>
      </c>
      <c r="L4462" s="250">
        <f t="shared" si="1491"/>
        <v>0.01</v>
      </c>
      <c r="M4462" s="19" t="s">
        <v>1260</v>
      </c>
      <c r="O4462" s="32" t="str">
        <f t="shared" si="1499"/>
        <v>E353</v>
      </c>
      <c r="P4462" s="318"/>
      <c r="T4462" s="19" t="s">
        <v>1260</v>
      </c>
    </row>
    <row r="4463" spans="1:20" outlineLevel="2" x14ac:dyDescent="0.25">
      <c r="A4463" t="s">
        <v>363</v>
      </c>
      <c r="B4463" t="str">
        <f t="shared" si="1496"/>
        <v>E3539 (GIF) Sta Eq, WindRid NonProj-12</v>
      </c>
      <c r="C4463" s="19" t="s">
        <v>1230</v>
      </c>
      <c r="E4463" s="27">
        <v>43465</v>
      </c>
      <c r="F4463" s="249">
        <v>158947.37</v>
      </c>
      <c r="G4463" s="67">
        <v>2.0799999999999999E-2</v>
      </c>
      <c r="H4463" s="250">
        <v>275.5</v>
      </c>
      <c r="I4463" s="249">
        <f t="shared" si="1497"/>
        <v>158947.37</v>
      </c>
      <c r="J4463" s="67">
        <f t="shared" si="1500"/>
        <v>2.0799999999999999E-2</v>
      </c>
      <c r="K4463" s="259">
        <f t="shared" si="1498"/>
        <v>275.50877466666662</v>
      </c>
      <c r="L4463" s="250">
        <f t="shared" si="1491"/>
        <v>0.01</v>
      </c>
      <c r="M4463" s="19" t="s">
        <v>1260</v>
      </c>
      <c r="O4463" s="32" t="str">
        <f t="shared" si="1499"/>
        <v>E353</v>
      </c>
      <c r="P4463" s="318"/>
      <c r="T4463" s="19" t="s">
        <v>1260</v>
      </c>
    </row>
    <row r="4464" spans="1:20" s="19" customFormat="1" ht="15.75" outlineLevel="1" thickBot="1" x14ac:dyDescent="0.3">
      <c r="A4464" s="28" t="s">
        <v>966</v>
      </c>
      <c r="C4464" s="20" t="s">
        <v>1233</v>
      </c>
      <c r="E4464" s="104" t="s">
        <v>1266</v>
      </c>
      <c r="F4464" s="29"/>
      <c r="G4464" s="30"/>
      <c r="H4464" s="41">
        <f>SUBTOTAL(9,H4452:H4463)</f>
        <v>3306</v>
      </c>
      <c r="I4464" s="29"/>
      <c r="J4464" s="30">
        <f t="shared" si="1500"/>
        <v>0</v>
      </c>
      <c r="K4464" s="41">
        <f>SUBTOTAL(9,K4452:K4463)</f>
        <v>3306.1052960000002</v>
      </c>
      <c r="L4464" s="41">
        <f t="shared" si="1491"/>
        <v>0.11</v>
      </c>
      <c r="O4464" s="32" t="str">
        <f>LEFT(A4464,5)</f>
        <v>E3539</v>
      </c>
      <c r="P4464" s="318">
        <f>-L4464/2</f>
        <v>-5.5E-2</v>
      </c>
    </row>
    <row r="4465" spans="1:20" ht="15.75" outlineLevel="2" thickTop="1" x14ac:dyDescent="0.25">
      <c r="A4465" t="s">
        <v>364</v>
      </c>
      <c r="B4465" t="str">
        <f t="shared" ref="B4465:B4476" si="1501">CONCATENATE(A4465,"-",MONTH(E4465))</f>
        <v>E354 TSM Towers &amp; Fixtures-1</v>
      </c>
      <c r="C4465" s="19" t="s">
        <v>1230</v>
      </c>
      <c r="E4465" s="27">
        <v>43131</v>
      </c>
      <c r="F4465" s="249">
        <v>26962979.739999998</v>
      </c>
      <c r="G4465" s="67">
        <v>1.2500000000000001E-2</v>
      </c>
      <c r="H4465" s="250">
        <v>28086.43</v>
      </c>
      <c r="I4465" s="249">
        <f t="shared" ref="I4465:I4476" si="1502">VLOOKUP(CONCATENATE(A4465,"-12"),$B$6:$F$7816,5,FALSE)</f>
        <v>26962979.739999998</v>
      </c>
      <c r="J4465" s="67">
        <f t="shared" si="1500"/>
        <v>1.2500000000000001E-2</v>
      </c>
      <c r="K4465" s="259">
        <f t="shared" ref="K4465:K4476" si="1503">I4465*J4465/12</f>
        <v>28086.437229166666</v>
      </c>
      <c r="L4465" s="250">
        <f t="shared" si="1491"/>
        <v>0.01</v>
      </c>
      <c r="M4465" s="19" t="s">
        <v>1260</v>
      </c>
      <c r="O4465" s="32" t="str">
        <f t="shared" ref="O4465:O4476" si="1504">LEFT(A4465,4)</f>
        <v>E354</v>
      </c>
      <c r="P4465" s="318"/>
      <c r="T4465" s="19" t="s">
        <v>1260</v>
      </c>
    </row>
    <row r="4466" spans="1:20" outlineLevel="2" x14ac:dyDescent="0.25">
      <c r="A4466" t="s">
        <v>364</v>
      </c>
      <c r="B4466" t="str">
        <f t="shared" si="1501"/>
        <v>E354 TSM Towers &amp; Fixtures-2</v>
      </c>
      <c r="C4466" s="19" t="s">
        <v>1230</v>
      </c>
      <c r="E4466" s="27">
        <v>43159</v>
      </c>
      <c r="F4466" s="249">
        <v>26962979.739999998</v>
      </c>
      <c r="G4466" s="67">
        <v>1.2500000000000001E-2</v>
      </c>
      <c r="H4466" s="250">
        <v>28086.43</v>
      </c>
      <c r="I4466" s="249">
        <f t="shared" si="1502"/>
        <v>26962979.739999998</v>
      </c>
      <c r="J4466" s="67">
        <f t="shared" si="1500"/>
        <v>1.2500000000000001E-2</v>
      </c>
      <c r="K4466" s="259">
        <f t="shared" si="1503"/>
        <v>28086.437229166666</v>
      </c>
      <c r="L4466" s="250">
        <f t="shared" si="1491"/>
        <v>0.01</v>
      </c>
      <c r="M4466" s="19" t="s">
        <v>1260</v>
      </c>
      <c r="O4466" s="32" t="str">
        <f t="shared" si="1504"/>
        <v>E354</v>
      </c>
      <c r="P4466" s="318"/>
      <c r="T4466" s="19" t="s">
        <v>1260</v>
      </c>
    </row>
    <row r="4467" spans="1:20" outlineLevel="2" x14ac:dyDescent="0.25">
      <c r="A4467" t="s">
        <v>364</v>
      </c>
      <c r="B4467" t="str">
        <f t="shared" si="1501"/>
        <v>E354 TSM Towers &amp; Fixtures-3</v>
      </c>
      <c r="C4467" s="19" t="s">
        <v>1230</v>
      </c>
      <c r="E4467" s="27">
        <v>43190</v>
      </c>
      <c r="F4467" s="249">
        <v>26962979.739999998</v>
      </c>
      <c r="G4467" s="67">
        <v>1.2500000000000001E-2</v>
      </c>
      <c r="H4467" s="250">
        <v>28086.43</v>
      </c>
      <c r="I4467" s="249">
        <f t="shared" si="1502"/>
        <v>26962979.739999998</v>
      </c>
      <c r="J4467" s="67">
        <f t="shared" si="1500"/>
        <v>1.2500000000000001E-2</v>
      </c>
      <c r="K4467" s="259">
        <f t="shared" si="1503"/>
        <v>28086.437229166666</v>
      </c>
      <c r="L4467" s="250">
        <f t="shared" si="1491"/>
        <v>0.01</v>
      </c>
      <c r="M4467" s="19" t="s">
        <v>1260</v>
      </c>
      <c r="O4467" s="32" t="str">
        <f t="shared" si="1504"/>
        <v>E354</v>
      </c>
      <c r="P4467" s="318"/>
      <c r="T4467" s="19" t="s">
        <v>1260</v>
      </c>
    </row>
    <row r="4468" spans="1:20" outlineLevel="2" x14ac:dyDescent="0.25">
      <c r="A4468" t="s">
        <v>364</v>
      </c>
      <c r="B4468" t="str">
        <f t="shared" si="1501"/>
        <v>E354 TSM Towers &amp; Fixtures-4</v>
      </c>
      <c r="C4468" s="19" t="s">
        <v>1230</v>
      </c>
      <c r="E4468" s="27">
        <v>43220</v>
      </c>
      <c r="F4468" s="249">
        <v>26962979.739999998</v>
      </c>
      <c r="G4468" s="67">
        <v>1.2500000000000001E-2</v>
      </c>
      <c r="H4468" s="250">
        <v>28086.43</v>
      </c>
      <c r="I4468" s="249">
        <f t="shared" si="1502"/>
        <v>26962979.739999998</v>
      </c>
      <c r="J4468" s="67">
        <f t="shared" si="1500"/>
        <v>1.2500000000000001E-2</v>
      </c>
      <c r="K4468" s="259">
        <f t="shared" si="1503"/>
        <v>28086.437229166666</v>
      </c>
      <c r="L4468" s="250">
        <f t="shared" si="1491"/>
        <v>0.01</v>
      </c>
      <c r="M4468" s="19" t="s">
        <v>1260</v>
      </c>
      <c r="O4468" s="32" t="str">
        <f t="shared" si="1504"/>
        <v>E354</v>
      </c>
      <c r="P4468" s="318"/>
      <c r="T4468" s="19" t="s">
        <v>1260</v>
      </c>
    </row>
    <row r="4469" spans="1:20" outlineLevel="2" x14ac:dyDescent="0.25">
      <c r="A4469" t="s">
        <v>364</v>
      </c>
      <c r="B4469" t="str">
        <f t="shared" si="1501"/>
        <v>E354 TSM Towers &amp; Fixtures-5</v>
      </c>
      <c r="C4469" s="19" t="s">
        <v>1230</v>
      </c>
      <c r="E4469" s="27">
        <v>43251</v>
      </c>
      <c r="F4469" s="249">
        <v>26962979.739999998</v>
      </c>
      <c r="G4469" s="67">
        <v>1.2500000000000001E-2</v>
      </c>
      <c r="H4469" s="250">
        <v>28086.43</v>
      </c>
      <c r="I4469" s="249">
        <f t="shared" si="1502"/>
        <v>26962979.739999998</v>
      </c>
      <c r="J4469" s="67">
        <f t="shared" si="1500"/>
        <v>1.2500000000000001E-2</v>
      </c>
      <c r="K4469" s="259">
        <f t="shared" si="1503"/>
        <v>28086.437229166666</v>
      </c>
      <c r="L4469" s="250">
        <f t="shared" si="1491"/>
        <v>0.01</v>
      </c>
      <c r="M4469" s="19" t="s">
        <v>1260</v>
      </c>
      <c r="O4469" s="32" t="str">
        <f t="shared" si="1504"/>
        <v>E354</v>
      </c>
      <c r="P4469" s="318"/>
      <c r="T4469" s="19" t="s">
        <v>1260</v>
      </c>
    </row>
    <row r="4470" spans="1:20" outlineLevel="2" x14ac:dyDescent="0.25">
      <c r="A4470" t="s">
        <v>364</v>
      </c>
      <c r="B4470" t="str">
        <f t="shared" si="1501"/>
        <v>E354 TSM Towers &amp; Fixtures-6</v>
      </c>
      <c r="C4470" s="19" t="s">
        <v>1230</v>
      </c>
      <c r="E4470" s="27">
        <v>43281</v>
      </c>
      <c r="F4470" s="249">
        <v>26962979.739999998</v>
      </c>
      <c r="G4470" s="67">
        <v>1.2500000000000001E-2</v>
      </c>
      <c r="H4470" s="250">
        <v>28086.43</v>
      </c>
      <c r="I4470" s="249">
        <f t="shared" si="1502"/>
        <v>26962979.739999998</v>
      </c>
      <c r="J4470" s="67">
        <f t="shared" si="1500"/>
        <v>1.2500000000000001E-2</v>
      </c>
      <c r="K4470" s="259">
        <f t="shared" si="1503"/>
        <v>28086.437229166666</v>
      </c>
      <c r="L4470" s="250">
        <f t="shared" si="1491"/>
        <v>0.01</v>
      </c>
      <c r="M4470" s="19" t="s">
        <v>1260</v>
      </c>
      <c r="O4470" s="32" t="str">
        <f t="shared" si="1504"/>
        <v>E354</v>
      </c>
      <c r="P4470" s="318"/>
      <c r="T4470" s="19" t="s">
        <v>1260</v>
      </c>
    </row>
    <row r="4471" spans="1:20" outlineLevel="2" x14ac:dyDescent="0.25">
      <c r="A4471" t="s">
        <v>364</v>
      </c>
      <c r="B4471" t="str">
        <f t="shared" si="1501"/>
        <v>E354 TSM Towers &amp; Fixtures-7</v>
      </c>
      <c r="C4471" s="19" t="s">
        <v>1230</v>
      </c>
      <c r="E4471" s="27">
        <v>43312</v>
      </c>
      <c r="F4471" s="249">
        <v>26962979.739999998</v>
      </c>
      <c r="G4471" s="67">
        <v>1.2500000000000001E-2</v>
      </c>
      <c r="H4471" s="250">
        <v>28086.43</v>
      </c>
      <c r="I4471" s="249">
        <f t="shared" si="1502"/>
        <v>26962979.739999998</v>
      </c>
      <c r="J4471" s="67">
        <f t="shared" si="1500"/>
        <v>1.2500000000000001E-2</v>
      </c>
      <c r="K4471" s="259">
        <f t="shared" si="1503"/>
        <v>28086.437229166666</v>
      </c>
      <c r="L4471" s="250">
        <f t="shared" si="1491"/>
        <v>0.01</v>
      </c>
      <c r="M4471" s="19" t="s">
        <v>1260</v>
      </c>
      <c r="O4471" s="32" t="str">
        <f t="shared" si="1504"/>
        <v>E354</v>
      </c>
      <c r="P4471" s="318"/>
      <c r="T4471" s="19" t="s">
        <v>1260</v>
      </c>
    </row>
    <row r="4472" spans="1:20" outlineLevel="2" x14ac:dyDescent="0.25">
      <c r="A4472" t="s">
        <v>364</v>
      </c>
      <c r="B4472" t="str">
        <f t="shared" si="1501"/>
        <v>E354 TSM Towers &amp; Fixtures-8</v>
      </c>
      <c r="C4472" s="19" t="s">
        <v>1230</v>
      </c>
      <c r="E4472" s="27">
        <v>43343</v>
      </c>
      <c r="F4472" s="249">
        <v>26962979.739999998</v>
      </c>
      <c r="G4472" s="67">
        <v>1.2500000000000001E-2</v>
      </c>
      <c r="H4472" s="250">
        <v>28086.43</v>
      </c>
      <c r="I4472" s="249">
        <f t="shared" si="1502"/>
        <v>26962979.739999998</v>
      </c>
      <c r="J4472" s="67">
        <f t="shared" si="1500"/>
        <v>1.2500000000000001E-2</v>
      </c>
      <c r="K4472" s="259">
        <f t="shared" si="1503"/>
        <v>28086.437229166666</v>
      </c>
      <c r="L4472" s="250">
        <f t="shared" si="1491"/>
        <v>0.01</v>
      </c>
      <c r="M4472" s="19" t="s">
        <v>1260</v>
      </c>
      <c r="O4472" s="32" t="str">
        <f t="shared" si="1504"/>
        <v>E354</v>
      </c>
      <c r="P4472" s="318"/>
      <c r="T4472" s="19" t="s">
        <v>1260</v>
      </c>
    </row>
    <row r="4473" spans="1:20" outlineLevel="2" x14ac:dyDescent="0.25">
      <c r="A4473" t="s">
        <v>364</v>
      </c>
      <c r="B4473" t="str">
        <f t="shared" si="1501"/>
        <v>E354 TSM Towers &amp; Fixtures-9</v>
      </c>
      <c r="C4473" s="19" t="s">
        <v>1230</v>
      </c>
      <c r="E4473" s="27">
        <v>43373</v>
      </c>
      <c r="F4473" s="249">
        <v>26962979.739999998</v>
      </c>
      <c r="G4473" s="67">
        <v>1.2500000000000001E-2</v>
      </c>
      <c r="H4473" s="250">
        <v>28086.43</v>
      </c>
      <c r="I4473" s="249">
        <f t="shared" si="1502"/>
        <v>26962979.739999998</v>
      </c>
      <c r="J4473" s="67">
        <f t="shared" si="1500"/>
        <v>1.2500000000000001E-2</v>
      </c>
      <c r="K4473" s="259">
        <f t="shared" si="1503"/>
        <v>28086.437229166666</v>
      </c>
      <c r="L4473" s="250">
        <f t="shared" si="1491"/>
        <v>0.01</v>
      </c>
      <c r="M4473" s="19" t="s">
        <v>1260</v>
      </c>
      <c r="O4473" s="32" t="str">
        <f t="shared" si="1504"/>
        <v>E354</v>
      </c>
      <c r="P4473" s="318"/>
      <c r="T4473" s="19" t="s">
        <v>1260</v>
      </c>
    </row>
    <row r="4474" spans="1:20" outlineLevel="2" x14ac:dyDescent="0.25">
      <c r="A4474" t="s">
        <v>364</v>
      </c>
      <c r="B4474" t="str">
        <f t="shared" si="1501"/>
        <v>E354 TSM Towers &amp; Fixtures-10</v>
      </c>
      <c r="C4474" s="19" t="s">
        <v>1230</v>
      </c>
      <c r="E4474" s="27">
        <v>43404</v>
      </c>
      <c r="F4474" s="249">
        <v>26962979.739999998</v>
      </c>
      <c r="G4474" s="67">
        <v>1.2500000000000001E-2</v>
      </c>
      <c r="H4474" s="250">
        <v>28086.43</v>
      </c>
      <c r="I4474" s="249">
        <f t="shared" si="1502"/>
        <v>26962979.739999998</v>
      </c>
      <c r="J4474" s="67">
        <f t="shared" si="1500"/>
        <v>1.2500000000000001E-2</v>
      </c>
      <c r="K4474" s="259">
        <f t="shared" si="1503"/>
        <v>28086.437229166666</v>
      </c>
      <c r="L4474" s="250">
        <f t="shared" si="1491"/>
        <v>0.01</v>
      </c>
      <c r="M4474" s="19" t="s">
        <v>1260</v>
      </c>
      <c r="O4474" s="32" t="str">
        <f t="shared" si="1504"/>
        <v>E354</v>
      </c>
      <c r="P4474" s="318"/>
      <c r="T4474" s="19" t="s">
        <v>1260</v>
      </c>
    </row>
    <row r="4475" spans="1:20" outlineLevel="2" x14ac:dyDescent="0.25">
      <c r="A4475" t="s">
        <v>364</v>
      </c>
      <c r="B4475" t="str">
        <f t="shared" si="1501"/>
        <v>E354 TSM Towers &amp; Fixtures-11</v>
      </c>
      <c r="C4475" s="19" t="s">
        <v>1230</v>
      </c>
      <c r="E4475" s="27">
        <v>43434</v>
      </c>
      <c r="F4475" s="249">
        <v>26962979.739999998</v>
      </c>
      <c r="G4475" s="67">
        <v>1.2500000000000001E-2</v>
      </c>
      <c r="H4475" s="250">
        <v>28086.43</v>
      </c>
      <c r="I4475" s="249">
        <f t="shared" si="1502"/>
        <v>26962979.739999998</v>
      </c>
      <c r="J4475" s="67">
        <f t="shared" si="1500"/>
        <v>1.2500000000000001E-2</v>
      </c>
      <c r="K4475" s="259">
        <f t="shared" si="1503"/>
        <v>28086.437229166666</v>
      </c>
      <c r="L4475" s="250">
        <f t="shared" si="1491"/>
        <v>0.01</v>
      </c>
      <c r="M4475" s="19" t="s">
        <v>1260</v>
      </c>
      <c r="O4475" s="32" t="str">
        <f t="shared" si="1504"/>
        <v>E354</v>
      </c>
      <c r="P4475" s="318"/>
      <c r="T4475" s="19" t="s">
        <v>1260</v>
      </c>
    </row>
    <row r="4476" spans="1:20" outlineLevel="2" x14ac:dyDescent="0.25">
      <c r="A4476" t="s">
        <v>364</v>
      </c>
      <c r="B4476" t="str">
        <f t="shared" si="1501"/>
        <v>E354 TSM Towers &amp; Fixtures-12</v>
      </c>
      <c r="C4476" s="19" t="s">
        <v>1230</v>
      </c>
      <c r="E4476" s="27">
        <v>43465</v>
      </c>
      <c r="F4476" s="249">
        <v>26962979.739999998</v>
      </c>
      <c r="G4476" s="67">
        <v>1.2500000000000001E-2</v>
      </c>
      <c r="H4476" s="250">
        <v>28086.43</v>
      </c>
      <c r="I4476" s="249">
        <f t="shared" si="1502"/>
        <v>26962979.739999998</v>
      </c>
      <c r="J4476" s="67">
        <f t="shared" si="1500"/>
        <v>1.2500000000000001E-2</v>
      </c>
      <c r="K4476" s="259">
        <f t="shared" si="1503"/>
        <v>28086.437229166666</v>
      </c>
      <c r="L4476" s="250">
        <f t="shared" si="1491"/>
        <v>0.01</v>
      </c>
      <c r="M4476" s="19" t="s">
        <v>1260</v>
      </c>
      <c r="O4476" s="32" t="str">
        <f t="shared" si="1504"/>
        <v>E354</v>
      </c>
      <c r="P4476" s="318"/>
      <c r="T4476" s="19" t="s">
        <v>1260</v>
      </c>
    </row>
    <row r="4477" spans="1:20" s="19" customFormat="1" ht="15.75" outlineLevel="1" thickBot="1" x14ac:dyDescent="0.3">
      <c r="A4477" s="28" t="s">
        <v>967</v>
      </c>
      <c r="C4477" s="20" t="s">
        <v>1233</v>
      </c>
      <c r="E4477" s="104" t="s">
        <v>1266</v>
      </c>
      <c r="F4477" s="29"/>
      <c r="G4477" s="30"/>
      <c r="H4477" s="41">
        <f>SUBTOTAL(9,H4465:H4476)</f>
        <v>337037.16</v>
      </c>
      <c r="I4477" s="29"/>
      <c r="J4477" s="30">
        <f t="shared" si="1500"/>
        <v>0</v>
      </c>
      <c r="K4477" s="41">
        <f>SUBTOTAL(9,K4465:K4476)</f>
        <v>337037.24675000011</v>
      </c>
      <c r="L4477" s="41">
        <f t="shared" si="1491"/>
        <v>0.09</v>
      </c>
      <c r="O4477" s="32" t="str">
        <f>LEFT(A4477,5)</f>
        <v xml:space="preserve">E354 </v>
      </c>
      <c r="P4477" s="318">
        <f>-L4477/2</f>
        <v>-4.4999999999999998E-2</v>
      </c>
    </row>
    <row r="4478" spans="1:20" ht="15.75" outlineLevel="2" thickTop="1" x14ac:dyDescent="0.25">
      <c r="A4478" t="s">
        <v>365</v>
      </c>
      <c r="B4478" t="str">
        <f t="shared" ref="B4478:B4489" si="1505">CONCATENATE(A4478,"-",MONTH(E4478))</f>
        <v>E354 TSM Twr/Fixt, 3rd AC Line-1</v>
      </c>
      <c r="C4478" s="19" t="s">
        <v>1230</v>
      </c>
      <c r="E4478" s="27">
        <v>43131</v>
      </c>
      <c r="F4478" s="249">
        <v>22781416.949999999</v>
      </c>
      <c r="G4478" s="67">
        <v>1.2500000000000001E-2</v>
      </c>
      <c r="H4478" s="250">
        <v>23730.639999999999</v>
      </c>
      <c r="I4478" s="249">
        <f t="shared" ref="I4478:I4489" si="1506">VLOOKUP(CONCATENATE(A4478,"-12"),$B$6:$F$7816,5,FALSE)</f>
        <v>22781416.949999999</v>
      </c>
      <c r="J4478" s="67">
        <f t="shared" si="1500"/>
        <v>1.2500000000000001E-2</v>
      </c>
      <c r="K4478" s="259">
        <f t="shared" ref="K4478:K4489" si="1507">I4478*J4478/12</f>
        <v>23730.642656249998</v>
      </c>
      <c r="L4478" s="250">
        <f t="shared" si="1491"/>
        <v>0</v>
      </c>
      <c r="M4478" s="19" t="s">
        <v>1260</v>
      </c>
      <c r="O4478" s="32" t="str">
        <f t="shared" ref="O4478:O4489" si="1508">LEFT(A4478,4)</f>
        <v>E354</v>
      </c>
      <c r="P4478" s="318"/>
      <c r="T4478" s="19" t="s">
        <v>1260</v>
      </c>
    </row>
    <row r="4479" spans="1:20" outlineLevel="2" x14ac:dyDescent="0.25">
      <c r="A4479" t="s">
        <v>365</v>
      </c>
      <c r="B4479" t="str">
        <f t="shared" si="1505"/>
        <v>E354 TSM Twr/Fixt, 3rd AC Line-2</v>
      </c>
      <c r="C4479" s="19" t="s">
        <v>1230</v>
      </c>
      <c r="E4479" s="27">
        <v>43159</v>
      </c>
      <c r="F4479" s="249">
        <v>22781416.949999999</v>
      </c>
      <c r="G4479" s="67">
        <v>1.2500000000000001E-2</v>
      </c>
      <c r="H4479" s="250">
        <v>23730.639999999999</v>
      </c>
      <c r="I4479" s="249">
        <f t="shared" si="1506"/>
        <v>22781416.949999999</v>
      </c>
      <c r="J4479" s="67">
        <f t="shared" si="1500"/>
        <v>1.2500000000000001E-2</v>
      </c>
      <c r="K4479" s="259">
        <f t="shared" si="1507"/>
        <v>23730.642656249998</v>
      </c>
      <c r="L4479" s="250">
        <f t="shared" si="1491"/>
        <v>0</v>
      </c>
      <c r="M4479" s="19" t="s">
        <v>1260</v>
      </c>
      <c r="O4479" s="32" t="str">
        <f t="shared" si="1508"/>
        <v>E354</v>
      </c>
      <c r="P4479" s="318"/>
      <c r="T4479" s="19" t="s">
        <v>1260</v>
      </c>
    </row>
    <row r="4480" spans="1:20" outlineLevel="2" x14ac:dyDescent="0.25">
      <c r="A4480" t="s">
        <v>365</v>
      </c>
      <c r="B4480" t="str">
        <f t="shared" si="1505"/>
        <v>E354 TSM Twr/Fixt, 3rd AC Line-3</v>
      </c>
      <c r="C4480" s="19" t="s">
        <v>1230</v>
      </c>
      <c r="E4480" s="27">
        <v>43190</v>
      </c>
      <c r="F4480" s="249">
        <v>22781416.949999999</v>
      </c>
      <c r="G4480" s="67">
        <v>1.2500000000000001E-2</v>
      </c>
      <c r="H4480" s="250">
        <v>23730.639999999999</v>
      </c>
      <c r="I4480" s="249">
        <f t="shared" si="1506"/>
        <v>22781416.949999999</v>
      </c>
      <c r="J4480" s="67">
        <f t="shared" si="1500"/>
        <v>1.2500000000000001E-2</v>
      </c>
      <c r="K4480" s="259">
        <f t="shared" si="1507"/>
        <v>23730.642656249998</v>
      </c>
      <c r="L4480" s="250">
        <f t="shared" si="1491"/>
        <v>0</v>
      </c>
      <c r="M4480" s="19" t="s">
        <v>1260</v>
      </c>
      <c r="O4480" s="32" t="str">
        <f t="shared" si="1508"/>
        <v>E354</v>
      </c>
      <c r="P4480" s="318"/>
      <c r="T4480" s="19" t="s">
        <v>1260</v>
      </c>
    </row>
    <row r="4481" spans="1:20" outlineLevel="2" x14ac:dyDescent="0.25">
      <c r="A4481" t="s">
        <v>365</v>
      </c>
      <c r="B4481" t="str">
        <f t="shared" si="1505"/>
        <v>E354 TSM Twr/Fixt, 3rd AC Line-4</v>
      </c>
      <c r="C4481" s="19" t="s">
        <v>1230</v>
      </c>
      <c r="E4481" s="27">
        <v>43220</v>
      </c>
      <c r="F4481" s="249">
        <v>22781416.949999999</v>
      </c>
      <c r="G4481" s="67">
        <v>1.2500000000000001E-2</v>
      </c>
      <c r="H4481" s="250">
        <v>23730.639999999999</v>
      </c>
      <c r="I4481" s="249">
        <f t="shared" si="1506"/>
        <v>22781416.949999999</v>
      </c>
      <c r="J4481" s="67">
        <f t="shared" si="1500"/>
        <v>1.2500000000000001E-2</v>
      </c>
      <c r="K4481" s="259">
        <f t="shared" si="1507"/>
        <v>23730.642656249998</v>
      </c>
      <c r="L4481" s="250">
        <f t="shared" si="1491"/>
        <v>0</v>
      </c>
      <c r="M4481" s="19" t="s">
        <v>1260</v>
      </c>
      <c r="O4481" s="32" t="str">
        <f t="shared" si="1508"/>
        <v>E354</v>
      </c>
      <c r="P4481" s="318"/>
      <c r="T4481" s="19" t="s">
        <v>1260</v>
      </c>
    </row>
    <row r="4482" spans="1:20" outlineLevel="2" x14ac:dyDescent="0.25">
      <c r="A4482" t="s">
        <v>365</v>
      </c>
      <c r="B4482" t="str">
        <f t="shared" si="1505"/>
        <v>E354 TSM Twr/Fixt, 3rd AC Line-5</v>
      </c>
      <c r="C4482" s="19" t="s">
        <v>1230</v>
      </c>
      <c r="E4482" s="27">
        <v>43251</v>
      </c>
      <c r="F4482" s="249">
        <v>22781416.949999999</v>
      </c>
      <c r="G4482" s="67">
        <v>1.2500000000000001E-2</v>
      </c>
      <c r="H4482" s="250">
        <v>23730.639999999999</v>
      </c>
      <c r="I4482" s="249">
        <f t="shared" si="1506"/>
        <v>22781416.949999999</v>
      </c>
      <c r="J4482" s="67">
        <f t="shared" si="1500"/>
        <v>1.2500000000000001E-2</v>
      </c>
      <c r="K4482" s="259">
        <f t="shared" si="1507"/>
        <v>23730.642656249998</v>
      </c>
      <c r="L4482" s="250">
        <f t="shared" si="1491"/>
        <v>0</v>
      </c>
      <c r="M4482" s="19" t="s">
        <v>1260</v>
      </c>
      <c r="O4482" s="32" t="str">
        <f t="shared" si="1508"/>
        <v>E354</v>
      </c>
      <c r="P4482" s="318"/>
      <c r="T4482" s="19" t="s">
        <v>1260</v>
      </c>
    </row>
    <row r="4483" spans="1:20" outlineLevel="2" x14ac:dyDescent="0.25">
      <c r="A4483" t="s">
        <v>365</v>
      </c>
      <c r="B4483" t="str">
        <f t="shared" si="1505"/>
        <v>E354 TSM Twr/Fixt, 3rd AC Line-6</v>
      </c>
      <c r="C4483" s="19" t="s">
        <v>1230</v>
      </c>
      <c r="E4483" s="27">
        <v>43281</v>
      </c>
      <c r="F4483" s="249">
        <v>22781416.949999999</v>
      </c>
      <c r="G4483" s="67">
        <v>1.2500000000000001E-2</v>
      </c>
      <c r="H4483" s="250">
        <v>23730.639999999999</v>
      </c>
      <c r="I4483" s="249">
        <f t="shared" si="1506"/>
        <v>22781416.949999999</v>
      </c>
      <c r="J4483" s="67">
        <f t="shared" si="1500"/>
        <v>1.2500000000000001E-2</v>
      </c>
      <c r="K4483" s="259">
        <f t="shared" si="1507"/>
        <v>23730.642656249998</v>
      </c>
      <c r="L4483" s="250">
        <f t="shared" si="1491"/>
        <v>0</v>
      </c>
      <c r="M4483" s="19" t="s">
        <v>1260</v>
      </c>
      <c r="O4483" s="32" t="str">
        <f t="shared" si="1508"/>
        <v>E354</v>
      </c>
      <c r="P4483" s="318"/>
      <c r="T4483" s="19" t="s">
        <v>1260</v>
      </c>
    </row>
    <row r="4484" spans="1:20" outlineLevel="2" x14ac:dyDescent="0.25">
      <c r="A4484" t="s">
        <v>365</v>
      </c>
      <c r="B4484" t="str">
        <f t="shared" si="1505"/>
        <v>E354 TSM Twr/Fixt, 3rd AC Line-7</v>
      </c>
      <c r="C4484" s="19" t="s">
        <v>1230</v>
      </c>
      <c r="E4484" s="27">
        <v>43312</v>
      </c>
      <c r="F4484" s="249">
        <v>22781416.949999999</v>
      </c>
      <c r="G4484" s="67">
        <v>1.2500000000000001E-2</v>
      </c>
      <c r="H4484" s="250">
        <v>23730.639999999999</v>
      </c>
      <c r="I4484" s="249">
        <f t="shared" si="1506"/>
        <v>22781416.949999999</v>
      </c>
      <c r="J4484" s="67">
        <f t="shared" si="1500"/>
        <v>1.2500000000000001E-2</v>
      </c>
      <c r="K4484" s="259">
        <f t="shared" si="1507"/>
        <v>23730.642656249998</v>
      </c>
      <c r="L4484" s="250">
        <f t="shared" si="1491"/>
        <v>0</v>
      </c>
      <c r="M4484" s="19" t="s">
        <v>1260</v>
      </c>
      <c r="O4484" s="32" t="str">
        <f t="shared" si="1508"/>
        <v>E354</v>
      </c>
      <c r="P4484" s="318"/>
      <c r="T4484" s="19" t="s">
        <v>1260</v>
      </c>
    </row>
    <row r="4485" spans="1:20" outlineLevel="2" x14ac:dyDescent="0.25">
      <c r="A4485" t="s">
        <v>365</v>
      </c>
      <c r="B4485" t="str">
        <f t="shared" si="1505"/>
        <v>E354 TSM Twr/Fixt, 3rd AC Line-8</v>
      </c>
      <c r="C4485" s="19" t="s">
        <v>1230</v>
      </c>
      <c r="E4485" s="27">
        <v>43343</v>
      </c>
      <c r="F4485" s="249">
        <v>22781416.949999999</v>
      </c>
      <c r="G4485" s="67">
        <v>1.2500000000000001E-2</v>
      </c>
      <c r="H4485" s="250">
        <v>23730.639999999999</v>
      </c>
      <c r="I4485" s="249">
        <f t="shared" si="1506"/>
        <v>22781416.949999999</v>
      </c>
      <c r="J4485" s="67">
        <f t="shared" si="1500"/>
        <v>1.2500000000000001E-2</v>
      </c>
      <c r="K4485" s="259">
        <f t="shared" si="1507"/>
        <v>23730.642656249998</v>
      </c>
      <c r="L4485" s="250">
        <f t="shared" si="1491"/>
        <v>0</v>
      </c>
      <c r="M4485" s="19" t="s">
        <v>1260</v>
      </c>
      <c r="O4485" s="32" t="str">
        <f t="shared" si="1508"/>
        <v>E354</v>
      </c>
      <c r="P4485" s="318"/>
      <c r="T4485" s="19" t="s">
        <v>1260</v>
      </c>
    </row>
    <row r="4486" spans="1:20" outlineLevel="2" x14ac:dyDescent="0.25">
      <c r="A4486" t="s">
        <v>365</v>
      </c>
      <c r="B4486" t="str">
        <f t="shared" si="1505"/>
        <v>E354 TSM Twr/Fixt, 3rd AC Line-9</v>
      </c>
      <c r="C4486" s="19" t="s">
        <v>1230</v>
      </c>
      <c r="E4486" s="27">
        <v>43373</v>
      </c>
      <c r="F4486" s="249">
        <v>22781416.949999999</v>
      </c>
      <c r="G4486" s="67">
        <v>1.2500000000000001E-2</v>
      </c>
      <c r="H4486" s="250">
        <v>23730.639999999999</v>
      </c>
      <c r="I4486" s="249">
        <f t="shared" si="1506"/>
        <v>22781416.949999999</v>
      </c>
      <c r="J4486" s="67">
        <f t="shared" si="1500"/>
        <v>1.2500000000000001E-2</v>
      </c>
      <c r="K4486" s="259">
        <f t="shared" si="1507"/>
        <v>23730.642656249998</v>
      </c>
      <c r="L4486" s="250">
        <f t="shared" si="1491"/>
        <v>0</v>
      </c>
      <c r="M4486" s="19" t="s">
        <v>1260</v>
      </c>
      <c r="O4486" s="32" t="str">
        <f t="shared" si="1508"/>
        <v>E354</v>
      </c>
      <c r="P4486" s="318"/>
      <c r="T4486" s="19" t="s">
        <v>1260</v>
      </c>
    </row>
    <row r="4487" spans="1:20" outlineLevel="2" x14ac:dyDescent="0.25">
      <c r="A4487" t="s">
        <v>365</v>
      </c>
      <c r="B4487" t="str">
        <f t="shared" si="1505"/>
        <v>E354 TSM Twr/Fixt, 3rd AC Line-10</v>
      </c>
      <c r="C4487" s="19" t="s">
        <v>1230</v>
      </c>
      <c r="E4487" s="27">
        <v>43404</v>
      </c>
      <c r="F4487" s="249">
        <v>22781416.949999999</v>
      </c>
      <c r="G4487" s="67">
        <v>1.2500000000000001E-2</v>
      </c>
      <c r="H4487" s="250">
        <v>23730.639999999999</v>
      </c>
      <c r="I4487" s="249">
        <f t="shared" si="1506"/>
        <v>22781416.949999999</v>
      </c>
      <c r="J4487" s="67">
        <f t="shared" si="1500"/>
        <v>1.2500000000000001E-2</v>
      </c>
      <c r="K4487" s="259">
        <f t="shared" si="1507"/>
        <v>23730.642656249998</v>
      </c>
      <c r="L4487" s="250">
        <f t="shared" si="1491"/>
        <v>0</v>
      </c>
      <c r="M4487" s="19" t="s">
        <v>1260</v>
      </c>
      <c r="O4487" s="32" t="str">
        <f t="shared" si="1508"/>
        <v>E354</v>
      </c>
      <c r="P4487" s="318"/>
      <c r="T4487" s="19" t="s">
        <v>1260</v>
      </c>
    </row>
    <row r="4488" spans="1:20" outlineLevel="2" x14ac:dyDescent="0.25">
      <c r="A4488" t="s">
        <v>365</v>
      </c>
      <c r="B4488" t="str">
        <f t="shared" si="1505"/>
        <v>E354 TSM Twr/Fixt, 3rd AC Line-11</v>
      </c>
      <c r="C4488" s="19" t="s">
        <v>1230</v>
      </c>
      <c r="E4488" s="27">
        <v>43434</v>
      </c>
      <c r="F4488" s="249">
        <v>22781416.949999999</v>
      </c>
      <c r="G4488" s="67">
        <v>1.2500000000000001E-2</v>
      </c>
      <c r="H4488" s="250">
        <v>23730.639999999999</v>
      </c>
      <c r="I4488" s="249">
        <f t="shared" si="1506"/>
        <v>22781416.949999999</v>
      </c>
      <c r="J4488" s="67">
        <f t="shared" si="1500"/>
        <v>1.2500000000000001E-2</v>
      </c>
      <c r="K4488" s="259">
        <f t="shared" si="1507"/>
        <v>23730.642656249998</v>
      </c>
      <c r="L4488" s="250">
        <f t="shared" si="1491"/>
        <v>0</v>
      </c>
      <c r="M4488" s="19" t="s">
        <v>1260</v>
      </c>
      <c r="O4488" s="32" t="str">
        <f t="shared" si="1508"/>
        <v>E354</v>
      </c>
      <c r="P4488" s="318"/>
      <c r="T4488" s="19" t="s">
        <v>1260</v>
      </c>
    </row>
    <row r="4489" spans="1:20" outlineLevel="2" x14ac:dyDescent="0.25">
      <c r="A4489" t="s">
        <v>365</v>
      </c>
      <c r="B4489" t="str">
        <f t="shared" si="1505"/>
        <v>E354 TSM Twr/Fixt, 3rd AC Line-12</v>
      </c>
      <c r="C4489" s="19" t="s">
        <v>1230</v>
      </c>
      <c r="E4489" s="27">
        <v>43465</v>
      </c>
      <c r="F4489" s="249">
        <v>22781416.949999999</v>
      </c>
      <c r="G4489" s="67">
        <v>1.2500000000000001E-2</v>
      </c>
      <c r="H4489" s="250">
        <v>23730.639999999999</v>
      </c>
      <c r="I4489" s="249">
        <f t="shared" si="1506"/>
        <v>22781416.949999999</v>
      </c>
      <c r="J4489" s="67">
        <f t="shared" si="1500"/>
        <v>1.2500000000000001E-2</v>
      </c>
      <c r="K4489" s="259">
        <f t="shared" si="1507"/>
        <v>23730.642656249998</v>
      </c>
      <c r="L4489" s="250">
        <f t="shared" si="1491"/>
        <v>0</v>
      </c>
      <c r="M4489" s="19" t="s">
        <v>1260</v>
      </c>
      <c r="O4489" s="32" t="str">
        <f t="shared" si="1508"/>
        <v>E354</v>
      </c>
      <c r="P4489" s="318"/>
      <c r="T4489" s="19" t="s">
        <v>1260</v>
      </c>
    </row>
    <row r="4490" spans="1:20" s="19" customFormat="1" ht="15.75" outlineLevel="1" thickBot="1" x14ac:dyDescent="0.3">
      <c r="A4490" s="28" t="s">
        <v>968</v>
      </c>
      <c r="C4490" s="20" t="s">
        <v>1233</v>
      </c>
      <c r="E4490" s="104" t="s">
        <v>1266</v>
      </c>
      <c r="F4490" s="29"/>
      <c r="G4490" s="30"/>
      <c r="H4490" s="41">
        <f>SUBTOTAL(9,H4478:H4489)</f>
        <v>284767.68000000005</v>
      </c>
      <c r="I4490" s="29"/>
      <c r="J4490" s="30">
        <f t="shared" si="1500"/>
        <v>0</v>
      </c>
      <c r="K4490" s="41">
        <f>SUBTOTAL(9,K4478:K4489)</f>
        <v>284767.71187499992</v>
      </c>
      <c r="L4490" s="41">
        <f t="shared" si="1491"/>
        <v>0.03</v>
      </c>
      <c r="O4490" s="32" t="str">
        <f>LEFT(A4490,5)</f>
        <v xml:space="preserve">E354 </v>
      </c>
      <c r="P4490" s="318">
        <f>-L4490/2</f>
        <v>-1.4999999999999999E-2</v>
      </c>
    </row>
    <row r="4491" spans="1:20" ht="15.75" outlineLevel="2" thickTop="1" x14ac:dyDescent="0.25">
      <c r="A4491" t="s">
        <v>366</v>
      </c>
      <c r="B4491" t="str">
        <f t="shared" ref="B4491:B4502" si="1509">CONCATENATE(A4491,"-",MONTH(E4491))</f>
        <v>E354 TSM Twr/Fixt, Colstrip 1-2 Com-1</v>
      </c>
      <c r="C4491" s="19" t="s">
        <v>1230</v>
      </c>
      <c r="E4491" s="27">
        <v>43131</v>
      </c>
      <c r="F4491" s="249">
        <v>14485597.5</v>
      </c>
      <c r="G4491" s="67">
        <v>1.2500000000000001E-2</v>
      </c>
      <c r="H4491" s="250">
        <v>15089.16</v>
      </c>
      <c r="I4491" s="249">
        <f t="shared" ref="I4491:I4502" si="1510">VLOOKUP(CONCATENATE(A4491,"-12"),$B$6:$F$7816,5,FALSE)</f>
        <v>14485597.5</v>
      </c>
      <c r="J4491" s="67">
        <f t="shared" si="1500"/>
        <v>1.2500000000000001E-2</v>
      </c>
      <c r="K4491" s="259">
        <f t="shared" ref="K4491:K4502" si="1511">I4491*J4491/12</f>
        <v>15089.1640625</v>
      </c>
      <c r="L4491" s="250">
        <f t="shared" si="1491"/>
        <v>0</v>
      </c>
      <c r="M4491" s="19" t="s">
        <v>1260</v>
      </c>
      <c r="O4491" s="32" t="str">
        <f t="shared" ref="O4491:O4502" si="1512">LEFT(A4491,4)</f>
        <v>E354</v>
      </c>
      <c r="P4491" s="318"/>
      <c r="T4491" s="19" t="s">
        <v>1260</v>
      </c>
    </row>
    <row r="4492" spans="1:20" outlineLevel="2" x14ac:dyDescent="0.25">
      <c r="A4492" t="s">
        <v>366</v>
      </c>
      <c r="B4492" t="str">
        <f t="shared" si="1509"/>
        <v>E354 TSM Twr/Fixt, Colstrip 1-2 Com-2</v>
      </c>
      <c r="C4492" s="19" t="s">
        <v>1230</v>
      </c>
      <c r="E4492" s="27">
        <v>43159</v>
      </c>
      <c r="F4492" s="249">
        <v>14485597.5</v>
      </c>
      <c r="G4492" s="67">
        <v>1.2500000000000001E-2</v>
      </c>
      <c r="H4492" s="250">
        <v>15089.16</v>
      </c>
      <c r="I4492" s="249">
        <f t="shared" si="1510"/>
        <v>14485597.5</v>
      </c>
      <c r="J4492" s="67">
        <f t="shared" si="1500"/>
        <v>1.2500000000000001E-2</v>
      </c>
      <c r="K4492" s="259">
        <f t="shared" si="1511"/>
        <v>15089.1640625</v>
      </c>
      <c r="L4492" s="250">
        <f t="shared" si="1491"/>
        <v>0</v>
      </c>
      <c r="M4492" s="19" t="s">
        <v>1260</v>
      </c>
      <c r="O4492" s="32" t="str">
        <f t="shared" si="1512"/>
        <v>E354</v>
      </c>
      <c r="P4492" s="318"/>
      <c r="T4492" s="19" t="s">
        <v>1260</v>
      </c>
    </row>
    <row r="4493" spans="1:20" outlineLevel="2" x14ac:dyDescent="0.25">
      <c r="A4493" t="s">
        <v>366</v>
      </c>
      <c r="B4493" t="str">
        <f t="shared" si="1509"/>
        <v>E354 TSM Twr/Fixt, Colstrip 1-2 Com-3</v>
      </c>
      <c r="C4493" s="19" t="s">
        <v>1230</v>
      </c>
      <c r="E4493" s="27">
        <v>43190</v>
      </c>
      <c r="F4493" s="249">
        <v>14485597.5</v>
      </c>
      <c r="G4493" s="67">
        <v>1.2500000000000001E-2</v>
      </c>
      <c r="H4493" s="250">
        <v>15089.16</v>
      </c>
      <c r="I4493" s="249">
        <f t="shared" si="1510"/>
        <v>14485597.5</v>
      </c>
      <c r="J4493" s="67">
        <f t="shared" si="1500"/>
        <v>1.2500000000000001E-2</v>
      </c>
      <c r="K4493" s="259">
        <f t="shared" si="1511"/>
        <v>15089.1640625</v>
      </c>
      <c r="L4493" s="250">
        <f t="shared" si="1491"/>
        <v>0</v>
      </c>
      <c r="M4493" s="19" t="s">
        <v>1260</v>
      </c>
      <c r="O4493" s="32" t="str">
        <f t="shared" si="1512"/>
        <v>E354</v>
      </c>
      <c r="P4493" s="318"/>
      <c r="T4493" s="19" t="s">
        <v>1260</v>
      </c>
    </row>
    <row r="4494" spans="1:20" outlineLevel="2" x14ac:dyDescent="0.25">
      <c r="A4494" t="s">
        <v>366</v>
      </c>
      <c r="B4494" t="str">
        <f t="shared" si="1509"/>
        <v>E354 TSM Twr/Fixt, Colstrip 1-2 Com-4</v>
      </c>
      <c r="C4494" s="19" t="s">
        <v>1230</v>
      </c>
      <c r="E4494" s="27">
        <v>43220</v>
      </c>
      <c r="F4494" s="249">
        <v>14485597.5</v>
      </c>
      <c r="G4494" s="67">
        <v>1.2500000000000001E-2</v>
      </c>
      <c r="H4494" s="250">
        <v>15089.16</v>
      </c>
      <c r="I4494" s="249">
        <f t="shared" si="1510"/>
        <v>14485597.5</v>
      </c>
      <c r="J4494" s="67">
        <f t="shared" si="1500"/>
        <v>1.2500000000000001E-2</v>
      </c>
      <c r="K4494" s="259">
        <f t="shared" si="1511"/>
        <v>15089.1640625</v>
      </c>
      <c r="L4494" s="250">
        <f t="shared" si="1491"/>
        <v>0</v>
      </c>
      <c r="M4494" s="19" t="s">
        <v>1260</v>
      </c>
      <c r="O4494" s="32" t="str">
        <f t="shared" si="1512"/>
        <v>E354</v>
      </c>
      <c r="P4494" s="318"/>
      <c r="T4494" s="19" t="s">
        <v>1260</v>
      </c>
    </row>
    <row r="4495" spans="1:20" outlineLevel="2" x14ac:dyDescent="0.25">
      <c r="A4495" t="s">
        <v>366</v>
      </c>
      <c r="B4495" t="str">
        <f t="shared" si="1509"/>
        <v>E354 TSM Twr/Fixt, Colstrip 1-2 Com-5</v>
      </c>
      <c r="C4495" s="19" t="s">
        <v>1230</v>
      </c>
      <c r="E4495" s="27">
        <v>43251</v>
      </c>
      <c r="F4495" s="249">
        <v>14485597.5</v>
      </c>
      <c r="G4495" s="67">
        <v>1.2500000000000001E-2</v>
      </c>
      <c r="H4495" s="250">
        <v>15089.16</v>
      </c>
      <c r="I4495" s="249">
        <f t="shared" si="1510"/>
        <v>14485597.5</v>
      </c>
      <c r="J4495" s="67">
        <f t="shared" si="1500"/>
        <v>1.2500000000000001E-2</v>
      </c>
      <c r="K4495" s="259">
        <f t="shared" si="1511"/>
        <v>15089.1640625</v>
      </c>
      <c r="L4495" s="250">
        <f t="shared" si="1491"/>
        <v>0</v>
      </c>
      <c r="M4495" s="19" t="s">
        <v>1260</v>
      </c>
      <c r="O4495" s="32" t="str">
        <f t="shared" si="1512"/>
        <v>E354</v>
      </c>
      <c r="P4495" s="318"/>
      <c r="T4495" s="19" t="s">
        <v>1260</v>
      </c>
    </row>
    <row r="4496" spans="1:20" outlineLevel="2" x14ac:dyDescent="0.25">
      <c r="A4496" t="s">
        <v>366</v>
      </c>
      <c r="B4496" t="str">
        <f t="shared" si="1509"/>
        <v>E354 TSM Twr/Fixt, Colstrip 1-2 Com-6</v>
      </c>
      <c r="C4496" s="19" t="s">
        <v>1230</v>
      </c>
      <c r="E4496" s="27">
        <v>43281</v>
      </c>
      <c r="F4496" s="249">
        <v>14485597.5</v>
      </c>
      <c r="G4496" s="67">
        <v>1.2500000000000001E-2</v>
      </c>
      <c r="H4496" s="250">
        <v>15089.16</v>
      </c>
      <c r="I4496" s="249">
        <f t="shared" si="1510"/>
        <v>14485597.5</v>
      </c>
      <c r="J4496" s="67">
        <f t="shared" si="1500"/>
        <v>1.2500000000000001E-2</v>
      </c>
      <c r="K4496" s="259">
        <f t="shared" si="1511"/>
        <v>15089.1640625</v>
      </c>
      <c r="L4496" s="250">
        <f t="shared" si="1491"/>
        <v>0</v>
      </c>
      <c r="M4496" s="19" t="s">
        <v>1260</v>
      </c>
      <c r="O4496" s="32" t="str">
        <f t="shared" si="1512"/>
        <v>E354</v>
      </c>
      <c r="P4496" s="318"/>
      <c r="T4496" s="19" t="s">
        <v>1260</v>
      </c>
    </row>
    <row r="4497" spans="1:20" outlineLevel="2" x14ac:dyDescent="0.25">
      <c r="A4497" t="s">
        <v>366</v>
      </c>
      <c r="B4497" t="str">
        <f t="shared" si="1509"/>
        <v>E354 TSM Twr/Fixt, Colstrip 1-2 Com-7</v>
      </c>
      <c r="C4497" s="19" t="s">
        <v>1230</v>
      </c>
      <c r="E4497" s="27">
        <v>43312</v>
      </c>
      <c r="F4497" s="249">
        <v>14485597.5</v>
      </c>
      <c r="G4497" s="67">
        <v>1.2500000000000001E-2</v>
      </c>
      <c r="H4497" s="250">
        <v>15089.16</v>
      </c>
      <c r="I4497" s="249">
        <f t="shared" si="1510"/>
        <v>14485597.5</v>
      </c>
      <c r="J4497" s="67">
        <f t="shared" si="1500"/>
        <v>1.2500000000000001E-2</v>
      </c>
      <c r="K4497" s="259">
        <f t="shared" si="1511"/>
        <v>15089.1640625</v>
      </c>
      <c r="L4497" s="250">
        <f t="shared" si="1491"/>
        <v>0</v>
      </c>
      <c r="M4497" s="19" t="s">
        <v>1260</v>
      </c>
      <c r="O4497" s="32" t="str">
        <f t="shared" si="1512"/>
        <v>E354</v>
      </c>
      <c r="P4497" s="318"/>
      <c r="T4497" s="19" t="s">
        <v>1260</v>
      </c>
    </row>
    <row r="4498" spans="1:20" outlineLevel="2" x14ac:dyDescent="0.25">
      <c r="A4498" t="s">
        <v>366</v>
      </c>
      <c r="B4498" t="str">
        <f t="shared" si="1509"/>
        <v>E354 TSM Twr/Fixt, Colstrip 1-2 Com-8</v>
      </c>
      <c r="C4498" s="19" t="s">
        <v>1230</v>
      </c>
      <c r="E4498" s="27">
        <v>43343</v>
      </c>
      <c r="F4498" s="249">
        <v>14485597.5</v>
      </c>
      <c r="G4498" s="67">
        <v>1.2500000000000001E-2</v>
      </c>
      <c r="H4498" s="250">
        <v>15089.16</v>
      </c>
      <c r="I4498" s="249">
        <f t="shared" si="1510"/>
        <v>14485597.5</v>
      </c>
      <c r="J4498" s="67">
        <f t="shared" si="1500"/>
        <v>1.2500000000000001E-2</v>
      </c>
      <c r="K4498" s="259">
        <f t="shared" si="1511"/>
        <v>15089.1640625</v>
      </c>
      <c r="L4498" s="250">
        <f t="shared" si="1491"/>
        <v>0</v>
      </c>
      <c r="M4498" s="19" t="s">
        <v>1260</v>
      </c>
      <c r="O4498" s="32" t="str">
        <f t="shared" si="1512"/>
        <v>E354</v>
      </c>
      <c r="P4498" s="318"/>
      <c r="T4498" s="19" t="s">
        <v>1260</v>
      </c>
    </row>
    <row r="4499" spans="1:20" outlineLevel="2" x14ac:dyDescent="0.25">
      <c r="A4499" t="s">
        <v>366</v>
      </c>
      <c r="B4499" t="str">
        <f t="shared" si="1509"/>
        <v>E354 TSM Twr/Fixt, Colstrip 1-2 Com-9</v>
      </c>
      <c r="C4499" s="19" t="s">
        <v>1230</v>
      </c>
      <c r="E4499" s="27">
        <v>43373</v>
      </c>
      <c r="F4499" s="249">
        <v>14485597.5</v>
      </c>
      <c r="G4499" s="67">
        <v>1.2500000000000001E-2</v>
      </c>
      <c r="H4499" s="250">
        <v>15089.16</v>
      </c>
      <c r="I4499" s="249">
        <f t="shared" si="1510"/>
        <v>14485597.5</v>
      </c>
      <c r="J4499" s="67">
        <f t="shared" si="1500"/>
        <v>1.2500000000000001E-2</v>
      </c>
      <c r="K4499" s="259">
        <f t="shared" si="1511"/>
        <v>15089.1640625</v>
      </c>
      <c r="L4499" s="250">
        <f t="shared" si="1491"/>
        <v>0</v>
      </c>
      <c r="M4499" s="19" t="s">
        <v>1260</v>
      </c>
      <c r="O4499" s="32" t="str">
        <f t="shared" si="1512"/>
        <v>E354</v>
      </c>
      <c r="P4499" s="318"/>
      <c r="T4499" s="19" t="s">
        <v>1260</v>
      </c>
    </row>
    <row r="4500" spans="1:20" outlineLevel="2" x14ac:dyDescent="0.25">
      <c r="A4500" t="s">
        <v>366</v>
      </c>
      <c r="B4500" t="str">
        <f t="shared" si="1509"/>
        <v>E354 TSM Twr/Fixt, Colstrip 1-2 Com-10</v>
      </c>
      <c r="C4500" s="19" t="s">
        <v>1230</v>
      </c>
      <c r="E4500" s="27">
        <v>43404</v>
      </c>
      <c r="F4500" s="249">
        <v>14485597.5</v>
      </c>
      <c r="G4500" s="67">
        <v>1.2500000000000001E-2</v>
      </c>
      <c r="H4500" s="250">
        <v>15089.16</v>
      </c>
      <c r="I4500" s="249">
        <f t="shared" si="1510"/>
        <v>14485597.5</v>
      </c>
      <c r="J4500" s="67">
        <f t="shared" si="1500"/>
        <v>1.2500000000000001E-2</v>
      </c>
      <c r="K4500" s="259">
        <f t="shared" si="1511"/>
        <v>15089.1640625</v>
      </c>
      <c r="L4500" s="250">
        <f t="shared" ref="L4500:L4563" si="1513">ROUND(K4500-H4500,2)</f>
        <v>0</v>
      </c>
      <c r="M4500" s="19" t="s">
        <v>1260</v>
      </c>
      <c r="O4500" s="32" t="str">
        <f t="shared" si="1512"/>
        <v>E354</v>
      </c>
      <c r="P4500" s="318"/>
      <c r="T4500" s="19" t="s">
        <v>1260</v>
      </c>
    </row>
    <row r="4501" spans="1:20" outlineLevel="2" x14ac:dyDescent="0.25">
      <c r="A4501" t="s">
        <v>366</v>
      </c>
      <c r="B4501" t="str">
        <f t="shared" si="1509"/>
        <v>E354 TSM Twr/Fixt, Colstrip 1-2 Com-11</v>
      </c>
      <c r="C4501" s="19" t="s">
        <v>1230</v>
      </c>
      <c r="E4501" s="27">
        <v>43434</v>
      </c>
      <c r="F4501" s="249">
        <v>14485597.5</v>
      </c>
      <c r="G4501" s="67">
        <v>1.2500000000000001E-2</v>
      </c>
      <c r="H4501" s="250">
        <v>15089.16</v>
      </c>
      <c r="I4501" s="249">
        <f t="shared" si="1510"/>
        <v>14485597.5</v>
      </c>
      <c r="J4501" s="67">
        <f t="shared" si="1500"/>
        <v>1.2500000000000001E-2</v>
      </c>
      <c r="K4501" s="259">
        <f t="shared" si="1511"/>
        <v>15089.1640625</v>
      </c>
      <c r="L4501" s="250">
        <f t="shared" si="1513"/>
        <v>0</v>
      </c>
      <c r="M4501" s="19" t="s">
        <v>1260</v>
      </c>
      <c r="O4501" s="32" t="str">
        <f t="shared" si="1512"/>
        <v>E354</v>
      </c>
      <c r="P4501" s="318"/>
      <c r="T4501" s="19" t="s">
        <v>1260</v>
      </c>
    </row>
    <row r="4502" spans="1:20" outlineLevel="2" x14ac:dyDescent="0.25">
      <c r="A4502" t="s">
        <v>366</v>
      </c>
      <c r="B4502" t="str">
        <f t="shared" si="1509"/>
        <v>E354 TSM Twr/Fixt, Colstrip 1-2 Com-12</v>
      </c>
      <c r="C4502" s="19" t="s">
        <v>1230</v>
      </c>
      <c r="E4502" s="27">
        <v>43465</v>
      </c>
      <c r="F4502" s="249">
        <v>14485597.5</v>
      </c>
      <c r="G4502" s="67">
        <v>1.2500000000000001E-2</v>
      </c>
      <c r="H4502" s="250">
        <v>15089.16</v>
      </c>
      <c r="I4502" s="249">
        <f t="shared" si="1510"/>
        <v>14485597.5</v>
      </c>
      <c r="J4502" s="67">
        <f t="shared" si="1500"/>
        <v>1.2500000000000001E-2</v>
      </c>
      <c r="K4502" s="259">
        <f t="shared" si="1511"/>
        <v>15089.1640625</v>
      </c>
      <c r="L4502" s="250">
        <f t="shared" si="1513"/>
        <v>0</v>
      </c>
      <c r="M4502" s="19" t="s">
        <v>1260</v>
      </c>
      <c r="O4502" s="32" t="str">
        <f t="shared" si="1512"/>
        <v>E354</v>
      </c>
      <c r="P4502" s="318"/>
      <c r="T4502" s="19" t="s">
        <v>1260</v>
      </c>
    </row>
    <row r="4503" spans="1:20" s="19" customFormat="1" ht="15.75" outlineLevel="1" thickBot="1" x14ac:dyDescent="0.3">
      <c r="A4503" s="28" t="s">
        <v>969</v>
      </c>
      <c r="C4503" s="20" t="s">
        <v>1233</v>
      </c>
      <c r="E4503" s="104" t="s">
        <v>1266</v>
      </c>
      <c r="F4503" s="29"/>
      <c r="G4503" s="30"/>
      <c r="H4503" s="41">
        <f>SUBTOTAL(9,H4491:H4502)</f>
        <v>181069.92</v>
      </c>
      <c r="I4503" s="29"/>
      <c r="J4503" s="30">
        <f t="shared" si="1500"/>
        <v>0</v>
      </c>
      <c r="K4503" s="41">
        <f>SUBTOTAL(9,K4491:K4502)</f>
        <v>181069.96875</v>
      </c>
      <c r="L4503" s="41">
        <f t="shared" si="1513"/>
        <v>0.05</v>
      </c>
      <c r="O4503" s="32" t="str">
        <f>LEFT(A4503,5)</f>
        <v xml:space="preserve">E354 </v>
      </c>
      <c r="P4503" s="318">
        <f>-L4503/2</f>
        <v>-2.5000000000000001E-2</v>
      </c>
    </row>
    <row r="4504" spans="1:20" ht="15.75" outlineLevel="2" thickTop="1" x14ac:dyDescent="0.25">
      <c r="A4504" t="s">
        <v>367</v>
      </c>
      <c r="B4504" t="str">
        <f t="shared" ref="B4504:B4515" si="1514">CONCATENATE(A4504,"-",MONTH(E4504))</f>
        <v>E354 TSM Twr/Fixt, Colstrip 3-4 Com-1</v>
      </c>
      <c r="C4504" s="19" t="s">
        <v>1230</v>
      </c>
      <c r="E4504" s="27">
        <v>43131</v>
      </c>
      <c r="F4504" s="249">
        <v>20589184.329999998</v>
      </c>
      <c r="G4504" s="67">
        <v>1.2500000000000001E-2</v>
      </c>
      <c r="H4504" s="250">
        <v>21447.06</v>
      </c>
      <c r="I4504" s="249">
        <f t="shared" ref="I4504:I4515" si="1515">VLOOKUP(CONCATENATE(A4504,"-12"),$B$6:$F$7816,5,FALSE)</f>
        <v>20589184.329999998</v>
      </c>
      <c r="J4504" s="67">
        <f t="shared" si="1500"/>
        <v>1.2500000000000001E-2</v>
      </c>
      <c r="K4504" s="259">
        <f t="shared" ref="K4504:K4515" si="1516">I4504*J4504/12</f>
        <v>21447.067010416667</v>
      </c>
      <c r="L4504" s="250">
        <f t="shared" si="1513"/>
        <v>0.01</v>
      </c>
      <c r="M4504" s="19" t="s">
        <v>1260</v>
      </c>
      <c r="O4504" s="32" t="str">
        <f t="shared" ref="O4504:O4515" si="1517">LEFT(A4504,4)</f>
        <v>E354</v>
      </c>
      <c r="P4504" s="318"/>
      <c r="T4504" s="19" t="s">
        <v>1260</v>
      </c>
    </row>
    <row r="4505" spans="1:20" outlineLevel="2" x14ac:dyDescent="0.25">
      <c r="A4505" t="s">
        <v>367</v>
      </c>
      <c r="B4505" t="str">
        <f t="shared" si="1514"/>
        <v>E354 TSM Twr/Fixt, Colstrip 3-4 Com-2</v>
      </c>
      <c r="C4505" s="19" t="s">
        <v>1230</v>
      </c>
      <c r="E4505" s="27">
        <v>43159</v>
      </c>
      <c r="F4505" s="249">
        <v>20589184.329999998</v>
      </c>
      <c r="G4505" s="67">
        <v>1.2500000000000001E-2</v>
      </c>
      <c r="H4505" s="250">
        <v>21447.06</v>
      </c>
      <c r="I4505" s="249">
        <f t="shared" si="1515"/>
        <v>20589184.329999998</v>
      </c>
      <c r="J4505" s="67">
        <f t="shared" si="1500"/>
        <v>1.2500000000000001E-2</v>
      </c>
      <c r="K4505" s="259">
        <f t="shared" si="1516"/>
        <v>21447.067010416667</v>
      </c>
      <c r="L4505" s="250">
        <f t="shared" si="1513"/>
        <v>0.01</v>
      </c>
      <c r="M4505" s="19" t="s">
        <v>1260</v>
      </c>
      <c r="O4505" s="32" t="str">
        <f t="shared" si="1517"/>
        <v>E354</v>
      </c>
      <c r="P4505" s="318"/>
      <c r="T4505" s="19" t="s">
        <v>1260</v>
      </c>
    </row>
    <row r="4506" spans="1:20" outlineLevel="2" x14ac:dyDescent="0.25">
      <c r="A4506" t="s">
        <v>367</v>
      </c>
      <c r="B4506" t="str">
        <f t="shared" si="1514"/>
        <v>E354 TSM Twr/Fixt, Colstrip 3-4 Com-3</v>
      </c>
      <c r="C4506" s="19" t="s">
        <v>1230</v>
      </c>
      <c r="E4506" s="27">
        <v>43190</v>
      </c>
      <c r="F4506" s="249">
        <v>20589184.329999998</v>
      </c>
      <c r="G4506" s="67">
        <v>1.2500000000000001E-2</v>
      </c>
      <c r="H4506" s="250">
        <v>21447.06</v>
      </c>
      <c r="I4506" s="249">
        <f t="shared" si="1515"/>
        <v>20589184.329999998</v>
      </c>
      <c r="J4506" s="67">
        <f t="shared" si="1500"/>
        <v>1.2500000000000001E-2</v>
      </c>
      <c r="K4506" s="259">
        <f t="shared" si="1516"/>
        <v>21447.067010416667</v>
      </c>
      <c r="L4506" s="250">
        <f t="shared" si="1513"/>
        <v>0.01</v>
      </c>
      <c r="M4506" s="19" t="s">
        <v>1260</v>
      </c>
      <c r="O4506" s="32" t="str">
        <f t="shared" si="1517"/>
        <v>E354</v>
      </c>
      <c r="P4506" s="318"/>
      <c r="T4506" s="19" t="s">
        <v>1260</v>
      </c>
    </row>
    <row r="4507" spans="1:20" outlineLevel="2" x14ac:dyDescent="0.25">
      <c r="A4507" t="s">
        <v>367</v>
      </c>
      <c r="B4507" t="str">
        <f t="shared" si="1514"/>
        <v>E354 TSM Twr/Fixt, Colstrip 3-4 Com-4</v>
      </c>
      <c r="C4507" s="19" t="s">
        <v>1230</v>
      </c>
      <c r="E4507" s="27">
        <v>43220</v>
      </c>
      <c r="F4507" s="249">
        <v>20589184.329999998</v>
      </c>
      <c r="G4507" s="67">
        <v>1.2500000000000001E-2</v>
      </c>
      <c r="H4507" s="250">
        <v>21447.06</v>
      </c>
      <c r="I4507" s="249">
        <f t="shared" si="1515"/>
        <v>20589184.329999998</v>
      </c>
      <c r="J4507" s="67">
        <f t="shared" si="1500"/>
        <v>1.2500000000000001E-2</v>
      </c>
      <c r="K4507" s="259">
        <f t="shared" si="1516"/>
        <v>21447.067010416667</v>
      </c>
      <c r="L4507" s="250">
        <f t="shared" si="1513"/>
        <v>0.01</v>
      </c>
      <c r="M4507" s="19" t="s">
        <v>1260</v>
      </c>
      <c r="O4507" s="32" t="str">
        <f t="shared" si="1517"/>
        <v>E354</v>
      </c>
      <c r="P4507" s="318"/>
      <c r="T4507" s="19" t="s">
        <v>1260</v>
      </c>
    </row>
    <row r="4508" spans="1:20" outlineLevel="2" x14ac:dyDescent="0.25">
      <c r="A4508" t="s">
        <v>367</v>
      </c>
      <c r="B4508" t="str">
        <f t="shared" si="1514"/>
        <v>E354 TSM Twr/Fixt, Colstrip 3-4 Com-5</v>
      </c>
      <c r="C4508" s="19" t="s">
        <v>1230</v>
      </c>
      <c r="E4508" s="27">
        <v>43251</v>
      </c>
      <c r="F4508" s="249">
        <v>20589184.329999998</v>
      </c>
      <c r="G4508" s="67">
        <v>1.2500000000000001E-2</v>
      </c>
      <c r="H4508" s="250">
        <v>21447.06</v>
      </c>
      <c r="I4508" s="249">
        <f t="shared" si="1515"/>
        <v>20589184.329999998</v>
      </c>
      <c r="J4508" s="67">
        <f t="shared" si="1500"/>
        <v>1.2500000000000001E-2</v>
      </c>
      <c r="K4508" s="259">
        <f t="shared" si="1516"/>
        <v>21447.067010416667</v>
      </c>
      <c r="L4508" s="250">
        <f t="shared" si="1513"/>
        <v>0.01</v>
      </c>
      <c r="M4508" s="19" t="s">
        <v>1260</v>
      </c>
      <c r="O4508" s="32" t="str">
        <f t="shared" si="1517"/>
        <v>E354</v>
      </c>
      <c r="P4508" s="318"/>
      <c r="T4508" s="19" t="s">
        <v>1260</v>
      </c>
    </row>
    <row r="4509" spans="1:20" outlineLevel="2" x14ac:dyDescent="0.25">
      <c r="A4509" t="s">
        <v>367</v>
      </c>
      <c r="B4509" t="str">
        <f t="shared" si="1514"/>
        <v>E354 TSM Twr/Fixt, Colstrip 3-4 Com-6</v>
      </c>
      <c r="C4509" s="19" t="s">
        <v>1230</v>
      </c>
      <c r="E4509" s="27">
        <v>43281</v>
      </c>
      <c r="F4509" s="249">
        <v>20589184.329999998</v>
      </c>
      <c r="G4509" s="67">
        <v>1.2500000000000001E-2</v>
      </c>
      <c r="H4509" s="250">
        <v>21447.06</v>
      </c>
      <c r="I4509" s="249">
        <f t="shared" si="1515"/>
        <v>20589184.329999998</v>
      </c>
      <c r="J4509" s="67">
        <f t="shared" si="1500"/>
        <v>1.2500000000000001E-2</v>
      </c>
      <c r="K4509" s="259">
        <f t="shared" si="1516"/>
        <v>21447.067010416667</v>
      </c>
      <c r="L4509" s="250">
        <f t="shared" si="1513"/>
        <v>0.01</v>
      </c>
      <c r="M4509" s="19" t="s">
        <v>1260</v>
      </c>
      <c r="O4509" s="32" t="str">
        <f t="shared" si="1517"/>
        <v>E354</v>
      </c>
      <c r="P4509" s="318"/>
      <c r="T4509" s="19" t="s">
        <v>1260</v>
      </c>
    </row>
    <row r="4510" spans="1:20" outlineLevel="2" x14ac:dyDescent="0.25">
      <c r="A4510" t="s">
        <v>367</v>
      </c>
      <c r="B4510" t="str">
        <f t="shared" si="1514"/>
        <v>E354 TSM Twr/Fixt, Colstrip 3-4 Com-7</v>
      </c>
      <c r="C4510" s="19" t="s">
        <v>1230</v>
      </c>
      <c r="E4510" s="27">
        <v>43312</v>
      </c>
      <c r="F4510" s="249">
        <v>20589184.329999998</v>
      </c>
      <c r="G4510" s="67">
        <v>1.2500000000000001E-2</v>
      </c>
      <c r="H4510" s="250">
        <v>21447.06</v>
      </c>
      <c r="I4510" s="249">
        <f t="shared" si="1515"/>
        <v>20589184.329999998</v>
      </c>
      <c r="J4510" s="67">
        <f t="shared" si="1500"/>
        <v>1.2500000000000001E-2</v>
      </c>
      <c r="K4510" s="259">
        <f t="shared" si="1516"/>
        <v>21447.067010416667</v>
      </c>
      <c r="L4510" s="250">
        <f t="shared" si="1513"/>
        <v>0.01</v>
      </c>
      <c r="M4510" s="19" t="s">
        <v>1260</v>
      </c>
      <c r="O4510" s="32" t="str">
        <f t="shared" si="1517"/>
        <v>E354</v>
      </c>
      <c r="P4510" s="318"/>
      <c r="T4510" s="19" t="s">
        <v>1260</v>
      </c>
    </row>
    <row r="4511" spans="1:20" outlineLevel="2" x14ac:dyDescent="0.25">
      <c r="A4511" t="s">
        <v>367</v>
      </c>
      <c r="B4511" t="str">
        <f t="shared" si="1514"/>
        <v>E354 TSM Twr/Fixt, Colstrip 3-4 Com-8</v>
      </c>
      <c r="C4511" s="19" t="s">
        <v>1230</v>
      </c>
      <c r="E4511" s="27">
        <v>43343</v>
      </c>
      <c r="F4511" s="249">
        <v>20589184.329999998</v>
      </c>
      <c r="G4511" s="67">
        <v>1.2500000000000001E-2</v>
      </c>
      <c r="H4511" s="250">
        <v>21447.06</v>
      </c>
      <c r="I4511" s="249">
        <f t="shared" si="1515"/>
        <v>20589184.329999998</v>
      </c>
      <c r="J4511" s="67">
        <f t="shared" si="1500"/>
        <v>1.2500000000000001E-2</v>
      </c>
      <c r="K4511" s="259">
        <f t="shared" si="1516"/>
        <v>21447.067010416667</v>
      </c>
      <c r="L4511" s="250">
        <f t="shared" si="1513"/>
        <v>0.01</v>
      </c>
      <c r="M4511" s="19" t="s">
        <v>1260</v>
      </c>
      <c r="O4511" s="32" t="str">
        <f t="shared" si="1517"/>
        <v>E354</v>
      </c>
      <c r="P4511" s="318"/>
      <c r="T4511" s="19" t="s">
        <v>1260</v>
      </c>
    </row>
    <row r="4512" spans="1:20" outlineLevel="2" x14ac:dyDescent="0.25">
      <c r="A4512" t="s">
        <v>367</v>
      </c>
      <c r="B4512" t="str">
        <f t="shared" si="1514"/>
        <v>E354 TSM Twr/Fixt, Colstrip 3-4 Com-9</v>
      </c>
      <c r="C4512" s="19" t="s">
        <v>1230</v>
      </c>
      <c r="E4512" s="27">
        <v>43373</v>
      </c>
      <c r="F4512" s="249">
        <v>20589184.329999998</v>
      </c>
      <c r="G4512" s="67">
        <v>1.2500000000000001E-2</v>
      </c>
      <c r="H4512" s="250">
        <v>21447.06</v>
      </c>
      <c r="I4512" s="249">
        <f t="shared" si="1515"/>
        <v>20589184.329999998</v>
      </c>
      <c r="J4512" s="67">
        <f t="shared" si="1500"/>
        <v>1.2500000000000001E-2</v>
      </c>
      <c r="K4512" s="259">
        <f t="shared" si="1516"/>
        <v>21447.067010416667</v>
      </c>
      <c r="L4512" s="250">
        <f t="shared" si="1513"/>
        <v>0.01</v>
      </c>
      <c r="M4512" s="19" t="s">
        <v>1260</v>
      </c>
      <c r="O4512" s="32" t="str">
        <f t="shared" si="1517"/>
        <v>E354</v>
      </c>
      <c r="P4512" s="318"/>
      <c r="T4512" s="19" t="s">
        <v>1260</v>
      </c>
    </row>
    <row r="4513" spans="1:20" outlineLevel="2" x14ac:dyDescent="0.25">
      <c r="A4513" t="s">
        <v>367</v>
      </c>
      <c r="B4513" t="str">
        <f t="shared" si="1514"/>
        <v>E354 TSM Twr/Fixt, Colstrip 3-4 Com-10</v>
      </c>
      <c r="C4513" s="19" t="s">
        <v>1230</v>
      </c>
      <c r="E4513" s="27">
        <v>43404</v>
      </c>
      <c r="F4513" s="249">
        <v>20589184.329999998</v>
      </c>
      <c r="G4513" s="67">
        <v>1.2500000000000001E-2</v>
      </c>
      <c r="H4513" s="250">
        <v>21447.06</v>
      </c>
      <c r="I4513" s="249">
        <f t="shared" si="1515"/>
        <v>20589184.329999998</v>
      </c>
      <c r="J4513" s="67">
        <f t="shared" si="1500"/>
        <v>1.2500000000000001E-2</v>
      </c>
      <c r="K4513" s="259">
        <f t="shared" si="1516"/>
        <v>21447.067010416667</v>
      </c>
      <c r="L4513" s="250">
        <f t="shared" si="1513"/>
        <v>0.01</v>
      </c>
      <c r="M4513" s="19" t="s">
        <v>1260</v>
      </c>
      <c r="O4513" s="32" t="str">
        <f t="shared" si="1517"/>
        <v>E354</v>
      </c>
      <c r="P4513" s="318"/>
      <c r="T4513" s="19" t="s">
        <v>1260</v>
      </c>
    </row>
    <row r="4514" spans="1:20" outlineLevel="2" x14ac:dyDescent="0.25">
      <c r="A4514" t="s">
        <v>367</v>
      </c>
      <c r="B4514" t="str">
        <f t="shared" si="1514"/>
        <v>E354 TSM Twr/Fixt, Colstrip 3-4 Com-11</v>
      </c>
      <c r="C4514" s="19" t="s">
        <v>1230</v>
      </c>
      <c r="E4514" s="27">
        <v>43434</v>
      </c>
      <c r="F4514" s="249">
        <v>20589184.329999998</v>
      </c>
      <c r="G4514" s="67">
        <v>1.2500000000000001E-2</v>
      </c>
      <c r="H4514" s="250">
        <v>21447.06</v>
      </c>
      <c r="I4514" s="249">
        <f t="shared" si="1515"/>
        <v>20589184.329999998</v>
      </c>
      <c r="J4514" s="67">
        <f t="shared" si="1500"/>
        <v>1.2500000000000001E-2</v>
      </c>
      <c r="K4514" s="259">
        <f t="shared" si="1516"/>
        <v>21447.067010416667</v>
      </c>
      <c r="L4514" s="250">
        <f t="shared" si="1513"/>
        <v>0.01</v>
      </c>
      <c r="M4514" s="19" t="s">
        <v>1260</v>
      </c>
      <c r="O4514" s="32" t="str">
        <f t="shared" si="1517"/>
        <v>E354</v>
      </c>
      <c r="P4514" s="318"/>
      <c r="T4514" s="19" t="s">
        <v>1260</v>
      </c>
    </row>
    <row r="4515" spans="1:20" outlineLevel="2" x14ac:dyDescent="0.25">
      <c r="A4515" t="s">
        <v>367</v>
      </c>
      <c r="B4515" t="str">
        <f t="shared" si="1514"/>
        <v>E354 TSM Twr/Fixt, Colstrip 3-4 Com-12</v>
      </c>
      <c r="C4515" s="19" t="s">
        <v>1230</v>
      </c>
      <c r="E4515" s="27">
        <v>43465</v>
      </c>
      <c r="F4515" s="249">
        <v>20589184.329999998</v>
      </c>
      <c r="G4515" s="67">
        <v>1.2500000000000001E-2</v>
      </c>
      <c r="H4515" s="250">
        <v>21447.06</v>
      </c>
      <c r="I4515" s="249">
        <f t="shared" si="1515"/>
        <v>20589184.329999998</v>
      </c>
      <c r="J4515" s="67">
        <f t="shared" si="1500"/>
        <v>1.2500000000000001E-2</v>
      </c>
      <c r="K4515" s="259">
        <f t="shared" si="1516"/>
        <v>21447.067010416667</v>
      </c>
      <c r="L4515" s="250">
        <f t="shared" si="1513"/>
        <v>0.01</v>
      </c>
      <c r="M4515" s="19" t="s">
        <v>1260</v>
      </c>
      <c r="O4515" s="32" t="str">
        <f t="shared" si="1517"/>
        <v>E354</v>
      </c>
      <c r="P4515" s="318"/>
      <c r="T4515" s="19" t="s">
        <v>1260</v>
      </c>
    </row>
    <row r="4516" spans="1:20" s="19" customFormat="1" ht="15.75" outlineLevel="1" thickBot="1" x14ac:dyDescent="0.3">
      <c r="A4516" s="28" t="s">
        <v>970</v>
      </c>
      <c r="C4516" s="20" t="s">
        <v>1233</v>
      </c>
      <c r="E4516" s="104" t="s">
        <v>1266</v>
      </c>
      <c r="F4516" s="29"/>
      <c r="G4516" s="30"/>
      <c r="H4516" s="41">
        <f>SUBTOTAL(9,H4504:H4515)</f>
        <v>257364.72</v>
      </c>
      <c r="I4516" s="29"/>
      <c r="J4516" s="30">
        <f t="shared" si="1500"/>
        <v>0</v>
      </c>
      <c r="K4516" s="41">
        <f>SUBTOTAL(9,K4504:K4515)</f>
        <v>257364.80412500005</v>
      </c>
      <c r="L4516" s="41">
        <f t="shared" si="1513"/>
        <v>0.08</v>
      </c>
      <c r="O4516" s="32" t="str">
        <f>LEFT(A4516,5)</f>
        <v xml:space="preserve">E354 </v>
      </c>
      <c r="P4516" s="318">
        <f>-L4516/2</f>
        <v>-0.04</v>
      </c>
    </row>
    <row r="4517" spans="1:20" ht="15.75" outlineLevel="2" thickTop="1" x14ac:dyDescent="0.25">
      <c r="A4517" t="s">
        <v>368</v>
      </c>
      <c r="B4517" t="str">
        <f t="shared" ref="B4517:B4528" si="1518">CONCATENATE(A4517,"-",MONTH(E4517))</f>
        <v>E354 TSM Twr/Fixt, N Intertie-1</v>
      </c>
      <c r="C4517" s="19" t="s">
        <v>1230</v>
      </c>
      <c r="E4517" s="27">
        <v>43131</v>
      </c>
      <c r="F4517" s="249">
        <v>5744097.4199999999</v>
      </c>
      <c r="G4517" s="67">
        <v>1.2500000000000001E-2</v>
      </c>
      <c r="H4517" s="250">
        <v>5983.4400000000005</v>
      </c>
      <c r="I4517" s="249">
        <f t="shared" ref="I4517:I4528" si="1519">VLOOKUP(CONCATENATE(A4517,"-12"),$B$6:$F$7816,5,FALSE)</f>
        <v>5744097.4199999999</v>
      </c>
      <c r="J4517" s="67">
        <f t="shared" si="1500"/>
        <v>1.2500000000000001E-2</v>
      </c>
      <c r="K4517" s="259">
        <f t="shared" ref="K4517:K4528" si="1520">I4517*J4517/12</f>
        <v>5983.4348124999997</v>
      </c>
      <c r="L4517" s="250">
        <f t="shared" si="1513"/>
        <v>-0.01</v>
      </c>
      <c r="M4517" s="19" t="s">
        <v>1260</v>
      </c>
      <c r="O4517" s="32" t="str">
        <f t="shared" ref="O4517:O4528" si="1521">LEFT(A4517,4)</f>
        <v>E354</v>
      </c>
      <c r="P4517" s="318"/>
      <c r="T4517" s="19" t="s">
        <v>1260</v>
      </c>
    </row>
    <row r="4518" spans="1:20" outlineLevel="2" x14ac:dyDescent="0.25">
      <c r="A4518" t="s">
        <v>368</v>
      </c>
      <c r="B4518" t="str">
        <f t="shared" si="1518"/>
        <v>E354 TSM Twr/Fixt, N Intertie-2</v>
      </c>
      <c r="C4518" s="19" t="s">
        <v>1230</v>
      </c>
      <c r="E4518" s="27">
        <v>43159</v>
      </c>
      <c r="F4518" s="249">
        <v>5744097.4199999999</v>
      </c>
      <c r="G4518" s="67">
        <v>1.2500000000000001E-2</v>
      </c>
      <c r="H4518" s="250">
        <v>5983.4400000000005</v>
      </c>
      <c r="I4518" s="249">
        <f t="shared" si="1519"/>
        <v>5744097.4199999999</v>
      </c>
      <c r="J4518" s="67">
        <f t="shared" si="1500"/>
        <v>1.2500000000000001E-2</v>
      </c>
      <c r="K4518" s="259">
        <f t="shared" si="1520"/>
        <v>5983.4348124999997</v>
      </c>
      <c r="L4518" s="250">
        <f t="shared" si="1513"/>
        <v>-0.01</v>
      </c>
      <c r="M4518" s="19" t="s">
        <v>1260</v>
      </c>
      <c r="O4518" s="32" t="str">
        <f t="shared" si="1521"/>
        <v>E354</v>
      </c>
      <c r="P4518" s="318"/>
      <c r="T4518" s="19" t="s">
        <v>1260</v>
      </c>
    </row>
    <row r="4519" spans="1:20" outlineLevel="2" x14ac:dyDescent="0.25">
      <c r="A4519" t="s">
        <v>368</v>
      </c>
      <c r="B4519" t="str">
        <f t="shared" si="1518"/>
        <v>E354 TSM Twr/Fixt, N Intertie-3</v>
      </c>
      <c r="C4519" s="19" t="s">
        <v>1230</v>
      </c>
      <c r="E4519" s="27">
        <v>43190</v>
      </c>
      <c r="F4519" s="249">
        <v>5744097.4199999999</v>
      </c>
      <c r="G4519" s="67">
        <v>1.2500000000000001E-2</v>
      </c>
      <c r="H4519" s="250">
        <v>5983.4400000000005</v>
      </c>
      <c r="I4519" s="249">
        <f t="shared" si="1519"/>
        <v>5744097.4199999999</v>
      </c>
      <c r="J4519" s="67">
        <f t="shared" si="1500"/>
        <v>1.2500000000000001E-2</v>
      </c>
      <c r="K4519" s="259">
        <f t="shared" si="1520"/>
        <v>5983.4348124999997</v>
      </c>
      <c r="L4519" s="250">
        <f t="shared" si="1513"/>
        <v>-0.01</v>
      </c>
      <c r="M4519" s="19" t="s">
        <v>1260</v>
      </c>
      <c r="O4519" s="32" t="str">
        <f t="shared" si="1521"/>
        <v>E354</v>
      </c>
      <c r="P4519" s="318"/>
      <c r="T4519" s="19" t="s">
        <v>1260</v>
      </c>
    </row>
    <row r="4520" spans="1:20" outlineLevel="2" x14ac:dyDescent="0.25">
      <c r="A4520" t="s">
        <v>368</v>
      </c>
      <c r="B4520" t="str">
        <f t="shared" si="1518"/>
        <v>E354 TSM Twr/Fixt, N Intertie-4</v>
      </c>
      <c r="C4520" s="19" t="s">
        <v>1230</v>
      </c>
      <c r="E4520" s="27">
        <v>43220</v>
      </c>
      <c r="F4520" s="249">
        <v>5744097.4199999999</v>
      </c>
      <c r="G4520" s="67">
        <v>1.2500000000000001E-2</v>
      </c>
      <c r="H4520" s="250">
        <v>5983.4400000000005</v>
      </c>
      <c r="I4520" s="249">
        <f t="shared" si="1519"/>
        <v>5744097.4199999999</v>
      </c>
      <c r="J4520" s="67">
        <f t="shared" si="1500"/>
        <v>1.2500000000000001E-2</v>
      </c>
      <c r="K4520" s="259">
        <f t="shared" si="1520"/>
        <v>5983.4348124999997</v>
      </c>
      <c r="L4520" s="250">
        <f t="shared" si="1513"/>
        <v>-0.01</v>
      </c>
      <c r="M4520" s="19" t="s">
        <v>1260</v>
      </c>
      <c r="O4520" s="32" t="str">
        <f t="shared" si="1521"/>
        <v>E354</v>
      </c>
      <c r="P4520" s="318"/>
      <c r="T4520" s="19" t="s">
        <v>1260</v>
      </c>
    </row>
    <row r="4521" spans="1:20" outlineLevel="2" x14ac:dyDescent="0.25">
      <c r="A4521" t="s">
        <v>368</v>
      </c>
      <c r="B4521" t="str">
        <f t="shared" si="1518"/>
        <v>E354 TSM Twr/Fixt, N Intertie-5</v>
      </c>
      <c r="C4521" s="19" t="s">
        <v>1230</v>
      </c>
      <c r="E4521" s="27">
        <v>43251</v>
      </c>
      <c r="F4521" s="249">
        <v>5744097.4199999999</v>
      </c>
      <c r="G4521" s="67">
        <v>1.2500000000000001E-2</v>
      </c>
      <c r="H4521" s="250">
        <v>5983.4400000000005</v>
      </c>
      <c r="I4521" s="249">
        <f t="shared" si="1519"/>
        <v>5744097.4199999999</v>
      </c>
      <c r="J4521" s="67">
        <f t="shared" si="1500"/>
        <v>1.2500000000000001E-2</v>
      </c>
      <c r="K4521" s="259">
        <f t="shared" si="1520"/>
        <v>5983.4348124999997</v>
      </c>
      <c r="L4521" s="250">
        <f t="shared" si="1513"/>
        <v>-0.01</v>
      </c>
      <c r="M4521" s="19" t="s">
        <v>1260</v>
      </c>
      <c r="O4521" s="32" t="str">
        <f t="shared" si="1521"/>
        <v>E354</v>
      </c>
      <c r="P4521" s="318"/>
      <c r="T4521" s="19" t="s">
        <v>1260</v>
      </c>
    </row>
    <row r="4522" spans="1:20" outlineLevel="2" x14ac:dyDescent="0.25">
      <c r="A4522" t="s">
        <v>368</v>
      </c>
      <c r="B4522" t="str">
        <f t="shared" si="1518"/>
        <v>E354 TSM Twr/Fixt, N Intertie-6</v>
      </c>
      <c r="C4522" s="19" t="s">
        <v>1230</v>
      </c>
      <c r="E4522" s="27">
        <v>43281</v>
      </c>
      <c r="F4522" s="249">
        <v>5744097.4199999999</v>
      </c>
      <c r="G4522" s="67">
        <v>1.2500000000000001E-2</v>
      </c>
      <c r="H4522" s="250">
        <v>5983.4400000000005</v>
      </c>
      <c r="I4522" s="249">
        <f t="shared" si="1519"/>
        <v>5744097.4199999999</v>
      </c>
      <c r="J4522" s="67">
        <f t="shared" si="1500"/>
        <v>1.2500000000000001E-2</v>
      </c>
      <c r="K4522" s="259">
        <f t="shared" si="1520"/>
        <v>5983.4348124999997</v>
      </c>
      <c r="L4522" s="250">
        <f t="shared" si="1513"/>
        <v>-0.01</v>
      </c>
      <c r="M4522" s="19" t="s">
        <v>1260</v>
      </c>
      <c r="O4522" s="32" t="str">
        <f t="shared" si="1521"/>
        <v>E354</v>
      </c>
      <c r="P4522" s="318"/>
      <c r="T4522" s="19" t="s">
        <v>1260</v>
      </c>
    </row>
    <row r="4523" spans="1:20" outlineLevel="2" x14ac:dyDescent="0.25">
      <c r="A4523" t="s">
        <v>368</v>
      </c>
      <c r="B4523" t="str">
        <f t="shared" si="1518"/>
        <v>E354 TSM Twr/Fixt, N Intertie-7</v>
      </c>
      <c r="C4523" s="19" t="s">
        <v>1230</v>
      </c>
      <c r="E4523" s="27">
        <v>43312</v>
      </c>
      <c r="F4523" s="249">
        <v>5744097.4199999999</v>
      </c>
      <c r="G4523" s="67">
        <v>1.2500000000000001E-2</v>
      </c>
      <c r="H4523" s="250">
        <v>5983.4400000000005</v>
      </c>
      <c r="I4523" s="249">
        <f t="shared" si="1519"/>
        <v>5744097.4199999999</v>
      </c>
      <c r="J4523" s="67">
        <f t="shared" si="1500"/>
        <v>1.2500000000000001E-2</v>
      </c>
      <c r="K4523" s="259">
        <f t="shared" si="1520"/>
        <v>5983.4348124999997</v>
      </c>
      <c r="L4523" s="250">
        <f t="shared" si="1513"/>
        <v>-0.01</v>
      </c>
      <c r="M4523" s="19" t="s">
        <v>1260</v>
      </c>
      <c r="O4523" s="32" t="str">
        <f t="shared" si="1521"/>
        <v>E354</v>
      </c>
      <c r="P4523" s="318"/>
      <c r="T4523" s="19" t="s">
        <v>1260</v>
      </c>
    </row>
    <row r="4524" spans="1:20" outlineLevel="2" x14ac:dyDescent="0.25">
      <c r="A4524" t="s">
        <v>368</v>
      </c>
      <c r="B4524" t="str">
        <f t="shared" si="1518"/>
        <v>E354 TSM Twr/Fixt, N Intertie-8</v>
      </c>
      <c r="C4524" s="19" t="s">
        <v>1230</v>
      </c>
      <c r="E4524" s="27">
        <v>43343</v>
      </c>
      <c r="F4524" s="249">
        <v>5744097.4199999999</v>
      </c>
      <c r="G4524" s="67">
        <v>1.2500000000000001E-2</v>
      </c>
      <c r="H4524" s="250">
        <v>5983.4400000000005</v>
      </c>
      <c r="I4524" s="249">
        <f t="shared" si="1519"/>
        <v>5744097.4199999999</v>
      </c>
      <c r="J4524" s="67">
        <f t="shared" si="1500"/>
        <v>1.2500000000000001E-2</v>
      </c>
      <c r="K4524" s="259">
        <f t="shared" si="1520"/>
        <v>5983.4348124999997</v>
      </c>
      <c r="L4524" s="250">
        <f t="shared" si="1513"/>
        <v>-0.01</v>
      </c>
      <c r="M4524" s="19" t="s">
        <v>1260</v>
      </c>
      <c r="O4524" s="32" t="str">
        <f t="shared" si="1521"/>
        <v>E354</v>
      </c>
      <c r="P4524" s="318"/>
      <c r="T4524" s="19" t="s">
        <v>1260</v>
      </c>
    </row>
    <row r="4525" spans="1:20" outlineLevel="2" x14ac:dyDescent="0.25">
      <c r="A4525" t="s">
        <v>368</v>
      </c>
      <c r="B4525" t="str">
        <f t="shared" si="1518"/>
        <v>E354 TSM Twr/Fixt, N Intertie-9</v>
      </c>
      <c r="C4525" s="19" t="s">
        <v>1230</v>
      </c>
      <c r="E4525" s="27">
        <v>43373</v>
      </c>
      <c r="F4525" s="249">
        <v>5744097.4199999999</v>
      </c>
      <c r="G4525" s="67">
        <v>1.2500000000000001E-2</v>
      </c>
      <c r="H4525" s="250">
        <v>5983.4400000000005</v>
      </c>
      <c r="I4525" s="249">
        <f t="shared" si="1519"/>
        <v>5744097.4199999999</v>
      </c>
      <c r="J4525" s="67">
        <f t="shared" si="1500"/>
        <v>1.2500000000000001E-2</v>
      </c>
      <c r="K4525" s="259">
        <f t="shared" si="1520"/>
        <v>5983.4348124999997</v>
      </c>
      <c r="L4525" s="250">
        <f t="shared" si="1513"/>
        <v>-0.01</v>
      </c>
      <c r="M4525" s="19" t="s">
        <v>1260</v>
      </c>
      <c r="O4525" s="32" t="str">
        <f t="shared" si="1521"/>
        <v>E354</v>
      </c>
      <c r="P4525" s="318"/>
      <c r="T4525" s="19" t="s">
        <v>1260</v>
      </c>
    </row>
    <row r="4526" spans="1:20" outlineLevel="2" x14ac:dyDescent="0.25">
      <c r="A4526" t="s">
        <v>368</v>
      </c>
      <c r="B4526" t="str">
        <f t="shared" si="1518"/>
        <v>E354 TSM Twr/Fixt, N Intertie-10</v>
      </c>
      <c r="C4526" s="19" t="s">
        <v>1230</v>
      </c>
      <c r="E4526" s="27">
        <v>43404</v>
      </c>
      <c r="F4526" s="249">
        <v>5744097.4199999999</v>
      </c>
      <c r="G4526" s="67">
        <v>1.2500000000000001E-2</v>
      </c>
      <c r="H4526" s="250">
        <v>5983.4400000000005</v>
      </c>
      <c r="I4526" s="249">
        <f t="shared" si="1519"/>
        <v>5744097.4199999999</v>
      </c>
      <c r="J4526" s="67">
        <f t="shared" ref="J4526:J4589" si="1522">G4526</f>
        <v>1.2500000000000001E-2</v>
      </c>
      <c r="K4526" s="259">
        <f t="shared" si="1520"/>
        <v>5983.4348124999997</v>
      </c>
      <c r="L4526" s="250">
        <f t="shared" si="1513"/>
        <v>-0.01</v>
      </c>
      <c r="M4526" s="19" t="s">
        <v>1260</v>
      </c>
      <c r="O4526" s="32" t="str">
        <f t="shared" si="1521"/>
        <v>E354</v>
      </c>
      <c r="P4526" s="318"/>
      <c r="T4526" s="19" t="s">
        <v>1260</v>
      </c>
    </row>
    <row r="4527" spans="1:20" outlineLevel="2" x14ac:dyDescent="0.25">
      <c r="A4527" t="s">
        <v>368</v>
      </c>
      <c r="B4527" t="str">
        <f t="shared" si="1518"/>
        <v>E354 TSM Twr/Fixt, N Intertie-11</v>
      </c>
      <c r="C4527" s="19" t="s">
        <v>1230</v>
      </c>
      <c r="E4527" s="27">
        <v>43434</v>
      </c>
      <c r="F4527" s="249">
        <v>5744097.4199999999</v>
      </c>
      <c r="G4527" s="67">
        <v>1.2500000000000001E-2</v>
      </c>
      <c r="H4527" s="250">
        <v>5983.4400000000005</v>
      </c>
      <c r="I4527" s="249">
        <f t="shared" si="1519"/>
        <v>5744097.4199999999</v>
      </c>
      <c r="J4527" s="67">
        <f t="shared" si="1522"/>
        <v>1.2500000000000001E-2</v>
      </c>
      <c r="K4527" s="259">
        <f t="shared" si="1520"/>
        <v>5983.4348124999997</v>
      </c>
      <c r="L4527" s="250">
        <f t="shared" si="1513"/>
        <v>-0.01</v>
      </c>
      <c r="M4527" s="19" t="s">
        <v>1260</v>
      </c>
      <c r="O4527" s="32" t="str">
        <f t="shared" si="1521"/>
        <v>E354</v>
      </c>
      <c r="P4527" s="318"/>
      <c r="T4527" s="19" t="s">
        <v>1260</v>
      </c>
    </row>
    <row r="4528" spans="1:20" outlineLevel="2" x14ac:dyDescent="0.25">
      <c r="A4528" t="s">
        <v>368</v>
      </c>
      <c r="B4528" t="str">
        <f t="shared" si="1518"/>
        <v>E354 TSM Twr/Fixt, N Intertie-12</v>
      </c>
      <c r="C4528" s="19" t="s">
        <v>1230</v>
      </c>
      <c r="E4528" s="27">
        <v>43465</v>
      </c>
      <c r="F4528" s="249">
        <v>5744097.4199999999</v>
      </c>
      <c r="G4528" s="67">
        <v>1.2500000000000001E-2</v>
      </c>
      <c r="H4528" s="250">
        <v>5983.4400000000005</v>
      </c>
      <c r="I4528" s="249">
        <f t="shared" si="1519"/>
        <v>5744097.4199999999</v>
      </c>
      <c r="J4528" s="67">
        <f t="shared" si="1522"/>
        <v>1.2500000000000001E-2</v>
      </c>
      <c r="K4528" s="259">
        <f t="shared" si="1520"/>
        <v>5983.4348124999997</v>
      </c>
      <c r="L4528" s="250">
        <f t="shared" si="1513"/>
        <v>-0.01</v>
      </c>
      <c r="M4528" s="19" t="s">
        <v>1260</v>
      </c>
      <c r="O4528" s="32" t="str">
        <f t="shared" si="1521"/>
        <v>E354</v>
      </c>
      <c r="P4528" s="318"/>
      <c r="T4528" s="19" t="s">
        <v>1260</v>
      </c>
    </row>
    <row r="4529" spans="1:20" s="19" customFormat="1" ht="15.75" outlineLevel="1" thickBot="1" x14ac:dyDescent="0.3">
      <c r="A4529" s="28" t="s">
        <v>971</v>
      </c>
      <c r="C4529" s="20" t="s">
        <v>1233</v>
      </c>
      <c r="E4529" s="104" t="s">
        <v>1266</v>
      </c>
      <c r="F4529" s="29"/>
      <c r="G4529" s="30"/>
      <c r="H4529" s="41">
        <f>SUBTOTAL(9,H4517:H4528)</f>
        <v>71801.280000000013</v>
      </c>
      <c r="I4529" s="29"/>
      <c r="J4529" s="30">
        <f t="shared" si="1522"/>
        <v>0</v>
      </c>
      <c r="K4529" s="41">
        <f>SUBTOTAL(9,K4517:K4528)</f>
        <v>71801.217749999982</v>
      </c>
      <c r="L4529" s="41">
        <f t="shared" si="1513"/>
        <v>-0.06</v>
      </c>
      <c r="O4529" s="32" t="str">
        <f>LEFT(A4529,5)</f>
        <v xml:space="preserve">E354 </v>
      </c>
      <c r="P4529" s="318">
        <f>-L4529/2</f>
        <v>0.03</v>
      </c>
    </row>
    <row r="4530" spans="1:20" ht="15.75" outlineLevel="2" thickTop="1" x14ac:dyDescent="0.25">
      <c r="A4530" t="s">
        <v>369</v>
      </c>
      <c r="B4530" t="str">
        <f t="shared" ref="B4530:B4541" si="1523">CONCATENATE(A4530,"-",MONTH(E4530))</f>
        <v>E3547 TSM Towers/Fixtures-1</v>
      </c>
      <c r="C4530" s="19" t="s">
        <v>1230</v>
      </c>
      <c r="E4530" s="27">
        <v>43131</v>
      </c>
      <c r="F4530" s="249">
        <v>1507252.65</v>
      </c>
      <c r="G4530" s="67">
        <v>1.12E-2</v>
      </c>
      <c r="H4530" s="250">
        <v>1406.77</v>
      </c>
      <c r="I4530" s="249">
        <f t="shared" ref="I4530:I4541" si="1524">VLOOKUP(CONCATENATE(A4530,"-12"),$B$6:$F$7816,5,FALSE)</f>
        <v>1503331.22</v>
      </c>
      <c r="J4530" s="67">
        <f t="shared" si="1522"/>
        <v>1.12E-2</v>
      </c>
      <c r="K4530" s="259">
        <f t="shared" ref="K4530:K4541" si="1525">I4530*J4530/12</f>
        <v>1403.1091386666667</v>
      </c>
      <c r="L4530" s="250">
        <f t="shared" si="1513"/>
        <v>-3.66</v>
      </c>
      <c r="M4530" s="19" t="s">
        <v>1260</v>
      </c>
      <c r="O4530" s="32" t="str">
        <f t="shared" ref="O4530:O4541" si="1526">LEFT(A4530,4)</f>
        <v>E354</v>
      </c>
      <c r="P4530" s="318"/>
      <c r="T4530" s="19" t="s">
        <v>1260</v>
      </c>
    </row>
    <row r="4531" spans="1:20" outlineLevel="2" x14ac:dyDescent="0.25">
      <c r="A4531" t="s">
        <v>369</v>
      </c>
      <c r="B4531" t="str">
        <f t="shared" si="1523"/>
        <v>E3547 TSM Towers/Fixtures-2</v>
      </c>
      <c r="C4531" s="19" t="s">
        <v>1230</v>
      </c>
      <c r="E4531" s="27">
        <v>43159</v>
      </c>
      <c r="F4531" s="249">
        <v>1507252.65</v>
      </c>
      <c r="G4531" s="67">
        <v>1.12E-2</v>
      </c>
      <c r="H4531" s="250">
        <v>1406.77</v>
      </c>
      <c r="I4531" s="249">
        <f t="shared" si="1524"/>
        <v>1503331.22</v>
      </c>
      <c r="J4531" s="67">
        <f t="shared" si="1522"/>
        <v>1.12E-2</v>
      </c>
      <c r="K4531" s="259">
        <f t="shared" si="1525"/>
        <v>1403.1091386666667</v>
      </c>
      <c r="L4531" s="250">
        <f t="shared" si="1513"/>
        <v>-3.66</v>
      </c>
      <c r="M4531" s="19" t="s">
        <v>1260</v>
      </c>
      <c r="O4531" s="32" t="str">
        <f t="shared" si="1526"/>
        <v>E354</v>
      </c>
      <c r="P4531" s="318"/>
      <c r="T4531" s="19" t="s">
        <v>1260</v>
      </c>
    </row>
    <row r="4532" spans="1:20" outlineLevel="2" x14ac:dyDescent="0.25">
      <c r="A4532" t="s">
        <v>369</v>
      </c>
      <c r="B4532" t="str">
        <f t="shared" si="1523"/>
        <v>E3547 TSM Towers/Fixtures-3</v>
      </c>
      <c r="C4532" s="19" t="s">
        <v>1230</v>
      </c>
      <c r="E4532" s="27">
        <v>43190</v>
      </c>
      <c r="F4532" s="249">
        <v>1505291.94</v>
      </c>
      <c r="G4532" s="67">
        <v>1.12E-2</v>
      </c>
      <c r="H4532" s="250">
        <v>1404.94</v>
      </c>
      <c r="I4532" s="249">
        <f t="shared" si="1524"/>
        <v>1503331.22</v>
      </c>
      <c r="J4532" s="67">
        <f t="shared" si="1522"/>
        <v>1.12E-2</v>
      </c>
      <c r="K4532" s="259">
        <f t="shared" si="1525"/>
        <v>1403.1091386666667</v>
      </c>
      <c r="L4532" s="250">
        <f t="shared" si="1513"/>
        <v>-1.83</v>
      </c>
      <c r="M4532" s="19" t="s">
        <v>1260</v>
      </c>
      <c r="O4532" s="32" t="str">
        <f t="shared" si="1526"/>
        <v>E354</v>
      </c>
      <c r="P4532" s="318"/>
      <c r="T4532" s="19" t="s">
        <v>1260</v>
      </c>
    </row>
    <row r="4533" spans="1:20" outlineLevel="2" x14ac:dyDescent="0.25">
      <c r="A4533" t="s">
        <v>369</v>
      </c>
      <c r="B4533" t="str">
        <f t="shared" si="1523"/>
        <v>E3547 TSM Towers/Fixtures-4</v>
      </c>
      <c r="C4533" s="19" t="s">
        <v>1230</v>
      </c>
      <c r="E4533" s="27">
        <v>43220</v>
      </c>
      <c r="F4533" s="249">
        <v>1503331.22</v>
      </c>
      <c r="G4533" s="67">
        <v>1.12E-2</v>
      </c>
      <c r="H4533" s="250">
        <v>1403.1100000000001</v>
      </c>
      <c r="I4533" s="249">
        <f t="shared" si="1524"/>
        <v>1503331.22</v>
      </c>
      <c r="J4533" s="67">
        <f t="shared" si="1522"/>
        <v>1.12E-2</v>
      </c>
      <c r="K4533" s="259">
        <f t="shared" si="1525"/>
        <v>1403.1091386666667</v>
      </c>
      <c r="L4533" s="250">
        <f t="shared" si="1513"/>
        <v>0</v>
      </c>
      <c r="M4533" s="19" t="s">
        <v>1260</v>
      </c>
      <c r="O4533" s="32" t="str">
        <f t="shared" si="1526"/>
        <v>E354</v>
      </c>
      <c r="P4533" s="318"/>
      <c r="T4533" s="19" t="s">
        <v>1260</v>
      </c>
    </row>
    <row r="4534" spans="1:20" outlineLevel="2" x14ac:dyDescent="0.25">
      <c r="A4534" t="s">
        <v>369</v>
      </c>
      <c r="B4534" t="str">
        <f t="shared" si="1523"/>
        <v>E3547 TSM Towers/Fixtures-5</v>
      </c>
      <c r="C4534" s="19" t="s">
        <v>1230</v>
      </c>
      <c r="E4534" s="27">
        <v>43251</v>
      </c>
      <c r="F4534" s="249">
        <v>1503331.22</v>
      </c>
      <c r="G4534" s="67">
        <v>1.12E-2</v>
      </c>
      <c r="H4534" s="250">
        <v>1403.1100000000001</v>
      </c>
      <c r="I4534" s="249">
        <f t="shared" si="1524"/>
        <v>1503331.22</v>
      </c>
      <c r="J4534" s="67">
        <f t="shared" si="1522"/>
        <v>1.12E-2</v>
      </c>
      <c r="K4534" s="259">
        <f t="shared" si="1525"/>
        <v>1403.1091386666667</v>
      </c>
      <c r="L4534" s="250">
        <f t="shared" si="1513"/>
        <v>0</v>
      </c>
      <c r="M4534" s="19" t="s">
        <v>1260</v>
      </c>
      <c r="O4534" s="32" t="str">
        <f t="shared" si="1526"/>
        <v>E354</v>
      </c>
      <c r="P4534" s="318"/>
      <c r="T4534" s="19" t="s">
        <v>1260</v>
      </c>
    </row>
    <row r="4535" spans="1:20" outlineLevel="2" x14ac:dyDescent="0.25">
      <c r="A4535" t="s">
        <v>369</v>
      </c>
      <c r="B4535" t="str">
        <f t="shared" si="1523"/>
        <v>E3547 TSM Towers/Fixtures-6</v>
      </c>
      <c r="C4535" s="19" t="s">
        <v>1230</v>
      </c>
      <c r="E4535" s="27">
        <v>43281</v>
      </c>
      <c r="F4535" s="249">
        <v>1503331.22</v>
      </c>
      <c r="G4535" s="67">
        <v>1.12E-2</v>
      </c>
      <c r="H4535" s="250">
        <v>1403.1100000000001</v>
      </c>
      <c r="I4535" s="249">
        <f t="shared" si="1524"/>
        <v>1503331.22</v>
      </c>
      <c r="J4535" s="67">
        <f t="shared" si="1522"/>
        <v>1.12E-2</v>
      </c>
      <c r="K4535" s="259">
        <f t="shared" si="1525"/>
        <v>1403.1091386666667</v>
      </c>
      <c r="L4535" s="250">
        <f t="shared" si="1513"/>
        <v>0</v>
      </c>
      <c r="M4535" s="19" t="s">
        <v>1260</v>
      </c>
      <c r="O4535" s="32" t="str">
        <f t="shared" si="1526"/>
        <v>E354</v>
      </c>
      <c r="P4535" s="318"/>
      <c r="T4535" s="19" t="s">
        <v>1260</v>
      </c>
    </row>
    <row r="4536" spans="1:20" outlineLevel="2" x14ac:dyDescent="0.25">
      <c r="A4536" t="s">
        <v>369</v>
      </c>
      <c r="B4536" t="str">
        <f t="shared" si="1523"/>
        <v>E3547 TSM Towers/Fixtures-7</v>
      </c>
      <c r="C4536" s="19" t="s">
        <v>1230</v>
      </c>
      <c r="E4536" s="27">
        <v>43312</v>
      </c>
      <c r="F4536" s="249">
        <v>1503331.22</v>
      </c>
      <c r="G4536" s="67">
        <v>1.12E-2</v>
      </c>
      <c r="H4536" s="250">
        <v>1403.1100000000001</v>
      </c>
      <c r="I4536" s="249">
        <f t="shared" si="1524"/>
        <v>1503331.22</v>
      </c>
      <c r="J4536" s="67">
        <f t="shared" si="1522"/>
        <v>1.12E-2</v>
      </c>
      <c r="K4536" s="259">
        <f t="shared" si="1525"/>
        <v>1403.1091386666667</v>
      </c>
      <c r="L4536" s="250">
        <f t="shared" si="1513"/>
        <v>0</v>
      </c>
      <c r="M4536" s="19" t="s">
        <v>1260</v>
      </c>
      <c r="O4536" s="32" t="str">
        <f t="shared" si="1526"/>
        <v>E354</v>
      </c>
      <c r="P4536" s="318"/>
      <c r="T4536" s="19" t="s">
        <v>1260</v>
      </c>
    </row>
    <row r="4537" spans="1:20" outlineLevel="2" x14ac:dyDescent="0.25">
      <c r="A4537" t="s">
        <v>369</v>
      </c>
      <c r="B4537" t="str">
        <f t="shared" si="1523"/>
        <v>E3547 TSM Towers/Fixtures-8</v>
      </c>
      <c r="C4537" s="19" t="s">
        <v>1230</v>
      </c>
      <c r="E4537" s="27">
        <v>43343</v>
      </c>
      <c r="F4537" s="249">
        <v>1503331.22</v>
      </c>
      <c r="G4537" s="67">
        <v>1.12E-2</v>
      </c>
      <c r="H4537" s="250">
        <v>1403.1100000000001</v>
      </c>
      <c r="I4537" s="249">
        <f t="shared" si="1524"/>
        <v>1503331.22</v>
      </c>
      <c r="J4537" s="67">
        <f t="shared" si="1522"/>
        <v>1.12E-2</v>
      </c>
      <c r="K4537" s="259">
        <f t="shared" si="1525"/>
        <v>1403.1091386666667</v>
      </c>
      <c r="L4537" s="250">
        <f t="shared" si="1513"/>
        <v>0</v>
      </c>
      <c r="M4537" s="19" t="s">
        <v>1260</v>
      </c>
      <c r="O4537" s="32" t="str">
        <f t="shared" si="1526"/>
        <v>E354</v>
      </c>
      <c r="P4537" s="318"/>
      <c r="T4537" s="19" t="s">
        <v>1260</v>
      </c>
    </row>
    <row r="4538" spans="1:20" outlineLevel="2" x14ac:dyDescent="0.25">
      <c r="A4538" t="s">
        <v>369</v>
      </c>
      <c r="B4538" t="str">
        <f t="shared" si="1523"/>
        <v>E3547 TSM Towers/Fixtures-9</v>
      </c>
      <c r="C4538" s="19" t="s">
        <v>1230</v>
      </c>
      <c r="E4538" s="27">
        <v>43373</v>
      </c>
      <c r="F4538" s="249">
        <v>1503331.22</v>
      </c>
      <c r="G4538" s="67">
        <v>1.12E-2</v>
      </c>
      <c r="H4538" s="250">
        <v>1403.1100000000001</v>
      </c>
      <c r="I4538" s="249">
        <f t="shared" si="1524"/>
        <v>1503331.22</v>
      </c>
      <c r="J4538" s="67">
        <f t="shared" si="1522"/>
        <v>1.12E-2</v>
      </c>
      <c r="K4538" s="259">
        <f t="shared" si="1525"/>
        <v>1403.1091386666667</v>
      </c>
      <c r="L4538" s="250">
        <f t="shared" si="1513"/>
        <v>0</v>
      </c>
      <c r="M4538" s="19" t="s">
        <v>1260</v>
      </c>
      <c r="O4538" s="32" t="str">
        <f t="shared" si="1526"/>
        <v>E354</v>
      </c>
      <c r="P4538" s="318"/>
      <c r="T4538" s="19" t="s">
        <v>1260</v>
      </c>
    </row>
    <row r="4539" spans="1:20" outlineLevel="2" x14ac:dyDescent="0.25">
      <c r="A4539" t="s">
        <v>369</v>
      </c>
      <c r="B4539" t="str">
        <f t="shared" si="1523"/>
        <v>E3547 TSM Towers/Fixtures-10</v>
      </c>
      <c r="C4539" s="19" t="s">
        <v>1230</v>
      </c>
      <c r="E4539" s="27">
        <v>43404</v>
      </c>
      <c r="F4539" s="249">
        <v>1503331.22</v>
      </c>
      <c r="G4539" s="67">
        <v>1.12E-2</v>
      </c>
      <c r="H4539" s="250">
        <v>1403.1100000000001</v>
      </c>
      <c r="I4539" s="249">
        <f t="shared" si="1524"/>
        <v>1503331.22</v>
      </c>
      <c r="J4539" s="67">
        <f t="shared" si="1522"/>
        <v>1.12E-2</v>
      </c>
      <c r="K4539" s="259">
        <f t="shared" si="1525"/>
        <v>1403.1091386666667</v>
      </c>
      <c r="L4539" s="250">
        <f t="shared" si="1513"/>
        <v>0</v>
      </c>
      <c r="M4539" s="19" t="s">
        <v>1260</v>
      </c>
      <c r="O4539" s="32" t="str">
        <f t="shared" si="1526"/>
        <v>E354</v>
      </c>
      <c r="P4539" s="318"/>
      <c r="T4539" s="19" t="s">
        <v>1260</v>
      </c>
    </row>
    <row r="4540" spans="1:20" outlineLevel="2" x14ac:dyDescent="0.25">
      <c r="A4540" t="s">
        <v>369</v>
      </c>
      <c r="B4540" t="str">
        <f t="shared" si="1523"/>
        <v>E3547 TSM Towers/Fixtures-11</v>
      </c>
      <c r="C4540" s="19" t="s">
        <v>1230</v>
      </c>
      <c r="E4540" s="27">
        <v>43434</v>
      </c>
      <c r="F4540" s="249">
        <v>1503331.22</v>
      </c>
      <c r="G4540" s="67">
        <v>1.12E-2</v>
      </c>
      <c r="H4540" s="250">
        <v>1403.1100000000001</v>
      </c>
      <c r="I4540" s="249">
        <f t="shared" si="1524"/>
        <v>1503331.22</v>
      </c>
      <c r="J4540" s="67">
        <f t="shared" si="1522"/>
        <v>1.12E-2</v>
      </c>
      <c r="K4540" s="259">
        <f t="shared" si="1525"/>
        <v>1403.1091386666667</v>
      </c>
      <c r="L4540" s="250">
        <f t="shared" si="1513"/>
        <v>0</v>
      </c>
      <c r="M4540" s="19" t="s">
        <v>1260</v>
      </c>
      <c r="O4540" s="32" t="str">
        <f t="shared" si="1526"/>
        <v>E354</v>
      </c>
      <c r="P4540" s="318"/>
      <c r="T4540" s="19" t="s">
        <v>1260</v>
      </c>
    </row>
    <row r="4541" spans="1:20" outlineLevel="2" x14ac:dyDescent="0.25">
      <c r="A4541" t="s">
        <v>369</v>
      </c>
      <c r="B4541" t="str">
        <f t="shared" si="1523"/>
        <v>E3547 TSM Towers/Fixtures-12</v>
      </c>
      <c r="C4541" s="19" t="s">
        <v>1230</v>
      </c>
      <c r="E4541" s="27">
        <v>43465</v>
      </c>
      <c r="F4541" s="249">
        <v>1503331.22</v>
      </c>
      <c r="G4541" s="67">
        <v>1.12E-2</v>
      </c>
      <c r="H4541" s="250">
        <v>1403.1100000000001</v>
      </c>
      <c r="I4541" s="249">
        <f t="shared" si="1524"/>
        <v>1503331.22</v>
      </c>
      <c r="J4541" s="67">
        <f t="shared" si="1522"/>
        <v>1.12E-2</v>
      </c>
      <c r="K4541" s="259">
        <f t="shared" si="1525"/>
        <v>1403.1091386666667</v>
      </c>
      <c r="L4541" s="250">
        <f t="shared" si="1513"/>
        <v>0</v>
      </c>
      <c r="M4541" s="19" t="s">
        <v>1260</v>
      </c>
      <c r="O4541" s="32" t="str">
        <f t="shared" si="1526"/>
        <v>E354</v>
      </c>
      <c r="P4541" s="318"/>
      <c r="T4541" s="19" t="s">
        <v>1260</v>
      </c>
    </row>
    <row r="4542" spans="1:20" s="19" customFormat="1" ht="15.75" outlineLevel="1" thickBot="1" x14ac:dyDescent="0.3">
      <c r="A4542" s="28" t="s">
        <v>972</v>
      </c>
      <c r="C4542" s="20" t="s">
        <v>1233</v>
      </c>
      <c r="E4542" s="104" t="s">
        <v>1266</v>
      </c>
      <c r="F4542" s="29"/>
      <c r="G4542" s="30"/>
      <c r="H4542" s="41">
        <f>SUBTOTAL(9,H4530:H4541)</f>
        <v>16846.470000000005</v>
      </c>
      <c r="I4542" s="29"/>
      <c r="J4542" s="30">
        <f t="shared" si="1522"/>
        <v>0</v>
      </c>
      <c r="K4542" s="41">
        <f>SUBTOTAL(9,K4530:K4541)</f>
        <v>16837.309664</v>
      </c>
      <c r="L4542" s="41">
        <f t="shared" si="1513"/>
        <v>-9.16</v>
      </c>
      <c r="O4542" s="32" t="str">
        <f>LEFT(A4542,5)</f>
        <v>E3547</v>
      </c>
      <c r="P4542" s="318">
        <f>-L4542/2</f>
        <v>4.58</v>
      </c>
    </row>
    <row r="4543" spans="1:20" ht="15.75" outlineLevel="2" thickTop="1" x14ac:dyDescent="0.25">
      <c r="A4543" t="s">
        <v>370</v>
      </c>
      <c r="B4543" t="str">
        <f t="shared" ref="B4543:B4554" si="1527">CONCATENATE(A4543,"-",MONTH(E4543))</f>
        <v>E3549 (GIF) Twr/Fixt, Colstrip 1-2 -1</v>
      </c>
      <c r="C4543" s="19" t="s">
        <v>1230</v>
      </c>
      <c r="E4543" s="27">
        <v>43131</v>
      </c>
      <c r="F4543" s="249">
        <v>88576.95</v>
      </c>
      <c r="G4543" s="67">
        <v>4.5999999999999999E-3</v>
      </c>
      <c r="H4543" s="250">
        <v>33.96</v>
      </c>
      <c r="I4543" s="249">
        <f t="shared" ref="I4543:I4554" si="1528">VLOOKUP(CONCATENATE(A4543,"-12"),$B$6:$F$7816,5,FALSE)</f>
        <v>88576.95</v>
      </c>
      <c r="J4543" s="67">
        <f t="shared" si="1522"/>
        <v>4.5999999999999999E-3</v>
      </c>
      <c r="K4543" s="259">
        <f t="shared" ref="K4543:K4554" si="1529">I4543*J4543/12</f>
        <v>33.954497499999995</v>
      </c>
      <c r="L4543" s="250">
        <f t="shared" si="1513"/>
        <v>-0.01</v>
      </c>
      <c r="M4543" s="19" t="s">
        <v>1260</v>
      </c>
      <c r="O4543" s="32" t="str">
        <f t="shared" ref="O4543:O4554" si="1530">LEFT(A4543,4)</f>
        <v>E354</v>
      </c>
      <c r="P4543" s="318"/>
      <c r="T4543" s="19" t="s">
        <v>1260</v>
      </c>
    </row>
    <row r="4544" spans="1:20" outlineLevel="2" x14ac:dyDescent="0.25">
      <c r="A4544" t="s">
        <v>370</v>
      </c>
      <c r="B4544" t="str">
        <f t="shared" si="1527"/>
        <v>E3549 (GIF) Twr/Fixt, Colstrip 1-2 -2</v>
      </c>
      <c r="C4544" s="19" t="s">
        <v>1230</v>
      </c>
      <c r="E4544" s="27">
        <v>43159</v>
      </c>
      <c r="F4544" s="249">
        <v>88576.95</v>
      </c>
      <c r="G4544" s="67">
        <v>4.5999999999999999E-3</v>
      </c>
      <c r="H4544" s="250">
        <v>33.96</v>
      </c>
      <c r="I4544" s="249">
        <f t="shared" si="1528"/>
        <v>88576.95</v>
      </c>
      <c r="J4544" s="67">
        <f t="shared" si="1522"/>
        <v>4.5999999999999999E-3</v>
      </c>
      <c r="K4544" s="259">
        <f t="shared" si="1529"/>
        <v>33.954497499999995</v>
      </c>
      <c r="L4544" s="250">
        <f t="shared" si="1513"/>
        <v>-0.01</v>
      </c>
      <c r="M4544" s="19" t="s">
        <v>1260</v>
      </c>
      <c r="O4544" s="32" t="str">
        <f t="shared" si="1530"/>
        <v>E354</v>
      </c>
      <c r="P4544" s="318"/>
      <c r="T4544" s="19" t="s">
        <v>1260</v>
      </c>
    </row>
    <row r="4545" spans="1:20" outlineLevel="2" x14ac:dyDescent="0.25">
      <c r="A4545" t="s">
        <v>370</v>
      </c>
      <c r="B4545" t="str">
        <f t="shared" si="1527"/>
        <v>E3549 (GIF) Twr/Fixt, Colstrip 1-2 -3</v>
      </c>
      <c r="C4545" s="19" t="s">
        <v>1230</v>
      </c>
      <c r="E4545" s="27">
        <v>43190</v>
      </c>
      <c r="F4545" s="249">
        <v>88576.95</v>
      </c>
      <c r="G4545" s="67">
        <v>4.5999999999999999E-3</v>
      </c>
      <c r="H4545" s="250">
        <v>33.96</v>
      </c>
      <c r="I4545" s="249">
        <f t="shared" si="1528"/>
        <v>88576.95</v>
      </c>
      <c r="J4545" s="67">
        <f t="shared" si="1522"/>
        <v>4.5999999999999999E-3</v>
      </c>
      <c r="K4545" s="259">
        <f t="shared" si="1529"/>
        <v>33.954497499999995</v>
      </c>
      <c r="L4545" s="250">
        <f t="shared" si="1513"/>
        <v>-0.01</v>
      </c>
      <c r="M4545" s="19" t="s">
        <v>1260</v>
      </c>
      <c r="O4545" s="32" t="str">
        <f t="shared" si="1530"/>
        <v>E354</v>
      </c>
      <c r="P4545" s="318"/>
      <c r="T4545" s="19" t="s">
        <v>1260</v>
      </c>
    </row>
    <row r="4546" spans="1:20" outlineLevel="2" x14ac:dyDescent="0.25">
      <c r="A4546" t="s">
        <v>370</v>
      </c>
      <c r="B4546" t="str">
        <f t="shared" si="1527"/>
        <v>E3549 (GIF) Twr/Fixt, Colstrip 1-2 -4</v>
      </c>
      <c r="C4546" s="19" t="s">
        <v>1230</v>
      </c>
      <c r="E4546" s="27">
        <v>43220</v>
      </c>
      <c r="F4546" s="249">
        <v>88576.95</v>
      </c>
      <c r="G4546" s="67">
        <v>4.5999999999999999E-3</v>
      </c>
      <c r="H4546" s="250">
        <v>33.96</v>
      </c>
      <c r="I4546" s="249">
        <f t="shared" si="1528"/>
        <v>88576.95</v>
      </c>
      <c r="J4546" s="67">
        <f t="shared" si="1522"/>
        <v>4.5999999999999999E-3</v>
      </c>
      <c r="K4546" s="259">
        <f t="shared" si="1529"/>
        <v>33.954497499999995</v>
      </c>
      <c r="L4546" s="250">
        <f t="shared" si="1513"/>
        <v>-0.01</v>
      </c>
      <c r="M4546" s="19" t="s">
        <v>1260</v>
      </c>
      <c r="O4546" s="32" t="str">
        <f t="shared" si="1530"/>
        <v>E354</v>
      </c>
      <c r="P4546" s="318"/>
      <c r="T4546" s="19" t="s">
        <v>1260</v>
      </c>
    </row>
    <row r="4547" spans="1:20" outlineLevel="2" x14ac:dyDescent="0.25">
      <c r="A4547" t="s">
        <v>370</v>
      </c>
      <c r="B4547" t="str">
        <f t="shared" si="1527"/>
        <v>E3549 (GIF) Twr/Fixt, Colstrip 1-2 -5</v>
      </c>
      <c r="C4547" s="19" t="s">
        <v>1230</v>
      </c>
      <c r="E4547" s="27">
        <v>43251</v>
      </c>
      <c r="F4547" s="249">
        <v>88576.95</v>
      </c>
      <c r="G4547" s="67">
        <v>4.5999999999999999E-3</v>
      </c>
      <c r="H4547" s="250">
        <v>33.96</v>
      </c>
      <c r="I4547" s="249">
        <f t="shared" si="1528"/>
        <v>88576.95</v>
      </c>
      <c r="J4547" s="67">
        <f t="shared" si="1522"/>
        <v>4.5999999999999999E-3</v>
      </c>
      <c r="K4547" s="259">
        <f t="shared" si="1529"/>
        <v>33.954497499999995</v>
      </c>
      <c r="L4547" s="250">
        <f t="shared" si="1513"/>
        <v>-0.01</v>
      </c>
      <c r="M4547" s="19" t="s">
        <v>1260</v>
      </c>
      <c r="O4547" s="32" t="str">
        <f t="shared" si="1530"/>
        <v>E354</v>
      </c>
      <c r="P4547" s="318"/>
      <c r="T4547" s="19" t="s">
        <v>1260</v>
      </c>
    </row>
    <row r="4548" spans="1:20" outlineLevel="2" x14ac:dyDescent="0.25">
      <c r="A4548" t="s">
        <v>370</v>
      </c>
      <c r="B4548" t="str">
        <f t="shared" si="1527"/>
        <v>E3549 (GIF) Twr/Fixt, Colstrip 1-2 -6</v>
      </c>
      <c r="C4548" s="19" t="s">
        <v>1230</v>
      </c>
      <c r="E4548" s="27">
        <v>43281</v>
      </c>
      <c r="F4548" s="249">
        <v>88576.95</v>
      </c>
      <c r="G4548" s="67">
        <v>4.5999999999999999E-3</v>
      </c>
      <c r="H4548" s="250">
        <v>33.96</v>
      </c>
      <c r="I4548" s="249">
        <f t="shared" si="1528"/>
        <v>88576.95</v>
      </c>
      <c r="J4548" s="67">
        <f t="shared" si="1522"/>
        <v>4.5999999999999999E-3</v>
      </c>
      <c r="K4548" s="259">
        <f t="shared" si="1529"/>
        <v>33.954497499999995</v>
      </c>
      <c r="L4548" s="250">
        <f t="shared" si="1513"/>
        <v>-0.01</v>
      </c>
      <c r="M4548" s="19" t="s">
        <v>1260</v>
      </c>
      <c r="O4548" s="32" t="str">
        <f t="shared" si="1530"/>
        <v>E354</v>
      </c>
      <c r="P4548" s="318"/>
      <c r="T4548" s="19" t="s">
        <v>1260</v>
      </c>
    </row>
    <row r="4549" spans="1:20" outlineLevel="2" x14ac:dyDescent="0.25">
      <c r="A4549" t="s">
        <v>370</v>
      </c>
      <c r="B4549" t="str">
        <f t="shared" si="1527"/>
        <v>E3549 (GIF) Twr/Fixt, Colstrip 1-2 -7</v>
      </c>
      <c r="C4549" s="19" t="s">
        <v>1230</v>
      </c>
      <c r="E4549" s="27">
        <v>43312</v>
      </c>
      <c r="F4549" s="249">
        <v>88576.95</v>
      </c>
      <c r="G4549" s="67">
        <v>4.5999999999999999E-3</v>
      </c>
      <c r="H4549" s="250">
        <v>33.96</v>
      </c>
      <c r="I4549" s="249">
        <f t="shared" si="1528"/>
        <v>88576.95</v>
      </c>
      <c r="J4549" s="67">
        <f t="shared" si="1522"/>
        <v>4.5999999999999999E-3</v>
      </c>
      <c r="K4549" s="259">
        <f t="shared" si="1529"/>
        <v>33.954497499999995</v>
      </c>
      <c r="L4549" s="250">
        <f t="shared" si="1513"/>
        <v>-0.01</v>
      </c>
      <c r="M4549" s="19" t="s">
        <v>1260</v>
      </c>
      <c r="O4549" s="32" t="str">
        <f t="shared" si="1530"/>
        <v>E354</v>
      </c>
      <c r="P4549" s="318"/>
      <c r="T4549" s="19" t="s">
        <v>1260</v>
      </c>
    </row>
    <row r="4550" spans="1:20" outlineLevel="2" x14ac:dyDescent="0.25">
      <c r="A4550" t="s">
        <v>370</v>
      </c>
      <c r="B4550" t="str">
        <f t="shared" si="1527"/>
        <v>E3549 (GIF) Twr/Fixt, Colstrip 1-2 -8</v>
      </c>
      <c r="C4550" s="19" t="s">
        <v>1230</v>
      </c>
      <c r="E4550" s="27">
        <v>43343</v>
      </c>
      <c r="F4550" s="249">
        <v>88576.95</v>
      </c>
      <c r="G4550" s="67">
        <v>4.5999999999999999E-3</v>
      </c>
      <c r="H4550" s="250">
        <v>33.96</v>
      </c>
      <c r="I4550" s="249">
        <f t="shared" si="1528"/>
        <v>88576.95</v>
      </c>
      <c r="J4550" s="67">
        <f t="shared" si="1522"/>
        <v>4.5999999999999999E-3</v>
      </c>
      <c r="K4550" s="259">
        <f t="shared" si="1529"/>
        <v>33.954497499999995</v>
      </c>
      <c r="L4550" s="250">
        <f t="shared" si="1513"/>
        <v>-0.01</v>
      </c>
      <c r="M4550" s="19" t="s">
        <v>1260</v>
      </c>
      <c r="O4550" s="32" t="str">
        <f t="shared" si="1530"/>
        <v>E354</v>
      </c>
      <c r="P4550" s="318"/>
      <c r="T4550" s="19" t="s">
        <v>1260</v>
      </c>
    </row>
    <row r="4551" spans="1:20" outlineLevel="2" x14ac:dyDescent="0.25">
      <c r="A4551" t="s">
        <v>370</v>
      </c>
      <c r="B4551" t="str">
        <f t="shared" si="1527"/>
        <v>E3549 (GIF) Twr/Fixt, Colstrip 1-2 -9</v>
      </c>
      <c r="C4551" s="19" t="s">
        <v>1230</v>
      </c>
      <c r="E4551" s="27">
        <v>43373</v>
      </c>
      <c r="F4551" s="249">
        <v>88576.95</v>
      </c>
      <c r="G4551" s="67">
        <v>4.5999999999999999E-3</v>
      </c>
      <c r="H4551" s="250">
        <v>33.96</v>
      </c>
      <c r="I4551" s="249">
        <f t="shared" si="1528"/>
        <v>88576.95</v>
      </c>
      <c r="J4551" s="67">
        <f t="shared" si="1522"/>
        <v>4.5999999999999999E-3</v>
      </c>
      <c r="K4551" s="259">
        <f t="shared" si="1529"/>
        <v>33.954497499999995</v>
      </c>
      <c r="L4551" s="250">
        <f t="shared" si="1513"/>
        <v>-0.01</v>
      </c>
      <c r="M4551" s="19" t="s">
        <v>1260</v>
      </c>
      <c r="O4551" s="32" t="str">
        <f t="shared" si="1530"/>
        <v>E354</v>
      </c>
      <c r="P4551" s="318"/>
      <c r="T4551" s="19" t="s">
        <v>1260</v>
      </c>
    </row>
    <row r="4552" spans="1:20" outlineLevel="2" x14ac:dyDescent="0.25">
      <c r="A4552" t="s">
        <v>370</v>
      </c>
      <c r="B4552" t="str">
        <f t="shared" si="1527"/>
        <v>E3549 (GIF) Twr/Fixt, Colstrip 1-2 -10</v>
      </c>
      <c r="C4552" s="19" t="s">
        <v>1230</v>
      </c>
      <c r="E4552" s="27">
        <v>43404</v>
      </c>
      <c r="F4552" s="249">
        <v>88576.95</v>
      </c>
      <c r="G4552" s="67">
        <v>4.5999999999999999E-3</v>
      </c>
      <c r="H4552" s="250">
        <v>33.96</v>
      </c>
      <c r="I4552" s="249">
        <f t="shared" si="1528"/>
        <v>88576.95</v>
      </c>
      <c r="J4552" s="67">
        <f t="shared" si="1522"/>
        <v>4.5999999999999999E-3</v>
      </c>
      <c r="K4552" s="259">
        <f t="shared" si="1529"/>
        <v>33.954497499999995</v>
      </c>
      <c r="L4552" s="250">
        <f t="shared" si="1513"/>
        <v>-0.01</v>
      </c>
      <c r="M4552" s="19" t="s">
        <v>1260</v>
      </c>
      <c r="O4552" s="32" t="str">
        <f t="shared" si="1530"/>
        <v>E354</v>
      </c>
      <c r="P4552" s="318"/>
      <c r="T4552" s="19" t="s">
        <v>1260</v>
      </c>
    </row>
    <row r="4553" spans="1:20" outlineLevel="2" x14ac:dyDescent="0.25">
      <c r="A4553" t="s">
        <v>370</v>
      </c>
      <c r="B4553" t="str">
        <f t="shared" si="1527"/>
        <v>E3549 (GIF) Twr/Fixt, Colstrip 1-2 -11</v>
      </c>
      <c r="C4553" s="19" t="s">
        <v>1230</v>
      </c>
      <c r="E4553" s="27">
        <v>43434</v>
      </c>
      <c r="F4553" s="249">
        <v>88576.95</v>
      </c>
      <c r="G4553" s="67">
        <v>4.5999999999999999E-3</v>
      </c>
      <c r="H4553" s="250">
        <v>33.96</v>
      </c>
      <c r="I4553" s="249">
        <f t="shared" si="1528"/>
        <v>88576.95</v>
      </c>
      <c r="J4553" s="67">
        <f t="shared" si="1522"/>
        <v>4.5999999999999999E-3</v>
      </c>
      <c r="K4553" s="259">
        <f t="shared" si="1529"/>
        <v>33.954497499999995</v>
      </c>
      <c r="L4553" s="250">
        <f t="shared" si="1513"/>
        <v>-0.01</v>
      </c>
      <c r="M4553" s="19" t="s">
        <v>1260</v>
      </c>
      <c r="O4553" s="32" t="str">
        <f t="shared" si="1530"/>
        <v>E354</v>
      </c>
      <c r="P4553" s="318"/>
      <c r="T4553" s="19" t="s">
        <v>1260</v>
      </c>
    </row>
    <row r="4554" spans="1:20" outlineLevel="2" x14ac:dyDescent="0.25">
      <c r="A4554" t="s">
        <v>370</v>
      </c>
      <c r="B4554" t="str">
        <f t="shared" si="1527"/>
        <v>E3549 (GIF) Twr/Fixt, Colstrip 1-2 -12</v>
      </c>
      <c r="C4554" s="19" t="s">
        <v>1230</v>
      </c>
      <c r="E4554" s="27">
        <v>43465</v>
      </c>
      <c r="F4554" s="249">
        <v>88576.95</v>
      </c>
      <c r="G4554" s="67">
        <v>4.5999999999999999E-3</v>
      </c>
      <c r="H4554" s="250">
        <v>33.96</v>
      </c>
      <c r="I4554" s="249">
        <f t="shared" si="1528"/>
        <v>88576.95</v>
      </c>
      <c r="J4554" s="67">
        <f t="shared" si="1522"/>
        <v>4.5999999999999999E-3</v>
      </c>
      <c r="K4554" s="259">
        <f t="shared" si="1529"/>
        <v>33.954497499999995</v>
      </c>
      <c r="L4554" s="250">
        <f t="shared" si="1513"/>
        <v>-0.01</v>
      </c>
      <c r="M4554" s="19" t="s">
        <v>1260</v>
      </c>
      <c r="O4554" s="32" t="str">
        <f t="shared" si="1530"/>
        <v>E354</v>
      </c>
      <c r="P4554" s="318"/>
      <c r="T4554" s="19" t="s">
        <v>1260</v>
      </c>
    </row>
    <row r="4555" spans="1:20" s="19" customFormat="1" ht="15.75" outlineLevel="1" thickBot="1" x14ac:dyDescent="0.3">
      <c r="A4555" s="28" t="s">
        <v>973</v>
      </c>
      <c r="C4555" s="20" t="s">
        <v>1233</v>
      </c>
      <c r="E4555" s="104" t="s">
        <v>1266</v>
      </c>
      <c r="F4555" s="29"/>
      <c r="G4555" s="30"/>
      <c r="H4555" s="41">
        <f>SUBTOTAL(9,H4543:H4554)</f>
        <v>407.51999999999992</v>
      </c>
      <c r="I4555" s="29"/>
      <c r="J4555" s="30">
        <f t="shared" si="1522"/>
        <v>0</v>
      </c>
      <c r="K4555" s="41">
        <f>SUBTOTAL(9,K4543:K4554)</f>
        <v>407.45396999999997</v>
      </c>
      <c r="L4555" s="41">
        <f t="shared" si="1513"/>
        <v>-7.0000000000000007E-2</v>
      </c>
      <c r="O4555" s="32" t="str">
        <f>LEFT(A4555,5)</f>
        <v>E3549</v>
      </c>
      <c r="P4555" s="318">
        <f>-L4555/2</f>
        <v>3.5000000000000003E-2</v>
      </c>
    </row>
    <row r="4556" spans="1:20" ht="15.75" outlineLevel="2" thickTop="1" x14ac:dyDescent="0.25">
      <c r="A4556" t="s">
        <v>371</v>
      </c>
      <c r="B4556" t="str">
        <f t="shared" ref="B4556:B4567" si="1531">CONCATENATE(A4556,"-",MONTH(E4556))</f>
        <v>E3549 (GIF) Twr/Fixt, Colstrip 3-4-1</v>
      </c>
      <c r="C4556" s="19" t="s">
        <v>1230</v>
      </c>
      <c r="E4556" s="27">
        <v>43131</v>
      </c>
      <c r="F4556" s="249">
        <v>267.33</v>
      </c>
      <c r="G4556" s="67">
        <v>4.5999999999999999E-3</v>
      </c>
      <c r="H4556" s="250">
        <v>9.9999999999999992E-2</v>
      </c>
      <c r="I4556" s="249">
        <f t="shared" ref="I4556:I4567" si="1532">VLOOKUP(CONCATENATE(A4556,"-12"),$B$6:$F$7816,5,FALSE)</f>
        <v>267.33</v>
      </c>
      <c r="J4556" s="67">
        <f t="shared" si="1522"/>
        <v>4.5999999999999999E-3</v>
      </c>
      <c r="K4556" s="259">
        <f t="shared" ref="K4556:K4567" si="1533">I4556*J4556/12</f>
        <v>0.10247649999999998</v>
      </c>
      <c r="L4556" s="250">
        <f t="shared" si="1513"/>
        <v>0</v>
      </c>
      <c r="M4556" s="19" t="s">
        <v>1260</v>
      </c>
      <c r="O4556" s="32" t="str">
        <f t="shared" ref="O4556:O4567" si="1534">LEFT(A4556,4)</f>
        <v>E354</v>
      </c>
      <c r="P4556" s="318"/>
      <c r="T4556" s="19" t="s">
        <v>1260</v>
      </c>
    </row>
    <row r="4557" spans="1:20" outlineLevel="2" x14ac:dyDescent="0.25">
      <c r="A4557" t="s">
        <v>371</v>
      </c>
      <c r="B4557" t="str">
        <f t="shared" si="1531"/>
        <v>E3549 (GIF) Twr/Fixt, Colstrip 3-4-2</v>
      </c>
      <c r="C4557" s="19" t="s">
        <v>1230</v>
      </c>
      <c r="E4557" s="27">
        <v>43159</v>
      </c>
      <c r="F4557" s="249">
        <v>267.33</v>
      </c>
      <c r="G4557" s="67">
        <v>4.5999999999999999E-3</v>
      </c>
      <c r="H4557" s="250">
        <v>9.9999999999999992E-2</v>
      </c>
      <c r="I4557" s="249">
        <f t="shared" si="1532"/>
        <v>267.33</v>
      </c>
      <c r="J4557" s="67">
        <f t="shared" si="1522"/>
        <v>4.5999999999999999E-3</v>
      </c>
      <c r="K4557" s="259">
        <f t="shared" si="1533"/>
        <v>0.10247649999999998</v>
      </c>
      <c r="L4557" s="250">
        <f t="shared" si="1513"/>
        <v>0</v>
      </c>
      <c r="M4557" s="19" t="s">
        <v>1260</v>
      </c>
      <c r="O4557" s="32" t="str">
        <f t="shared" si="1534"/>
        <v>E354</v>
      </c>
      <c r="P4557" s="318"/>
      <c r="T4557" s="19" t="s">
        <v>1260</v>
      </c>
    </row>
    <row r="4558" spans="1:20" outlineLevel="2" x14ac:dyDescent="0.25">
      <c r="A4558" t="s">
        <v>371</v>
      </c>
      <c r="B4558" t="str">
        <f t="shared" si="1531"/>
        <v>E3549 (GIF) Twr/Fixt, Colstrip 3-4-3</v>
      </c>
      <c r="C4558" s="19" t="s">
        <v>1230</v>
      </c>
      <c r="E4558" s="27">
        <v>43190</v>
      </c>
      <c r="F4558" s="249">
        <v>267.33</v>
      </c>
      <c r="G4558" s="67">
        <v>4.5999999999999999E-3</v>
      </c>
      <c r="H4558" s="250">
        <v>9.9999999999999992E-2</v>
      </c>
      <c r="I4558" s="249">
        <f t="shared" si="1532"/>
        <v>267.33</v>
      </c>
      <c r="J4558" s="67">
        <f t="shared" si="1522"/>
        <v>4.5999999999999999E-3</v>
      </c>
      <c r="K4558" s="259">
        <f t="shared" si="1533"/>
        <v>0.10247649999999998</v>
      </c>
      <c r="L4558" s="250">
        <f t="shared" si="1513"/>
        <v>0</v>
      </c>
      <c r="M4558" s="19" t="s">
        <v>1260</v>
      </c>
      <c r="O4558" s="32" t="str">
        <f t="shared" si="1534"/>
        <v>E354</v>
      </c>
      <c r="P4558" s="318"/>
      <c r="T4558" s="19" t="s">
        <v>1260</v>
      </c>
    </row>
    <row r="4559" spans="1:20" outlineLevel="2" x14ac:dyDescent="0.25">
      <c r="A4559" t="s">
        <v>371</v>
      </c>
      <c r="B4559" t="str">
        <f t="shared" si="1531"/>
        <v>E3549 (GIF) Twr/Fixt, Colstrip 3-4-4</v>
      </c>
      <c r="C4559" s="19" t="s">
        <v>1230</v>
      </c>
      <c r="E4559" s="27">
        <v>43220</v>
      </c>
      <c r="F4559" s="249">
        <v>267.33</v>
      </c>
      <c r="G4559" s="67">
        <v>4.5999999999999999E-3</v>
      </c>
      <c r="H4559" s="250">
        <v>9.9999999999999992E-2</v>
      </c>
      <c r="I4559" s="249">
        <f t="shared" si="1532"/>
        <v>267.33</v>
      </c>
      <c r="J4559" s="67">
        <f t="shared" si="1522"/>
        <v>4.5999999999999999E-3</v>
      </c>
      <c r="K4559" s="259">
        <f t="shared" si="1533"/>
        <v>0.10247649999999998</v>
      </c>
      <c r="L4559" s="250">
        <f t="shared" si="1513"/>
        <v>0</v>
      </c>
      <c r="M4559" s="19" t="s">
        <v>1260</v>
      </c>
      <c r="O4559" s="32" t="str">
        <f t="shared" si="1534"/>
        <v>E354</v>
      </c>
      <c r="P4559" s="318"/>
      <c r="T4559" s="19" t="s">
        <v>1260</v>
      </c>
    </row>
    <row r="4560" spans="1:20" outlineLevel="2" x14ac:dyDescent="0.25">
      <c r="A4560" t="s">
        <v>371</v>
      </c>
      <c r="B4560" t="str">
        <f t="shared" si="1531"/>
        <v>E3549 (GIF) Twr/Fixt, Colstrip 3-4-5</v>
      </c>
      <c r="C4560" s="19" t="s">
        <v>1230</v>
      </c>
      <c r="E4560" s="27">
        <v>43251</v>
      </c>
      <c r="F4560" s="249">
        <v>267.33</v>
      </c>
      <c r="G4560" s="67">
        <v>4.5999999999999999E-3</v>
      </c>
      <c r="H4560" s="250">
        <v>9.9999999999999992E-2</v>
      </c>
      <c r="I4560" s="249">
        <f t="shared" si="1532"/>
        <v>267.33</v>
      </c>
      <c r="J4560" s="67">
        <f t="shared" si="1522"/>
        <v>4.5999999999999999E-3</v>
      </c>
      <c r="K4560" s="259">
        <f t="shared" si="1533"/>
        <v>0.10247649999999998</v>
      </c>
      <c r="L4560" s="250">
        <f t="shared" si="1513"/>
        <v>0</v>
      </c>
      <c r="M4560" s="19" t="s">
        <v>1260</v>
      </c>
      <c r="O4560" s="32" t="str">
        <f t="shared" si="1534"/>
        <v>E354</v>
      </c>
      <c r="P4560" s="318"/>
      <c r="T4560" s="19" t="s">
        <v>1260</v>
      </c>
    </row>
    <row r="4561" spans="1:20" outlineLevel="2" x14ac:dyDescent="0.25">
      <c r="A4561" t="s">
        <v>371</v>
      </c>
      <c r="B4561" t="str">
        <f t="shared" si="1531"/>
        <v>E3549 (GIF) Twr/Fixt, Colstrip 3-4-6</v>
      </c>
      <c r="C4561" s="19" t="s">
        <v>1230</v>
      </c>
      <c r="E4561" s="27">
        <v>43281</v>
      </c>
      <c r="F4561" s="249">
        <v>267.33</v>
      </c>
      <c r="G4561" s="67">
        <v>4.5999999999999999E-3</v>
      </c>
      <c r="H4561" s="250">
        <v>9.9999999999999992E-2</v>
      </c>
      <c r="I4561" s="249">
        <f t="shared" si="1532"/>
        <v>267.33</v>
      </c>
      <c r="J4561" s="67">
        <f t="shared" si="1522"/>
        <v>4.5999999999999999E-3</v>
      </c>
      <c r="K4561" s="259">
        <f t="shared" si="1533"/>
        <v>0.10247649999999998</v>
      </c>
      <c r="L4561" s="250">
        <f t="shared" si="1513"/>
        <v>0</v>
      </c>
      <c r="M4561" s="19" t="s">
        <v>1260</v>
      </c>
      <c r="O4561" s="32" t="str">
        <f t="shared" si="1534"/>
        <v>E354</v>
      </c>
      <c r="P4561" s="318"/>
      <c r="T4561" s="19" t="s">
        <v>1260</v>
      </c>
    </row>
    <row r="4562" spans="1:20" outlineLevel="2" x14ac:dyDescent="0.25">
      <c r="A4562" t="s">
        <v>371</v>
      </c>
      <c r="B4562" t="str">
        <f t="shared" si="1531"/>
        <v>E3549 (GIF) Twr/Fixt, Colstrip 3-4-7</v>
      </c>
      <c r="C4562" s="19" t="s">
        <v>1230</v>
      </c>
      <c r="E4562" s="27">
        <v>43312</v>
      </c>
      <c r="F4562" s="249">
        <v>267.33</v>
      </c>
      <c r="G4562" s="67">
        <v>4.5999999999999999E-3</v>
      </c>
      <c r="H4562" s="250">
        <v>9.9999999999999992E-2</v>
      </c>
      <c r="I4562" s="249">
        <f t="shared" si="1532"/>
        <v>267.33</v>
      </c>
      <c r="J4562" s="67">
        <f t="shared" si="1522"/>
        <v>4.5999999999999999E-3</v>
      </c>
      <c r="K4562" s="259">
        <f t="shared" si="1533"/>
        <v>0.10247649999999998</v>
      </c>
      <c r="L4562" s="250">
        <f t="shared" si="1513"/>
        <v>0</v>
      </c>
      <c r="M4562" s="19" t="s">
        <v>1260</v>
      </c>
      <c r="O4562" s="32" t="str">
        <f t="shared" si="1534"/>
        <v>E354</v>
      </c>
      <c r="P4562" s="318"/>
      <c r="T4562" s="19" t="s">
        <v>1260</v>
      </c>
    </row>
    <row r="4563" spans="1:20" outlineLevel="2" x14ac:dyDescent="0.25">
      <c r="A4563" t="s">
        <v>371</v>
      </c>
      <c r="B4563" t="str">
        <f t="shared" si="1531"/>
        <v>E3549 (GIF) Twr/Fixt, Colstrip 3-4-8</v>
      </c>
      <c r="C4563" s="19" t="s">
        <v>1230</v>
      </c>
      <c r="E4563" s="27">
        <v>43343</v>
      </c>
      <c r="F4563" s="249">
        <v>267.33</v>
      </c>
      <c r="G4563" s="67">
        <v>4.5999999999999999E-3</v>
      </c>
      <c r="H4563" s="250">
        <v>9.9999999999999992E-2</v>
      </c>
      <c r="I4563" s="249">
        <f t="shared" si="1532"/>
        <v>267.33</v>
      </c>
      <c r="J4563" s="67">
        <f t="shared" si="1522"/>
        <v>4.5999999999999999E-3</v>
      </c>
      <c r="K4563" s="259">
        <f t="shared" si="1533"/>
        <v>0.10247649999999998</v>
      </c>
      <c r="L4563" s="250">
        <f t="shared" si="1513"/>
        <v>0</v>
      </c>
      <c r="M4563" s="19" t="s">
        <v>1260</v>
      </c>
      <c r="O4563" s="32" t="str">
        <f t="shared" si="1534"/>
        <v>E354</v>
      </c>
      <c r="P4563" s="318"/>
      <c r="T4563" s="19" t="s">
        <v>1260</v>
      </c>
    </row>
    <row r="4564" spans="1:20" outlineLevel="2" x14ac:dyDescent="0.25">
      <c r="A4564" t="s">
        <v>371</v>
      </c>
      <c r="B4564" t="str">
        <f t="shared" si="1531"/>
        <v>E3549 (GIF) Twr/Fixt, Colstrip 3-4-9</v>
      </c>
      <c r="C4564" s="19" t="s">
        <v>1230</v>
      </c>
      <c r="E4564" s="27">
        <v>43373</v>
      </c>
      <c r="F4564" s="249">
        <v>267.33</v>
      </c>
      <c r="G4564" s="67">
        <v>4.5999999999999999E-3</v>
      </c>
      <c r="H4564" s="250">
        <v>9.9999999999999992E-2</v>
      </c>
      <c r="I4564" s="249">
        <f t="shared" si="1532"/>
        <v>267.33</v>
      </c>
      <c r="J4564" s="67">
        <f t="shared" si="1522"/>
        <v>4.5999999999999999E-3</v>
      </c>
      <c r="K4564" s="259">
        <f t="shared" si="1533"/>
        <v>0.10247649999999998</v>
      </c>
      <c r="L4564" s="250">
        <f t="shared" ref="L4564:L4627" si="1535">ROUND(K4564-H4564,2)</f>
        <v>0</v>
      </c>
      <c r="M4564" s="19" t="s">
        <v>1260</v>
      </c>
      <c r="O4564" s="32" t="str">
        <f t="shared" si="1534"/>
        <v>E354</v>
      </c>
      <c r="P4564" s="318"/>
      <c r="T4564" s="19" t="s">
        <v>1260</v>
      </c>
    </row>
    <row r="4565" spans="1:20" outlineLevel="2" x14ac:dyDescent="0.25">
      <c r="A4565" t="s">
        <v>371</v>
      </c>
      <c r="B4565" t="str">
        <f t="shared" si="1531"/>
        <v>E3549 (GIF) Twr/Fixt, Colstrip 3-4-10</v>
      </c>
      <c r="C4565" s="19" t="s">
        <v>1230</v>
      </c>
      <c r="E4565" s="27">
        <v>43404</v>
      </c>
      <c r="F4565" s="249">
        <v>267.33</v>
      </c>
      <c r="G4565" s="67">
        <v>4.5999999999999999E-3</v>
      </c>
      <c r="H4565" s="250">
        <v>9.9999999999999992E-2</v>
      </c>
      <c r="I4565" s="249">
        <f t="shared" si="1532"/>
        <v>267.33</v>
      </c>
      <c r="J4565" s="67">
        <f t="shared" si="1522"/>
        <v>4.5999999999999999E-3</v>
      </c>
      <c r="K4565" s="259">
        <f t="shared" si="1533"/>
        <v>0.10247649999999998</v>
      </c>
      <c r="L4565" s="250">
        <f t="shared" si="1535"/>
        <v>0</v>
      </c>
      <c r="M4565" s="19" t="s">
        <v>1260</v>
      </c>
      <c r="O4565" s="32" t="str">
        <f t="shared" si="1534"/>
        <v>E354</v>
      </c>
      <c r="P4565" s="318"/>
      <c r="T4565" s="19" t="s">
        <v>1260</v>
      </c>
    </row>
    <row r="4566" spans="1:20" outlineLevel="2" x14ac:dyDescent="0.25">
      <c r="A4566" t="s">
        <v>371</v>
      </c>
      <c r="B4566" t="str">
        <f t="shared" si="1531"/>
        <v>E3549 (GIF) Twr/Fixt, Colstrip 3-4-11</v>
      </c>
      <c r="C4566" s="19" t="s">
        <v>1230</v>
      </c>
      <c r="E4566" s="27">
        <v>43434</v>
      </c>
      <c r="F4566" s="249">
        <v>267.33</v>
      </c>
      <c r="G4566" s="67">
        <v>4.5999999999999999E-3</v>
      </c>
      <c r="H4566" s="250">
        <v>9.9999999999999992E-2</v>
      </c>
      <c r="I4566" s="249">
        <f t="shared" si="1532"/>
        <v>267.33</v>
      </c>
      <c r="J4566" s="67">
        <f t="shared" si="1522"/>
        <v>4.5999999999999999E-3</v>
      </c>
      <c r="K4566" s="259">
        <f t="shared" si="1533"/>
        <v>0.10247649999999998</v>
      </c>
      <c r="L4566" s="250">
        <f t="shared" si="1535"/>
        <v>0</v>
      </c>
      <c r="M4566" s="19" t="s">
        <v>1260</v>
      </c>
      <c r="O4566" s="32" t="str">
        <f t="shared" si="1534"/>
        <v>E354</v>
      </c>
      <c r="P4566" s="318"/>
      <c r="T4566" s="19" t="s">
        <v>1260</v>
      </c>
    </row>
    <row r="4567" spans="1:20" outlineLevel="2" x14ac:dyDescent="0.25">
      <c r="A4567" t="s">
        <v>371</v>
      </c>
      <c r="B4567" t="str">
        <f t="shared" si="1531"/>
        <v>E3549 (GIF) Twr/Fixt, Colstrip 3-4-12</v>
      </c>
      <c r="C4567" s="19" t="s">
        <v>1230</v>
      </c>
      <c r="E4567" s="27">
        <v>43465</v>
      </c>
      <c r="F4567" s="249">
        <v>267.33</v>
      </c>
      <c r="G4567" s="67">
        <v>4.5999999999999999E-3</v>
      </c>
      <c r="H4567" s="250">
        <v>9.9999999999999992E-2</v>
      </c>
      <c r="I4567" s="249">
        <f t="shared" si="1532"/>
        <v>267.33</v>
      </c>
      <c r="J4567" s="67">
        <f t="shared" si="1522"/>
        <v>4.5999999999999999E-3</v>
      </c>
      <c r="K4567" s="259">
        <f t="shared" si="1533"/>
        <v>0.10247649999999998</v>
      </c>
      <c r="L4567" s="250">
        <f t="shared" si="1535"/>
        <v>0</v>
      </c>
      <c r="M4567" s="19" t="s">
        <v>1260</v>
      </c>
      <c r="O4567" s="32" t="str">
        <f t="shared" si="1534"/>
        <v>E354</v>
      </c>
      <c r="P4567" s="318"/>
      <c r="T4567" s="19" t="s">
        <v>1260</v>
      </c>
    </row>
    <row r="4568" spans="1:20" s="19" customFormat="1" ht="15.75" outlineLevel="1" thickBot="1" x14ac:dyDescent="0.3">
      <c r="A4568" s="28" t="s">
        <v>974</v>
      </c>
      <c r="C4568" s="20" t="s">
        <v>1233</v>
      </c>
      <c r="E4568" s="104" t="s">
        <v>1266</v>
      </c>
      <c r="F4568" s="29"/>
      <c r="G4568" s="30"/>
      <c r="H4568" s="41">
        <f>SUBTOTAL(9,H4556:H4567)</f>
        <v>1.2</v>
      </c>
      <c r="I4568" s="29"/>
      <c r="J4568" s="30">
        <f t="shared" si="1522"/>
        <v>0</v>
      </c>
      <c r="K4568" s="41">
        <f>SUBTOTAL(9,K4556:K4567)</f>
        <v>1.2297180000000001</v>
      </c>
      <c r="L4568" s="41">
        <f t="shared" si="1535"/>
        <v>0.03</v>
      </c>
      <c r="O4568" s="32" t="str">
        <f>LEFT(A4568,5)</f>
        <v>E3549</v>
      </c>
      <c r="P4568" s="318">
        <f>-L4568/2</f>
        <v>-1.4999999999999999E-2</v>
      </c>
    </row>
    <row r="4569" spans="1:20" ht="15.75" outlineLevel="2" thickTop="1" x14ac:dyDescent="0.25">
      <c r="A4569" t="s">
        <v>372</v>
      </c>
      <c r="B4569" t="str">
        <f t="shared" ref="B4569:B4580" si="1536">CONCATENATE(A4569,"-",MONTH(E4569))</f>
        <v>E3549 (GIF) Twr/Fixt, Ferndale-1</v>
      </c>
      <c r="C4569" s="19" t="s">
        <v>1230</v>
      </c>
      <c r="E4569" s="27">
        <v>43131</v>
      </c>
      <c r="F4569" s="249">
        <v>44555</v>
      </c>
      <c r="G4569" s="67">
        <v>4.5999999999999999E-3</v>
      </c>
      <c r="H4569" s="250">
        <v>17.079999999999998</v>
      </c>
      <c r="I4569" s="249">
        <f t="shared" ref="I4569:I4580" si="1537">VLOOKUP(CONCATENATE(A4569,"-12"),$B$6:$F$7816,5,FALSE)</f>
        <v>44555</v>
      </c>
      <c r="J4569" s="67">
        <f t="shared" si="1522"/>
        <v>4.5999999999999999E-3</v>
      </c>
      <c r="K4569" s="259">
        <f t="shared" ref="K4569:K4580" si="1538">I4569*J4569/12</f>
        <v>17.079416666666667</v>
      </c>
      <c r="L4569" s="250">
        <f t="shared" si="1535"/>
        <v>0</v>
      </c>
      <c r="M4569" s="19" t="s">
        <v>1260</v>
      </c>
      <c r="O4569" s="32" t="str">
        <f t="shared" ref="O4569:O4580" si="1539">LEFT(A4569,4)</f>
        <v>E354</v>
      </c>
      <c r="P4569" s="318"/>
      <c r="T4569" s="19" t="s">
        <v>1260</v>
      </c>
    </row>
    <row r="4570" spans="1:20" outlineLevel="2" x14ac:dyDescent="0.25">
      <c r="A4570" t="s">
        <v>372</v>
      </c>
      <c r="B4570" t="str">
        <f t="shared" si="1536"/>
        <v>E3549 (GIF) Twr/Fixt, Ferndale-2</v>
      </c>
      <c r="C4570" s="19" t="s">
        <v>1230</v>
      </c>
      <c r="E4570" s="27">
        <v>43159</v>
      </c>
      <c r="F4570" s="249">
        <v>44555</v>
      </c>
      <c r="G4570" s="67">
        <v>4.5999999999999999E-3</v>
      </c>
      <c r="H4570" s="250">
        <v>17.079999999999998</v>
      </c>
      <c r="I4570" s="249">
        <f t="shared" si="1537"/>
        <v>44555</v>
      </c>
      <c r="J4570" s="67">
        <f t="shared" si="1522"/>
        <v>4.5999999999999999E-3</v>
      </c>
      <c r="K4570" s="259">
        <f t="shared" si="1538"/>
        <v>17.079416666666667</v>
      </c>
      <c r="L4570" s="250">
        <f t="shared" si="1535"/>
        <v>0</v>
      </c>
      <c r="M4570" s="19" t="s">
        <v>1260</v>
      </c>
      <c r="O4570" s="32" t="str">
        <f t="shared" si="1539"/>
        <v>E354</v>
      </c>
      <c r="P4570" s="318"/>
      <c r="T4570" s="19" t="s">
        <v>1260</v>
      </c>
    </row>
    <row r="4571" spans="1:20" outlineLevel="2" x14ac:dyDescent="0.25">
      <c r="A4571" t="s">
        <v>372</v>
      </c>
      <c r="B4571" t="str">
        <f t="shared" si="1536"/>
        <v>E3549 (GIF) Twr/Fixt, Ferndale-3</v>
      </c>
      <c r="C4571" s="19" t="s">
        <v>1230</v>
      </c>
      <c r="E4571" s="27">
        <v>43190</v>
      </c>
      <c r="F4571" s="249">
        <v>44555</v>
      </c>
      <c r="G4571" s="67">
        <v>4.5999999999999999E-3</v>
      </c>
      <c r="H4571" s="250">
        <v>17.079999999999998</v>
      </c>
      <c r="I4571" s="249">
        <f t="shared" si="1537"/>
        <v>44555</v>
      </c>
      <c r="J4571" s="67">
        <f t="shared" si="1522"/>
        <v>4.5999999999999999E-3</v>
      </c>
      <c r="K4571" s="259">
        <f t="shared" si="1538"/>
        <v>17.079416666666667</v>
      </c>
      <c r="L4571" s="250">
        <f t="shared" si="1535"/>
        <v>0</v>
      </c>
      <c r="M4571" s="19" t="s">
        <v>1260</v>
      </c>
      <c r="O4571" s="32" t="str">
        <f t="shared" si="1539"/>
        <v>E354</v>
      </c>
      <c r="P4571" s="318"/>
      <c r="T4571" s="19" t="s">
        <v>1260</v>
      </c>
    </row>
    <row r="4572" spans="1:20" outlineLevel="2" x14ac:dyDescent="0.25">
      <c r="A4572" t="s">
        <v>372</v>
      </c>
      <c r="B4572" t="str">
        <f t="shared" si="1536"/>
        <v>E3549 (GIF) Twr/Fixt, Ferndale-4</v>
      </c>
      <c r="C4572" s="19" t="s">
        <v>1230</v>
      </c>
      <c r="E4572" s="27">
        <v>43220</v>
      </c>
      <c r="F4572" s="249">
        <v>44555</v>
      </c>
      <c r="G4572" s="67">
        <v>4.5999999999999999E-3</v>
      </c>
      <c r="H4572" s="250">
        <v>17.079999999999998</v>
      </c>
      <c r="I4572" s="249">
        <f t="shared" si="1537"/>
        <v>44555</v>
      </c>
      <c r="J4572" s="67">
        <f t="shared" si="1522"/>
        <v>4.5999999999999999E-3</v>
      </c>
      <c r="K4572" s="259">
        <f t="shared" si="1538"/>
        <v>17.079416666666667</v>
      </c>
      <c r="L4572" s="250">
        <f t="shared" si="1535"/>
        <v>0</v>
      </c>
      <c r="M4572" s="19" t="s">
        <v>1260</v>
      </c>
      <c r="O4572" s="32" t="str">
        <f t="shared" si="1539"/>
        <v>E354</v>
      </c>
      <c r="P4572" s="318"/>
      <c r="T4572" s="19" t="s">
        <v>1260</v>
      </c>
    </row>
    <row r="4573" spans="1:20" outlineLevel="2" x14ac:dyDescent="0.25">
      <c r="A4573" t="s">
        <v>372</v>
      </c>
      <c r="B4573" t="str">
        <f t="shared" si="1536"/>
        <v>E3549 (GIF) Twr/Fixt, Ferndale-5</v>
      </c>
      <c r="C4573" s="19" t="s">
        <v>1230</v>
      </c>
      <c r="E4573" s="27">
        <v>43251</v>
      </c>
      <c r="F4573" s="249">
        <v>44555</v>
      </c>
      <c r="G4573" s="67">
        <v>4.5999999999999999E-3</v>
      </c>
      <c r="H4573" s="250">
        <v>17.079999999999998</v>
      </c>
      <c r="I4573" s="249">
        <f t="shared" si="1537"/>
        <v>44555</v>
      </c>
      <c r="J4573" s="67">
        <f t="shared" si="1522"/>
        <v>4.5999999999999999E-3</v>
      </c>
      <c r="K4573" s="259">
        <f t="shared" si="1538"/>
        <v>17.079416666666667</v>
      </c>
      <c r="L4573" s="250">
        <f t="shared" si="1535"/>
        <v>0</v>
      </c>
      <c r="M4573" s="19" t="s">
        <v>1260</v>
      </c>
      <c r="O4573" s="32" t="str">
        <f t="shared" si="1539"/>
        <v>E354</v>
      </c>
      <c r="P4573" s="318"/>
      <c r="T4573" s="19" t="s">
        <v>1260</v>
      </c>
    </row>
    <row r="4574" spans="1:20" outlineLevel="2" x14ac:dyDescent="0.25">
      <c r="A4574" t="s">
        <v>372</v>
      </c>
      <c r="B4574" t="str">
        <f t="shared" si="1536"/>
        <v>E3549 (GIF) Twr/Fixt, Ferndale-6</v>
      </c>
      <c r="C4574" s="19" t="s">
        <v>1230</v>
      </c>
      <c r="E4574" s="27">
        <v>43281</v>
      </c>
      <c r="F4574" s="249">
        <v>44555</v>
      </c>
      <c r="G4574" s="67">
        <v>4.5999999999999999E-3</v>
      </c>
      <c r="H4574" s="250">
        <v>17.079999999999998</v>
      </c>
      <c r="I4574" s="249">
        <f t="shared" si="1537"/>
        <v>44555</v>
      </c>
      <c r="J4574" s="67">
        <f t="shared" si="1522"/>
        <v>4.5999999999999999E-3</v>
      </c>
      <c r="K4574" s="259">
        <f t="shared" si="1538"/>
        <v>17.079416666666667</v>
      </c>
      <c r="L4574" s="250">
        <f t="shared" si="1535"/>
        <v>0</v>
      </c>
      <c r="M4574" s="19" t="s">
        <v>1260</v>
      </c>
      <c r="O4574" s="32" t="str">
        <f t="shared" si="1539"/>
        <v>E354</v>
      </c>
      <c r="P4574" s="318"/>
      <c r="T4574" s="19" t="s">
        <v>1260</v>
      </c>
    </row>
    <row r="4575" spans="1:20" outlineLevel="2" x14ac:dyDescent="0.25">
      <c r="A4575" t="s">
        <v>372</v>
      </c>
      <c r="B4575" t="str">
        <f t="shared" si="1536"/>
        <v>E3549 (GIF) Twr/Fixt, Ferndale-7</v>
      </c>
      <c r="C4575" s="19" t="s">
        <v>1230</v>
      </c>
      <c r="E4575" s="27">
        <v>43312</v>
      </c>
      <c r="F4575" s="249">
        <v>44555</v>
      </c>
      <c r="G4575" s="67">
        <v>4.5999999999999999E-3</v>
      </c>
      <c r="H4575" s="250">
        <v>17.079999999999998</v>
      </c>
      <c r="I4575" s="249">
        <f t="shared" si="1537"/>
        <v>44555</v>
      </c>
      <c r="J4575" s="67">
        <f t="shared" si="1522"/>
        <v>4.5999999999999999E-3</v>
      </c>
      <c r="K4575" s="259">
        <f t="shared" si="1538"/>
        <v>17.079416666666667</v>
      </c>
      <c r="L4575" s="250">
        <f t="shared" si="1535"/>
        <v>0</v>
      </c>
      <c r="M4575" s="19" t="s">
        <v>1260</v>
      </c>
      <c r="O4575" s="32" t="str">
        <f t="shared" si="1539"/>
        <v>E354</v>
      </c>
      <c r="P4575" s="318"/>
      <c r="T4575" s="19" t="s">
        <v>1260</v>
      </c>
    </row>
    <row r="4576" spans="1:20" outlineLevel="2" x14ac:dyDescent="0.25">
      <c r="A4576" t="s">
        <v>372</v>
      </c>
      <c r="B4576" t="str">
        <f t="shared" si="1536"/>
        <v>E3549 (GIF) Twr/Fixt, Ferndale-8</v>
      </c>
      <c r="C4576" s="19" t="s">
        <v>1230</v>
      </c>
      <c r="E4576" s="27">
        <v>43343</v>
      </c>
      <c r="F4576" s="249">
        <v>44555</v>
      </c>
      <c r="G4576" s="67">
        <v>4.5999999999999999E-3</v>
      </c>
      <c r="H4576" s="250">
        <v>17.079999999999998</v>
      </c>
      <c r="I4576" s="249">
        <f t="shared" si="1537"/>
        <v>44555</v>
      </c>
      <c r="J4576" s="67">
        <f t="shared" si="1522"/>
        <v>4.5999999999999999E-3</v>
      </c>
      <c r="K4576" s="259">
        <f t="shared" si="1538"/>
        <v>17.079416666666667</v>
      </c>
      <c r="L4576" s="250">
        <f t="shared" si="1535"/>
        <v>0</v>
      </c>
      <c r="M4576" s="19" t="s">
        <v>1260</v>
      </c>
      <c r="O4576" s="32" t="str">
        <f t="shared" si="1539"/>
        <v>E354</v>
      </c>
      <c r="P4576" s="318"/>
      <c r="T4576" s="19" t="s">
        <v>1260</v>
      </c>
    </row>
    <row r="4577" spans="1:20" outlineLevel="2" x14ac:dyDescent="0.25">
      <c r="A4577" t="s">
        <v>372</v>
      </c>
      <c r="B4577" t="str">
        <f t="shared" si="1536"/>
        <v>E3549 (GIF) Twr/Fixt, Ferndale-9</v>
      </c>
      <c r="C4577" s="19" t="s">
        <v>1230</v>
      </c>
      <c r="E4577" s="27">
        <v>43373</v>
      </c>
      <c r="F4577" s="249">
        <v>44555</v>
      </c>
      <c r="G4577" s="67">
        <v>4.5999999999999999E-3</v>
      </c>
      <c r="H4577" s="250">
        <v>17.079999999999998</v>
      </c>
      <c r="I4577" s="249">
        <f t="shared" si="1537"/>
        <v>44555</v>
      </c>
      <c r="J4577" s="67">
        <f t="shared" si="1522"/>
        <v>4.5999999999999999E-3</v>
      </c>
      <c r="K4577" s="259">
        <f t="shared" si="1538"/>
        <v>17.079416666666667</v>
      </c>
      <c r="L4577" s="250">
        <f t="shared" si="1535"/>
        <v>0</v>
      </c>
      <c r="M4577" s="19" t="s">
        <v>1260</v>
      </c>
      <c r="O4577" s="32" t="str">
        <f t="shared" si="1539"/>
        <v>E354</v>
      </c>
      <c r="P4577" s="318"/>
      <c r="T4577" s="19" t="s">
        <v>1260</v>
      </c>
    </row>
    <row r="4578" spans="1:20" outlineLevel="2" x14ac:dyDescent="0.25">
      <c r="A4578" t="s">
        <v>372</v>
      </c>
      <c r="B4578" t="str">
        <f t="shared" si="1536"/>
        <v>E3549 (GIF) Twr/Fixt, Ferndale-10</v>
      </c>
      <c r="C4578" s="19" t="s">
        <v>1230</v>
      </c>
      <c r="E4578" s="27">
        <v>43404</v>
      </c>
      <c r="F4578" s="249">
        <v>44555</v>
      </c>
      <c r="G4578" s="67">
        <v>4.5999999999999999E-3</v>
      </c>
      <c r="H4578" s="250">
        <v>17.079999999999998</v>
      </c>
      <c r="I4578" s="249">
        <f t="shared" si="1537"/>
        <v>44555</v>
      </c>
      <c r="J4578" s="67">
        <f t="shared" si="1522"/>
        <v>4.5999999999999999E-3</v>
      </c>
      <c r="K4578" s="259">
        <f t="shared" si="1538"/>
        <v>17.079416666666667</v>
      </c>
      <c r="L4578" s="250">
        <f t="shared" si="1535"/>
        <v>0</v>
      </c>
      <c r="M4578" s="19" t="s">
        <v>1260</v>
      </c>
      <c r="O4578" s="32" t="str">
        <f t="shared" si="1539"/>
        <v>E354</v>
      </c>
      <c r="P4578" s="318"/>
      <c r="T4578" s="19" t="s">
        <v>1260</v>
      </c>
    </row>
    <row r="4579" spans="1:20" outlineLevel="2" x14ac:dyDescent="0.25">
      <c r="A4579" t="s">
        <v>372</v>
      </c>
      <c r="B4579" t="str">
        <f t="shared" si="1536"/>
        <v>E3549 (GIF) Twr/Fixt, Ferndale-11</v>
      </c>
      <c r="C4579" s="19" t="s">
        <v>1230</v>
      </c>
      <c r="E4579" s="27">
        <v>43434</v>
      </c>
      <c r="F4579" s="249">
        <v>44555</v>
      </c>
      <c r="G4579" s="67">
        <v>4.5999999999999999E-3</v>
      </c>
      <c r="H4579" s="250">
        <v>17.079999999999998</v>
      </c>
      <c r="I4579" s="249">
        <f t="shared" si="1537"/>
        <v>44555</v>
      </c>
      <c r="J4579" s="67">
        <f t="shared" si="1522"/>
        <v>4.5999999999999999E-3</v>
      </c>
      <c r="K4579" s="259">
        <f t="shared" si="1538"/>
        <v>17.079416666666667</v>
      </c>
      <c r="L4579" s="250">
        <f t="shared" si="1535"/>
        <v>0</v>
      </c>
      <c r="M4579" s="19" t="s">
        <v>1260</v>
      </c>
      <c r="O4579" s="32" t="str">
        <f t="shared" si="1539"/>
        <v>E354</v>
      </c>
      <c r="P4579" s="318"/>
      <c r="T4579" s="19" t="s">
        <v>1260</v>
      </c>
    </row>
    <row r="4580" spans="1:20" outlineLevel="2" x14ac:dyDescent="0.25">
      <c r="A4580" t="s">
        <v>372</v>
      </c>
      <c r="B4580" t="str">
        <f t="shared" si="1536"/>
        <v>E3549 (GIF) Twr/Fixt, Ferndale-12</v>
      </c>
      <c r="C4580" s="19" t="s">
        <v>1230</v>
      </c>
      <c r="E4580" s="27">
        <v>43465</v>
      </c>
      <c r="F4580" s="249">
        <v>44555</v>
      </c>
      <c r="G4580" s="67">
        <v>4.5999999999999999E-3</v>
      </c>
      <c r="H4580" s="250">
        <v>17.079999999999998</v>
      </c>
      <c r="I4580" s="249">
        <f t="shared" si="1537"/>
        <v>44555</v>
      </c>
      <c r="J4580" s="67">
        <f t="shared" si="1522"/>
        <v>4.5999999999999999E-3</v>
      </c>
      <c r="K4580" s="259">
        <f t="shared" si="1538"/>
        <v>17.079416666666667</v>
      </c>
      <c r="L4580" s="250">
        <f t="shared" si="1535"/>
        <v>0</v>
      </c>
      <c r="M4580" s="19" t="s">
        <v>1260</v>
      </c>
      <c r="O4580" s="32" t="str">
        <f t="shared" si="1539"/>
        <v>E354</v>
      </c>
      <c r="P4580" s="318"/>
      <c r="T4580" s="19" t="s">
        <v>1260</v>
      </c>
    </row>
    <row r="4581" spans="1:20" s="19" customFormat="1" ht="15.75" outlineLevel="1" thickBot="1" x14ac:dyDescent="0.3">
      <c r="A4581" s="28" t="s">
        <v>975</v>
      </c>
      <c r="C4581" s="20" t="s">
        <v>1233</v>
      </c>
      <c r="E4581" s="104" t="s">
        <v>1266</v>
      </c>
      <c r="F4581" s="29"/>
      <c r="G4581" s="30"/>
      <c r="H4581" s="41">
        <f>SUBTOTAL(9,H4569:H4580)</f>
        <v>204.95999999999992</v>
      </c>
      <c r="I4581" s="29"/>
      <c r="J4581" s="30">
        <f t="shared" si="1522"/>
        <v>0</v>
      </c>
      <c r="K4581" s="41">
        <f>SUBTOTAL(9,K4569:K4580)</f>
        <v>204.95300000000006</v>
      </c>
      <c r="L4581" s="41">
        <f t="shared" si="1535"/>
        <v>-0.01</v>
      </c>
      <c r="O4581" s="32" t="str">
        <f>LEFT(A4581,5)</f>
        <v>E3549</v>
      </c>
      <c r="P4581" s="318">
        <f>-L4581/2</f>
        <v>5.0000000000000001E-3</v>
      </c>
    </row>
    <row r="4582" spans="1:20" ht="15.75" outlineLevel="2" thickTop="1" x14ac:dyDescent="0.25">
      <c r="A4582" s="263" t="s">
        <v>373</v>
      </c>
      <c r="B4582" s="263" t="str">
        <f t="shared" ref="B4582:B4593" si="1540">CONCATENATE(A4582,"-",MONTH(E4582))</f>
        <v>E355 TSM Poles &amp; Fixtures-1</v>
      </c>
      <c r="C4582" s="263" t="s">
        <v>1230</v>
      </c>
      <c r="D4582" s="263"/>
      <c r="E4582" s="264">
        <v>43131</v>
      </c>
      <c r="F4582" s="265">
        <v>81384891.25</v>
      </c>
      <c r="G4582" s="266">
        <v>3.04E-2</v>
      </c>
      <c r="H4582" s="267">
        <v>197895.96</v>
      </c>
      <c r="I4582" s="265">
        <f t="shared" ref="I4582:I4593" si="1541">VLOOKUP(CONCATENATE(A4582,"-12"),$B$6:$F$7816,5,FALSE)</f>
        <v>90688116.150000006</v>
      </c>
      <c r="J4582" s="266">
        <f t="shared" si="1522"/>
        <v>3.04E-2</v>
      </c>
      <c r="K4582" s="268">
        <f t="shared" ref="K4582:K4592" si="1542">K4583</f>
        <v>220956.08000000002</v>
      </c>
      <c r="L4582" s="267">
        <f t="shared" si="1535"/>
        <v>23060.12</v>
      </c>
      <c r="M4582" s="19" t="s">
        <v>1260</v>
      </c>
      <c r="N4582" s="19" t="s">
        <v>1260</v>
      </c>
      <c r="O4582" s="32" t="str">
        <f t="shared" ref="O4582:O4593" si="1543">LEFT(A4582,4)</f>
        <v>E355</v>
      </c>
      <c r="P4582" s="318"/>
      <c r="T4582" s="19" t="s">
        <v>1260</v>
      </c>
    </row>
    <row r="4583" spans="1:20" outlineLevel="2" x14ac:dyDescent="0.25">
      <c r="A4583" s="263" t="s">
        <v>373</v>
      </c>
      <c r="B4583" s="263" t="str">
        <f t="shared" si="1540"/>
        <v>E355 TSM Poles &amp; Fixtures-2</v>
      </c>
      <c r="C4583" s="263" t="s">
        <v>1230</v>
      </c>
      <c r="D4583" s="263"/>
      <c r="E4583" s="264">
        <v>43159</v>
      </c>
      <c r="F4583" s="265">
        <v>74497512.129999995</v>
      </c>
      <c r="G4583" s="266">
        <v>3.04E-2</v>
      </c>
      <c r="H4583" s="267">
        <v>180447.45999999996</v>
      </c>
      <c r="I4583" s="265">
        <f t="shared" si="1541"/>
        <v>90688116.150000006</v>
      </c>
      <c r="J4583" s="266">
        <f t="shared" si="1522"/>
        <v>3.04E-2</v>
      </c>
      <c r="K4583" s="268">
        <f t="shared" si="1542"/>
        <v>220956.08000000002</v>
      </c>
      <c r="L4583" s="267">
        <f t="shared" si="1535"/>
        <v>40508.620000000003</v>
      </c>
      <c r="M4583" s="19" t="s">
        <v>1260</v>
      </c>
      <c r="N4583" s="19" t="s">
        <v>1260</v>
      </c>
      <c r="O4583" s="32" t="str">
        <f t="shared" si="1543"/>
        <v>E355</v>
      </c>
      <c r="P4583" s="318"/>
      <c r="T4583" s="19" t="s">
        <v>1260</v>
      </c>
    </row>
    <row r="4584" spans="1:20" outlineLevel="2" x14ac:dyDescent="0.25">
      <c r="A4584" s="263" t="s">
        <v>373</v>
      </c>
      <c r="B4584" s="263" t="str">
        <f t="shared" si="1540"/>
        <v>E355 TSM Poles &amp; Fixtures-3</v>
      </c>
      <c r="C4584" s="263" t="s">
        <v>1230</v>
      </c>
      <c r="D4584" s="263"/>
      <c r="E4584" s="264">
        <v>43190</v>
      </c>
      <c r="F4584" s="265">
        <v>90772297.760000005</v>
      </c>
      <c r="G4584" s="266">
        <v>3.04E-2</v>
      </c>
      <c r="H4584" s="267">
        <v>221676.47</v>
      </c>
      <c r="I4584" s="265">
        <f t="shared" si="1541"/>
        <v>90688116.150000006</v>
      </c>
      <c r="J4584" s="266">
        <f t="shared" si="1522"/>
        <v>3.04E-2</v>
      </c>
      <c r="K4584" s="268">
        <f t="shared" si="1542"/>
        <v>220956.08000000002</v>
      </c>
      <c r="L4584" s="267">
        <f t="shared" si="1535"/>
        <v>-720.39</v>
      </c>
      <c r="M4584" s="19" t="s">
        <v>1260</v>
      </c>
      <c r="N4584" s="19" t="s">
        <v>1260</v>
      </c>
      <c r="O4584" s="32" t="str">
        <f t="shared" si="1543"/>
        <v>E355</v>
      </c>
      <c r="P4584" s="318"/>
      <c r="T4584" s="19" t="s">
        <v>1260</v>
      </c>
    </row>
    <row r="4585" spans="1:20" outlineLevel="2" x14ac:dyDescent="0.25">
      <c r="A4585" s="263" t="s">
        <v>373</v>
      </c>
      <c r="B4585" s="263" t="str">
        <f t="shared" si="1540"/>
        <v>E355 TSM Poles &amp; Fixtures-4</v>
      </c>
      <c r="C4585" s="263" t="s">
        <v>1230</v>
      </c>
      <c r="D4585" s="263"/>
      <c r="E4585" s="264">
        <v>43220</v>
      </c>
      <c r="F4585" s="265">
        <v>90796316.540000007</v>
      </c>
      <c r="G4585" s="266">
        <v>3.04E-2</v>
      </c>
      <c r="H4585" s="267">
        <v>221736.79000000004</v>
      </c>
      <c r="I4585" s="265">
        <f t="shared" si="1541"/>
        <v>90688116.150000006</v>
      </c>
      <c r="J4585" s="266">
        <f t="shared" si="1522"/>
        <v>3.04E-2</v>
      </c>
      <c r="K4585" s="268">
        <f t="shared" si="1542"/>
        <v>220956.08000000002</v>
      </c>
      <c r="L4585" s="267">
        <f t="shared" si="1535"/>
        <v>-780.71</v>
      </c>
      <c r="M4585" s="19" t="s">
        <v>1260</v>
      </c>
      <c r="N4585" s="19" t="s">
        <v>1260</v>
      </c>
      <c r="O4585" s="32" t="str">
        <f t="shared" si="1543"/>
        <v>E355</v>
      </c>
      <c r="P4585" s="318"/>
      <c r="T4585" s="19" t="s">
        <v>1260</v>
      </c>
    </row>
    <row r="4586" spans="1:20" outlineLevel="2" x14ac:dyDescent="0.25">
      <c r="A4586" s="263" t="s">
        <v>373</v>
      </c>
      <c r="B4586" s="263" t="str">
        <f t="shared" si="1540"/>
        <v>E355 TSM Poles &amp; Fixtures-5</v>
      </c>
      <c r="C4586" s="263" t="s">
        <v>1230</v>
      </c>
      <c r="D4586" s="263"/>
      <c r="E4586" s="264">
        <v>43251</v>
      </c>
      <c r="F4586" s="265">
        <v>90784550.730000004</v>
      </c>
      <c r="G4586" s="266">
        <v>3.04E-2</v>
      </c>
      <c r="H4586" s="267">
        <v>221706.52000000002</v>
      </c>
      <c r="I4586" s="265">
        <f t="shared" si="1541"/>
        <v>90688116.150000006</v>
      </c>
      <c r="J4586" s="266">
        <f t="shared" si="1522"/>
        <v>3.04E-2</v>
      </c>
      <c r="K4586" s="268">
        <f t="shared" si="1542"/>
        <v>220956.08000000002</v>
      </c>
      <c r="L4586" s="267">
        <f t="shared" si="1535"/>
        <v>-750.44</v>
      </c>
      <c r="M4586" s="19" t="s">
        <v>1260</v>
      </c>
      <c r="N4586" s="19" t="s">
        <v>1260</v>
      </c>
      <c r="O4586" s="32" t="str">
        <f t="shared" si="1543"/>
        <v>E355</v>
      </c>
      <c r="P4586" s="318"/>
      <c r="T4586" s="19" t="s">
        <v>1260</v>
      </c>
    </row>
    <row r="4587" spans="1:20" outlineLevel="2" x14ac:dyDescent="0.25">
      <c r="A4587" s="263" t="s">
        <v>373</v>
      </c>
      <c r="B4587" s="263" t="str">
        <f t="shared" si="1540"/>
        <v>E355 TSM Poles &amp; Fixtures-6</v>
      </c>
      <c r="C4587" s="263" t="s">
        <v>1230</v>
      </c>
      <c r="D4587" s="263"/>
      <c r="E4587" s="264">
        <v>43281</v>
      </c>
      <c r="F4587" s="265">
        <v>90710921.640000001</v>
      </c>
      <c r="G4587" s="266">
        <v>3.04E-2</v>
      </c>
      <c r="H4587" s="267">
        <v>221519.47999999998</v>
      </c>
      <c r="I4587" s="265">
        <f t="shared" si="1541"/>
        <v>90688116.150000006</v>
      </c>
      <c r="J4587" s="266">
        <f t="shared" si="1522"/>
        <v>3.04E-2</v>
      </c>
      <c r="K4587" s="268">
        <f t="shared" si="1542"/>
        <v>220956.08000000002</v>
      </c>
      <c r="L4587" s="267">
        <f t="shared" si="1535"/>
        <v>-563.4</v>
      </c>
      <c r="M4587" s="19" t="s">
        <v>1260</v>
      </c>
      <c r="N4587" s="19" t="s">
        <v>1260</v>
      </c>
      <c r="O4587" s="32" t="str">
        <f t="shared" si="1543"/>
        <v>E355</v>
      </c>
      <c r="P4587" s="318"/>
      <c r="T4587" s="19" t="s">
        <v>1260</v>
      </c>
    </row>
    <row r="4588" spans="1:20" outlineLevel="2" x14ac:dyDescent="0.25">
      <c r="A4588" s="263" t="s">
        <v>373</v>
      </c>
      <c r="B4588" s="263" t="str">
        <f t="shared" si="1540"/>
        <v>E355 TSM Poles &amp; Fixtures-7</v>
      </c>
      <c r="C4588" s="263" t="s">
        <v>1230</v>
      </c>
      <c r="D4588" s="263"/>
      <c r="E4588" s="264">
        <v>43312</v>
      </c>
      <c r="F4588" s="265">
        <v>90658305.980000004</v>
      </c>
      <c r="G4588" s="266">
        <v>3.04E-2</v>
      </c>
      <c r="H4588" s="267">
        <v>221385.67</v>
      </c>
      <c r="I4588" s="265">
        <f t="shared" si="1541"/>
        <v>90688116.150000006</v>
      </c>
      <c r="J4588" s="266">
        <f t="shared" si="1522"/>
        <v>3.04E-2</v>
      </c>
      <c r="K4588" s="268">
        <f t="shared" si="1542"/>
        <v>220956.08000000002</v>
      </c>
      <c r="L4588" s="267">
        <f t="shared" si="1535"/>
        <v>-429.59</v>
      </c>
      <c r="M4588" s="19" t="s">
        <v>1260</v>
      </c>
      <c r="N4588" s="19" t="s">
        <v>1260</v>
      </c>
      <c r="O4588" s="32" t="str">
        <f t="shared" si="1543"/>
        <v>E355</v>
      </c>
      <c r="P4588" s="318"/>
      <c r="T4588" s="19" t="s">
        <v>1260</v>
      </c>
    </row>
    <row r="4589" spans="1:20" outlineLevel="2" x14ac:dyDescent="0.25">
      <c r="A4589" s="263" t="s">
        <v>373</v>
      </c>
      <c r="B4589" s="263" t="str">
        <f t="shared" si="1540"/>
        <v>E355 TSM Poles &amp; Fixtures-8</v>
      </c>
      <c r="C4589" s="263" t="s">
        <v>1230</v>
      </c>
      <c r="D4589" s="263"/>
      <c r="E4589" s="264">
        <v>43343</v>
      </c>
      <c r="F4589" s="265">
        <v>90658455.670000002</v>
      </c>
      <c r="G4589" s="266">
        <v>3.04E-2</v>
      </c>
      <c r="H4589" s="267">
        <v>221385.60000000001</v>
      </c>
      <c r="I4589" s="265">
        <f t="shared" si="1541"/>
        <v>90688116.150000006</v>
      </c>
      <c r="J4589" s="266">
        <f t="shared" si="1522"/>
        <v>3.04E-2</v>
      </c>
      <c r="K4589" s="268">
        <f t="shared" si="1542"/>
        <v>220956.08000000002</v>
      </c>
      <c r="L4589" s="267">
        <f t="shared" si="1535"/>
        <v>-429.52</v>
      </c>
      <c r="M4589" s="19" t="s">
        <v>1260</v>
      </c>
      <c r="N4589" s="19" t="s">
        <v>1260</v>
      </c>
      <c r="O4589" s="32" t="str">
        <f t="shared" si="1543"/>
        <v>E355</v>
      </c>
      <c r="P4589" s="318"/>
      <c r="T4589" s="19" t="s">
        <v>1260</v>
      </c>
    </row>
    <row r="4590" spans="1:20" outlineLevel="2" x14ac:dyDescent="0.25">
      <c r="A4590" s="263" t="s">
        <v>373</v>
      </c>
      <c r="B4590" s="263" t="str">
        <f t="shared" si="1540"/>
        <v>E355 TSM Poles &amp; Fixtures-9</v>
      </c>
      <c r="C4590" s="263" t="s">
        <v>1230</v>
      </c>
      <c r="D4590" s="263"/>
      <c r="E4590" s="264">
        <v>43373</v>
      </c>
      <c r="F4590" s="265">
        <v>90659869.840000004</v>
      </c>
      <c r="G4590" s="266">
        <v>3.04E-2</v>
      </c>
      <c r="H4590" s="267">
        <v>221388.65000000002</v>
      </c>
      <c r="I4590" s="265">
        <f t="shared" si="1541"/>
        <v>90688116.150000006</v>
      </c>
      <c r="J4590" s="266">
        <f t="shared" ref="J4590:J4653" si="1544">G4590</f>
        <v>3.04E-2</v>
      </c>
      <c r="K4590" s="268">
        <f t="shared" si="1542"/>
        <v>220956.08000000002</v>
      </c>
      <c r="L4590" s="267">
        <f t="shared" si="1535"/>
        <v>-432.57</v>
      </c>
      <c r="M4590" s="19" t="s">
        <v>1260</v>
      </c>
      <c r="N4590" s="19" t="s">
        <v>1260</v>
      </c>
      <c r="O4590" s="32" t="str">
        <f t="shared" si="1543"/>
        <v>E355</v>
      </c>
      <c r="P4590" s="318"/>
      <c r="T4590" s="19" t="s">
        <v>1260</v>
      </c>
    </row>
    <row r="4591" spans="1:20" outlineLevel="2" x14ac:dyDescent="0.25">
      <c r="A4591" s="263" t="s">
        <v>373</v>
      </c>
      <c r="B4591" s="263" t="str">
        <f t="shared" si="1540"/>
        <v>E355 TSM Poles &amp; Fixtures-10</v>
      </c>
      <c r="C4591" s="263" t="s">
        <v>1230</v>
      </c>
      <c r="D4591" s="263"/>
      <c r="E4591" s="264">
        <v>43404</v>
      </c>
      <c r="F4591" s="265">
        <v>90689018.269999996</v>
      </c>
      <c r="G4591" s="266">
        <v>3.04E-2</v>
      </c>
      <c r="H4591" s="267">
        <v>221462.05</v>
      </c>
      <c r="I4591" s="265">
        <f t="shared" si="1541"/>
        <v>90688116.150000006</v>
      </c>
      <c r="J4591" s="266">
        <f t="shared" si="1544"/>
        <v>3.04E-2</v>
      </c>
      <c r="K4591" s="268">
        <f t="shared" si="1542"/>
        <v>220956.08000000002</v>
      </c>
      <c r="L4591" s="267">
        <f t="shared" si="1535"/>
        <v>-505.97</v>
      </c>
      <c r="M4591" s="19" t="s">
        <v>1260</v>
      </c>
      <c r="N4591" s="19" t="s">
        <v>1260</v>
      </c>
      <c r="O4591" s="32" t="str">
        <f t="shared" si="1543"/>
        <v>E355</v>
      </c>
      <c r="P4591" s="318"/>
      <c r="T4591" s="19" t="s">
        <v>1260</v>
      </c>
    </row>
    <row r="4592" spans="1:20" outlineLevel="2" x14ac:dyDescent="0.25">
      <c r="A4592" s="263" t="s">
        <v>373</v>
      </c>
      <c r="B4592" s="263" t="str">
        <f t="shared" si="1540"/>
        <v>E355 TSM Poles &amp; Fixtures-11</v>
      </c>
      <c r="C4592" s="263" t="s">
        <v>1230</v>
      </c>
      <c r="D4592" s="263"/>
      <c r="E4592" s="264">
        <v>43434</v>
      </c>
      <c r="F4592" s="265">
        <v>90716952.959999993</v>
      </c>
      <c r="G4592" s="266">
        <v>3.04E-2</v>
      </c>
      <c r="H4592" s="267">
        <v>221532.31999999998</v>
      </c>
      <c r="I4592" s="265">
        <f t="shared" si="1541"/>
        <v>90688116.150000006</v>
      </c>
      <c r="J4592" s="266">
        <f t="shared" si="1544"/>
        <v>3.04E-2</v>
      </c>
      <c r="K4592" s="268">
        <f t="shared" si="1542"/>
        <v>220956.08000000002</v>
      </c>
      <c r="L4592" s="267">
        <f t="shared" si="1535"/>
        <v>-576.24</v>
      </c>
      <c r="M4592" s="19" t="s">
        <v>1260</v>
      </c>
      <c r="N4592" s="19" t="s">
        <v>1260</v>
      </c>
      <c r="O4592" s="32" t="str">
        <f t="shared" si="1543"/>
        <v>E355</v>
      </c>
      <c r="P4592" s="318"/>
      <c r="T4592" s="19" t="s">
        <v>1260</v>
      </c>
    </row>
    <row r="4593" spans="1:20" outlineLevel="2" x14ac:dyDescent="0.25">
      <c r="A4593" s="263" t="s">
        <v>373</v>
      </c>
      <c r="B4593" s="263" t="str">
        <f t="shared" si="1540"/>
        <v>E355 TSM Poles &amp; Fixtures-12</v>
      </c>
      <c r="C4593" s="263" t="s">
        <v>1230</v>
      </c>
      <c r="D4593" s="263"/>
      <c r="E4593" s="264">
        <v>43465</v>
      </c>
      <c r="F4593" s="265">
        <v>90688116.150000006</v>
      </c>
      <c r="G4593" s="266">
        <v>3.04E-2</v>
      </c>
      <c r="H4593" s="267">
        <v>220956.08000000002</v>
      </c>
      <c r="I4593" s="265">
        <f t="shared" si="1541"/>
        <v>90688116.150000006</v>
      </c>
      <c r="J4593" s="266">
        <f t="shared" si="1544"/>
        <v>3.04E-2</v>
      </c>
      <c r="K4593" s="268">
        <f>H4593</f>
        <v>220956.08000000002</v>
      </c>
      <c r="L4593" s="267">
        <f t="shared" si="1535"/>
        <v>0</v>
      </c>
      <c r="M4593" s="19" t="s">
        <v>1260</v>
      </c>
      <c r="N4593" s="19" t="s">
        <v>1260</v>
      </c>
      <c r="O4593" s="32" t="str">
        <f t="shared" si="1543"/>
        <v>E355</v>
      </c>
      <c r="P4593" s="318"/>
      <c r="T4593" s="19" t="s">
        <v>1260</v>
      </c>
    </row>
    <row r="4594" spans="1:20" s="19" customFormat="1" ht="15.75" outlineLevel="1" thickBot="1" x14ac:dyDescent="0.3">
      <c r="A4594" s="28" t="s">
        <v>976</v>
      </c>
      <c r="C4594" s="20" t="s">
        <v>1233</v>
      </c>
      <c r="E4594" s="104" t="s">
        <v>1266</v>
      </c>
      <c r="F4594" s="29"/>
      <c r="G4594" s="30"/>
      <c r="H4594" s="41">
        <f>SUBTOTAL(9,H4582:H4593)</f>
        <v>2593093.0499999998</v>
      </c>
      <c r="I4594" s="29"/>
      <c r="J4594" s="30">
        <f t="shared" si="1544"/>
        <v>0</v>
      </c>
      <c r="K4594" s="41">
        <f>SUBTOTAL(9,K4582:K4593)</f>
        <v>2651472.9600000004</v>
      </c>
      <c r="L4594" s="41">
        <f t="shared" si="1535"/>
        <v>58379.91</v>
      </c>
      <c r="O4594" s="32" t="str">
        <f>LEFT(A4594,5)</f>
        <v xml:space="preserve">E355 </v>
      </c>
      <c r="P4594" s="318">
        <f>-L4594/2</f>
        <v>-29189.955000000002</v>
      </c>
    </row>
    <row r="4595" spans="1:20" ht="15.75" outlineLevel="2" thickTop="1" x14ac:dyDescent="0.25">
      <c r="A4595" t="s">
        <v>374</v>
      </c>
      <c r="B4595" t="str">
        <f t="shared" ref="B4595:B4606" si="1545">CONCATENATE(A4595,"-",MONTH(E4595))</f>
        <v>E355 TSM Poles, 3rd AC Line-1</v>
      </c>
      <c r="C4595" s="19" t="s">
        <v>1230</v>
      </c>
      <c r="E4595" s="27">
        <v>43131</v>
      </c>
      <c r="F4595" s="249">
        <v>204200</v>
      </c>
      <c r="G4595" s="67">
        <v>3.04E-2</v>
      </c>
      <c r="H4595" s="250">
        <v>517.30999999999995</v>
      </c>
      <c r="I4595" s="249">
        <f t="shared" ref="I4595:I4606" si="1546">VLOOKUP(CONCATENATE(A4595,"-12"),$B$6:$F$7816,5,FALSE)</f>
        <v>204200</v>
      </c>
      <c r="J4595" s="67">
        <f t="shared" si="1544"/>
        <v>3.04E-2</v>
      </c>
      <c r="K4595" s="259">
        <f t="shared" ref="K4595:K4606" si="1547">I4595*J4595/12</f>
        <v>517.30666666666673</v>
      </c>
      <c r="L4595" s="250">
        <f t="shared" si="1535"/>
        <v>0</v>
      </c>
      <c r="M4595" s="19" t="s">
        <v>1260</v>
      </c>
      <c r="O4595" s="32" t="str">
        <f t="shared" ref="O4595:O4606" si="1548">LEFT(A4595,4)</f>
        <v>E355</v>
      </c>
      <c r="P4595" s="318"/>
      <c r="T4595" s="19" t="s">
        <v>1260</v>
      </c>
    </row>
    <row r="4596" spans="1:20" outlineLevel="2" x14ac:dyDescent="0.25">
      <c r="A4596" t="s">
        <v>374</v>
      </c>
      <c r="B4596" t="str">
        <f t="shared" si="1545"/>
        <v>E355 TSM Poles, 3rd AC Line-2</v>
      </c>
      <c r="C4596" s="19" t="s">
        <v>1230</v>
      </c>
      <c r="E4596" s="27">
        <v>43159</v>
      </c>
      <c r="F4596" s="249">
        <v>204200</v>
      </c>
      <c r="G4596" s="67">
        <v>3.04E-2</v>
      </c>
      <c r="H4596" s="250">
        <v>517.30999999999995</v>
      </c>
      <c r="I4596" s="249">
        <f t="shared" si="1546"/>
        <v>204200</v>
      </c>
      <c r="J4596" s="67">
        <f t="shared" si="1544"/>
        <v>3.04E-2</v>
      </c>
      <c r="K4596" s="259">
        <f t="shared" si="1547"/>
        <v>517.30666666666673</v>
      </c>
      <c r="L4596" s="250">
        <f t="shared" si="1535"/>
        <v>0</v>
      </c>
      <c r="M4596" s="19" t="s">
        <v>1260</v>
      </c>
      <c r="O4596" s="32" t="str">
        <f t="shared" si="1548"/>
        <v>E355</v>
      </c>
      <c r="P4596" s="318"/>
      <c r="T4596" s="19" t="s">
        <v>1260</v>
      </c>
    </row>
    <row r="4597" spans="1:20" outlineLevel="2" x14ac:dyDescent="0.25">
      <c r="A4597" t="s">
        <v>374</v>
      </c>
      <c r="B4597" t="str">
        <f t="shared" si="1545"/>
        <v>E355 TSM Poles, 3rd AC Line-3</v>
      </c>
      <c r="C4597" s="19" t="s">
        <v>1230</v>
      </c>
      <c r="E4597" s="27">
        <v>43190</v>
      </c>
      <c r="F4597" s="249">
        <v>204200</v>
      </c>
      <c r="G4597" s="67">
        <v>3.04E-2</v>
      </c>
      <c r="H4597" s="250">
        <v>517.30999999999995</v>
      </c>
      <c r="I4597" s="249">
        <f t="shared" si="1546"/>
        <v>204200</v>
      </c>
      <c r="J4597" s="67">
        <f t="shared" si="1544"/>
        <v>3.04E-2</v>
      </c>
      <c r="K4597" s="259">
        <f t="shared" si="1547"/>
        <v>517.30666666666673</v>
      </c>
      <c r="L4597" s="250">
        <f t="shared" si="1535"/>
        <v>0</v>
      </c>
      <c r="M4597" s="19" t="s">
        <v>1260</v>
      </c>
      <c r="O4597" s="32" t="str">
        <f t="shared" si="1548"/>
        <v>E355</v>
      </c>
      <c r="P4597" s="318"/>
      <c r="T4597" s="19" t="s">
        <v>1260</v>
      </c>
    </row>
    <row r="4598" spans="1:20" outlineLevel="2" x14ac:dyDescent="0.25">
      <c r="A4598" t="s">
        <v>374</v>
      </c>
      <c r="B4598" t="str">
        <f t="shared" si="1545"/>
        <v>E355 TSM Poles, 3rd AC Line-4</v>
      </c>
      <c r="C4598" s="19" t="s">
        <v>1230</v>
      </c>
      <c r="E4598" s="27">
        <v>43220</v>
      </c>
      <c r="F4598" s="249">
        <v>204200</v>
      </c>
      <c r="G4598" s="67">
        <v>3.04E-2</v>
      </c>
      <c r="H4598" s="250">
        <v>517.30999999999995</v>
      </c>
      <c r="I4598" s="249">
        <f t="shared" si="1546"/>
        <v>204200</v>
      </c>
      <c r="J4598" s="67">
        <f t="shared" si="1544"/>
        <v>3.04E-2</v>
      </c>
      <c r="K4598" s="259">
        <f t="shared" si="1547"/>
        <v>517.30666666666673</v>
      </c>
      <c r="L4598" s="250">
        <f t="shared" si="1535"/>
        <v>0</v>
      </c>
      <c r="M4598" s="19" t="s">
        <v>1260</v>
      </c>
      <c r="O4598" s="32" t="str">
        <f t="shared" si="1548"/>
        <v>E355</v>
      </c>
      <c r="P4598" s="318"/>
      <c r="T4598" s="19" t="s">
        <v>1260</v>
      </c>
    </row>
    <row r="4599" spans="1:20" outlineLevel="2" x14ac:dyDescent="0.25">
      <c r="A4599" t="s">
        <v>374</v>
      </c>
      <c r="B4599" t="str">
        <f t="shared" si="1545"/>
        <v>E355 TSM Poles, 3rd AC Line-5</v>
      </c>
      <c r="C4599" s="19" t="s">
        <v>1230</v>
      </c>
      <c r="E4599" s="27">
        <v>43251</v>
      </c>
      <c r="F4599" s="249">
        <v>204200</v>
      </c>
      <c r="G4599" s="67">
        <v>3.04E-2</v>
      </c>
      <c r="H4599" s="250">
        <v>517.30999999999995</v>
      </c>
      <c r="I4599" s="249">
        <f t="shared" si="1546"/>
        <v>204200</v>
      </c>
      <c r="J4599" s="67">
        <f t="shared" si="1544"/>
        <v>3.04E-2</v>
      </c>
      <c r="K4599" s="259">
        <f t="shared" si="1547"/>
        <v>517.30666666666673</v>
      </c>
      <c r="L4599" s="250">
        <f t="shared" si="1535"/>
        <v>0</v>
      </c>
      <c r="M4599" s="19" t="s">
        <v>1260</v>
      </c>
      <c r="O4599" s="32" t="str">
        <f t="shared" si="1548"/>
        <v>E355</v>
      </c>
      <c r="P4599" s="318"/>
      <c r="T4599" s="19" t="s">
        <v>1260</v>
      </c>
    </row>
    <row r="4600" spans="1:20" outlineLevel="2" x14ac:dyDescent="0.25">
      <c r="A4600" t="s">
        <v>374</v>
      </c>
      <c r="B4600" t="str">
        <f t="shared" si="1545"/>
        <v>E355 TSM Poles, 3rd AC Line-6</v>
      </c>
      <c r="C4600" s="19" t="s">
        <v>1230</v>
      </c>
      <c r="E4600" s="27">
        <v>43281</v>
      </c>
      <c r="F4600" s="249">
        <v>204200</v>
      </c>
      <c r="G4600" s="67">
        <v>3.04E-2</v>
      </c>
      <c r="H4600" s="250">
        <v>517.30999999999995</v>
      </c>
      <c r="I4600" s="249">
        <f t="shared" si="1546"/>
        <v>204200</v>
      </c>
      <c r="J4600" s="67">
        <f t="shared" si="1544"/>
        <v>3.04E-2</v>
      </c>
      <c r="K4600" s="259">
        <f t="shared" si="1547"/>
        <v>517.30666666666673</v>
      </c>
      <c r="L4600" s="250">
        <f t="shared" si="1535"/>
        <v>0</v>
      </c>
      <c r="M4600" s="19" t="s">
        <v>1260</v>
      </c>
      <c r="O4600" s="32" t="str">
        <f t="shared" si="1548"/>
        <v>E355</v>
      </c>
      <c r="P4600" s="318"/>
      <c r="T4600" s="19" t="s">
        <v>1260</v>
      </c>
    </row>
    <row r="4601" spans="1:20" outlineLevel="2" x14ac:dyDescent="0.25">
      <c r="A4601" t="s">
        <v>374</v>
      </c>
      <c r="B4601" t="str">
        <f t="shared" si="1545"/>
        <v>E355 TSM Poles, 3rd AC Line-7</v>
      </c>
      <c r="C4601" s="19" t="s">
        <v>1230</v>
      </c>
      <c r="E4601" s="27">
        <v>43312</v>
      </c>
      <c r="F4601" s="249">
        <v>204200</v>
      </c>
      <c r="G4601" s="67">
        <v>3.04E-2</v>
      </c>
      <c r="H4601" s="250">
        <v>517.30999999999995</v>
      </c>
      <c r="I4601" s="249">
        <f t="shared" si="1546"/>
        <v>204200</v>
      </c>
      <c r="J4601" s="67">
        <f t="shared" si="1544"/>
        <v>3.04E-2</v>
      </c>
      <c r="K4601" s="259">
        <f t="shared" si="1547"/>
        <v>517.30666666666673</v>
      </c>
      <c r="L4601" s="250">
        <f t="shared" si="1535"/>
        <v>0</v>
      </c>
      <c r="M4601" s="19" t="s">
        <v>1260</v>
      </c>
      <c r="O4601" s="32" t="str">
        <f t="shared" si="1548"/>
        <v>E355</v>
      </c>
      <c r="P4601" s="318"/>
      <c r="T4601" s="19" t="s">
        <v>1260</v>
      </c>
    </row>
    <row r="4602" spans="1:20" outlineLevel="2" x14ac:dyDescent="0.25">
      <c r="A4602" t="s">
        <v>374</v>
      </c>
      <c r="B4602" t="str">
        <f t="shared" si="1545"/>
        <v>E355 TSM Poles, 3rd AC Line-8</v>
      </c>
      <c r="C4602" s="19" t="s">
        <v>1230</v>
      </c>
      <c r="E4602" s="27">
        <v>43343</v>
      </c>
      <c r="F4602" s="249">
        <v>204200</v>
      </c>
      <c r="G4602" s="67">
        <v>3.04E-2</v>
      </c>
      <c r="H4602" s="250">
        <v>517.30999999999995</v>
      </c>
      <c r="I4602" s="249">
        <f t="shared" si="1546"/>
        <v>204200</v>
      </c>
      <c r="J4602" s="67">
        <f t="shared" si="1544"/>
        <v>3.04E-2</v>
      </c>
      <c r="K4602" s="259">
        <f t="shared" si="1547"/>
        <v>517.30666666666673</v>
      </c>
      <c r="L4602" s="250">
        <f t="shared" si="1535"/>
        <v>0</v>
      </c>
      <c r="M4602" s="19" t="s">
        <v>1260</v>
      </c>
      <c r="O4602" s="32" t="str">
        <f t="shared" si="1548"/>
        <v>E355</v>
      </c>
      <c r="P4602" s="318"/>
      <c r="T4602" s="19" t="s">
        <v>1260</v>
      </c>
    </row>
    <row r="4603" spans="1:20" outlineLevel="2" x14ac:dyDescent="0.25">
      <c r="A4603" t="s">
        <v>374</v>
      </c>
      <c r="B4603" t="str">
        <f t="shared" si="1545"/>
        <v>E355 TSM Poles, 3rd AC Line-9</v>
      </c>
      <c r="C4603" s="19" t="s">
        <v>1230</v>
      </c>
      <c r="E4603" s="27">
        <v>43373</v>
      </c>
      <c r="F4603" s="249">
        <v>204200</v>
      </c>
      <c r="G4603" s="67">
        <v>3.04E-2</v>
      </c>
      <c r="H4603" s="250">
        <v>517.30999999999995</v>
      </c>
      <c r="I4603" s="249">
        <f t="shared" si="1546"/>
        <v>204200</v>
      </c>
      <c r="J4603" s="67">
        <f t="shared" si="1544"/>
        <v>3.04E-2</v>
      </c>
      <c r="K4603" s="259">
        <f t="shared" si="1547"/>
        <v>517.30666666666673</v>
      </c>
      <c r="L4603" s="250">
        <f t="shared" si="1535"/>
        <v>0</v>
      </c>
      <c r="M4603" s="19" t="s">
        <v>1260</v>
      </c>
      <c r="O4603" s="32" t="str">
        <f t="shared" si="1548"/>
        <v>E355</v>
      </c>
      <c r="P4603" s="318"/>
      <c r="T4603" s="19" t="s">
        <v>1260</v>
      </c>
    </row>
    <row r="4604" spans="1:20" outlineLevel="2" x14ac:dyDescent="0.25">
      <c r="A4604" t="s">
        <v>374</v>
      </c>
      <c r="B4604" t="str">
        <f t="shared" si="1545"/>
        <v>E355 TSM Poles, 3rd AC Line-10</v>
      </c>
      <c r="C4604" s="19" t="s">
        <v>1230</v>
      </c>
      <c r="E4604" s="27">
        <v>43404</v>
      </c>
      <c r="F4604" s="249">
        <v>204200</v>
      </c>
      <c r="G4604" s="67">
        <v>3.04E-2</v>
      </c>
      <c r="H4604" s="250">
        <v>517.30999999999995</v>
      </c>
      <c r="I4604" s="249">
        <f t="shared" si="1546"/>
        <v>204200</v>
      </c>
      <c r="J4604" s="67">
        <f t="shared" si="1544"/>
        <v>3.04E-2</v>
      </c>
      <c r="K4604" s="259">
        <f t="shared" si="1547"/>
        <v>517.30666666666673</v>
      </c>
      <c r="L4604" s="250">
        <f t="shared" si="1535"/>
        <v>0</v>
      </c>
      <c r="M4604" s="19" t="s">
        <v>1260</v>
      </c>
      <c r="O4604" s="32" t="str">
        <f t="shared" si="1548"/>
        <v>E355</v>
      </c>
      <c r="P4604" s="318"/>
      <c r="T4604" s="19" t="s">
        <v>1260</v>
      </c>
    </row>
    <row r="4605" spans="1:20" outlineLevel="2" x14ac:dyDescent="0.25">
      <c r="A4605" t="s">
        <v>374</v>
      </c>
      <c r="B4605" t="str">
        <f t="shared" si="1545"/>
        <v>E355 TSM Poles, 3rd AC Line-11</v>
      </c>
      <c r="C4605" s="19" t="s">
        <v>1230</v>
      </c>
      <c r="E4605" s="27">
        <v>43434</v>
      </c>
      <c r="F4605" s="249">
        <v>204200</v>
      </c>
      <c r="G4605" s="67">
        <v>3.04E-2</v>
      </c>
      <c r="H4605" s="250">
        <v>517.30999999999995</v>
      </c>
      <c r="I4605" s="249">
        <f t="shared" si="1546"/>
        <v>204200</v>
      </c>
      <c r="J4605" s="67">
        <f t="shared" si="1544"/>
        <v>3.04E-2</v>
      </c>
      <c r="K4605" s="259">
        <f t="shared" si="1547"/>
        <v>517.30666666666673</v>
      </c>
      <c r="L4605" s="250">
        <f t="shared" si="1535"/>
        <v>0</v>
      </c>
      <c r="M4605" s="19" t="s">
        <v>1260</v>
      </c>
      <c r="O4605" s="32" t="str">
        <f t="shared" si="1548"/>
        <v>E355</v>
      </c>
      <c r="P4605" s="318"/>
      <c r="T4605" s="19" t="s">
        <v>1260</v>
      </c>
    </row>
    <row r="4606" spans="1:20" outlineLevel="2" x14ac:dyDescent="0.25">
      <c r="A4606" t="s">
        <v>374</v>
      </c>
      <c r="B4606" t="str">
        <f t="shared" si="1545"/>
        <v>E355 TSM Poles, 3rd AC Line-12</v>
      </c>
      <c r="C4606" s="19" t="s">
        <v>1230</v>
      </c>
      <c r="E4606" s="27">
        <v>43465</v>
      </c>
      <c r="F4606" s="249">
        <v>204200</v>
      </c>
      <c r="G4606" s="67">
        <v>3.04E-2</v>
      </c>
      <c r="H4606" s="250">
        <v>517.30999999999995</v>
      </c>
      <c r="I4606" s="249">
        <f t="shared" si="1546"/>
        <v>204200</v>
      </c>
      <c r="J4606" s="67">
        <f t="shared" si="1544"/>
        <v>3.04E-2</v>
      </c>
      <c r="K4606" s="259">
        <f t="shared" si="1547"/>
        <v>517.30666666666673</v>
      </c>
      <c r="L4606" s="250">
        <f t="shared" si="1535"/>
        <v>0</v>
      </c>
      <c r="M4606" s="19" t="s">
        <v>1260</v>
      </c>
      <c r="O4606" s="32" t="str">
        <f t="shared" si="1548"/>
        <v>E355</v>
      </c>
      <c r="P4606" s="318"/>
      <c r="T4606" s="19" t="s">
        <v>1260</v>
      </c>
    </row>
    <row r="4607" spans="1:20" s="19" customFormat="1" ht="15.75" outlineLevel="1" thickBot="1" x14ac:dyDescent="0.3">
      <c r="A4607" s="28" t="s">
        <v>977</v>
      </c>
      <c r="C4607" s="20" t="s">
        <v>1233</v>
      </c>
      <c r="E4607" s="104" t="s">
        <v>1266</v>
      </c>
      <c r="F4607" s="29"/>
      <c r="G4607" s="30"/>
      <c r="H4607" s="41">
        <f>SUBTOTAL(9,H4595:H4606)</f>
        <v>6207.7199999999975</v>
      </c>
      <c r="I4607" s="29"/>
      <c r="J4607" s="30">
        <f t="shared" si="1544"/>
        <v>0</v>
      </c>
      <c r="K4607" s="41">
        <f>SUBTOTAL(9,K4595:K4606)</f>
        <v>6207.6799999999994</v>
      </c>
      <c r="L4607" s="41">
        <f t="shared" si="1535"/>
        <v>-0.04</v>
      </c>
      <c r="O4607" s="32" t="str">
        <f>LEFT(A4607,5)</f>
        <v xml:space="preserve">E355 </v>
      </c>
      <c r="P4607" s="318">
        <f>-L4607/2</f>
        <v>0.02</v>
      </c>
    </row>
    <row r="4608" spans="1:20" ht="15.75" outlineLevel="2" thickTop="1" x14ac:dyDescent="0.25">
      <c r="A4608" t="s">
        <v>375</v>
      </c>
      <c r="B4608" t="str">
        <f t="shared" ref="B4608:B4619" si="1549">CONCATENATE(A4608,"-",MONTH(E4608))</f>
        <v>E355 TSM Poles, N Intertie-1</v>
      </c>
      <c r="C4608" s="19" t="s">
        <v>1230</v>
      </c>
      <c r="E4608" s="27">
        <v>43131</v>
      </c>
      <c r="F4608" s="249">
        <v>3516564.77</v>
      </c>
      <c r="G4608" s="67">
        <v>3.04E-2</v>
      </c>
      <c r="H4608" s="250">
        <v>8908.630000000001</v>
      </c>
      <c r="I4608" s="249">
        <f t="shared" ref="I4608:I4619" si="1550">VLOOKUP(CONCATENATE(A4608,"-12"),$B$6:$F$7816,5,FALSE)</f>
        <v>3516564.77</v>
      </c>
      <c r="J4608" s="67">
        <f t="shared" si="1544"/>
        <v>3.04E-2</v>
      </c>
      <c r="K4608" s="259">
        <f t="shared" ref="K4608:K4619" si="1551">I4608*J4608/12</f>
        <v>8908.6307506666672</v>
      </c>
      <c r="L4608" s="250">
        <f t="shared" si="1535"/>
        <v>0</v>
      </c>
      <c r="M4608" s="19" t="s">
        <v>1260</v>
      </c>
      <c r="O4608" s="32" t="str">
        <f t="shared" ref="O4608:O4619" si="1552">LEFT(A4608,4)</f>
        <v>E355</v>
      </c>
      <c r="P4608" s="318"/>
      <c r="T4608" s="19" t="s">
        <v>1260</v>
      </c>
    </row>
    <row r="4609" spans="1:20" outlineLevel="2" x14ac:dyDescent="0.25">
      <c r="A4609" t="s">
        <v>375</v>
      </c>
      <c r="B4609" t="str">
        <f t="shared" si="1549"/>
        <v>E355 TSM Poles, N Intertie-2</v>
      </c>
      <c r="C4609" s="19" t="s">
        <v>1230</v>
      </c>
      <c r="E4609" s="27">
        <v>43159</v>
      </c>
      <c r="F4609" s="249">
        <v>3516564.77</v>
      </c>
      <c r="G4609" s="67">
        <v>3.04E-2</v>
      </c>
      <c r="H4609" s="250">
        <v>8908.630000000001</v>
      </c>
      <c r="I4609" s="249">
        <f t="shared" si="1550"/>
        <v>3516564.77</v>
      </c>
      <c r="J4609" s="67">
        <f t="shared" si="1544"/>
        <v>3.04E-2</v>
      </c>
      <c r="K4609" s="259">
        <f t="shared" si="1551"/>
        <v>8908.6307506666672</v>
      </c>
      <c r="L4609" s="250">
        <f t="shared" si="1535"/>
        <v>0</v>
      </c>
      <c r="M4609" s="19" t="s">
        <v>1260</v>
      </c>
      <c r="O4609" s="32" t="str">
        <f t="shared" si="1552"/>
        <v>E355</v>
      </c>
      <c r="P4609" s="318"/>
      <c r="T4609" s="19" t="s">
        <v>1260</v>
      </c>
    </row>
    <row r="4610" spans="1:20" outlineLevel="2" x14ac:dyDescent="0.25">
      <c r="A4610" t="s">
        <v>375</v>
      </c>
      <c r="B4610" t="str">
        <f t="shared" si="1549"/>
        <v>E355 TSM Poles, N Intertie-3</v>
      </c>
      <c r="C4610" s="19" t="s">
        <v>1230</v>
      </c>
      <c r="E4610" s="27">
        <v>43190</v>
      </c>
      <c r="F4610" s="249">
        <v>3516564.77</v>
      </c>
      <c r="G4610" s="67">
        <v>3.04E-2</v>
      </c>
      <c r="H4610" s="250">
        <v>8908.630000000001</v>
      </c>
      <c r="I4610" s="249">
        <f t="shared" si="1550"/>
        <v>3516564.77</v>
      </c>
      <c r="J4610" s="67">
        <f t="shared" si="1544"/>
        <v>3.04E-2</v>
      </c>
      <c r="K4610" s="259">
        <f t="shared" si="1551"/>
        <v>8908.6307506666672</v>
      </c>
      <c r="L4610" s="250">
        <f t="shared" si="1535"/>
        <v>0</v>
      </c>
      <c r="M4610" s="19" t="s">
        <v>1260</v>
      </c>
      <c r="O4610" s="32" t="str">
        <f t="shared" si="1552"/>
        <v>E355</v>
      </c>
      <c r="P4610" s="318"/>
      <c r="T4610" s="19" t="s">
        <v>1260</v>
      </c>
    </row>
    <row r="4611" spans="1:20" outlineLevel="2" x14ac:dyDescent="0.25">
      <c r="A4611" t="s">
        <v>375</v>
      </c>
      <c r="B4611" t="str">
        <f t="shared" si="1549"/>
        <v>E355 TSM Poles, N Intertie-4</v>
      </c>
      <c r="C4611" s="19" t="s">
        <v>1230</v>
      </c>
      <c r="E4611" s="27">
        <v>43220</v>
      </c>
      <c r="F4611" s="249">
        <v>3516564.77</v>
      </c>
      <c r="G4611" s="67">
        <v>3.04E-2</v>
      </c>
      <c r="H4611" s="250">
        <v>8908.630000000001</v>
      </c>
      <c r="I4611" s="249">
        <f t="shared" si="1550"/>
        <v>3516564.77</v>
      </c>
      <c r="J4611" s="67">
        <f t="shared" si="1544"/>
        <v>3.04E-2</v>
      </c>
      <c r="K4611" s="259">
        <f t="shared" si="1551"/>
        <v>8908.6307506666672</v>
      </c>
      <c r="L4611" s="250">
        <f t="shared" si="1535"/>
        <v>0</v>
      </c>
      <c r="M4611" s="19" t="s">
        <v>1260</v>
      </c>
      <c r="O4611" s="32" t="str">
        <f t="shared" si="1552"/>
        <v>E355</v>
      </c>
      <c r="P4611" s="318"/>
      <c r="T4611" s="19" t="s">
        <v>1260</v>
      </c>
    </row>
    <row r="4612" spans="1:20" outlineLevel="2" x14ac:dyDescent="0.25">
      <c r="A4612" t="s">
        <v>375</v>
      </c>
      <c r="B4612" t="str">
        <f t="shared" si="1549"/>
        <v>E355 TSM Poles, N Intertie-5</v>
      </c>
      <c r="C4612" s="19" t="s">
        <v>1230</v>
      </c>
      <c r="E4612" s="27">
        <v>43251</v>
      </c>
      <c r="F4612" s="249">
        <v>3516564.77</v>
      </c>
      <c r="G4612" s="67">
        <v>3.04E-2</v>
      </c>
      <c r="H4612" s="250">
        <v>8908.630000000001</v>
      </c>
      <c r="I4612" s="249">
        <f t="shared" si="1550"/>
        <v>3516564.77</v>
      </c>
      <c r="J4612" s="67">
        <f t="shared" si="1544"/>
        <v>3.04E-2</v>
      </c>
      <c r="K4612" s="259">
        <f t="shared" si="1551"/>
        <v>8908.6307506666672</v>
      </c>
      <c r="L4612" s="250">
        <f t="shared" si="1535"/>
        <v>0</v>
      </c>
      <c r="M4612" s="19" t="s">
        <v>1260</v>
      </c>
      <c r="O4612" s="32" t="str">
        <f t="shared" si="1552"/>
        <v>E355</v>
      </c>
      <c r="P4612" s="318"/>
      <c r="T4612" s="19" t="s">
        <v>1260</v>
      </c>
    </row>
    <row r="4613" spans="1:20" outlineLevel="2" x14ac:dyDescent="0.25">
      <c r="A4613" t="s">
        <v>375</v>
      </c>
      <c r="B4613" t="str">
        <f t="shared" si="1549"/>
        <v>E355 TSM Poles, N Intertie-6</v>
      </c>
      <c r="C4613" s="19" t="s">
        <v>1230</v>
      </c>
      <c r="E4613" s="27">
        <v>43281</v>
      </c>
      <c r="F4613" s="249">
        <v>3516564.77</v>
      </c>
      <c r="G4613" s="67">
        <v>3.04E-2</v>
      </c>
      <c r="H4613" s="250">
        <v>8908.630000000001</v>
      </c>
      <c r="I4613" s="249">
        <f t="shared" si="1550"/>
        <v>3516564.77</v>
      </c>
      <c r="J4613" s="67">
        <f t="shared" si="1544"/>
        <v>3.04E-2</v>
      </c>
      <c r="K4613" s="259">
        <f t="shared" si="1551"/>
        <v>8908.6307506666672</v>
      </c>
      <c r="L4613" s="250">
        <f t="shared" si="1535"/>
        <v>0</v>
      </c>
      <c r="M4613" s="19" t="s">
        <v>1260</v>
      </c>
      <c r="O4613" s="32" t="str">
        <f t="shared" si="1552"/>
        <v>E355</v>
      </c>
      <c r="P4613" s="318"/>
      <c r="T4613" s="19" t="s">
        <v>1260</v>
      </c>
    </row>
    <row r="4614" spans="1:20" outlineLevel="2" x14ac:dyDescent="0.25">
      <c r="A4614" t="s">
        <v>375</v>
      </c>
      <c r="B4614" t="str">
        <f t="shared" si="1549"/>
        <v>E355 TSM Poles, N Intertie-7</v>
      </c>
      <c r="C4614" s="19" t="s">
        <v>1230</v>
      </c>
      <c r="E4614" s="27">
        <v>43312</v>
      </c>
      <c r="F4614" s="249">
        <v>3516564.77</v>
      </c>
      <c r="G4614" s="67">
        <v>3.04E-2</v>
      </c>
      <c r="H4614" s="250">
        <v>8908.630000000001</v>
      </c>
      <c r="I4614" s="249">
        <f t="shared" si="1550"/>
        <v>3516564.77</v>
      </c>
      <c r="J4614" s="67">
        <f t="shared" si="1544"/>
        <v>3.04E-2</v>
      </c>
      <c r="K4614" s="259">
        <f t="shared" si="1551"/>
        <v>8908.6307506666672</v>
      </c>
      <c r="L4614" s="250">
        <f t="shared" si="1535"/>
        <v>0</v>
      </c>
      <c r="M4614" s="19" t="s">
        <v>1260</v>
      </c>
      <c r="O4614" s="32" t="str">
        <f t="shared" si="1552"/>
        <v>E355</v>
      </c>
      <c r="P4614" s="318"/>
      <c r="T4614" s="19" t="s">
        <v>1260</v>
      </c>
    </row>
    <row r="4615" spans="1:20" outlineLevel="2" x14ac:dyDescent="0.25">
      <c r="A4615" t="s">
        <v>375</v>
      </c>
      <c r="B4615" t="str">
        <f t="shared" si="1549"/>
        <v>E355 TSM Poles, N Intertie-8</v>
      </c>
      <c r="C4615" s="19" t="s">
        <v>1230</v>
      </c>
      <c r="E4615" s="27">
        <v>43343</v>
      </c>
      <c r="F4615" s="249">
        <v>3516564.77</v>
      </c>
      <c r="G4615" s="67">
        <v>3.04E-2</v>
      </c>
      <c r="H4615" s="250">
        <v>8908.630000000001</v>
      </c>
      <c r="I4615" s="249">
        <f t="shared" si="1550"/>
        <v>3516564.77</v>
      </c>
      <c r="J4615" s="67">
        <f t="shared" si="1544"/>
        <v>3.04E-2</v>
      </c>
      <c r="K4615" s="259">
        <f t="shared" si="1551"/>
        <v>8908.6307506666672</v>
      </c>
      <c r="L4615" s="250">
        <f t="shared" si="1535"/>
        <v>0</v>
      </c>
      <c r="M4615" s="19" t="s">
        <v>1260</v>
      </c>
      <c r="O4615" s="32" t="str">
        <f t="shared" si="1552"/>
        <v>E355</v>
      </c>
      <c r="P4615" s="318"/>
      <c r="T4615" s="19" t="s">
        <v>1260</v>
      </c>
    </row>
    <row r="4616" spans="1:20" outlineLevel="2" x14ac:dyDescent="0.25">
      <c r="A4616" t="s">
        <v>375</v>
      </c>
      <c r="B4616" t="str">
        <f t="shared" si="1549"/>
        <v>E355 TSM Poles, N Intertie-9</v>
      </c>
      <c r="C4616" s="19" t="s">
        <v>1230</v>
      </c>
      <c r="E4616" s="27">
        <v>43373</v>
      </c>
      <c r="F4616" s="249">
        <v>3516564.77</v>
      </c>
      <c r="G4616" s="67">
        <v>3.04E-2</v>
      </c>
      <c r="H4616" s="250">
        <v>8908.630000000001</v>
      </c>
      <c r="I4616" s="249">
        <f t="shared" si="1550"/>
        <v>3516564.77</v>
      </c>
      <c r="J4616" s="67">
        <f t="shared" si="1544"/>
        <v>3.04E-2</v>
      </c>
      <c r="K4616" s="259">
        <f t="shared" si="1551"/>
        <v>8908.6307506666672</v>
      </c>
      <c r="L4616" s="250">
        <f t="shared" si="1535"/>
        <v>0</v>
      </c>
      <c r="M4616" s="19" t="s">
        <v>1260</v>
      </c>
      <c r="O4616" s="32" t="str">
        <f t="shared" si="1552"/>
        <v>E355</v>
      </c>
      <c r="P4616" s="318"/>
      <c r="T4616" s="19" t="s">
        <v>1260</v>
      </c>
    </row>
    <row r="4617" spans="1:20" outlineLevel="2" x14ac:dyDescent="0.25">
      <c r="A4617" t="s">
        <v>375</v>
      </c>
      <c r="B4617" t="str">
        <f t="shared" si="1549"/>
        <v>E355 TSM Poles, N Intertie-10</v>
      </c>
      <c r="C4617" s="19" t="s">
        <v>1230</v>
      </c>
      <c r="E4617" s="27">
        <v>43404</v>
      </c>
      <c r="F4617" s="249">
        <v>3516564.77</v>
      </c>
      <c r="G4617" s="67">
        <v>3.04E-2</v>
      </c>
      <c r="H4617" s="250">
        <v>8908.630000000001</v>
      </c>
      <c r="I4617" s="249">
        <f t="shared" si="1550"/>
        <v>3516564.77</v>
      </c>
      <c r="J4617" s="67">
        <f t="shared" si="1544"/>
        <v>3.04E-2</v>
      </c>
      <c r="K4617" s="259">
        <f t="shared" si="1551"/>
        <v>8908.6307506666672</v>
      </c>
      <c r="L4617" s="250">
        <f t="shared" si="1535"/>
        <v>0</v>
      </c>
      <c r="M4617" s="19" t="s">
        <v>1260</v>
      </c>
      <c r="O4617" s="32" t="str">
        <f t="shared" si="1552"/>
        <v>E355</v>
      </c>
      <c r="P4617" s="318"/>
      <c r="T4617" s="19" t="s">
        <v>1260</v>
      </c>
    </row>
    <row r="4618" spans="1:20" outlineLevel="2" x14ac:dyDescent="0.25">
      <c r="A4618" t="s">
        <v>375</v>
      </c>
      <c r="B4618" t="str">
        <f t="shared" si="1549"/>
        <v>E355 TSM Poles, N Intertie-11</v>
      </c>
      <c r="C4618" s="19" t="s">
        <v>1230</v>
      </c>
      <c r="E4618" s="27">
        <v>43434</v>
      </c>
      <c r="F4618" s="249">
        <v>3516564.77</v>
      </c>
      <c r="G4618" s="67">
        <v>3.04E-2</v>
      </c>
      <c r="H4618" s="250">
        <v>8908.630000000001</v>
      </c>
      <c r="I4618" s="249">
        <f t="shared" si="1550"/>
        <v>3516564.77</v>
      </c>
      <c r="J4618" s="67">
        <f t="shared" si="1544"/>
        <v>3.04E-2</v>
      </c>
      <c r="K4618" s="259">
        <f t="shared" si="1551"/>
        <v>8908.6307506666672</v>
      </c>
      <c r="L4618" s="250">
        <f t="shared" si="1535"/>
        <v>0</v>
      </c>
      <c r="M4618" s="19" t="s">
        <v>1260</v>
      </c>
      <c r="O4618" s="32" t="str">
        <f t="shared" si="1552"/>
        <v>E355</v>
      </c>
      <c r="P4618" s="318"/>
      <c r="T4618" s="19" t="s">
        <v>1260</v>
      </c>
    </row>
    <row r="4619" spans="1:20" outlineLevel="2" x14ac:dyDescent="0.25">
      <c r="A4619" t="s">
        <v>375</v>
      </c>
      <c r="B4619" t="str">
        <f t="shared" si="1549"/>
        <v>E355 TSM Poles, N Intertie-12</v>
      </c>
      <c r="C4619" s="19" t="s">
        <v>1230</v>
      </c>
      <c r="E4619" s="27">
        <v>43465</v>
      </c>
      <c r="F4619" s="249">
        <v>3516564.77</v>
      </c>
      <c r="G4619" s="67">
        <v>3.04E-2</v>
      </c>
      <c r="H4619" s="250">
        <v>8908.630000000001</v>
      </c>
      <c r="I4619" s="249">
        <f t="shared" si="1550"/>
        <v>3516564.77</v>
      </c>
      <c r="J4619" s="67">
        <f t="shared" si="1544"/>
        <v>3.04E-2</v>
      </c>
      <c r="K4619" s="259">
        <f t="shared" si="1551"/>
        <v>8908.6307506666672</v>
      </c>
      <c r="L4619" s="250">
        <f t="shared" si="1535"/>
        <v>0</v>
      </c>
      <c r="M4619" s="19" t="s">
        <v>1260</v>
      </c>
      <c r="O4619" s="32" t="str">
        <f t="shared" si="1552"/>
        <v>E355</v>
      </c>
      <c r="P4619" s="318"/>
      <c r="T4619" s="19" t="s">
        <v>1260</v>
      </c>
    </row>
    <row r="4620" spans="1:20" s="19" customFormat="1" ht="15.75" outlineLevel="1" thickBot="1" x14ac:dyDescent="0.3">
      <c r="A4620" s="28" t="s">
        <v>978</v>
      </c>
      <c r="C4620" s="20" t="s">
        <v>1233</v>
      </c>
      <c r="E4620" s="104" t="s">
        <v>1266</v>
      </c>
      <c r="F4620" s="29"/>
      <c r="G4620" s="30"/>
      <c r="H4620" s="41">
        <f>SUBTOTAL(9,H4608:H4619)</f>
        <v>106903.56000000004</v>
      </c>
      <c r="I4620" s="29"/>
      <c r="J4620" s="30">
        <f t="shared" si="1544"/>
        <v>0</v>
      </c>
      <c r="K4620" s="41">
        <f>SUBTOTAL(9,K4608:K4619)</f>
        <v>106903.56900799998</v>
      </c>
      <c r="L4620" s="41">
        <f t="shared" si="1535"/>
        <v>0.01</v>
      </c>
      <c r="O4620" s="32" t="str">
        <f>LEFT(A4620,5)</f>
        <v xml:space="preserve">E355 </v>
      </c>
      <c r="P4620" s="318">
        <f>-L4620/2</f>
        <v>-5.0000000000000001E-3</v>
      </c>
    </row>
    <row r="4621" spans="1:20" ht="15.75" outlineLevel="2" thickTop="1" x14ac:dyDescent="0.25">
      <c r="A4621" t="s">
        <v>376</v>
      </c>
      <c r="B4621" t="str">
        <f t="shared" ref="B4621:B4632" si="1553">CONCATENATE(A4621,"-",MONTH(E4621))</f>
        <v>E355 TSM Poles, Wild Horse-WindRidg-1</v>
      </c>
      <c r="C4621" s="19" t="s">
        <v>1230</v>
      </c>
      <c r="E4621" s="27">
        <v>43131</v>
      </c>
      <c r="F4621" s="249">
        <v>715773.63</v>
      </c>
      <c r="G4621" s="67">
        <v>3.04E-2</v>
      </c>
      <c r="H4621" s="250">
        <v>1813.3</v>
      </c>
      <c r="I4621" s="249">
        <f t="shared" ref="I4621:I4632" si="1554">VLOOKUP(CONCATENATE(A4621,"-12"),$B$6:$F$7816,5,FALSE)</f>
        <v>697640.75</v>
      </c>
      <c r="J4621" s="67">
        <f t="shared" si="1544"/>
        <v>3.04E-2</v>
      </c>
      <c r="K4621" s="259">
        <f t="shared" ref="K4621:K4632" si="1555">I4621*J4621/12</f>
        <v>1767.3565666666666</v>
      </c>
      <c r="L4621" s="250">
        <f t="shared" si="1535"/>
        <v>-45.94</v>
      </c>
      <c r="M4621" s="19" t="s">
        <v>1260</v>
      </c>
      <c r="O4621" s="32" t="str">
        <f t="shared" ref="O4621:O4632" si="1556">LEFT(A4621,4)</f>
        <v>E355</v>
      </c>
      <c r="P4621" s="318"/>
      <c r="T4621" s="19" t="s">
        <v>1260</v>
      </c>
    </row>
    <row r="4622" spans="1:20" outlineLevel="2" x14ac:dyDescent="0.25">
      <c r="A4622" t="s">
        <v>376</v>
      </c>
      <c r="B4622" t="str">
        <f t="shared" si="1553"/>
        <v>E355 TSM Poles, Wild Horse-WindRidg-2</v>
      </c>
      <c r="C4622" s="19" t="s">
        <v>1230</v>
      </c>
      <c r="E4622" s="27">
        <v>43159</v>
      </c>
      <c r="F4622" s="249">
        <v>678954.07</v>
      </c>
      <c r="G4622" s="67">
        <v>3.04E-2</v>
      </c>
      <c r="H4622" s="250">
        <v>1720.02</v>
      </c>
      <c r="I4622" s="249">
        <f t="shared" si="1554"/>
        <v>697640.75</v>
      </c>
      <c r="J4622" s="67">
        <f t="shared" si="1544"/>
        <v>3.04E-2</v>
      </c>
      <c r="K4622" s="259">
        <f t="shared" si="1555"/>
        <v>1767.3565666666666</v>
      </c>
      <c r="L4622" s="250">
        <f t="shared" si="1535"/>
        <v>47.34</v>
      </c>
      <c r="M4622" s="19" t="s">
        <v>1260</v>
      </c>
      <c r="O4622" s="32" t="str">
        <f t="shared" si="1556"/>
        <v>E355</v>
      </c>
      <c r="P4622" s="318"/>
      <c r="T4622" s="19" t="s">
        <v>1260</v>
      </c>
    </row>
    <row r="4623" spans="1:20" outlineLevel="2" x14ac:dyDescent="0.25">
      <c r="A4623" t="s">
        <v>376</v>
      </c>
      <c r="B4623" t="str">
        <f t="shared" si="1553"/>
        <v>E355 TSM Poles, Wild Horse-WindRidg-3</v>
      </c>
      <c r="C4623" s="19" t="s">
        <v>1230</v>
      </c>
      <c r="E4623" s="27">
        <v>43190</v>
      </c>
      <c r="F4623" s="249">
        <v>678954.07</v>
      </c>
      <c r="G4623" s="67">
        <v>3.04E-2</v>
      </c>
      <c r="H4623" s="250">
        <v>1720.02</v>
      </c>
      <c r="I4623" s="249">
        <f t="shared" si="1554"/>
        <v>697640.75</v>
      </c>
      <c r="J4623" s="67">
        <f t="shared" si="1544"/>
        <v>3.04E-2</v>
      </c>
      <c r="K4623" s="259">
        <f t="shared" si="1555"/>
        <v>1767.3565666666666</v>
      </c>
      <c r="L4623" s="250">
        <f t="shared" si="1535"/>
        <v>47.34</v>
      </c>
      <c r="M4623" s="19" t="s">
        <v>1260</v>
      </c>
      <c r="O4623" s="32" t="str">
        <f t="shared" si="1556"/>
        <v>E355</v>
      </c>
      <c r="P4623" s="318"/>
      <c r="T4623" s="19" t="s">
        <v>1260</v>
      </c>
    </row>
    <row r="4624" spans="1:20" outlineLevel="2" x14ac:dyDescent="0.25">
      <c r="A4624" t="s">
        <v>376</v>
      </c>
      <c r="B4624" t="str">
        <f t="shared" si="1553"/>
        <v>E355 TSM Poles, Wild Horse-WindRidg-4</v>
      </c>
      <c r="C4624" s="19" t="s">
        <v>1230</v>
      </c>
      <c r="E4624" s="27">
        <v>43220</v>
      </c>
      <c r="F4624" s="249">
        <v>678954.07</v>
      </c>
      <c r="G4624" s="67">
        <v>3.04E-2</v>
      </c>
      <c r="H4624" s="250">
        <v>1720.02</v>
      </c>
      <c r="I4624" s="249">
        <f t="shared" si="1554"/>
        <v>697640.75</v>
      </c>
      <c r="J4624" s="67">
        <f t="shared" si="1544"/>
        <v>3.04E-2</v>
      </c>
      <c r="K4624" s="259">
        <f t="shared" si="1555"/>
        <v>1767.3565666666666</v>
      </c>
      <c r="L4624" s="250">
        <f t="shared" si="1535"/>
        <v>47.34</v>
      </c>
      <c r="M4624" s="19" t="s">
        <v>1260</v>
      </c>
      <c r="O4624" s="32" t="str">
        <f t="shared" si="1556"/>
        <v>E355</v>
      </c>
      <c r="P4624" s="318"/>
      <c r="T4624" s="19" t="s">
        <v>1260</v>
      </c>
    </row>
    <row r="4625" spans="1:20" outlineLevel="2" x14ac:dyDescent="0.25">
      <c r="A4625" t="s">
        <v>376</v>
      </c>
      <c r="B4625" t="str">
        <f t="shared" si="1553"/>
        <v>E355 TSM Poles, Wild Horse-WindRidg-5</v>
      </c>
      <c r="C4625" s="19" t="s">
        <v>1230</v>
      </c>
      <c r="E4625" s="27">
        <v>43251</v>
      </c>
      <c r="F4625" s="249">
        <v>678954.07</v>
      </c>
      <c r="G4625" s="67">
        <v>3.04E-2</v>
      </c>
      <c r="H4625" s="250">
        <v>1720.02</v>
      </c>
      <c r="I4625" s="249">
        <f t="shared" si="1554"/>
        <v>697640.75</v>
      </c>
      <c r="J4625" s="67">
        <f t="shared" si="1544"/>
        <v>3.04E-2</v>
      </c>
      <c r="K4625" s="259">
        <f t="shared" si="1555"/>
        <v>1767.3565666666666</v>
      </c>
      <c r="L4625" s="250">
        <f t="shared" si="1535"/>
        <v>47.34</v>
      </c>
      <c r="M4625" s="19" t="s">
        <v>1260</v>
      </c>
      <c r="O4625" s="32" t="str">
        <f t="shared" si="1556"/>
        <v>E355</v>
      </c>
      <c r="P4625" s="318"/>
      <c r="T4625" s="19" t="s">
        <v>1260</v>
      </c>
    </row>
    <row r="4626" spans="1:20" outlineLevel="2" x14ac:dyDescent="0.25">
      <c r="A4626" t="s">
        <v>376</v>
      </c>
      <c r="B4626" t="str">
        <f t="shared" si="1553"/>
        <v>E355 TSM Poles, Wild Horse-WindRidg-6</v>
      </c>
      <c r="C4626" s="19" t="s">
        <v>1230</v>
      </c>
      <c r="E4626" s="27">
        <v>43281</v>
      </c>
      <c r="F4626" s="249">
        <v>678954.07</v>
      </c>
      <c r="G4626" s="67">
        <v>3.04E-2</v>
      </c>
      <c r="H4626" s="250">
        <v>1720.02</v>
      </c>
      <c r="I4626" s="249">
        <f t="shared" si="1554"/>
        <v>697640.75</v>
      </c>
      <c r="J4626" s="67">
        <f t="shared" si="1544"/>
        <v>3.04E-2</v>
      </c>
      <c r="K4626" s="259">
        <f t="shared" si="1555"/>
        <v>1767.3565666666666</v>
      </c>
      <c r="L4626" s="250">
        <f t="shared" si="1535"/>
        <v>47.34</v>
      </c>
      <c r="M4626" s="19" t="s">
        <v>1260</v>
      </c>
      <c r="O4626" s="32" t="str">
        <f t="shared" si="1556"/>
        <v>E355</v>
      </c>
      <c r="P4626" s="318"/>
      <c r="T4626" s="19" t="s">
        <v>1260</v>
      </c>
    </row>
    <row r="4627" spans="1:20" outlineLevel="2" x14ac:dyDescent="0.25">
      <c r="A4627" t="s">
        <v>376</v>
      </c>
      <c r="B4627" t="str">
        <f t="shared" si="1553"/>
        <v>E355 TSM Poles, Wild Horse-WindRidg-7</v>
      </c>
      <c r="C4627" s="19" t="s">
        <v>1230</v>
      </c>
      <c r="E4627" s="27">
        <v>43312</v>
      </c>
      <c r="F4627" s="249">
        <v>678954.07</v>
      </c>
      <c r="G4627" s="67">
        <v>3.04E-2</v>
      </c>
      <c r="H4627" s="250">
        <v>1720.02</v>
      </c>
      <c r="I4627" s="249">
        <f t="shared" si="1554"/>
        <v>697640.75</v>
      </c>
      <c r="J4627" s="67">
        <f t="shared" si="1544"/>
        <v>3.04E-2</v>
      </c>
      <c r="K4627" s="259">
        <f t="shared" si="1555"/>
        <v>1767.3565666666666</v>
      </c>
      <c r="L4627" s="250">
        <f t="shared" si="1535"/>
        <v>47.34</v>
      </c>
      <c r="M4627" s="19" t="s">
        <v>1260</v>
      </c>
      <c r="O4627" s="32" t="str">
        <f t="shared" si="1556"/>
        <v>E355</v>
      </c>
      <c r="P4627" s="318"/>
      <c r="T4627" s="19" t="s">
        <v>1260</v>
      </c>
    </row>
    <row r="4628" spans="1:20" outlineLevel="2" x14ac:dyDescent="0.25">
      <c r="A4628" t="s">
        <v>376</v>
      </c>
      <c r="B4628" t="str">
        <f t="shared" si="1553"/>
        <v>E355 TSM Poles, Wild Horse-WindRidg-8</v>
      </c>
      <c r="C4628" s="19" t="s">
        <v>1230</v>
      </c>
      <c r="E4628" s="27">
        <v>43343</v>
      </c>
      <c r="F4628" s="249">
        <v>678954.07</v>
      </c>
      <c r="G4628" s="67">
        <v>3.04E-2</v>
      </c>
      <c r="H4628" s="250">
        <v>1720.02</v>
      </c>
      <c r="I4628" s="249">
        <f t="shared" si="1554"/>
        <v>697640.75</v>
      </c>
      <c r="J4628" s="67">
        <f t="shared" si="1544"/>
        <v>3.04E-2</v>
      </c>
      <c r="K4628" s="259">
        <f t="shared" si="1555"/>
        <v>1767.3565666666666</v>
      </c>
      <c r="L4628" s="250">
        <f t="shared" ref="L4628:L4691" si="1557">ROUND(K4628-H4628,2)</f>
        <v>47.34</v>
      </c>
      <c r="M4628" s="19" t="s">
        <v>1260</v>
      </c>
      <c r="O4628" s="32" t="str">
        <f t="shared" si="1556"/>
        <v>E355</v>
      </c>
      <c r="P4628" s="318"/>
      <c r="T4628" s="19" t="s">
        <v>1260</v>
      </c>
    </row>
    <row r="4629" spans="1:20" outlineLevel="2" x14ac:dyDescent="0.25">
      <c r="A4629" t="s">
        <v>376</v>
      </c>
      <c r="B4629" t="str">
        <f t="shared" si="1553"/>
        <v>E355 TSM Poles, Wild Horse-WindRidg-9</v>
      </c>
      <c r="C4629" s="19" t="s">
        <v>1230</v>
      </c>
      <c r="E4629" s="27">
        <v>43373</v>
      </c>
      <c r="F4629" s="249">
        <v>678954.07</v>
      </c>
      <c r="G4629" s="67">
        <v>3.04E-2</v>
      </c>
      <c r="H4629" s="250">
        <v>1720.02</v>
      </c>
      <c r="I4629" s="249">
        <f t="shared" si="1554"/>
        <v>697640.75</v>
      </c>
      <c r="J4629" s="67">
        <f t="shared" si="1544"/>
        <v>3.04E-2</v>
      </c>
      <c r="K4629" s="259">
        <f t="shared" si="1555"/>
        <v>1767.3565666666666</v>
      </c>
      <c r="L4629" s="250">
        <f t="shared" si="1557"/>
        <v>47.34</v>
      </c>
      <c r="M4629" s="19" t="s">
        <v>1260</v>
      </c>
      <c r="O4629" s="32" t="str">
        <f t="shared" si="1556"/>
        <v>E355</v>
      </c>
      <c r="P4629" s="318"/>
      <c r="T4629" s="19" t="s">
        <v>1260</v>
      </c>
    </row>
    <row r="4630" spans="1:20" outlineLevel="2" x14ac:dyDescent="0.25">
      <c r="A4630" t="s">
        <v>376</v>
      </c>
      <c r="B4630" t="str">
        <f t="shared" si="1553"/>
        <v>E355 TSM Poles, Wild Horse-WindRidg-10</v>
      </c>
      <c r="C4630" s="19" t="s">
        <v>1230</v>
      </c>
      <c r="E4630" s="27">
        <v>43404</v>
      </c>
      <c r="F4630" s="249">
        <v>678954.07</v>
      </c>
      <c r="G4630" s="67">
        <v>3.04E-2</v>
      </c>
      <c r="H4630" s="250">
        <v>1720.02</v>
      </c>
      <c r="I4630" s="249">
        <f t="shared" si="1554"/>
        <v>697640.75</v>
      </c>
      <c r="J4630" s="67">
        <f t="shared" si="1544"/>
        <v>3.04E-2</v>
      </c>
      <c r="K4630" s="259">
        <f t="shared" si="1555"/>
        <v>1767.3565666666666</v>
      </c>
      <c r="L4630" s="250">
        <f t="shared" si="1557"/>
        <v>47.34</v>
      </c>
      <c r="M4630" s="19" t="s">
        <v>1260</v>
      </c>
      <c r="O4630" s="32" t="str">
        <f t="shared" si="1556"/>
        <v>E355</v>
      </c>
      <c r="P4630" s="318"/>
      <c r="T4630" s="19" t="s">
        <v>1260</v>
      </c>
    </row>
    <row r="4631" spans="1:20" outlineLevel="2" x14ac:dyDescent="0.25">
      <c r="A4631" t="s">
        <v>376</v>
      </c>
      <c r="B4631" t="str">
        <f t="shared" si="1553"/>
        <v>E355 TSM Poles, Wild Horse-WindRidg-11</v>
      </c>
      <c r="C4631" s="19" t="s">
        <v>1230</v>
      </c>
      <c r="E4631" s="27">
        <v>43434</v>
      </c>
      <c r="F4631" s="249">
        <v>678954.07</v>
      </c>
      <c r="G4631" s="67">
        <v>3.04E-2</v>
      </c>
      <c r="H4631" s="250">
        <v>1720.02</v>
      </c>
      <c r="I4631" s="249">
        <f t="shared" si="1554"/>
        <v>697640.75</v>
      </c>
      <c r="J4631" s="67">
        <f t="shared" si="1544"/>
        <v>3.04E-2</v>
      </c>
      <c r="K4631" s="259">
        <f t="shared" si="1555"/>
        <v>1767.3565666666666</v>
      </c>
      <c r="L4631" s="250">
        <f t="shared" si="1557"/>
        <v>47.34</v>
      </c>
      <c r="M4631" s="19" t="s">
        <v>1260</v>
      </c>
      <c r="O4631" s="32" t="str">
        <f t="shared" si="1556"/>
        <v>E355</v>
      </c>
      <c r="P4631" s="318"/>
      <c r="T4631" s="19" t="s">
        <v>1260</v>
      </c>
    </row>
    <row r="4632" spans="1:20" outlineLevel="2" x14ac:dyDescent="0.25">
      <c r="A4632" t="s">
        <v>376</v>
      </c>
      <c r="B4632" t="str">
        <f t="shared" si="1553"/>
        <v>E355 TSM Poles, Wild Horse-WindRidg-12</v>
      </c>
      <c r="C4632" s="19" t="s">
        <v>1230</v>
      </c>
      <c r="E4632" s="27">
        <v>43465</v>
      </c>
      <c r="F4632" s="249">
        <v>697640.75</v>
      </c>
      <c r="G4632" s="67">
        <v>3.04E-2</v>
      </c>
      <c r="H4632" s="250">
        <v>1767.36</v>
      </c>
      <c r="I4632" s="249">
        <f t="shared" si="1554"/>
        <v>697640.75</v>
      </c>
      <c r="J4632" s="67">
        <f t="shared" si="1544"/>
        <v>3.04E-2</v>
      </c>
      <c r="K4632" s="259">
        <f t="shared" si="1555"/>
        <v>1767.3565666666666</v>
      </c>
      <c r="L4632" s="250">
        <f t="shared" si="1557"/>
        <v>0</v>
      </c>
      <c r="M4632" s="19" t="s">
        <v>1260</v>
      </c>
      <c r="O4632" s="32" t="str">
        <f t="shared" si="1556"/>
        <v>E355</v>
      </c>
      <c r="P4632" s="318"/>
      <c r="T4632" s="19" t="s">
        <v>1260</v>
      </c>
    </row>
    <row r="4633" spans="1:20" s="19" customFormat="1" ht="15.75" outlineLevel="1" thickBot="1" x14ac:dyDescent="0.3">
      <c r="A4633" s="28" t="s">
        <v>979</v>
      </c>
      <c r="C4633" s="20" t="s">
        <v>1233</v>
      </c>
      <c r="E4633" s="104" t="s">
        <v>1266</v>
      </c>
      <c r="F4633" s="29"/>
      <c r="G4633" s="30"/>
      <c r="H4633" s="41">
        <f>SUBTOTAL(9,H4621:H4632)</f>
        <v>20780.860000000004</v>
      </c>
      <c r="I4633" s="29"/>
      <c r="J4633" s="30">
        <f t="shared" si="1544"/>
        <v>0</v>
      </c>
      <c r="K4633" s="41">
        <f>SUBTOTAL(9,K4621:K4632)</f>
        <v>21208.2788</v>
      </c>
      <c r="L4633" s="41">
        <f t="shared" si="1557"/>
        <v>427.42</v>
      </c>
      <c r="O4633" s="32" t="str">
        <f>LEFT(A4633,5)</f>
        <v xml:space="preserve">E355 </v>
      </c>
      <c r="P4633" s="318">
        <f>-L4633/2</f>
        <v>-213.71</v>
      </c>
    </row>
    <row r="4634" spans="1:20" ht="15.75" outlineLevel="2" thickTop="1" x14ac:dyDescent="0.25">
      <c r="A4634" t="s">
        <v>377</v>
      </c>
      <c r="B4634" t="str">
        <f t="shared" ref="B4634:B4645" si="1558">CONCATENATE(A4634,"-",MONTH(E4634))</f>
        <v>E355 TSM Poles, Wind Ridge-NonProje-1</v>
      </c>
      <c r="C4634" s="19" t="s">
        <v>1230</v>
      </c>
      <c r="E4634" s="27">
        <v>43131</v>
      </c>
      <c r="F4634" s="249">
        <v>5509001.6799999997</v>
      </c>
      <c r="G4634" s="67">
        <v>3.04E-2</v>
      </c>
      <c r="H4634" s="250">
        <v>13956.140000000001</v>
      </c>
      <c r="I4634" s="249">
        <f t="shared" ref="I4634:I4645" si="1559">VLOOKUP(CONCATENATE(A4634,"-12"),$B$6:$F$7816,5,FALSE)</f>
        <v>5509001.6799999997</v>
      </c>
      <c r="J4634" s="67">
        <f t="shared" si="1544"/>
        <v>3.04E-2</v>
      </c>
      <c r="K4634" s="259">
        <f t="shared" ref="K4634:K4645" si="1560">I4634*J4634/12</f>
        <v>13956.137589333332</v>
      </c>
      <c r="L4634" s="250">
        <f t="shared" si="1557"/>
        <v>0</v>
      </c>
      <c r="M4634" s="19" t="s">
        <v>1260</v>
      </c>
      <c r="O4634" s="32" t="str">
        <f t="shared" ref="O4634:O4645" si="1561">LEFT(A4634,4)</f>
        <v>E355</v>
      </c>
      <c r="P4634" s="318"/>
      <c r="T4634" s="19" t="s">
        <v>1260</v>
      </c>
    </row>
    <row r="4635" spans="1:20" outlineLevel="2" x14ac:dyDescent="0.25">
      <c r="A4635" t="s">
        <v>377</v>
      </c>
      <c r="B4635" t="str">
        <f t="shared" si="1558"/>
        <v>E355 TSM Poles, Wind Ridge-NonProje-2</v>
      </c>
      <c r="C4635" s="19" t="s">
        <v>1230</v>
      </c>
      <c r="E4635" s="27">
        <v>43159</v>
      </c>
      <c r="F4635" s="249">
        <v>5509001.6799999997</v>
      </c>
      <c r="G4635" s="67">
        <v>3.04E-2</v>
      </c>
      <c r="H4635" s="250">
        <v>13956.140000000001</v>
      </c>
      <c r="I4635" s="249">
        <f t="shared" si="1559"/>
        <v>5509001.6799999997</v>
      </c>
      <c r="J4635" s="67">
        <f t="shared" si="1544"/>
        <v>3.04E-2</v>
      </c>
      <c r="K4635" s="259">
        <f t="shared" si="1560"/>
        <v>13956.137589333332</v>
      </c>
      <c r="L4635" s="250">
        <f t="shared" si="1557"/>
        <v>0</v>
      </c>
      <c r="M4635" s="19" t="s">
        <v>1260</v>
      </c>
      <c r="O4635" s="32" t="str">
        <f t="shared" si="1561"/>
        <v>E355</v>
      </c>
      <c r="P4635" s="318"/>
      <c r="T4635" s="19" t="s">
        <v>1260</v>
      </c>
    </row>
    <row r="4636" spans="1:20" outlineLevel="2" x14ac:dyDescent="0.25">
      <c r="A4636" t="s">
        <v>377</v>
      </c>
      <c r="B4636" t="str">
        <f t="shared" si="1558"/>
        <v>E355 TSM Poles, Wind Ridge-NonProje-3</v>
      </c>
      <c r="C4636" s="19" t="s">
        <v>1230</v>
      </c>
      <c r="E4636" s="27">
        <v>43190</v>
      </c>
      <c r="F4636" s="249">
        <v>5509001.6799999997</v>
      </c>
      <c r="G4636" s="67">
        <v>3.04E-2</v>
      </c>
      <c r="H4636" s="250">
        <v>13956.140000000001</v>
      </c>
      <c r="I4636" s="249">
        <f t="shared" si="1559"/>
        <v>5509001.6799999997</v>
      </c>
      <c r="J4636" s="67">
        <f t="shared" si="1544"/>
        <v>3.04E-2</v>
      </c>
      <c r="K4636" s="259">
        <f t="shared" si="1560"/>
        <v>13956.137589333332</v>
      </c>
      <c r="L4636" s="250">
        <f t="shared" si="1557"/>
        <v>0</v>
      </c>
      <c r="M4636" s="19" t="s">
        <v>1260</v>
      </c>
      <c r="O4636" s="32" t="str">
        <f t="shared" si="1561"/>
        <v>E355</v>
      </c>
      <c r="P4636" s="318"/>
      <c r="T4636" s="19" t="s">
        <v>1260</v>
      </c>
    </row>
    <row r="4637" spans="1:20" outlineLevel="2" x14ac:dyDescent="0.25">
      <c r="A4637" t="s">
        <v>377</v>
      </c>
      <c r="B4637" t="str">
        <f t="shared" si="1558"/>
        <v>E355 TSM Poles, Wind Ridge-NonProje-4</v>
      </c>
      <c r="C4637" s="19" t="s">
        <v>1230</v>
      </c>
      <c r="E4637" s="27">
        <v>43220</v>
      </c>
      <c r="F4637" s="249">
        <v>5509001.6799999997</v>
      </c>
      <c r="G4637" s="67">
        <v>3.04E-2</v>
      </c>
      <c r="H4637" s="250">
        <v>13956.140000000001</v>
      </c>
      <c r="I4637" s="249">
        <f t="shared" si="1559"/>
        <v>5509001.6799999997</v>
      </c>
      <c r="J4637" s="67">
        <f t="shared" si="1544"/>
        <v>3.04E-2</v>
      </c>
      <c r="K4637" s="259">
        <f t="shared" si="1560"/>
        <v>13956.137589333332</v>
      </c>
      <c r="L4637" s="250">
        <f t="shared" si="1557"/>
        <v>0</v>
      </c>
      <c r="M4637" s="19" t="s">
        <v>1260</v>
      </c>
      <c r="O4637" s="32" t="str">
        <f t="shared" si="1561"/>
        <v>E355</v>
      </c>
      <c r="P4637" s="318"/>
      <c r="T4637" s="19" t="s">
        <v>1260</v>
      </c>
    </row>
    <row r="4638" spans="1:20" outlineLevel="2" x14ac:dyDescent="0.25">
      <c r="A4638" t="s">
        <v>377</v>
      </c>
      <c r="B4638" t="str">
        <f t="shared" si="1558"/>
        <v>E355 TSM Poles, Wind Ridge-NonProje-5</v>
      </c>
      <c r="C4638" s="19" t="s">
        <v>1230</v>
      </c>
      <c r="E4638" s="27">
        <v>43251</v>
      </c>
      <c r="F4638" s="249">
        <v>5509001.6799999997</v>
      </c>
      <c r="G4638" s="67">
        <v>3.04E-2</v>
      </c>
      <c r="H4638" s="250">
        <v>13956.140000000001</v>
      </c>
      <c r="I4638" s="249">
        <f t="shared" si="1559"/>
        <v>5509001.6799999997</v>
      </c>
      <c r="J4638" s="67">
        <f t="shared" si="1544"/>
        <v>3.04E-2</v>
      </c>
      <c r="K4638" s="259">
        <f t="shared" si="1560"/>
        <v>13956.137589333332</v>
      </c>
      <c r="L4638" s="250">
        <f t="shared" si="1557"/>
        <v>0</v>
      </c>
      <c r="M4638" s="19" t="s">
        <v>1260</v>
      </c>
      <c r="O4638" s="32" t="str">
        <f t="shared" si="1561"/>
        <v>E355</v>
      </c>
      <c r="P4638" s="318"/>
      <c r="T4638" s="19" t="s">
        <v>1260</v>
      </c>
    </row>
    <row r="4639" spans="1:20" outlineLevel="2" x14ac:dyDescent="0.25">
      <c r="A4639" t="s">
        <v>377</v>
      </c>
      <c r="B4639" t="str">
        <f t="shared" si="1558"/>
        <v>E355 TSM Poles, Wind Ridge-NonProje-6</v>
      </c>
      <c r="C4639" s="19" t="s">
        <v>1230</v>
      </c>
      <c r="E4639" s="27">
        <v>43281</v>
      </c>
      <c r="F4639" s="249">
        <v>5509001.6799999997</v>
      </c>
      <c r="G4639" s="67">
        <v>3.04E-2</v>
      </c>
      <c r="H4639" s="250">
        <v>13956.140000000001</v>
      </c>
      <c r="I4639" s="249">
        <f t="shared" si="1559"/>
        <v>5509001.6799999997</v>
      </c>
      <c r="J4639" s="67">
        <f t="shared" si="1544"/>
        <v>3.04E-2</v>
      </c>
      <c r="K4639" s="259">
        <f t="shared" si="1560"/>
        <v>13956.137589333332</v>
      </c>
      <c r="L4639" s="250">
        <f t="shared" si="1557"/>
        <v>0</v>
      </c>
      <c r="M4639" s="19" t="s">
        <v>1260</v>
      </c>
      <c r="O4639" s="32" t="str">
        <f t="shared" si="1561"/>
        <v>E355</v>
      </c>
      <c r="P4639" s="318"/>
      <c r="T4639" s="19" t="s">
        <v>1260</v>
      </c>
    </row>
    <row r="4640" spans="1:20" outlineLevel="2" x14ac:dyDescent="0.25">
      <c r="A4640" t="s">
        <v>377</v>
      </c>
      <c r="B4640" t="str">
        <f t="shared" si="1558"/>
        <v>E355 TSM Poles, Wind Ridge-NonProje-7</v>
      </c>
      <c r="C4640" s="19" t="s">
        <v>1230</v>
      </c>
      <c r="E4640" s="27">
        <v>43312</v>
      </c>
      <c r="F4640" s="249">
        <v>5509001.6799999997</v>
      </c>
      <c r="G4640" s="67">
        <v>3.04E-2</v>
      </c>
      <c r="H4640" s="250">
        <v>13956.140000000001</v>
      </c>
      <c r="I4640" s="249">
        <f t="shared" si="1559"/>
        <v>5509001.6799999997</v>
      </c>
      <c r="J4640" s="67">
        <f t="shared" si="1544"/>
        <v>3.04E-2</v>
      </c>
      <c r="K4640" s="259">
        <f t="shared" si="1560"/>
        <v>13956.137589333332</v>
      </c>
      <c r="L4640" s="250">
        <f t="shared" si="1557"/>
        <v>0</v>
      </c>
      <c r="M4640" s="19" t="s">
        <v>1260</v>
      </c>
      <c r="O4640" s="32" t="str">
        <f t="shared" si="1561"/>
        <v>E355</v>
      </c>
      <c r="P4640" s="318"/>
      <c r="T4640" s="19" t="s">
        <v>1260</v>
      </c>
    </row>
    <row r="4641" spans="1:20" outlineLevel="2" x14ac:dyDescent="0.25">
      <c r="A4641" t="s">
        <v>377</v>
      </c>
      <c r="B4641" t="str">
        <f t="shared" si="1558"/>
        <v>E355 TSM Poles, Wind Ridge-NonProje-8</v>
      </c>
      <c r="C4641" s="19" t="s">
        <v>1230</v>
      </c>
      <c r="E4641" s="27">
        <v>43343</v>
      </c>
      <c r="F4641" s="249">
        <v>5509001.6799999997</v>
      </c>
      <c r="G4641" s="67">
        <v>3.04E-2</v>
      </c>
      <c r="H4641" s="250">
        <v>13956.140000000001</v>
      </c>
      <c r="I4641" s="249">
        <f t="shared" si="1559"/>
        <v>5509001.6799999997</v>
      </c>
      <c r="J4641" s="67">
        <f t="shared" si="1544"/>
        <v>3.04E-2</v>
      </c>
      <c r="K4641" s="259">
        <f t="shared" si="1560"/>
        <v>13956.137589333332</v>
      </c>
      <c r="L4641" s="250">
        <f t="shared" si="1557"/>
        <v>0</v>
      </c>
      <c r="M4641" s="19" t="s">
        <v>1260</v>
      </c>
      <c r="O4641" s="32" t="str">
        <f t="shared" si="1561"/>
        <v>E355</v>
      </c>
      <c r="P4641" s="318"/>
      <c r="T4641" s="19" t="s">
        <v>1260</v>
      </c>
    </row>
    <row r="4642" spans="1:20" outlineLevel="2" x14ac:dyDescent="0.25">
      <c r="A4642" t="s">
        <v>377</v>
      </c>
      <c r="B4642" t="str">
        <f t="shared" si="1558"/>
        <v>E355 TSM Poles, Wind Ridge-NonProje-9</v>
      </c>
      <c r="C4642" s="19" t="s">
        <v>1230</v>
      </c>
      <c r="E4642" s="27">
        <v>43373</v>
      </c>
      <c r="F4642" s="249">
        <v>5509001.6799999997</v>
      </c>
      <c r="G4642" s="67">
        <v>3.04E-2</v>
      </c>
      <c r="H4642" s="250">
        <v>13956.140000000001</v>
      </c>
      <c r="I4642" s="249">
        <f t="shared" si="1559"/>
        <v>5509001.6799999997</v>
      </c>
      <c r="J4642" s="67">
        <f t="shared" si="1544"/>
        <v>3.04E-2</v>
      </c>
      <c r="K4642" s="259">
        <f t="shared" si="1560"/>
        <v>13956.137589333332</v>
      </c>
      <c r="L4642" s="250">
        <f t="shared" si="1557"/>
        <v>0</v>
      </c>
      <c r="M4642" s="19" t="s">
        <v>1260</v>
      </c>
      <c r="O4642" s="32" t="str">
        <f t="shared" si="1561"/>
        <v>E355</v>
      </c>
      <c r="P4642" s="318"/>
      <c r="T4642" s="19" t="s">
        <v>1260</v>
      </c>
    </row>
    <row r="4643" spans="1:20" outlineLevel="2" x14ac:dyDescent="0.25">
      <c r="A4643" t="s">
        <v>377</v>
      </c>
      <c r="B4643" t="str">
        <f t="shared" si="1558"/>
        <v>E355 TSM Poles, Wind Ridge-NonProje-10</v>
      </c>
      <c r="C4643" s="19" t="s">
        <v>1230</v>
      </c>
      <c r="E4643" s="27">
        <v>43404</v>
      </c>
      <c r="F4643" s="249">
        <v>5509001.6799999997</v>
      </c>
      <c r="G4643" s="67">
        <v>3.04E-2</v>
      </c>
      <c r="H4643" s="250">
        <v>13956.140000000001</v>
      </c>
      <c r="I4643" s="249">
        <f t="shared" si="1559"/>
        <v>5509001.6799999997</v>
      </c>
      <c r="J4643" s="67">
        <f t="shared" si="1544"/>
        <v>3.04E-2</v>
      </c>
      <c r="K4643" s="259">
        <f t="shared" si="1560"/>
        <v>13956.137589333332</v>
      </c>
      <c r="L4643" s="250">
        <f t="shared" si="1557"/>
        <v>0</v>
      </c>
      <c r="M4643" s="19" t="s">
        <v>1260</v>
      </c>
      <c r="O4643" s="32" t="str">
        <f t="shared" si="1561"/>
        <v>E355</v>
      </c>
      <c r="P4643" s="318"/>
      <c r="T4643" s="19" t="s">
        <v>1260</v>
      </c>
    </row>
    <row r="4644" spans="1:20" outlineLevel="2" x14ac:dyDescent="0.25">
      <c r="A4644" t="s">
        <v>377</v>
      </c>
      <c r="B4644" t="str">
        <f t="shared" si="1558"/>
        <v>E355 TSM Poles, Wind Ridge-NonProje-11</v>
      </c>
      <c r="C4644" s="19" t="s">
        <v>1230</v>
      </c>
      <c r="E4644" s="27">
        <v>43434</v>
      </c>
      <c r="F4644" s="249">
        <v>5509001.6799999997</v>
      </c>
      <c r="G4644" s="67">
        <v>3.04E-2</v>
      </c>
      <c r="H4644" s="250">
        <v>13956.140000000001</v>
      </c>
      <c r="I4644" s="249">
        <f t="shared" si="1559"/>
        <v>5509001.6799999997</v>
      </c>
      <c r="J4644" s="67">
        <f t="shared" si="1544"/>
        <v>3.04E-2</v>
      </c>
      <c r="K4644" s="259">
        <f t="shared" si="1560"/>
        <v>13956.137589333332</v>
      </c>
      <c r="L4644" s="250">
        <f t="shared" si="1557"/>
        <v>0</v>
      </c>
      <c r="M4644" s="19" t="s">
        <v>1260</v>
      </c>
      <c r="O4644" s="32" t="str">
        <f t="shared" si="1561"/>
        <v>E355</v>
      </c>
      <c r="P4644" s="318"/>
      <c r="T4644" s="19" t="s">
        <v>1260</v>
      </c>
    </row>
    <row r="4645" spans="1:20" outlineLevel="2" x14ac:dyDescent="0.25">
      <c r="A4645" t="s">
        <v>377</v>
      </c>
      <c r="B4645" t="str">
        <f t="shared" si="1558"/>
        <v>E355 TSM Poles, Wind Ridge-NonProje-12</v>
      </c>
      <c r="C4645" s="19" t="s">
        <v>1230</v>
      </c>
      <c r="E4645" s="27">
        <v>43465</v>
      </c>
      <c r="F4645" s="249">
        <v>5509001.6799999997</v>
      </c>
      <c r="G4645" s="67">
        <v>3.04E-2</v>
      </c>
      <c r="H4645" s="250">
        <v>13956.140000000001</v>
      </c>
      <c r="I4645" s="249">
        <f t="shared" si="1559"/>
        <v>5509001.6799999997</v>
      </c>
      <c r="J4645" s="67">
        <f t="shared" si="1544"/>
        <v>3.04E-2</v>
      </c>
      <c r="K4645" s="259">
        <f t="shared" si="1560"/>
        <v>13956.137589333332</v>
      </c>
      <c r="L4645" s="250">
        <f t="shared" si="1557"/>
        <v>0</v>
      </c>
      <c r="M4645" s="19" t="s">
        <v>1260</v>
      </c>
      <c r="O4645" s="32" t="str">
        <f t="shared" si="1561"/>
        <v>E355</v>
      </c>
      <c r="P4645" s="318"/>
      <c r="T4645" s="19" t="s">
        <v>1260</v>
      </c>
    </row>
    <row r="4646" spans="1:20" s="19" customFormat="1" ht="15.75" outlineLevel="1" thickBot="1" x14ac:dyDescent="0.3">
      <c r="A4646" s="28" t="s">
        <v>980</v>
      </c>
      <c r="C4646" s="20" t="s">
        <v>1233</v>
      </c>
      <c r="E4646" s="104" t="s">
        <v>1266</v>
      </c>
      <c r="F4646" s="29"/>
      <c r="G4646" s="30"/>
      <c r="H4646" s="41">
        <f>SUBTOTAL(9,H4634:H4645)</f>
        <v>167473.68000000005</v>
      </c>
      <c r="I4646" s="29"/>
      <c r="J4646" s="30">
        <f t="shared" si="1544"/>
        <v>0</v>
      </c>
      <c r="K4646" s="41">
        <f>SUBTOTAL(9,K4634:K4645)</f>
        <v>167473.65107199998</v>
      </c>
      <c r="L4646" s="41">
        <f t="shared" si="1557"/>
        <v>-0.03</v>
      </c>
      <c r="O4646" s="32" t="str">
        <f>LEFT(A4646,5)</f>
        <v xml:space="preserve">E355 </v>
      </c>
      <c r="P4646" s="318">
        <f>-L4646/2</f>
        <v>1.4999999999999999E-2</v>
      </c>
    </row>
    <row r="4647" spans="1:20" ht="15.75" outlineLevel="2" thickTop="1" x14ac:dyDescent="0.25">
      <c r="A4647" t="s">
        <v>378</v>
      </c>
      <c r="B4647" t="str">
        <f t="shared" ref="B4647:B4658" si="1562">CONCATENATE(A4647,"-",MONTH(E4647))</f>
        <v>E3556 TSM Poles -1</v>
      </c>
      <c r="C4647" s="19" t="s">
        <v>1230</v>
      </c>
      <c r="E4647" s="27">
        <v>43131</v>
      </c>
      <c r="F4647" s="249">
        <v>96075824.650000006</v>
      </c>
      <c r="G4647" s="67">
        <v>3.2500000000000001E-2</v>
      </c>
      <c r="H4647" s="250">
        <v>260205.34999999998</v>
      </c>
      <c r="I4647" s="249">
        <f t="shared" ref="I4647:I4658" si="1563">VLOOKUP(CONCATENATE(A4647,"-12"),$B$6:$F$7816,5,FALSE)</f>
        <v>114034324.5</v>
      </c>
      <c r="J4647" s="67">
        <f t="shared" si="1544"/>
        <v>3.2500000000000001E-2</v>
      </c>
      <c r="K4647" s="259">
        <f t="shared" ref="K4647:K4658" si="1564">I4647*J4647/12</f>
        <v>308842.96218750003</v>
      </c>
      <c r="L4647" s="250">
        <f t="shared" si="1557"/>
        <v>48637.61</v>
      </c>
      <c r="M4647" s="19" t="s">
        <v>1260</v>
      </c>
      <c r="O4647" s="32" t="str">
        <f t="shared" ref="O4647:O4658" si="1565">LEFT(A4647,4)</f>
        <v>E355</v>
      </c>
      <c r="P4647" s="318"/>
      <c r="T4647" s="19" t="s">
        <v>1260</v>
      </c>
    </row>
    <row r="4648" spans="1:20" outlineLevel="2" x14ac:dyDescent="0.25">
      <c r="A4648" t="s">
        <v>378</v>
      </c>
      <c r="B4648" t="str">
        <f t="shared" si="1562"/>
        <v>E3556 TSM Poles -2</v>
      </c>
      <c r="C4648" s="19" t="s">
        <v>1230</v>
      </c>
      <c r="E4648" s="27">
        <v>43159</v>
      </c>
      <c r="F4648" s="249">
        <v>99305018.790000007</v>
      </c>
      <c r="G4648" s="67">
        <v>3.2500000000000001E-2</v>
      </c>
      <c r="H4648" s="250">
        <v>268951.09000000003</v>
      </c>
      <c r="I4648" s="249">
        <f t="shared" si="1563"/>
        <v>114034324.5</v>
      </c>
      <c r="J4648" s="67">
        <f t="shared" si="1544"/>
        <v>3.2500000000000001E-2</v>
      </c>
      <c r="K4648" s="259">
        <f t="shared" si="1564"/>
        <v>308842.96218750003</v>
      </c>
      <c r="L4648" s="250">
        <f t="shared" si="1557"/>
        <v>39891.870000000003</v>
      </c>
      <c r="M4648" s="19" t="s">
        <v>1260</v>
      </c>
      <c r="O4648" s="32" t="str">
        <f t="shared" si="1565"/>
        <v>E355</v>
      </c>
      <c r="P4648" s="318"/>
      <c r="T4648" s="19" t="s">
        <v>1260</v>
      </c>
    </row>
    <row r="4649" spans="1:20" outlineLevel="2" x14ac:dyDescent="0.25">
      <c r="A4649" t="s">
        <v>378</v>
      </c>
      <c r="B4649" t="str">
        <f t="shared" si="1562"/>
        <v>E3556 TSM Poles -3</v>
      </c>
      <c r="C4649" s="19" t="s">
        <v>1230</v>
      </c>
      <c r="E4649" s="27">
        <v>43190</v>
      </c>
      <c r="F4649" s="249">
        <v>100400521.69</v>
      </c>
      <c r="G4649" s="67">
        <v>3.2500000000000001E-2</v>
      </c>
      <c r="H4649" s="250">
        <v>271918.07999999996</v>
      </c>
      <c r="I4649" s="249">
        <f t="shared" si="1563"/>
        <v>114034324.5</v>
      </c>
      <c r="J4649" s="67">
        <f t="shared" si="1544"/>
        <v>3.2500000000000001E-2</v>
      </c>
      <c r="K4649" s="259">
        <f t="shared" si="1564"/>
        <v>308842.96218750003</v>
      </c>
      <c r="L4649" s="250">
        <f t="shared" si="1557"/>
        <v>36924.879999999997</v>
      </c>
      <c r="M4649" s="19" t="s">
        <v>1260</v>
      </c>
      <c r="O4649" s="32" t="str">
        <f t="shared" si="1565"/>
        <v>E355</v>
      </c>
      <c r="P4649" s="318"/>
      <c r="T4649" s="19" t="s">
        <v>1260</v>
      </c>
    </row>
    <row r="4650" spans="1:20" outlineLevel="2" x14ac:dyDescent="0.25">
      <c r="A4650" t="s">
        <v>378</v>
      </c>
      <c r="B4650" t="str">
        <f t="shared" si="1562"/>
        <v>E3556 TSM Poles -4</v>
      </c>
      <c r="C4650" s="19" t="s">
        <v>1230</v>
      </c>
      <c r="E4650" s="27">
        <v>43220</v>
      </c>
      <c r="F4650" s="249">
        <v>100669591.15000001</v>
      </c>
      <c r="G4650" s="67">
        <v>3.2500000000000001E-2</v>
      </c>
      <c r="H4650" s="250">
        <v>272646.81</v>
      </c>
      <c r="I4650" s="249">
        <f t="shared" si="1563"/>
        <v>114034324.5</v>
      </c>
      <c r="J4650" s="67">
        <f t="shared" si="1544"/>
        <v>3.2500000000000001E-2</v>
      </c>
      <c r="K4650" s="259">
        <f t="shared" si="1564"/>
        <v>308842.96218750003</v>
      </c>
      <c r="L4650" s="250">
        <f t="shared" si="1557"/>
        <v>36196.15</v>
      </c>
      <c r="M4650" s="19" t="s">
        <v>1260</v>
      </c>
      <c r="O4650" s="32" t="str">
        <f t="shared" si="1565"/>
        <v>E355</v>
      </c>
      <c r="P4650" s="318"/>
      <c r="T4650" s="19" t="s">
        <v>1260</v>
      </c>
    </row>
    <row r="4651" spans="1:20" outlineLevel="2" x14ac:dyDescent="0.25">
      <c r="A4651" t="s">
        <v>378</v>
      </c>
      <c r="B4651" t="str">
        <f t="shared" si="1562"/>
        <v>E3556 TSM Poles -5</v>
      </c>
      <c r="C4651" s="19" t="s">
        <v>1230</v>
      </c>
      <c r="E4651" s="27">
        <v>43251</v>
      </c>
      <c r="F4651" s="249">
        <v>100395654.45</v>
      </c>
      <c r="G4651" s="67">
        <v>3.2500000000000001E-2</v>
      </c>
      <c r="H4651" s="250">
        <v>271904.90000000002</v>
      </c>
      <c r="I4651" s="249">
        <f t="shared" si="1563"/>
        <v>114034324.5</v>
      </c>
      <c r="J4651" s="67">
        <f t="shared" si="1544"/>
        <v>3.2500000000000001E-2</v>
      </c>
      <c r="K4651" s="259">
        <f t="shared" si="1564"/>
        <v>308842.96218750003</v>
      </c>
      <c r="L4651" s="250">
        <f t="shared" si="1557"/>
        <v>36938.06</v>
      </c>
      <c r="M4651" s="19" t="s">
        <v>1260</v>
      </c>
      <c r="O4651" s="32" t="str">
        <f t="shared" si="1565"/>
        <v>E355</v>
      </c>
      <c r="P4651" s="318"/>
      <c r="T4651" s="19" t="s">
        <v>1260</v>
      </c>
    </row>
    <row r="4652" spans="1:20" outlineLevel="2" x14ac:dyDescent="0.25">
      <c r="A4652" t="s">
        <v>378</v>
      </c>
      <c r="B4652" t="str">
        <f t="shared" si="1562"/>
        <v>E3556 TSM Poles -6</v>
      </c>
      <c r="C4652" s="19" t="s">
        <v>1230</v>
      </c>
      <c r="E4652" s="27">
        <v>43281</v>
      </c>
      <c r="F4652" s="249">
        <v>100253909.18000001</v>
      </c>
      <c r="G4652" s="67">
        <v>3.2500000000000001E-2</v>
      </c>
      <c r="H4652" s="250">
        <v>271521</v>
      </c>
      <c r="I4652" s="249">
        <f t="shared" si="1563"/>
        <v>114034324.5</v>
      </c>
      <c r="J4652" s="67">
        <f t="shared" si="1544"/>
        <v>3.2500000000000001E-2</v>
      </c>
      <c r="K4652" s="259">
        <f t="shared" si="1564"/>
        <v>308842.96218750003</v>
      </c>
      <c r="L4652" s="250">
        <f t="shared" si="1557"/>
        <v>37321.96</v>
      </c>
      <c r="M4652" s="19" t="s">
        <v>1260</v>
      </c>
      <c r="O4652" s="32" t="str">
        <f t="shared" si="1565"/>
        <v>E355</v>
      </c>
      <c r="P4652" s="318"/>
      <c r="T4652" s="19" t="s">
        <v>1260</v>
      </c>
    </row>
    <row r="4653" spans="1:20" outlineLevel="2" x14ac:dyDescent="0.25">
      <c r="A4653" t="s">
        <v>378</v>
      </c>
      <c r="B4653" t="str">
        <f t="shared" si="1562"/>
        <v>E3556 TSM Poles -7</v>
      </c>
      <c r="C4653" s="19" t="s">
        <v>1230</v>
      </c>
      <c r="E4653" s="27">
        <v>43312</v>
      </c>
      <c r="F4653" s="249">
        <v>100605614.64</v>
      </c>
      <c r="G4653" s="67">
        <v>3.2500000000000001E-2</v>
      </c>
      <c r="H4653" s="250">
        <v>272473.54000000004</v>
      </c>
      <c r="I4653" s="249">
        <f t="shared" si="1563"/>
        <v>114034324.5</v>
      </c>
      <c r="J4653" s="67">
        <f t="shared" si="1544"/>
        <v>3.2500000000000001E-2</v>
      </c>
      <c r="K4653" s="259">
        <f t="shared" si="1564"/>
        <v>308842.96218750003</v>
      </c>
      <c r="L4653" s="250">
        <f t="shared" si="1557"/>
        <v>36369.42</v>
      </c>
      <c r="M4653" s="19" t="s">
        <v>1260</v>
      </c>
      <c r="O4653" s="32" t="str">
        <f t="shared" si="1565"/>
        <v>E355</v>
      </c>
      <c r="P4653" s="318"/>
      <c r="T4653" s="19" t="s">
        <v>1260</v>
      </c>
    </row>
    <row r="4654" spans="1:20" outlineLevel="2" x14ac:dyDescent="0.25">
      <c r="A4654" t="s">
        <v>378</v>
      </c>
      <c r="B4654" t="str">
        <f t="shared" si="1562"/>
        <v>E3556 TSM Poles -8</v>
      </c>
      <c r="C4654" s="19" t="s">
        <v>1230</v>
      </c>
      <c r="E4654" s="27">
        <v>43343</v>
      </c>
      <c r="F4654" s="249">
        <v>100602204.26000001</v>
      </c>
      <c r="G4654" s="67">
        <v>3.2500000000000001E-2</v>
      </c>
      <c r="H4654" s="250">
        <v>272464.3</v>
      </c>
      <c r="I4654" s="249">
        <f t="shared" si="1563"/>
        <v>114034324.5</v>
      </c>
      <c r="J4654" s="67">
        <f t="shared" ref="J4654:J4717" si="1566">G4654</f>
        <v>3.2500000000000001E-2</v>
      </c>
      <c r="K4654" s="259">
        <f t="shared" si="1564"/>
        <v>308842.96218750003</v>
      </c>
      <c r="L4654" s="250">
        <f t="shared" si="1557"/>
        <v>36378.660000000003</v>
      </c>
      <c r="M4654" s="19" t="s">
        <v>1260</v>
      </c>
      <c r="O4654" s="32" t="str">
        <f t="shared" si="1565"/>
        <v>E355</v>
      </c>
      <c r="P4654" s="318"/>
      <c r="T4654" s="19" t="s">
        <v>1260</v>
      </c>
    </row>
    <row r="4655" spans="1:20" outlineLevel="2" x14ac:dyDescent="0.25">
      <c r="A4655" t="s">
        <v>378</v>
      </c>
      <c r="B4655" t="str">
        <f t="shared" si="1562"/>
        <v>E3556 TSM Poles -9</v>
      </c>
      <c r="C4655" s="19" t="s">
        <v>1230</v>
      </c>
      <c r="E4655" s="27">
        <v>43373</v>
      </c>
      <c r="F4655" s="249">
        <v>100654081.33</v>
      </c>
      <c r="G4655" s="67">
        <v>3.2500000000000001E-2</v>
      </c>
      <c r="H4655" s="250">
        <v>272604.80000000005</v>
      </c>
      <c r="I4655" s="249">
        <f t="shared" si="1563"/>
        <v>114034324.5</v>
      </c>
      <c r="J4655" s="67">
        <f t="shared" si="1566"/>
        <v>3.2500000000000001E-2</v>
      </c>
      <c r="K4655" s="259">
        <f t="shared" si="1564"/>
        <v>308842.96218750003</v>
      </c>
      <c r="L4655" s="250">
        <f t="shared" si="1557"/>
        <v>36238.160000000003</v>
      </c>
      <c r="M4655" s="19" t="s">
        <v>1260</v>
      </c>
      <c r="O4655" s="32" t="str">
        <f t="shared" si="1565"/>
        <v>E355</v>
      </c>
      <c r="P4655" s="318"/>
      <c r="T4655" s="19" t="s">
        <v>1260</v>
      </c>
    </row>
    <row r="4656" spans="1:20" outlineLevel="2" x14ac:dyDescent="0.25">
      <c r="A4656" t="s">
        <v>378</v>
      </c>
      <c r="B4656" t="str">
        <f t="shared" si="1562"/>
        <v>E3556 TSM Poles -10</v>
      </c>
      <c r="C4656" s="19" t="s">
        <v>1230</v>
      </c>
      <c r="E4656" s="27">
        <v>43404</v>
      </c>
      <c r="F4656" s="249">
        <v>106113331.38</v>
      </c>
      <c r="G4656" s="67">
        <v>3.2500000000000001E-2</v>
      </c>
      <c r="H4656" s="250">
        <v>287390.27</v>
      </c>
      <c r="I4656" s="249">
        <f t="shared" si="1563"/>
        <v>114034324.5</v>
      </c>
      <c r="J4656" s="67">
        <f t="shared" si="1566"/>
        <v>3.2500000000000001E-2</v>
      </c>
      <c r="K4656" s="259">
        <f t="shared" si="1564"/>
        <v>308842.96218750003</v>
      </c>
      <c r="L4656" s="250">
        <f t="shared" si="1557"/>
        <v>21452.69</v>
      </c>
      <c r="M4656" s="19" t="s">
        <v>1260</v>
      </c>
      <c r="O4656" s="32" t="str">
        <f t="shared" si="1565"/>
        <v>E355</v>
      </c>
      <c r="P4656" s="318"/>
      <c r="T4656" s="19" t="s">
        <v>1260</v>
      </c>
    </row>
    <row r="4657" spans="1:20" outlineLevel="2" x14ac:dyDescent="0.25">
      <c r="A4657" t="s">
        <v>378</v>
      </c>
      <c r="B4657" t="str">
        <f t="shared" si="1562"/>
        <v>E3556 TSM Poles -11</v>
      </c>
      <c r="C4657" s="19" t="s">
        <v>1230</v>
      </c>
      <c r="E4657" s="27">
        <v>43434</v>
      </c>
      <c r="F4657" s="249">
        <v>112443503.98</v>
      </c>
      <c r="G4657" s="67">
        <v>3.2500000000000001E-2</v>
      </c>
      <c r="H4657" s="250">
        <v>304534.49</v>
      </c>
      <c r="I4657" s="249">
        <f t="shared" si="1563"/>
        <v>114034324.5</v>
      </c>
      <c r="J4657" s="67">
        <f t="shared" si="1566"/>
        <v>3.2500000000000001E-2</v>
      </c>
      <c r="K4657" s="259">
        <f t="shared" si="1564"/>
        <v>308842.96218750003</v>
      </c>
      <c r="L4657" s="250">
        <f t="shared" si="1557"/>
        <v>4308.47</v>
      </c>
      <c r="M4657" s="19" t="s">
        <v>1260</v>
      </c>
      <c r="O4657" s="32" t="str">
        <f t="shared" si="1565"/>
        <v>E355</v>
      </c>
      <c r="P4657" s="318"/>
      <c r="T4657" s="19" t="s">
        <v>1260</v>
      </c>
    </row>
    <row r="4658" spans="1:20" outlineLevel="2" x14ac:dyDescent="0.25">
      <c r="A4658" t="s">
        <v>378</v>
      </c>
      <c r="B4658" t="str">
        <f t="shared" si="1562"/>
        <v>E3556 TSM Poles -12</v>
      </c>
      <c r="C4658" s="19" t="s">
        <v>1230</v>
      </c>
      <c r="E4658" s="27">
        <v>43465</v>
      </c>
      <c r="F4658" s="249">
        <v>114034324.5</v>
      </c>
      <c r="G4658" s="67">
        <v>3.2500000000000001E-2</v>
      </c>
      <c r="H4658" s="250">
        <v>308842.95999999996</v>
      </c>
      <c r="I4658" s="249">
        <f t="shared" si="1563"/>
        <v>114034324.5</v>
      </c>
      <c r="J4658" s="67">
        <f t="shared" si="1566"/>
        <v>3.2500000000000001E-2</v>
      </c>
      <c r="K4658" s="259">
        <f t="shared" si="1564"/>
        <v>308842.96218750003</v>
      </c>
      <c r="L4658" s="250">
        <f t="shared" si="1557"/>
        <v>0</v>
      </c>
      <c r="M4658" s="19" t="s">
        <v>1260</v>
      </c>
      <c r="O4658" s="32" t="str">
        <f t="shared" si="1565"/>
        <v>E355</v>
      </c>
      <c r="P4658" s="318"/>
      <c r="T4658" s="19" t="s">
        <v>1260</v>
      </c>
    </row>
    <row r="4659" spans="1:20" s="19" customFormat="1" ht="15.75" outlineLevel="1" thickBot="1" x14ac:dyDescent="0.3">
      <c r="A4659" s="28" t="s">
        <v>981</v>
      </c>
      <c r="C4659" s="20" t="s">
        <v>1233</v>
      </c>
      <c r="E4659" s="104" t="s">
        <v>1266</v>
      </c>
      <c r="F4659" s="29"/>
      <c r="G4659" s="30"/>
      <c r="H4659" s="41">
        <f>SUBTOTAL(9,H4647:H4658)</f>
        <v>3335457.59</v>
      </c>
      <c r="I4659" s="29"/>
      <c r="J4659" s="30">
        <f t="shared" si="1566"/>
        <v>0</v>
      </c>
      <c r="K4659" s="41">
        <f>SUBTOTAL(9,K4647:K4658)</f>
        <v>3706115.5462500011</v>
      </c>
      <c r="L4659" s="41">
        <f t="shared" si="1557"/>
        <v>370657.96</v>
      </c>
      <c r="O4659" s="32" t="str">
        <f>LEFT(A4659,5)</f>
        <v>E3556</v>
      </c>
      <c r="P4659" s="318">
        <f>-L4659/2</f>
        <v>-185328.98</v>
      </c>
    </row>
    <row r="4660" spans="1:20" ht="15.75" outlineLevel="2" thickTop="1" x14ac:dyDescent="0.25">
      <c r="A4660" t="s">
        <v>379</v>
      </c>
      <c r="B4660" t="str">
        <f t="shared" ref="B4660:B4671" si="1567">CONCATENATE(A4660,"-",MONTH(E4660))</f>
        <v>E3557 TSM Poles -1</v>
      </c>
      <c r="C4660" s="19" t="s">
        <v>1230</v>
      </c>
      <c r="E4660" s="27">
        <v>43131</v>
      </c>
      <c r="F4660" s="249">
        <v>161099852.44</v>
      </c>
      <c r="G4660" s="67">
        <v>3.4000000000000002E-2</v>
      </c>
      <c r="H4660" s="250">
        <v>456449.58</v>
      </c>
      <c r="I4660" s="249">
        <f t="shared" ref="I4660:I4671" si="1568">VLOOKUP(CONCATENATE(A4660,"-12"),$B$6:$F$7816,5,FALSE)</f>
        <v>161103447.55000001</v>
      </c>
      <c r="J4660" s="67">
        <f t="shared" si="1566"/>
        <v>3.4000000000000002E-2</v>
      </c>
      <c r="K4660" s="259">
        <f t="shared" ref="K4660:K4671" si="1569">I4660*J4660/12</f>
        <v>456459.76805833337</v>
      </c>
      <c r="L4660" s="250">
        <f t="shared" si="1557"/>
        <v>10.19</v>
      </c>
      <c r="M4660" s="19" t="s">
        <v>1260</v>
      </c>
      <c r="O4660" s="32" t="str">
        <f t="shared" ref="O4660:O4671" si="1570">LEFT(A4660,4)</f>
        <v>E355</v>
      </c>
      <c r="P4660" s="318"/>
      <c r="T4660" s="19" t="s">
        <v>1260</v>
      </c>
    </row>
    <row r="4661" spans="1:20" outlineLevel="2" x14ac:dyDescent="0.25">
      <c r="A4661" t="s">
        <v>379</v>
      </c>
      <c r="B4661" t="str">
        <f t="shared" si="1567"/>
        <v>E3557 TSM Poles -2</v>
      </c>
      <c r="C4661" s="19" t="s">
        <v>1230</v>
      </c>
      <c r="E4661" s="27">
        <v>43159</v>
      </c>
      <c r="F4661" s="249">
        <v>161099565.36000001</v>
      </c>
      <c r="G4661" s="67">
        <v>3.4000000000000002E-2</v>
      </c>
      <c r="H4661" s="250">
        <v>456448.77</v>
      </c>
      <c r="I4661" s="249">
        <f t="shared" si="1568"/>
        <v>161103447.55000001</v>
      </c>
      <c r="J4661" s="67">
        <f t="shared" si="1566"/>
        <v>3.4000000000000002E-2</v>
      </c>
      <c r="K4661" s="259">
        <f t="shared" si="1569"/>
        <v>456459.76805833337</v>
      </c>
      <c r="L4661" s="250">
        <f t="shared" si="1557"/>
        <v>11</v>
      </c>
      <c r="M4661" s="19" t="s">
        <v>1260</v>
      </c>
      <c r="O4661" s="32" t="str">
        <f t="shared" si="1570"/>
        <v>E355</v>
      </c>
      <c r="P4661" s="318"/>
      <c r="T4661" s="19" t="s">
        <v>1260</v>
      </c>
    </row>
    <row r="4662" spans="1:20" outlineLevel="2" x14ac:dyDescent="0.25">
      <c r="A4662" t="s">
        <v>379</v>
      </c>
      <c r="B4662" t="str">
        <f t="shared" si="1567"/>
        <v>E3557 TSM Poles -3</v>
      </c>
      <c r="C4662" s="19" t="s">
        <v>1230</v>
      </c>
      <c r="E4662" s="27">
        <v>43190</v>
      </c>
      <c r="F4662" s="249">
        <v>161099278.28</v>
      </c>
      <c r="G4662" s="67">
        <v>3.4000000000000002E-2</v>
      </c>
      <c r="H4662" s="250">
        <v>456447.95999999996</v>
      </c>
      <c r="I4662" s="249">
        <f t="shared" si="1568"/>
        <v>161103447.55000001</v>
      </c>
      <c r="J4662" s="67">
        <f t="shared" si="1566"/>
        <v>3.4000000000000002E-2</v>
      </c>
      <c r="K4662" s="259">
        <f t="shared" si="1569"/>
        <v>456459.76805833337</v>
      </c>
      <c r="L4662" s="250">
        <f t="shared" si="1557"/>
        <v>11.81</v>
      </c>
      <c r="M4662" s="19" t="s">
        <v>1260</v>
      </c>
      <c r="O4662" s="32" t="str">
        <f t="shared" si="1570"/>
        <v>E355</v>
      </c>
      <c r="P4662" s="318"/>
      <c r="T4662" s="19" t="s">
        <v>1260</v>
      </c>
    </row>
    <row r="4663" spans="1:20" outlineLevel="2" x14ac:dyDescent="0.25">
      <c r="A4663" t="s">
        <v>379</v>
      </c>
      <c r="B4663" t="str">
        <f t="shared" si="1567"/>
        <v>E3557 TSM Poles -4</v>
      </c>
      <c r="C4663" s="19" t="s">
        <v>1230</v>
      </c>
      <c r="E4663" s="27">
        <v>43220</v>
      </c>
      <c r="F4663" s="249">
        <v>161099278.28</v>
      </c>
      <c r="G4663" s="67">
        <v>3.4000000000000002E-2</v>
      </c>
      <c r="H4663" s="250">
        <v>456447.95999999996</v>
      </c>
      <c r="I4663" s="249">
        <f t="shared" si="1568"/>
        <v>161103447.55000001</v>
      </c>
      <c r="J4663" s="67">
        <f t="shared" si="1566"/>
        <v>3.4000000000000002E-2</v>
      </c>
      <c r="K4663" s="259">
        <f t="shared" si="1569"/>
        <v>456459.76805833337</v>
      </c>
      <c r="L4663" s="250">
        <f t="shared" si="1557"/>
        <v>11.81</v>
      </c>
      <c r="M4663" s="19" t="s">
        <v>1260</v>
      </c>
      <c r="O4663" s="32" t="str">
        <f t="shared" si="1570"/>
        <v>E355</v>
      </c>
      <c r="P4663" s="318"/>
      <c r="T4663" s="19" t="s">
        <v>1260</v>
      </c>
    </row>
    <row r="4664" spans="1:20" outlineLevel="2" x14ac:dyDescent="0.25">
      <c r="A4664" t="s">
        <v>379</v>
      </c>
      <c r="B4664" t="str">
        <f t="shared" si="1567"/>
        <v>E3557 TSM Poles -5</v>
      </c>
      <c r="C4664" s="19" t="s">
        <v>1230</v>
      </c>
      <c r="E4664" s="27">
        <v>43251</v>
      </c>
      <c r="F4664" s="249">
        <v>161099278.28</v>
      </c>
      <c r="G4664" s="67">
        <v>3.4000000000000002E-2</v>
      </c>
      <c r="H4664" s="250">
        <v>456447.95999999996</v>
      </c>
      <c r="I4664" s="249">
        <f t="shared" si="1568"/>
        <v>161103447.55000001</v>
      </c>
      <c r="J4664" s="67">
        <f t="shared" si="1566"/>
        <v>3.4000000000000002E-2</v>
      </c>
      <c r="K4664" s="259">
        <f t="shared" si="1569"/>
        <v>456459.76805833337</v>
      </c>
      <c r="L4664" s="250">
        <f t="shared" si="1557"/>
        <v>11.81</v>
      </c>
      <c r="M4664" s="19" t="s">
        <v>1260</v>
      </c>
      <c r="O4664" s="32" t="str">
        <f t="shared" si="1570"/>
        <v>E355</v>
      </c>
      <c r="P4664" s="318"/>
      <c r="T4664" s="19" t="s">
        <v>1260</v>
      </c>
    </row>
    <row r="4665" spans="1:20" outlineLevel="2" x14ac:dyDescent="0.25">
      <c r="A4665" t="s">
        <v>379</v>
      </c>
      <c r="B4665" t="str">
        <f t="shared" si="1567"/>
        <v>E3557 TSM Poles -6</v>
      </c>
      <c r="C4665" s="19" t="s">
        <v>1230</v>
      </c>
      <c r="E4665" s="27">
        <v>43281</v>
      </c>
      <c r="F4665" s="249">
        <v>161089488.22</v>
      </c>
      <c r="G4665" s="67">
        <v>3.4000000000000002E-2</v>
      </c>
      <c r="H4665" s="250">
        <v>456420.21</v>
      </c>
      <c r="I4665" s="249">
        <f t="shared" si="1568"/>
        <v>161103447.55000001</v>
      </c>
      <c r="J4665" s="67">
        <f t="shared" si="1566"/>
        <v>3.4000000000000002E-2</v>
      </c>
      <c r="K4665" s="259">
        <f t="shared" si="1569"/>
        <v>456459.76805833337</v>
      </c>
      <c r="L4665" s="250">
        <f t="shared" si="1557"/>
        <v>39.56</v>
      </c>
      <c r="M4665" s="19" t="s">
        <v>1260</v>
      </c>
      <c r="O4665" s="32" t="str">
        <f t="shared" si="1570"/>
        <v>E355</v>
      </c>
      <c r="P4665" s="318"/>
      <c r="T4665" s="19" t="s">
        <v>1260</v>
      </c>
    </row>
    <row r="4666" spans="1:20" outlineLevel="2" x14ac:dyDescent="0.25">
      <c r="A4666" t="s">
        <v>379</v>
      </c>
      <c r="B4666" t="str">
        <f t="shared" si="1567"/>
        <v>E3557 TSM Poles -7</v>
      </c>
      <c r="C4666" s="19" t="s">
        <v>1230</v>
      </c>
      <c r="E4666" s="27">
        <v>43312</v>
      </c>
      <c r="F4666" s="249">
        <v>161079716.22</v>
      </c>
      <c r="G4666" s="67">
        <v>3.4000000000000002E-2</v>
      </c>
      <c r="H4666" s="250">
        <v>456392.53</v>
      </c>
      <c r="I4666" s="249">
        <f t="shared" si="1568"/>
        <v>161103447.55000001</v>
      </c>
      <c r="J4666" s="67">
        <f t="shared" si="1566"/>
        <v>3.4000000000000002E-2</v>
      </c>
      <c r="K4666" s="259">
        <f t="shared" si="1569"/>
        <v>456459.76805833337</v>
      </c>
      <c r="L4666" s="250">
        <f t="shared" si="1557"/>
        <v>67.239999999999995</v>
      </c>
      <c r="M4666" s="19" t="s">
        <v>1260</v>
      </c>
      <c r="O4666" s="32" t="str">
        <f t="shared" si="1570"/>
        <v>E355</v>
      </c>
      <c r="P4666" s="318"/>
      <c r="T4666" s="19" t="s">
        <v>1260</v>
      </c>
    </row>
    <row r="4667" spans="1:20" outlineLevel="2" x14ac:dyDescent="0.25">
      <c r="A4667" t="s">
        <v>379</v>
      </c>
      <c r="B4667" t="str">
        <f t="shared" si="1567"/>
        <v>E3557 TSM Poles -8</v>
      </c>
      <c r="C4667" s="19" t="s">
        <v>1230</v>
      </c>
      <c r="E4667" s="27">
        <v>43343</v>
      </c>
      <c r="F4667" s="249">
        <v>161079734.28999999</v>
      </c>
      <c r="G4667" s="67">
        <v>3.4000000000000002E-2</v>
      </c>
      <c r="H4667" s="250">
        <v>456392.58</v>
      </c>
      <c r="I4667" s="249">
        <f t="shared" si="1568"/>
        <v>161103447.55000001</v>
      </c>
      <c r="J4667" s="67">
        <f t="shared" si="1566"/>
        <v>3.4000000000000002E-2</v>
      </c>
      <c r="K4667" s="259">
        <f t="shared" si="1569"/>
        <v>456459.76805833337</v>
      </c>
      <c r="L4667" s="250">
        <f t="shared" si="1557"/>
        <v>67.19</v>
      </c>
      <c r="M4667" s="19" t="s">
        <v>1260</v>
      </c>
      <c r="O4667" s="32" t="str">
        <f t="shared" si="1570"/>
        <v>E355</v>
      </c>
      <c r="P4667" s="318"/>
      <c r="T4667" s="19" t="s">
        <v>1260</v>
      </c>
    </row>
    <row r="4668" spans="1:20" outlineLevel="2" x14ac:dyDescent="0.25">
      <c r="A4668" t="s">
        <v>379</v>
      </c>
      <c r="B4668" t="str">
        <f t="shared" si="1567"/>
        <v>E3557 TSM Poles -9</v>
      </c>
      <c r="C4668" s="19" t="s">
        <v>1230</v>
      </c>
      <c r="E4668" s="27">
        <v>43373</v>
      </c>
      <c r="F4668" s="249">
        <v>161079734.28999999</v>
      </c>
      <c r="G4668" s="67">
        <v>3.4000000000000002E-2</v>
      </c>
      <c r="H4668" s="250">
        <v>456392.58</v>
      </c>
      <c r="I4668" s="249">
        <f t="shared" si="1568"/>
        <v>161103447.55000001</v>
      </c>
      <c r="J4668" s="67">
        <f t="shared" si="1566"/>
        <v>3.4000000000000002E-2</v>
      </c>
      <c r="K4668" s="259">
        <f t="shared" si="1569"/>
        <v>456459.76805833337</v>
      </c>
      <c r="L4668" s="250">
        <f t="shared" si="1557"/>
        <v>67.19</v>
      </c>
      <c r="M4668" s="19" t="s">
        <v>1260</v>
      </c>
      <c r="O4668" s="32" t="str">
        <f t="shared" si="1570"/>
        <v>E355</v>
      </c>
      <c r="P4668" s="318"/>
      <c r="T4668" s="19" t="s">
        <v>1260</v>
      </c>
    </row>
    <row r="4669" spans="1:20" outlineLevel="2" x14ac:dyDescent="0.25">
      <c r="A4669" t="s">
        <v>379</v>
      </c>
      <c r="B4669" t="str">
        <f t="shared" si="1567"/>
        <v>E3557 TSM Poles -10</v>
      </c>
      <c r="C4669" s="19" t="s">
        <v>1230</v>
      </c>
      <c r="E4669" s="27">
        <v>43404</v>
      </c>
      <c r="F4669" s="249">
        <v>161079734.28999999</v>
      </c>
      <c r="G4669" s="67">
        <v>3.4000000000000002E-2</v>
      </c>
      <c r="H4669" s="250">
        <v>456392.58</v>
      </c>
      <c r="I4669" s="249">
        <f t="shared" si="1568"/>
        <v>161103447.55000001</v>
      </c>
      <c r="J4669" s="67">
        <f t="shared" si="1566"/>
        <v>3.4000000000000002E-2</v>
      </c>
      <c r="K4669" s="259">
        <f t="shared" si="1569"/>
        <v>456459.76805833337</v>
      </c>
      <c r="L4669" s="250">
        <f t="shared" si="1557"/>
        <v>67.19</v>
      </c>
      <c r="M4669" s="19" t="s">
        <v>1260</v>
      </c>
      <c r="O4669" s="32" t="str">
        <f t="shared" si="1570"/>
        <v>E355</v>
      </c>
      <c r="P4669" s="318"/>
      <c r="T4669" s="19" t="s">
        <v>1260</v>
      </c>
    </row>
    <row r="4670" spans="1:20" outlineLevel="2" x14ac:dyDescent="0.25">
      <c r="A4670" t="s">
        <v>379</v>
      </c>
      <c r="B4670" t="str">
        <f t="shared" si="1567"/>
        <v>E3557 TSM Poles -11</v>
      </c>
      <c r="C4670" s="19" t="s">
        <v>1230</v>
      </c>
      <c r="E4670" s="27">
        <v>43434</v>
      </c>
      <c r="F4670" s="249">
        <v>161079734.28999999</v>
      </c>
      <c r="G4670" s="67">
        <v>3.4000000000000002E-2</v>
      </c>
      <c r="H4670" s="250">
        <v>456392.58</v>
      </c>
      <c r="I4670" s="249">
        <f t="shared" si="1568"/>
        <v>161103447.55000001</v>
      </c>
      <c r="J4670" s="67">
        <f t="shared" si="1566"/>
        <v>3.4000000000000002E-2</v>
      </c>
      <c r="K4670" s="259">
        <f t="shared" si="1569"/>
        <v>456459.76805833337</v>
      </c>
      <c r="L4670" s="250">
        <f t="shared" si="1557"/>
        <v>67.19</v>
      </c>
      <c r="M4670" s="19" t="s">
        <v>1260</v>
      </c>
      <c r="O4670" s="32" t="str">
        <f t="shared" si="1570"/>
        <v>E355</v>
      </c>
      <c r="P4670" s="318"/>
      <c r="T4670" s="19" t="s">
        <v>1260</v>
      </c>
    </row>
    <row r="4671" spans="1:20" outlineLevel="2" x14ac:dyDescent="0.25">
      <c r="A4671" t="s">
        <v>379</v>
      </c>
      <c r="B4671" t="str">
        <f t="shared" si="1567"/>
        <v>E3557 TSM Poles -12</v>
      </c>
      <c r="C4671" s="19" t="s">
        <v>1230</v>
      </c>
      <c r="E4671" s="27">
        <v>43465</v>
      </c>
      <c r="F4671" s="249">
        <v>161103447.55000001</v>
      </c>
      <c r="G4671" s="67">
        <v>3.4000000000000002E-2</v>
      </c>
      <c r="H4671" s="250">
        <v>456459.76999999996</v>
      </c>
      <c r="I4671" s="249">
        <f t="shared" si="1568"/>
        <v>161103447.55000001</v>
      </c>
      <c r="J4671" s="67">
        <f t="shared" si="1566"/>
        <v>3.4000000000000002E-2</v>
      </c>
      <c r="K4671" s="259">
        <f t="shared" si="1569"/>
        <v>456459.76805833337</v>
      </c>
      <c r="L4671" s="250">
        <f t="shared" si="1557"/>
        <v>0</v>
      </c>
      <c r="M4671" s="19" t="s">
        <v>1260</v>
      </c>
      <c r="O4671" s="32" t="str">
        <f t="shared" si="1570"/>
        <v>E355</v>
      </c>
      <c r="P4671" s="318"/>
      <c r="T4671" s="19" t="s">
        <v>1260</v>
      </c>
    </row>
    <row r="4672" spans="1:20" s="19" customFormat="1" ht="15.75" outlineLevel="1" thickBot="1" x14ac:dyDescent="0.3">
      <c r="A4672" s="28" t="s">
        <v>982</v>
      </c>
      <c r="C4672" s="20" t="s">
        <v>1233</v>
      </c>
      <c r="E4672" s="104" t="s">
        <v>1266</v>
      </c>
      <c r="F4672" s="29"/>
      <c r="G4672" s="30"/>
      <c r="H4672" s="41">
        <f>SUBTOTAL(9,H4660:H4671)</f>
        <v>5477085.0599999996</v>
      </c>
      <c r="I4672" s="29"/>
      <c r="J4672" s="30">
        <f t="shared" si="1566"/>
        <v>0</v>
      </c>
      <c r="K4672" s="41">
        <f>SUBTOTAL(9,K4660:K4671)</f>
        <v>5477517.2167000016</v>
      </c>
      <c r="L4672" s="41">
        <f t="shared" si="1557"/>
        <v>432.16</v>
      </c>
      <c r="O4672" s="32" t="str">
        <f>LEFT(A4672,5)</f>
        <v>E3557</v>
      </c>
      <c r="P4672" s="318">
        <f>-L4672/2</f>
        <v>-216.08</v>
      </c>
    </row>
    <row r="4673" spans="1:20" ht="15.75" outlineLevel="2" thickTop="1" x14ac:dyDescent="0.25">
      <c r="A4673" t="s">
        <v>380</v>
      </c>
      <c r="B4673" t="str">
        <f t="shared" ref="B4673:B4684" si="1571">CONCATENATE(A4673,"-",MONTH(E4673))</f>
        <v>E3557 TSM Poles, Baker Common-1</v>
      </c>
      <c r="C4673" s="19" t="s">
        <v>1230</v>
      </c>
      <c r="E4673" s="27">
        <v>43131</v>
      </c>
      <c r="F4673" s="249">
        <v>7370081.3899999997</v>
      </c>
      <c r="G4673" s="67">
        <v>3.4000000000000002E-2</v>
      </c>
      <c r="H4673" s="250">
        <v>20881.89</v>
      </c>
      <c r="I4673" s="249">
        <f t="shared" ref="I4673:I4684" si="1572">VLOOKUP(CONCATENATE(A4673,"-12"),$B$6:$F$7816,5,FALSE)</f>
        <v>7370081.3899999997</v>
      </c>
      <c r="J4673" s="67">
        <f t="shared" si="1566"/>
        <v>3.4000000000000002E-2</v>
      </c>
      <c r="K4673" s="259">
        <f t="shared" ref="K4673:K4684" si="1573">I4673*J4673/12</f>
        <v>20881.897271666665</v>
      </c>
      <c r="L4673" s="250">
        <f t="shared" si="1557"/>
        <v>0.01</v>
      </c>
      <c r="M4673" s="19" t="s">
        <v>1260</v>
      </c>
      <c r="O4673" s="32" t="str">
        <f t="shared" ref="O4673:O4684" si="1574">LEFT(A4673,4)</f>
        <v>E355</v>
      </c>
      <c r="P4673" s="318"/>
      <c r="T4673" s="19" t="s">
        <v>1260</v>
      </c>
    </row>
    <row r="4674" spans="1:20" outlineLevel="2" x14ac:dyDescent="0.25">
      <c r="A4674" t="s">
        <v>380</v>
      </c>
      <c r="B4674" t="str">
        <f t="shared" si="1571"/>
        <v>E3557 TSM Poles, Baker Common-2</v>
      </c>
      <c r="C4674" s="19" t="s">
        <v>1230</v>
      </c>
      <c r="E4674" s="27">
        <v>43159</v>
      </c>
      <c r="F4674" s="249">
        <v>7370081.3899999997</v>
      </c>
      <c r="G4674" s="67">
        <v>3.4000000000000002E-2</v>
      </c>
      <c r="H4674" s="250">
        <v>20881.89</v>
      </c>
      <c r="I4674" s="249">
        <f t="shared" si="1572"/>
        <v>7370081.3899999997</v>
      </c>
      <c r="J4674" s="67">
        <f t="shared" si="1566"/>
        <v>3.4000000000000002E-2</v>
      </c>
      <c r="K4674" s="259">
        <f t="shared" si="1573"/>
        <v>20881.897271666665</v>
      </c>
      <c r="L4674" s="250">
        <f t="shared" si="1557"/>
        <v>0.01</v>
      </c>
      <c r="M4674" s="19" t="s">
        <v>1260</v>
      </c>
      <c r="O4674" s="32" t="str">
        <f t="shared" si="1574"/>
        <v>E355</v>
      </c>
      <c r="P4674" s="318"/>
      <c r="T4674" s="19" t="s">
        <v>1260</v>
      </c>
    </row>
    <row r="4675" spans="1:20" outlineLevel="2" x14ac:dyDescent="0.25">
      <c r="A4675" t="s">
        <v>380</v>
      </c>
      <c r="B4675" t="str">
        <f t="shared" si="1571"/>
        <v>E3557 TSM Poles, Baker Common-3</v>
      </c>
      <c r="C4675" s="19" t="s">
        <v>1230</v>
      </c>
      <c r="E4675" s="27">
        <v>43190</v>
      </c>
      <c r="F4675" s="249">
        <v>7370081.3899999997</v>
      </c>
      <c r="G4675" s="67">
        <v>3.4000000000000002E-2</v>
      </c>
      <c r="H4675" s="250">
        <v>20881.89</v>
      </c>
      <c r="I4675" s="249">
        <f t="shared" si="1572"/>
        <v>7370081.3899999997</v>
      </c>
      <c r="J4675" s="67">
        <f t="shared" si="1566"/>
        <v>3.4000000000000002E-2</v>
      </c>
      <c r="K4675" s="259">
        <f t="shared" si="1573"/>
        <v>20881.897271666665</v>
      </c>
      <c r="L4675" s="250">
        <f t="shared" si="1557"/>
        <v>0.01</v>
      </c>
      <c r="M4675" s="19" t="s">
        <v>1260</v>
      </c>
      <c r="O4675" s="32" t="str">
        <f t="shared" si="1574"/>
        <v>E355</v>
      </c>
      <c r="P4675" s="318"/>
      <c r="T4675" s="19" t="s">
        <v>1260</v>
      </c>
    </row>
    <row r="4676" spans="1:20" outlineLevel="2" x14ac:dyDescent="0.25">
      <c r="A4676" t="s">
        <v>380</v>
      </c>
      <c r="B4676" t="str">
        <f t="shared" si="1571"/>
        <v>E3557 TSM Poles, Baker Common-4</v>
      </c>
      <c r="C4676" s="19" t="s">
        <v>1230</v>
      </c>
      <c r="E4676" s="27">
        <v>43220</v>
      </c>
      <c r="F4676" s="249">
        <v>7370081.3899999997</v>
      </c>
      <c r="G4676" s="67">
        <v>3.4000000000000002E-2</v>
      </c>
      <c r="H4676" s="250">
        <v>20881.89</v>
      </c>
      <c r="I4676" s="249">
        <f t="shared" si="1572"/>
        <v>7370081.3899999997</v>
      </c>
      <c r="J4676" s="67">
        <f t="shared" si="1566"/>
        <v>3.4000000000000002E-2</v>
      </c>
      <c r="K4676" s="259">
        <f t="shared" si="1573"/>
        <v>20881.897271666665</v>
      </c>
      <c r="L4676" s="250">
        <f t="shared" si="1557"/>
        <v>0.01</v>
      </c>
      <c r="M4676" s="19" t="s">
        <v>1260</v>
      </c>
      <c r="O4676" s="32" t="str">
        <f t="shared" si="1574"/>
        <v>E355</v>
      </c>
      <c r="P4676" s="318"/>
      <c r="T4676" s="19" t="s">
        <v>1260</v>
      </c>
    </row>
    <row r="4677" spans="1:20" outlineLevel="2" x14ac:dyDescent="0.25">
      <c r="A4677" t="s">
        <v>380</v>
      </c>
      <c r="B4677" t="str">
        <f t="shared" si="1571"/>
        <v>E3557 TSM Poles, Baker Common-5</v>
      </c>
      <c r="C4677" s="19" t="s">
        <v>1230</v>
      </c>
      <c r="E4677" s="27">
        <v>43251</v>
      </c>
      <c r="F4677" s="249">
        <v>7370081.3899999997</v>
      </c>
      <c r="G4677" s="67">
        <v>3.4000000000000002E-2</v>
      </c>
      <c r="H4677" s="250">
        <v>20881.89</v>
      </c>
      <c r="I4677" s="249">
        <f t="shared" si="1572"/>
        <v>7370081.3899999997</v>
      </c>
      <c r="J4677" s="67">
        <f t="shared" si="1566"/>
        <v>3.4000000000000002E-2</v>
      </c>
      <c r="K4677" s="259">
        <f t="shared" si="1573"/>
        <v>20881.897271666665</v>
      </c>
      <c r="L4677" s="250">
        <f t="shared" si="1557"/>
        <v>0.01</v>
      </c>
      <c r="M4677" s="19" t="s">
        <v>1260</v>
      </c>
      <c r="O4677" s="32" t="str">
        <f t="shared" si="1574"/>
        <v>E355</v>
      </c>
      <c r="P4677" s="318"/>
      <c r="T4677" s="19" t="s">
        <v>1260</v>
      </c>
    </row>
    <row r="4678" spans="1:20" outlineLevel="2" x14ac:dyDescent="0.25">
      <c r="A4678" t="s">
        <v>380</v>
      </c>
      <c r="B4678" t="str">
        <f t="shared" si="1571"/>
        <v>E3557 TSM Poles, Baker Common-6</v>
      </c>
      <c r="C4678" s="19" t="s">
        <v>1230</v>
      </c>
      <c r="E4678" s="27">
        <v>43281</v>
      </c>
      <c r="F4678" s="249">
        <v>7370081.3899999997</v>
      </c>
      <c r="G4678" s="67">
        <v>3.4000000000000002E-2</v>
      </c>
      <c r="H4678" s="250">
        <v>20881.89</v>
      </c>
      <c r="I4678" s="249">
        <f t="shared" si="1572"/>
        <v>7370081.3899999997</v>
      </c>
      <c r="J4678" s="67">
        <f t="shared" si="1566"/>
        <v>3.4000000000000002E-2</v>
      </c>
      <c r="K4678" s="259">
        <f t="shared" si="1573"/>
        <v>20881.897271666665</v>
      </c>
      <c r="L4678" s="250">
        <f t="shared" si="1557"/>
        <v>0.01</v>
      </c>
      <c r="M4678" s="19" t="s">
        <v>1260</v>
      </c>
      <c r="O4678" s="32" t="str">
        <f t="shared" si="1574"/>
        <v>E355</v>
      </c>
      <c r="P4678" s="318"/>
      <c r="T4678" s="19" t="s">
        <v>1260</v>
      </c>
    </row>
    <row r="4679" spans="1:20" outlineLevel="2" x14ac:dyDescent="0.25">
      <c r="A4679" t="s">
        <v>380</v>
      </c>
      <c r="B4679" t="str">
        <f t="shared" si="1571"/>
        <v>E3557 TSM Poles, Baker Common-7</v>
      </c>
      <c r="C4679" s="19" t="s">
        <v>1230</v>
      </c>
      <c r="E4679" s="27">
        <v>43312</v>
      </c>
      <c r="F4679" s="249">
        <v>7370081.3899999997</v>
      </c>
      <c r="G4679" s="67">
        <v>3.4000000000000002E-2</v>
      </c>
      <c r="H4679" s="250">
        <v>20881.89</v>
      </c>
      <c r="I4679" s="249">
        <f t="shared" si="1572"/>
        <v>7370081.3899999997</v>
      </c>
      <c r="J4679" s="67">
        <f t="shared" si="1566"/>
        <v>3.4000000000000002E-2</v>
      </c>
      <c r="K4679" s="259">
        <f t="shared" si="1573"/>
        <v>20881.897271666665</v>
      </c>
      <c r="L4679" s="250">
        <f t="shared" si="1557"/>
        <v>0.01</v>
      </c>
      <c r="M4679" s="19" t="s">
        <v>1260</v>
      </c>
      <c r="O4679" s="32" t="str">
        <f t="shared" si="1574"/>
        <v>E355</v>
      </c>
      <c r="P4679" s="318"/>
      <c r="T4679" s="19" t="s">
        <v>1260</v>
      </c>
    </row>
    <row r="4680" spans="1:20" outlineLevel="2" x14ac:dyDescent="0.25">
      <c r="A4680" t="s">
        <v>380</v>
      </c>
      <c r="B4680" t="str">
        <f t="shared" si="1571"/>
        <v>E3557 TSM Poles, Baker Common-8</v>
      </c>
      <c r="C4680" s="19" t="s">
        <v>1230</v>
      </c>
      <c r="E4680" s="27">
        <v>43343</v>
      </c>
      <c r="F4680" s="249">
        <v>7370081.3899999997</v>
      </c>
      <c r="G4680" s="67">
        <v>3.4000000000000002E-2</v>
      </c>
      <c r="H4680" s="250">
        <v>20881.89</v>
      </c>
      <c r="I4680" s="249">
        <f t="shared" si="1572"/>
        <v>7370081.3899999997</v>
      </c>
      <c r="J4680" s="67">
        <f t="shared" si="1566"/>
        <v>3.4000000000000002E-2</v>
      </c>
      <c r="K4680" s="259">
        <f t="shared" si="1573"/>
        <v>20881.897271666665</v>
      </c>
      <c r="L4680" s="250">
        <f t="shared" si="1557"/>
        <v>0.01</v>
      </c>
      <c r="M4680" s="19" t="s">
        <v>1260</v>
      </c>
      <c r="O4680" s="32" t="str">
        <f t="shared" si="1574"/>
        <v>E355</v>
      </c>
      <c r="P4680" s="318"/>
      <c r="T4680" s="19" t="s">
        <v>1260</v>
      </c>
    </row>
    <row r="4681" spans="1:20" outlineLevel="2" x14ac:dyDescent="0.25">
      <c r="A4681" t="s">
        <v>380</v>
      </c>
      <c r="B4681" t="str">
        <f t="shared" si="1571"/>
        <v>E3557 TSM Poles, Baker Common-9</v>
      </c>
      <c r="C4681" s="19" t="s">
        <v>1230</v>
      </c>
      <c r="E4681" s="27">
        <v>43373</v>
      </c>
      <c r="F4681" s="249">
        <v>7370081.3899999997</v>
      </c>
      <c r="G4681" s="67">
        <v>3.4000000000000002E-2</v>
      </c>
      <c r="H4681" s="250">
        <v>20881.89</v>
      </c>
      <c r="I4681" s="249">
        <f t="shared" si="1572"/>
        <v>7370081.3899999997</v>
      </c>
      <c r="J4681" s="67">
        <f t="shared" si="1566"/>
        <v>3.4000000000000002E-2</v>
      </c>
      <c r="K4681" s="259">
        <f t="shared" si="1573"/>
        <v>20881.897271666665</v>
      </c>
      <c r="L4681" s="250">
        <f t="shared" si="1557"/>
        <v>0.01</v>
      </c>
      <c r="M4681" s="19" t="s">
        <v>1260</v>
      </c>
      <c r="O4681" s="32" t="str">
        <f t="shared" si="1574"/>
        <v>E355</v>
      </c>
      <c r="P4681" s="318"/>
      <c r="T4681" s="19" t="s">
        <v>1260</v>
      </c>
    </row>
    <row r="4682" spans="1:20" outlineLevel="2" x14ac:dyDescent="0.25">
      <c r="A4682" t="s">
        <v>380</v>
      </c>
      <c r="B4682" t="str">
        <f t="shared" si="1571"/>
        <v>E3557 TSM Poles, Baker Common-10</v>
      </c>
      <c r="C4682" s="19" t="s">
        <v>1230</v>
      </c>
      <c r="E4682" s="27">
        <v>43404</v>
      </c>
      <c r="F4682" s="249">
        <v>7370081.3899999997</v>
      </c>
      <c r="G4682" s="67">
        <v>3.4000000000000002E-2</v>
      </c>
      <c r="H4682" s="250">
        <v>20881.89</v>
      </c>
      <c r="I4682" s="249">
        <f t="shared" si="1572"/>
        <v>7370081.3899999997</v>
      </c>
      <c r="J4682" s="67">
        <f t="shared" si="1566"/>
        <v>3.4000000000000002E-2</v>
      </c>
      <c r="K4682" s="259">
        <f t="shared" si="1573"/>
        <v>20881.897271666665</v>
      </c>
      <c r="L4682" s="250">
        <f t="shared" si="1557"/>
        <v>0.01</v>
      </c>
      <c r="M4682" s="19" t="s">
        <v>1260</v>
      </c>
      <c r="O4682" s="32" t="str">
        <f t="shared" si="1574"/>
        <v>E355</v>
      </c>
      <c r="P4682" s="318"/>
      <c r="T4682" s="19" t="s">
        <v>1260</v>
      </c>
    </row>
    <row r="4683" spans="1:20" outlineLevel="2" x14ac:dyDescent="0.25">
      <c r="A4683" t="s">
        <v>380</v>
      </c>
      <c r="B4683" t="str">
        <f t="shared" si="1571"/>
        <v>E3557 TSM Poles, Baker Common-11</v>
      </c>
      <c r="C4683" s="19" t="s">
        <v>1230</v>
      </c>
      <c r="E4683" s="27">
        <v>43434</v>
      </c>
      <c r="F4683" s="249">
        <v>7370081.3899999997</v>
      </c>
      <c r="G4683" s="67">
        <v>3.4000000000000002E-2</v>
      </c>
      <c r="H4683" s="250">
        <v>20881.89</v>
      </c>
      <c r="I4683" s="249">
        <f t="shared" si="1572"/>
        <v>7370081.3899999997</v>
      </c>
      <c r="J4683" s="67">
        <f t="shared" si="1566"/>
        <v>3.4000000000000002E-2</v>
      </c>
      <c r="K4683" s="259">
        <f t="shared" si="1573"/>
        <v>20881.897271666665</v>
      </c>
      <c r="L4683" s="250">
        <f t="shared" si="1557"/>
        <v>0.01</v>
      </c>
      <c r="M4683" s="19" t="s">
        <v>1260</v>
      </c>
      <c r="O4683" s="32" t="str">
        <f t="shared" si="1574"/>
        <v>E355</v>
      </c>
      <c r="P4683" s="318"/>
      <c r="T4683" s="19" t="s">
        <v>1260</v>
      </c>
    </row>
    <row r="4684" spans="1:20" outlineLevel="2" x14ac:dyDescent="0.25">
      <c r="A4684" t="s">
        <v>380</v>
      </c>
      <c r="B4684" t="str">
        <f t="shared" si="1571"/>
        <v>E3557 TSM Poles, Baker Common-12</v>
      </c>
      <c r="C4684" s="19" t="s">
        <v>1230</v>
      </c>
      <c r="E4684" s="27">
        <v>43465</v>
      </c>
      <c r="F4684" s="249">
        <v>7370081.3899999997</v>
      </c>
      <c r="G4684" s="67">
        <v>3.4000000000000002E-2</v>
      </c>
      <c r="H4684" s="250">
        <v>20881.89</v>
      </c>
      <c r="I4684" s="249">
        <f t="shared" si="1572"/>
        <v>7370081.3899999997</v>
      </c>
      <c r="J4684" s="67">
        <f t="shared" si="1566"/>
        <v>3.4000000000000002E-2</v>
      </c>
      <c r="K4684" s="259">
        <f t="shared" si="1573"/>
        <v>20881.897271666665</v>
      </c>
      <c r="L4684" s="250">
        <f t="shared" si="1557"/>
        <v>0.01</v>
      </c>
      <c r="M4684" s="19" t="s">
        <v>1260</v>
      </c>
      <c r="O4684" s="32" t="str">
        <f t="shared" si="1574"/>
        <v>E355</v>
      </c>
      <c r="P4684" s="318"/>
      <c r="T4684" s="19" t="s">
        <v>1260</v>
      </c>
    </row>
    <row r="4685" spans="1:20" s="19" customFormat="1" ht="15.75" outlineLevel="1" thickBot="1" x14ac:dyDescent="0.3">
      <c r="A4685" s="28" t="s">
        <v>983</v>
      </c>
      <c r="C4685" s="20" t="s">
        <v>1233</v>
      </c>
      <c r="E4685" s="104" t="s">
        <v>1266</v>
      </c>
      <c r="F4685" s="29"/>
      <c r="G4685" s="30"/>
      <c r="H4685" s="41">
        <f>SUBTOTAL(9,H4673:H4684)</f>
        <v>250582.68000000005</v>
      </c>
      <c r="I4685" s="29"/>
      <c r="J4685" s="30">
        <f t="shared" si="1566"/>
        <v>0</v>
      </c>
      <c r="K4685" s="41">
        <f>SUBTOTAL(9,K4673:K4684)</f>
        <v>250582.76726000002</v>
      </c>
      <c r="L4685" s="41">
        <f t="shared" si="1557"/>
        <v>0.09</v>
      </c>
      <c r="O4685" s="32" t="str">
        <f>LEFT(A4685,5)</f>
        <v>E3557</v>
      </c>
      <c r="P4685" s="318">
        <f>-L4685/2</f>
        <v>-4.4999999999999998E-2</v>
      </c>
    </row>
    <row r="4686" spans="1:20" ht="15.75" outlineLevel="2" thickTop="1" x14ac:dyDescent="0.25">
      <c r="A4686" t="s">
        <v>381</v>
      </c>
      <c r="B4686" t="str">
        <f t="shared" ref="B4686:B4697" si="1575">CONCATENATE(A4686,"-",MONTH(E4686))</f>
        <v>E3557 TSM Poles, Upper Baker-1</v>
      </c>
      <c r="C4686" s="19" t="s">
        <v>1230</v>
      </c>
      <c r="E4686" s="27">
        <v>43131</v>
      </c>
      <c r="F4686" s="249">
        <v>214026.97</v>
      </c>
      <c r="G4686" s="67">
        <v>3.4000000000000002E-2</v>
      </c>
      <c r="H4686" s="250">
        <v>606.41</v>
      </c>
      <c r="I4686" s="249">
        <f t="shared" ref="I4686:I4697" si="1576">VLOOKUP(CONCATENATE(A4686,"-12"),$B$6:$F$7816,5,FALSE)</f>
        <v>214026.97</v>
      </c>
      <c r="J4686" s="67">
        <f t="shared" si="1566"/>
        <v>3.4000000000000002E-2</v>
      </c>
      <c r="K4686" s="259">
        <f t="shared" ref="K4686:K4697" si="1577">I4686*J4686/12</f>
        <v>606.40974833333337</v>
      </c>
      <c r="L4686" s="250">
        <f t="shared" si="1557"/>
        <v>0</v>
      </c>
      <c r="M4686" s="19" t="s">
        <v>1260</v>
      </c>
      <c r="O4686" s="32" t="str">
        <f t="shared" ref="O4686:O4697" si="1578">LEFT(A4686,4)</f>
        <v>E355</v>
      </c>
      <c r="P4686" s="318"/>
      <c r="T4686" s="19" t="s">
        <v>1260</v>
      </c>
    </row>
    <row r="4687" spans="1:20" outlineLevel="2" x14ac:dyDescent="0.25">
      <c r="A4687" t="s">
        <v>381</v>
      </c>
      <c r="B4687" t="str">
        <f t="shared" si="1575"/>
        <v>E3557 TSM Poles, Upper Baker-2</v>
      </c>
      <c r="C4687" s="19" t="s">
        <v>1230</v>
      </c>
      <c r="E4687" s="27">
        <v>43159</v>
      </c>
      <c r="F4687" s="249">
        <v>214026.97</v>
      </c>
      <c r="G4687" s="67">
        <v>3.4000000000000002E-2</v>
      </c>
      <c r="H4687" s="250">
        <v>606.41</v>
      </c>
      <c r="I4687" s="249">
        <f t="shared" si="1576"/>
        <v>214026.97</v>
      </c>
      <c r="J4687" s="67">
        <f t="shared" si="1566"/>
        <v>3.4000000000000002E-2</v>
      </c>
      <c r="K4687" s="259">
        <f t="shared" si="1577"/>
        <v>606.40974833333337</v>
      </c>
      <c r="L4687" s="250">
        <f t="shared" si="1557"/>
        <v>0</v>
      </c>
      <c r="M4687" s="19" t="s">
        <v>1260</v>
      </c>
      <c r="O4687" s="32" t="str">
        <f t="shared" si="1578"/>
        <v>E355</v>
      </c>
      <c r="P4687" s="318"/>
      <c r="T4687" s="19" t="s">
        <v>1260</v>
      </c>
    </row>
    <row r="4688" spans="1:20" outlineLevel="2" x14ac:dyDescent="0.25">
      <c r="A4688" t="s">
        <v>381</v>
      </c>
      <c r="B4688" t="str">
        <f t="shared" si="1575"/>
        <v>E3557 TSM Poles, Upper Baker-3</v>
      </c>
      <c r="C4688" s="19" t="s">
        <v>1230</v>
      </c>
      <c r="E4688" s="27">
        <v>43190</v>
      </c>
      <c r="F4688" s="249">
        <v>214026.97</v>
      </c>
      <c r="G4688" s="67">
        <v>3.4000000000000002E-2</v>
      </c>
      <c r="H4688" s="250">
        <v>606.41</v>
      </c>
      <c r="I4688" s="249">
        <f t="shared" si="1576"/>
        <v>214026.97</v>
      </c>
      <c r="J4688" s="67">
        <f t="shared" si="1566"/>
        <v>3.4000000000000002E-2</v>
      </c>
      <c r="K4688" s="259">
        <f t="shared" si="1577"/>
        <v>606.40974833333337</v>
      </c>
      <c r="L4688" s="250">
        <f t="shared" si="1557"/>
        <v>0</v>
      </c>
      <c r="M4688" s="19" t="s">
        <v>1260</v>
      </c>
      <c r="O4688" s="32" t="str">
        <f t="shared" si="1578"/>
        <v>E355</v>
      </c>
      <c r="P4688" s="318"/>
      <c r="T4688" s="19" t="s">
        <v>1260</v>
      </c>
    </row>
    <row r="4689" spans="1:20" outlineLevel="2" x14ac:dyDescent="0.25">
      <c r="A4689" t="s">
        <v>381</v>
      </c>
      <c r="B4689" t="str">
        <f t="shared" si="1575"/>
        <v>E3557 TSM Poles, Upper Baker-4</v>
      </c>
      <c r="C4689" s="19" t="s">
        <v>1230</v>
      </c>
      <c r="E4689" s="27">
        <v>43220</v>
      </c>
      <c r="F4689" s="249">
        <v>214026.97</v>
      </c>
      <c r="G4689" s="67">
        <v>3.4000000000000002E-2</v>
      </c>
      <c r="H4689" s="250">
        <v>606.41</v>
      </c>
      <c r="I4689" s="249">
        <f t="shared" si="1576"/>
        <v>214026.97</v>
      </c>
      <c r="J4689" s="67">
        <f t="shared" si="1566"/>
        <v>3.4000000000000002E-2</v>
      </c>
      <c r="K4689" s="259">
        <f t="shared" si="1577"/>
        <v>606.40974833333337</v>
      </c>
      <c r="L4689" s="250">
        <f t="shared" si="1557"/>
        <v>0</v>
      </c>
      <c r="M4689" s="19" t="s">
        <v>1260</v>
      </c>
      <c r="O4689" s="32" t="str">
        <f t="shared" si="1578"/>
        <v>E355</v>
      </c>
      <c r="P4689" s="318"/>
      <c r="T4689" s="19" t="s">
        <v>1260</v>
      </c>
    </row>
    <row r="4690" spans="1:20" outlineLevel="2" x14ac:dyDescent="0.25">
      <c r="A4690" t="s">
        <v>381</v>
      </c>
      <c r="B4690" t="str">
        <f t="shared" si="1575"/>
        <v>E3557 TSM Poles, Upper Baker-5</v>
      </c>
      <c r="C4690" s="19" t="s">
        <v>1230</v>
      </c>
      <c r="E4690" s="27">
        <v>43251</v>
      </c>
      <c r="F4690" s="249">
        <v>214026.97</v>
      </c>
      <c r="G4690" s="67">
        <v>3.4000000000000002E-2</v>
      </c>
      <c r="H4690" s="250">
        <v>606.41</v>
      </c>
      <c r="I4690" s="249">
        <f t="shared" si="1576"/>
        <v>214026.97</v>
      </c>
      <c r="J4690" s="67">
        <f t="shared" si="1566"/>
        <v>3.4000000000000002E-2</v>
      </c>
      <c r="K4690" s="259">
        <f t="shared" si="1577"/>
        <v>606.40974833333337</v>
      </c>
      <c r="L4690" s="250">
        <f t="shared" si="1557"/>
        <v>0</v>
      </c>
      <c r="M4690" s="19" t="s">
        <v>1260</v>
      </c>
      <c r="O4690" s="32" t="str">
        <f t="shared" si="1578"/>
        <v>E355</v>
      </c>
      <c r="P4690" s="318"/>
      <c r="T4690" s="19" t="s">
        <v>1260</v>
      </c>
    </row>
    <row r="4691" spans="1:20" outlineLevel="2" x14ac:dyDescent="0.25">
      <c r="A4691" t="s">
        <v>381</v>
      </c>
      <c r="B4691" t="str">
        <f t="shared" si="1575"/>
        <v>E3557 TSM Poles, Upper Baker-6</v>
      </c>
      <c r="C4691" s="19" t="s">
        <v>1230</v>
      </c>
      <c r="E4691" s="27">
        <v>43281</v>
      </c>
      <c r="F4691" s="249">
        <v>214026.97</v>
      </c>
      <c r="G4691" s="67">
        <v>3.4000000000000002E-2</v>
      </c>
      <c r="H4691" s="250">
        <v>606.41</v>
      </c>
      <c r="I4691" s="249">
        <f t="shared" si="1576"/>
        <v>214026.97</v>
      </c>
      <c r="J4691" s="67">
        <f t="shared" si="1566"/>
        <v>3.4000000000000002E-2</v>
      </c>
      <c r="K4691" s="259">
        <f t="shared" si="1577"/>
        <v>606.40974833333337</v>
      </c>
      <c r="L4691" s="250">
        <f t="shared" si="1557"/>
        <v>0</v>
      </c>
      <c r="M4691" s="19" t="s">
        <v>1260</v>
      </c>
      <c r="O4691" s="32" t="str">
        <f t="shared" si="1578"/>
        <v>E355</v>
      </c>
      <c r="P4691" s="318"/>
      <c r="T4691" s="19" t="s">
        <v>1260</v>
      </c>
    </row>
    <row r="4692" spans="1:20" outlineLevel="2" x14ac:dyDescent="0.25">
      <c r="A4692" t="s">
        <v>381</v>
      </c>
      <c r="B4692" t="str">
        <f t="shared" si="1575"/>
        <v>E3557 TSM Poles, Upper Baker-7</v>
      </c>
      <c r="C4692" s="19" t="s">
        <v>1230</v>
      </c>
      <c r="E4692" s="27">
        <v>43312</v>
      </c>
      <c r="F4692" s="249">
        <v>214026.97</v>
      </c>
      <c r="G4692" s="67">
        <v>3.4000000000000002E-2</v>
      </c>
      <c r="H4692" s="250">
        <v>606.41</v>
      </c>
      <c r="I4692" s="249">
        <f t="shared" si="1576"/>
        <v>214026.97</v>
      </c>
      <c r="J4692" s="67">
        <f t="shared" si="1566"/>
        <v>3.4000000000000002E-2</v>
      </c>
      <c r="K4692" s="259">
        <f t="shared" si="1577"/>
        <v>606.40974833333337</v>
      </c>
      <c r="L4692" s="250">
        <f t="shared" ref="L4692:L4755" si="1579">ROUND(K4692-H4692,2)</f>
        <v>0</v>
      </c>
      <c r="M4692" s="19" t="s">
        <v>1260</v>
      </c>
      <c r="O4692" s="32" t="str">
        <f t="shared" si="1578"/>
        <v>E355</v>
      </c>
      <c r="P4692" s="318"/>
      <c r="T4692" s="19" t="s">
        <v>1260</v>
      </c>
    </row>
    <row r="4693" spans="1:20" outlineLevel="2" x14ac:dyDescent="0.25">
      <c r="A4693" t="s">
        <v>381</v>
      </c>
      <c r="B4693" t="str">
        <f t="shared" si="1575"/>
        <v>E3557 TSM Poles, Upper Baker-8</v>
      </c>
      <c r="C4693" s="19" t="s">
        <v>1230</v>
      </c>
      <c r="E4693" s="27">
        <v>43343</v>
      </c>
      <c r="F4693" s="249">
        <v>214026.97</v>
      </c>
      <c r="G4693" s="67">
        <v>3.4000000000000002E-2</v>
      </c>
      <c r="H4693" s="250">
        <v>606.41</v>
      </c>
      <c r="I4693" s="249">
        <f t="shared" si="1576"/>
        <v>214026.97</v>
      </c>
      <c r="J4693" s="67">
        <f t="shared" si="1566"/>
        <v>3.4000000000000002E-2</v>
      </c>
      <c r="K4693" s="259">
        <f t="shared" si="1577"/>
        <v>606.40974833333337</v>
      </c>
      <c r="L4693" s="250">
        <f t="shared" si="1579"/>
        <v>0</v>
      </c>
      <c r="M4693" s="19" t="s">
        <v>1260</v>
      </c>
      <c r="O4693" s="32" t="str">
        <f t="shared" si="1578"/>
        <v>E355</v>
      </c>
      <c r="P4693" s="318"/>
      <c r="T4693" s="19" t="s">
        <v>1260</v>
      </c>
    </row>
    <row r="4694" spans="1:20" outlineLevel="2" x14ac:dyDescent="0.25">
      <c r="A4694" t="s">
        <v>381</v>
      </c>
      <c r="B4694" t="str">
        <f t="shared" si="1575"/>
        <v>E3557 TSM Poles, Upper Baker-9</v>
      </c>
      <c r="C4694" s="19" t="s">
        <v>1230</v>
      </c>
      <c r="E4694" s="27">
        <v>43373</v>
      </c>
      <c r="F4694" s="249">
        <v>214026.97</v>
      </c>
      <c r="G4694" s="67">
        <v>3.4000000000000002E-2</v>
      </c>
      <c r="H4694" s="250">
        <v>606.41</v>
      </c>
      <c r="I4694" s="249">
        <f t="shared" si="1576"/>
        <v>214026.97</v>
      </c>
      <c r="J4694" s="67">
        <f t="shared" si="1566"/>
        <v>3.4000000000000002E-2</v>
      </c>
      <c r="K4694" s="259">
        <f t="shared" si="1577"/>
        <v>606.40974833333337</v>
      </c>
      <c r="L4694" s="250">
        <f t="shared" si="1579"/>
        <v>0</v>
      </c>
      <c r="M4694" s="19" t="s">
        <v>1260</v>
      </c>
      <c r="O4694" s="32" t="str">
        <f t="shared" si="1578"/>
        <v>E355</v>
      </c>
      <c r="P4694" s="318"/>
      <c r="T4694" s="19" t="s">
        <v>1260</v>
      </c>
    </row>
    <row r="4695" spans="1:20" outlineLevel="2" x14ac:dyDescent="0.25">
      <c r="A4695" t="s">
        <v>381</v>
      </c>
      <c r="B4695" t="str">
        <f t="shared" si="1575"/>
        <v>E3557 TSM Poles, Upper Baker-10</v>
      </c>
      <c r="C4695" s="19" t="s">
        <v>1230</v>
      </c>
      <c r="E4695" s="27">
        <v>43404</v>
      </c>
      <c r="F4695" s="249">
        <v>214026.97</v>
      </c>
      <c r="G4695" s="67">
        <v>3.4000000000000002E-2</v>
      </c>
      <c r="H4695" s="250">
        <v>606.41</v>
      </c>
      <c r="I4695" s="249">
        <f t="shared" si="1576"/>
        <v>214026.97</v>
      </c>
      <c r="J4695" s="67">
        <f t="shared" si="1566"/>
        <v>3.4000000000000002E-2</v>
      </c>
      <c r="K4695" s="259">
        <f t="shared" si="1577"/>
        <v>606.40974833333337</v>
      </c>
      <c r="L4695" s="250">
        <f t="shared" si="1579"/>
        <v>0</v>
      </c>
      <c r="M4695" s="19" t="s">
        <v>1260</v>
      </c>
      <c r="O4695" s="32" t="str">
        <f t="shared" si="1578"/>
        <v>E355</v>
      </c>
      <c r="P4695" s="318"/>
      <c r="T4695" s="19" t="s">
        <v>1260</v>
      </c>
    </row>
    <row r="4696" spans="1:20" outlineLevel="2" x14ac:dyDescent="0.25">
      <c r="A4696" t="s">
        <v>381</v>
      </c>
      <c r="B4696" t="str">
        <f t="shared" si="1575"/>
        <v>E3557 TSM Poles, Upper Baker-11</v>
      </c>
      <c r="C4696" s="19" t="s">
        <v>1230</v>
      </c>
      <c r="E4696" s="27">
        <v>43434</v>
      </c>
      <c r="F4696" s="249">
        <v>214026.97</v>
      </c>
      <c r="G4696" s="67">
        <v>3.4000000000000002E-2</v>
      </c>
      <c r="H4696" s="250">
        <v>606.41</v>
      </c>
      <c r="I4696" s="249">
        <f t="shared" si="1576"/>
        <v>214026.97</v>
      </c>
      <c r="J4696" s="67">
        <f t="shared" si="1566"/>
        <v>3.4000000000000002E-2</v>
      </c>
      <c r="K4696" s="259">
        <f t="shared" si="1577"/>
        <v>606.40974833333337</v>
      </c>
      <c r="L4696" s="250">
        <f t="shared" si="1579"/>
        <v>0</v>
      </c>
      <c r="M4696" s="19" t="s">
        <v>1260</v>
      </c>
      <c r="O4696" s="32" t="str">
        <f t="shared" si="1578"/>
        <v>E355</v>
      </c>
      <c r="P4696" s="318"/>
      <c r="T4696" s="19" t="s">
        <v>1260</v>
      </c>
    </row>
    <row r="4697" spans="1:20" outlineLevel="2" x14ac:dyDescent="0.25">
      <c r="A4697" t="s">
        <v>381</v>
      </c>
      <c r="B4697" t="str">
        <f t="shared" si="1575"/>
        <v>E3557 TSM Poles, Upper Baker-12</v>
      </c>
      <c r="C4697" s="19" t="s">
        <v>1230</v>
      </c>
      <c r="E4697" s="27">
        <v>43465</v>
      </c>
      <c r="F4697" s="249">
        <v>214026.97</v>
      </c>
      <c r="G4697" s="67">
        <v>3.4000000000000002E-2</v>
      </c>
      <c r="H4697" s="250">
        <v>606.41</v>
      </c>
      <c r="I4697" s="249">
        <f t="shared" si="1576"/>
        <v>214026.97</v>
      </c>
      <c r="J4697" s="67">
        <f t="shared" si="1566"/>
        <v>3.4000000000000002E-2</v>
      </c>
      <c r="K4697" s="259">
        <f t="shared" si="1577"/>
        <v>606.40974833333337</v>
      </c>
      <c r="L4697" s="250">
        <f t="shared" si="1579"/>
        <v>0</v>
      </c>
      <c r="M4697" s="19" t="s">
        <v>1260</v>
      </c>
      <c r="O4697" s="32" t="str">
        <f t="shared" si="1578"/>
        <v>E355</v>
      </c>
      <c r="P4697" s="318"/>
      <c r="T4697" s="19" t="s">
        <v>1260</v>
      </c>
    </row>
    <row r="4698" spans="1:20" s="19" customFormat="1" ht="15.75" outlineLevel="1" thickBot="1" x14ac:dyDescent="0.3">
      <c r="A4698" s="28" t="s">
        <v>984</v>
      </c>
      <c r="C4698" s="20" t="s">
        <v>1233</v>
      </c>
      <c r="E4698" s="104" t="s">
        <v>1266</v>
      </c>
      <c r="F4698" s="29"/>
      <c r="G4698" s="30"/>
      <c r="H4698" s="41">
        <f>SUBTOTAL(9,H4686:H4697)</f>
        <v>7276.9199999999992</v>
      </c>
      <c r="I4698" s="29"/>
      <c r="J4698" s="30">
        <f t="shared" si="1566"/>
        <v>0</v>
      </c>
      <c r="K4698" s="41">
        <f>SUBTOTAL(9,K4686:K4697)</f>
        <v>7276.9169800000009</v>
      </c>
      <c r="L4698" s="41">
        <f t="shared" si="1579"/>
        <v>0</v>
      </c>
      <c r="O4698" s="32" t="str">
        <f>LEFT(A4698,5)</f>
        <v>E3557</v>
      </c>
      <c r="P4698" s="318">
        <f>-L4698/2</f>
        <v>0</v>
      </c>
    </row>
    <row r="4699" spans="1:20" ht="15.75" outlineLevel="2" thickTop="1" x14ac:dyDescent="0.25">
      <c r="A4699" t="s">
        <v>382</v>
      </c>
      <c r="B4699" t="str">
        <f t="shared" ref="B4699:B4710" si="1580">CONCATENATE(A4699,"-",MONTH(E4699))</f>
        <v>E3559 (GIF) Poles, Colstrip 1-2-1</v>
      </c>
      <c r="C4699" s="19" t="s">
        <v>1230</v>
      </c>
      <c r="E4699" s="27">
        <v>43131</v>
      </c>
      <c r="F4699" s="249">
        <v>49006.68</v>
      </c>
      <c r="G4699" s="67">
        <v>3.0900000000000004E-2</v>
      </c>
      <c r="H4699" s="250">
        <v>126.19</v>
      </c>
      <c r="I4699" s="249">
        <f t="shared" ref="I4699:I4710" si="1581">VLOOKUP(CONCATENATE(A4699,"-12"),$B$6:$F$7816,5,FALSE)</f>
        <v>49006.68</v>
      </c>
      <c r="J4699" s="67">
        <f t="shared" si="1566"/>
        <v>3.0900000000000004E-2</v>
      </c>
      <c r="K4699" s="259">
        <f t="shared" ref="K4699:K4710" si="1582">I4699*J4699/12</f>
        <v>126.19220100000001</v>
      </c>
      <c r="L4699" s="250">
        <f t="shared" si="1579"/>
        <v>0</v>
      </c>
      <c r="M4699" s="19" t="s">
        <v>1260</v>
      </c>
      <c r="O4699" s="32" t="str">
        <f t="shared" ref="O4699:O4710" si="1583">LEFT(A4699,4)</f>
        <v>E355</v>
      </c>
      <c r="P4699" s="318"/>
      <c r="T4699" s="19" t="s">
        <v>1260</v>
      </c>
    </row>
    <row r="4700" spans="1:20" outlineLevel="2" x14ac:dyDescent="0.25">
      <c r="A4700" t="s">
        <v>382</v>
      </c>
      <c r="B4700" t="str">
        <f t="shared" si="1580"/>
        <v>E3559 (GIF) Poles, Colstrip 1-2-2</v>
      </c>
      <c r="C4700" s="19" t="s">
        <v>1230</v>
      </c>
      <c r="E4700" s="27">
        <v>43159</v>
      </c>
      <c r="F4700" s="249">
        <v>49006.68</v>
      </c>
      <c r="G4700" s="67">
        <v>3.0900000000000004E-2</v>
      </c>
      <c r="H4700" s="250">
        <v>126.19</v>
      </c>
      <c r="I4700" s="249">
        <f t="shared" si="1581"/>
        <v>49006.68</v>
      </c>
      <c r="J4700" s="67">
        <f t="shared" si="1566"/>
        <v>3.0900000000000004E-2</v>
      </c>
      <c r="K4700" s="259">
        <f t="shared" si="1582"/>
        <v>126.19220100000001</v>
      </c>
      <c r="L4700" s="250">
        <f t="shared" si="1579"/>
        <v>0</v>
      </c>
      <c r="M4700" s="19" t="s">
        <v>1260</v>
      </c>
      <c r="O4700" s="32" t="str">
        <f t="shared" si="1583"/>
        <v>E355</v>
      </c>
      <c r="P4700" s="318"/>
      <c r="T4700" s="19" t="s">
        <v>1260</v>
      </c>
    </row>
    <row r="4701" spans="1:20" outlineLevel="2" x14ac:dyDescent="0.25">
      <c r="A4701" t="s">
        <v>382</v>
      </c>
      <c r="B4701" t="str">
        <f t="shared" si="1580"/>
        <v>E3559 (GIF) Poles, Colstrip 1-2-3</v>
      </c>
      <c r="C4701" s="19" t="s">
        <v>1230</v>
      </c>
      <c r="E4701" s="27">
        <v>43190</v>
      </c>
      <c r="F4701" s="249">
        <v>49006.68</v>
      </c>
      <c r="G4701" s="67">
        <v>3.0900000000000004E-2</v>
      </c>
      <c r="H4701" s="250">
        <v>126.19</v>
      </c>
      <c r="I4701" s="249">
        <f t="shared" si="1581"/>
        <v>49006.68</v>
      </c>
      <c r="J4701" s="67">
        <f t="shared" si="1566"/>
        <v>3.0900000000000004E-2</v>
      </c>
      <c r="K4701" s="259">
        <f t="shared" si="1582"/>
        <v>126.19220100000001</v>
      </c>
      <c r="L4701" s="250">
        <f t="shared" si="1579"/>
        <v>0</v>
      </c>
      <c r="M4701" s="19" t="s">
        <v>1260</v>
      </c>
      <c r="O4701" s="32" t="str">
        <f t="shared" si="1583"/>
        <v>E355</v>
      </c>
      <c r="P4701" s="318"/>
      <c r="T4701" s="19" t="s">
        <v>1260</v>
      </c>
    </row>
    <row r="4702" spans="1:20" outlineLevel="2" x14ac:dyDescent="0.25">
      <c r="A4702" t="s">
        <v>382</v>
      </c>
      <c r="B4702" t="str">
        <f t="shared" si="1580"/>
        <v>E3559 (GIF) Poles, Colstrip 1-2-4</v>
      </c>
      <c r="C4702" s="19" t="s">
        <v>1230</v>
      </c>
      <c r="E4702" s="27">
        <v>43220</v>
      </c>
      <c r="F4702" s="249">
        <v>49006.68</v>
      </c>
      <c r="G4702" s="67">
        <v>3.0900000000000004E-2</v>
      </c>
      <c r="H4702" s="250">
        <v>126.19</v>
      </c>
      <c r="I4702" s="249">
        <f t="shared" si="1581"/>
        <v>49006.68</v>
      </c>
      <c r="J4702" s="67">
        <f t="shared" si="1566"/>
        <v>3.0900000000000004E-2</v>
      </c>
      <c r="K4702" s="259">
        <f t="shared" si="1582"/>
        <v>126.19220100000001</v>
      </c>
      <c r="L4702" s="250">
        <f t="shared" si="1579"/>
        <v>0</v>
      </c>
      <c r="M4702" s="19" t="s">
        <v>1260</v>
      </c>
      <c r="O4702" s="32" t="str">
        <f t="shared" si="1583"/>
        <v>E355</v>
      </c>
      <c r="P4702" s="318"/>
      <c r="T4702" s="19" t="s">
        <v>1260</v>
      </c>
    </row>
    <row r="4703" spans="1:20" outlineLevel="2" x14ac:dyDescent="0.25">
      <c r="A4703" t="s">
        <v>382</v>
      </c>
      <c r="B4703" t="str">
        <f t="shared" si="1580"/>
        <v>E3559 (GIF) Poles, Colstrip 1-2-5</v>
      </c>
      <c r="C4703" s="19" t="s">
        <v>1230</v>
      </c>
      <c r="E4703" s="27">
        <v>43251</v>
      </c>
      <c r="F4703" s="249">
        <v>49006.68</v>
      </c>
      <c r="G4703" s="67">
        <v>3.0900000000000004E-2</v>
      </c>
      <c r="H4703" s="250">
        <v>126.19</v>
      </c>
      <c r="I4703" s="249">
        <f t="shared" si="1581"/>
        <v>49006.68</v>
      </c>
      <c r="J4703" s="67">
        <f t="shared" si="1566"/>
        <v>3.0900000000000004E-2</v>
      </c>
      <c r="K4703" s="259">
        <f t="shared" si="1582"/>
        <v>126.19220100000001</v>
      </c>
      <c r="L4703" s="250">
        <f t="shared" si="1579"/>
        <v>0</v>
      </c>
      <c r="M4703" s="19" t="s">
        <v>1260</v>
      </c>
      <c r="O4703" s="32" t="str">
        <f t="shared" si="1583"/>
        <v>E355</v>
      </c>
      <c r="P4703" s="318"/>
      <c r="T4703" s="19" t="s">
        <v>1260</v>
      </c>
    </row>
    <row r="4704" spans="1:20" outlineLevel="2" x14ac:dyDescent="0.25">
      <c r="A4704" t="s">
        <v>382</v>
      </c>
      <c r="B4704" t="str">
        <f t="shared" si="1580"/>
        <v>E3559 (GIF) Poles, Colstrip 1-2-6</v>
      </c>
      <c r="C4704" s="19" t="s">
        <v>1230</v>
      </c>
      <c r="E4704" s="27">
        <v>43281</v>
      </c>
      <c r="F4704" s="249">
        <v>49006.68</v>
      </c>
      <c r="G4704" s="67">
        <v>3.0900000000000004E-2</v>
      </c>
      <c r="H4704" s="250">
        <v>126.19</v>
      </c>
      <c r="I4704" s="249">
        <f t="shared" si="1581"/>
        <v>49006.68</v>
      </c>
      <c r="J4704" s="67">
        <f t="shared" si="1566"/>
        <v>3.0900000000000004E-2</v>
      </c>
      <c r="K4704" s="259">
        <f t="shared" si="1582"/>
        <v>126.19220100000001</v>
      </c>
      <c r="L4704" s="250">
        <f t="shared" si="1579"/>
        <v>0</v>
      </c>
      <c r="M4704" s="19" t="s">
        <v>1260</v>
      </c>
      <c r="O4704" s="32" t="str">
        <f t="shared" si="1583"/>
        <v>E355</v>
      </c>
      <c r="P4704" s="318"/>
      <c r="T4704" s="19" t="s">
        <v>1260</v>
      </c>
    </row>
    <row r="4705" spans="1:20" outlineLevel="2" x14ac:dyDescent="0.25">
      <c r="A4705" t="s">
        <v>382</v>
      </c>
      <c r="B4705" t="str">
        <f t="shared" si="1580"/>
        <v>E3559 (GIF) Poles, Colstrip 1-2-7</v>
      </c>
      <c r="C4705" s="19" t="s">
        <v>1230</v>
      </c>
      <c r="E4705" s="27">
        <v>43312</v>
      </c>
      <c r="F4705" s="249">
        <v>49006.68</v>
      </c>
      <c r="G4705" s="67">
        <v>3.0900000000000004E-2</v>
      </c>
      <c r="H4705" s="250">
        <v>126.19</v>
      </c>
      <c r="I4705" s="249">
        <f t="shared" si="1581"/>
        <v>49006.68</v>
      </c>
      <c r="J4705" s="67">
        <f t="shared" si="1566"/>
        <v>3.0900000000000004E-2</v>
      </c>
      <c r="K4705" s="259">
        <f t="shared" si="1582"/>
        <v>126.19220100000001</v>
      </c>
      <c r="L4705" s="250">
        <f t="shared" si="1579"/>
        <v>0</v>
      </c>
      <c r="M4705" s="19" t="s">
        <v>1260</v>
      </c>
      <c r="O4705" s="32" t="str">
        <f t="shared" si="1583"/>
        <v>E355</v>
      </c>
      <c r="P4705" s="318"/>
      <c r="T4705" s="19" t="s">
        <v>1260</v>
      </c>
    </row>
    <row r="4706" spans="1:20" outlineLevel="2" x14ac:dyDescent="0.25">
      <c r="A4706" t="s">
        <v>382</v>
      </c>
      <c r="B4706" t="str">
        <f t="shared" si="1580"/>
        <v>E3559 (GIF) Poles, Colstrip 1-2-8</v>
      </c>
      <c r="C4706" s="19" t="s">
        <v>1230</v>
      </c>
      <c r="E4706" s="27">
        <v>43343</v>
      </c>
      <c r="F4706" s="249">
        <v>49006.68</v>
      </c>
      <c r="G4706" s="67">
        <v>3.0900000000000004E-2</v>
      </c>
      <c r="H4706" s="250">
        <v>126.19</v>
      </c>
      <c r="I4706" s="249">
        <f t="shared" si="1581"/>
        <v>49006.68</v>
      </c>
      <c r="J4706" s="67">
        <f t="shared" si="1566"/>
        <v>3.0900000000000004E-2</v>
      </c>
      <c r="K4706" s="259">
        <f t="shared" si="1582"/>
        <v>126.19220100000001</v>
      </c>
      <c r="L4706" s="250">
        <f t="shared" si="1579"/>
        <v>0</v>
      </c>
      <c r="M4706" s="19" t="s">
        <v>1260</v>
      </c>
      <c r="O4706" s="32" t="str">
        <f t="shared" si="1583"/>
        <v>E355</v>
      </c>
      <c r="P4706" s="318"/>
      <c r="T4706" s="19" t="s">
        <v>1260</v>
      </c>
    </row>
    <row r="4707" spans="1:20" outlineLevel="2" x14ac:dyDescent="0.25">
      <c r="A4707" t="s">
        <v>382</v>
      </c>
      <c r="B4707" t="str">
        <f t="shared" si="1580"/>
        <v>E3559 (GIF) Poles, Colstrip 1-2-9</v>
      </c>
      <c r="C4707" s="19" t="s">
        <v>1230</v>
      </c>
      <c r="E4707" s="27">
        <v>43373</v>
      </c>
      <c r="F4707" s="249">
        <v>49006.68</v>
      </c>
      <c r="G4707" s="67">
        <v>3.0900000000000004E-2</v>
      </c>
      <c r="H4707" s="250">
        <v>126.19</v>
      </c>
      <c r="I4707" s="249">
        <f t="shared" si="1581"/>
        <v>49006.68</v>
      </c>
      <c r="J4707" s="67">
        <f t="shared" si="1566"/>
        <v>3.0900000000000004E-2</v>
      </c>
      <c r="K4707" s="259">
        <f t="shared" si="1582"/>
        <v>126.19220100000001</v>
      </c>
      <c r="L4707" s="250">
        <f t="shared" si="1579"/>
        <v>0</v>
      </c>
      <c r="M4707" s="19" t="s">
        <v>1260</v>
      </c>
      <c r="O4707" s="32" t="str">
        <f t="shared" si="1583"/>
        <v>E355</v>
      </c>
      <c r="P4707" s="318"/>
      <c r="T4707" s="19" t="s">
        <v>1260</v>
      </c>
    </row>
    <row r="4708" spans="1:20" outlineLevel="2" x14ac:dyDescent="0.25">
      <c r="A4708" t="s">
        <v>382</v>
      </c>
      <c r="B4708" t="str">
        <f t="shared" si="1580"/>
        <v>E3559 (GIF) Poles, Colstrip 1-2-10</v>
      </c>
      <c r="C4708" s="19" t="s">
        <v>1230</v>
      </c>
      <c r="E4708" s="27">
        <v>43404</v>
      </c>
      <c r="F4708" s="249">
        <v>49006.68</v>
      </c>
      <c r="G4708" s="67">
        <v>3.0900000000000004E-2</v>
      </c>
      <c r="H4708" s="250">
        <v>126.19</v>
      </c>
      <c r="I4708" s="249">
        <f t="shared" si="1581"/>
        <v>49006.68</v>
      </c>
      <c r="J4708" s="67">
        <f t="shared" si="1566"/>
        <v>3.0900000000000004E-2</v>
      </c>
      <c r="K4708" s="259">
        <f t="shared" si="1582"/>
        <v>126.19220100000001</v>
      </c>
      <c r="L4708" s="250">
        <f t="shared" si="1579"/>
        <v>0</v>
      </c>
      <c r="M4708" s="19" t="s">
        <v>1260</v>
      </c>
      <c r="O4708" s="32" t="str">
        <f t="shared" si="1583"/>
        <v>E355</v>
      </c>
      <c r="P4708" s="318"/>
      <c r="T4708" s="19" t="s">
        <v>1260</v>
      </c>
    </row>
    <row r="4709" spans="1:20" outlineLevel="2" x14ac:dyDescent="0.25">
      <c r="A4709" t="s">
        <v>382</v>
      </c>
      <c r="B4709" t="str">
        <f t="shared" si="1580"/>
        <v>E3559 (GIF) Poles, Colstrip 1-2-11</v>
      </c>
      <c r="C4709" s="19" t="s">
        <v>1230</v>
      </c>
      <c r="E4709" s="27">
        <v>43434</v>
      </c>
      <c r="F4709" s="249">
        <v>49006.68</v>
      </c>
      <c r="G4709" s="67">
        <v>3.0900000000000004E-2</v>
      </c>
      <c r="H4709" s="250">
        <v>126.19</v>
      </c>
      <c r="I4709" s="249">
        <f t="shared" si="1581"/>
        <v>49006.68</v>
      </c>
      <c r="J4709" s="67">
        <f t="shared" si="1566"/>
        <v>3.0900000000000004E-2</v>
      </c>
      <c r="K4709" s="259">
        <f t="shared" si="1582"/>
        <v>126.19220100000001</v>
      </c>
      <c r="L4709" s="250">
        <f t="shared" si="1579"/>
        <v>0</v>
      </c>
      <c r="M4709" s="19" t="s">
        <v>1260</v>
      </c>
      <c r="O4709" s="32" t="str">
        <f t="shared" si="1583"/>
        <v>E355</v>
      </c>
      <c r="P4709" s="318"/>
      <c r="T4709" s="19" t="s">
        <v>1260</v>
      </c>
    </row>
    <row r="4710" spans="1:20" outlineLevel="2" x14ac:dyDescent="0.25">
      <c r="A4710" t="s">
        <v>382</v>
      </c>
      <c r="B4710" t="str">
        <f t="shared" si="1580"/>
        <v>E3559 (GIF) Poles, Colstrip 1-2-12</v>
      </c>
      <c r="C4710" s="19" t="s">
        <v>1230</v>
      </c>
      <c r="E4710" s="27">
        <v>43465</v>
      </c>
      <c r="F4710" s="249">
        <v>49006.68</v>
      </c>
      <c r="G4710" s="67">
        <v>3.0900000000000004E-2</v>
      </c>
      <c r="H4710" s="250">
        <v>126.19</v>
      </c>
      <c r="I4710" s="249">
        <f t="shared" si="1581"/>
        <v>49006.68</v>
      </c>
      <c r="J4710" s="67">
        <f t="shared" si="1566"/>
        <v>3.0900000000000004E-2</v>
      </c>
      <c r="K4710" s="259">
        <f t="shared" si="1582"/>
        <v>126.19220100000001</v>
      </c>
      <c r="L4710" s="250">
        <f t="shared" si="1579"/>
        <v>0</v>
      </c>
      <c r="M4710" s="19" t="s">
        <v>1260</v>
      </c>
      <c r="O4710" s="32" t="str">
        <f t="shared" si="1583"/>
        <v>E355</v>
      </c>
      <c r="P4710" s="318"/>
      <c r="T4710" s="19" t="s">
        <v>1260</v>
      </c>
    </row>
    <row r="4711" spans="1:20" s="19" customFormat="1" ht="15.75" outlineLevel="1" thickBot="1" x14ac:dyDescent="0.3">
      <c r="A4711" s="28" t="s">
        <v>985</v>
      </c>
      <c r="C4711" s="20" t="s">
        <v>1233</v>
      </c>
      <c r="E4711" s="104" t="s">
        <v>1266</v>
      </c>
      <c r="F4711" s="29"/>
      <c r="G4711" s="30"/>
      <c r="H4711" s="41">
        <f>SUBTOTAL(9,H4699:H4710)</f>
        <v>1514.2800000000004</v>
      </c>
      <c r="I4711" s="29"/>
      <c r="J4711" s="30">
        <f t="shared" si="1566"/>
        <v>0</v>
      </c>
      <c r="K4711" s="41">
        <f>SUBTOTAL(9,K4699:K4710)</f>
        <v>1514.3064120000006</v>
      </c>
      <c r="L4711" s="41">
        <f t="shared" si="1579"/>
        <v>0.03</v>
      </c>
      <c r="O4711" s="32" t="str">
        <f>LEFT(A4711,5)</f>
        <v>E3559</v>
      </c>
      <c r="P4711" s="318">
        <f>-L4711/2</f>
        <v>-1.4999999999999999E-2</v>
      </c>
    </row>
    <row r="4712" spans="1:20" ht="15.75" outlineLevel="2" thickTop="1" x14ac:dyDescent="0.25">
      <c r="A4712" t="s">
        <v>383</v>
      </c>
      <c r="B4712" t="str">
        <f t="shared" ref="B4712:B4723" si="1584">CONCATENATE(A4712,"-",MONTH(E4712))</f>
        <v>E3559 (GIF) Poles, Colstrip 3-4-1</v>
      </c>
      <c r="C4712" s="19" t="s">
        <v>1230</v>
      </c>
      <c r="E4712" s="27">
        <v>43131</v>
      </c>
      <c r="F4712" s="249">
        <v>88691.66</v>
      </c>
      <c r="G4712" s="67">
        <v>3.0900000000000004E-2</v>
      </c>
      <c r="H4712" s="250">
        <v>228.38</v>
      </c>
      <c r="I4712" s="249">
        <f t="shared" ref="I4712:I4723" si="1585">VLOOKUP(CONCATENATE(A4712,"-12"),$B$6:$F$7816,5,FALSE)</f>
        <v>88691.66</v>
      </c>
      <c r="J4712" s="67">
        <f t="shared" si="1566"/>
        <v>3.0900000000000004E-2</v>
      </c>
      <c r="K4712" s="259">
        <f t="shared" ref="K4712:K4723" si="1586">I4712*J4712/12</f>
        <v>228.38102450000005</v>
      </c>
      <c r="L4712" s="250">
        <f t="shared" si="1579"/>
        <v>0</v>
      </c>
      <c r="M4712" s="19" t="s">
        <v>1260</v>
      </c>
      <c r="O4712" s="32" t="str">
        <f t="shared" ref="O4712:O4723" si="1587">LEFT(A4712,4)</f>
        <v>E355</v>
      </c>
      <c r="P4712" s="318"/>
      <c r="T4712" s="19" t="s">
        <v>1260</v>
      </c>
    </row>
    <row r="4713" spans="1:20" outlineLevel="2" x14ac:dyDescent="0.25">
      <c r="A4713" t="s">
        <v>383</v>
      </c>
      <c r="B4713" t="str">
        <f t="shared" si="1584"/>
        <v>E3559 (GIF) Poles, Colstrip 3-4-2</v>
      </c>
      <c r="C4713" s="19" t="s">
        <v>1230</v>
      </c>
      <c r="E4713" s="27">
        <v>43159</v>
      </c>
      <c r="F4713" s="249">
        <v>88691.66</v>
      </c>
      <c r="G4713" s="67">
        <v>3.0900000000000004E-2</v>
      </c>
      <c r="H4713" s="250">
        <v>228.38</v>
      </c>
      <c r="I4713" s="249">
        <f t="shared" si="1585"/>
        <v>88691.66</v>
      </c>
      <c r="J4713" s="67">
        <f t="shared" si="1566"/>
        <v>3.0900000000000004E-2</v>
      </c>
      <c r="K4713" s="259">
        <f t="shared" si="1586"/>
        <v>228.38102450000005</v>
      </c>
      <c r="L4713" s="250">
        <f t="shared" si="1579"/>
        <v>0</v>
      </c>
      <c r="M4713" s="19" t="s">
        <v>1260</v>
      </c>
      <c r="O4713" s="32" t="str">
        <f t="shared" si="1587"/>
        <v>E355</v>
      </c>
      <c r="P4713" s="318"/>
      <c r="T4713" s="19" t="s">
        <v>1260</v>
      </c>
    </row>
    <row r="4714" spans="1:20" outlineLevel="2" x14ac:dyDescent="0.25">
      <c r="A4714" t="s">
        <v>383</v>
      </c>
      <c r="B4714" t="str">
        <f t="shared" si="1584"/>
        <v>E3559 (GIF) Poles, Colstrip 3-4-3</v>
      </c>
      <c r="C4714" s="19" t="s">
        <v>1230</v>
      </c>
      <c r="E4714" s="27">
        <v>43190</v>
      </c>
      <c r="F4714" s="249">
        <v>88691.66</v>
      </c>
      <c r="G4714" s="67">
        <v>3.0900000000000004E-2</v>
      </c>
      <c r="H4714" s="250">
        <v>228.38</v>
      </c>
      <c r="I4714" s="249">
        <f t="shared" si="1585"/>
        <v>88691.66</v>
      </c>
      <c r="J4714" s="67">
        <f t="shared" si="1566"/>
        <v>3.0900000000000004E-2</v>
      </c>
      <c r="K4714" s="259">
        <f t="shared" si="1586"/>
        <v>228.38102450000005</v>
      </c>
      <c r="L4714" s="250">
        <f t="shared" si="1579"/>
        <v>0</v>
      </c>
      <c r="M4714" s="19" t="s">
        <v>1260</v>
      </c>
      <c r="O4714" s="32" t="str">
        <f t="shared" si="1587"/>
        <v>E355</v>
      </c>
      <c r="P4714" s="318"/>
      <c r="T4714" s="19" t="s">
        <v>1260</v>
      </c>
    </row>
    <row r="4715" spans="1:20" outlineLevel="2" x14ac:dyDescent="0.25">
      <c r="A4715" t="s">
        <v>383</v>
      </c>
      <c r="B4715" t="str">
        <f t="shared" si="1584"/>
        <v>E3559 (GIF) Poles, Colstrip 3-4-4</v>
      </c>
      <c r="C4715" s="19" t="s">
        <v>1230</v>
      </c>
      <c r="E4715" s="27">
        <v>43220</v>
      </c>
      <c r="F4715" s="249">
        <v>88691.66</v>
      </c>
      <c r="G4715" s="67">
        <v>3.0900000000000004E-2</v>
      </c>
      <c r="H4715" s="250">
        <v>228.38</v>
      </c>
      <c r="I4715" s="249">
        <f t="shared" si="1585"/>
        <v>88691.66</v>
      </c>
      <c r="J4715" s="67">
        <f t="shared" si="1566"/>
        <v>3.0900000000000004E-2</v>
      </c>
      <c r="K4715" s="259">
        <f t="shared" si="1586"/>
        <v>228.38102450000005</v>
      </c>
      <c r="L4715" s="250">
        <f t="shared" si="1579"/>
        <v>0</v>
      </c>
      <c r="M4715" s="19" t="s">
        <v>1260</v>
      </c>
      <c r="O4715" s="32" t="str">
        <f t="shared" si="1587"/>
        <v>E355</v>
      </c>
      <c r="P4715" s="318"/>
      <c r="T4715" s="19" t="s">
        <v>1260</v>
      </c>
    </row>
    <row r="4716" spans="1:20" outlineLevel="2" x14ac:dyDescent="0.25">
      <c r="A4716" t="s">
        <v>383</v>
      </c>
      <c r="B4716" t="str">
        <f t="shared" si="1584"/>
        <v>E3559 (GIF) Poles, Colstrip 3-4-5</v>
      </c>
      <c r="C4716" s="19" t="s">
        <v>1230</v>
      </c>
      <c r="E4716" s="27">
        <v>43251</v>
      </c>
      <c r="F4716" s="249">
        <v>88691.66</v>
      </c>
      <c r="G4716" s="67">
        <v>3.0900000000000004E-2</v>
      </c>
      <c r="H4716" s="250">
        <v>228.38</v>
      </c>
      <c r="I4716" s="249">
        <f t="shared" si="1585"/>
        <v>88691.66</v>
      </c>
      <c r="J4716" s="67">
        <f t="shared" si="1566"/>
        <v>3.0900000000000004E-2</v>
      </c>
      <c r="K4716" s="259">
        <f t="shared" si="1586"/>
        <v>228.38102450000005</v>
      </c>
      <c r="L4716" s="250">
        <f t="shared" si="1579"/>
        <v>0</v>
      </c>
      <c r="M4716" s="19" t="s">
        <v>1260</v>
      </c>
      <c r="O4716" s="32" t="str">
        <f t="shared" si="1587"/>
        <v>E355</v>
      </c>
      <c r="P4716" s="318"/>
      <c r="T4716" s="19" t="s">
        <v>1260</v>
      </c>
    </row>
    <row r="4717" spans="1:20" outlineLevel="2" x14ac:dyDescent="0.25">
      <c r="A4717" t="s">
        <v>383</v>
      </c>
      <c r="B4717" t="str">
        <f t="shared" si="1584"/>
        <v>E3559 (GIF) Poles, Colstrip 3-4-6</v>
      </c>
      <c r="C4717" s="19" t="s">
        <v>1230</v>
      </c>
      <c r="E4717" s="27">
        <v>43281</v>
      </c>
      <c r="F4717" s="249">
        <v>88691.66</v>
      </c>
      <c r="G4717" s="67">
        <v>3.0900000000000004E-2</v>
      </c>
      <c r="H4717" s="250">
        <v>228.38</v>
      </c>
      <c r="I4717" s="249">
        <f t="shared" si="1585"/>
        <v>88691.66</v>
      </c>
      <c r="J4717" s="67">
        <f t="shared" si="1566"/>
        <v>3.0900000000000004E-2</v>
      </c>
      <c r="K4717" s="259">
        <f t="shared" si="1586"/>
        <v>228.38102450000005</v>
      </c>
      <c r="L4717" s="250">
        <f t="shared" si="1579"/>
        <v>0</v>
      </c>
      <c r="M4717" s="19" t="s">
        <v>1260</v>
      </c>
      <c r="O4717" s="32" t="str">
        <f t="shared" si="1587"/>
        <v>E355</v>
      </c>
      <c r="P4717" s="318"/>
      <c r="T4717" s="19" t="s">
        <v>1260</v>
      </c>
    </row>
    <row r="4718" spans="1:20" outlineLevel="2" x14ac:dyDescent="0.25">
      <c r="A4718" t="s">
        <v>383</v>
      </c>
      <c r="B4718" t="str">
        <f t="shared" si="1584"/>
        <v>E3559 (GIF) Poles, Colstrip 3-4-7</v>
      </c>
      <c r="C4718" s="19" t="s">
        <v>1230</v>
      </c>
      <c r="E4718" s="27">
        <v>43312</v>
      </c>
      <c r="F4718" s="249">
        <v>88691.66</v>
      </c>
      <c r="G4718" s="67">
        <v>3.0900000000000004E-2</v>
      </c>
      <c r="H4718" s="250">
        <v>228.38</v>
      </c>
      <c r="I4718" s="249">
        <f t="shared" si="1585"/>
        <v>88691.66</v>
      </c>
      <c r="J4718" s="67">
        <f t="shared" ref="J4718:J4781" si="1588">G4718</f>
        <v>3.0900000000000004E-2</v>
      </c>
      <c r="K4718" s="259">
        <f t="shared" si="1586"/>
        <v>228.38102450000005</v>
      </c>
      <c r="L4718" s="250">
        <f t="shared" si="1579"/>
        <v>0</v>
      </c>
      <c r="M4718" s="19" t="s">
        <v>1260</v>
      </c>
      <c r="O4718" s="32" t="str">
        <f t="shared" si="1587"/>
        <v>E355</v>
      </c>
      <c r="P4718" s="318"/>
      <c r="T4718" s="19" t="s">
        <v>1260</v>
      </c>
    </row>
    <row r="4719" spans="1:20" outlineLevel="2" x14ac:dyDescent="0.25">
      <c r="A4719" t="s">
        <v>383</v>
      </c>
      <c r="B4719" t="str">
        <f t="shared" si="1584"/>
        <v>E3559 (GIF) Poles, Colstrip 3-4-8</v>
      </c>
      <c r="C4719" s="19" t="s">
        <v>1230</v>
      </c>
      <c r="E4719" s="27">
        <v>43343</v>
      </c>
      <c r="F4719" s="249">
        <v>88691.66</v>
      </c>
      <c r="G4719" s="67">
        <v>3.0900000000000004E-2</v>
      </c>
      <c r="H4719" s="250">
        <v>228.38</v>
      </c>
      <c r="I4719" s="249">
        <f t="shared" si="1585"/>
        <v>88691.66</v>
      </c>
      <c r="J4719" s="67">
        <f t="shared" si="1588"/>
        <v>3.0900000000000004E-2</v>
      </c>
      <c r="K4719" s="259">
        <f t="shared" si="1586"/>
        <v>228.38102450000005</v>
      </c>
      <c r="L4719" s="250">
        <f t="shared" si="1579"/>
        <v>0</v>
      </c>
      <c r="M4719" s="19" t="s">
        <v>1260</v>
      </c>
      <c r="O4719" s="32" t="str">
        <f t="shared" si="1587"/>
        <v>E355</v>
      </c>
      <c r="P4719" s="318"/>
      <c r="T4719" s="19" t="s">
        <v>1260</v>
      </c>
    </row>
    <row r="4720" spans="1:20" outlineLevel="2" x14ac:dyDescent="0.25">
      <c r="A4720" t="s">
        <v>383</v>
      </c>
      <c r="B4720" t="str">
        <f t="shared" si="1584"/>
        <v>E3559 (GIF) Poles, Colstrip 3-4-9</v>
      </c>
      <c r="C4720" s="19" t="s">
        <v>1230</v>
      </c>
      <c r="E4720" s="27">
        <v>43373</v>
      </c>
      <c r="F4720" s="249">
        <v>88691.66</v>
      </c>
      <c r="G4720" s="67">
        <v>3.0900000000000004E-2</v>
      </c>
      <c r="H4720" s="250">
        <v>228.38</v>
      </c>
      <c r="I4720" s="249">
        <f t="shared" si="1585"/>
        <v>88691.66</v>
      </c>
      <c r="J4720" s="67">
        <f t="shared" si="1588"/>
        <v>3.0900000000000004E-2</v>
      </c>
      <c r="K4720" s="259">
        <f t="shared" si="1586"/>
        <v>228.38102450000005</v>
      </c>
      <c r="L4720" s="250">
        <f t="shared" si="1579"/>
        <v>0</v>
      </c>
      <c r="M4720" s="19" t="s">
        <v>1260</v>
      </c>
      <c r="O4720" s="32" t="str">
        <f t="shared" si="1587"/>
        <v>E355</v>
      </c>
      <c r="P4720" s="318"/>
      <c r="T4720" s="19" t="s">
        <v>1260</v>
      </c>
    </row>
    <row r="4721" spans="1:20" outlineLevel="2" x14ac:dyDescent="0.25">
      <c r="A4721" t="s">
        <v>383</v>
      </c>
      <c r="B4721" t="str">
        <f t="shared" si="1584"/>
        <v>E3559 (GIF) Poles, Colstrip 3-4-10</v>
      </c>
      <c r="C4721" s="19" t="s">
        <v>1230</v>
      </c>
      <c r="E4721" s="27">
        <v>43404</v>
      </c>
      <c r="F4721" s="249">
        <v>88691.66</v>
      </c>
      <c r="G4721" s="67">
        <v>3.0900000000000004E-2</v>
      </c>
      <c r="H4721" s="250">
        <v>228.38</v>
      </c>
      <c r="I4721" s="249">
        <f t="shared" si="1585"/>
        <v>88691.66</v>
      </c>
      <c r="J4721" s="67">
        <f t="shared" si="1588"/>
        <v>3.0900000000000004E-2</v>
      </c>
      <c r="K4721" s="259">
        <f t="shared" si="1586"/>
        <v>228.38102450000005</v>
      </c>
      <c r="L4721" s="250">
        <f t="shared" si="1579"/>
        <v>0</v>
      </c>
      <c r="M4721" s="19" t="s">
        <v>1260</v>
      </c>
      <c r="O4721" s="32" t="str">
        <f t="shared" si="1587"/>
        <v>E355</v>
      </c>
      <c r="P4721" s="318"/>
      <c r="T4721" s="19" t="s">
        <v>1260</v>
      </c>
    </row>
    <row r="4722" spans="1:20" outlineLevel="2" x14ac:dyDescent="0.25">
      <c r="A4722" t="s">
        <v>383</v>
      </c>
      <c r="B4722" t="str">
        <f t="shared" si="1584"/>
        <v>E3559 (GIF) Poles, Colstrip 3-4-11</v>
      </c>
      <c r="C4722" s="19" t="s">
        <v>1230</v>
      </c>
      <c r="E4722" s="27">
        <v>43434</v>
      </c>
      <c r="F4722" s="249">
        <v>88691.66</v>
      </c>
      <c r="G4722" s="67">
        <v>3.0900000000000004E-2</v>
      </c>
      <c r="H4722" s="250">
        <v>228.38</v>
      </c>
      <c r="I4722" s="249">
        <f t="shared" si="1585"/>
        <v>88691.66</v>
      </c>
      <c r="J4722" s="67">
        <f t="shared" si="1588"/>
        <v>3.0900000000000004E-2</v>
      </c>
      <c r="K4722" s="259">
        <f t="shared" si="1586"/>
        <v>228.38102450000005</v>
      </c>
      <c r="L4722" s="250">
        <f t="shared" si="1579"/>
        <v>0</v>
      </c>
      <c r="M4722" s="19" t="s">
        <v>1260</v>
      </c>
      <c r="O4722" s="32" t="str">
        <f t="shared" si="1587"/>
        <v>E355</v>
      </c>
      <c r="P4722" s="318"/>
      <c r="T4722" s="19" t="s">
        <v>1260</v>
      </c>
    </row>
    <row r="4723" spans="1:20" outlineLevel="2" x14ac:dyDescent="0.25">
      <c r="A4723" t="s">
        <v>383</v>
      </c>
      <c r="B4723" t="str">
        <f t="shared" si="1584"/>
        <v>E3559 (GIF) Poles, Colstrip 3-4-12</v>
      </c>
      <c r="C4723" s="19" t="s">
        <v>1230</v>
      </c>
      <c r="E4723" s="27">
        <v>43465</v>
      </c>
      <c r="F4723" s="249">
        <v>88691.66</v>
      </c>
      <c r="G4723" s="67">
        <v>3.0900000000000004E-2</v>
      </c>
      <c r="H4723" s="250">
        <v>228.38</v>
      </c>
      <c r="I4723" s="249">
        <f t="shared" si="1585"/>
        <v>88691.66</v>
      </c>
      <c r="J4723" s="67">
        <f t="shared" si="1588"/>
        <v>3.0900000000000004E-2</v>
      </c>
      <c r="K4723" s="259">
        <f t="shared" si="1586"/>
        <v>228.38102450000005</v>
      </c>
      <c r="L4723" s="250">
        <f t="shared" si="1579"/>
        <v>0</v>
      </c>
      <c r="M4723" s="19" t="s">
        <v>1260</v>
      </c>
      <c r="O4723" s="32" t="str">
        <f t="shared" si="1587"/>
        <v>E355</v>
      </c>
      <c r="P4723" s="318"/>
      <c r="T4723" s="19" t="s">
        <v>1260</v>
      </c>
    </row>
    <row r="4724" spans="1:20" s="19" customFormat="1" ht="15.75" outlineLevel="1" thickBot="1" x14ac:dyDescent="0.3">
      <c r="A4724" s="28" t="s">
        <v>986</v>
      </c>
      <c r="C4724" s="20" t="s">
        <v>1233</v>
      </c>
      <c r="E4724" s="104" t="s">
        <v>1266</v>
      </c>
      <c r="F4724" s="29"/>
      <c r="G4724" s="30"/>
      <c r="H4724" s="41">
        <f>SUBTOTAL(9,H4712:H4723)</f>
        <v>2740.5600000000009</v>
      </c>
      <c r="I4724" s="29"/>
      <c r="J4724" s="30">
        <f t="shared" si="1588"/>
        <v>0</v>
      </c>
      <c r="K4724" s="41">
        <f>SUBTOTAL(9,K4712:K4723)</f>
        <v>2740.5722940000001</v>
      </c>
      <c r="L4724" s="41">
        <f t="shared" si="1579"/>
        <v>0.01</v>
      </c>
      <c r="O4724" s="32" t="str">
        <f>LEFT(A4724,5)</f>
        <v>E3559</v>
      </c>
      <c r="P4724" s="318">
        <f>-L4724/2</f>
        <v>-5.0000000000000001E-3</v>
      </c>
    </row>
    <row r="4725" spans="1:20" ht="15.75" outlineLevel="2" thickTop="1" x14ac:dyDescent="0.25">
      <c r="A4725" t="s">
        <v>384</v>
      </c>
      <c r="B4725" t="str">
        <f t="shared" ref="B4725:B4736" si="1589">CONCATENATE(A4725,"-",MONTH(E4725))</f>
        <v>E3559 (GIF) Poles, Hopkins Ridge-1</v>
      </c>
      <c r="C4725" s="19" t="s">
        <v>1230</v>
      </c>
      <c r="E4725" s="27">
        <v>43131</v>
      </c>
      <c r="F4725" s="249">
        <v>1544998.62</v>
      </c>
      <c r="G4725" s="67">
        <v>3.0900000000000004E-2</v>
      </c>
      <c r="H4725" s="250">
        <v>3978.37</v>
      </c>
      <c r="I4725" s="249">
        <f t="shared" ref="I4725:I4736" si="1590">VLOOKUP(CONCATENATE(A4725,"-12"),$B$6:$F$7816,5,FALSE)</f>
        <v>1544998.62</v>
      </c>
      <c r="J4725" s="67">
        <f t="shared" si="1588"/>
        <v>3.0900000000000004E-2</v>
      </c>
      <c r="K4725" s="259">
        <f t="shared" ref="K4725:K4736" si="1591">I4725*J4725/12</f>
        <v>3978.3714465000007</v>
      </c>
      <c r="L4725" s="250">
        <f t="shared" si="1579"/>
        <v>0</v>
      </c>
      <c r="M4725" s="19" t="s">
        <v>1260</v>
      </c>
      <c r="O4725" s="32" t="str">
        <f t="shared" ref="O4725:O4736" si="1592">LEFT(A4725,4)</f>
        <v>E355</v>
      </c>
      <c r="P4725" s="318"/>
      <c r="T4725" s="19" t="s">
        <v>1260</v>
      </c>
    </row>
    <row r="4726" spans="1:20" outlineLevel="2" x14ac:dyDescent="0.25">
      <c r="A4726" t="s">
        <v>384</v>
      </c>
      <c r="B4726" t="str">
        <f t="shared" si="1589"/>
        <v>E3559 (GIF) Poles, Hopkins Ridge-2</v>
      </c>
      <c r="C4726" s="19" t="s">
        <v>1230</v>
      </c>
      <c r="E4726" s="27">
        <v>43159</v>
      </c>
      <c r="F4726" s="249">
        <v>1544998.62</v>
      </c>
      <c r="G4726" s="67">
        <v>3.0900000000000004E-2</v>
      </c>
      <c r="H4726" s="250">
        <v>3978.37</v>
      </c>
      <c r="I4726" s="249">
        <f t="shared" si="1590"/>
        <v>1544998.62</v>
      </c>
      <c r="J4726" s="67">
        <f t="shared" si="1588"/>
        <v>3.0900000000000004E-2</v>
      </c>
      <c r="K4726" s="259">
        <f t="shared" si="1591"/>
        <v>3978.3714465000007</v>
      </c>
      <c r="L4726" s="250">
        <f t="shared" si="1579"/>
        <v>0</v>
      </c>
      <c r="M4726" s="19" t="s">
        <v>1260</v>
      </c>
      <c r="O4726" s="32" t="str">
        <f t="shared" si="1592"/>
        <v>E355</v>
      </c>
      <c r="P4726" s="318"/>
      <c r="T4726" s="19" t="s">
        <v>1260</v>
      </c>
    </row>
    <row r="4727" spans="1:20" outlineLevel="2" x14ac:dyDescent="0.25">
      <c r="A4727" t="s">
        <v>384</v>
      </c>
      <c r="B4727" t="str">
        <f t="shared" si="1589"/>
        <v>E3559 (GIF) Poles, Hopkins Ridge-3</v>
      </c>
      <c r="C4727" s="19" t="s">
        <v>1230</v>
      </c>
      <c r="E4727" s="27">
        <v>43190</v>
      </c>
      <c r="F4727" s="249">
        <v>1544998.62</v>
      </c>
      <c r="G4727" s="67">
        <v>3.0900000000000004E-2</v>
      </c>
      <c r="H4727" s="250">
        <v>3978.37</v>
      </c>
      <c r="I4727" s="249">
        <f t="shared" si="1590"/>
        <v>1544998.62</v>
      </c>
      <c r="J4727" s="67">
        <f t="shared" si="1588"/>
        <v>3.0900000000000004E-2</v>
      </c>
      <c r="K4727" s="259">
        <f t="shared" si="1591"/>
        <v>3978.3714465000007</v>
      </c>
      <c r="L4727" s="250">
        <f t="shared" si="1579"/>
        <v>0</v>
      </c>
      <c r="M4727" s="19" t="s">
        <v>1260</v>
      </c>
      <c r="O4727" s="32" t="str">
        <f t="shared" si="1592"/>
        <v>E355</v>
      </c>
      <c r="P4727" s="318"/>
      <c r="T4727" s="19" t="s">
        <v>1260</v>
      </c>
    </row>
    <row r="4728" spans="1:20" outlineLevel="2" x14ac:dyDescent="0.25">
      <c r="A4728" t="s">
        <v>384</v>
      </c>
      <c r="B4728" t="str">
        <f t="shared" si="1589"/>
        <v>E3559 (GIF) Poles, Hopkins Ridge-4</v>
      </c>
      <c r="C4728" s="19" t="s">
        <v>1230</v>
      </c>
      <c r="E4728" s="27">
        <v>43220</v>
      </c>
      <c r="F4728" s="249">
        <v>1544998.62</v>
      </c>
      <c r="G4728" s="67">
        <v>3.0900000000000004E-2</v>
      </c>
      <c r="H4728" s="250">
        <v>3978.37</v>
      </c>
      <c r="I4728" s="249">
        <f t="shared" si="1590"/>
        <v>1544998.62</v>
      </c>
      <c r="J4728" s="67">
        <f t="shared" si="1588"/>
        <v>3.0900000000000004E-2</v>
      </c>
      <c r="K4728" s="259">
        <f t="shared" si="1591"/>
        <v>3978.3714465000007</v>
      </c>
      <c r="L4728" s="250">
        <f t="shared" si="1579"/>
        <v>0</v>
      </c>
      <c r="M4728" s="19" t="s">
        <v>1260</v>
      </c>
      <c r="O4728" s="32" t="str">
        <f t="shared" si="1592"/>
        <v>E355</v>
      </c>
      <c r="P4728" s="318"/>
      <c r="T4728" s="19" t="s">
        <v>1260</v>
      </c>
    </row>
    <row r="4729" spans="1:20" outlineLevel="2" x14ac:dyDescent="0.25">
      <c r="A4729" t="s">
        <v>384</v>
      </c>
      <c r="B4729" t="str">
        <f t="shared" si="1589"/>
        <v>E3559 (GIF) Poles, Hopkins Ridge-5</v>
      </c>
      <c r="C4729" s="19" t="s">
        <v>1230</v>
      </c>
      <c r="E4729" s="27">
        <v>43251</v>
      </c>
      <c r="F4729" s="249">
        <v>1544998.62</v>
      </c>
      <c r="G4729" s="67">
        <v>3.0900000000000004E-2</v>
      </c>
      <c r="H4729" s="250">
        <v>3978.37</v>
      </c>
      <c r="I4729" s="249">
        <f t="shared" si="1590"/>
        <v>1544998.62</v>
      </c>
      <c r="J4729" s="67">
        <f t="shared" si="1588"/>
        <v>3.0900000000000004E-2</v>
      </c>
      <c r="K4729" s="259">
        <f t="shared" si="1591"/>
        <v>3978.3714465000007</v>
      </c>
      <c r="L4729" s="250">
        <f t="shared" si="1579"/>
        <v>0</v>
      </c>
      <c r="M4729" s="19" t="s">
        <v>1260</v>
      </c>
      <c r="O4729" s="32" t="str">
        <f t="shared" si="1592"/>
        <v>E355</v>
      </c>
      <c r="P4729" s="318"/>
      <c r="T4729" s="19" t="s">
        <v>1260</v>
      </c>
    </row>
    <row r="4730" spans="1:20" outlineLevel="2" x14ac:dyDescent="0.25">
      <c r="A4730" t="s">
        <v>384</v>
      </c>
      <c r="B4730" t="str">
        <f t="shared" si="1589"/>
        <v>E3559 (GIF) Poles, Hopkins Ridge-6</v>
      </c>
      <c r="C4730" s="19" t="s">
        <v>1230</v>
      </c>
      <c r="E4730" s="27">
        <v>43281</v>
      </c>
      <c r="F4730" s="249">
        <v>1544998.62</v>
      </c>
      <c r="G4730" s="67">
        <v>3.0900000000000004E-2</v>
      </c>
      <c r="H4730" s="250">
        <v>3978.37</v>
      </c>
      <c r="I4730" s="249">
        <f t="shared" si="1590"/>
        <v>1544998.62</v>
      </c>
      <c r="J4730" s="67">
        <f t="shared" si="1588"/>
        <v>3.0900000000000004E-2</v>
      </c>
      <c r="K4730" s="259">
        <f t="shared" si="1591"/>
        <v>3978.3714465000007</v>
      </c>
      <c r="L4730" s="250">
        <f t="shared" si="1579"/>
        <v>0</v>
      </c>
      <c r="M4730" s="19" t="s">
        <v>1260</v>
      </c>
      <c r="O4730" s="32" t="str">
        <f t="shared" si="1592"/>
        <v>E355</v>
      </c>
      <c r="P4730" s="318"/>
      <c r="T4730" s="19" t="s">
        <v>1260</v>
      </c>
    </row>
    <row r="4731" spans="1:20" outlineLevel="2" x14ac:dyDescent="0.25">
      <c r="A4731" t="s">
        <v>384</v>
      </c>
      <c r="B4731" t="str">
        <f t="shared" si="1589"/>
        <v>E3559 (GIF) Poles, Hopkins Ridge-7</v>
      </c>
      <c r="C4731" s="19" t="s">
        <v>1230</v>
      </c>
      <c r="E4731" s="27">
        <v>43312</v>
      </c>
      <c r="F4731" s="249">
        <v>1544998.62</v>
      </c>
      <c r="G4731" s="67">
        <v>3.0900000000000004E-2</v>
      </c>
      <c r="H4731" s="250">
        <v>3978.37</v>
      </c>
      <c r="I4731" s="249">
        <f t="shared" si="1590"/>
        <v>1544998.62</v>
      </c>
      <c r="J4731" s="67">
        <f t="shared" si="1588"/>
        <v>3.0900000000000004E-2</v>
      </c>
      <c r="K4731" s="259">
        <f t="shared" si="1591"/>
        <v>3978.3714465000007</v>
      </c>
      <c r="L4731" s="250">
        <f t="shared" si="1579"/>
        <v>0</v>
      </c>
      <c r="M4731" s="19" t="s">
        <v>1260</v>
      </c>
      <c r="O4731" s="32" t="str">
        <f t="shared" si="1592"/>
        <v>E355</v>
      </c>
      <c r="P4731" s="318"/>
      <c r="T4731" s="19" t="s">
        <v>1260</v>
      </c>
    </row>
    <row r="4732" spans="1:20" outlineLevel="2" x14ac:dyDescent="0.25">
      <c r="A4732" t="s">
        <v>384</v>
      </c>
      <c r="B4732" t="str">
        <f t="shared" si="1589"/>
        <v>E3559 (GIF) Poles, Hopkins Ridge-8</v>
      </c>
      <c r="C4732" s="19" t="s">
        <v>1230</v>
      </c>
      <c r="E4732" s="27">
        <v>43343</v>
      </c>
      <c r="F4732" s="249">
        <v>1544998.62</v>
      </c>
      <c r="G4732" s="67">
        <v>3.0900000000000004E-2</v>
      </c>
      <c r="H4732" s="250">
        <v>3978.37</v>
      </c>
      <c r="I4732" s="249">
        <f t="shared" si="1590"/>
        <v>1544998.62</v>
      </c>
      <c r="J4732" s="67">
        <f t="shared" si="1588"/>
        <v>3.0900000000000004E-2</v>
      </c>
      <c r="K4732" s="259">
        <f t="shared" si="1591"/>
        <v>3978.3714465000007</v>
      </c>
      <c r="L4732" s="250">
        <f t="shared" si="1579"/>
        <v>0</v>
      </c>
      <c r="M4732" s="19" t="s">
        <v>1260</v>
      </c>
      <c r="O4732" s="32" t="str">
        <f t="shared" si="1592"/>
        <v>E355</v>
      </c>
      <c r="P4732" s="318"/>
      <c r="T4732" s="19" t="s">
        <v>1260</v>
      </c>
    </row>
    <row r="4733" spans="1:20" outlineLevel="2" x14ac:dyDescent="0.25">
      <c r="A4733" t="s">
        <v>384</v>
      </c>
      <c r="B4733" t="str">
        <f t="shared" si="1589"/>
        <v>E3559 (GIF) Poles, Hopkins Ridge-9</v>
      </c>
      <c r="C4733" s="19" t="s">
        <v>1230</v>
      </c>
      <c r="E4733" s="27">
        <v>43373</v>
      </c>
      <c r="F4733" s="249">
        <v>1544998.62</v>
      </c>
      <c r="G4733" s="67">
        <v>3.0900000000000004E-2</v>
      </c>
      <c r="H4733" s="250">
        <v>3978.37</v>
      </c>
      <c r="I4733" s="249">
        <f t="shared" si="1590"/>
        <v>1544998.62</v>
      </c>
      <c r="J4733" s="67">
        <f t="shared" si="1588"/>
        <v>3.0900000000000004E-2</v>
      </c>
      <c r="K4733" s="259">
        <f t="shared" si="1591"/>
        <v>3978.3714465000007</v>
      </c>
      <c r="L4733" s="250">
        <f t="shared" si="1579"/>
        <v>0</v>
      </c>
      <c r="M4733" s="19" t="s">
        <v>1260</v>
      </c>
      <c r="O4733" s="32" t="str">
        <f t="shared" si="1592"/>
        <v>E355</v>
      </c>
      <c r="P4733" s="318"/>
      <c r="T4733" s="19" t="s">
        <v>1260</v>
      </c>
    </row>
    <row r="4734" spans="1:20" outlineLevel="2" x14ac:dyDescent="0.25">
      <c r="A4734" t="s">
        <v>384</v>
      </c>
      <c r="B4734" t="str">
        <f t="shared" si="1589"/>
        <v>E3559 (GIF) Poles, Hopkins Ridge-10</v>
      </c>
      <c r="C4734" s="19" t="s">
        <v>1230</v>
      </c>
      <c r="E4734" s="27">
        <v>43404</v>
      </c>
      <c r="F4734" s="249">
        <v>1544998.62</v>
      </c>
      <c r="G4734" s="67">
        <v>3.0900000000000004E-2</v>
      </c>
      <c r="H4734" s="250">
        <v>3978.37</v>
      </c>
      <c r="I4734" s="249">
        <f t="shared" si="1590"/>
        <v>1544998.62</v>
      </c>
      <c r="J4734" s="67">
        <f t="shared" si="1588"/>
        <v>3.0900000000000004E-2</v>
      </c>
      <c r="K4734" s="259">
        <f t="shared" si="1591"/>
        <v>3978.3714465000007</v>
      </c>
      <c r="L4734" s="250">
        <f t="shared" si="1579"/>
        <v>0</v>
      </c>
      <c r="M4734" s="19" t="s">
        <v>1260</v>
      </c>
      <c r="O4734" s="32" t="str">
        <f t="shared" si="1592"/>
        <v>E355</v>
      </c>
      <c r="P4734" s="318"/>
      <c r="T4734" s="19" t="s">
        <v>1260</v>
      </c>
    </row>
    <row r="4735" spans="1:20" outlineLevel="2" x14ac:dyDescent="0.25">
      <c r="A4735" t="s">
        <v>384</v>
      </c>
      <c r="B4735" t="str">
        <f t="shared" si="1589"/>
        <v>E3559 (GIF) Poles, Hopkins Ridge-11</v>
      </c>
      <c r="C4735" s="19" t="s">
        <v>1230</v>
      </c>
      <c r="E4735" s="27">
        <v>43434</v>
      </c>
      <c r="F4735" s="249">
        <v>1544998.62</v>
      </c>
      <c r="G4735" s="67">
        <v>3.0900000000000004E-2</v>
      </c>
      <c r="H4735" s="250">
        <v>3978.37</v>
      </c>
      <c r="I4735" s="249">
        <f t="shared" si="1590"/>
        <v>1544998.62</v>
      </c>
      <c r="J4735" s="67">
        <f t="shared" si="1588"/>
        <v>3.0900000000000004E-2</v>
      </c>
      <c r="K4735" s="259">
        <f t="shared" si="1591"/>
        <v>3978.3714465000007</v>
      </c>
      <c r="L4735" s="250">
        <f t="shared" si="1579"/>
        <v>0</v>
      </c>
      <c r="M4735" s="19" t="s">
        <v>1260</v>
      </c>
      <c r="O4735" s="32" t="str">
        <f t="shared" si="1592"/>
        <v>E355</v>
      </c>
      <c r="P4735" s="318"/>
      <c r="T4735" s="19" t="s">
        <v>1260</v>
      </c>
    </row>
    <row r="4736" spans="1:20" outlineLevel="2" x14ac:dyDescent="0.25">
      <c r="A4736" t="s">
        <v>384</v>
      </c>
      <c r="B4736" t="str">
        <f t="shared" si="1589"/>
        <v>E3559 (GIF) Poles, Hopkins Ridge-12</v>
      </c>
      <c r="C4736" s="19" t="s">
        <v>1230</v>
      </c>
      <c r="E4736" s="27">
        <v>43465</v>
      </c>
      <c r="F4736" s="249">
        <v>1544998.62</v>
      </c>
      <c r="G4736" s="67">
        <v>3.0900000000000004E-2</v>
      </c>
      <c r="H4736" s="250">
        <v>3978.37</v>
      </c>
      <c r="I4736" s="249">
        <f t="shared" si="1590"/>
        <v>1544998.62</v>
      </c>
      <c r="J4736" s="67">
        <f t="shared" si="1588"/>
        <v>3.0900000000000004E-2</v>
      </c>
      <c r="K4736" s="259">
        <f t="shared" si="1591"/>
        <v>3978.3714465000007</v>
      </c>
      <c r="L4736" s="250">
        <f t="shared" si="1579"/>
        <v>0</v>
      </c>
      <c r="M4736" s="19" t="s">
        <v>1260</v>
      </c>
      <c r="O4736" s="32" t="str">
        <f t="shared" si="1592"/>
        <v>E355</v>
      </c>
      <c r="P4736" s="318"/>
      <c r="T4736" s="19" t="s">
        <v>1260</v>
      </c>
    </row>
    <row r="4737" spans="1:20" s="19" customFormat="1" ht="15.75" outlineLevel="1" thickBot="1" x14ac:dyDescent="0.3">
      <c r="A4737" s="28" t="s">
        <v>987</v>
      </c>
      <c r="C4737" s="20" t="s">
        <v>1233</v>
      </c>
      <c r="E4737" s="104" t="s">
        <v>1266</v>
      </c>
      <c r="F4737" s="29"/>
      <c r="G4737" s="30"/>
      <c r="H4737" s="41">
        <f>SUBTOTAL(9,H4725:H4736)</f>
        <v>47740.44</v>
      </c>
      <c r="I4737" s="29"/>
      <c r="J4737" s="30">
        <f t="shared" si="1588"/>
        <v>0</v>
      </c>
      <c r="K4737" s="41">
        <f>SUBTOTAL(9,K4725:K4736)</f>
        <v>47740.457358000007</v>
      </c>
      <c r="L4737" s="41">
        <f t="shared" si="1579"/>
        <v>0.02</v>
      </c>
      <c r="O4737" s="32" t="str">
        <f>LEFT(A4737,5)</f>
        <v>E3559</v>
      </c>
      <c r="P4737" s="318">
        <f>-L4737/2</f>
        <v>-0.01</v>
      </c>
    </row>
    <row r="4738" spans="1:20" ht="15.75" outlineLevel="2" thickTop="1" x14ac:dyDescent="0.25">
      <c r="A4738" t="s">
        <v>385</v>
      </c>
      <c r="B4738" t="str">
        <f t="shared" ref="B4738:B4749" si="1593">CONCATENATE(A4738,"-",MONTH(E4738))</f>
        <v>E3559 (GIF) Poles, Lower Baker-1</v>
      </c>
      <c r="C4738" s="19" t="s">
        <v>1230</v>
      </c>
      <c r="E4738" s="27">
        <v>43131</v>
      </c>
      <c r="F4738" s="249">
        <v>11360.29</v>
      </c>
      <c r="G4738" s="67">
        <v>3.0900000000000004E-2</v>
      </c>
      <c r="H4738" s="250">
        <v>29.25</v>
      </c>
      <c r="I4738" s="249">
        <f t="shared" ref="I4738:I4749" si="1594">VLOOKUP(CONCATENATE(A4738,"-12"),$B$6:$F$7816,5,FALSE)</f>
        <v>11360.29</v>
      </c>
      <c r="J4738" s="67">
        <f t="shared" si="1588"/>
        <v>3.0900000000000004E-2</v>
      </c>
      <c r="K4738" s="259">
        <f t="shared" ref="K4738:K4749" si="1595">I4738*J4738/12</f>
        <v>29.252746750000004</v>
      </c>
      <c r="L4738" s="250">
        <f t="shared" si="1579"/>
        <v>0</v>
      </c>
      <c r="M4738" s="19" t="s">
        <v>1260</v>
      </c>
      <c r="O4738" s="32" t="str">
        <f t="shared" ref="O4738:O4749" si="1596">LEFT(A4738,4)</f>
        <v>E355</v>
      </c>
      <c r="P4738" s="318"/>
      <c r="T4738" s="19" t="s">
        <v>1260</v>
      </c>
    </row>
    <row r="4739" spans="1:20" outlineLevel="2" x14ac:dyDescent="0.25">
      <c r="A4739" t="s">
        <v>385</v>
      </c>
      <c r="B4739" t="str">
        <f t="shared" si="1593"/>
        <v>E3559 (GIF) Poles, Lower Baker-2</v>
      </c>
      <c r="C4739" s="19" t="s">
        <v>1230</v>
      </c>
      <c r="E4739" s="27">
        <v>43159</v>
      </c>
      <c r="F4739" s="249">
        <v>11360.29</v>
      </c>
      <c r="G4739" s="67">
        <v>3.0900000000000004E-2</v>
      </c>
      <c r="H4739" s="250">
        <v>29.25</v>
      </c>
      <c r="I4739" s="249">
        <f t="shared" si="1594"/>
        <v>11360.29</v>
      </c>
      <c r="J4739" s="67">
        <f t="shared" si="1588"/>
        <v>3.0900000000000004E-2</v>
      </c>
      <c r="K4739" s="259">
        <f t="shared" si="1595"/>
        <v>29.252746750000004</v>
      </c>
      <c r="L4739" s="250">
        <f t="shared" si="1579"/>
        <v>0</v>
      </c>
      <c r="M4739" s="19" t="s">
        <v>1260</v>
      </c>
      <c r="O4739" s="32" t="str">
        <f t="shared" si="1596"/>
        <v>E355</v>
      </c>
      <c r="P4739" s="318"/>
      <c r="T4739" s="19" t="s">
        <v>1260</v>
      </c>
    </row>
    <row r="4740" spans="1:20" outlineLevel="2" x14ac:dyDescent="0.25">
      <c r="A4740" t="s">
        <v>385</v>
      </c>
      <c r="B4740" t="str">
        <f t="shared" si="1593"/>
        <v>E3559 (GIF) Poles, Lower Baker-3</v>
      </c>
      <c r="C4740" s="19" t="s">
        <v>1230</v>
      </c>
      <c r="E4740" s="27">
        <v>43190</v>
      </c>
      <c r="F4740" s="249">
        <v>11360.29</v>
      </c>
      <c r="G4740" s="67">
        <v>3.0900000000000004E-2</v>
      </c>
      <c r="H4740" s="250">
        <v>29.25</v>
      </c>
      <c r="I4740" s="249">
        <f t="shared" si="1594"/>
        <v>11360.29</v>
      </c>
      <c r="J4740" s="67">
        <f t="shared" si="1588"/>
        <v>3.0900000000000004E-2</v>
      </c>
      <c r="K4740" s="259">
        <f t="shared" si="1595"/>
        <v>29.252746750000004</v>
      </c>
      <c r="L4740" s="250">
        <f t="shared" si="1579"/>
        <v>0</v>
      </c>
      <c r="M4740" s="19" t="s">
        <v>1260</v>
      </c>
      <c r="O4740" s="32" t="str">
        <f t="shared" si="1596"/>
        <v>E355</v>
      </c>
      <c r="P4740" s="318"/>
      <c r="T4740" s="19" t="s">
        <v>1260</v>
      </c>
    </row>
    <row r="4741" spans="1:20" outlineLevel="2" x14ac:dyDescent="0.25">
      <c r="A4741" t="s">
        <v>385</v>
      </c>
      <c r="B4741" t="str">
        <f t="shared" si="1593"/>
        <v>E3559 (GIF) Poles, Lower Baker-4</v>
      </c>
      <c r="C4741" s="19" t="s">
        <v>1230</v>
      </c>
      <c r="E4741" s="27">
        <v>43220</v>
      </c>
      <c r="F4741" s="249">
        <v>11360.29</v>
      </c>
      <c r="G4741" s="67">
        <v>3.0900000000000004E-2</v>
      </c>
      <c r="H4741" s="250">
        <v>29.25</v>
      </c>
      <c r="I4741" s="249">
        <f t="shared" si="1594"/>
        <v>11360.29</v>
      </c>
      <c r="J4741" s="67">
        <f t="shared" si="1588"/>
        <v>3.0900000000000004E-2</v>
      </c>
      <c r="K4741" s="259">
        <f t="shared" si="1595"/>
        <v>29.252746750000004</v>
      </c>
      <c r="L4741" s="250">
        <f t="shared" si="1579"/>
        <v>0</v>
      </c>
      <c r="M4741" s="19" t="s">
        <v>1260</v>
      </c>
      <c r="O4741" s="32" t="str">
        <f t="shared" si="1596"/>
        <v>E355</v>
      </c>
      <c r="P4741" s="318"/>
      <c r="T4741" s="19" t="s">
        <v>1260</v>
      </c>
    </row>
    <row r="4742" spans="1:20" outlineLevel="2" x14ac:dyDescent="0.25">
      <c r="A4742" t="s">
        <v>385</v>
      </c>
      <c r="B4742" t="str">
        <f t="shared" si="1593"/>
        <v>E3559 (GIF) Poles, Lower Baker-5</v>
      </c>
      <c r="C4742" s="19" t="s">
        <v>1230</v>
      </c>
      <c r="E4742" s="27">
        <v>43251</v>
      </c>
      <c r="F4742" s="249">
        <v>11360.29</v>
      </c>
      <c r="G4742" s="67">
        <v>3.0900000000000004E-2</v>
      </c>
      <c r="H4742" s="250">
        <v>29.25</v>
      </c>
      <c r="I4742" s="249">
        <f t="shared" si="1594"/>
        <v>11360.29</v>
      </c>
      <c r="J4742" s="67">
        <f t="shared" si="1588"/>
        <v>3.0900000000000004E-2</v>
      </c>
      <c r="K4742" s="259">
        <f t="shared" si="1595"/>
        <v>29.252746750000004</v>
      </c>
      <c r="L4742" s="250">
        <f t="shared" si="1579"/>
        <v>0</v>
      </c>
      <c r="M4742" s="19" t="s">
        <v>1260</v>
      </c>
      <c r="O4742" s="32" t="str">
        <f t="shared" si="1596"/>
        <v>E355</v>
      </c>
      <c r="P4742" s="318"/>
      <c r="T4742" s="19" t="s">
        <v>1260</v>
      </c>
    </row>
    <row r="4743" spans="1:20" outlineLevel="2" x14ac:dyDescent="0.25">
      <c r="A4743" t="s">
        <v>385</v>
      </c>
      <c r="B4743" t="str">
        <f t="shared" si="1593"/>
        <v>E3559 (GIF) Poles, Lower Baker-6</v>
      </c>
      <c r="C4743" s="19" t="s">
        <v>1230</v>
      </c>
      <c r="E4743" s="27">
        <v>43281</v>
      </c>
      <c r="F4743" s="249">
        <v>11360.29</v>
      </c>
      <c r="G4743" s="67">
        <v>3.0900000000000004E-2</v>
      </c>
      <c r="H4743" s="250">
        <v>29.25</v>
      </c>
      <c r="I4743" s="249">
        <f t="shared" si="1594"/>
        <v>11360.29</v>
      </c>
      <c r="J4743" s="67">
        <f t="shared" si="1588"/>
        <v>3.0900000000000004E-2</v>
      </c>
      <c r="K4743" s="259">
        <f t="shared" si="1595"/>
        <v>29.252746750000004</v>
      </c>
      <c r="L4743" s="250">
        <f t="shared" si="1579"/>
        <v>0</v>
      </c>
      <c r="M4743" s="19" t="s">
        <v>1260</v>
      </c>
      <c r="O4743" s="32" t="str">
        <f t="shared" si="1596"/>
        <v>E355</v>
      </c>
      <c r="P4743" s="318"/>
      <c r="T4743" s="19" t="s">
        <v>1260</v>
      </c>
    </row>
    <row r="4744" spans="1:20" outlineLevel="2" x14ac:dyDescent="0.25">
      <c r="A4744" t="s">
        <v>385</v>
      </c>
      <c r="B4744" t="str">
        <f t="shared" si="1593"/>
        <v>E3559 (GIF) Poles, Lower Baker-7</v>
      </c>
      <c r="C4744" s="19" t="s">
        <v>1230</v>
      </c>
      <c r="E4744" s="27">
        <v>43312</v>
      </c>
      <c r="F4744" s="249">
        <v>11360.29</v>
      </c>
      <c r="G4744" s="67">
        <v>3.0900000000000004E-2</v>
      </c>
      <c r="H4744" s="250">
        <v>29.25</v>
      </c>
      <c r="I4744" s="249">
        <f t="shared" si="1594"/>
        <v>11360.29</v>
      </c>
      <c r="J4744" s="67">
        <f t="shared" si="1588"/>
        <v>3.0900000000000004E-2</v>
      </c>
      <c r="K4744" s="259">
        <f t="shared" si="1595"/>
        <v>29.252746750000004</v>
      </c>
      <c r="L4744" s="250">
        <f t="shared" si="1579"/>
        <v>0</v>
      </c>
      <c r="M4744" s="19" t="s">
        <v>1260</v>
      </c>
      <c r="O4744" s="32" t="str">
        <f t="shared" si="1596"/>
        <v>E355</v>
      </c>
      <c r="P4744" s="318"/>
      <c r="T4744" s="19" t="s">
        <v>1260</v>
      </c>
    </row>
    <row r="4745" spans="1:20" outlineLevel="2" x14ac:dyDescent="0.25">
      <c r="A4745" t="s">
        <v>385</v>
      </c>
      <c r="B4745" t="str">
        <f t="shared" si="1593"/>
        <v>E3559 (GIF) Poles, Lower Baker-8</v>
      </c>
      <c r="C4745" s="19" t="s">
        <v>1230</v>
      </c>
      <c r="E4745" s="27">
        <v>43343</v>
      </c>
      <c r="F4745" s="249">
        <v>11360.29</v>
      </c>
      <c r="G4745" s="67">
        <v>3.0900000000000004E-2</v>
      </c>
      <c r="H4745" s="250">
        <v>29.25</v>
      </c>
      <c r="I4745" s="249">
        <f t="shared" si="1594"/>
        <v>11360.29</v>
      </c>
      <c r="J4745" s="67">
        <f t="shared" si="1588"/>
        <v>3.0900000000000004E-2</v>
      </c>
      <c r="K4745" s="259">
        <f t="shared" si="1595"/>
        <v>29.252746750000004</v>
      </c>
      <c r="L4745" s="250">
        <f t="shared" si="1579"/>
        <v>0</v>
      </c>
      <c r="M4745" s="19" t="s">
        <v>1260</v>
      </c>
      <c r="O4745" s="32" t="str">
        <f t="shared" si="1596"/>
        <v>E355</v>
      </c>
      <c r="P4745" s="318"/>
      <c r="T4745" s="19" t="s">
        <v>1260</v>
      </c>
    </row>
    <row r="4746" spans="1:20" outlineLevel="2" x14ac:dyDescent="0.25">
      <c r="A4746" t="s">
        <v>385</v>
      </c>
      <c r="B4746" t="str">
        <f t="shared" si="1593"/>
        <v>E3559 (GIF) Poles, Lower Baker-9</v>
      </c>
      <c r="C4746" s="19" t="s">
        <v>1230</v>
      </c>
      <c r="E4746" s="27">
        <v>43373</v>
      </c>
      <c r="F4746" s="249">
        <v>11360.29</v>
      </c>
      <c r="G4746" s="67">
        <v>3.0900000000000004E-2</v>
      </c>
      <c r="H4746" s="250">
        <v>29.25</v>
      </c>
      <c r="I4746" s="249">
        <f t="shared" si="1594"/>
        <v>11360.29</v>
      </c>
      <c r="J4746" s="67">
        <f t="shared" si="1588"/>
        <v>3.0900000000000004E-2</v>
      </c>
      <c r="K4746" s="259">
        <f t="shared" si="1595"/>
        <v>29.252746750000004</v>
      </c>
      <c r="L4746" s="250">
        <f t="shared" si="1579"/>
        <v>0</v>
      </c>
      <c r="M4746" s="19" t="s">
        <v>1260</v>
      </c>
      <c r="O4746" s="32" t="str">
        <f t="shared" si="1596"/>
        <v>E355</v>
      </c>
      <c r="P4746" s="318"/>
      <c r="T4746" s="19" t="s">
        <v>1260</v>
      </c>
    </row>
    <row r="4747" spans="1:20" outlineLevel="2" x14ac:dyDescent="0.25">
      <c r="A4747" t="s">
        <v>385</v>
      </c>
      <c r="B4747" t="str">
        <f t="shared" si="1593"/>
        <v>E3559 (GIF) Poles, Lower Baker-10</v>
      </c>
      <c r="C4747" s="19" t="s">
        <v>1230</v>
      </c>
      <c r="E4747" s="27">
        <v>43404</v>
      </c>
      <c r="F4747" s="249">
        <v>11360.29</v>
      </c>
      <c r="G4747" s="67">
        <v>3.0900000000000004E-2</v>
      </c>
      <c r="H4747" s="250">
        <v>29.25</v>
      </c>
      <c r="I4747" s="249">
        <f t="shared" si="1594"/>
        <v>11360.29</v>
      </c>
      <c r="J4747" s="67">
        <f t="shared" si="1588"/>
        <v>3.0900000000000004E-2</v>
      </c>
      <c r="K4747" s="259">
        <f t="shared" si="1595"/>
        <v>29.252746750000004</v>
      </c>
      <c r="L4747" s="250">
        <f t="shared" si="1579"/>
        <v>0</v>
      </c>
      <c r="M4747" s="19" t="s">
        <v>1260</v>
      </c>
      <c r="O4747" s="32" t="str">
        <f t="shared" si="1596"/>
        <v>E355</v>
      </c>
      <c r="P4747" s="318"/>
      <c r="T4747" s="19" t="s">
        <v>1260</v>
      </c>
    </row>
    <row r="4748" spans="1:20" outlineLevel="2" x14ac:dyDescent="0.25">
      <c r="A4748" t="s">
        <v>385</v>
      </c>
      <c r="B4748" t="str">
        <f t="shared" si="1593"/>
        <v>E3559 (GIF) Poles, Lower Baker-11</v>
      </c>
      <c r="C4748" s="19" t="s">
        <v>1230</v>
      </c>
      <c r="E4748" s="27">
        <v>43434</v>
      </c>
      <c r="F4748" s="249">
        <v>11360.29</v>
      </c>
      <c r="G4748" s="67">
        <v>3.0900000000000004E-2</v>
      </c>
      <c r="H4748" s="250">
        <v>29.25</v>
      </c>
      <c r="I4748" s="249">
        <f t="shared" si="1594"/>
        <v>11360.29</v>
      </c>
      <c r="J4748" s="67">
        <f t="shared" si="1588"/>
        <v>3.0900000000000004E-2</v>
      </c>
      <c r="K4748" s="259">
        <f t="shared" si="1595"/>
        <v>29.252746750000004</v>
      </c>
      <c r="L4748" s="250">
        <f t="shared" si="1579"/>
        <v>0</v>
      </c>
      <c r="M4748" s="19" t="s">
        <v>1260</v>
      </c>
      <c r="O4748" s="32" t="str">
        <f t="shared" si="1596"/>
        <v>E355</v>
      </c>
      <c r="P4748" s="318"/>
      <c r="T4748" s="19" t="s">
        <v>1260</v>
      </c>
    </row>
    <row r="4749" spans="1:20" outlineLevel="2" x14ac:dyDescent="0.25">
      <c r="A4749" t="s">
        <v>385</v>
      </c>
      <c r="B4749" t="str">
        <f t="shared" si="1593"/>
        <v>E3559 (GIF) Poles, Lower Baker-12</v>
      </c>
      <c r="C4749" s="19" t="s">
        <v>1230</v>
      </c>
      <c r="E4749" s="27">
        <v>43465</v>
      </c>
      <c r="F4749" s="249">
        <v>11360.29</v>
      </c>
      <c r="G4749" s="67">
        <v>3.0900000000000004E-2</v>
      </c>
      <c r="H4749" s="250">
        <v>29.25</v>
      </c>
      <c r="I4749" s="249">
        <f t="shared" si="1594"/>
        <v>11360.29</v>
      </c>
      <c r="J4749" s="67">
        <f t="shared" si="1588"/>
        <v>3.0900000000000004E-2</v>
      </c>
      <c r="K4749" s="259">
        <f t="shared" si="1595"/>
        <v>29.252746750000004</v>
      </c>
      <c r="L4749" s="250">
        <f t="shared" si="1579"/>
        <v>0</v>
      </c>
      <c r="M4749" s="19" t="s">
        <v>1260</v>
      </c>
      <c r="O4749" s="32" t="str">
        <f t="shared" si="1596"/>
        <v>E355</v>
      </c>
      <c r="P4749" s="318"/>
      <c r="T4749" s="19" t="s">
        <v>1260</v>
      </c>
    </row>
    <row r="4750" spans="1:20" s="19" customFormat="1" ht="15.75" outlineLevel="1" thickBot="1" x14ac:dyDescent="0.3">
      <c r="A4750" s="28" t="s">
        <v>988</v>
      </c>
      <c r="C4750" s="20" t="s">
        <v>1233</v>
      </c>
      <c r="E4750" s="104" t="s">
        <v>1266</v>
      </c>
      <c r="F4750" s="29"/>
      <c r="G4750" s="30"/>
      <c r="H4750" s="41">
        <f>SUBTOTAL(9,H4738:H4749)</f>
        <v>351</v>
      </c>
      <c r="I4750" s="29"/>
      <c r="J4750" s="30">
        <f t="shared" si="1588"/>
        <v>0</v>
      </c>
      <c r="K4750" s="41">
        <f>SUBTOTAL(9,K4738:K4749)</f>
        <v>351.03296100000011</v>
      </c>
      <c r="L4750" s="41">
        <f t="shared" si="1579"/>
        <v>0.03</v>
      </c>
      <c r="O4750" s="32" t="str">
        <f>LEFT(A4750,5)</f>
        <v>E3559</v>
      </c>
      <c r="P4750" s="318">
        <f>-L4750/2</f>
        <v>-1.4999999999999999E-2</v>
      </c>
    </row>
    <row r="4751" spans="1:20" ht="15.75" outlineLevel="2" thickTop="1" x14ac:dyDescent="0.25">
      <c r="A4751" t="s">
        <v>386</v>
      </c>
      <c r="B4751" t="str">
        <f t="shared" ref="B4751:B4762" si="1597">CONCATENATE(A4751,"-",MONTH(E4751))</f>
        <v>E3559 (GIF) Poles, Poison Spring-1</v>
      </c>
      <c r="C4751" s="19" t="s">
        <v>1230</v>
      </c>
      <c r="E4751" s="27">
        <v>43131</v>
      </c>
      <c r="F4751" s="249">
        <v>935092.03</v>
      </c>
      <c r="G4751" s="67">
        <v>3.0900000000000004E-2</v>
      </c>
      <c r="H4751" s="250">
        <v>2407.86</v>
      </c>
      <c r="I4751" s="249">
        <f t="shared" ref="I4751:I4762" si="1598">VLOOKUP(CONCATENATE(A4751,"-12"),$B$6:$F$7816,5,FALSE)</f>
        <v>935092.03</v>
      </c>
      <c r="J4751" s="67">
        <f t="shared" si="1588"/>
        <v>3.0900000000000004E-2</v>
      </c>
      <c r="K4751" s="259">
        <f t="shared" ref="K4751:K4762" si="1599">I4751*J4751/12</f>
        <v>2407.8619772500001</v>
      </c>
      <c r="L4751" s="250">
        <f t="shared" si="1579"/>
        <v>0</v>
      </c>
      <c r="M4751" s="19" t="s">
        <v>1260</v>
      </c>
      <c r="O4751" s="32" t="str">
        <f t="shared" ref="O4751:O4762" si="1600">LEFT(A4751,4)</f>
        <v>E355</v>
      </c>
      <c r="P4751" s="318"/>
      <c r="T4751" s="19" t="s">
        <v>1260</v>
      </c>
    </row>
    <row r="4752" spans="1:20" outlineLevel="2" x14ac:dyDescent="0.25">
      <c r="A4752" t="s">
        <v>386</v>
      </c>
      <c r="B4752" t="str">
        <f t="shared" si="1597"/>
        <v>E3559 (GIF) Poles, Poison Spring-2</v>
      </c>
      <c r="C4752" s="19" t="s">
        <v>1230</v>
      </c>
      <c r="E4752" s="27">
        <v>43159</v>
      </c>
      <c r="F4752" s="249">
        <v>935092.03</v>
      </c>
      <c r="G4752" s="67">
        <v>3.0900000000000004E-2</v>
      </c>
      <c r="H4752" s="250">
        <v>2407.86</v>
      </c>
      <c r="I4752" s="249">
        <f t="shared" si="1598"/>
        <v>935092.03</v>
      </c>
      <c r="J4752" s="67">
        <f t="shared" si="1588"/>
        <v>3.0900000000000004E-2</v>
      </c>
      <c r="K4752" s="259">
        <f t="shared" si="1599"/>
        <v>2407.8619772500001</v>
      </c>
      <c r="L4752" s="250">
        <f t="shared" si="1579"/>
        <v>0</v>
      </c>
      <c r="M4752" s="19" t="s">
        <v>1260</v>
      </c>
      <c r="O4752" s="32" t="str">
        <f t="shared" si="1600"/>
        <v>E355</v>
      </c>
      <c r="P4752" s="318"/>
      <c r="T4752" s="19" t="s">
        <v>1260</v>
      </c>
    </row>
    <row r="4753" spans="1:20" outlineLevel="2" x14ac:dyDescent="0.25">
      <c r="A4753" t="s">
        <v>386</v>
      </c>
      <c r="B4753" t="str">
        <f t="shared" si="1597"/>
        <v>E3559 (GIF) Poles, Poison Spring-3</v>
      </c>
      <c r="C4753" s="19" t="s">
        <v>1230</v>
      </c>
      <c r="E4753" s="27">
        <v>43190</v>
      </c>
      <c r="F4753" s="249">
        <v>935092.03</v>
      </c>
      <c r="G4753" s="67">
        <v>3.0900000000000004E-2</v>
      </c>
      <c r="H4753" s="250">
        <v>2407.86</v>
      </c>
      <c r="I4753" s="249">
        <f t="shared" si="1598"/>
        <v>935092.03</v>
      </c>
      <c r="J4753" s="67">
        <f t="shared" si="1588"/>
        <v>3.0900000000000004E-2</v>
      </c>
      <c r="K4753" s="259">
        <f t="shared" si="1599"/>
        <v>2407.8619772500001</v>
      </c>
      <c r="L4753" s="250">
        <f t="shared" si="1579"/>
        <v>0</v>
      </c>
      <c r="M4753" s="19" t="s">
        <v>1260</v>
      </c>
      <c r="O4753" s="32" t="str">
        <f t="shared" si="1600"/>
        <v>E355</v>
      </c>
      <c r="P4753" s="318"/>
      <c r="T4753" s="19" t="s">
        <v>1260</v>
      </c>
    </row>
    <row r="4754" spans="1:20" outlineLevel="2" x14ac:dyDescent="0.25">
      <c r="A4754" t="s">
        <v>386</v>
      </c>
      <c r="B4754" t="str">
        <f t="shared" si="1597"/>
        <v>E3559 (GIF) Poles, Poison Spring-4</v>
      </c>
      <c r="C4754" s="19" t="s">
        <v>1230</v>
      </c>
      <c r="E4754" s="27">
        <v>43220</v>
      </c>
      <c r="F4754" s="249">
        <v>935092.03</v>
      </c>
      <c r="G4754" s="67">
        <v>3.0900000000000004E-2</v>
      </c>
      <c r="H4754" s="250">
        <v>2407.86</v>
      </c>
      <c r="I4754" s="249">
        <f t="shared" si="1598"/>
        <v>935092.03</v>
      </c>
      <c r="J4754" s="67">
        <f t="shared" si="1588"/>
        <v>3.0900000000000004E-2</v>
      </c>
      <c r="K4754" s="259">
        <f t="shared" si="1599"/>
        <v>2407.8619772500001</v>
      </c>
      <c r="L4754" s="250">
        <f t="shared" si="1579"/>
        <v>0</v>
      </c>
      <c r="M4754" s="19" t="s">
        <v>1260</v>
      </c>
      <c r="O4754" s="32" t="str">
        <f t="shared" si="1600"/>
        <v>E355</v>
      </c>
      <c r="P4754" s="318"/>
      <c r="T4754" s="19" t="s">
        <v>1260</v>
      </c>
    </row>
    <row r="4755" spans="1:20" outlineLevel="2" x14ac:dyDescent="0.25">
      <c r="A4755" t="s">
        <v>386</v>
      </c>
      <c r="B4755" t="str">
        <f t="shared" si="1597"/>
        <v>E3559 (GIF) Poles, Poison Spring-5</v>
      </c>
      <c r="C4755" s="19" t="s">
        <v>1230</v>
      </c>
      <c r="E4755" s="27">
        <v>43251</v>
      </c>
      <c r="F4755" s="249">
        <v>935092.03</v>
      </c>
      <c r="G4755" s="67">
        <v>3.0900000000000004E-2</v>
      </c>
      <c r="H4755" s="250">
        <v>2407.86</v>
      </c>
      <c r="I4755" s="249">
        <f t="shared" si="1598"/>
        <v>935092.03</v>
      </c>
      <c r="J4755" s="67">
        <f t="shared" si="1588"/>
        <v>3.0900000000000004E-2</v>
      </c>
      <c r="K4755" s="259">
        <f t="shared" si="1599"/>
        <v>2407.8619772500001</v>
      </c>
      <c r="L4755" s="250">
        <f t="shared" si="1579"/>
        <v>0</v>
      </c>
      <c r="M4755" s="19" t="s">
        <v>1260</v>
      </c>
      <c r="O4755" s="32" t="str">
        <f t="shared" si="1600"/>
        <v>E355</v>
      </c>
      <c r="P4755" s="318"/>
      <c r="T4755" s="19" t="s">
        <v>1260</v>
      </c>
    </row>
    <row r="4756" spans="1:20" outlineLevel="2" x14ac:dyDescent="0.25">
      <c r="A4756" t="s">
        <v>386</v>
      </c>
      <c r="B4756" t="str">
        <f t="shared" si="1597"/>
        <v>E3559 (GIF) Poles, Poison Spring-6</v>
      </c>
      <c r="C4756" s="19" t="s">
        <v>1230</v>
      </c>
      <c r="E4756" s="27">
        <v>43281</v>
      </c>
      <c r="F4756" s="249">
        <v>935092.03</v>
      </c>
      <c r="G4756" s="67">
        <v>3.0900000000000004E-2</v>
      </c>
      <c r="H4756" s="250">
        <v>2407.86</v>
      </c>
      <c r="I4756" s="249">
        <f t="shared" si="1598"/>
        <v>935092.03</v>
      </c>
      <c r="J4756" s="67">
        <f t="shared" si="1588"/>
        <v>3.0900000000000004E-2</v>
      </c>
      <c r="K4756" s="259">
        <f t="shared" si="1599"/>
        <v>2407.8619772500001</v>
      </c>
      <c r="L4756" s="250">
        <f t="shared" ref="L4756:L4819" si="1601">ROUND(K4756-H4756,2)</f>
        <v>0</v>
      </c>
      <c r="M4756" s="19" t="s">
        <v>1260</v>
      </c>
      <c r="O4756" s="32" t="str">
        <f t="shared" si="1600"/>
        <v>E355</v>
      </c>
      <c r="P4756" s="318"/>
      <c r="T4756" s="19" t="s">
        <v>1260</v>
      </c>
    </row>
    <row r="4757" spans="1:20" outlineLevel="2" x14ac:dyDescent="0.25">
      <c r="A4757" t="s">
        <v>386</v>
      </c>
      <c r="B4757" t="str">
        <f t="shared" si="1597"/>
        <v>E3559 (GIF) Poles, Poison Spring-7</v>
      </c>
      <c r="C4757" s="19" t="s">
        <v>1230</v>
      </c>
      <c r="E4757" s="27">
        <v>43312</v>
      </c>
      <c r="F4757" s="249">
        <v>935092.03</v>
      </c>
      <c r="G4757" s="67">
        <v>3.0900000000000004E-2</v>
      </c>
      <c r="H4757" s="250">
        <v>2407.86</v>
      </c>
      <c r="I4757" s="249">
        <f t="shared" si="1598"/>
        <v>935092.03</v>
      </c>
      <c r="J4757" s="67">
        <f t="shared" si="1588"/>
        <v>3.0900000000000004E-2</v>
      </c>
      <c r="K4757" s="259">
        <f t="shared" si="1599"/>
        <v>2407.8619772500001</v>
      </c>
      <c r="L4757" s="250">
        <f t="shared" si="1601"/>
        <v>0</v>
      </c>
      <c r="M4757" s="19" t="s">
        <v>1260</v>
      </c>
      <c r="O4757" s="32" t="str">
        <f t="shared" si="1600"/>
        <v>E355</v>
      </c>
      <c r="P4757" s="318"/>
      <c r="T4757" s="19" t="s">
        <v>1260</v>
      </c>
    </row>
    <row r="4758" spans="1:20" outlineLevel="2" x14ac:dyDescent="0.25">
      <c r="A4758" t="s">
        <v>386</v>
      </c>
      <c r="B4758" t="str">
        <f t="shared" si="1597"/>
        <v>E3559 (GIF) Poles, Poison Spring-8</v>
      </c>
      <c r="C4758" s="19" t="s">
        <v>1230</v>
      </c>
      <c r="E4758" s="27">
        <v>43343</v>
      </c>
      <c r="F4758" s="249">
        <v>935092.03</v>
      </c>
      <c r="G4758" s="67">
        <v>3.0900000000000004E-2</v>
      </c>
      <c r="H4758" s="250">
        <v>2407.86</v>
      </c>
      <c r="I4758" s="249">
        <f t="shared" si="1598"/>
        <v>935092.03</v>
      </c>
      <c r="J4758" s="67">
        <f t="shared" si="1588"/>
        <v>3.0900000000000004E-2</v>
      </c>
      <c r="K4758" s="259">
        <f t="shared" si="1599"/>
        <v>2407.8619772500001</v>
      </c>
      <c r="L4758" s="250">
        <f t="shared" si="1601"/>
        <v>0</v>
      </c>
      <c r="M4758" s="19" t="s">
        <v>1260</v>
      </c>
      <c r="O4758" s="32" t="str">
        <f t="shared" si="1600"/>
        <v>E355</v>
      </c>
      <c r="P4758" s="318"/>
      <c r="T4758" s="19" t="s">
        <v>1260</v>
      </c>
    </row>
    <row r="4759" spans="1:20" outlineLevel="2" x14ac:dyDescent="0.25">
      <c r="A4759" t="s">
        <v>386</v>
      </c>
      <c r="B4759" t="str">
        <f t="shared" si="1597"/>
        <v>E3559 (GIF) Poles, Poison Spring-9</v>
      </c>
      <c r="C4759" s="19" t="s">
        <v>1230</v>
      </c>
      <c r="E4759" s="27">
        <v>43373</v>
      </c>
      <c r="F4759" s="249">
        <v>935092.03</v>
      </c>
      <c r="G4759" s="67">
        <v>3.0900000000000004E-2</v>
      </c>
      <c r="H4759" s="250">
        <v>2407.86</v>
      </c>
      <c r="I4759" s="249">
        <f t="shared" si="1598"/>
        <v>935092.03</v>
      </c>
      <c r="J4759" s="67">
        <f t="shared" si="1588"/>
        <v>3.0900000000000004E-2</v>
      </c>
      <c r="K4759" s="259">
        <f t="shared" si="1599"/>
        <v>2407.8619772500001</v>
      </c>
      <c r="L4759" s="250">
        <f t="shared" si="1601"/>
        <v>0</v>
      </c>
      <c r="M4759" s="19" t="s">
        <v>1260</v>
      </c>
      <c r="O4759" s="32" t="str">
        <f t="shared" si="1600"/>
        <v>E355</v>
      </c>
      <c r="P4759" s="318"/>
      <c r="T4759" s="19" t="s">
        <v>1260</v>
      </c>
    </row>
    <row r="4760" spans="1:20" outlineLevel="2" x14ac:dyDescent="0.25">
      <c r="A4760" t="s">
        <v>386</v>
      </c>
      <c r="B4760" t="str">
        <f t="shared" si="1597"/>
        <v>E3559 (GIF) Poles, Poison Spring-10</v>
      </c>
      <c r="C4760" s="19" t="s">
        <v>1230</v>
      </c>
      <c r="E4760" s="27">
        <v>43404</v>
      </c>
      <c r="F4760" s="249">
        <v>935092.03</v>
      </c>
      <c r="G4760" s="67">
        <v>3.0900000000000004E-2</v>
      </c>
      <c r="H4760" s="250">
        <v>2407.86</v>
      </c>
      <c r="I4760" s="249">
        <f t="shared" si="1598"/>
        <v>935092.03</v>
      </c>
      <c r="J4760" s="67">
        <f t="shared" si="1588"/>
        <v>3.0900000000000004E-2</v>
      </c>
      <c r="K4760" s="259">
        <f t="shared" si="1599"/>
        <v>2407.8619772500001</v>
      </c>
      <c r="L4760" s="250">
        <f t="shared" si="1601"/>
        <v>0</v>
      </c>
      <c r="M4760" s="19" t="s">
        <v>1260</v>
      </c>
      <c r="O4760" s="32" t="str">
        <f t="shared" si="1600"/>
        <v>E355</v>
      </c>
      <c r="P4760" s="318"/>
      <c r="T4760" s="19" t="s">
        <v>1260</v>
      </c>
    </row>
    <row r="4761" spans="1:20" outlineLevel="2" x14ac:dyDescent="0.25">
      <c r="A4761" t="s">
        <v>386</v>
      </c>
      <c r="B4761" t="str">
        <f t="shared" si="1597"/>
        <v>E3559 (GIF) Poles, Poison Spring-11</v>
      </c>
      <c r="C4761" s="19" t="s">
        <v>1230</v>
      </c>
      <c r="E4761" s="27">
        <v>43434</v>
      </c>
      <c r="F4761" s="249">
        <v>935092.03</v>
      </c>
      <c r="G4761" s="67">
        <v>3.0900000000000004E-2</v>
      </c>
      <c r="H4761" s="250">
        <v>2407.86</v>
      </c>
      <c r="I4761" s="249">
        <f t="shared" si="1598"/>
        <v>935092.03</v>
      </c>
      <c r="J4761" s="67">
        <f t="shared" si="1588"/>
        <v>3.0900000000000004E-2</v>
      </c>
      <c r="K4761" s="259">
        <f t="shared" si="1599"/>
        <v>2407.8619772500001</v>
      </c>
      <c r="L4761" s="250">
        <f t="shared" si="1601"/>
        <v>0</v>
      </c>
      <c r="M4761" s="19" t="s">
        <v>1260</v>
      </c>
      <c r="O4761" s="32" t="str">
        <f t="shared" si="1600"/>
        <v>E355</v>
      </c>
      <c r="P4761" s="318"/>
      <c r="T4761" s="19" t="s">
        <v>1260</v>
      </c>
    </row>
    <row r="4762" spans="1:20" outlineLevel="2" x14ac:dyDescent="0.25">
      <c r="A4762" t="s">
        <v>386</v>
      </c>
      <c r="B4762" t="str">
        <f t="shared" si="1597"/>
        <v>E3559 (GIF) Poles, Poison Spring-12</v>
      </c>
      <c r="C4762" s="19" t="s">
        <v>1230</v>
      </c>
      <c r="E4762" s="27">
        <v>43465</v>
      </c>
      <c r="F4762" s="249">
        <v>935092.03</v>
      </c>
      <c r="G4762" s="67">
        <v>3.0900000000000004E-2</v>
      </c>
      <c r="H4762" s="250">
        <v>2407.86</v>
      </c>
      <c r="I4762" s="249">
        <f t="shared" si="1598"/>
        <v>935092.03</v>
      </c>
      <c r="J4762" s="67">
        <f t="shared" si="1588"/>
        <v>3.0900000000000004E-2</v>
      </c>
      <c r="K4762" s="259">
        <f t="shared" si="1599"/>
        <v>2407.8619772500001</v>
      </c>
      <c r="L4762" s="250">
        <f t="shared" si="1601"/>
        <v>0</v>
      </c>
      <c r="M4762" s="19" t="s">
        <v>1260</v>
      </c>
      <c r="O4762" s="32" t="str">
        <f t="shared" si="1600"/>
        <v>E355</v>
      </c>
      <c r="P4762" s="318"/>
      <c r="T4762" s="19" t="s">
        <v>1260</v>
      </c>
    </row>
    <row r="4763" spans="1:20" s="19" customFormat="1" ht="15.75" outlineLevel="1" thickBot="1" x14ac:dyDescent="0.3">
      <c r="A4763" s="28" t="s">
        <v>989</v>
      </c>
      <c r="C4763" s="20" t="s">
        <v>1233</v>
      </c>
      <c r="E4763" s="104" t="s">
        <v>1266</v>
      </c>
      <c r="F4763" s="29"/>
      <c r="G4763" s="30"/>
      <c r="H4763" s="41">
        <f>SUBTOTAL(9,H4751:H4762)</f>
        <v>28894.320000000003</v>
      </c>
      <c r="I4763" s="29"/>
      <c r="J4763" s="30">
        <f t="shared" si="1588"/>
        <v>0</v>
      </c>
      <c r="K4763" s="41">
        <f>SUBTOTAL(9,K4751:K4762)</f>
        <v>28894.343726999996</v>
      </c>
      <c r="L4763" s="41">
        <f t="shared" si="1601"/>
        <v>0.02</v>
      </c>
      <c r="O4763" s="32" t="str">
        <f>LEFT(A4763,5)</f>
        <v>E3559</v>
      </c>
      <c r="P4763" s="318">
        <f>-L4763/2</f>
        <v>-0.01</v>
      </c>
    </row>
    <row r="4764" spans="1:20" ht="15.75" outlineLevel="2" thickTop="1" x14ac:dyDescent="0.25">
      <c r="A4764" t="s">
        <v>387</v>
      </c>
      <c r="B4764" t="str">
        <f t="shared" ref="B4764:B4775" si="1602">CONCATENATE(A4764,"-",MONTH(E4764))</f>
        <v>E3559 (GIF) Poles, Scl-Tolt-1</v>
      </c>
      <c r="C4764" s="19" t="s">
        <v>1230</v>
      </c>
      <c r="E4764" s="27">
        <v>43131</v>
      </c>
      <c r="F4764" s="249">
        <v>19271.73</v>
      </c>
      <c r="G4764" s="67">
        <v>3.0900000000000004E-2</v>
      </c>
      <c r="H4764" s="250">
        <v>49.620000000000005</v>
      </c>
      <c r="I4764" s="249">
        <f t="shared" ref="I4764:I4775" si="1603">VLOOKUP(CONCATENATE(A4764,"-12"),$B$6:$F$7816,5,FALSE)</f>
        <v>19271.73</v>
      </c>
      <c r="J4764" s="67">
        <f t="shared" si="1588"/>
        <v>3.0900000000000004E-2</v>
      </c>
      <c r="K4764" s="259">
        <f t="shared" ref="K4764:K4775" si="1604">I4764*J4764/12</f>
        <v>49.624704750000006</v>
      </c>
      <c r="L4764" s="250">
        <f t="shared" si="1601"/>
        <v>0</v>
      </c>
      <c r="M4764" s="19" t="s">
        <v>1260</v>
      </c>
      <c r="O4764" s="32" t="str">
        <f t="shared" ref="O4764:O4775" si="1605">LEFT(A4764,4)</f>
        <v>E355</v>
      </c>
      <c r="P4764" s="318"/>
      <c r="T4764" s="19" t="s">
        <v>1260</v>
      </c>
    </row>
    <row r="4765" spans="1:20" outlineLevel="2" x14ac:dyDescent="0.25">
      <c r="A4765" t="s">
        <v>387</v>
      </c>
      <c r="B4765" t="str">
        <f t="shared" si="1602"/>
        <v>E3559 (GIF) Poles, Scl-Tolt-2</v>
      </c>
      <c r="C4765" s="19" t="s">
        <v>1230</v>
      </c>
      <c r="E4765" s="27">
        <v>43159</v>
      </c>
      <c r="F4765" s="249">
        <v>19271.73</v>
      </c>
      <c r="G4765" s="67">
        <v>3.0900000000000004E-2</v>
      </c>
      <c r="H4765" s="250">
        <v>49.620000000000005</v>
      </c>
      <c r="I4765" s="249">
        <f t="shared" si="1603"/>
        <v>19271.73</v>
      </c>
      <c r="J4765" s="67">
        <f t="shared" si="1588"/>
        <v>3.0900000000000004E-2</v>
      </c>
      <c r="K4765" s="259">
        <f t="shared" si="1604"/>
        <v>49.624704750000006</v>
      </c>
      <c r="L4765" s="250">
        <f t="shared" si="1601"/>
        <v>0</v>
      </c>
      <c r="M4765" s="19" t="s">
        <v>1260</v>
      </c>
      <c r="O4765" s="32" t="str">
        <f t="shared" si="1605"/>
        <v>E355</v>
      </c>
      <c r="P4765" s="318"/>
      <c r="T4765" s="19" t="s">
        <v>1260</v>
      </c>
    </row>
    <row r="4766" spans="1:20" outlineLevel="2" x14ac:dyDescent="0.25">
      <c r="A4766" t="s">
        <v>387</v>
      </c>
      <c r="B4766" t="str">
        <f t="shared" si="1602"/>
        <v>E3559 (GIF) Poles, Scl-Tolt-3</v>
      </c>
      <c r="C4766" s="19" t="s">
        <v>1230</v>
      </c>
      <c r="E4766" s="27">
        <v>43190</v>
      </c>
      <c r="F4766" s="249">
        <v>19271.73</v>
      </c>
      <c r="G4766" s="67">
        <v>3.0900000000000004E-2</v>
      </c>
      <c r="H4766" s="250">
        <v>49.620000000000005</v>
      </c>
      <c r="I4766" s="249">
        <f t="shared" si="1603"/>
        <v>19271.73</v>
      </c>
      <c r="J4766" s="67">
        <f t="shared" si="1588"/>
        <v>3.0900000000000004E-2</v>
      </c>
      <c r="K4766" s="259">
        <f t="shared" si="1604"/>
        <v>49.624704750000006</v>
      </c>
      <c r="L4766" s="250">
        <f t="shared" si="1601"/>
        <v>0</v>
      </c>
      <c r="M4766" s="19" t="s">
        <v>1260</v>
      </c>
      <c r="O4766" s="32" t="str">
        <f t="shared" si="1605"/>
        <v>E355</v>
      </c>
      <c r="P4766" s="318"/>
      <c r="T4766" s="19" t="s">
        <v>1260</v>
      </c>
    </row>
    <row r="4767" spans="1:20" outlineLevel="2" x14ac:dyDescent="0.25">
      <c r="A4767" t="s">
        <v>387</v>
      </c>
      <c r="B4767" t="str">
        <f t="shared" si="1602"/>
        <v>E3559 (GIF) Poles, Scl-Tolt-4</v>
      </c>
      <c r="C4767" s="19" t="s">
        <v>1230</v>
      </c>
      <c r="E4767" s="27">
        <v>43220</v>
      </c>
      <c r="F4767" s="249">
        <v>19271.73</v>
      </c>
      <c r="G4767" s="67">
        <v>3.0900000000000004E-2</v>
      </c>
      <c r="H4767" s="250">
        <v>49.620000000000005</v>
      </c>
      <c r="I4767" s="249">
        <f t="shared" si="1603"/>
        <v>19271.73</v>
      </c>
      <c r="J4767" s="67">
        <f t="shared" si="1588"/>
        <v>3.0900000000000004E-2</v>
      </c>
      <c r="K4767" s="259">
        <f t="shared" si="1604"/>
        <v>49.624704750000006</v>
      </c>
      <c r="L4767" s="250">
        <f t="shared" si="1601"/>
        <v>0</v>
      </c>
      <c r="M4767" s="19" t="s">
        <v>1260</v>
      </c>
      <c r="O4767" s="32" t="str">
        <f t="shared" si="1605"/>
        <v>E355</v>
      </c>
      <c r="P4767" s="318"/>
      <c r="T4767" s="19" t="s">
        <v>1260</v>
      </c>
    </row>
    <row r="4768" spans="1:20" outlineLevel="2" x14ac:dyDescent="0.25">
      <c r="A4768" t="s">
        <v>387</v>
      </c>
      <c r="B4768" t="str">
        <f t="shared" si="1602"/>
        <v>E3559 (GIF) Poles, Scl-Tolt-5</v>
      </c>
      <c r="C4768" s="19" t="s">
        <v>1230</v>
      </c>
      <c r="E4768" s="27">
        <v>43251</v>
      </c>
      <c r="F4768" s="249">
        <v>19271.73</v>
      </c>
      <c r="G4768" s="67">
        <v>3.0900000000000004E-2</v>
      </c>
      <c r="H4768" s="250">
        <v>49.620000000000005</v>
      </c>
      <c r="I4768" s="249">
        <f t="shared" si="1603"/>
        <v>19271.73</v>
      </c>
      <c r="J4768" s="67">
        <f t="shared" si="1588"/>
        <v>3.0900000000000004E-2</v>
      </c>
      <c r="K4768" s="259">
        <f t="shared" si="1604"/>
        <v>49.624704750000006</v>
      </c>
      <c r="L4768" s="250">
        <f t="shared" si="1601"/>
        <v>0</v>
      </c>
      <c r="M4768" s="19" t="s">
        <v>1260</v>
      </c>
      <c r="O4768" s="32" t="str">
        <f t="shared" si="1605"/>
        <v>E355</v>
      </c>
      <c r="P4768" s="318"/>
      <c r="T4768" s="19" t="s">
        <v>1260</v>
      </c>
    </row>
    <row r="4769" spans="1:20" outlineLevel="2" x14ac:dyDescent="0.25">
      <c r="A4769" t="s">
        <v>387</v>
      </c>
      <c r="B4769" t="str">
        <f t="shared" si="1602"/>
        <v>E3559 (GIF) Poles, Scl-Tolt-6</v>
      </c>
      <c r="C4769" s="19" t="s">
        <v>1230</v>
      </c>
      <c r="E4769" s="27">
        <v>43281</v>
      </c>
      <c r="F4769" s="249">
        <v>19271.73</v>
      </c>
      <c r="G4769" s="67">
        <v>3.0900000000000004E-2</v>
      </c>
      <c r="H4769" s="250">
        <v>49.620000000000005</v>
      </c>
      <c r="I4769" s="249">
        <f t="shared" si="1603"/>
        <v>19271.73</v>
      </c>
      <c r="J4769" s="67">
        <f t="shared" si="1588"/>
        <v>3.0900000000000004E-2</v>
      </c>
      <c r="K4769" s="259">
        <f t="shared" si="1604"/>
        <v>49.624704750000006</v>
      </c>
      <c r="L4769" s="250">
        <f t="shared" si="1601"/>
        <v>0</v>
      </c>
      <c r="M4769" s="19" t="s">
        <v>1260</v>
      </c>
      <c r="O4769" s="32" t="str">
        <f t="shared" si="1605"/>
        <v>E355</v>
      </c>
      <c r="P4769" s="318"/>
      <c r="T4769" s="19" t="s">
        <v>1260</v>
      </c>
    </row>
    <row r="4770" spans="1:20" outlineLevel="2" x14ac:dyDescent="0.25">
      <c r="A4770" t="s">
        <v>387</v>
      </c>
      <c r="B4770" t="str">
        <f t="shared" si="1602"/>
        <v>E3559 (GIF) Poles, Scl-Tolt-7</v>
      </c>
      <c r="C4770" s="19" t="s">
        <v>1230</v>
      </c>
      <c r="E4770" s="27">
        <v>43312</v>
      </c>
      <c r="F4770" s="249">
        <v>19271.73</v>
      </c>
      <c r="G4770" s="67">
        <v>3.0900000000000004E-2</v>
      </c>
      <c r="H4770" s="250">
        <v>49.620000000000005</v>
      </c>
      <c r="I4770" s="249">
        <f t="shared" si="1603"/>
        <v>19271.73</v>
      </c>
      <c r="J4770" s="67">
        <f t="shared" si="1588"/>
        <v>3.0900000000000004E-2</v>
      </c>
      <c r="K4770" s="259">
        <f t="shared" si="1604"/>
        <v>49.624704750000006</v>
      </c>
      <c r="L4770" s="250">
        <f t="shared" si="1601"/>
        <v>0</v>
      </c>
      <c r="M4770" s="19" t="s">
        <v>1260</v>
      </c>
      <c r="O4770" s="32" t="str">
        <f t="shared" si="1605"/>
        <v>E355</v>
      </c>
      <c r="P4770" s="318"/>
      <c r="T4770" s="19" t="s">
        <v>1260</v>
      </c>
    </row>
    <row r="4771" spans="1:20" outlineLevel="2" x14ac:dyDescent="0.25">
      <c r="A4771" t="s">
        <v>387</v>
      </c>
      <c r="B4771" t="str">
        <f t="shared" si="1602"/>
        <v>E3559 (GIF) Poles, Scl-Tolt-8</v>
      </c>
      <c r="C4771" s="19" t="s">
        <v>1230</v>
      </c>
      <c r="E4771" s="27">
        <v>43343</v>
      </c>
      <c r="F4771" s="249">
        <v>19271.73</v>
      </c>
      <c r="G4771" s="67">
        <v>3.0900000000000004E-2</v>
      </c>
      <c r="H4771" s="250">
        <v>49.620000000000005</v>
      </c>
      <c r="I4771" s="249">
        <f t="shared" si="1603"/>
        <v>19271.73</v>
      </c>
      <c r="J4771" s="67">
        <f t="shared" si="1588"/>
        <v>3.0900000000000004E-2</v>
      </c>
      <c r="K4771" s="259">
        <f t="shared" si="1604"/>
        <v>49.624704750000006</v>
      </c>
      <c r="L4771" s="250">
        <f t="shared" si="1601"/>
        <v>0</v>
      </c>
      <c r="M4771" s="19" t="s">
        <v>1260</v>
      </c>
      <c r="O4771" s="32" t="str">
        <f t="shared" si="1605"/>
        <v>E355</v>
      </c>
      <c r="P4771" s="318"/>
      <c r="T4771" s="19" t="s">
        <v>1260</v>
      </c>
    </row>
    <row r="4772" spans="1:20" outlineLevel="2" x14ac:dyDescent="0.25">
      <c r="A4772" t="s">
        <v>387</v>
      </c>
      <c r="B4772" t="str">
        <f t="shared" si="1602"/>
        <v>E3559 (GIF) Poles, Scl-Tolt-9</v>
      </c>
      <c r="C4772" s="19" t="s">
        <v>1230</v>
      </c>
      <c r="E4772" s="27">
        <v>43373</v>
      </c>
      <c r="F4772" s="249">
        <v>19271.73</v>
      </c>
      <c r="G4772" s="67">
        <v>3.0900000000000004E-2</v>
      </c>
      <c r="H4772" s="250">
        <v>49.620000000000005</v>
      </c>
      <c r="I4772" s="249">
        <f t="shared" si="1603"/>
        <v>19271.73</v>
      </c>
      <c r="J4772" s="67">
        <f t="shared" si="1588"/>
        <v>3.0900000000000004E-2</v>
      </c>
      <c r="K4772" s="259">
        <f t="shared" si="1604"/>
        <v>49.624704750000006</v>
      </c>
      <c r="L4772" s="250">
        <f t="shared" si="1601"/>
        <v>0</v>
      </c>
      <c r="M4772" s="19" t="s">
        <v>1260</v>
      </c>
      <c r="O4772" s="32" t="str">
        <f t="shared" si="1605"/>
        <v>E355</v>
      </c>
      <c r="P4772" s="318"/>
      <c r="T4772" s="19" t="s">
        <v>1260</v>
      </c>
    </row>
    <row r="4773" spans="1:20" outlineLevel="2" x14ac:dyDescent="0.25">
      <c r="A4773" t="s">
        <v>387</v>
      </c>
      <c r="B4773" t="str">
        <f t="shared" si="1602"/>
        <v>E3559 (GIF) Poles, Scl-Tolt-10</v>
      </c>
      <c r="C4773" s="19" t="s">
        <v>1230</v>
      </c>
      <c r="E4773" s="27">
        <v>43404</v>
      </c>
      <c r="F4773" s="249">
        <v>19271.73</v>
      </c>
      <c r="G4773" s="67">
        <v>3.0900000000000004E-2</v>
      </c>
      <c r="H4773" s="250">
        <v>49.620000000000005</v>
      </c>
      <c r="I4773" s="249">
        <f t="shared" si="1603"/>
        <v>19271.73</v>
      </c>
      <c r="J4773" s="67">
        <f t="shared" si="1588"/>
        <v>3.0900000000000004E-2</v>
      </c>
      <c r="K4773" s="259">
        <f t="shared" si="1604"/>
        <v>49.624704750000006</v>
      </c>
      <c r="L4773" s="250">
        <f t="shared" si="1601"/>
        <v>0</v>
      </c>
      <c r="M4773" s="19" t="s">
        <v>1260</v>
      </c>
      <c r="O4773" s="32" t="str">
        <f t="shared" si="1605"/>
        <v>E355</v>
      </c>
      <c r="P4773" s="318"/>
      <c r="T4773" s="19" t="s">
        <v>1260</v>
      </c>
    </row>
    <row r="4774" spans="1:20" outlineLevel="2" x14ac:dyDescent="0.25">
      <c r="A4774" t="s">
        <v>387</v>
      </c>
      <c r="B4774" t="str">
        <f t="shared" si="1602"/>
        <v>E3559 (GIF) Poles, Scl-Tolt-11</v>
      </c>
      <c r="C4774" s="19" t="s">
        <v>1230</v>
      </c>
      <c r="E4774" s="27">
        <v>43434</v>
      </c>
      <c r="F4774" s="249">
        <v>19271.73</v>
      </c>
      <c r="G4774" s="67">
        <v>3.0900000000000004E-2</v>
      </c>
      <c r="H4774" s="250">
        <v>49.620000000000005</v>
      </c>
      <c r="I4774" s="249">
        <f t="shared" si="1603"/>
        <v>19271.73</v>
      </c>
      <c r="J4774" s="67">
        <f t="shared" si="1588"/>
        <v>3.0900000000000004E-2</v>
      </c>
      <c r="K4774" s="259">
        <f t="shared" si="1604"/>
        <v>49.624704750000006</v>
      </c>
      <c r="L4774" s="250">
        <f t="shared" si="1601"/>
        <v>0</v>
      </c>
      <c r="M4774" s="19" t="s">
        <v>1260</v>
      </c>
      <c r="O4774" s="32" t="str">
        <f t="shared" si="1605"/>
        <v>E355</v>
      </c>
      <c r="P4774" s="318"/>
      <c r="T4774" s="19" t="s">
        <v>1260</v>
      </c>
    </row>
    <row r="4775" spans="1:20" outlineLevel="2" x14ac:dyDescent="0.25">
      <c r="A4775" t="s">
        <v>387</v>
      </c>
      <c r="B4775" t="str">
        <f t="shared" si="1602"/>
        <v>E3559 (GIF) Poles, Scl-Tolt-12</v>
      </c>
      <c r="C4775" s="19" t="s">
        <v>1230</v>
      </c>
      <c r="E4775" s="27">
        <v>43465</v>
      </c>
      <c r="F4775" s="249">
        <v>19271.73</v>
      </c>
      <c r="G4775" s="67">
        <v>3.0900000000000004E-2</v>
      </c>
      <c r="H4775" s="250">
        <v>49.620000000000005</v>
      </c>
      <c r="I4775" s="249">
        <f t="shared" si="1603"/>
        <v>19271.73</v>
      </c>
      <c r="J4775" s="67">
        <f t="shared" si="1588"/>
        <v>3.0900000000000004E-2</v>
      </c>
      <c r="K4775" s="259">
        <f t="shared" si="1604"/>
        <v>49.624704750000006</v>
      </c>
      <c r="L4775" s="250">
        <f t="shared" si="1601"/>
        <v>0</v>
      </c>
      <c r="M4775" s="19" t="s">
        <v>1260</v>
      </c>
      <c r="O4775" s="32" t="str">
        <f t="shared" si="1605"/>
        <v>E355</v>
      </c>
      <c r="P4775" s="318"/>
      <c r="T4775" s="19" t="s">
        <v>1260</v>
      </c>
    </row>
    <row r="4776" spans="1:20" s="19" customFormat="1" ht="15.75" outlineLevel="1" thickBot="1" x14ac:dyDescent="0.3">
      <c r="A4776" s="28" t="s">
        <v>990</v>
      </c>
      <c r="C4776" s="20" t="s">
        <v>1233</v>
      </c>
      <c r="E4776" s="104" t="s">
        <v>1266</v>
      </c>
      <c r="F4776" s="29"/>
      <c r="G4776" s="30"/>
      <c r="H4776" s="41">
        <f>SUBTOTAL(9,H4764:H4775)</f>
        <v>595.44000000000005</v>
      </c>
      <c r="I4776" s="29"/>
      <c r="J4776" s="30">
        <f t="shared" si="1588"/>
        <v>0</v>
      </c>
      <c r="K4776" s="41">
        <f>SUBTOTAL(9,K4764:K4775)</f>
        <v>595.49645699999996</v>
      </c>
      <c r="L4776" s="41">
        <f t="shared" si="1601"/>
        <v>0.06</v>
      </c>
      <c r="O4776" s="32" t="str">
        <f>LEFT(A4776,5)</f>
        <v>E3559</v>
      </c>
      <c r="P4776" s="318">
        <f>-L4776/2</f>
        <v>-0.03</v>
      </c>
    </row>
    <row r="4777" spans="1:20" ht="15.75" outlineLevel="2" thickTop="1" x14ac:dyDescent="0.25">
      <c r="A4777" t="s">
        <v>388</v>
      </c>
      <c r="B4777" t="str">
        <f t="shared" ref="B4777:B4788" si="1606">CONCATENATE(A4777,"-",MONTH(E4777))</f>
        <v>E3559 (GIF) Poles, Snoqualmie 1-1</v>
      </c>
      <c r="C4777" s="19" t="s">
        <v>1230</v>
      </c>
      <c r="E4777" s="27">
        <v>43131</v>
      </c>
      <c r="F4777" s="249">
        <v>235.61</v>
      </c>
      <c r="G4777" s="67">
        <v>3.0900000000000004E-2</v>
      </c>
      <c r="H4777" s="250">
        <v>0.6</v>
      </c>
      <c r="I4777" s="249">
        <f t="shared" ref="I4777:I4788" si="1607">VLOOKUP(CONCATENATE(A4777,"-12"),$B$6:$F$7816,5,FALSE)</f>
        <v>235.61</v>
      </c>
      <c r="J4777" s="67">
        <f t="shared" si="1588"/>
        <v>3.0900000000000004E-2</v>
      </c>
      <c r="K4777" s="259">
        <f t="shared" ref="K4777:K4788" si="1608">I4777*J4777/12</f>
        <v>0.60669575000000009</v>
      </c>
      <c r="L4777" s="250">
        <f t="shared" si="1601"/>
        <v>0.01</v>
      </c>
      <c r="M4777" s="19" t="s">
        <v>1260</v>
      </c>
      <c r="O4777" s="32" t="str">
        <f t="shared" ref="O4777:O4788" si="1609">LEFT(A4777,4)</f>
        <v>E355</v>
      </c>
      <c r="P4777" s="318"/>
      <c r="T4777" s="19" t="s">
        <v>1260</v>
      </c>
    </row>
    <row r="4778" spans="1:20" outlineLevel="2" x14ac:dyDescent="0.25">
      <c r="A4778" t="s">
        <v>388</v>
      </c>
      <c r="B4778" t="str">
        <f t="shared" si="1606"/>
        <v>E3559 (GIF) Poles, Snoqualmie 1-2</v>
      </c>
      <c r="C4778" s="19" t="s">
        <v>1230</v>
      </c>
      <c r="E4778" s="27">
        <v>43159</v>
      </c>
      <c r="F4778" s="249">
        <v>235.61</v>
      </c>
      <c r="G4778" s="67">
        <v>3.0900000000000004E-2</v>
      </c>
      <c r="H4778" s="250">
        <v>0.6</v>
      </c>
      <c r="I4778" s="249">
        <f t="shared" si="1607"/>
        <v>235.61</v>
      </c>
      <c r="J4778" s="67">
        <f t="shared" si="1588"/>
        <v>3.0900000000000004E-2</v>
      </c>
      <c r="K4778" s="259">
        <f t="shared" si="1608"/>
        <v>0.60669575000000009</v>
      </c>
      <c r="L4778" s="250">
        <f t="shared" si="1601"/>
        <v>0.01</v>
      </c>
      <c r="M4778" s="19" t="s">
        <v>1260</v>
      </c>
      <c r="O4778" s="32" t="str">
        <f t="shared" si="1609"/>
        <v>E355</v>
      </c>
      <c r="P4778" s="318"/>
      <c r="T4778" s="19" t="s">
        <v>1260</v>
      </c>
    </row>
    <row r="4779" spans="1:20" outlineLevel="2" x14ac:dyDescent="0.25">
      <c r="A4779" t="s">
        <v>388</v>
      </c>
      <c r="B4779" t="str">
        <f t="shared" si="1606"/>
        <v>E3559 (GIF) Poles, Snoqualmie 1-3</v>
      </c>
      <c r="C4779" s="19" t="s">
        <v>1230</v>
      </c>
      <c r="E4779" s="27">
        <v>43190</v>
      </c>
      <c r="F4779" s="249">
        <v>235.61</v>
      </c>
      <c r="G4779" s="67">
        <v>3.0900000000000004E-2</v>
      </c>
      <c r="H4779" s="250">
        <v>0.6</v>
      </c>
      <c r="I4779" s="249">
        <f t="shared" si="1607"/>
        <v>235.61</v>
      </c>
      <c r="J4779" s="67">
        <f t="shared" si="1588"/>
        <v>3.0900000000000004E-2</v>
      </c>
      <c r="K4779" s="259">
        <f t="shared" si="1608"/>
        <v>0.60669575000000009</v>
      </c>
      <c r="L4779" s="250">
        <f t="shared" si="1601"/>
        <v>0.01</v>
      </c>
      <c r="M4779" s="19" t="s">
        <v>1260</v>
      </c>
      <c r="O4779" s="32" t="str">
        <f t="shared" si="1609"/>
        <v>E355</v>
      </c>
      <c r="P4779" s="318"/>
      <c r="T4779" s="19" t="s">
        <v>1260</v>
      </c>
    </row>
    <row r="4780" spans="1:20" outlineLevel="2" x14ac:dyDescent="0.25">
      <c r="A4780" t="s">
        <v>388</v>
      </c>
      <c r="B4780" t="str">
        <f t="shared" si="1606"/>
        <v>E3559 (GIF) Poles, Snoqualmie 1-4</v>
      </c>
      <c r="C4780" s="19" t="s">
        <v>1230</v>
      </c>
      <c r="E4780" s="27">
        <v>43220</v>
      </c>
      <c r="F4780" s="249">
        <v>235.61</v>
      </c>
      <c r="G4780" s="67">
        <v>3.0900000000000004E-2</v>
      </c>
      <c r="H4780" s="250">
        <v>0.6</v>
      </c>
      <c r="I4780" s="249">
        <f t="shared" si="1607"/>
        <v>235.61</v>
      </c>
      <c r="J4780" s="67">
        <f t="shared" si="1588"/>
        <v>3.0900000000000004E-2</v>
      </c>
      <c r="K4780" s="259">
        <f t="shared" si="1608"/>
        <v>0.60669575000000009</v>
      </c>
      <c r="L4780" s="250">
        <f t="shared" si="1601"/>
        <v>0.01</v>
      </c>
      <c r="M4780" s="19" t="s">
        <v>1260</v>
      </c>
      <c r="O4780" s="32" t="str">
        <f t="shared" si="1609"/>
        <v>E355</v>
      </c>
      <c r="P4780" s="318"/>
      <c r="T4780" s="19" t="s">
        <v>1260</v>
      </c>
    </row>
    <row r="4781" spans="1:20" outlineLevel="2" x14ac:dyDescent="0.25">
      <c r="A4781" t="s">
        <v>388</v>
      </c>
      <c r="B4781" t="str">
        <f t="shared" si="1606"/>
        <v>E3559 (GIF) Poles, Snoqualmie 1-5</v>
      </c>
      <c r="C4781" s="19" t="s">
        <v>1230</v>
      </c>
      <c r="E4781" s="27">
        <v>43251</v>
      </c>
      <c r="F4781" s="249">
        <v>235.61</v>
      </c>
      <c r="G4781" s="67">
        <v>3.0900000000000004E-2</v>
      </c>
      <c r="H4781" s="250">
        <v>0.6</v>
      </c>
      <c r="I4781" s="249">
        <f t="shared" si="1607"/>
        <v>235.61</v>
      </c>
      <c r="J4781" s="67">
        <f t="shared" si="1588"/>
        <v>3.0900000000000004E-2</v>
      </c>
      <c r="K4781" s="259">
        <f t="shared" si="1608"/>
        <v>0.60669575000000009</v>
      </c>
      <c r="L4781" s="250">
        <f t="shared" si="1601"/>
        <v>0.01</v>
      </c>
      <c r="M4781" s="19" t="s">
        <v>1260</v>
      </c>
      <c r="O4781" s="32" t="str">
        <f t="shared" si="1609"/>
        <v>E355</v>
      </c>
      <c r="P4781" s="318"/>
      <c r="T4781" s="19" t="s">
        <v>1260</v>
      </c>
    </row>
    <row r="4782" spans="1:20" outlineLevel="2" x14ac:dyDescent="0.25">
      <c r="A4782" t="s">
        <v>388</v>
      </c>
      <c r="B4782" t="str">
        <f t="shared" si="1606"/>
        <v>E3559 (GIF) Poles, Snoqualmie 1-6</v>
      </c>
      <c r="C4782" s="19" t="s">
        <v>1230</v>
      </c>
      <c r="E4782" s="27">
        <v>43281</v>
      </c>
      <c r="F4782" s="249">
        <v>235.61</v>
      </c>
      <c r="G4782" s="67">
        <v>3.0900000000000004E-2</v>
      </c>
      <c r="H4782" s="250">
        <v>0.6</v>
      </c>
      <c r="I4782" s="249">
        <f t="shared" si="1607"/>
        <v>235.61</v>
      </c>
      <c r="J4782" s="67">
        <f t="shared" ref="J4782:J4845" si="1610">G4782</f>
        <v>3.0900000000000004E-2</v>
      </c>
      <c r="K4782" s="259">
        <f t="shared" si="1608"/>
        <v>0.60669575000000009</v>
      </c>
      <c r="L4782" s="250">
        <f t="shared" si="1601"/>
        <v>0.01</v>
      </c>
      <c r="M4782" s="19" t="s">
        <v>1260</v>
      </c>
      <c r="O4782" s="32" t="str">
        <f t="shared" si="1609"/>
        <v>E355</v>
      </c>
      <c r="P4782" s="318"/>
      <c r="T4782" s="19" t="s">
        <v>1260</v>
      </c>
    </row>
    <row r="4783" spans="1:20" outlineLevel="2" x14ac:dyDescent="0.25">
      <c r="A4783" t="s">
        <v>388</v>
      </c>
      <c r="B4783" t="str">
        <f t="shared" si="1606"/>
        <v>E3559 (GIF) Poles, Snoqualmie 1-7</v>
      </c>
      <c r="C4783" s="19" t="s">
        <v>1230</v>
      </c>
      <c r="E4783" s="27">
        <v>43312</v>
      </c>
      <c r="F4783" s="249">
        <v>235.61</v>
      </c>
      <c r="G4783" s="67">
        <v>3.0900000000000004E-2</v>
      </c>
      <c r="H4783" s="250">
        <v>0.6</v>
      </c>
      <c r="I4783" s="249">
        <f t="shared" si="1607"/>
        <v>235.61</v>
      </c>
      <c r="J4783" s="67">
        <f t="shared" si="1610"/>
        <v>3.0900000000000004E-2</v>
      </c>
      <c r="K4783" s="259">
        <f t="shared" si="1608"/>
        <v>0.60669575000000009</v>
      </c>
      <c r="L4783" s="250">
        <f t="shared" si="1601"/>
        <v>0.01</v>
      </c>
      <c r="M4783" s="19" t="s">
        <v>1260</v>
      </c>
      <c r="O4783" s="32" t="str">
        <f t="shared" si="1609"/>
        <v>E355</v>
      </c>
      <c r="P4783" s="318"/>
      <c r="T4783" s="19" t="s">
        <v>1260</v>
      </c>
    </row>
    <row r="4784" spans="1:20" outlineLevel="2" x14ac:dyDescent="0.25">
      <c r="A4784" t="s">
        <v>388</v>
      </c>
      <c r="B4784" t="str">
        <f t="shared" si="1606"/>
        <v>E3559 (GIF) Poles, Snoqualmie 1-8</v>
      </c>
      <c r="C4784" s="19" t="s">
        <v>1230</v>
      </c>
      <c r="E4784" s="27">
        <v>43343</v>
      </c>
      <c r="F4784" s="249">
        <v>235.61</v>
      </c>
      <c r="G4784" s="67">
        <v>3.0900000000000004E-2</v>
      </c>
      <c r="H4784" s="250">
        <v>0.6</v>
      </c>
      <c r="I4784" s="249">
        <f t="shared" si="1607"/>
        <v>235.61</v>
      </c>
      <c r="J4784" s="67">
        <f t="shared" si="1610"/>
        <v>3.0900000000000004E-2</v>
      </c>
      <c r="K4784" s="259">
        <f t="shared" si="1608"/>
        <v>0.60669575000000009</v>
      </c>
      <c r="L4784" s="250">
        <f t="shared" si="1601"/>
        <v>0.01</v>
      </c>
      <c r="M4784" s="19" t="s">
        <v>1260</v>
      </c>
      <c r="O4784" s="32" t="str">
        <f t="shared" si="1609"/>
        <v>E355</v>
      </c>
      <c r="P4784" s="318"/>
      <c r="T4784" s="19" t="s">
        <v>1260</v>
      </c>
    </row>
    <row r="4785" spans="1:20" outlineLevel="2" x14ac:dyDescent="0.25">
      <c r="A4785" t="s">
        <v>388</v>
      </c>
      <c r="B4785" t="str">
        <f t="shared" si="1606"/>
        <v>E3559 (GIF) Poles, Snoqualmie 1-9</v>
      </c>
      <c r="C4785" s="19" t="s">
        <v>1230</v>
      </c>
      <c r="E4785" s="27">
        <v>43373</v>
      </c>
      <c r="F4785" s="249">
        <v>235.61</v>
      </c>
      <c r="G4785" s="67">
        <v>3.0900000000000004E-2</v>
      </c>
      <c r="H4785" s="250">
        <v>0.6</v>
      </c>
      <c r="I4785" s="249">
        <f t="shared" si="1607"/>
        <v>235.61</v>
      </c>
      <c r="J4785" s="67">
        <f t="shared" si="1610"/>
        <v>3.0900000000000004E-2</v>
      </c>
      <c r="K4785" s="259">
        <f t="shared" si="1608"/>
        <v>0.60669575000000009</v>
      </c>
      <c r="L4785" s="250">
        <f t="shared" si="1601"/>
        <v>0.01</v>
      </c>
      <c r="M4785" s="19" t="s">
        <v>1260</v>
      </c>
      <c r="O4785" s="32" t="str">
        <f t="shared" si="1609"/>
        <v>E355</v>
      </c>
      <c r="P4785" s="318"/>
      <c r="T4785" s="19" t="s">
        <v>1260</v>
      </c>
    </row>
    <row r="4786" spans="1:20" outlineLevel="2" x14ac:dyDescent="0.25">
      <c r="A4786" t="s">
        <v>388</v>
      </c>
      <c r="B4786" t="str">
        <f t="shared" si="1606"/>
        <v>E3559 (GIF) Poles, Snoqualmie 1-10</v>
      </c>
      <c r="C4786" s="19" t="s">
        <v>1230</v>
      </c>
      <c r="E4786" s="27">
        <v>43404</v>
      </c>
      <c r="F4786" s="249">
        <v>235.61</v>
      </c>
      <c r="G4786" s="67">
        <v>3.0900000000000004E-2</v>
      </c>
      <c r="H4786" s="250">
        <v>0.6</v>
      </c>
      <c r="I4786" s="249">
        <f t="shared" si="1607"/>
        <v>235.61</v>
      </c>
      <c r="J4786" s="67">
        <f t="shared" si="1610"/>
        <v>3.0900000000000004E-2</v>
      </c>
      <c r="K4786" s="259">
        <f t="shared" si="1608"/>
        <v>0.60669575000000009</v>
      </c>
      <c r="L4786" s="250">
        <f t="shared" si="1601"/>
        <v>0.01</v>
      </c>
      <c r="M4786" s="19" t="s">
        <v>1260</v>
      </c>
      <c r="O4786" s="32" t="str">
        <f t="shared" si="1609"/>
        <v>E355</v>
      </c>
      <c r="P4786" s="318"/>
      <c r="T4786" s="19" t="s">
        <v>1260</v>
      </c>
    </row>
    <row r="4787" spans="1:20" outlineLevel="2" x14ac:dyDescent="0.25">
      <c r="A4787" t="s">
        <v>388</v>
      </c>
      <c r="B4787" t="str">
        <f t="shared" si="1606"/>
        <v>E3559 (GIF) Poles, Snoqualmie 1-11</v>
      </c>
      <c r="C4787" s="19" t="s">
        <v>1230</v>
      </c>
      <c r="E4787" s="27">
        <v>43434</v>
      </c>
      <c r="F4787" s="249">
        <v>235.61</v>
      </c>
      <c r="G4787" s="67">
        <v>3.0900000000000004E-2</v>
      </c>
      <c r="H4787" s="250">
        <v>0.6</v>
      </c>
      <c r="I4787" s="249">
        <f t="shared" si="1607"/>
        <v>235.61</v>
      </c>
      <c r="J4787" s="67">
        <f t="shared" si="1610"/>
        <v>3.0900000000000004E-2</v>
      </c>
      <c r="K4787" s="259">
        <f t="shared" si="1608"/>
        <v>0.60669575000000009</v>
      </c>
      <c r="L4787" s="250">
        <f t="shared" si="1601"/>
        <v>0.01</v>
      </c>
      <c r="M4787" s="19" t="s">
        <v>1260</v>
      </c>
      <c r="O4787" s="32" t="str">
        <f t="shared" si="1609"/>
        <v>E355</v>
      </c>
      <c r="P4787" s="318"/>
      <c r="T4787" s="19" t="s">
        <v>1260</v>
      </c>
    </row>
    <row r="4788" spans="1:20" outlineLevel="2" x14ac:dyDescent="0.25">
      <c r="A4788" t="s">
        <v>388</v>
      </c>
      <c r="B4788" t="str">
        <f t="shared" si="1606"/>
        <v>E3559 (GIF) Poles, Snoqualmie 1-12</v>
      </c>
      <c r="C4788" s="19" t="s">
        <v>1230</v>
      </c>
      <c r="E4788" s="27">
        <v>43465</v>
      </c>
      <c r="F4788" s="249">
        <v>235.61</v>
      </c>
      <c r="G4788" s="67">
        <v>3.0900000000000004E-2</v>
      </c>
      <c r="H4788" s="250">
        <v>0.6</v>
      </c>
      <c r="I4788" s="249">
        <f t="shared" si="1607"/>
        <v>235.61</v>
      </c>
      <c r="J4788" s="67">
        <f t="shared" si="1610"/>
        <v>3.0900000000000004E-2</v>
      </c>
      <c r="K4788" s="259">
        <f t="shared" si="1608"/>
        <v>0.60669575000000009</v>
      </c>
      <c r="L4788" s="250">
        <f t="shared" si="1601"/>
        <v>0.01</v>
      </c>
      <c r="M4788" s="19" t="s">
        <v>1260</v>
      </c>
      <c r="O4788" s="32" t="str">
        <f t="shared" si="1609"/>
        <v>E355</v>
      </c>
      <c r="P4788" s="318"/>
      <c r="T4788" s="19" t="s">
        <v>1260</v>
      </c>
    </row>
    <row r="4789" spans="1:20" s="19" customFormat="1" ht="15.75" outlineLevel="1" thickBot="1" x14ac:dyDescent="0.3">
      <c r="A4789" s="28" t="s">
        <v>991</v>
      </c>
      <c r="C4789" s="20" t="s">
        <v>1233</v>
      </c>
      <c r="E4789" s="104" t="s">
        <v>1266</v>
      </c>
      <c r="F4789" s="29"/>
      <c r="G4789" s="30"/>
      <c r="H4789" s="41">
        <f>SUBTOTAL(9,H4777:H4788)</f>
        <v>7.1999999999999984</v>
      </c>
      <c r="I4789" s="29"/>
      <c r="J4789" s="30">
        <f t="shared" si="1610"/>
        <v>0</v>
      </c>
      <c r="K4789" s="41">
        <f>SUBTOTAL(9,K4777:K4788)</f>
        <v>7.2803490000000011</v>
      </c>
      <c r="L4789" s="41">
        <f t="shared" si="1601"/>
        <v>0.08</v>
      </c>
      <c r="O4789" s="32" t="str">
        <f>LEFT(A4789,5)</f>
        <v>E3559</v>
      </c>
      <c r="P4789" s="318">
        <f>-L4789/2</f>
        <v>-0.04</v>
      </c>
    </row>
    <row r="4790" spans="1:20" ht="15.75" outlineLevel="2" thickTop="1" x14ac:dyDescent="0.25">
      <c r="A4790" t="s">
        <v>389</v>
      </c>
      <c r="B4790" t="str">
        <f t="shared" ref="B4790:B4801" si="1611">CONCATENATE(A4790,"-",MONTH(E4790))</f>
        <v>E3559 (GIF) Poles, Snoqualmie 2-1</v>
      </c>
      <c r="C4790" s="19" t="s">
        <v>1230</v>
      </c>
      <c r="E4790" s="27">
        <v>43131</v>
      </c>
      <c r="F4790" s="249">
        <v>236934.54</v>
      </c>
      <c r="G4790" s="67">
        <v>3.0900000000000004E-2</v>
      </c>
      <c r="H4790" s="250">
        <v>610.1</v>
      </c>
      <c r="I4790" s="249">
        <f t="shared" ref="I4790:I4801" si="1612">VLOOKUP(CONCATENATE(A4790,"-12"),$B$6:$F$7816,5,FALSE)</f>
        <v>236934.54</v>
      </c>
      <c r="J4790" s="67">
        <f t="shared" si="1610"/>
        <v>3.0900000000000004E-2</v>
      </c>
      <c r="K4790" s="259">
        <f t="shared" ref="K4790:K4801" si="1613">I4790*J4790/12</f>
        <v>610.10644050000008</v>
      </c>
      <c r="L4790" s="250">
        <f t="shared" si="1601"/>
        <v>0.01</v>
      </c>
      <c r="M4790" s="19" t="s">
        <v>1260</v>
      </c>
      <c r="O4790" s="32" t="str">
        <f t="shared" ref="O4790:O4801" si="1614">LEFT(A4790,4)</f>
        <v>E355</v>
      </c>
      <c r="P4790" s="318"/>
      <c r="T4790" s="19" t="s">
        <v>1260</v>
      </c>
    </row>
    <row r="4791" spans="1:20" outlineLevel="2" x14ac:dyDescent="0.25">
      <c r="A4791" t="s">
        <v>389</v>
      </c>
      <c r="B4791" t="str">
        <f t="shared" si="1611"/>
        <v>E3559 (GIF) Poles, Snoqualmie 2-2</v>
      </c>
      <c r="C4791" s="19" t="s">
        <v>1230</v>
      </c>
      <c r="E4791" s="27">
        <v>43159</v>
      </c>
      <c r="F4791" s="249">
        <v>236934.54</v>
      </c>
      <c r="G4791" s="67">
        <v>3.0900000000000004E-2</v>
      </c>
      <c r="H4791" s="250">
        <v>610.1</v>
      </c>
      <c r="I4791" s="249">
        <f t="shared" si="1612"/>
        <v>236934.54</v>
      </c>
      <c r="J4791" s="67">
        <f t="shared" si="1610"/>
        <v>3.0900000000000004E-2</v>
      </c>
      <c r="K4791" s="259">
        <f t="shared" si="1613"/>
        <v>610.10644050000008</v>
      </c>
      <c r="L4791" s="250">
        <f t="shared" si="1601"/>
        <v>0.01</v>
      </c>
      <c r="M4791" s="19" t="s">
        <v>1260</v>
      </c>
      <c r="O4791" s="32" t="str">
        <f t="shared" si="1614"/>
        <v>E355</v>
      </c>
      <c r="P4791" s="318"/>
      <c r="T4791" s="19" t="s">
        <v>1260</v>
      </c>
    </row>
    <row r="4792" spans="1:20" outlineLevel="2" x14ac:dyDescent="0.25">
      <c r="A4792" t="s">
        <v>389</v>
      </c>
      <c r="B4792" t="str">
        <f t="shared" si="1611"/>
        <v>E3559 (GIF) Poles, Snoqualmie 2-3</v>
      </c>
      <c r="C4792" s="19" t="s">
        <v>1230</v>
      </c>
      <c r="E4792" s="27">
        <v>43190</v>
      </c>
      <c r="F4792" s="249">
        <v>236934.54</v>
      </c>
      <c r="G4792" s="67">
        <v>3.0900000000000004E-2</v>
      </c>
      <c r="H4792" s="250">
        <v>610.1</v>
      </c>
      <c r="I4792" s="249">
        <f t="shared" si="1612"/>
        <v>236934.54</v>
      </c>
      <c r="J4792" s="67">
        <f t="shared" si="1610"/>
        <v>3.0900000000000004E-2</v>
      </c>
      <c r="K4792" s="259">
        <f t="shared" si="1613"/>
        <v>610.10644050000008</v>
      </c>
      <c r="L4792" s="250">
        <f t="shared" si="1601"/>
        <v>0.01</v>
      </c>
      <c r="M4792" s="19" t="s">
        <v>1260</v>
      </c>
      <c r="O4792" s="32" t="str">
        <f t="shared" si="1614"/>
        <v>E355</v>
      </c>
      <c r="P4792" s="318"/>
      <c r="T4792" s="19" t="s">
        <v>1260</v>
      </c>
    </row>
    <row r="4793" spans="1:20" outlineLevel="2" x14ac:dyDescent="0.25">
      <c r="A4793" t="s">
        <v>389</v>
      </c>
      <c r="B4793" t="str">
        <f t="shared" si="1611"/>
        <v>E3559 (GIF) Poles, Snoqualmie 2-4</v>
      </c>
      <c r="C4793" s="19" t="s">
        <v>1230</v>
      </c>
      <c r="E4793" s="27">
        <v>43220</v>
      </c>
      <c r="F4793" s="249">
        <v>236934.54</v>
      </c>
      <c r="G4793" s="67">
        <v>3.0900000000000004E-2</v>
      </c>
      <c r="H4793" s="250">
        <v>610.1</v>
      </c>
      <c r="I4793" s="249">
        <f t="shared" si="1612"/>
        <v>236934.54</v>
      </c>
      <c r="J4793" s="67">
        <f t="shared" si="1610"/>
        <v>3.0900000000000004E-2</v>
      </c>
      <c r="K4793" s="259">
        <f t="shared" si="1613"/>
        <v>610.10644050000008</v>
      </c>
      <c r="L4793" s="250">
        <f t="shared" si="1601"/>
        <v>0.01</v>
      </c>
      <c r="M4793" s="19" t="s">
        <v>1260</v>
      </c>
      <c r="O4793" s="32" t="str">
        <f t="shared" si="1614"/>
        <v>E355</v>
      </c>
      <c r="P4793" s="318"/>
      <c r="T4793" s="19" t="s">
        <v>1260</v>
      </c>
    </row>
    <row r="4794" spans="1:20" outlineLevel="2" x14ac:dyDescent="0.25">
      <c r="A4794" t="s">
        <v>389</v>
      </c>
      <c r="B4794" t="str">
        <f t="shared" si="1611"/>
        <v>E3559 (GIF) Poles, Snoqualmie 2-5</v>
      </c>
      <c r="C4794" s="19" t="s">
        <v>1230</v>
      </c>
      <c r="E4794" s="27">
        <v>43251</v>
      </c>
      <c r="F4794" s="249">
        <v>236934.54</v>
      </c>
      <c r="G4794" s="67">
        <v>3.0900000000000004E-2</v>
      </c>
      <c r="H4794" s="250">
        <v>610.1</v>
      </c>
      <c r="I4794" s="249">
        <f t="shared" si="1612"/>
        <v>236934.54</v>
      </c>
      <c r="J4794" s="67">
        <f t="shared" si="1610"/>
        <v>3.0900000000000004E-2</v>
      </c>
      <c r="K4794" s="259">
        <f t="shared" si="1613"/>
        <v>610.10644050000008</v>
      </c>
      <c r="L4794" s="250">
        <f t="shared" si="1601"/>
        <v>0.01</v>
      </c>
      <c r="M4794" s="19" t="s">
        <v>1260</v>
      </c>
      <c r="O4794" s="32" t="str">
        <f t="shared" si="1614"/>
        <v>E355</v>
      </c>
      <c r="P4794" s="318"/>
      <c r="T4794" s="19" t="s">
        <v>1260</v>
      </c>
    </row>
    <row r="4795" spans="1:20" outlineLevel="2" x14ac:dyDescent="0.25">
      <c r="A4795" t="s">
        <v>389</v>
      </c>
      <c r="B4795" t="str">
        <f t="shared" si="1611"/>
        <v>E3559 (GIF) Poles, Snoqualmie 2-6</v>
      </c>
      <c r="C4795" s="19" t="s">
        <v>1230</v>
      </c>
      <c r="E4795" s="27">
        <v>43281</v>
      </c>
      <c r="F4795" s="249">
        <v>236934.54</v>
      </c>
      <c r="G4795" s="67">
        <v>3.0900000000000004E-2</v>
      </c>
      <c r="H4795" s="250">
        <v>610.1</v>
      </c>
      <c r="I4795" s="249">
        <f t="shared" si="1612"/>
        <v>236934.54</v>
      </c>
      <c r="J4795" s="67">
        <f t="shared" si="1610"/>
        <v>3.0900000000000004E-2</v>
      </c>
      <c r="K4795" s="259">
        <f t="shared" si="1613"/>
        <v>610.10644050000008</v>
      </c>
      <c r="L4795" s="250">
        <f t="shared" si="1601"/>
        <v>0.01</v>
      </c>
      <c r="M4795" s="19" t="s">
        <v>1260</v>
      </c>
      <c r="O4795" s="32" t="str">
        <f t="shared" si="1614"/>
        <v>E355</v>
      </c>
      <c r="P4795" s="318"/>
      <c r="T4795" s="19" t="s">
        <v>1260</v>
      </c>
    </row>
    <row r="4796" spans="1:20" outlineLevel="2" x14ac:dyDescent="0.25">
      <c r="A4796" t="s">
        <v>389</v>
      </c>
      <c r="B4796" t="str">
        <f t="shared" si="1611"/>
        <v>E3559 (GIF) Poles, Snoqualmie 2-7</v>
      </c>
      <c r="C4796" s="19" t="s">
        <v>1230</v>
      </c>
      <c r="E4796" s="27">
        <v>43312</v>
      </c>
      <c r="F4796" s="249">
        <v>236934.54</v>
      </c>
      <c r="G4796" s="67">
        <v>3.0900000000000004E-2</v>
      </c>
      <c r="H4796" s="250">
        <v>610.1</v>
      </c>
      <c r="I4796" s="249">
        <f t="shared" si="1612"/>
        <v>236934.54</v>
      </c>
      <c r="J4796" s="67">
        <f t="shared" si="1610"/>
        <v>3.0900000000000004E-2</v>
      </c>
      <c r="K4796" s="259">
        <f t="shared" si="1613"/>
        <v>610.10644050000008</v>
      </c>
      <c r="L4796" s="250">
        <f t="shared" si="1601"/>
        <v>0.01</v>
      </c>
      <c r="M4796" s="19" t="s">
        <v>1260</v>
      </c>
      <c r="O4796" s="32" t="str">
        <f t="shared" si="1614"/>
        <v>E355</v>
      </c>
      <c r="P4796" s="318"/>
      <c r="T4796" s="19" t="s">
        <v>1260</v>
      </c>
    </row>
    <row r="4797" spans="1:20" outlineLevel="2" x14ac:dyDescent="0.25">
      <c r="A4797" t="s">
        <v>389</v>
      </c>
      <c r="B4797" t="str">
        <f t="shared" si="1611"/>
        <v>E3559 (GIF) Poles, Snoqualmie 2-8</v>
      </c>
      <c r="C4797" s="19" t="s">
        <v>1230</v>
      </c>
      <c r="E4797" s="27">
        <v>43343</v>
      </c>
      <c r="F4797" s="249">
        <v>236934.54</v>
      </c>
      <c r="G4797" s="67">
        <v>3.0900000000000004E-2</v>
      </c>
      <c r="H4797" s="250">
        <v>610.1</v>
      </c>
      <c r="I4797" s="249">
        <f t="shared" si="1612"/>
        <v>236934.54</v>
      </c>
      <c r="J4797" s="67">
        <f t="shared" si="1610"/>
        <v>3.0900000000000004E-2</v>
      </c>
      <c r="K4797" s="259">
        <f t="shared" si="1613"/>
        <v>610.10644050000008</v>
      </c>
      <c r="L4797" s="250">
        <f t="shared" si="1601"/>
        <v>0.01</v>
      </c>
      <c r="M4797" s="19" t="s">
        <v>1260</v>
      </c>
      <c r="O4797" s="32" t="str">
        <f t="shared" si="1614"/>
        <v>E355</v>
      </c>
      <c r="P4797" s="318"/>
      <c r="T4797" s="19" t="s">
        <v>1260</v>
      </c>
    </row>
    <row r="4798" spans="1:20" outlineLevel="2" x14ac:dyDescent="0.25">
      <c r="A4798" t="s">
        <v>389</v>
      </c>
      <c r="B4798" t="str">
        <f t="shared" si="1611"/>
        <v>E3559 (GIF) Poles, Snoqualmie 2-9</v>
      </c>
      <c r="C4798" s="19" t="s">
        <v>1230</v>
      </c>
      <c r="E4798" s="27">
        <v>43373</v>
      </c>
      <c r="F4798" s="249">
        <v>236934.54</v>
      </c>
      <c r="G4798" s="67">
        <v>3.0900000000000004E-2</v>
      </c>
      <c r="H4798" s="250">
        <v>610.1</v>
      </c>
      <c r="I4798" s="249">
        <f t="shared" si="1612"/>
        <v>236934.54</v>
      </c>
      <c r="J4798" s="67">
        <f t="shared" si="1610"/>
        <v>3.0900000000000004E-2</v>
      </c>
      <c r="K4798" s="259">
        <f t="shared" si="1613"/>
        <v>610.10644050000008</v>
      </c>
      <c r="L4798" s="250">
        <f t="shared" si="1601"/>
        <v>0.01</v>
      </c>
      <c r="M4798" s="19" t="s">
        <v>1260</v>
      </c>
      <c r="O4798" s="32" t="str">
        <f t="shared" si="1614"/>
        <v>E355</v>
      </c>
      <c r="P4798" s="318"/>
      <c r="T4798" s="19" t="s">
        <v>1260</v>
      </c>
    </row>
    <row r="4799" spans="1:20" outlineLevel="2" x14ac:dyDescent="0.25">
      <c r="A4799" t="s">
        <v>389</v>
      </c>
      <c r="B4799" t="str">
        <f t="shared" si="1611"/>
        <v>E3559 (GIF) Poles, Snoqualmie 2-10</v>
      </c>
      <c r="C4799" s="19" t="s">
        <v>1230</v>
      </c>
      <c r="E4799" s="27">
        <v>43404</v>
      </c>
      <c r="F4799" s="249">
        <v>236934.54</v>
      </c>
      <c r="G4799" s="67">
        <v>3.0900000000000004E-2</v>
      </c>
      <c r="H4799" s="250">
        <v>610.1</v>
      </c>
      <c r="I4799" s="249">
        <f t="shared" si="1612"/>
        <v>236934.54</v>
      </c>
      <c r="J4799" s="67">
        <f t="shared" si="1610"/>
        <v>3.0900000000000004E-2</v>
      </c>
      <c r="K4799" s="259">
        <f t="shared" si="1613"/>
        <v>610.10644050000008</v>
      </c>
      <c r="L4799" s="250">
        <f t="shared" si="1601"/>
        <v>0.01</v>
      </c>
      <c r="M4799" s="19" t="s">
        <v>1260</v>
      </c>
      <c r="O4799" s="32" t="str">
        <f t="shared" si="1614"/>
        <v>E355</v>
      </c>
      <c r="P4799" s="318"/>
      <c r="T4799" s="19" t="s">
        <v>1260</v>
      </c>
    </row>
    <row r="4800" spans="1:20" outlineLevel="2" x14ac:dyDescent="0.25">
      <c r="A4800" t="s">
        <v>389</v>
      </c>
      <c r="B4800" t="str">
        <f t="shared" si="1611"/>
        <v>E3559 (GIF) Poles, Snoqualmie 2-11</v>
      </c>
      <c r="C4800" s="19" t="s">
        <v>1230</v>
      </c>
      <c r="E4800" s="27">
        <v>43434</v>
      </c>
      <c r="F4800" s="249">
        <v>236934.54</v>
      </c>
      <c r="G4800" s="67">
        <v>3.0900000000000004E-2</v>
      </c>
      <c r="H4800" s="250">
        <v>610.1</v>
      </c>
      <c r="I4800" s="249">
        <f t="shared" si="1612"/>
        <v>236934.54</v>
      </c>
      <c r="J4800" s="67">
        <f t="shared" si="1610"/>
        <v>3.0900000000000004E-2</v>
      </c>
      <c r="K4800" s="259">
        <f t="shared" si="1613"/>
        <v>610.10644050000008</v>
      </c>
      <c r="L4800" s="250">
        <f t="shared" si="1601"/>
        <v>0.01</v>
      </c>
      <c r="M4800" s="19" t="s">
        <v>1260</v>
      </c>
      <c r="O4800" s="32" t="str">
        <f t="shared" si="1614"/>
        <v>E355</v>
      </c>
      <c r="P4800" s="318"/>
      <c r="T4800" s="19" t="s">
        <v>1260</v>
      </c>
    </row>
    <row r="4801" spans="1:20" outlineLevel="2" x14ac:dyDescent="0.25">
      <c r="A4801" t="s">
        <v>389</v>
      </c>
      <c r="B4801" t="str">
        <f t="shared" si="1611"/>
        <v>E3559 (GIF) Poles, Snoqualmie 2-12</v>
      </c>
      <c r="C4801" s="19" t="s">
        <v>1230</v>
      </c>
      <c r="E4801" s="27">
        <v>43465</v>
      </c>
      <c r="F4801" s="249">
        <v>236934.54</v>
      </c>
      <c r="G4801" s="67">
        <v>3.0900000000000004E-2</v>
      </c>
      <c r="H4801" s="250">
        <v>610.1</v>
      </c>
      <c r="I4801" s="249">
        <f t="shared" si="1612"/>
        <v>236934.54</v>
      </c>
      <c r="J4801" s="67">
        <f t="shared" si="1610"/>
        <v>3.0900000000000004E-2</v>
      </c>
      <c r="K4801" s="259">
        <f t="shared" si="1613"/>
        <v>610.10644050000008</v>
      </c>
      <c r="L4801" s="250">
        <f t="shared" si="1601"/>
        <v>0.01</v>
      </c>
      <c r="M4801" s="19" t="s">
        <v>1260</v>
      </c>
      <c r="O4801" s="32" t="str">
        <f t="shared" si="1614"/>
        <v>E355</v>
      </c>
      <c r="P4801" s="318"/>
      <c r="T4801" s="19" t="s">
        <v>1260</v>
      </c>
    </row>
    <row r="4802" spans="1:20" s="19" customFormat="1" ht="15.75" outlineLevel="1" thickBot="1" x14ac:dyDescent="0.3">
      <c r="A4802" s="28" t="s">
        <v>992</v>
      </c>
      <c r="C4802" s="20" t="s">
        <v>1233</v>
      </c>
      <c r="E4802" s="104" t="s">
        <v>1266</v>
      </c>
      <c r="F4802" s="29"/>
      <c r="G4802" s="30"/>
      <c r="H4802" s="41">
        <f>SUBTOTAL(9,H4790:H4801)</f>
        <v>7321.2000000000016</v>
      </c>
      <c r="I4802" s="29"/>
      <c r="J4802" s="30">
        <f t="shared" si="1610"/>
        <v>0</v>
      </c>
      <c r="K4802" s="41">
        <f>SUBTOTAL(9,K4790:K4801)</f>
        <v>7321.2772859999995</v>
      </c>
      <c r="L4802" s="41">
        <f t="shared" si="1601"/>
        <v>0.08</v>
      </c>
      <c r="O4802" s="32" t="str">
        <f>LEFT(A4802,5)</f>
        <v>E3559</v>
      </c>
      <c r="P4802" s="318">
        <f>-L4802/2</f>
        <v>-0.04</v>
      </c>
    </row>
    <row r="4803" spans="1:20" ht="15.75" outlineLevel="2" thickTop="1" x14ac:dyDescent="0.25">
      <c r="A4803" t="s">
        <v>390</v>
      </c>
      <c r="B4803" t="str">
        <f t="shared" ref="B4803:B4814" si="1615">CONCATENATE(A4803,"-",MONTH(E4803))</f>
        <v>E3559 (GIF) Poles, Sumas-1</v>
      </c>
      <c r="C4803" s="19" t="s">
        <v>1230</v>
      </c>
      <c r="E4803" s="27">
        <v>43131</v>
      </c>
      <c r="F4803" s="249">
        <v>62500</v>
      </c>
      <c r="G4803" s="67">
        <v>3.0900000000000004E-2</v>
      </c>
      <c r="H4803" s="250">
        <v>160.93</v>
      </c>
      <c r="I4803" s="249">
        <f t="shared" ref="I4803:I4814" si="1616">VLOOKUP(CONCATENATE(A4803,"-12"),$B$6:$F$7816,5,FALSE)</f>
        <v>62500</v>
      </c>
      <c r="J4803" s="67">
        <f t="shared" si="1610"/>
        <v>3.0900000000000004E-2</v>
      </c>
      <c r="K4803" s="259">
        <f t="shared" ref="K4803:K4814" si="1617">I4803*J4803/12</f>
        <v>160.93750000000003</v>
      </c>
      <c r="L4803" s="250">
        <f t="shared" si="1601"/>
        <v>0.01</v>
      </c>
      <c r="M4803" s="19" t="s">
        <v>1260</v>
      </c>
      <c r="O4803" s="32" t="str">
        <f t="shared" ref="O4803:O4814" si="1618">LEFT(A4803,4)</f>
        <v>E355</v>
      </c>
      <c r="P4803" s="318"/>
      <c r="T4803" s="19" t="s">
        <v>1260</v>
      </c>
    </row>
    <row r="4804" spans="1:20" outlineLevel="2" x14ac:dyDescent="0.25">
      <c r="A4804" t="s">
        <v>390</v>
      </c>
      <c r="B4804" t="str">
        <f t="shared" si="1615"/>
        <v>E3559 (GIF) Poles, Sumas-2</v>
      </c>
      <c r="C4804" s="19" t="s">
        <v>1230</v>
      </c>
      <c r="E4804" s="27">
        <v>43159</v>
      </c>
      <c r="F4804" s="249">
        <v>62500</v>
      </c>
      <c r="G4804" s="67">
        <v>3.0900000000000004E-2</v>
      </c>
      <c r="H4804" s="250">
        <v>160.93</v>
      </c>
      <c r="I4804" s="249">
        <f t="shared" si="1616"/>
        <v>62500</v>
      </c>
      <c r="J4804" s="67">
        <f t="shared" si="1610"/>
        <v>3.0900000000000004E-2</v>
      </c>
      <c r="K4804" s="259">
        <f t="shared" si="1617"/>
        <v>160.93750000000003</v>
      </c>
      <c r="L4804" s="250">
        <f t="shared" si="1601"/>
        <v>0.01</v>
      </c>
      <c r="M4804" s="19" t="s">
        <v>1260</v>
      </c>
      <c r="O4804" s="32" t="str">
        <f t="shared" si="1618"/>
        <v>E355</v>
      </c>
      <c r="P4804" s="318"/>
      <c r="T4804" s="19" t="s">
        <v>1260</v>
      </c>
    </row>
    <row r="4805" spans="1:20" outlineLevel="2" x14ac:dyDescent="0.25">
      <c r="A4805" t="s">
        <v>390</v>
      </c>
      <c r="B4805" t="str">
        <f t="shared" si="1615"/>
        <v>E3559 (GIF) Poles, Sumas-3</v>
      </c>
      <c r="C4805" s="19" t="s">
        <v>1230</v>
      </c>
      <c r="E4805" s="27">
        <v>43190</v>
      </c>
      <c r="F4805" s="249">
        <v>62500</v>
      </c>
      <c r="G4805" s="67">
        <v>3.0900000000000004E-2</v>
      </c>
      <c r="H4805" s="250">
        <v>160.93</v>
      </c>
      <c r="I4805" s="249">
        <f t="shared" si="1616"/>
        <v>62500</v>
      </c>
      <c r="J4805" s="67">
        <f t="shared" si="1610"/>
        <v>3.0900000000000004E-2</v>
      </c>
      <c r="K4805" s="259">
        <f t="shared" si="1617"/>
        <v>160.93750000000003</v>
      </c>
      <c r="L4805" s="250">
        <f t="shared" si="1601"/>
        <v>0.01</v>
      </c>
      <c r="M4805" s="19" t="s">
        <v>1260</v>
      </c>
      <c r="O4805" s="32" t="str">
        <f t="shared" si="1618"/>
        <v>E355</v>
      </c>
      <c r="P4805" s="318"/>
      <c r="T4805" s="19" t="s">
        <v>1260</v>
      </c>
    </row>
    <row r="4806" spans="1:20" outlineLevel="2" x14ac:dyDescent="0.25">
      <c r="A4806" t="s">
        <v>390</v>
      </c>
      <c r="B4806" t="str">
        <f t="shared" si="1615"/>
        <v>E3559 (GIF) Poles, Sumas-4</v>
      </c>
      <c r="C4806" s="19" t="s">
        <v>1230</v>
      </c>
      <c r="E4806" s="27">
        <v>43220</v>
      </c>
      <c r="F4806" s="249">
        <v>62500</v>
      </c>
      <c r="G4806" s="67">
        <v>3.0900000000000004E-2</v>
      </c>
      <c r="H4806" s="250">
        <v>160.93</v>
      </c>
      <c r="I4806" s="249">
        <f t="shared" si="1616"/>
        <v>62500</v>
      </c>
      <c r="J4806" s="67">
        <f t="shared" si="1610"/>
        <v>3.0900000000000004E-2</v>
      </c>
      <c r="K4806" s="259">
        <f t="shared" si="1617"/>
        <v>160.93750000000003</v>
      </c>
      <c r="L4806" s="250">
        <f t="shared" si="1601"/>
        <v>0.01</v>
      </c>
      <c r="M4806" s="19" t="s">
        <v>1260</v>
      </c>
      <c r="O4806" s="32" t="str">
        <f t="shared" si="1618"/>
        <v>E355</v>
      </c>
      <c r="P4806" s="318"/>
      <c r="T4806" s="19" t="s">
        <v>1260</v>
      </c>
    </row>
    <row r="4807" spans="1:20" outlineLevel="2" x14ac:dyDescent="0.25">
      <c r="A4807" t="s">
        <v>390</v>
      </c>
      <c r="B4807" t="str">
        <f t="shared" si="1615"/>
        <v>E3559 (GIF) Poles, Sumas-5</v>
      </c>
      <c r="C4807" s="19" t="s">
        <v>1230</v>
      </c>
      <c r="E4807" s="27">
        <v>43251</v>
      </c>
      <c r="F4807" s="249">
        <v>62500</v>
      </c>
      <c r="G4807" s="67">
        <v>3.0900000000000004E-2</v>
      </c>
      <c r="H4807" s="250">
        <v>160.93</v>
      </c>
      <c r="I4807" s="249">
        <f t="shared" si="1616"/>
        <v>62500</v>
      </c>
      <c r="J4807" s="67">
        <f t="shared" si="1610"/>
        <v>3.0900000000000004E-2</v>
      </c>
      <c r="K4807" s="259">
        <f t="shared" si="1617"/>
        <v>160.93750000000003</v>
      </c>
      <c r="L4807" s="250">
        <f t="shared" si="1601"/>
        <v>0.01</v>
      </c>
      <c r="M4807" s="19" t="s">
        <v>1260</v>
      </c>
      <c r="O4807" s="32" t="str">
        <f t="shared" si="1618"/>
        <v>E355</v>
      </c>
      <c r="P4807" s="318"/>
      <c r="T4807" s="19" t="s">
        <v>1260</v>
      </c>
    </row>
    <row r="4808" spans="1:20" outlineLevel="2" x14ac:dyDescent="0.25">
      <c r="A4808" t="s">
        <v>390</v>
      </c>
      <c r="B4808" t="str">
        <f t="shared" si="1615"/>
        <v>E3559 (GIF) Poles, Sumas-6</v>
      </c>
      <c r="C4808" s="19" t="s">
        <v>1230</v>
      </c>
      <c r="E4808" s="27">
        <v>43281</v>
      </c>
      <c r="F4808" s="249">
        <v>62500</v>
      </c>
      <c r="G4808" s="67">
        <v>3.0900000000000004E-2</v>
      </c>
      <c r="H4808" s="250">
        <v>160.93</v>
      </c>
      <c r="I4808" s="249">
        <f t="shared" si="1616"/>
        <v>62500</v>
      </c>
      <c r="J4808" s="67">
        <f t="shared" si="1610"/>
        <v>3.0900000000000004E-2</v>
      </c>
      <c r="K4808" s="259">
        <f t="shared" si="1617"/>
        <v>160.93750000000003</v>
      </c>
      <c r="L4808" s="250">
        <f t="shared" si="1601"/>
        <v>0.01</v>
      </c>
      <c r="M4808" s="19" t="s">
        <v>1260</v>
      </c>
      <c r="O4808" s="32" t="str">
        <f t="shared" si="1618"/>
        <v>E355</v>
      </c>
      <c r="P4808" s="318"/>
      <c r="T4808" s="19" t="s">
        <v>1260</v>
      </c>
    </row>
    <row r="4809" spans="1:20" outlineLevel="2" x14ac:dyDescent="0.25">
      <c r="A4809" t="s">
        <v>390</v>
      </c>
      <c r="B4809" t="str">
        <f t="shared" si="1615"/>
        <v>E3559 (GIF) Poles, Sumas-7</v>
      </c>
      <c r="C4809" s="19" t="s">
        <v>1230</v>
      </c>
      <c r="E4809" s="27">
        <v>43312</v>
      </c>
      <c r="F4809" s="249">
        <v>62500</v>
      </c>
      <c r="G4809" s="67">
        <v>3.0900000000000004E-2</v>
      </c>
      <c r="H4809" s="250">
        <v>160.93</v>
      </c>
      <c r="I4809" s="249">
        <f t="shared" si="1616"/>
        <v>62500</v>
      </c>
      <c r="J4809" s="67">
        <f t="shared" si="1610"/>
        <v>3.0900000000000004E-2</v>
      </c>
      <c r="K4809" s="259">
        <f t="shared" si="1617"/>
        <v>160.93750000000003</v>
      </c>
      <c r="L4809" s="250">
        <f t="shared" si="1601"/>
        <v>0.01</v>
      </c>
      <c r="M4809" s="19" t="s">
        <v>1260</v>
      </c>
      <c r="O4809" s="32" t="str">
        <f t="shared" si="1618"/>
        <v>E355</v>
      </c>
      <c r="P4809" s="318"/>
      <c r="T4809" s="19" t="s">
        <v>1260</v>
      </c>
    </row>
    <row r="4810" spans="1:20" outlineLevel="2" x14ac:dyDescent="0.25">
      <c r="A4810" t="s">
        <v>390</v>
      </c>
      <c r="B4810" t="str">
        <f t="shared" si="1615"/>
        <v>E3559 (GIF) Poles, Sumas-8</v>
      </c>
      <c r="C4810" s="19" t="s">
        <v>1230</v>
      </c>
      <c r="E4810" s="27">
        <v>43343</v>
      </c>
      <c r="F4810" s="249">
        <v>62500</v>
      </c>
      <c r="G4810" s="67">
        <v>3.0900000000000004E-2</v>
      </c>
      <c r="H4810" s="250">
        <v>160.93</v>
      </c>
      <c r="I4810" s="249">
        <f t="shared" si="1616"/>
        <v>62500</v>
      </c>
      <c r="J4810" s="67">
        <f t="shared" si="1610"/>
        <v>3.0900000000000004E-2</v>
      </c>
      <c r="K4810" s="259">
        <f t="shared" si="1617"/>
        <v>160.93750000000003</v>
      </c>
      <c r="L4810" s="250">
        <f t="shared" si="1601"/>
        <v>0.01</v>
      </c>
      <c r="M4810" s="19" t="s">
        <v>1260</v>
      </c>
      <c r="O4810" s="32" t="str">
        <f t="shared" si="1618"/>
        <v>E355</v>
      </c>
      <c r="P4810" s="318"/>
      <c r="T4810" s="19" t="s">
        <v>1260</v>
      </c>
    </row>
    <row r="4811" spans="1:20" outlineLevel="2" x14ac:dyDescent="0.25">
      <c r="A4811" t="s">
        <v>390</v>
      </c>
      <c r="B4811" t="str">
        <f t="shared" si="1615"/>
        <v>E3559 (GIF) Poles, Sumas-9</v>
      </c>
      <c r="C4811" s="19" t="s">
        <v>1230</v>
      </c>
      <c r="E4811" s="27">
        <v>43373</v>
      </c>
      <c r="F4811" s="249">
        <v>62500</v>
      </c>
      <c r="G4811" s="67">
        <v>3.0900000000000004E-2</v>
      </c>
      <c r="H4811" s="250">
        <v>160.93</v>
      </c>
      <c r="I4811" s="249">
        <f t="shared" si="1616"/>
        <v>62500</v>
      </c>
      <c r="J4811" s="67">
        <f t="shared" si="1610"/>
        <v>3.0900000000000004E-2</v>
      </c>
      <c r="K4811" s="259">
        <f t="shared" si="1617"/>
        <v>160.93750000000003</v>
      </c>
      <c r="L4811" s="250">
        <f t="shared" si="1601"/>
        <v>0.01</v>
      </c>
      <c r="M4811" s="19" t="s">
        <v>1260</v>
      </c>
      <c r="O4811" s="32" t="str">
        <f t="shared" si="1618"/>
        <v>E355</v>
      </c>
      <c r="P4811" s="318"/>
      <c r="T4811" s="19" t="s">
        <v>1260</v>
      </c>
    </row>
    <row r="4812" spans="1:20" outlineLevel="2" x14ac:dyDescent="0.25">
      <c r="A4812" t="s">
        <v>390</v>
      </c>
      <c r="B4812" t="str">
        <f t="shared" si="1615"/>
        <v>E3559 (GIF) Poles, Sumas-10</v>
      </c>
      <c r="C4812" s="19" t="s">
        <v>1230</v>
      </c>
      <c r="E4812" s="27">
        <v>43404</v>
      </c>
      <c r="F4812" s="249">
        <v>62500</v>
      </c>
      <c r="G4812" s="67">
        <v>3.0900000000000004E-2</v>
      </c>
      <c r="H4812" s="250">
        <v>160.93</v>
      </c>
      <c r="I4812" s="249">
        <f t="shared" si="1616"/>
        <v>62500</v>
      </c>
      <c r="J4812" s="67">
        <f t="shared" si="1610"/>
        <v>3.0900000000000004E-2</v>
      </c>
      <c r="K4812" s="259">
        <f t="shared" si="1617"/>
        <v>160.93750000000003</v>
      </c>
      <c r="L4812" s="250">
        <f t="shared" si="1601"/>
        <v>0.01</v>
      </c>
      <c r="M4812" s="19" t="s">
        <v>1260</v>
      </c>
      <c r="O4812" s="32" t="str">
        <f t="shared" si="1618"/>
        <v>E355</v>
      </c>
      <c r="P4812" s="318"/>
      <c r="T4812" s="19" t="s">
        <v>1260</v>
      </c>
    </row>
    <row r="4813" spans="1:20" outlineLevel="2" x14ac:dyDescent="0.25">
      <c r="A4813" t="s">
        <v>390</v>
      </c>
      <c r="B4813" t="str">
        <f t="shared" si="1615"/>
        <v>E3559 (GIF) Poles, Sumas-11</v>
      </c>
      <c r="C4813" s="19" t="s">
        <v>1230</v>
      </c>
      <c r="E4813" s="27">
        <v>43434</v>
      </c>
      <c r="F4813" s="249">
        <v>62500</v>
      </c>
      <c r="G4813" s="67">
        <v>3.0900000000000004E-2</v>
      </c>
      <c r="H4813" s="250">
        <v>160.93</v>
      </c>
      <c r="I4813" s="249">
        <f t="shared" si="1616"/>
        <v>62500</v>
      </c>
      <c r="J4813" s="67">
        <f t="shared" si="1610"/>
        <v>3.0900000000000004E-2</v>
      </c>
      <c r="K4813" s="259">
        <f t="shared" si="1617"/>
        <v>160.93750000000003</v>
      </c>
      <c r="L4813" s="250">
        <f t="shared" si="1601"/>
        <v>0.01</v>
      </c>
      <c r="M4813" s="19" t="s">
        <v>1260</v>
      </c>
      <c r="O4813" s="32" t="str">
        <f t="shared" si="1618"/>
        <v>E355</v>
      </c>
      <c r="P4813" s="318"/>
      <c r="T4813" s="19" t="s">
        <v>1260</v>
      </c>
    </row>
    <row r="4814" spans="1:20" outlineLevel="2" x14ac:dyDescent="0.25">
      <c r="A4814" t="s">
        <v>390</v>
      </c>
      <c r="B4814" t="str">
        <f t="shared" si="1615"/>
        <v>E3559 (GIF) Poles, Sumas-12</v>
      </c>
      <c r="C4814" s="19" t="s">
        <v>1230</v>
      </c>
      <c r="E4814" s="27">
        <v>43465</v>
      </c>
      <c r="F4814" s="249">
        <v>62500</v>
      </c>
      <c r="G4814" s="67">
        <v>3.0900000000000004E-2</v>
      </c>
      <c r="H4814" s="250">
        <v>160.93</v>
      </c>
      <c r="I4814" s="249">
        <f t="shared" si="1616"/>
        <v>62500</v>
      </c>
      <c r="J4814" s="67">
        <f t="shared" si="1610"/>
        <v>3.0900000000000004E-2</v>
      </c>
      <c r="K4814" s="259">
        <f t="shared" si="1617"/>
        <v>160.93750000000003</v>
      </c>
      <c r="L4814" s="250">
        <f t="shared" si="1601"/>
        <v>0.01</v>
      </c>
      <c r="M4814" s="19" t="s">
        <v>1260</v>
      </c>
      <c r="O4814" s="32" t="str">
        <f t="shared" si="1618"/>
        <v>E355</v>
      </c>
      <c r="P4814" s="318"/>
      <c r="T4814" s="19" t="s">
        <v>1260</v>
      </c>
    </row>
    <row r="4815" spans="1:20" s="19" customFormat="1" ht="15.75" outlineLevel="1" thickBot="1" x14ac:dyDescent="0.3">
      <c r="A4815" s="28" t="s">
        <v>993</v>
      </c>
      <c r="C4815" s="20" t="s">
        <v>1233</v>
      </c>
      <c r="E4815" s="104" t="s">
        <v>1266</v>
      </c>
      <c r="F4815" s="29"/>
      <c r="G4815" s="30"/>
      <c r="H4815" s="41">
        <f>SUBTOTAL(9,H4803:H4814)</f>
        <v>1931.1600000000005</v>
      </c>
      <c r="I4815" s="29"/>
      <c r="J4815" s="30">
        <f t="shared" si="1610"/>
        <v>0</v>
      </c>
      <c r="K4815" s="41">
        <f>SUBTOTAL(9,K4803:K4814)</f>
        <v>1931.2500000000002</v>
      </c>
      <c r="L4815" s="41">
        <f t="shared" si="1601"/>
        <v>0.09</v>
      </c>
      <c r="O4815" s="32" t="str">
        <f>LEFT(A4815,5)</f>
        <v>E3559</v>
      </c>
      <c r="P4815" s="318">
        <f>-L4815/2</f>
        <v>-4.4999999999999998E-2</v>
      </c>
    </row>
    <row r="4816" spans="1:20" ht="15.75" outlineLevel="2" thickTop="1" x14ac:dyDescent="0.25">
      <c r="A4816" t="s">
        <v>391</v>
      </c>
      <c r="B4816" t="str">
        <f t="shared" ref="B4816:B4827" si="1619">CONCATENATE(A4816,"-",MONTH(E4816))</f>
        <v>E3559 (GIF) Poles, TLN-HPK@plant-1</v>
      </c>
      <c r="C4816" s="19" t="s">
        <v>1230</v>
      </c>
      <c r="E4816" s="27">
        <v>43131</v>
      </c>
      <c r="F4816" s="249">
        <v>89222.27</v>
      </c>
      <c r="G4816" s="67">
        <v>3.0900000000000004E-2</v>
      </c>
      <c r="H4816" s="250">
        <v>229.75</v>
      </c>
      <c r="I4816" s="249">
        <f t="shared" ref="I4816:I4827" si="1620">VLOOKUP(CONCATENATE(A4816,"-12"),$B$6:$F$7816,5,FALSE)</f>
        <v>89222.27</v>
      </c>
      <c r="J4816" s="67">
        <f t="shared" si="1610"/>
        <v>3.0900000000000004E-2</v>
      </c>
      <c r="K4816" s="259">
        <f t="shared" ref="K4816:K4827" si="1621">I4816*J4816/12</f>
        <v>229.74734525000005</v>
      </c>
      <c r="L4816" s="250">
        <f t="shared" si="1601"/>
        <v>0</v>
      </c>
      <c r="M4816" s="19" t="s">
        <v>1260</v>
      </c>
      <c r="O4816" s="32" t="str">
        <f t="shared" ref="O4816:O4827" si="1622">LEFT(A4816,4)</f>
        <v>E355</v>
      </c>
      <c r="P4816" s="318"/>
      <c r="T4816" s="19" t="s">
        <v>1260</v>
      </c>
    </row>
    <row r="4817" spans="1:20" outlineLevel="2" x14ac:dyDescent="0.25">
      <c r="A4817" t="s">
        <v>391</v>
      </c>
      <c r="B4817" t="str">
        <f t="shared" si="1619"/>
        <v>E3559 (GIF) Poles, TLN-HPK@plant-2</v>
      </c>
      <c r="C4817" s="19" t="s">
        <v>1230</v>
      </c>
      <c r="E4817" s="27">
        <v>43159</v>
      </c>
      <c r="F4817" s="249">
        <v>89222.27</v>
      </c>
      <c r="G4817" s="67">
        <v>3.0900000000000004E-2</v>
      </c>
      <c r="H4817" s="250">
        <v>229.75</v>
      </c>
      <c r="I4817" s="249">
        <f t="shared" si="1620"/>
        <v>89222.27</v>
      </c>
      <c r="J4817" s="67">
        <f t="shared" si="1610"/>
        <v>3.0900000000000004E-2</v>
      </c>
      <c r="K4817" s="259">
        <f t="shared" si="1621"/>
        <v>229.74734525000005</v>
      </c>
      <c r="L4817" s="250">
        <f t="shared" si="1601"/>
        <v>0</v>
      </c>
      <c r="M4817" s="19" t="s">
        <v>1260</v>
      </c>
      <c r="O4817" s="32" t="str">
        <f t="shared" si="1622"/>
        <v>E355</v>
      </c>
      <c r="P4817" s="318"/>
      <c r="T4817" s="19" t="s">
        <v>1260</v>
      </c>
    </row>
    <row r="4818" spans="1:20" outlineLevel="2" x14ac:dyDescent="0.25">
      <c r="A4818" t="s">
        <v>391</v>
      </c>
      <c r="B4818" t="str">
        <f t="shared" si="1619"/>
        <v>E3559 (GIF) Poles, TLN-HPK@plant-3</v>
      </c>
      <c r="C4818" s="19" t="s">
        <v>1230</v>
      </c>
      <c r="E4818" s="27">
        <v>43190</v>
      </c>
      <c r="F4818" s="249">
        <v>89222.27</v>
      </c>
      <c r="G4818" s="67">
        <v>3.0900000000000004E-2</v>
      </c>
      <c r="H4818" s="250">
        <v>229.75</v>
      </c>
      <c r="I4818" s="249">
        <f t="shared" si="1620"/>
        <v>89222.27</v>
      </c>
      <c r="J4818" s="67">
        <f t="shared" si="1610"/>
        <v>3.0900000000000004E-2</v>
      </c>
      <c r="K4818" s="259">
        <f t="shared" si="1621"/>
        <v>229.74734525000005</v>
      </c>
      <c r="L4818" s="250">
        <f t="shared" si="1601"/>
        <v>0</v>
      </c>
      <c r="M4818" s="19" t="s">
        <v>1260</v>
      </c>
      <c r="O4818" s="32" t="str">
        <f t="shared" si="1622"/>
        <v>E355</v>
      </c>
      <c r="P4818" s="318"/>
      <c r="T4818" s="19" t="s">
        <v>1260</v>
      </c>
    </row>
    <row r="4819" spans="1:20" outlineLevel="2" x14ac:dyDescent="0.25">
      <c r="A4819" t="s">
        <v>391</v>
      </c>
      <c r="B4819" t="str">
        <f t="shared" si="1619"/>
        <v>E3559 (GIF) Poles, TLN-HPK@plant-4</v>
      </c>
      <c r="C4819" s="19" t="s">
        <v>1230</v>
      </c>
      <c r="E4819" s="27">
        <v>43220</v>
      </c>
      <c r="F4819" s="249">
        <v>89222.27</v>
      </c>
      <c r="G4819" s="67">
        <v>3.0900000000000004E-2</v>
      </c>
      <c r="H4819" s="250">
        <v>229.75</v>
      </c>
      <c r="I4819" s="249">
        <f t="shared" si="1620"/>
        <v>89222.27</v>
      </c>
      <c r="J4819" s="67">
        <f t="shared" si="1610"/>
        <v>3.0900000000000004E-2</v>
      </c>
      <c r="K4819" s="259">
        <f t="shared" si="1621"/>
        <v>229.74734525000005</v>
      </c>
      <c r="L4819" s="250">
        <f t="shared" si="1601"/>
        <v>0</v>
      </c>
      <c r="M4819" s="19" t="s">
        <v>1260</v>
      </c>
      <c r="O4819" s="32" t="str">
        <f t="shared" si="1622"/>
        <v>E355</v>
      </c>
      <c r="P4819" s="318"/>
      <c r="T4819" s="19" t="s">
        <v>1260</v>
      </c>
    </row>
    <row r="4820" spans="1:20" outlineLevel="2" x14ac:dyDescent="0.25">
      <c r="A4820" t="s">
        <v>391</v>
      </c>
      <c r="B4820" t="str">
        <f t="shared" si="1619"/>
        <v>E3559 (GIF) Poles, TLN-HPK@plant-5</v>
      </c>
      <c r="C4820" s="19" t="s">
        <v>1230</v>
      </c>
      <c r="E4820" s="27">
        <v>43251</v>
      </c>
      <c r="F4820" s="249">
        <v>89222.27</v>
      </c>
      <c r="G4820" s="67">
        <v>3.0900000000000004E-2</v>
      </c>
      <c r="H4820" s="250">
        <v>229.75</v>
      </c>
      <c r="I4820" s="249">
        <f t="shared" si="1620"/>
        <v>89222.27</v>
      </c>
      <c r="J4820" s="67">
        <f t="shared" si="1610"/>
        <v>3.0900000000000004E-2</v>
      </c>
      <c r="K4820" s="259">
        <f t="shared" si="1621"/>
        <v>229.74734525000005</v>
      </c>
      <c r="L4820" s="250">
        <f t="shared" ref="L4820:L4883" si="1623">ROUND(K4820-H4820,2)</f>
        <v>0</v>
      </c>
      <c r="M4820" s="19" t="s">
        <v>1260</v>
      </c>
      <c r="O4820" s="32" t="str">
        <f t="shared" si="1622"/>
        <v>E355</v>
      </c>
      <c r="P4820" s="318"/>
      <c r="T4820" s="19" t="s">
        <v>1260</v>
      </c>
    </row>
    <row r="4821" spans="1:20" outlineLevel="2" x14ac:dyDescent="0.25">
      <c r="A4821" t="s">
        <v>391</v>
      </c>
      <c r="B4821" t="str">
        <f t="shared" si="1619"/>
        <v>E3559 (GIF) Poles, TLN-HPK@plant-6</v>
      </c>
      <c r="C4821" s="19" t="s">
        <v>1230</v>
      </c>
      <c r="E4821" s="27">
        <v>43281</v>
      </c>
      <c r="F4821" s="249">
        <v>89222.27</v>
      </c>
      <c r="G4821" s="67">
        <v>3.0900000000000004E-2</v>
      </c>
      <c r="H4821" s="250">
        <v>229.75</v>
      </c>
      <c r="I4821" s="249">
        <f t="shared" si="1620"/>
        <v>89222.27</v>
      </c>
      <c r="J4821" s="67">
        <f t="shared" si="1610"/>
        <v>3.0900000000000004E-2</v>
      </c>
      <c r="K4821" s="259">
        <f t="shared" si="1621"/>
        <v>229.74734525000005</v>
      </c>
      <c r="L4821" s="250">
        <f t="shared" si="1623"/>
        <v>0</v>
      </c>
      <c r="M4821" s="19" t="s">
        <v>1260</v>
      </c>
      <c r="O4821" s="32" t="str">
        <f t="shared" si="1622"/>
        <v>E355</v>
      </c>
      <c r="P4821" s="318"/>
      <c r="T4821" s="19" t="s">
        <v>1260</v>
      </c>
    </row>
    <row r="4822" spans="1:20" outlineLevel="2" x14ac:dyDescent="0.25">
      <c r="A4822" t="s">
        <v>391</v>
      </c>
      <c r="B4822" t="str">
        <f t="shared" si="1619"/>
        <v>E3559 (GIF) Poles, TLN-HPK@plant-7</v>
      </c>
      <c r="C4822" s="19" t="s">
        <v>1230</v>
      </c>
      <c r="E4822" s="27">
        <v>43312</v>
      </c>
      <c r="F4822" s="249">
        <v>89222.27</v>
      </c>
      <c r="G4822" s="67">
        <v>3.0900000000000004E-2</v>
      </c>
      <c r="H4822" s="250">
        <v>229.75</v>
      </c>
      <c r="I4822" s="249">
        <f t="shared" si="1620"/>
        <v>89222.27</v>
      </c>
      <c r="J4822" s="67">
        <f t="shared" si="1610"/>
        <v>3.0900000000000004E-2</v>
      </c>
      <c r="K4822" s="259">
        <f t="shared" si="1621"/>
        <v>229.74734525000005</v>
      </c>
      <c r="L4822" s="250">
        <f t="shared" si="1623"/>
        <v>0</v>
      </c>
      <c r="M4822" s="19" t="s">
        <v>1260</v>
      </c>
      <c r="O4822" s="32" t="str">
        <f t="shared" si="1622"/>
        <v>E355</v>
      </c>
      <c r="P4822" s="318"/>
      <c r="T4822" s="19" t="s">
        <v>1260</v>
      </c>
    </row>
    <row r="4823" spans="1:20" outlineLevel="2" x14ac:dyDescent="0.25">
      <c r="A4823" t="s">
        <v>391</v>
      </c>
      <c r="B4823" t="str">
        <f t="shared" si="1619"/>
        <v>E3559 (GIF) Poles, TLN-HPK@plant-8</v>
      </c>
      <c r="C4823" s="19" t="s">
        <v>1230</v>
      </c>
      <c r="E4823" s="27">
        <v>43343</v>
      </c>
      <c r="F4823" s="249">
        <v>89222.27</v>
      </c>
      <c r="G4823" s="67">
        <v>3.0900000000000004E-2</v>
      </c>
      <c r="H4823" s="250">
        <v>229.75</v>
      </c>
      <c r="I4823" s="249">
        <f t="shared" si="1620"/>
        <v>89222.27</v>
      </c>
      <c r="J4823" s="67">
        <f t="shared" si="1610"/>
        <v>3.0900000000000004E-2</v>
      </c>
      <c r="K4823" s="259">
        <f t="shared" si="1621"/>
        <v>229.74734525000005</v>
      </c>
      <c r="L4823" s="250">
        <f t="shared" si="1623"/>
        <v>0</v>
      </c>
      <c r="M4823" s="19" t="s">
        <v>1260</v>
      </c>
      <c r="O4823" s="32" t="str">
        <f t="shared" si="1622"/>
        <v>E355</v>
      </c>
      <c r="P4823" s="318"/>
      <c r="T4823" s="19" t="s">
        <v>1260</v>
      </c>
    </row>
    <row r="4824" spans="1:20" outlineLevel="2" x14ac:dyDescent="0.25">
      <c r="A4824" t="s">
        <v>391</v>
      </c>
      <c r="B4824" t="str">
        <f t="shared" si="1619"/>
        <v>E3559 (GIF) Poles, TLN-HPK@plant-9</v>
      </c>
      <c r="C4824" s="19" t="s">
        <v>1230</v>
      </c>
      <c r="E4824" s="27">
        <v>43373</v>
      </c>
      <c r="F4824" s="249">
        <v>89222.27</v>
      </c>
      <c r="G4824" s="67">
        <v>3.0900000000000004E-2</v>
      </c>
      <c r="H4824" s="250">
        <v>229.75</v>
      </c>
      <c r="I4824" s="249">
        <f t="shared" si="1620"/>
        <v>89222.27</v>
      </c>
      <c r="J4824" s="67">
        <f t="shared" si="1610"/>
        <v>3.0900000000000004E-2</v>
      </c>
      <c r="K4824" s="259">
        <f t="shared" si="1621"/>
        <v>229.74734525000005</v>
      </c>
      <c r="L4824" s="250">
        <f t="shared" si="1623"/>
        <v>0</v>
      </c>
      <c r="M4824" s="19" t="s">
        <v>1260</v>
      </c>
      <c r="O4824" s="32" t="str">
        <f t="shared" si="1622"/>
        <v>E355</v>
      </c>
      <c r="P4824" s="318"/>
      <c r="T4824" s="19" t="s">
        <v>1260</v>
      </c>
    </row>
    <row r="4825" spans="1:20" outlineLevel="2" x14ac:dyDescent="0.25">
      <c r="A4825" t="s">
        <v>391</v>
      </c>
      <c r="B4825" t="str">
        <f t="shared" si="1619"/>
        <v>E3559 (GIF) Poles, TLN-HPK@plant-10</v>
      </c>
      <c r="C4825" s="19" t="s">
        <v>1230</v>
      </c>
      <c r="E4825" s="27">
        <v>43404</v>
      </c>
      <c r="F4825" s="249">
        <v>89222.27</v>
      </c>
      <c r="G4825" s="67">
        <v>3.0900000000000004E-2</v>
      </c>
      <c r="H4825" s="250">
        <v>229.75</v>
      </c>
      <c r="I4825" s="249">
        <f t="shared" si="1620"/>
        <v>89222.27</v>
      </c>
      <c r="J4825" s="67">
        <f t="shared" si="1610"/>
        <v>3.0900000000000004E-2</v>
      </c>
      <c r="K4825" s="259">
        <f t="shared" si="1621"/>
        <v>229.74734525000005</v>
      </c>
      <c r="L4825" s="250">
        <f t="shared" si="1623"/>
        <v>0</v>
      </c>
      <c r="M4825" s="19" t="s">
        <v>1260</v>
      </c>
      <c r="O4825" s="32" t="str">
        <f t="shared" si="1622"/>
        <v>E355</v>
      </c>
      <c r="P4825" s="318"/>
      <c r="T4825" s="19" t="s">
        <v>1260</v>
      </c>
    </row>
    <row r="4826" spans="1:20" outlineLevel="2" x14ac:dyDescent="0.25">
      <c r="A4826" t="s">
        <v>391</v>
      </c>
      <c r="B4826" t="str">
        <f t="shared" si="1619"/>
        <v>E3559 (GIF) Poles, TLN-HPK@plant-11</v>
      </c>
      <c r="C4826" s="19" t="s">
        <v>1230</v>
      </c>
      <c r="E4826" s="27">
        <v>43434</v>
      </c>
      <c r="F4826" s="249">
        <v>89222.27</v>
      </c>
      <c r="G4826" s="67">
        <v>3.0900000000000004E-2</v>
      </c>
      <c r="H4826" s="250">
        <v>229.75</v>
      </c>
      <c r="I4826" s="249">
        <f t="shared" si="1620"/>
        <v>89222.27</v>
      </c>
      <c r="J4826" s="67">
        <f t="shared" si="1610"/>
        <v>3.0900000000000004E-2</v>
      </c>
      <c r="K4826" s="259">
        <f t="shared" si="1621"/>
        <v>229.74734525000005</v>
      </c>
      <c r="L4826" s="250">
        <f t="shared" si="1623"/>
        <v>0</v>
      </c>
      <c r="M4826" s="19" t="s">
        <v>1260</v>
      </c>
      <c r="O4826" s="32" t="str">
        <f t="shared" si="1622"/>
        <v>E355</v>
      </c>
      <c r="P4826" s="318"/>
      <c r="T4826" s="19" t="s">
        <v>1260</v>
      </c>
    </row>
    <row r="4827" spans="1:20" outlineLevel="2" x14ac:dyDescent="0.25">
      <c r="A4827" t="s">
        <v>391</v>
      </c>
      <c r="B4827" t="str">
        <f t="shared" si="1619"/>
        <v>E3559 (GIF) Poles, TLN-HPK@plant-12</v>
      </c>
      <c r="C4827" s="19" t="s">
        <v>1230</v>
      </c>
      <c r="E4827" s="27">
        <v>43465</v>
      </c>
      <c r="F4827" s="249">
        <v>89222.27</v>
      </c>
      <c r="G4827" s="67">
        <v>3.0900000000000004E-2</v>
      </c>
      <c r="H4827" s="250">
        <v>229.75</v>
      </c>
      <c r="I4827" s="249">
        <f t="shared" si="1620"/>
        <v>89222.27</v>
      </c>
      <c r="J4827" s="67">
        <f t="shared" si="1610"/>
        <v>3.0900000000000004E-2</v>
      </c>
      <c r="K4827" s="259">
        <f t="shared" si="1621"/>
        <v>229.74734525000005</v>
      </c>
      <c r="L4827" s="250">
        <f t="shared" si="1623"/>
        <v>0</v>
      </c>
      <c r="M4827" s="19" t="s">
        <v>1260</v>
      </c>
      <c r="O4827" s="32" t="str">
        <f t="shared" si="1622"/>
        <v>E355</v>
      </c>
      <c r="P4827" s="318"/>
      <c r="T4827" s="19" t="s">
        <v>1260</v>
      </c>
    </row>
    <row r="4828" spans="1:20" s="19" customFormat="1" ht="15.75" outlineLevel="1" thickBot="1" x14ac:dyDescent="0.3">
      <c r="A4828" s="28" t="s">
        <v>994</v>
      </c>
      <c r="C4828" s="20" t="s">
        <v>1233</v>
      </c>
      <c r="E4828" s="104" t="s">
        <v>1266</v>
      </c>
      <c r="F4828" s="29"/>
      <c r="G4828" s="30"/>
      <c r="H4828" s="41">
        <f>SUBTOTAL(9,H4816:H4827)</f>
        <v>2757</v>
      </c>
      <c r="I4828" s="29"/>
      <c r="J4828" s="30">
        <f t="shared" si="1610"/>
        <v>0</v>
      </c>
      <c r="K4828" s="41">
        <f>SUBTOTAL(9,K4816:K4827)</f>
        <v>2756.9681430000001</v>
      </c>
      <c r="L4828" s="41">
        <f t="shared" si="1623"/>
        <v>-0.03</v>
      </c>
      <c r="O4828" s="32" t="str">
        <f>LEFT(A4828,5)</f>
        <v>E3559</v>
      </c>
      <c r="P4828" s="318">
        <f>-L4828/2</f>
        <v>1.4999999999999999E-2</v>
      </c>
    </row>
    <row r="4829" spans="1:20" ht="15.75" outlineLevel="2" thickTop="1" x14ac:dyDescent="0.25">
      <c r="A4829" t="s">
        <v>392</v>
      </c>
      <c r="B4829" t="str">
        <f t="shared" ref="B4829:B4840" si="1624">CONCATENATE(A4829,"-",MONTH(E4829))</f>
        <v>E3559 (GIF) Poles, Upper Baker-1</v>
      </c>
      <c r="C4829" s="19" t="s">
        <v>1230</v>
      </c>
      <c r="E4829" s="27">
        <v>43131</v>
      </c>
      <c r="F4829" s="249">
        <v>151699.76999999999</v>
      </c>
      <c r="G4829" s="67">
        <v>3.0900000000000004E-2</v>
      </c>
      <c r="H4829" s="250">
        <v>390.63</v>
      </c>
      <c r="I4829" s="249">
        <f t="shared" ref="I4829:I4840" si="1625">VLOOKUP(CONCATENATE(A4829,"-12"),$B$6:$F$7816,5,FALSE)</f>
        <v>151699.76999999999</v>
      </c>
      <c r="J4829" s="67">
        <f t="shared" si="1610"/>
        <v>3.0900000000000004E-2</v>
      </c>
      <c r="K4829" s="259">
        <f t="shared" ref="K4829:K4840" si="1626">I4829*J4829/12</f>
        <v>390.62690775000004</v>
      </c>
      <c r="L4829" s="250">
        <f t="shared" si="1623"/>
        <v>0</v>
      </c>
      <c r="M4829" s="19" t="s">
        <v>1260</v>
      </c>
      <c r="O4829" s="32" t="str">
        <f t="shared" ref="O4829:O4840" si="1627">LEFT(A4829,4)</f>
        <v>E355</v>
      </c>
      <c r="P4829" s="318"/>
      <c r="T4829" s="19" t="s">
        <v>1260</v>
      </c>
    </row>
    <row r="4830" spans="1:20" outlineLevel="2" x14ac:dyDescent="0.25">
      <c r="A4830" t="s">
        <v>392</v>
      </c>
      <c r="B4830" t="str">
        <f t="shared" si="1624"/>
        <v>E3559 (GIF) Poles, Upper Baker-2</v>
      </c>
      <c r="C4830" s="19" t="s">
        <v>1230</v>
      </c>
      <c r="E4830" s="27">
        <v>43159</v>
      </c>
      <c r="F4830" s="249">
        <v>151699.76999999999</v>
      </c>
      <c r="G4830" s="67">
        <v>3.0900000000000004E-2</v>
      </c>
      <c r="H4830" s="250">
        <v>390.63</v>
      </c>
      <c r="I4830" s="249">
        <f t="shared" si="1625"/>
        <v>151699.76999999999</v>
      </c>
      <c r="J4830" s="67">
        <f t="shared" si="1610"/>
        <v>3.0900000000000004E-2</v>
      </c>
      <c r="K4830" s="259">
        <f t="shared" si="1626"/>
        <v>390.62690775000004</v>
      </c>
      <c r="L4830" s="250">
        <f t="shared" si="1623"/>
        <v>0</v>
      </c>
      <c r="M4830" s="19" t="s">
        <v>1260</v>
      </c>
      <c r="O4830" s="32" t="str">
        <f t="shared" si="1627"/>
        <v>E355</v>
      </c>
      <c r="P4830" s="318"/>
      <c r="T4830" s="19" t="s">
        <v>1260</v>
      </c>
    </row>
    <row r="4831" spans="1:20" outlineLevel="2" x14ac:dyDescent="0.25">
      <c r="A4831" t="s">
        <v>392</v>
      </c>
      <c r="B4831" t="str">
        <f t="shared" si="1624"/>
        <v>E3559 (GIF) Poles, Upper Baker-3</v>
      </c>
      <c r="C4831" s="19" t="s">
        <v>1230</v>
      </c>
      <c r="E4831" s="27">
        <v>43190</v>
      </c>
      <c r="F4831" s="249">
        <v>151699.76999999999</v>
      </c>
      <c r="G4831" s="67">
        <v>3.0900000000000004E-2</v>
      </c>
      <c r="H4831" s="250">
        <v>390.63</v>
      </c>
      <c r="I4831" s="249">
        <f t="shared" si="1625"/>
        <v>151699.76999999999</v>
      </c>
      <c r="J4831" s="67">
        <f t="shared" si="1610"/>
        <v>3.0900000000000004E-2</v>
      </c>
      <c r="K4831" s="259">
        <f t="shared" si="1626"/>
        <v>390.62690775000004</v>
      </c>
      <c r="L4831" s="250">
        <f t="shared" si="1623"/>
        <v>0</v>
      </c>
      <c r="M4831" s="19" t="s">
        <v>1260</v>
      </c>
      <c r="O4831" s="32" t="str">
        <f t="shared" si="1627"/>
        <v>E355</v>
      </c>
      <c r="P4831" s="318"/>
      <c r="T4831" s="19" t="s">
        <v>1260</v>
      </c>
    </row>
    <row r="4832" spans="1:20" outlineLevel="2" x14ac:dyDescent="0.25">
      <c r="A4832" t="s">
        <v>392</v>
      </c>
      <c r="B4832" t="str">
        <f t="shared" si="1624"/>
        <v>E3559 (GIF) Poles, Upper Baker-4</v>
      </c>
      <c r="C4832" s="19" t="s">
        <v>1230</v>
      </c>
      <c r="E4832" s="27">
        <v>43220</v>
      </c>
      <c r="F4832" s="249">
        <v>151699.76999999999</v>
      </c>
      <c r="G4832" s="67">
        <v>3.0900000000000004E-2</v>
      </c>
      <c r="H4832" s="250">
        <v>390.63</v>
      </c>
      <c r="I4832" s="249">
        <f t="shared" si="1625"/>
        <v>151699.76999999999</v>
      </c>
      <c r="J4832" s="67">
        <f t="shared" si="1610"/>
        <v>3.0900000000000004E-2</v>
      </c>
      <c r="K4832" s="259">
        <f t="shared" si="1626"/>
        <v>390.62690775000004</v>
      </c>
      <c r="L4832" s="250">
        <f t="shared" si="1623"/>
        <v>0</v>
      </c>
      <c r="M4832" s="19" t="s">
        <v>1260</v>
      </c>
      <c r="O4832" s="32" t="str">
        <f t="shared" si="1627"/>
        <v>E355</v>
      </c>
      <c r="P4832" s="318"/>
      <c r="T4832" s="19" t="s">
        <v>1260</v>
      </c>
    </row>
    <row r="4833" spans="1:20" outlineLevel="2" x14ac:dyDescent="0.25">
      <c r="A4833" t="s">
        <v>392</v>
      </c>
      <c r="B4833" t="str">
        <f t="shared" si="1624"/>
        <v>E3559 (GIF) Poles, Upper Baker-5</v>
      </c>
      <c r="C4833" s="19" t="s">
        <v>1230</v>
      </c>
      <c r="E4833" s="27">
        <v>43251</v>
      </c>
      <c r="F4833" s="249">
        <v>151699.76999999999</v>
      </c>
      <c r="G4833" s="67">
        <v>3.0900000000000004E-2</v>
      </c>
      <c r="H4833" s="250">
        <v>390.63</v>
      </c>
      <c r="I4833" s="249">
        <f t="shared" si="1625"/>
        <v>151699.76999999999</v>
      </c>
      <c r="J4833" s="67">
        <f t="shared" si="1610"/>
        <v>3.0900000000000004E-2</v>
      </c>
      <c r="K4833" s="259">
        <f t="shared" si="1626"/>
        <v>390.62690775000004</v>
      </c>
      <c r="L4833" s="250">
        <f t="shared" si="1623"/>
        <v>0</v>
      </c>
      <c r="M4833" s="19" t="s">
        <v>1260</v>
      </c>
      <c r="O4833" s="32" t="str">
        <f t="shared" si="1627"/>
        <v>E355</v>
      </c>
      <c r="P4833" s="318"/>
      <c r="T4833" s="19" t="s">
        <v>1260</v>
      </c>
    </row>
    <row r="4834" spans="1:20" outlineLevel="2" x14ac:dyDescent="0.25">
      <c r="A4834" t="s">
        <v>392</v>
      </c>
      <c r="B4834" t="str">
        <f t="shared" si="1624"/>
        <v>E3559 (GIF) Poles, Upper Baker-6</v>
      </c>
      <c r="C4834" s="19" t="s">
        <v>1230</v>
      </c>
      <c r="E4834" s="27">
        <v>43281</v>
      </c>
      <c r="F4834" s="249">
        <v>151699.76999999999</v>
      </c>
      <c r="G4834" s="67">
        <v>3.0900000000000004E-2</v>
      </c>
      <c r="H4834" s="250">
        <v>390.63</v>
      </c>
      <c r="I4834" s="249">
        <f t="shared" si="1625"/>
        <v>151699.76999999999</v>
      </c>
      <c r="J4834" s="67">
        <f t="shared" si="1610"/>
        <v>3.0900000000000004E-2</v>
      </c>
      <c r="K4834" s="259">
        <f t="shared" si="1626"/>
        <v>390.62690775000004</v>
      </c>
      <c r="L4834" s="250">
        <f t="shared" si="1623"/>
        <v>0</v>
      </c>
      <c r="M4834" s="19" t="s">
        <v>1260</v>
      </c>
      <c r="O4834" s="32" t="str">
        <f t="shared" si="1627"/>
        <v>E355</v>
      </c>
      <c r="P4834" s="318"/>
      <c r="T4834" s="19" t="s">
        <v>1260</v>
      </c>
    </row>
    <row r="4835" spans="1:20" outlineLevel="2" x14ac:dyDescent="0.25">
      <c r="A4835" t="s">
        <v>392</v>
      </c>
      <c r="B4835" t="str">
        <f t="shared" si="1624"/>
        <v>E3559 (GIF) Poles, Upper Baker-7</v>
      </c>
      <c r="C4835" s="19" t="s">
        <v>1230</v>
      </c>
      <c r="E4835" s="27">
        <v>43312</v>
      </c>
      <c r="F4835" s="249">
        <v>151699.76999999999</v>
      </c>
      <c r="G4835" s="67">
        <v>3.0900000000000004E-2</v>
      </c>
      <c r="H4835" s="250">
        <v>390.63</v>
      </c>
      <c r="I4835" s="249">
        <f t="shared" si="1625"/>
        <v>151699.76999999999</v>
      </c>
      <c r="J4835" s="67">
        <f t="shared" si="1610"/>
        <v>3.0900000000000004E-2</v>
      </c>
      <c r="K4835" s="259">
        <f t="shared" si="1626"/>
        <v>390.62690775000004</v>
      </c>
      <c r="L4835" s="250">
        <f t="shared" si="1623"/>
        <v>0</v>
      </c>
      <c r="M4835" s="19" t="s">
        <v>1260</v>
      </c>
      <c r="O4835" s="32" t="str">
        <f t="shared" si="1627"/>
        <v>E355</v>
      </c>
      <c r="P4835" s="318"/>
      <c r="T4835" s="19" t="s">
        <v>1260</v>
      </c>
    </row>
    <row r="4836" spans="1:20" outlineLevel="2" x14ac:dyDescent="0.25">
      <c r="A4836" t="s">
        <v>392</v>
      </c>
      <c r="B4836" t="str">
        <f t="shared" si="1624"/>
        <v>E3559 (GIF) Poles, Upper Baker-8</v>
      </c>
      <c r="C4836" s="19" t="s">
        <v>1230</v>
      </c>
      <c r="E4836" s="27">
        <v>43343</v>
      </c>
      <c r="F4836" s="249">
        <v>151699.76999999999</v>
      </c>
      <c r="G4836" s="67">
        <v>3.0900000000000004E-2</v>
      </c>
      <c r="H4836" s="250">
        <v>390.63</v>
      </c>
      <c r="I4836" s="249">
        <f t="shared" si="1625"/>
        <v>151699.76999999999</v>
      </c>
      <c r="J4836" s="67">
        <f t="shared" si="1610"/>
        <v>3.0900000000000004E-2</v>
      </c>
      <c r="K4836" s="259">
        <f t="shared" si="1626"/>
        <v>390.62690775000004</v>
      </c>
      <c r="L4836" s="250">
        <f t="shared" si="1623"/>
        <v>0</v>
      </c>
      <c r="M4836" s="19" t="s">
        <v>1260</v>
      </c>
      <c r="O4836" s="32" t="str">
        <f t="shared" si="1627"/>
        <v>E355</v>
      </c>
      <c r="P4836" s="318"/>
      <c r="T4836" s="19" t="s">
        <v>1260</v>
      </c>
    </row>
    <row r="4837" spans="1:20" outlineLevel="2" x14ac:dyDescent="0.25">
      <c r="A4837" t="s">
        <v>392</v>
      </c>
      <c r="B4837" t="str">
        <f t="shared" si="1624"/>
        <v>E3559 (GIF) Poles, Upper Baker-9</v>
      </c>
      <c r="C4837" s="19" t="s">
        <v>1230</v>
      </c>
      <c r="E4837" s="27">
        <v>43373</v>
      </c>
      <c r="F4837" s="249">
        <v>151699.76999999999</v>
      </c>
      <c r="G4837" s="67">
        <v>3.0900000000000004E-2</v>
      </c>
      <c r="H4837" s="250">
        <v>390.63</v>
      </c>
      <c r="I4837" s="249">
        <f t="shared" si="1625"/>
        <v>151699.76999999999</v>
      </c>
      <c r="J4837" s="67">
        <f t="shared" si="1610"/>
        <v>3.0900000000000004E-2</v>
      </c>
      <c r="K4837" s="259">
        <f t="shared" si="1626"/>
        <v>390.62690775000004</v>
      </c>
      <c r="L4837" s="250">
        <f t="shared" si="1623"/>
        <v>0</v>
      </c>
      <c r="M4837" s="19" t="s">
        <v>1260</v>
      </c>
      <c r="O4837" s="32" t="str">
        <f t="shared" si="1627"/>
        <v>E355</v>
      </c>
      <c r="P4837" s="318"/>
      <c r="T4837" s="19" t="s">
        <v>1260</v>
      </c>
    </row>
    <row r="4838" spans="1:20" outlineLevel="2" x14ac:dyDescent="0.25">
      <c r="A4838" t="s">
        <v>392</v>
      </c>
      <c r="B4838" t="str">
        <f t="shared" si="1624"/>
        <v>E3559 (GIF) Poles, Upper Baker-10</v>
      </c>
      <c r="C4838" s="19" t="s">
        <v>1230</v>
      </c>
      <c r="E4838" s="27">
        <v>43404</v>
      </c>
      <c r="F4838" s="249">
        <v>151699.76999999999</v>
      </c>
      <c r="G4838" s="67">
        <v>3.0900000000000004E-2</v>
      </c>
      <c r="H4838" s="250">
        <v>390.63</v>
      </c>
      <c r="I4838" s="249">
        <f t="shared" si="1625"/>
        <v>151699.76999999999</v>
      </c>
      <c r="J4838" s="67">
        <f t="shared" si="1610"/>
        <v>3.0900000000000004E-2</v>
      </c>
      <c r="K4838" s="259">
        <f t="shared" si="1626"/>
        <v>390.62690775000004</v>
      </c>
      <c r="L4838" s="250">
        <f t="shared" si="1623"/>
        <v>0</v>
      </c>
      <c r="M4838" s="19" t="s">
        <v>1260</v>
      </c>
      <c r="O4838" s="32" t="str">
        <f t="shared" si="1627"/>
        <v>E355</v>
      </c>
      <c r="P4838" s="318"/>
      <c r="T4838" s="19" t="s">
        <v>1260</v>
      </c>
    </row>
    <row r="4839" spans="1:20" outlineLevel="2" x14ac:dyDescent="0.25">
      <c r="A4839" t="s">
        <v>392</v>
      </c>
      <c r="B4839" t="str">
        <f t="shared" si="1624"/>
        <v>E3559 (GIF) Poles, Upper Baker-11</v>
      </c>
      <c r="C4839" s="19" t="s">
        <v>1230</v>
      </c>
      <c r="E4839" s="27">
        <v>43434</v>
      </c>
      <c r="F4839" s="249">
        <v>151699.76999999999</v>
      </c>
      <c r="G4839" s="67">
        <v>3.0900000000000004E-2</v>
      </c>
      <c r="H4839" s="250">
        <v>390.63</v>
      </c>
      <c r="I4839" s="249">
        <f t="shared" si="1625"/>
        <v>151699.76999999999</v>
      </c>
      <c r="J4839" s="67">
        <f t="shared" si="1610"/>
        <v>3.0900000000000004E-2</v>
      </c>
      <c r="K4839" s="259">
        <f t="shared" si="1626"/>
        <v>390.62690775000004</v>
      </c>
      <c r="L4839" s="250">
        <f t="shared" si="1623"/>
        <v>0</v>
      </c>
      <c r="M4839" s="19" t="s">
        <v>1260</v>
      </c>
      <c r="O4839" s="32" t="str">
        <f t="shared" si="1627"/>
        <v>E355</v>
      </c>
      <c r="P4839" s="318"/>
      <c r="T4839" s="19" t="s">
        <v>1260</v>
      </c>
    </row>
    <row r="4840" spans="1:20" outlineLevel="2" x14ac:dyDescent="0.25">
      <c r="A4840" t="s">
        <v>392</v>
      </c>
      <c r="B4840" t="str">
        <f t="shared" si="1624"/>
        <v>E3559 (GIF) Poles, Upper Baker-12</v>
      </c>
      <c r="C4840" s="19" t="s">
        <v>1230</v>
      </c>
      <c r="E4840" s="27">
        <v>43465</v>
      </c>
      <c r="F4840" s="249">
        <v>151699.76999999999</v>
      </c>
      <c r="G4840" s="67">
        <v>3.0900000000000004E-2</v>
      </c>
      <c r="H4840" s="250">
        <v>390.63</v>
      </c>
      <c r="I4840" s="249">
        <f t="shared" si="1625"/>
        <v>151699.76999999999</v>
      </c>
      <c r="J4840" s="67">
        <f t="shared" si="1610"/>
        <v>3.0900000000000004E-2</v>
      </c>
      <c r="K4840" s="259">
        <f t="shared" si="1626"/>
        <v>390.62690775000004</v>
      </c>
      <c r="L4840" s="250">
        <f t="shared" si="1623"/>
        <v>0</v>
      </c>
      <c r="M4840" s="19" t="s">
        <v>1260</v>
      </c>
      <c r="O4840" s="32" t="str">
        <f t="shared" si="1627"/>
        <v>E355</v>
      </c>
      <c r="P4840" s="318"/>
      <c r="T4840" s="19" t="s">
        <v>1260</v>
      </c>
    </row>
    <row r="4841" spans="1:20" s="19" customFormat="1" ht="15.75" outlineLevel="1" thickBot="1" x14ac:dyDescent="0.3">
      <c r="A4841" s="28" t="s">
        <v>995</v>
      </c>
      <c r="C4841" s="20" t="s">
        <v>1233</v>
      </c>
      <c r="E4841" s="104" t="s">
        <v>1266</v>
      </c>
      <c r="F4841" s="29"/>
      <c r="G4841" s="30"/>
      <c r="H4841" s="41">
        <f>SUBTOTAL(9,H4829:H4840)</f>
        <v>4687.5600000000004</v>
      </c>
      <c r="I4841" s="29"/>
      <c r="J4841" s="30">
        <f t="shared" si="1610"/>
        <v>0</v>
      </c>
      <c r="K4841" s="41">
        <f>SUBTOTAL(9,K4829:K4840)</f>
        <v>4687.5228930000003</v>
      </c>
      <c r="L4841" s="41">
        <f t="shared" si="1623"/>
        <v>-0.04</v>
      </c>
      <c r="O4841" s="32" t="str">
        <f>LEFT(A4841,5)</f>
        <v>E3559</v>
      </c>
      <c r="P4841" s="318">
        <f>-L4841/2</f>
        <v>0.02</v>
      </c>
    </row>
    <row r="4842" spans="1:20" ht="15.75" outlineLevel="2" thickTop="1" x14ac:dyDescent="0.25">
      <c r="A4842" t="s">
        <v>393</v>
      </c>
      <c r="B4842" t="str">
        <f t="shared" ref="B4842:B4853" si="1628">CONCATENATE(A4842,"-",MONTH(E4842))</f>
        <v>E3559 (GIF) Poles, Wild Horse-1</v>
      </c>
      <c r="C4842" s="19" t="s">
        <v>1230</v>
      </c>
      <c r="E4842" s="27">
        <v>43131</v>
      </c>
      <c r="F4842" s="249">
        <v>1155954.05</v>
      </c>
      <c r="G4842" s="67">
        <v>3.0900000000000004E-2</v>
      </c>
      <c r="H4842" s="250">
        <v>2976.58</v>
      </c>
      <c r="I4842" s="249">
        <f t="shared" ref="I4842:I4853" si="1629">VLOOKUP(CONCATENATE(A4842,"-12"),$B$6:$F$7816,5,FALSE)</f>
        <v>1155954.05</v>
      </c>
      <c r="J4842" s="67">
        <f t="shared" si="1610"/>
        <v>3.0900000000000004E-2</v>
      </c>
      <c r="K4842" s="259">
        <f t="shared" ref="K4842:K4853" si="1630">I4842*J4842/12</f>
        <v>2976.5816787500007</v>
      </c>
      <c r="L4842" s="250">
        <f t="shared" si="1623"/>
        <v>0</v>
      </c>
      <c r="M4842" s="19" t="s">
        <v>1260</v>
      </c>
      <c r="O4842" s="32" t="str">
        <f t="shared" ref="O4842:O4853" si="1631">LEFT(A4842,4)</f>
        <v>E355</v>
      </c>
      <c r="P4842" s="318"/>
      <c r="T4842" s="19" t="s">
        <v>1260</v>
      </c>
    </row>
    <row r="4843" spans="1:20" outlineLevel="2" x14ac:dyDescent="0.25">
      <c r="A4843" t="s">
        <v>393</v>
      </c>
      <c r="B4843" t="str">
        <f t="shared" si="1628"/>
        <v>E3559 (GIF) Poles, Wild Horse-2</v>
      </c>
      <c r="C4843" s="19" t="s">
        <v>1230</v>
      </c>
      <c r="E4843" s="27">
        <v>43159</v>
      </c>
      <c r="F4843" s="249">
        <v>1155954.05</v>
      </c>
      <c r="G4843" s="67">
        <v>3.0900000000000004E-2</v>
      </c>
      <c r="H4843" s="250">
        <v>2976.58</v>
      </c>
      <c r="I4843" s="249">
        <f t="shared" si="1629"/>
        <v>1155954.05</v>
      </c>
      <c r="J4843" s="67">
        <f t="shared" si="1610"/>
        <v>3.0900000000000004E-2</v>
      </c>
      <c r="K4843" s="259">
        <f t="shared" si="1630"/>
        <v>2976.5816787500007</v>
      </c>
      <c r="L4843" s="250">
        <f t="shared" si="1623"/>
        <v>0</v>
      </c>
      <c r="M4843" s="19" t="s">
        <v>1260</v>
      </c>
      <c r="O4843" s="32" t="str">
        <f t="shared" si="1631"/>
        <v>E355</v>
      </c>
      <c r="P4843" s="318"/>
      <c r="T4843" s="19" t="s">
        <v>1260</v>
      </c>
    </row>
    <row r="4844" spans="1:20" outlineLevel="2" x14ac:dyDescent="0.25">
      <c r="A4844" t="s">
        <v>393</v>
      </c>
      <c r="B4844" t="str">
        <f t="shared" si="1628"/>
        <v>E3559 (GIF) Poles, Wild Horse-3</v>
      </c>
      <c r="C4844" s="19" t="s">
        <v>1230</v>
      </c>
      <c r="E4844" s="27">
        <v>43190</v>
      </c>
      <c r="F4844" s="249">
        <v>1155954.05</v>
      </c>
      <c r="G4844" s="67">
        <v>3.0900000000000004E-2</v>
      </c>
      <c r="H4844" s="250">
        <v>2976.58</v>
      </c>
      <c r="I4844" s="249">
        <f t="shared" si="1629"/>
        <v>1155954.05</v>
      </c>
      <c r="J4844" s="67">
        <f t="shared" si="1610"/>
        <v>3.0900000000000004E-2</v>
      </c>
      <c r="K4844" s="259">
        <f t="shared" si="1630"/>
        <v>2976.5816787500007</v>
      </c>
      <c r="L4844" s="250">
        <f t="shared" si="1623"/>
        <v>0</v>
      </c>
      <c r="M4844" s="19" t="s">
        <v>1260</v>
      </c>
      <c r="O4844" s="32" t="str">
        <f t="shared" si="1631"/>
        <v>E355</v>
      </c>
      <c r="P4844" s="318"/>
      <c r="T4844" s="19" t="s">
        <v>1260</v>
      </c>
    </row>
    <row r="4845" spans="1:20" outlineLevel="2" x14ac:dyDescent="0.25">
      <c r="A4845" t="s">
        <v>393</v>
      </c>
      <c r="B4845" t="str">
        <f t="shared" si="1628"/>
        <v>E3559 (GIF) Poles, Wild Horse-4</v>
      </c>
      <c r="C4845" s="19" t="s">
        <v>1230</v>
      </c>
      <c r="E4845" s="27">
        <v>43220</v>
      </c>
      <c r="F4845" s="249">
        <v>1155954.05</v>
      </c>
      <c r="G4845" s="67">
        <v>3.0900000000000004E-2</v>
      </c>
      <c r="H4845" s="250">
        <v>2976.58</v>
      </c>
      <c r="I4845" s="249">
        <f t="shared" si="1629"/>
        <v>1155954.05</v>
      </c>
      <c r="J4845" s="67">
        <f t="shared" si="1610"/>
        <v>3.0900000000000004E-2</v>
      </c>
      <c r="K4845" s="259">
        <f t="shared" si="1630"/>
        <v>2976.5816787500007</v>
      </c>
      <c r="L4845" s="250">
        <f t="shared" si="1623"/>
        <v>0</v>
      </c>
      <c r="M4845" s="19" t="s">
        <v>1260</v>
      </c>
      <c r="O4845" s="32" t="str">
        <f t="shared" si="1631"/>
        <v>E355</v>
      </c>
      <c r="P4845" s="318"/>
      <c r="T4845" s="19" t="s">
        <v>1260</v>
      </c>
    </row>
    <row r="4846" spans="1:20" outlineLevel="2" x14ac:dyDescent="0.25">
      <c r="A4846" t="s">
        <v>393</v>
      </c>
      <c r="B4846" t="str">
        <f t="shared" si="1628"/>
        <v>E3559 (GIF) Poles, Wild Horse-5</v>
      </c>
      <c r="C4846" s="19" t="s">
        <v>1230</v>
      </c>
      <c r="E4846" s="27">
        <v>43251</v>
      </c>
      <c r="F4846" s="249">
        <v>1155954.05</v>
      </c>
      <c r="G4846" s="67">
        <v>3.0900000000000004E-2</v>
      </c>
      <c r="H4846" s="250">
        <v>2976.58</v>
      </c>
      <c r="I4846" s="249">
        <f t="shared" si="1629"/>
        <v>1155954.05</v>
      </c>
      <c r="J4846" s="67">
        <f t="shared" ref="J4846:J4909" si="1632">G4846</f>
        <v>3.0900000000000004E-2</v>
      </c>
      <c r="K4846" s="259">
        <f t="shared" si="1630"/>
        <v>2976.5816787500007</v>
      </c>
      <c r="L4846" s="250">
        <f t="shared" si="1623"/>
        <v>0</v>
      </c>
      <c r="M4846" s="19" t="s">
        <v>1260</v>
      </c>
      <c r="O4846" s="32" t="str">
        <f t="shared" si="1631"/>
        <v>E355</v>
      </c>
      <c r="P4846" s="318"/>
      <c r="T4846" s="19" t="s">
        <v>1260</v>
      </c>
    </row>
    <row r="4847" spans="1:20" outlineLevel="2" x14ac:dyDescent="0.25">
      <c r="A4847" t="s">
        <v>393</v>
      </c>
      <c r="B4847" t="str">
        <f t="shared" si="1628"/>
        <v>E3559 (GIF) Poles, Wild Horse-6</v>
      </c>
      <c r="C4847" s="19" t="s">
        <v>1230</v>
      </c>
      <c r="E4847" s="27">
        <v>43281</v>
      </c>
      <c r="F4847" s="249">
        <v>1155954.05</v>
      </c>
      <c r="G4847" s="67">
        <v>3.0900000000000004E-2</v>
      </c>
      <c r="H4847" s="250">
        <v>2976.58</v>
      </c>
      <c r="I4847" s="249">
        <f t="shared" si="1629"/>
        <v>1155954.05</v>
      </c>
      <c r="J4847" s="67">
        <f t="shared" si="1632"/>
        <v>3.0900000000000004E-2</v>
      </c>
      <c r="K4847" s="259">
        <f t="shared" si="1630"/>
        <v>2976.5816787500007</v>
      </c>
      <c r="L4847" s="250">
        <f t="shared" si="1623"/>
        <v>0</v>
      </c>
      <c r="M4847" s="19" t="s">
        <v>1260</v>
      </c>
      <c r="O4847" s="32" t="str">
        <f t="shared" si="1631"/>
        <v>E355</v>
      </c>
      <c r="P4847" s="318"/>
      <c r="T4847" s="19" t="s">
        <v>1260</v>
      </c>
    </row>
    <row r="4848" spans="1:20" outlineLevel="2" x14ac:dyDescent="0.25">
      <c r="A4848" t="s">
        <v>393</v>
      </c>
      <c r="B4848" t="str">
        <f t="shared" si="1628"/>
        <v>E3559 (GIF) Poles, Wild Horse-7</v>
      </c>
      <c r="C4848" s="19" t="s">
        <v>1230</v>
      </c>
      <c r="E4848" s="27">
        <v>43312</v>
      </c>
      <c r="F4848" s="249">
        <v>1155954.05</v>
      </c>
      <c r="G4848" s="67">
        <v>3.0900000000000004E-2</v>
      </c>
      <c r="H4848" s="250">
        <v>2976.58</v>
      </c>
      <c r="I4848" s="249">
        <f t="shared" si="1629"/>
        <v>1155954.05</v>
      </c>
      <c r="J4848" s="67">
        <f t="shared" si="1632"/>
        <v>3.0900000000000004E-2</v>
      </c>
      <c r="K4848" s="259">
        <f t="shared" si="1630"/>
        <v>2976.5816787500007</v>
      </c>
      <c r="L4848" s="250">
        <f t="shared" si="1623"/>
        <v>0</v>
      </c>
      <c r="M4848" s="19" t="s">
        <v>1260</v>
      </c>
      <c r="O4848" s="32" t="str">
        <f t="shared" si="1631"/>
        <v>E355</v>
      </c>
      <c r="P4848" s="318"/>
      <c r="T4848" s="19" t="s">
        <v>1260</v>
      </c>
    </row>
    <row r="4849" spans="1:20" outlineLevel="2" x14ac:dyDescent="0.25">
      <c r="A4849" t="s">
        <v>393</v>
      </c>
      <c r="B4849" t="str">
        <f t="shared" si="1628"/>
        <v>E3559 (GIF) Poles, Wild Horse-8</v>
      </c>
      <c r="C4849" s="19" t="s">
        <v>1230</v>
      </c>
      <c r="E4849" s="27">
        <v>43343</v>
      </c>
      <c r="F4849" s="249">
        <v>1155954.05</v>
      </c>
      <c r="G4849" s="67">
        <v>3.0900000000000004E-2</v>
      </c>
      <c r="H4849" s="250">
        <v>2976.58</v>
      </c>
      <c r="I4849" s="249">
        <f t="shared" si="1629"/>
        <v>1155954.05</v>
      </c>
      <c r="J4849" s="67">
        <f t="shared" si="1632"/>
        <v>3.0900000000000004E-2</v>
      </c>
      <c r="K4849" s="259">
        <f t="shared" si="1630"/>
        <v>2976.5816787500007</v>
      </c>
      <c r="L4849" s="250">
        <f t="shared" si="1623"/>
        <v>0</v>
      </c>
      <c r="M4849" s="19" t="s">
        <v>1260</v>
      </c>
      <c r="O4849" s="32" t="str">
        <f t="shared" si="1631"/>
        <v>E355</v>
      </c>
      <c r="P4849" s="318"/>
      <c r="T4849" s="19" t="s">
        <v>1260</v>
      </c>
    </row>
    <row r="4850" spans="1:20" outlineLevel="2" x14ac:dyDescent="0.25">
      <c r="A4850" t="s">
        <v>393</v>
      </c>
      <c r="B4850" t="str">
        <f t="shared" si="1628"/>
        <v>E3559 (GIF) Poles, Wild Horse-9</v>
      </c>
      <c r="C4850" s="19" t="s">
        <v>1230</v>
      </c>
      <c r="E4850" s="27">
        <v>43373</v>
      </c>
      <c r="F4850" s="249">
        <v>1155954.05</v>
      </c>
      <c r="G4850" s="67">
        <v>3.0900000000000004E-2</v>
      </c>
      <c r="H4850" s="250">
        <v>2976.58</v>
      </c>
      <c r="I4850" s="249">
        <f t="shared" si="1629"/>
        <v>1155954.05</v>
      </c>
      <c r="J4850" s="67">
        <f t="shared" si="1632"/>
        <v>3.0900000000000004E-2</v>
      </c>
      <c r="K4850" s="259">
        <f t="shared" si="1630"/>
        <v>2976.5816787500007</v>
      </c>
      <c r="L4850" s="250">
        <f t="shared" si="1623"/>
        <v>0</v>
      </c>
      <c r="M4850" s="19" t="s">
        <v>1260</v>
      </c>
      <c r="O4850" s="32" t="str">
        <f t="shared" si="1631"/>
        <v>E355</v>
      </c>
      <c r="P4850" s="318"/>
      <c r="T4850" s="19" t="s">
        <v>1260</v>
      </c>
    </row>
    <row r="4851" spans="1:20" outlineLevel="2" x14ac:dyDescent="0.25">
      <c r="A4851" t="s">
        <v>393</v>
      </c>
      <c r="B4851" t="str">
        <f t="shared" si="1628"/>
        <v>E3559 (GIF) Poles, Wild Horse-10</v>
      </c>
      <c r="C4851" s="19" t="s">
        <v>1230</v>
      </c>
      <c r="E4851" s="27">
        <v>43404</v>
      </c>
      <c r="F4851" s="249">
        <v>1155954.05</v>
      </c>
      <c r="G4851" s="67">
        <v>3.0900000000000004E-2</v>
      </c>
      <c r="H4851" s="250">
        <v>2976.58</v>
      </c>
      <c r="I4851" s="249">
        <f t="shared" si="1629"/>
        <v>1155954.05</v>
      </c>
      <c r="J4851" s="67">
        <f t="shared" si="1632"/>
        <v>3.0900000000000004E-2</v>
      </c>
      <c r="K4851" s="259">
        <f t="shared" si="1630"/>
        <v>2976.5816787500007</v>
      </c>
      <c r="L4851" s="250">
        <f t="shared" si="1623"/>
        <v>0</v>
      </c>
      <c r="M4851" s="19" t="s">
        <v>1260</v>
      </c>
      <c r="O4851" s="32" t="str">
        <f t="shared" si="1631"/>
        <v>E355</v>
      </c>
      <c r="P4851" s="318"/>
      <c r="T4851" s="19" t="s">
        <v>1260</v>
      </c>
    </row>
    <row r="4852" spans="1:20" outlineLevel="2" x14ac:dyDescent="0.25">
      <c r="A4852" t="s">
        <v>393</v>
      </c>
      <c r="B4852" t="str">
        <f t="shared" si="1628"/>
        <v>E3559 (GIF) Poles, Wild Horse-11</v>
      </c>
      <c r="C4852" s="19" t="s">
        <v>1230</v>
      </c>
      <c r="E4852" s="27">
        <v>43434</v>
      </c>
      <c r="F4852" s="249">
        <v>1155954.05</v>
      </c>
      <c r="G4852" s="67">
        <v>3.0900000000000004E-2</v>
      </c>
      <c r="H4852" s="250">
        <v>2976.58</v>
      </c>
      <c r="I4852" s="249">
        <f t="shared" si="1629"/>
        <v>1155954.05</v>
      </c>
      <c r="J4852" s="67">
        <f t="shared" si="1632"/>
        <v>3.0900000000000004E-2</v>
      </c>
      <c r="K4852" s="259">
        <f t="shared" si="1630"/>
        <v>2976.5816787500007</v>
      </c>
      <c r="L4852" s="250">
        <f t="shared" si="1623"/>
        <v>0</v>
      </c>
      <c r="M4852" s="19" t="s">
        <v>1260</v>
      </c>
      <c r="O4852" s="32" t="str">
        <f t="shared" si="1631"/>
        <v>E355</v>
      </c>
      <c r="P4852" s="318"/>
      <c r="T4852" s="19" t="s">
        <v>1260</v>
      </c>
    </row>
    <row r="4853" spans="1:20" outlineLevel="2" x14ac:dyDescent="0.25">
      <c r="A4853" t="s">
        <v>393</v>
      </c>
      <c r="B4853" t="str">
        <f t="shared" si="1628"/>
        <v>E3559 (GIF) Poles, Wild Horse-12</v>
      </c>
      <c r="C4853" s="19" t="s">
        <v>1230</v>
      </c>
      <c r="E4853" s="27">
        <v>43465</v>
      </c>
      <c r="F4853" s="249">
        <v>1155954.05</v>
      </c>
      <c r="G4853" s="67">
        <v>3.0900000000000004E-2</v>
      </c>
      <c r="H4853" s="250">
        <v>2976.58</v>
      </c>
      <c r="I4853" s="249">
        <f t="shared" si="1629"/>
        <v>1155954.05</v>
      </c>
      <c r="J4853" s="67">
        <f t="shared" si="1632"/>
        <v>3.0900000000000004E-2</v>
      </c>
      <c r="K4853" s="259">
        <f t="shared" si="1630"/>
        <v>2976.5816787500007</v>
      </c>
      <c r="L4853" s="250">
        <f t="shared" si="1623"/>
        <v>0</v>
      </c>
      <c r="M4853" s="19" t="s">
        <v>1260</v>
      </c>
      <c r="O4853" s="32" t="str">
        <f t="shared" si="1631"/>
        <v>E355</v>
      </c>
      <c r="P4853" s="318"/>
      <c r="T4853" s="19" t="s">
        <v>1260</v>
      </c>
    </row>
    <row r="4854" spans="1:20" s="19" customFormat="1" ht="15.75" outlineLevel="1" thickBot="1" x14ac:dyDescent="0.3">
      <c r="A4854" s="28" t="s">
        <v>996</v>
      </c>
      <c r="C4854" s="20" t="s">
        <v>1233</v>
      </c>
      <c r="E4854" s="104" t="s">
        <v>1266</v>
      </c>
      <c r="F4854" s="29"/>
      <c r="G4854" s="30"/>
      <c r="H4854" s="41">
        <f>SUBTOTAL(9,H4842:H4853)</f>
        <v>35718.960000000006</v>
      </c>
      <c r="I4854" s="29"/>
      <c r="J4854" s="30">
        <f t="shared" si="1632"/>
        <v>0</v>
      </c>
      <c r="K4854" s="41">
        <f>SUBTOTAL(9,K4842:K4853)</f>
        <v>35718.980145000009</v>
      </c>
      <c r="L4854" s="41">
        <f t="shared" si="1623"/>
        <v>0.02</v>
      </c>
      <c r="O4854" s="32" t="str">
        <f>LEFT(A4854,5)</f>
        <v>E3559</v>
      </c>
      <c r="P4854" s="318">
        <f>-L4854/2</f>
        <v>-0.01</v>
      </c>
    </row>
    <row r="4855" spans="1:20" ht="15.75" outlineLevel="2" thickTop="1" x14ac:dyDescent="0.25">
      <c r="A4855" t="s">
        <v>394</v>
      </c>
      <c r="B4855" t="str">
        <f t="shared" ref="B4855:B4866" si="1633">CONCATENATE(A4855,"-",MONTH(E4855))</f>
        <v>E3559 (GIF) TSM Poles, LSR-1</v>
      </c>
      <c r="C4855" s="19" t="s">
        <v>1230</v>
      </c>
      <c r="E4855" s="27">
        <v>43131</v>
      </c>
      <c r="F4855" s="249">
        <v>4534313.82</v>
      </c>
      <c r="G4855" s="67">
        <v>3.0900000000000004E-2</v>
      </c>
      <c r="H4855" s="250">
        <v>11675.85</v>
      </c>
      <c r="I4855" s="249">
        <f t="shared" ref="I4855:I4866" si="1634">VLOOKUP(CONCATENATE(A4855,"-12"),$B$6:$F$7816,5,FALSE)</f>
        <v>4534313.82</v>
      </c>
      <c r="J4855" s="67">
        <f t="shared" si="1632"/>
        <v>3.0900000000000004E-2</v>
      </c>
      <c r="K4855" s="259">
        <f t="shared" ref="K4855:K4866" si="1635">I4855*J4855/12</f>
        <v>11675.858086500002</v>
      </c>
      <c r="L4855" s="250">
        <f t="shared" si="1623"/>
        <v>0.01</v>
      </c>
      <c r="M4855" s="19" t="s">
        <v>1260</v>
      </c>
      <c r="O4855" s="32" t="str">
        <f t="shared" ref="O4855:O4866" si="1636">LEFT(A4855,4)</f>
        <v>E355</v>
      </c>
      <c r="P4855" s="318"/>
      <c r="T4855" s="19" t="s">
        <v>1260</v>
      </c>
    </row>
    <row r="4856" spans="1:20" outlineLevel="2" x14ac:dyDescent="0.25">
      <c r="A4856" t="s">
        <v>394</v>
      </c>
      <c r="B4856" t="str">
        <f t="shared" si="1633"/>
        <v>E3559 (GIF) TSM Poles, LSR-2</v>
      </c>
      <c r="C4856" s="19" t="s">
        <v>1230</v>
      </c>
      <c r="E4856" s="27">
        <v>43159</v>
      </c>
      <c r="F4856" s="249">
        <v>4534313.82</v>
      </c>
      <c r="G4856" s="67">
        <v>3.0900000000000004E-2</v>
      </c>
      <c r="H4856" s="250">
        <v>11675.85</v>
      </c>
      <c r="I4856" s="249">
        <f t="shared" si="1634"/>
        <v>4534313.82</v>
      </c>
      <c r="J4856" s="67">
        <f t="shared" si="1632"/>
        <v>3.0900000000000004E-2</v>
      </c>
      <c r="K4856" s="259">
        <f t="shared" si="1635"/>
        <v>11675.858086500002</v>
      </c>
      <c r="L4856" s="250">
        <f t="shared" si="1623"/>
        <v>0.01</v>
      </c>
      <c r="M4856" s="19" t="s">
        <v>1260</v>
      </c>
      <c r="O4856" s="32" t="str">
        <f t="shared" si="1636"/>
        <v>E355</v>
      </c>
      <c r="P4856" s="318"/>
      <c r="T4856" s="19" t="s">
        <v>1260</v>
      </c>
    </row>
    <row r="4857" spans="1:20" outlineLevel="2" x14ac:dyDescent="0.25">
      <c r="A4857" t="s">
        <v>394</v>
      </c>
      <c r="B4857" t="str">
        <f t="shared" si="1633"/>
        <v>E3559 (GIF) TSM Poles, LSR-3</v>
      </c>
      <c r="C4857" s="19" t="s">
        <v>1230</v>
      </c>
      <c r="E4857" s="27">
        <v>43190</v>
      </c>
      <c r="F4857" s="249">
        <v>4534313.82</v>
      </c>
      <c r="G4857" s="67">
        <v>3.0900000000000004E-2</v>
      </c>
      <c r="H4857" s="250">
        <v>11675.85</v>
      </c>
      <c r="I4857" s="249">
        <f t="shared" si="1634"/>
        <v>4534313.82</v>
      </c>
      <c r="J4857" s="67">
        <f t="shared" si="1632"/>
        <v>3.0900000000000004E-2</v>
      </c>
      <c r="K4857" s="259">
        <f t="shared" si="1635"/>
        <v>11675.858086500002</v>
      </c>
      <c r="L4857" s="250">
        <f t="shared" si="1623"/>
        <v>0.01</v>
      </c>
      <c r="M4857" s="19" t="s">
        <v>1260</v>
      </c>
      <c r="O4857" s="32" t="str">
        <f t="shared" si="1636"/>
        <v>E355</v>
      </c>
      <c r="P4857" s="318"/>
      <c r="T4857" s="19" t="s">
        <v>1260</v>
      </c>
    </row>
    <row r="4858" spans="1:20" outlineLevel="2" x14ac:dyDescent="0.25">
      <c r="A4858" t="s">
        <v>394</v>
      </c>
      <c r="B4858" t="str">
        <f t="shared" si="1633"/>
        <v>E3559 (GIF) TSM Poles, LSR-4</v>
      </c>
      <c r="C4858" s="19" t="s">
        <v>1230</v>
      </c>
      <c r="E4858" s="27">
        <v>43220</v>
      </c>
      <c r="F4858" s="249">
        <v>4534313.82</v>
      </c>
      <c r="G4858" s="67">
        <v>3.0900000000000004E-2</v>
      </c>
      <c r="H4858" s="250">
        <v>11675.85</v>
      </c>
      <c r="I4858" s="249">
        <f t="shared" si="1634"/>
        <v>4534313.82</v>
      </c>
      <c r="J4858" s="67">
        <f t="shared" si="1632"/>
        <v>3.0900000000000004E-2</v>
      </c>
      <c r="K4858" s="259">
        <f t="shared" si="1635"/>
        <v>11675.858086500002</v>
      </c>
      <c r="L4858" s="250">
        <f t="shared" si="1623"/>
        <v>0.01</v>
      </c>
      <c r="M4858" s="19" t="s">
        <v>1260</v>
      </c>
      <c r="O4858" s="32" t="str">
        <f t="shared" si="1636"/>
        <v>E355</v>
      </c>
      <c r="P4858" s="318"/>
      <c r="T4858" s="19" t="s">
        <v>1260</v>
      </c>
    </row>
    <row r="4859" spans="1:20" outlineLevel="2" x14ac:dyDescent="0.25">
      <c r="A4859" t="s">
        <v>394</v>
      </c>
      <c r="B4859" t="str">
        <f t="shared" si="1633"/>
        <v>E3559 (GIF) TSM Poles, LSR-5</v>
      </c>
      <c r="C4859" s="19" t="s">
        <v>1230</v>
      </c>
      <c r="E4859" s="27">
        <v>43251</v>
      </c>
      <c r="F4859" s="249">
        <v>4534313.82</v>
      </c>
      <c r="G4859" s="67">
        <v>3.0900000000000004E-2</v>
      </c>
      <c r="H4859" s="250">
        <v>11675.85</v>
      </c>
      <c r="I4859" s="249">
        <f t="shared" si="1634"/>
        <v>4534313.82</v>
      </c>
      <c r="J4859" s="67">
        <f t="shared" si="1632"/>
        <v>3.0900000000000004E-2</v>
      </c>
      <c r="K4859" s="259">
        <f t="shared" si="1635"/>
        <v>11675.858086500002</v>
      </c>
      <c r="L4859" s="250">
        <f t="shared" si="1623"/>
        <v>0.01</v>
      </c>
      <c r="M4859" s="19" t="s">
        <v>1260</v>
      </c>
      <c r="O4859" s="32" t="str">
        <f t="shared" si="1636"/>
        <v>E355</v>
      </c>
      <c r="P4859" s="318"/>
      <c r="T4859" s="19" t="s">
        <v>1260</v>
      </c>
    </row>
    <row r="4860" spans="1:20" outlineLevel="2" x14ac:dyDescent="0.25">
      <c r="A4860" t="s">
        <v>394</v>
      </c>
      <c r="B4860" t="str">
        <f t="shared" si="1633"/>
        <v>E3559 (GIF) TSM Poles, LSR-6</v>
      </c>
      <c r="C4860" s="19" t="s">
        <v>1230</v>
      </c>
      <c r="E4860" s="27">
        <v>43281</v>
      </c>
      <c r="F4860" s="249">
        <v>4534313.82</v>
      </c>
      <c r="G4860" s="67">
        <v>3.0900000000000004E-2</v>
      </c>
      <c r="H4860" s="250">
        <v>11675.85</v>
      </c>
      <c r="I4860" s="249">
        <f t="shared" si="1634"/>
        <v>4534313.82</v>
      </c>
      <c r="J4860" s="67">
        <f t="shared" si="1632"/>
        <v>3.0900000000000004E-2</v>
      </c>
      <c r="K4860" s="259">
        <f t="shared" si="1635"/>
        <v>11675.858086500002</v>
      </c>
      <c r="L4860" s="250">
        <f t="shared" si="1623"/>
        <v>0.01</v>
      </c>
      <c r="M4860" s="19" t="s">
        <v>1260</v>
      </c>
      <c r="O4860" s="32" t="str">
        <f t="shared" si="1636"/>
        <v>E355</v>
      </c>
      <c r="P4860" s="318"/>
      <c r="T4860" s="19" t="s">
        <v>1260</v>
      </c>
    </row>
    <row r="4861" spans="1:20" outlineLevel="2" x14ac:dyDescent="0.25">
      <c r="A4861" t="s">
        <v>394</v>
      </c>
      <c r="B4861" t="str">
        <f t="shared" si="1633"/>
        <v>E3559 (GIF) TSM Poles, LSR-7</v>
      </c>
      <c r="C4861" s="19" t="s">
        <v>1230</v>
      </c>
      <c r="E4861" s="27">
        <v>43312</v>
      </c>
      <c r="F4861" s="249">
        <v>4534313.82</v>
      </c>
      <c r="G4861" s="67">
        <v>3.0900000000000004E-2</v>
      </c>
      <c r="H4861" s="250">
        <v>11675.85</v>
      </c>
      <c r="I4861" s="249">
        <f t="shared" si="1634"/>
        <v>4534313.82</v>
      </c>
      <c r="J4861" s="67">
        <f t="shared" si="1632"/>
        <v>3.0900000000000004E-2</v>
      </c>
      <c r="K4861" s="259">
        <f t="shared" si="1635"/>
        <v>11675.858086500002</v>
      </c>
      <c r="L4861" s="250">
        <f t="shared" si="1623"/>
        <v>0.01</v>
      </c>
      <c r="M4861" s="19" t="s">
        <v>1260</v>
      </c>
      <c r="O4861" s="32" t="str">
        <f t="shared" si="1636"/>
        <v>E355</v>
      </c>
      <c r="P4861" s="318"/>
      <c r="T4861" s="19" t="s">
        <v>1260</v>
      </c>
    </row>
    <row r="4862" spans="1:20" outlineLevel="2" x14ac:dyDescent="0.25">
      <c r="A4862" t="s">
        <v>394</v>
      </c>
      <c r="B4862" t="str">
        <f t="shared" si="1633"/>
        <v>E3559 (GIF) TSM Poles, LSR-8</v>
      </c>
      <c r="C4862" s="19" t="s">
        <v>1230</v>
      </c>
      <c r="E4862" s="27">
        <v>43343</v>
      </c>
      <c r="F4862" s="249">
        <v>4534313.82</v>
      </c>
      <c r="G4862" s="67">
        <v>3.0900000000000004E-2</v>
      </c>
      <c r="H4862" s="250">
        <v>11675.85</v>
      </c>
      <c r="I4862" s="249">
        <f t="shared" si="1634"/>
        <v>4534313.82</v>
      </c>
      <c r="J4862" s="67">
        <f t="shared" si="1632"/>
        <v>3.0900000000000004E-2</v>
      </c>
      <c r="K4862" s="259">
        <f t="shared" si="1635"/>
        <v>11675.858086500002</v>
      </c>
      <c r="L4862" s="250">
        <f t="shared" si="1623"/>
        <v>0.01</v>
      </c>
      <c r="M4862" s="19" t="s">
        <v>1260</v>
      </c>
      <c r="O4862" s="32" t="str">
        <f t="shared" si="1636"/>
        <v>E355</v>
      </c>
      <c r="P4862" s="318"/>
      <c r="T4862" s="19" t="s">
        <v>1260</v>
      </c>
    </row>
    <row r="4863" spans="1:20" outlineLevel="2" x14ac:dyDescent="0.25">
      <c r="A4863" t="s">
        <v>394</v>
      </c>
      <c r="B4863" t="str">
        <f t="shared" si="1633"/>
        <v>E3559 (GIF) TSM Poles, LSR-9</v>
      </c>
      <c r="C4863" s="19" t="s">
        <v>1230</v>
      </c>
      <c r="E4863" s="27">
        <v>43373</v>
      </c>
      <c r="F4863" s="249">
        <v>4534313.82</v>
      </c>
      <c r="G4863" s="67">
        <v>3.0900000000000004E-2</v>
      </c>
      <c r="H4863" s="250">
        <v>11675.85</v>
      </c>
      <c r="I4863" s="249">
        <f t="shared" si="1634"/>
        <v>4534313.82</v>
      </c>
      <c r="J4863" s="67">
        <f t="shared" si="1632"/>
        <v>3.0900000000000004E-2</v>
      </c>
      <c r="K4863" s="259">
        <f t="shared" si="1635"/>
        <v>11675.858086500002</v>
      </c>
      <c r="L4863" s="250">
        <f t="shared" si="1623"/>
        <v>0.01</v>
      </c>
      <c r="M4863" s="19" t="s">
        <v>1260</v>
      </c>
      <c r="O4863" s="32" t="str">
        <f t="shared" si="1636"/>
        <v>E355</v>
      </c>
      <c r="P4863" s="318"/>
      <c r="T4863" s="19" t="s">
        <v>1260</v>
      </c>
    </row>
    <row r="4864" spans="1:20" outlineLevel="2" x14ac:dyDescent="0.25">
      <c r="A4864" t="s">
        <v>394</v>
      </c>
      <c r="B4864" t="str">
        <f t="shared" si="1633"/>
        <v>E3559 (GIF) TSM Poles, LSR-10</v>
      </c>
      <c r="C4864" s="19" t="s">
        <v>1230</v>
      </c>
      <c r="E4864" s="27">
        <v>43404</v>
      </c>
      <c r="F4864" s="249">
        <v>4534313.82</v>
      </c>
      <c r="G4864" s="67">
        <v>3.0900000000000004E-2</v>
      </c>
      <c r="H4864" s="250">
        <v>11675.85</v>
      </c>
      <c r="I4864" s="249">
        <f t="shared" si="1634"/>
        <v>4534313.82</v>
      </c>
      <c r="J4864" s="67">
        <f t="shared" si="1632"/>
        <v>3.0900000000000004E-2</v>
      </c>
      <c r="K4864" s="259">
        <f t="shared" si="1635"/>
        <v>11675.858086500002</v>
      </c>
      <c r="L4864" s="250">
        <f t="shared" si="1623"/>
        <v>0.01</v>
      </c>
      <c r="M4864" s="19" t="s">
        <v>1260</v>
      </c>
      <c r="O4864" s="32" t="str">
        <f t="shared" si="1636"/>
        <v>E355</v>
      </c>
      <c r="P4864" s="318"/>
      <c r="T4864" s="19" t="s">
        <v>1260</v>
      </c>
    </row>
    <row r="4865" spans="1:20" outlineLevel="2" x14ac:dyDescent="0.25">
      <c r="A4865" t="s">
        <v>394</v>
      </c>
      <c r="B4865" t="str">
        <f t="shared" si="1633"/>
        <v>E3559 (GIF) TSM Poles, LSR-11</v>
      </c>
      <c r="C4865" s="19" t="s">
        <v>1230</v>
      </c>
      <c r="E4865" s="27">
        <v>43434</v>
      </c>
      <c r="F4865" s="249">
        <v>4534313.82</v>
      </c>
      <c r="G4865" s="67">
        <v>3.0900000000000004E-2</v>
      </c>
      <c r="H4865" s="250">
        <v>11675.85</v>
      </c>
      <c r="I4865" s="249">
        <f t="shared" si="1634"/>
        <v>4534313.82</v>
      </c>
      <c r="J4865" s="67">
        <f t="shared" si="1632"/>
        <v>3.0900000000000004E-2</v>
      </c>
      <c r="K4865" s="259">
        <f t="shared" si="1635"/>
        <v>11675.858086500002</v>
      </c>
      <c r="L4865" s="250">
        <f t="shared" si="1623"/>
        <v>0.01</v>
      </c>
      <c r="M4865" s="19" t="s">
        <v>1260</v>
      </c>
      <c r="O4865" s="32" t="str">
        <f t="shared" si="1636"/>
        <v>E355</v>
      </c>
      <c r="P4865" s="318"/>
      <c r="T4865" s="19" t="s">
        <v>1260</v>
      </c>
    </row>
    <row r="4866" spans="1:20" outlineLevel="2" x14ac:dyDescent="0.25">
      <c r="A4866" t="s">
        <v>394</v>
      </c>
      <c r="B4866" t="str">
        <f t="shared" si="1633"/>
        <v>E3559 (GIF) TSM Poles, LSR-12</v>
      </c>
      <c r="C4866" s="19" t="s">
        <v>1230</v>
      </c>
      <c r="E4866" s="27">
        <v>43465</v>
      </c>
      <c r="F4866" s="249">
        <v>4534313.82</v>
      </c>
      <c r="G4866" s="67">
        <v>3.0900000000000004E-2</v>
      </c>
      <c r="H4866" s="250">
        <v>11675.85</v>
      </c>
      <c r="I4866" s="249">
        <f t="shared" si="1634"/>
        <v>4534313.82</v>
      </c>
      <c r="J4866" s="67">
        <f t="shared" si="1632"/>
        <v>3.0900000000000004E-2</v>
      </c>
      <c r="K4866" s="259">
        <f t="shared" si="1635"/>
        <v>11675.858086500002</v>
      </c>
      <c r="L4866" s="250">
        <f t="shared" si="1623"/>
        <v>0.01</v>
      </c>
      <c r="M4866" s="19" t="s">
        <v>1260</v>
      </c>
      <c r="O4866" s="32" t="str">
        <f t="shared" si="1636"/>
        <v>E355</v>
      </c>
      <c r="P4866" s="318"/>
      <c r="T4866" s="19" t="s">
        <v>1260</v>
      </c>
    </row>
    <row r="4867" spans="1:20" s="19" customFormat="1" ht="15.75" outlineLevel="1" thickBot="1" x14ac:dyDescent="0.3">
      <c r="A4867" s="28" t="s">
        <v>997</v>
      </c>
      <c r="C4867" s="20" t="s">
        <v>1233</v>
      </c>
      <c r="E4867" s="104" t="s">
        <v>1266</v>
      </c>
      <c r="F4867" s="29"/>
      <c r="G4867" s="30"/>
      <c r="H4867" s="41">
        <f>SUBTOTAL(9,H4855:H4866)</f>
        <v>140110.20000000004</v>
      </c>
      <c r="I4867" s="29"/>
      <c r="J4867" s="30">
        <f t="shared" si="1632"/>
        <v>0</v>
      </c>
      <c r="K4867" s="41">
        <f>SUBTOTAL(9,K4855:K4866)</f>
        <v>140110.29703799999</v>
      </c>
      <c r="L4867" s="41">
        <f t="shared" si="1623"/>
        <v>0.1</v>
      </c>
      <c r="O4867" s="32" t="str">
        <f>LEFT(A4867,5)</f>
        <v>E3559</v>
      </c>
      <c r="P4867" s="318">
        <f>-L4867/2</f>
        <v>-0.05</v>
      </c>
    </row>
    <row r="4868" spans="1:20" ht="15.75" outlineLevel="2" thickTop="1" x14ac:dyDescent="0.25">
      <c r="A4868" t="s">
        <v>395</v>
      </c>
      <c r="B4868" t="str">
        <f t="shared" ref="B4868:B4879" si="1637">CONCATENATE(A4868,"-",MONTH(E4868))</f>
        <v>E356 TSM O/H Cond, 3rd AC Line-1</v>
      </c>
      <c r="C4868" s="19" t="s">
        <v>1230</v>
      </c>
      <c r="E4868" s="27">
        <v>43131</v>
      </c>
      <c r="F4868" s="249">
        <v>23640685.219999999</v>
      </c>
      <c r="G4868" s="67">
        <v>1.2899999999999998E-2</v>
      </c>
      <c r="H4868" s="250">
        <v>25413.73</v>
      </c>
      <c r="I4868" s="249">
        <f t="shared" ref="I4868:I4879" si="1638">VLOOKUP(CONCATENATE(A4868,"-12"),$B$6:$F$7816,5,FALSE)</f>
        <v>23640685.219999999</v>
      </c>
      <c r="J4868" s="67">
        <f t="shared" si="1632"/>
        <v>1.2899999999999998E-2</v>
      </c>
      <c r="K4868" s="259">
        <f t="shared" ref="K4868:K4879" si="1639">I4868*J4868/12</f>
        <v>25413.736611499993</v>
      </c>
      <c r="L4868" s="250">
        <f t="shared" si="1623"/>
        <v>0.01</v>
      </c>
      <c r="M4868" s="19" t="s">
        <v>1260</v>
      </c>
      <c r="O4868" s="32" t="str">
        <f t="shared" ref="O4868:O4879" si="1640">LEFT(A4868,4)</f>
        <v>E356</v>
      </c>
      <c r="P4868" s="318"/>
      <c r="T4868" s="19" t="s">
        <v>1260</v>
      </c>
    </row>
    <row r="4869" spans="1:20" outlineLevel="2" x14ac:dyDescent="0.25">
      <c r="A4869" t="s">
        <v>395</v>
      </c>
      <c r="B4869" t="str">
        <f t="shared" si="1637"/>
        <v>E356 TSM O/H Cond, 3rd AC Line-2</v>
      </c>
      <c r="C4869" s="19" t="s">
        <v>1230</v>
      </c>
      <c r="E4869" s="27">
        <v>43159</v>
      </c>
      <c r="F4869" s="249">
        <v>23640685.219999999</v>
      </c>
      <c r="G4869" s="67">
        <v>1.2899999999999998E-2</v>
      </c>
      <c r="H4869" s="250">
        <v>25413.73</v>
      </c>
      <c r="I4869" s="249">
        <f t="shared" si="1638"/>
        <v>23640685.219999999</v>
      </c>
      <c r="J4869" s="67">
        <f t="shared" si="1632"/>
        <v>1.2899999999999998E-2</v>
      </c>
      <c r="K4869" s="259">
        <f t="shared" si="1639"/>
        <v>25413.736611499993</v>
      </c>
      <c r="L4869" s="250">
        <f t="shared" si="1623"/>
        <v>0.01</v>
      </c>
      <c r="M4869" s="19" t="s">
        <v>1260</v>
      </c>
      <c r="O4869" s="32" t="str">
        <f t="shared" si="1640"/>
        <v>E356</v>
      </c>
      <c r="P4869" s="318"/>
      <c r="T4869" s="19" t="s">
        <v>1260</v>
      </c>
    </row>
    <row r="4870" spans="1:20" outlineLevel="2" x14ac:dyDescent="0.25">
      <c r="A4870" t="s">
        <v>395</v>
      </c>
      <c r="B4870" t="str">
        <f t="shared" si="1637"/>
        <v>E356 TSM O/H Cond, 3rd AC Line-3</v>
      </c>
      <c r="C4870" s="19" t="s">
        <v>1230</v>
      </c>
      <c r="E4870" s="27">
        <v>43190</v>
      </c>
      <c r="F4870" s="249">
        <v>23640685.219999999</v>
      </c>
      <c r="G4870" s="67">
        <v>1.2899999999999998E-2</v>
      </c>
      <c r="H4870" s="250">
        <v>25413.73</v>
      </c>
      <c r="I4870" s="249">
        <f t="shared" si="1638"/>
        <v>23640685.219999999</v>
      </c>
      <c r="J4870" s="67">
        <f t="shared" si="1632"/>
        <v>1.2899999999999998E-2</v>
      </c>
      <c r="K4870" s="259">
        <f t="shared" si="1639"/>
        <v>25413.736611499993</v>
      </c>
      <c r="L4870" s="250">
        <f t="shared" si="1623"/>
        <v>0.01</v>
      </c>
      <c r="M4870" s="19" t="s">
        <v>1260</v>
      </c>
      <c r="O4870" s="32" t="str">
        <f t="shared" si="1640"/>
        <v>E356</v>
      </c>
      <c r="P4870" s="318"/>
      <c r="T4870" s="19" t="s">
        <v>1260</v>
      </c>
    </row>
    <row r="4871" spans="1:20" outlineLevel="2" x14ac:dyDescent="0.25">
      <c r="A4871" t="s">
        <v>395</v>
      </c>
      <c r="B4871" t="str">
        <f t="shared" si="1637"/>
        <v>E356 TSM O/H Cond, 3rd AC Line-4</v>
      </c>
      <c r="C4871" s="19" t="s">
        <v>1230</v>
      </c>
      <c r="E4871" s="27">
        <v>43220</v>
      </c>
      <c r="F4871" s="249">
        <v>23640685.219999999</v>
      </c>
      <c r="G4871" s="67">
        <v>1.2899999999999998E-2</v>
      </c>
      <c r="H4871" s="250">
        <v>25413.73</v>
      </c>
      <c r="I4871" s="249">
        <f t="shared" si="1638"/>
        <v>23640685.219999999</v>
      </c>
      <c r="J4871" s="67">
        <f t="shared" si="1632"/>
        <v>1.2899999999999998E-2</v>
      </c>
      <c r="K4871" s="259">
        <f t="shared" si="1639"/>
        <v>25413.736611499993</v>
      </c>
      <c r="L4871" s="250">
        <f t="shared" si="1623"/>
        <v>0.01</v>
      </c>
      <c r="M4871" s="19" t="s">
        <v>1260</v>
      </c>
      <c r="O4871" s="32" t="str">
        <f t="shared" si="1640"/>
        <v>E356</v>
      </c>
      <c r="P4871" s="318"/>
      <c r="T4871" s="19" t="s">
        <v>1260</v>
      </c>
    </row>
    <row r="4872" spans="1:20" outlineLevel="2" x14ac:dyDescent="0.25">
      <c r="A4872" t="s">
        <v>395</v>
      </c>
      <c r="B4872" t="str">
        <f t="shared" si="1637"/>
        <v>E356 TSM O/H Cond, 3rd AC Line-5</v>
      </c>
      <c r="C4872" s="19" t="s">
        <v>1230</v>
      </c>
      <c r="E4872" s="27">
        <v>43251</v>
      </c>
      <c r="F4872" s="249">
        <v>23640685.219999999</v>
      </c>
      <c r="G4872" s="67">
        <v>1.2899999999999998E-2</v>
      </c>
      <c r="H4872" s="250">
        <v>25413.73</v>
      </c>
      <c r="I4872" s="249">
        <f t="shared" si="1638"/>
        <v>23640685.219999999</v>
      </c>
      <c r="J4872" s="67">
        <f t="shared" si="1632"/>
        <v>1.2899999999999998E-2</v>
      </c>
      <c r="K4872" s="259">
        <f t="shared" si="1639"/>
        <v>25413.736611499993</v>
      </c>
      <c r="L4872" s="250">
        <f t="shared" si="1623"/>
        <v>0.01</v>
      </c>
      <c r="M4872" s="19" t="s">
        <v>1260</v>
      </c>
      <c r="O4872" s="32" t="str">
        <f t="shared" si="1640"/>
        <v>E356</v>
      </c>
      <c r="P4872" s="318"/>
      <c r="T4872" s="19" t="s">
        <v>1260</v>
      </c>
    </row>
    <row r="4873" spans="1:20" outlineLevel="2" x14ac:dyDescent="0.25">
      <c r="A4873" t="s">
        <v>395</v>
      </c>
      <c r="B4873" t="str">
        <f t="shared" si="1637"/>
        <v>E356 TSM O/H Cond, 3rd AC Line-6</v>
      </c>
      <c r="C4873" s="19" t="s">
        <v>1230</v>
      </c>
      <c r="E4873" s="27">
        <v>43281</v>
      </c>
      <c r="F4873" s="249">
        <v>23640685.219999999</v>
      </c>
      <c r="G4873" s="67">
        <v>1.2899999999999998E-2</v>
      </c>
      <c r="H4873" s="250">
        <v>25413.73</v>
      </c>
      <c r="I4873" s="249">
        <f t="shared" si="1638"/>
        <v>23640685.219999999</v>
      </c>
      <c r="J4873" s="67">
        <f t="shared" si="1632"/>
        <v>1.2899999999999998E-2</v>
      </c>
      <c r="K4873" s="259">
        <f t="shared" si="1639"/>
        <v>25413.736611499993</v>
      </c>
      <c r="L4873" s="250">
        <f t="shared" si="1623"/>
        <v>0.01</v>
      </c>
      <c r="M4873" s="19" t="s">
        <v>1260</v>
      </c>
      <c r="O4873" s="32" t="str">
        <f t="shared" si="1640"/>
        <v>E356</v>
      </c>
      <c r="P4873" s="318"/>
      <c r="T4873" s="19" t="s">
        <v>1260</v>
      </c>
    </row>
    <row r="4874" spans="1:20" outlineLevel="2" x14ac:dyDescent="0.25">
      <c r="A4874" t="s">
        <v>395</v>
      </c>
      <c r="B4874" t="str">
        <f t="shared" si="1637"/>
        <v>E356 TSM O/H Cond, 3rd AC Line-7</v>
      </c>
      <c r="C4874" s="19" t="s">
        <v>1230</v>
      </c>
      <c r="E4874" s="27">
        <v>43312</v>
      </c>
      <c r="F4874" s="249">
        <v>23640685.219999999</v>
      </c>
      <c r="G4874" s="67">
        <v>1.2899999999999998E-2</v>
      </c>
      <c r="H4874" s="250">
        <v>25413.73</v>
      </c>
      <c r="I4874" s="249">
        <f t="shared" si="1638"/>
        <v>23640685.219999999</v>
      </c>
      <c r="J4874" s="67">
        <f t="shared" si="1632"/>
        <v>1.2899999999999998E-2</v>
      </c>
      <c r="K4874" s="259">
        <f t="shared" si="1639"/>
        <v>25413.736611499993</v>
      </c>
      <c r="L4874" s="250">
        <f t="shared" si="1623"/>
        <v>0.01</v>
      </c>
      <c r="M4874" s="19" t="s">
        <v>1260</v>
      </c>
      <c r="O4874" s="32" t="str">
        <f t="shared" si="1640"/>
        <v>E356</v>
      </c>
      <c r="P4874" s="318"/>
      <c r="T4874" s="19" t="s">
        <v>1260</v>
      </c>
    </row>
    <row r="4875" spans="1:20" outlineLevel="2" x14ac:dyDescent="0.25">
      <c r="A4875" t="s">
        <v>395</v>
      </c>
      <c r="B4875" t="str">
        <f t="shared" si="1637"/>
        <v>E356 TSM O/H Cond, 3rd AC Line-8</v>
      </c>
      <c r="C4875" s="19" t="s">
        <v>1230</v>
      </c>
      <c r="E4875" s="27">
        <v>43343</v>
      </c>
      <c r="F4875" s="249">
        <v>23640685.219999999</v>
      </c>
      <c r="G4875" s="67">
        <v>1.2899999999999998E-2</v>
      </c>
      <c r="H4875" s="250">
        <v>25413.73</v>
      </c>
      <c r="I4875" s="249">
        <f t="shared" si="1638"/>
        <v>23640685.219999999</v>
      </c>
      <c r="J4875" s="67">
        <f t="shared" si="1632"/>
        <v>1.2899999999999998E-2</v>
      </c>
      <c r="K4875" s="259">
        <f t="shared" si="1639"/>
        <v>25413.736611499993</v>
      </c>
      <c r="L4875" s="250">
        <f t="shared" si="1623"/>
        <v>0.01</v>
      </c>
      <c r="M4875" s="19" t="s">
        <v>1260</v>
      </c>
      <c r="O4875" s="32" t="str">
        <f t="shared" si="1640"/>
        <v>E356</v>
      </c>
      <c r="P4875" s="318"/>
      <c r="T4875" s="19" t="s">
        <v>1260</v>
      </c>
    </row>
    <row r="4876" spans="1:20" outlineLevel="2" x14ac:dyDescent="0.25">
      <c r="A4876" t="s">
        <v>395</v>
      </c>
      <c r="B4876" t="str">
        <f t="shared" si="1637"/>
        <v>E356 TSM O/H Cond, 3rd AC Line-9</v>
      </c>
      <c r="C4876" s="19" t="s">
        <v>1230</v>
      </c>
      <c r="E4876" s="27">
        <v>43373</v>
      </c>
      <c r="F4876" s="249">
        <v>23640685.219999999</v>
      </c>
      <c r="G4876" s="67">
        <v>1.2899999999999998E-2</v>
      </c>
      <c r="H4876" s="250">
        <v>25413.73</v>
      </c>
      <c r="I4876" s="249">
        <f t="shared" si="1638"/>
        <v>23640685.219999999</v>
      </c>
      <c r="J4876" s="67">
        <f t="shared" si="1632"/>
        <v>1.2899999999999998E-2</v>
      </c>
      <c r="K4876" s="259">
        <f t="shared" si="1639"/>
        <v>25413.736611499993</v>
      </c>
      <c r="L4876" s="250">
        <f t="shared" si="1623"/>
        <v>0.01</v>
      </c>
      <c r="M4876" s="19" t="s">
        <v>1260</v>
      </c>
      <c r="O4876" s="32" t="str">
        <f t="shared" si="1640"/>
        <v>E356</v>
      </c>
      <c r="P4876" s="318"/>
      <c r="T4876" s="19" t="s">
        <v>1260</v>
      </c>
    </row>
    <row r="4877" spans="1:20" outlineLevel="2" x14ac:dyDescent="0.25">
      <c r="A4877" t="s">
        <v>395</v>
      </c>
      <c r="B4877" t="str">
        <f t="shared" si="1637"/>
        <v>E356 TSM O/H Cond, 3rd AC Line-10</v>
      </c>
      <c r="C4877" s="19" t="s">
        <v>1230</v>
      </c>
      <c r="E4877" s="27">
        <v>43404</v>
      </c>
      <c r="F4877" s="249">
        <v>23640685.219999999</v>
      </c>
      <c r="G4877" s="67">
        <v>1.2899999999999998E-2</v>
      </c>
      <c r="H4877" s="250">
        <v>25413.73</v>
      </c>
      <c r="I4877" s="249">
        <f t="shared" si="1638"/>
        <v>23640685.219999999</v>
      </c>
      <c r="J4877" s="67">
        <f t="shared" si="1632"/>
        <v>1.2899999999999998E-2</v>
      </c>
      <c r="K4877" s="259">
        <f t="shared" si="1639"/>
        <v>25413.736611499993</v>
      </c>
      <c r="L4877" s="250">
        <f t="shared" si="1623"/>
        <v>0.01</v>
      </c>
      <c r="M4877" s="19" t="s">
        <v>1260</v>
      </c>
      <c r="O4877" s="32" t="str">
        <f t="shared" si="1640"/>
        <v>E356</v>
      </c>
      <c r="P4877" s="318"/>
      <c r="T4877" s="19" t="s">
        <v>1260</v>
      </c>
    </row>
    <row r="4878" spans="1:20" outlineLevel="2" x14ac:dyDescent="0.25">
      <c r="A4878" t="s">
        <v>395</v>
      </c>
      <c r="B4878" t="str">
        <f t="shared" si="1637"/>
        <v>E356 TSM O/H Cond, 3rd AC Line-11</v>
      </c>
      <c r="C4878" s="19" t="s">
        <v>1230</v>
      </c>
      <c r="E4878" s="27">
        <v>43434</v>
      </c>
      <c r="F4878" s="249">
        <v>23640685.219999999</v>
      </c>
      <c r="G4878" s="67">
        <v>1.2899999999999998E-2</v>
      </c>
      <c r="H4878" s="250">
        <v>25413.73</v>
      </c>
      <c r="I4878" s="249">
        <f t="shared" si="1638"/>
        <v>23640685.219999999</v>
      </c>
      <c r="J4878" s="67">
        <f t="shared" si="1632"/>
        <v>1.2899999999999998E-2</v>
      </c>
      <c r="K4878" s="259">
        <f t="shared" si="1639"/>
        <v>25413.736611499993</v>
      </c>
      <c r="L4878" s="250">
        <f t="shared" si="1623"/>
        <v>0.01</v>
      </c>
      <c r="M4878" s="19" t="s">
        <v>1260</v>
      </c>
      <c r="O4878" s="32" t="str">
        <f t="shared" si="1640"/>
        <v>E356</v>
      </c>
      <c r="P4878" s="318"/>
      <c r="T4878" s="19" t="s">
        <v>1260</v>
      </c>
    </row>
    <row r="4879" spans="1:20" outlineLevel="2" x14ac:dyDescent="0.25">
      <c r="A4879" t="s">
        <v>395</v>
      </c>
      <c r="B4879" t="str">
        <f t="shared" si="1637"/>
        <v>E356 TSM O/H Cond, 3rd AC Line-12</v>
      </c>
      <c r="C4879" s="19" t="s">
        <v>1230</v>
      </c>
      <c r="E4879" s="27">
        <v>43465</v>
      </c>
      <c r="F4879" s="249">
        <v>23640685.219999999</v>
      </c>
      <c r="G4879" s="67">
        <v>1.2899999999999998E-2</v>
      </c>
      <c r="H4879" s="250">
        <v>25413.73</v>
      </c>
      <c r="I4879" s="249">
        <f t="shared" si="1638"/>
        <v>23640685.219999999</v>
      </c>
      <c r="J4879" s="67">
        <f t="shared" si="1632"/>
        <v>1.2899999999999998E-2</v>
      </c>
      <c r="K4879" s="259">
        <f t="shared" si="1639"/>
        <v>25413.736611499993</v>
      </c>
      <c r="L4879" s="250">
        <f t="shared" si="1623"/>
        <v>0.01</v>
      </c>
      <c r="M4879" s="19" t="s">
        <v>1260</v>
      </c>
      <c r="O4879" s="32" t="str">
        <f t="shared" si="1640"/>
        <v>E356</v>
      </c>
      <c r="P4879" s="318"/>
      <c r="T4879" s="19" t="s">
        <v>1260</v>
      </c>
    </row>
    <row r="4880" spans="1:20" s="19" customFormat="1" ht="15.75" outlineLevel="1" thickBot="1" x14ac:dyDescent="0.3">
      <c r="A4880" s="28" t="s">
        <v>998</v>
      </c>
      <c r="C4880" s="20" t="s">
        <v>1233</v>
      </c>
      <c r="E4880" s="104" t="s">
        <v>1266</v>
      </c>
      <c r="F4880" s="29"/>
      <c r="G4880" s="30"/>
      <c r="H4880" s="41">
        <f>SUBTOTAL(9,H4868:H4879)</f>
        <v>304964.76</v>
      </c>
      <c r="I4880" s="29"/>
      <c r="J4880" s="30">
        <f t="shared" si="1632"/>
        <v>0</v>
      </c>
      <c r="K4880" s="41">
        <f>SUBTOTAL(9,K4868:K4879)</f>
        <v>304964.83933799993</v>
      </c>
      <c r="L4880" s="41">
        <f t="shared" si="1623"/>
        <v>0.08</v>
      </c>
      <c r="O4880" s="32" t="str">
        <f>LEFT(A4880,5)</f>
        <v xml:space="preserve">E356 </v>
      </c>
      <c r="P4880" s="318">
        <f>-L4880/2</f>
        <v>-0.04</v>
      </c>
    </row>
    <row r="4881" spans="1:20" ht="15.75" outlineLevel="2" thickTop="1" x14ac:dyDescent="0.25">
      <c r="A4881" t="s">
        <v>396</v>
      </c>
      <c r="B4881" t="str">
        <f t="shared" ref="B4881:B4892" si="1641">CONCATENATE(A4881,"-",MONTH(E4881))</f>
        <v>E356 TSM O/H Cond, Colstrip 1-2 Com-1</v>
      </c>
      <c r="C4881" s="19" t="s">
        <v>1230</v>
      </c>
      <c r="E4881" s="27">
        <v>43131</v>
      </c>
      <c r="F4881" s="249">
        <v>12903738.619999999</v>
      </c>
      <c r="G4881" s="67">
        <v>1.2899999999999998E-2</v>
      </c>
      <c r="H4881" s="250">
        <v>13871.52</v>
      </c>
      <c r="I4881" s="249">
        <f t="shared" ref="I4881:I4892" si="1642">VLOOKUP(CONCATENATE(A4881,"-12"),$B$6:$F$7816,5,FALSE)</f>
        <v>12903738.619999999</v>
      </c>
      <c r="J4881" s="67">
        <f t="shared" si="1632"/>
        <v>1.2899999999999998E-2</v>
      </c>
      <c r="K4881" s="259">
        <f t="shared" ref="K4881:K4892" si="1643">I4881*J4881/12</f>
        <v>13871.519016499997</v>
      </c>
      <c r="L4881" s="250">
        <f t="shared" si="1623"/>
        <v>0</v>
      </c>
      <c r="M4881" s="19" t="s">
        <v>1260</v>
      </c>
      <c r="O4881" s="32" t="str">
        <f t="shared" ref="O4881:O4892" si="1644">LEFT(A4881,4)</f>
        <v>E356</v>
      </c>
      <c r="P4881" s="318"/>
      <c r="T4881" s="19" t="s">
        <v>1260</v>
      </c>
    </row>
    <row r="4882" spans="1:20" outlineLevel="2" x14ac:dyDescent="0.25">
      <c r="A4882" t="s">
        <v>396</v>
      </c>
      <c r="B4882" t="str">
        <f t="shared" si="1641"/>
        <v>E356 TSM O/H Cond, Colstrip 1-2 Com-2</v>
      </c>
      <c r="C4882" s="19" t="s">
        <v>1230</v>
      </c>
      <c r="E4882" s="27">
        <v>43159</v>
      </c>
      <c r="F4882" s="249">
        <v>12903738.619999999</v>
      </c>
      <c r="G4882" s="67">
        <v>1.2899999999999998E-2</v>
      </c>
      <c r="H4882" s="250">
        <v>13871.52</v>
      </c>
      <c r="I4882" s="249">
        <f t="shared" si="1642"/>
        <v>12903738.619999999</v>
      </c>
      <c r="J4882" s="67">
        <f t="shared" si="1632"/>
        <v>1.2899999999999998E-2</v>
      </c>
      <c r="K4882" s="259">
        <f t="shared" si="1643"/>
        <v>13871.519016499997</v>
      </c>
      <c r="L4882" s="250">
        <f t="shared" si="1623"/>
        <v>0</v>
      </c>
      <c r="M4882" s="19" t="s">
        <v>1260</v>
      </c>
      <c r="O4882" s="32" t="str">
        <f t="shared" si="1644"/>
        <v>E356</v>
      </c>
      <c r="P4882" s="318"/>
      <c r="T4882" s="19" t="s">
        <v>1260</v>
      </c>
    </row>
    <row r="4883" spans="1:20" outlineLevel="2" x14ac:dyDescent="0.25">
      <c r="A4883" t="s">
        <v>396</v>
      </c>
      <c r="B4883" t="str">
        <f t="shared" si="1641"/>
        <v>E356 TSM O/H Cond, Colstrip 1-2 Com-3</v>
      </c>
      <c r="C4883" s="19" t="s">
        <v>1230</v>
      </c>
      <c r="E4883" s="27">
        <v>43190</v>
      </c>
      <c r="F4883" s="249">
        <v>12903738.619999999</v>
      </c>
      <c r="G4883" s="67">
        <v>1.2899999999999998E-2</v>
      </c>
      <c r="H4883" s="250">
        <v>13871.52</v>
      </c>
      <c r="I4883" s="249">
        <f t="shared" si="1642"/>
        <v>12903738.619999999</v>
      </c>
      <c r="J4883" s="67">
        <f t="shared" si="1632"/>
        <v>1.2899999999999998E-2</v>
      </c>
      <c r="K4883" s="259">
        <f t="shared" si="1643"/>
        <v>13871.519016499997</v>
      </c>
      <c r="L4883" s="250">
        <f t="shared" si="1623"/>
        <v>0</v>
      </c>
      <c r="M4883" s="19" t="s">
        <v>1260</v>
      </c>
      <c r="O4883" s="32" t="str">
        <f t="shared" si="1644"/>
        <v>E356</v>
      </c>
      <c r="P4883" s="318"/>
      <c r="T4883" s="19" t="s">
        <v>1260</v>
      </c>
    </row>
    <row r="4884" spans="1:20" outlineLevel="2" x14ac:dyDescent="0.25">
      <c r="A4884" t="s">
        <v>396</v>
      </c>
      <c r="B4884" t="str">
        <f t="shared" si="1641"/>
        <v>E356 TSM O/H Cond, Colstrip 1-2 Com-4</v>
      </c>
      <c r="C4884" s="19" t="s">
        <v>1230</v>
      </c>
      <c r="E4884" s="27">
        <v>43220</v>
      </c>
      <c r="F4884" s="249">
        <v>12903738.619999999</v>
      </c>
      <c r="G4884" s="67">
        <v>1.2899999999999998E-2</v>
      </c>
      <c r="H4884" s="250">
        <v>13871.52</v>
      </c>
      <c r="I4884" s="249">
        <f t="shared" si="1642"/>
        <v>12903738.619999999</v>
      </c>
      <c r="J4884" s="67">
        <f t="shared" si="1632"/>
        <v>1.2899999999999998E-2</v>
      </c>
      <c r="K4884" s="259">
        <f t="shared" si="1643"/>
        <v>13871.519016499997</v>
      </c>
      <c r="L4884" s="250">
        <f t="shared" ref="L4884:L4947" si="1645">ROUND(K4884-H4884,2)</f>
        <v>0</v>
      </c>
      <c r="M4884" s="19" t="s">
        <v>1260</v>
      </c>
      <c r="O4884" s="32" t="str">
        <f t="shared" si="1644"/>
        <v>E356</v>
      </c>
      <c r="P4884" s="318"/>
      <c r="T4884" s="19" t="s">
        <v>1260</v>
      </c>
    </row>
    <row r="4885" spans="1:20" outlineLevel="2" x14ac:dyDescent="0.25">
      <c r="A4885" t="s">
        <v>396</v>
      </c>
      <c r="B4885" t="str">
        <f t="shared" si="1641"/>
        <v>E356 TSM O/H Cond, Colstrip 1-2 Com-5</v>
      </c>
      <c r="C4885" s="19" t="s">
        <v>1230</v>
      </c>
      <c r="E4885" s="27">
        <v>43251</v>
      </c>
      <c r="F4885" s="249">
        <v>12903738.619999999</v>
      </c>
      <c r="G4885" s="67">
        <v>1.2899999999999998E-2</v>
      </c>
      <c r="H4885" s="250">
        <v>13871.52</v>
      </c>
      <c r="I4885" s="249">
        <f t="shared" si="1642"/>
        <v>12903738.619999999</v>
      </c>
      <c r="J4885" s="67">
        <f t="shared" si="1632"/>
        <v>1.2899999999999998E-2</v>
      </c>
      <c r="K4885" s="259">
        <f t="shared" si="1643"/>
        <v>13871.519016499997</v>
      </c>
      <c r="L4885" s="250">
        <f t="shared" si="1645"/>
        <v>0</v>
      </c>
      <c r="M4885" s="19" t="s">
        <v>1260</v>
      </c>
      <c r="O4885" s="32" t="str">
        <f t="shared" si="1644"/>
        <v>E356</v>
      </c>
      <c r="P4885" s="318"/>
      <c r="T4885" s="19" t="s">
        <v>1260</v>
      </c>
    </row>
    <row r="4886" spans="1:20" outlineLevel="2" x14ac:dyDescent="0.25">
      <c r="A4886" t="s">
        <v>396</v>
      </c>
      <c r="B4886" t="str">
        <f t="shared" si="1641"/>
        <v>E356 TSM O/H Cond, Colstrip 1-2 Com-6</v>
      </c>
      <c r="C4886" s="19" t="s">
        <v>1230</v>
      </c>
      <c r="E4886" s="27">
        <v>43281</v>
      </c>
      <c r="F4886" s="249">
        <v>12903738.619999999</v>
      </c>
      <c r="G4886" s="67">
        <v>1.2899999999999998E-2</v>
      </c>
      <c r="H4886" s="250">
        <v>13871.52</v>
      </c>
      <c r="I4886" s="249">
        <f t="shared" si="1642"/>
        <v>12903738.619999999</v>
      </c>
      <c r="J4886" s="67">
        <f t="shared" si="1632"/>
        <v>1.2899999999999998E-2</v>
      </c>
      <c r="K4886" s="259">
        <f t="shared" si="1643"/>
        <v>13871.519016499997</v>
      </c>
      <c r="L4886" s="250">
        <f t="shared" si="1645"/>
        <v>0</v>
      </c>
      <c r="M4886" s="19" t="s">
        <v>1260</v>
      </c>
      <c r="O4886" s="32" t="str">
        <f t="shared" si="1644"/>
        <v>E356</v>
      </c>
      <c r="P4886" s="318"/>
      <c r="T4886" s="19" t="s">
        <v>1260</v>
      </c>
    </row>
    <row r="4887" spans="1:20" outlineLevel="2" x14ac:dyDescent="0.25">
      <c r="A4887" t="s">
        <v>396</v>
      </c>
      <c r="B4887" t="str">
        <f t="shared" si="1641"/>
        <v>E356 TSM O/H Cond, Colstrip 1-2 Com-7</v>
      </c>
      <c r="C4887" s="19" t="s">
        <v>1230</v>
      </c>
      <c r="E4887" s="27">
        <v>43312</v>
      </c>
      <c r="F4887" s="249">
        <v>12903738.619999999</v>
      </c>
      <c r="G4887" s="67">
        <v>1.2899999999999998E-2</v>
      </c>
      <c r="H4887" s="250">
        <v>13871.52</v>
      </c>
      <c r="I4887" s="249">
        <f t="shared" si="1642"/>
        <v>12903738.619999999</v>
      </c>
      <c r="J4887" s="67">
        <f t="shared" si="1632"/>
        <v>1.2899999999999998E-2</v>
      </c>
      <c r="K4887" s="259">
        <f t="shared" si="1643"/>
        <v>13871.519016499997</v>
      </c>
      <c r="L4887" s="250">
        <f t="shared" si="1645"/>
        <v>0</v>
      </c>
      <c r="M4887" s="19" t="s">
        <v>1260</v>
      </c>
      <c r="O4887" s="32" t="str">
        <f t="shared" si="1644"/>
        <v>E356</v>
      </c>
      <c r="P4887" s="318"/>
      <c r="T4887" s="19" t="s">
        <v>1260</v>
      </c>
    </row>
    <row r="4888" spans="1:20" outlineLevel="2" x14ac:dyDescent="0.25">
      <c r="A4888" t="s">
        <v>396</v>
      </c>
      <c r="B4888" t="str">
        <f t="shared" si="1641"/>
        <v>E356 TSM O/H Cond, Colstrip 1-2 Com-8</v>
      </c>
      <c r="C4888" s="19" t="s">
        <v>1230</v>
      </c>
      <c r="E4888" s="27">
        <v>43343</v>
      </c>
      <c r="F4888" s="249">
        <v>12903738.619999999</v>
      </c>
      <c r="G4888" s="67">
        <v>1.2899999999999998E-2</v>
      </c>
      <c r="H4888" s="250">
        <v>13871.52</v>
      </c>
      <c r="I4888" s="249">
        <f t="shared" si="1642"/>
        <v>12903738.619999999</v>
      </c>
      <c r="J4888" s="67">
        <f t="shared" si="1632"/>
        <v>1.2899999999999998E-2</v>
      </c>
      <c r="K4888" s="259">
        <f t="shared" si="1643"/>
        <v>13871.519016499997</v>
      </c>
      <c r="L4888" s="250">
        <f t="shared" si="1645"/>
        <v>0</v>
      </c>
      <c r="M4888" s="19" t="s">
        <v>1260</v>
      </c>
      <c r="O4888" s="32" t="str">
        <f t="shared" si="1644"/>
        <v>E356</v>
      </c>
      <c r="P4888" s="318"/>
      <c r="T4888" s="19" t="s">
        <v>1260</v>
      </c>
    </row>
    <row r="4889" spans="1:20" outlineLevel="2" x14ac:dyDescent="0.25">
      <c r="A4889" t="s">
        <v>396</v>
      </c>
      <c r="B4889" t="str">
        <f t="shared" si="1641"/>
        <v>E356 TSM O/H Cond, Colstrip 1-2 Com-9</v>
      </c>
      <c r="C4889" s="19" t="s">
        <v>1230</v>
      </c>
      <c r="E4889" s="27">
        <v>43373</v>
      </c>
      <c r="F4889" s="249">
        <v>12903738.619999999</v>
      </c>
      <c r="G4889" s="67">
        <v>1.2899999999999998E-2</v>
      </c>
      <c r="H4889" s="250">
        <v>13871.52</v>
      </c>
      <c r="I4889" s="249">
        <f t="shared" si="1642"/>
        <v>12903738.619999999</v>
      </c>
      <c r="J4889" s="67">
        <f t="shared" si="1632"/>
        <v>1.2899999999999998E-2</v>
      </c>
      <c r="K4889" s="259">
        <f t="shared" si="1643"/>
        <v>13871.519016499997</v>
      </c>
      <c r="L4889" s="250">
        <f t="shared" si="1645"/>
        <v>0</v>
      </c>
      <c r="M4889" s="19" t="s">
        <v>1260</v>
      </c>
      <c r="O4889" s="32" t="str">
        <f t="shared" si="1644"/>
        <v>E356</v>
      </c>
      <c r="P4889" s="318"/>
      <c r="T4889" s="19" t="s">
        <v>1260</v>
      </c>
    </row>
    <row r="4890" spans="1:20" outlineLevel="2" x14ac:dyDescent="0.25">
      <c r="A4890" t="s">
        <v>396</v>
      </c>
      <c r="B4890" t="str">
        <f t="shared" si="1641"/>
        <v>E356 TSM O/H Cond, Colstrip 1-2 Com-10</v>
      </c>
      <c r="C4890" s="19" t="s">
        <v>1230</v>
      </c>
      <c r="E4890" s="27">
        <v>43404</v>
      </c>
      <c r="F4890" s="249">
        <v>12903738.619999999</v>
      </c>
      <c r="G4890" s="67">
        <v>1.2899999999999998E-2</v>
      </c>
      <c r="H4890" s="250">
        <v>13871.52</v>
      </c>
      <c r="I4890" s="249">
        <f t="shared" si="1642"/>
        <v>12903738.619999999</v>
      </c>
      <c r="J4890" s="67">
        <f t="shared" si="1632"/>
        <v>1.2899999999999998E-2</v>
      </c>
      <c r="K4890" s="259">
        <f t="shared" si="1643"/>
        <v>13871.519016499997</v>
      </c>
      <c r="L4890" s="250">
        <f t="shared" si="1645"/>
        <v>0</v>
      </c>
      <c r="M4890" s="19" t="s">
        <v>1260</v>
      </c>
      <c r="O4890" s="32" t="str">
        <f t="shared" si="1644"/>
        <v>E356</v>
      </c>
      <c r="P4890" s="318"/>
      <c r="T4890" s="19" t="s">
        <v>1260</v>
      </c>
    </row>
    <row r="4891" spans="1:20" outlineLevel="2" x14ac:dyDescent="0.25">
      <c r="A4891" t="s">
        <v>396</v>
      </c>
      <c r="B4891" t="str">
        <f t="shared" si="1641"/>
        <v>E356 TSM O/H Cond, Colstrip 1-2 Com-11</v>
      </c>
      <c r="C4891" s="19" t="s">
        <v>1230</v>
      </c>
      <c r="E4891" s="27">
        <v>43434</v>
      </c>
      <c r="F4891" s="249">
        <v>12903738.619999999</v>
      </c>
      <c r="G4891" s="67">
        <v>1.2899999999999998E-2</v>
      </c>
      <c r="H4891" s="250">
        <v>13871.52</v>
      </c>
      <c r="I4891" s="249">
        <f t="shared" si="1642"/>
        <v>12903738.619999999</v>
      </c>
      <c r="J4891" s="67">
        <f t="shared" si="1632"/>
        <v>1.2899999999999998E-2</v>
      </c>
      <c r="K4891" s="259">
        <f t="shared" si="1643"/>
        <v>13871.519016499997</v>
      </c>
      <c r="L4891" s="250">
        <f t="shared" si="1645"/>
        <v>0</v>
      </c>
      <c r="M4891" s="19" t="s">
        <v>1260</v>
      </c>
      <c r="O4891" s="32" t="str">
        <f t="shared" si="1644"/>
        <v>E356</v>
      </c>
      <c r="P4891" s="318"/>
      <c r="T4891" s="19" t="s">
        <v>1260</v>
      </c>
    </row>
    <row r="4892" spans="1:20" outlineLevel="2" x14ac:dyDescent="0.25">
      <c r="A4892" t="s">
        <v>396</v>
      </c>
      <c r="B4892" t="str">
        <f t="shared" si="1641"/>
        <v>E356 TSM O/H Cond, Colstrip 1-2 Com-12</v>
      </c>
      <c r="C4892" s="19" t="s">
        <v>1230</v>
      </c>
      <c r="E4892" s="27">
        <v>43465</v>
      </c>
      <c r="F4892" s="249">
        <v>12903738.619999999</v>
      </c>
      <c r="G4892" s="67">
        <v>1.2899999999999998E-2</v>
      </c>
      <c r="H4892" s="250">
        <v>13871.52</v>
      </c>
      <c r="I4892" s="249">
        <f t="shared" si="1642"/>
        <v>12903738.619999999</v>
      </c>
      <c r="J4892" s="67">
        <f t="shared" si="1632"/>
        <v>1.2899999999999998E-2</v>
      </c>
      <c r="K4892" s="259">
        <f t="shared" si="1643"/>
        <v>13871.519016499997</v>
      </c>
      <c r="L4892" s="250">
        <f t="shared" si="1645"/>
        <v>0</v>
      </c>
      <c r="M4892" s="19" t="s">
        <v>1260</v>
      </c>
      <c r="O4892" s="32" t="str">
        <f t="shared" si="1644"/>
        <v>E356</v>
      </c>
      <c r="P4892" s="318"/>
      <c r="T4892" s="19" t="s">
        <v>1260</v>
      </c>
    </row>
    <row r="4893" spans="1:20" s="19" customFormat="1" ht="15.75" outlineLevel="1" thickBot="1" x14ac:dyDescent="0.3">
      <c r="A4893" s="28" t="s">
        <v>999</v>
      </c>
      <c r="C4893" s="20" t="s">
        <v>1233</v>
      </c>
      <c r="E4893" s="104" t="s">
        <v>1266</v>
      </c>
      <c r="F4893" s="29"/>
      <c r="G4893" s="30"/>
      <c r="H4893" s="41">
        <f>SUBTOTAL(9,H4881:H4892)</f>
        <v>166458.23999999999</v>
      </c>
      <c r="I4893" s="29"/>
      <c r="J4893" s="30">
        <f t="shared" si="1632"/>
        <v>0</v>
      </c>
      <c r="K4893" s="41">
        <f>SUBTOTAL(9,K4881:K4892)</f>
        <v>166458.228198</v>
      </c>
      <c r="L4893" s="41">
        <f t="shared" si="1645"/>
        <v>-0.01</v>
      </c>
      <c r="O4893" s="32" t="str">
        <f>LEFT(A4893,5)</f>
        <v xml:space="preserve">E356 </v>
      </c>
      <c r="P4893" s="318">
        <f>-L4893/2</f>
        <v>5.0000000000000001E-3</v>
      </c>
    </row>
    <row r="4894" spans="1:20" ht="15.75" outlineLevel="2" thickTop="1" x14ac:dyDescent="0.25">
      <c r="A4894" t="s">
        <v>397</v>
      </c>
      <c r="B4894" t="str">
        <f t="shared" ref="B4894:B4905" si="1646">CONCATENATE(A4894,"-",MONTH(E4894))</f>
        <v>E356 TSM O/H Cond, Colstrip 3-4 Com-1</v>
      </c>
      <c r="C4894" s="19" t="s">
        <v>1230</v>
      </c>
      <c r="E4894" s="27">
        <v>43131</v>
      </c>
      <c r="F4894" s="249">
        <v>19732280.27</v>
      </c>
      <c r="G4894" s="67">
        <v>1.2899999999999998E-2</v>
      </c>
      <c r="H4894" s="250">
        <v>21212.2</v>
      </c>
      <c r="I4894" s="249">
        <f t="shared" ref="I4894:I4905" si="1647">VLOOKUP(CONCATENATE(A4894,"-12"),$B$6:$F$7816,5,FALSE)</f>
        <v>19732280.27</v>
      </c>
      <c r="J4894" s="67">
        <f t="shared" si="1632"/>
        <v>1.2899999999999998E-2</v>
      </c>
      <c r="K4894" s="259">
        <f t="shared" ref="K4894:K4905" si="1648">I4894*J4894/12</f>
        <v>21212.201290249996</v>
      </c>
      <c r="L4894" s="250">
        <f t="shared" si="1645"/>
        <v>0</v>
      </c>
      <c r="M4894" s="19" t="s">
        <v>1260</v>
      </c>
      <c r="O4894" s="32" t="str">
        <f t="shared" ref="O4894:O4905" si="1649">LEFT(A4894,4)</f>
        <v>E356</v>
      </c>
      <c r="P4894" s="318"/>
      <c r="T4894" s="19" t="s">
        <v>1260</v>
      </c>
    </row>
    <row r="4895" spans="1:20" outlineLevel="2" x14ac:dyDescent="0.25">
      <c r="A4895" t="s">
        <v>397</v>
      </c>
      <c r="B4895" t="str">
        <f t="shared" si="1646"/>
        <v>E356 TSM O/H Cond, Colstrip 3-4 Com-2</v>
      </c>
      <c r="C4895" s="19" t="s">
        <v>1230</v>
      </c>
      <c r="E4895" s="27">
        <v>43159</v>
      </c>
      <c r="F4895" s="249">
        <v>19732280.27</v>
      </c>
      <c r="G4895" s="67">
        <v>1.2899999999999998E-2</v>
      </c>
      <c r="H4895" s="250">
        <v>21212.2</v>
      </c>
      <c r="I4895" s="249">
        <f t="shared" si="1647"/>
        <v>19732280.27</v>
      </c>
      <c r="J4895" s="67">
        <f t="shared" si="1632"/>
        <v>1.2899999999999998E-2</v>
      </c>
      <c r="K4895" s="259">
        <f t="shared" si="1648"/>
        <v>21212.201290249996</v>
      </c>
      <c r="L4895" s="250">
        <f t="shared" si="1645"/>
        <v>0</v>
      </c>
      <c r="M4895" s="19" t="s">
        <v>1260</v>
      </c>
      <c r="O4895" s="32" t="str">
        <f t="shared" si="1649"/>
        <v>E356</v>
      </c>
      <c r="P4895" s="318"/>
      <c r="T4895" s="19" t="s">
        <v>1260</v>
      </c>
    </row>
    <row r="4896" spans="1:20" outlineLevel="2" x14ac:dyDescent="0.25">
      <c r="A4896" t="s">
        <v>397</v>
      </c>
      <c r="B4896" t="str">
        <f t="shared" si="1646"/>
        <v>E356 TSM O/H Cond, Colstrip 3-4 Com-3</v>
      </c>
      <c r="C4896" s="19" t="s">
        <v>1230</v>
      </c>
      <c r="E4896" s="27">
        <v>43190</v>
      </c>
      <c r="F4896" s="249">
        <v>19732280.27</v>
      </c>
      <c r="G4896" s="67">
        <v>1.2899999999999998E-2</v>
      </c>
      <c r="H4896" s="250">
        <v>21212.2</v>
      </c>
      <c r="I4896" s="249">
        <f t="shared" si="1647"/>
        <v>19732280.27</v>
      </c>
      <c r="J4896" s="67">
        <f t="shared" si="1632"/>
        <v>1.2899999999999998E-2</v>
      </c>
      <c r="K4896" s="259">
        <f t="shared" si="1648"/>
        <v>21212.201290249996</v>
      </c>
      <c r="L4896" s="250">
        <f t="shared" si="1645"/>
        <v>0</v>
      </c>
      <c r="M4896" s="19" t="s">
        <v>1260</v>
      </c>
      <c r="O4896" s="32" t="str">
        <f t="shared" si="1649"/>
        <v>E356</v>
      </c>
      <c r="P4896" s="318"/>
      <c r="T4896" s="19" t="s">
        <v>1260</v>
      </c>
    </row>
    <row r="4897" spans="1:20" outlineLevel="2" x14ac:dyDescent="0.25">
      <c r="A4897" t="s">
        <v>397</v>
      </c>
      <c r="B4897" t="str">
        <f t="shared" si="1646"/>
        <v>E356 TSM O/H Cond, Colstrip 3-4 Com-4</v>
      </c>
      <c r="C4897" s="19" t="s">
        <v>1230</v>
      </c>
      <c r="E4897" s="27">
        <v>43220</v>
      </c>
      <c r="F4897" s="249">
        <v>19732280.27</v>
      </c>
      <c r="G4897" s="67">
        <v>1.2899999999999998E-2</v>
      </c>
      <c r="H4897" s="250">
        <v>21212.2</v>
      </c>
      <c r="I4897" s="249">
        <f t="shared" si="1647"/>
        <v>19732280.27</v>
      </c>
      <c r="J4897" s="67">
        <f t="shared" si="1632"/>
        <v>1.2899999999999998E-2</v>
      </c>
      <c r="K4897" s="259">
        <f t="shared" si="1648"/>
        <v>21212.201290249996</v>
      </c>
      <c r="L4897" s="250">
        <f t="shared" si="1645"/>
        <v>0</v>
      </c>
      <c r="M4897" s="19" t="s">
        <v>1260</v>
      </c>
      <c r="O4897" s="32" t="str">
        <f t="shared" si="1649"/>
        <v>E356</v>
      </c>
      <c r="P4897" s="318"/>
      <c r="T4897" s="19" t="s">
        <v>1260</v>
      </c>
    </row>
    <row r="4898" spans="1:20" outlineLevel="2" x14ac:dyDescent="0.25">
      <c r="A4898" t="s">
        <v>397</v>
      </c>
      <c r="B4898" t="str">
        <f t="shared" si="1646"/>
        <v>E356 TSM O/H Cond, Colstrip 3-4 Com-5</v>
      </c>
      <c r="C4898" s="19" t="s">
        <v>1230</v>
      </c>
      <c r="E4898" s="27">
        <v>43251</v>
      </c>
      <c r="F4898" s="249">
        <v>19732280.27</v>
      </c>
      <c r="G4898" s="67">
        <v>1.2899999999999998E-2</v>
      </c>
      <c r="H4898" s="250">
        <v>21212.2</v>
      </c>
      <c r="I4898" s="249">
        <f t="shared" si="1647"/>
        <v>19732280.27</v>
      </c>
      <c r="J4898" s="67">
        <f t="shared" si="1632"/>
        <v>1.2899999999999998E-2</v>
      </c>
      <c r="K4898" s="259">
        <f t="shared" si="1648"/>
        <v>21212.201290249996</v>
      </c>
      <c r="L4898" s="250">
        <f t="shared" si="1645"/>
        <v>0</v>
      </c>
      <c r="M4898" s="19" t="s">
        <v>1260</v>
      </c>
      <c r="O4898" s="32" t="str">
        <f t="shared" si="1649"/>
        <v>E356</v>
      </c>
      <c r="P4898" s="318"/>
      <c r="T4898" s="19" t="s">
        <v>1260</v>
      </c>
    </row>
    <row r="4899" spans="1:20" outlineLevel="2" x14ac:dyDescent="0.25">
      <c r="A4899" t="s">
        <v>397</v>
      </c>
      <c r="B4899" t="str">
        <f t="shared" si="1646"/>
        <v>E356 TSM O/H Cond, Colstrip 3-4 Com-6</v>
      </c>
      <c r="C4899" s="19" t="s">
        <v>1230</v>
      </c>
      <c r="E4899" s="27">
        <v>43281</v>
      </c>
      <c r="F4899" s="249">
        <v>19732280.27</v>
      </c>
      <c r="G4899" s="67">
        <v>1.2899999999999998E-2</v>
      </c>
      <c r="H4899" s="250">
        <v>21212.2</v>
      </c>
      <c r="I4899" s="249">
        <f t="shared" si="1647"/>
        <v>19732280.27</v>
      </c>
      <c r="J4899" s="67">
        <f t="shared" si="1632"/>
        <v>1.2899999999999998E-2</v>
      </c>
      <c r="K4899" s="259">
        <f t="shared" si="1648"/>
        <v>21212.201290249996</v>
      </c>
      <c r="L4899" s="250">
        <f t="shared" si="1645"/>
        <v>0</v>
      </c>
      <c r="M4899" s="19" t="s">
        <v>1260</v>
      </c>
      <c r="O4899" s="32" t="str">
        <f t="shared" si="1649"/>
        <v>E356</v>
      </c>
      <c r="P4899" s="318"/>
      <c r="T4899" s="19" t="s">
        <v>1260</v>
      </c>
    </row>
    <row r="4900" spans="1:20" outlineLevel="2" x14ac:dyDescent="0.25">
      <c r="A4900" t="s">
        <v>397</v>
      </c>
      <c r="B4900" t="str">
        <f t="shared" si="1646"/>
        <v>E356 TSM O/H Cond, Colstrip 3-4 Com-7</v>
      </c>
      <c r="C4900" s="19" t="s">
        <v>1230</v>
      </c>
      <c r="E4900" s="27">
        <v>43312</v>
      </c>
      <c r="F4900" s="249">
        <v>19732280.27</v>
      </c>
      <c r="G4900" s="67">
        <v>1.2899999999999998E-2</v>
      </c>
      <c r="H4900" s="250">
        <v>21212.2</v>
      </c>
      <c r="I4900" s="249">
        <f t="shared" si="1647"/>
        <v>19732280.27</v>
      </c>
      <c r="J4900" s="67">
        <f t="shared" si="1632"/>
        <v>1.2899999999999998E-2</v>
      </c>
      <c r="K4900" s="259">
        <f t="shared" si="1648"/>
        <v>21212.201290249996</v>
      </c>
      <c r="L4900" s="250">
        <f t="shared" si="1645"/>
        <v>0</v>
      </c>
      <c r="M4900" s="19" t="s">
        <v>1260</v>
      </c>
      <c r="O4900" s="32" t="str">
        <f t="shared" si="1649"/>
        <v>E356</v>
      </c>
      <c r="P4900" s="318"/>
      <c r="T4900" s="19" t="s">
        <v>1260</v>
      </c>
    </row>
    <row r="4901" spans="1:20" outlineLevel="2" x14ac:dyDescent="0.25">
      <c r="A4901" t="s">
        <v>397</v>
      </c>
      <c r="B4901" t="str">
        <f t="shared" si="1646"/>
        <v>E356 TSM O/H Cond, Colstrip 3-4 Com-8</v>
      </c>
      <c r="C4901" s="19" t="s">
        <v>1230</v>
      </c>
      <c r="E4901" s="27">
        <v>43343</v>
      </c>
      <c r="F4901" s="249">
        <v>19732280.27</v>
      </c>
      <c r="G4901" s="67">
        <v>1.2899999999999998E-2</v>
      </c>
      <c r="H4901" s="250">
        <v>21212.2</v>
      </c>
      <c r="I4901" s="249">
        <f t="shared" si="1647"/>
        <v>19732280.27</v>
      </c>
      <c r="J4901" s="67">
        <f t="shared" si="1632"/>
        <v>1.2899999999999998E-2</v>
      </c>
      <c r="K4901" s="259">
        <f t="shared" si="1648"/>
        <v>21212.201290249996</v>
      </c>
      <c r="L4901" s="250">
        <f t="shared" si="1645"/>
        <v>0</v>
      </c>
      <c r="M4901" s="19" t="s">
        <v>1260</v>
      </c>
      <c r="O4901" s="32" t="str">
        <f t="shared" si="1649"/>
        <v>E356</v>
      </c>
      <c r="P4901" s="318"/>
      <c r="T4901" s="19" t="s">
        <v>1260</v>
      </c>
    </row>
    <row r="4902" spans="1:20" outlineLevel="2" x14ac:dyDescent="0.25">
      <c r="A4902" t="s">
        <v>397</v>
      </c>
      <c r="B4902" t="str">
        <f t="shared" si="1646"/>
        <v>E356 TSM O/H Cond, Colstrip 3-4 Com-9</v>
      </c>
      <c r="C4902" s="19" t="s">
        <v>1230</v>
      </c>
      <c r="E4902" s="27">
        <v>43373</v>
      </c>
      <c r="F4902" s="249">
        <v>19732280.27</v>
      </c>
      <c r="G4902" s="67">
        <v>1.2899999999999998E-2</v>
      </c>
      <c r="H4902" s="250">
        <v>21212.2</v>
      </c>
      <c r="I4902" s="249">
        <f t="shared" si="1647"/>
        <v>19732280.27</v>
      </c>
      <c r="J4902" s="67">
        <f t="shared" si="1632"/>
        <v>1.2899999999999998E-2</v>
      </c>
      <c r="K4902" s="259">
        <f t="shared" si="1648"/>
        <v>21212.201290249996</v>
      </c>
      <c r="L4902" s="250">
        <f t="shared" si="1645"/>
        <v>0</v>
      </c>
      <c r="M4902" s="19" t="s">
        <v>1260</v>
      </c>
      <c r="O4902" s="32" t="str">
        <f t="shared" si="1649"/>
        <v>E356</v>
      </c>
      <c r="P4902" s="318"/>
      <c r="T4902" s="19" t="s">
        <v>1260</v>
      </c>
    </row>
    <row r="4903" spans="1:20" outlineLevel="2" x14ac:dyDescent="0.25">
      <c r="A4903" t="s">
        <v>397</v>
      </c>
      <c r="B4903" t="str">
        <f t="shared" si="1646"/>
        <v>E356 TSM O/H Cond, Colstrip 3-4 Com-10</v>
      </c>
      <c r="C4903" s="19" t="s">
        <v>1230</v>
      </c>
      <c r="E4903" s="27">
        <v>43404</v>
      </c>
      <c r="F4903" s="249">
        <v>19732280.27</v>
      </c>
      <c r="G4903" s="67">
        <v>1.2899999999999998E-2</v>
      </c>
      <c r="H4903" s="250">
        <v>21212.2</v>
      </c>
      <c r="I4903" s="249">
        <f t="shared" si="1647"/>
        <v>19732280.27</v>
      </c>
      <c r="J4903" s="67">
        <f t="shared" si="1632"/>
        <v>1.2899999999999998E-2</v>
      </c>
      <c r="K4903" s="259">
        <f t="shared" si="1648"/>
        <v>21212.201290249996</v>
      </c>
      <c r="L4903" s="250">
        <f t="shared" si="1645"/>
        <v>0</v>
      </c>
      <c r="M4903" s="19" t="s">
        <v>1260</v>
      </c>
      <c r="O4903" s="32" t="str">
        <f t="shared" si="1649"/>
        <v>E356</v>
      </c>
      <c r="P4903" s="318"/>
      <c r="T4903" s="19" t="s">
        <v>1260</v>
      </c>
    </row>
    <row r="4904" spans="1:20" outlineLevel="2" x14ac:dyDescent="0.25">
      <c r="A4904" t="s">
        <v>397</v>
      </c>
      <c r="B4904" t="str">
        <f t="shared" si="1646"/>
        <v>E356 TSM O/H Cond, Colstrip 3-4 Com-11</v>
      </c>
      <c r="C4904" s="19" t="s">
        <v>1230</v>
      </c>
      <c r="E4904" s="27">
        <v>43434</v>
      </c>
      <c r="F4904" s="249">
        <v>19732280.27</v>
      </c>
      <c r="G4904" s="67">
        <v>1.2899999999999998E-2</v>
      </c>
      <c r="H4904" s="250">
        <v>21212.2</v>
      </c>
      <c r="I4904" s="249">
        <f t="shared" si="1647"/>
        <v>19732280.27</v>
      </c>
      <c r="J4904" s="67">
        <f t="shared" si="1632"/>
        <v>1.2899999999999998E-2</v>
      </c>
      <c r="K4904" s="259">
        <f t="shared" si="1648"/>
        <v>21212.201290249996</v>
      </c>
      <c r="L4904" s="250">
        <f t="shared" si="1645"/>
        <v>0</v>
      </c>
      <c r="M4904" s="19" t="s">
        <v>1260</v>
      </c>
      <c r="O4904" s="32" t="str">
        <f t="shared" si="1649"/>
        <v>E356</v>
      </c>
      <c r="P4904" s="318"/>
      <c r="T4904" s="19" t="s">
        <v>1260</v>
      </c>
    </row>
    <row r="4905" spans="1:20" outlineLevel="2" x14ac:dyDescent="0.25">
      <c r="A4905" t="s">
        <v>397</v>
      </c>
      <c r="B4905" t="str">
        <f t="shared" si="1646"/>
        <v>E356 TSM O/H Cond, Colstrip 3-4 Com-12</v>
      </c>
      <c r="C4905" s="19" t="s">
        <v>1230</v>
      </c>
      <c r="E4905" s="27">
        <v>43465</v>
      </c>
      <c r="F4905" s="249">
        <v>19732280.27</v>
      </c>
      <c r="G4905" s="67">
        <v>1.2899999999999998E-2</v>
      </c>
      <c r="H4905" s="250">
        <v>21212.2</v>
      </c>
      <c r="I4905" s="249">
        <f t="shared" si="1647"/>
        <v>19732280.27</v>
      </c>
      <c r="J4905" s="67">
        <f t="shared" si="1632"/>
        <v>1.2899999999999998E-2</v>
      </c>
      <c r="K4905" s="259">
        <f t="shared" si="1648"/>
        <v>21212.201290249996</v>
      </c>
      <c r="L4905" s="250">
        <f t="shared" si="1645"/>
        <v>0</v>
      </c>
      <c r="M4905" s="19" t="s">
        <v>1260</v>
      </c>
      <c r="O4905" s="32" t="str">
        <f t="shared" si="1649"/>
        <v>E356</v>
      </c>
      <c r="P4905" s="318"/>
      <c r="T4905" s="19" t="s">
        <v>1260</v>
      </c>
    </row>
    <row r="4906" spans="1:20" s="19" customFormat="1" ht="15.75" outlineLevel="1" thickBot="1" x14ac:dyDescent="0.3">
      <c r="A4906" s="28" t="s">
        <v>1000</v>
      </c>
      <c r="C4906" s="20" t="s">
        <v>1233</v>
      </c>
      <c r="E4906" s="104" t="s">
        <v>1266</v>
      </c>
      <c r="F4906" s="29"/>
      <c r="G4906" s="30"/>
      <c r="H4906" s="41">
        <f>SUBTOTAL(9,H4894:H4905)</f>
        <v>254546.40000000005</v>
      </c>
      <c r="I4906" s="29"/>
      <c r="J4906" s="30">
        <f t="shared" si="1632"/>
        <v>0</v>
      </c>
      <c r="K4906" s="41">
        <f>SUBTOTAL(9,K4894:K4905)</f>
        <v>254546.41548299996</v>
      </c>
      <c r="L4906" s="41">
        <f t="shared" si="1645"/>
        <v>0.02</v>
      </c>
      <c r="O4906" s="32" t="str">
        <f>LEFT(A4906,5)</f>
        <v xml:space="preserve">E356 </v>
      </c>
      <c r="P4906" s="318">
        <f>-L4906/2</f>
        <v>-0.01</v>
      </c>
    </row>
    <row r="4907" spans="1:20" ht="15.75" outlineLevel="2" thickTop="1" x14ac:dyDescent="0.25">
      <c r="A4907" t="s">
        <v>398</v>
      </c>
      <c r="B4907" t="str">
        <f t="shared" ref="B4907:B4918" si="1650">CONCATENATE(A4907,"-",MONTH(E4907))</f>
        <v>E356 TSM O/H Cond, N Intertie-1</v>
      </c>
      <c r="C4907" s="19" t="s">
        <v>1230</v>
      </c>
      <c r="E4907" s="27">
        <v>43131</v>
      </c>
      <c r="F4907" s="249">
        <v>12700859.529999999</v>
      </c>
      <c r="G4907" s="67">
        <v>1.2899999999999998E-2</v>
      </c>
      <c r="H4907" s="250">
        <v>13653.43</v>
      </c>
      <c r="I4907" s="249">
        <f t="shared" ref="I4907:I4918" si="1651">VLOOKUP(CONCATENATE(A4907,"-12"),$B$6:$F$7816,5,FALSE)</f>
        <v>12700859.529999999</v>
      </c>
      <c r="J4907" s="67">
        <f t="shared" si="1632"/>
        <v>1.2899999999999998E-2</v>
      </c>
      <c r="K4907" s="259">
        <f t="shared" ref="K4907:K4918" si="1652">I4907*J4907/12</f>
        <v>13653.423994749997</v>
      </c>
      <c r="L4907" s="250">
        <f t="shared" si="1645"/>
        <v>-0.01</v>
      </c>
      <c r="M4907" s="19" t="s">
        <v>1260</v>
      </c>
      <c r="O4907" s="32" t="str">
        <f t="shared" ref="O4907:O4918" si="1653">LEFT(A4907,4)</f>
        <v>E356</v>
      </c>
      <c r="P4907" s="318"/>
      <c r="T4907" s="19" t="s">
        <v>1260</v>
      </c>
    </row>
    <row r="4908" spans="1:20" outlineLevel="2" x14ac:dyDescent="0.25">
      <c r="A4908" t="s">
        <v>398</v>
      </c>
      <c r="B4908" t="str">
        <f t="shared" si="1650"/>
        <v>E356 TSM O/H Cond, N Intertie-2</v>
      </c>
      <c r="C4908" s="19" t="s">
        <v>1230</v>
      </c>
      <c r="E4908" s="27">
        <v>43159</v>
      </c>
      <c r="F4908" s="249">
        <v>12700859.529999999</v>
      </c>
      <c r="G4908" s="67">
        <v>1.2899999999999998E-2</v>
      </c>
      <c r="H4908" s="250">
        <v>13653.43</v>
      </c>
      <c r="I4908" s="249">
        <f t="shared" si="1651"/>
        <v>12700859.529999999</v>
      </c>
      <c r="J4908" s="67">
        <f t="shared" si="1632"/>
        <v>1.2899999999999998E-2</v>
      </c>
      <c r="K4908" s="259">
        <f t="shared" si="1652"/>
        <v>13653.423994749997</v>
      </c>
      <c r="L4908" s="250">
        <f t="shared" si="1645"/>
        <v>-0.01</v>
      </c>
      <c r="M4908" s="19" t="s">
        <v>1260</v>
      </c>
      <c r="O4908" s="32" t="str">
        <f t="shared" si="1653"/>
        <v>E356</v>
      </c>
      <c r="P4908" s="318"/>
      <c r="T4908" s="19" t="s">
        <v>1260</v>
      </c>
    </row>
    <row r="4909" spans="1:20" outlineLevel="2" x14ac:dyDescent="0.25">
      <c r="A4909" t="s">
        <v>398</v>
      </c>
      <c r="B4909" t="str">
        <f t="shared" si="1650"/>
        <v>E356 TSM O/H Cond, N Intertie-3</v>
      </c>
      <c r="C4909" s="19" t="s">
        <v>1230</v>
      </c>
      <c r="E4909" s="27">
        <v>43190</v>
      </c>
      <c r="F4909" s="249">
        <v>12700859.529999999</v>
      </c>
      <c r="G4909" s="67">
        <v>1.2899999999999998E-2</v>
      </c>
      <c r="H4909" s="250">
        <v>13653.43</v>
      </c>
      <c r="I4909" s="249">
        <f t="shared" si="1651"/>
        <v>12700859.529999999</v>
      </c>
      <c r="J4909" s="67">
        <f t="shared" si="1632"/>
        <v>1.2899999999999998E-2</v>
      </c>
      <c r="K4909" s="259">
        <f t="shared" si="1652"/>
        <v>13653.423994749997</v>
      </c>
      <c r="L4909" s="250">
        <f t="shared" si="1645"/>
        <v>-0.01</v>
      </c>
      <c r="M4909" s="19" t="s">
        <v>1260</v>
      </c>
      <c r="O4909" s="32" t="str">
        <f t="shared" si="1653"/>
        <v>E356</v>
      </c>
      <c r="P4909" s="318"/>
      <c r="T4909" s="19" t="s">
        <v>1260</v>
      </c>
    </row>
    <row r="4910" spans="1:20" outlineLevel="2" x14ac:dyDescent="0.25">
      <c r="A4910" t="s">
        <v>398</v>
      </c>
      <c r="B4910" t="str">
        <f t="shared" si="1650"/>
        <v>E356 TSM O/H Cond, N Intertie-4</v>
      </c>
      <c r="C4910" s="19" t="s">
        <v>1230</v>
      </c>
      <c r="E4910" s="27">
        <v>43220</v>
      </c>
      <c r="F4910" s="249">
        <v>12700859.529999999</v>
      </c>
      <c r="G4910" s="67">
        <v>1.2899999999999998E-2</v>
      </c>
      <c r="H4910" s="250">
        <v>13653.43</v>
      </c>
      <c r="I4910" s="249">
        <f t="shared" si="1651"/>
        <v>12700859.529999999</v>
      </c>
      <c r="J4910" s="67">
        <f t="shared" ref="J4910:J4973" si="1654">G4910</f>
        <v>1.2899999999999998E-2</v>
      </c>
      <c r="K4910" s="259">
        <f t="shared" si="1652"/>
        <v>13653.423994749997</v>
      </c>
      <c r="L4910" s="250">
        <f t="shared" si="1645"/>
        <v>-0.01</v>
      </c>
      <c r="M4910" s="19" t="s">
        <v>1260</v>
      </c>
      <c r="O4910" s="32" t="str">
        <f t="shared" si="1653"/>
        <v>E356</v>
      </c>
      <c r="P4910" s="318"/>
      <c r="T4910" s="19" t="s">
        <v>1260</v>
      </c>
    </row>
    <row r="4911" spans="1:20" outlineLevel="2" x14ac:dyDescent="0.25">
      <c r="A4911" t="s">
        <v>398</v>
      </c>
      <c r="B4911" t="str">
        <f t="shared" si="1650"/>
        <v>E356 TSM O/H Cond, N Intertie-5</v>
      </c>
      <c r="C4911" s="19" t="s">
        <v>1230</v>
      </c>
      <c r="E4911" s="27">
        <v>43251</v>
      </c>
      <c r="F4911" s="249">
        <v>12700859.529999999</v>
      </c>
      <c r="G4911" s="67">
        <v>1.2899999999999998E-2</v>
      </c>
      <c r="H4911" s="250">
        <v>13653.43</v>
      </c>
      <c r="I4911" s="249">
        <f t="shared" si="1651"/>
        <v>12700859.529999999</v>
      </c>
      <c r="J4911" s="67">
        <f t="shared" si="1654"/>
        <v>1.2899999999999998E-2</v>
      </c>
      <c r="K4911" s="259">
        <f t="shared" si="1652"/>
        <v>13653.423994749997</v>
      </c>
      <c r="L4911" s="250">
        <f t="shared" si="1645"/>
        <v>-0.01</v>
      </c>
      <c r="M4911" s="19" t="s">
        <v>1260</v>
      </c>
      <c r="O4911" s="32" t="str">
        <f t="shared" si="1653"/>
        <v>E356</v>
      </c>
      <c r="P4911" s="318"/>
      <c r="T4911" s="19" t="s">
        <v>1260</v>
      </c>
    </row>
    <row r="4912" spans="1:20" outlineLevel="2" x14ac:dyDescent="0.25">
      <c r="A4912" t="s">
        <v>398</v>
      </c>
      <c r="B4912" t="str">
        <f t="shared" si="1650"/>
        <v>E356 TSM O/H Cond, N Intertie-6</v>
      </c>
      <c r="C4912" s="19" t="s">
        <v>1230</v>
      </c>
      <c r="E4912" s="27">
        <v>43281</v>
      </c>
      <c r="F4912" s="249">
        <v>12700859.529999999</v>
      </c>
      <c r="G4912" s="67">
        <v>1.2899999999999998E-2</v>
      </c>
      <c r="H4912" s="250">
        <v>13653.43</v>
      </c>
      <c r="I4912" s="249">
        <f t="shared" si="1651"/>
        <v>12700859.529999999</v>
      </c>
      <c r="J4912" s="67">
        <f t="shared" si="1654"/>
        <v>1.2899999999999998E-2</v>
      </c>
      <c r="K4912" s="259">
        <f t="shared" si="1652"/>
        <v>13653.423994749997</v>
      </c>
      <c r="L4912" s="250">
        <f t="shared" si="1645"/>
        <v>-0.01</v>
      </c>
      <c r="M4912" s="19" t="s">
        <v>1260</v>
      </c>
      <c r="O4912" s="32" t="str">
        <f t="shared" si="1653"/>
        <v>E356</v>
      </c>
      <c r="P4912" s="318"/>
      <c r="T4912" s="19" t="s">
        <v>1260</v>
      </c>
    </row>
    <row r="4913" spans="1:20" outlineLevel="2" x14ac:dyDescent="0.25">
      <c r="A4913" t="s">
        <v>398</v>
      </c>
      <c r="B4913" t="str">
        <f t="shared" si="1650"/>
        <v>E356 TSM O/H Cond, N Intertie-7</v>
      </c>
      <c r="C4913" s="19" t="s">
        <v>1230</v>
      </c>
      <c r="E4913" s="27">
        <v>43312</v>
      </c>
      <c r="F4913" s="249">
        <v>12700859.529999999</v>
      </c>
      <c r="G4913" s="67">
        <v>1.2899999999999998E-2</v>
      </c>
      <c r="H4913" s="250">
        <v>13653.43</v>
      </c>
      <c r="I4913" s="249">
        <f t="shared" si="1651"/>
        <v>12700859.529999999</v>
      </c>
      <c r="J4913" s="67">
        <f t="shared" si="1654"/>
        <v>1.2899999999999998E-2</v>
      </c>
      <c r="K4913" s="259">
        <f t="shared" si="1652"/>
        <v>13653.423994749997</v>
      </c>
      <c r="L4913" s="250">
        <f t="shared" si="1645"/>
        <v>-0.01</v>
      </c>
      <c r="M4913" s="19" t="s">
        <v>1260</v>
      </c>
      <c r="O4913" s="32" t="str">
        <f t="shared" si="1653"/>
        <v>E356</v>
      </c>
      <c r="P4913" s="318"/>
      <c r="T4913" s="19" t="s">
        <v>1260</v>
      </c>
    </row>
    <row r="4914" spans="1:20" outlineLevel="2" x14ac:dyDescent="0.25">
      <c r="A4914" t="s">
        <v>398</v>
      </c>
      <c r="B4914" t="str">
        <f t="shared" si="1650"/>
        <v>E356 TSM O/H Cond, N Intertie-8</v>
      </c>
      <c r="C4914" s="19" t="s">
        <v>1230</v>
      </c>
      <c r="E4914" s="27">
        <v>43343</v>
      </c>
      <c r="F4914" s="249">
        <v>12700859.529999999</v>
      </c>
      <c r="G4914" s="67">
        <v>1.2899999999999998E-2</v>
      </c>
      <c r="H4914" s="250">
        <v>13653.43</v>
      </c>
      <c r="I4914" s="249">
        <f t="shared" si="1651"/>
        <v>12700859.529999999</v>
      </c>
      <c r="J4914" s="67">
        <f t="shared" si="1654"/>
        <v>1.2899999999999998E-2</v>
      </c>
      <c r="K4914" s="259">
        <f t="shared" si="1652"/>
        <v>13653.423994749997</v>
      </c>
      <c r="L4914" s="250">
        <f t="shared" si="1645"/>
        <v>-0.01</v>
      </c>
      <c r="M4914" s="19" t="s">
        <v>1260</v>
      </c>
      <c r="O4914" s="32" t="str">
        <f t="shared" si="1653"/>
        <v>E356</v>
      </c>
      <c r="P4914" s="318"/>
      <c r="T4914" s="19" t="s">
        <v>1260</v>
      </c>
    </row>
    <row r="4915" spans="1:20" outlineLevel="2" x14ac:dyDescent="0.25">
      <c r="A4915" t="s">
        <v>398</v>
      </c>
      <c r="B4915" t="str">
        <f t="shared" si="1650"/>
        <v>E356 TSM O/H Cond, N Intertie-9</v>
      </c>
      <c r="C4915" s="19" t="s">
        <v>1230</v>
      </c>
      <c r="E4915" s="27">
        <v>43373</v>
      </c>
      <c r="F4915" s="249">
        <v>12700859.529999999</v>
      </c>
      <c r="G4915" s="67">
        <v>1.2899999999999998E-2</v>
      </c>
      <c r="H4915" s="250">
        <v>13653.43</v>
      </c>
      <c r="I4915" s="249">
        <f t="shared" si="1651"/>
        <v>12700859.529999999</v>
      </c>
      <c r="J4915" s="67">
        <f t="shared" si="1654"/>
        <v>1.2899999999999998E-2</v>
      </c>
      <c r="K4915" s="259">
        <f t="shared" si="1652"/>
        <v>13653.423994749997</v>
      </c>
      <c r="L4915" s="250">
        <f t="shared" si="1645"/>
        <v>-0.01</v>
      </c>
      <c r="M4915" s="19" t="s">
        <v>1260</v>
      </c>
      <c r="O4915" s="32" t="str">
        <f t="shared" si="1653"/>
        <v>E356</v>
      </c>
      <c r="P4915" s="318"/>
      <c r="T4915" s="19" t="s">
        <v>1260</v>
      </c>
    </row>
    <row r="4916" spans="1:20" outlineLevel="2" x14ac:dyDescent="0.25">
      <c r="A4916" t="s">
        <v>398</v>
      </c>
      <c r="B4916" t="str">
        <f t="shared" si="1650"/>
        <v>E356 TSM O/H Cond, N Intertie-10</v>
      </c>
      <c r="C4916" s="19" t="s">
        <v>1230</v>
      </c>
      <c r="E4916" s="27">
        <v>43404</v>
      </c>
      <c r="F4916" s="249">
        <v>12700859.529999999</v>
      </c>
      <c r="G4916" s="67">
        <v>1.2899999999999998E-2</v>
      </c>
      <c r="H4916" s="250">
        <v>13653.43</v>
      </c>
      <c r="I4916" s="249">
        <f t="shared" si="1651"/>
        <v>12700859.529999999</v>
      </c>
      <c r="J4916" s="67">
        <f t="shared" si="1654"/>
        <v>1.2899999999999998E-2</v>
      </c>
      <c r="K4916" s="259">
        <f t="shared" si="1652"/>
        <v>13653.423994749997</v>
      </c>
      <c r="L4916" s="250">
        <f t="shared" si="1645"/>
        <v>-0.01</v>
      </c>
      <c r="M4916" s="19" t="s">
        <v>1260</v>
      </c>
      <c r="O4916" s="32" t="str">
        <f t="shared" si="1653"/>
        <v>E356</v>
      </c>
      <c r="P4916" s="318"/>
      <c r="T4916" s="19" t="s">
        <v>1260</v>
      </c>
    </row>
    <row r="4917" spans="1:20" outlineLevel="2" x14ac:dyDescent="0.25">
      <c r="A4917" t="s">
        <v>398</v>
      </c>
      <c r="B4917" t="str">
        <f t="shared" si="1650"/>
        <v>E356 TSM O/H Cond, N Intertie-11</v>
      </c>
      <c r="C4917" s="19" t="s">
        <v>1230</v>
      </c>
      <c r="E4917" s="27">
        <v>43434</v>
      </c>
      <c r="F4917" s="249">
        <v>12700859.529999999</v>
      </c>
      <c r="G4917" s="67">
        <v>1.2899999999999998E-2</v>
      </c>
      <c r="H4917" s="250">
        <v>13653.43</v>
      </c>
      <c r="I4917" s="249">
        <f t="shared" si="1651"/>
        <v>12700859.529999999</v>
      </c>
      <c r="J4917" s="67">
        <f t="shared" si="1654"/>
        <v>1.2899999999999998E-2</v>
      </c>
      <c r="K4917" s="259">
        <f t="shared" si="1652"/>
        <v>13653.423994749997</v>
      </c>
      <c r="L4917" s="250">
        <f t="shared" si="1645"/>
        <v>-0.01</v>
      </c>
      <c r="M4917" s="19" t="s">
        <v>1260</v>
      </c>
      <c r="O4917" s="32" t="str">
        <f t="shared" si="1653"/>
        <v>E356</v>
      </c>
      <c r="P4917" s="318"/>
      <c r="T4917" s="19" t="s">
        <v>1260</v>
      </c>
    </row>
    <row r="4918" spans="1:20" outlineLevel="2" x14ac:dyDescent="0.25">
      <c r="A4918" t="s">
        <v>398</v>
      </c>
      <c r="B4918" t="str">
        <f t="shared" si="1650"/>
        <v>E356 TSM O/H Cond, N Intertie-12</v>
      </c>
      <c r="C4918" s="19" t="s">
        <v>1230</v>
      </c>
      <c r="E4918" s="27">
        <v>43465</v>
      </c>
      <c r="F4918" s="249">
        <v>12700859.529999999</v>
      </c>
      <c r="G4918" s="67">
        <v>1.2899999999999998E-2</v>
      </c>
      <c r="H4918" s="250">
        <v>13653.43</v>
      </c>
      <c r="I4918" s="249">
        <f t="shared" si="1651"/>
        <v>12700859.529999999</v>
      </c>
      <c r="J4918" s="67">
        <f t="shared" si="1654"/>
        <v>1.2899999999999998E-2</v>
      </c>
      <c r="K4918" s="259">
        <f t="shared" si="1652"/>
        <v>13653.423994749997</v>
      </c>
      <c r="L4918" s="250">
        <f t="shared" si="1645"/>
        <v>-0.01</v>
      </c>
      <c r="M4918" s="19" t="s">
        <v>1260</v>
      </c>
      <c r="O4918" s="32" t="str">
        <f t="shared" si="1653"/>
        <v>E356</v>
      </c>
      <c r="P4918" s="318"/>
      <c r="T4918" s="19" t="s">
        <v>1260</v>
      </c>
    </row>
    <row r="4919" spans="1:20" s="19" customFormat="1" ht="15.75" outlineLevel="1" thickBot="1" x14ac:dyDescent="0.3">
      <c r="A4919" s="28" t="s">
        <v>1001</v>
      </c>
      <c r="C4919" s="20" t="s">
        <v>1233</v>
      </c>
      <c r="E4919" s="104" t="s">
        <v>1266</v>
      </c>
      <c r="F4919" s="29"/>
      <c r="G4919" s="30"/>
      <c r="H4919" s="41">
        <f>SUBTOTAL(9,H4907:H4918)</f>
        <v>163841.15999999995</v>
      </c>
      <c r="I4919" s="29"/>
      <c r="J4919" s="30">
        <f t="shared" si="1654"/>
        <v>0</v>
      </c>
      <c r="K4919" s="41">
        <f>SUBTOTAL(9,K4907:K4918)</f>
        <v>163841.08793699997</v>
      </c>
      <c r="L4919" s="41">
        <f t="shared" si="1645"/>
        <v>-7.0000000000000007E-2</v>
      </c>
      <c r="O4919" s="32" t="str">
        <f>LEFT(A4919,5)</f>
        <v xml:space="preserve">E356 </v>
      </c>
      <c r="P4919" s="318">
        <f>-L4919/2</f>
        <v>3.5000000000000003E-2</v>
      </c>
    </row>
    <row r="4920" spans="1:20" ht="15.75" outlineLevel="2" thickTop="1" x14ac:dyDescent="0.25">
      <c r="A4920" t="s">
        <v>399</v>
      </c>
      <c r="B4920" t="str">
        <f t="shared" ref="B4920:B4931" si="1655">CONCATENATE(A4920,"-",MONTH(E4920))</f>
        <v>E356 TSM O/H Cond, Wild Horse-WindR-1</v>
      </c>
      <c r="C4920" s="19" t="s">
        <v>1230</v>
      </c>
      <c r="E4920" s="27">
        <v>43131</v>
      </c>
      <c r="F4920" s="249">
        <v>285559.90000000002</v>
      </c>
      <c r="G4920" s="67">
        <v>1.2899999999999998E-2</v>
      </c>
      <c r="H4920" s="250">
        <v>306.98</v>
      </c>
      <c r="I4920" s="249">
        <f t="shared" ref="I4920:I4931" si="1656">VLOOKUP(CONCATENATE(A4920,"-12"),$B$6:$F$7816,5,FALSE)</f>
        <v>285559.90000000002</v>
      </c>
      <c r="J4920" s="67">
        <f t="shared" si="1654"/>
        <v>1.2899999999999998E-2</v>
      </c>
      <c r="K4920" s="259">
        <f t="shared" ref="K4920:K4931" si="1657">I4920*J4920/12</f>
        <v>306.97689250000002</v>
      </c>
      <c r="L4920" s="250">
        <f t="shared" si="1645"/>
        <v>0</v>
      </c>
      <c r="M4920" s="19" t="s">
        <v>1260</v>
      </c>
      <c r="O4920" s="32" t="str">
        <f t="shared" ref="O4920:O4931" si="1658">LEFT(A4920,4)</f>
        <v>E356</v>
      </c>
      <c r="P4920" s="318"/>
      <c r="T4920" s="19" t="s">
        <v>1260</v>
      </c>
    </row>
    <row r="4921" spans="1:20" outlineLevel="2" x14ac:dyDescent="0.25">
      <c r="A4921" t="s">
        <v>399</v>
      </c>
      <c r="B4921" t="str">
        <f t="shared" si="1655"/>
        <v>E356 TSM O/H Cond, Wild Horse-WindR-2</v>
      </c>
      <c r="C4921" s="19" t="s">
        <v>1230</v>
      </c>
      <c r="E4921" s="27">
        <v>43159</v>
      </c>
      <c r="F4921" s="249">
        <v>285559.90000000002</v>
      </c>
      <c r="G4921" s="67">
        <v>1.2899999999999998E-2</v>
      </c>
      <c r="H4921" s="250">
        <v>306.98</v>
      </c>
      <c r="I4921" s="249">
        <f t="shared" si="1656"/>
        <v>285559.90000000002</v>
      </c>
      <c r="J4921" s="67">
        <f t="shared" si="1654"/>
        <v>1.2899999999999998E-2</v>
      </c>
      <c r="K4921" s="259">
        <f t="shared" si="1657"/>
        <v>306.97689250000002</v>
      </c>
      <c r="L4921" s="250">
        <f t="shared" si="1645"/>
        <v>0</v>
      </c>
      <c r="M4921" s="19" t="s">
        <v>1260</v>
      </c>
      <c r="O4921" s="32" t="str">
        <f t="shared" si="1658"/>
        <v>E356</v>
      </c>
      <c r="P4921" s="318"/>
      <c r="T4921" s="19" t="s">
        <v>1260</v>
      </c>
    </row>
    <row r="4922" spans="1:20" outlineLevel="2" x14ac:dyDescent="0.25">
      <c r="A4922" t="s">
        <v>399</v>
      </c>
      <c r="B4922" t="str">
        <f t="shared" si="1655"/>
        <v>E356 TSM O/H Cond, Wild Horse-WindR-3</v>
      </c>
      <c r="C4922" s="19" t="s">
        <v>1230</v>
      </c>
      <c r="E4922" s="27">
        <v>43190</v>
      </c>
      <c r="F4922" s="249">
        <v>285559.90000000002</v>
      </c>
      <c r="G4922" s="67">
        <v>1.2899999999999998E-2</v>
      </c>
      <c r="H4922" s="250">
        <v>306.98</v>
      </c>
      <c r="I4922" s="249">
        <f t="shared" si="1656"/>
        <v>285559.90000000002</v>
      </c>
      <c r="J4922" s="67">
        <f t="shared" si="1654"/>
        <v>1.2899999999999998E-2</v>
      </c>
      <c r="K4922" s="259">
        <f t="shared" si="1657"/>
        <v>306.97689250000002</v>
      </c>
      <c r="L4922" s="250">
        <f t="shared" si="1645"/>
        <v>0</v>
      </c>
      <c r="M4922" s="19" t="s">
        <v>1260</v>
      </c>
      <c r="O4922" s="32" t="str">
        <f t="shared" si="1658"/>
        <v>E356</v>
      </c>
      <c r="P4922" s="318"/>
      <c r="T4922" s="19" t="s">
        <v>1260</v>
      </c>
    </row>
    <row r="4923" spans="1:20" outlineLevel="2" x14ac:dyDescent="0.25">
      <c r="A4923" t="s">
        <v>399</v>
      </c>
      <c r="B4923" t="str">
        <f t="shared" si="1655"/>
        <v>E356 TSM O/H Cond, Wild Horse-WindR-4</v>
      </c>
      <c r="C4923" s="19" t="s">
        <v>1230</v>
      </c>
      <c r="E4923" s="27">
        <v>43220</v>
      </c>
      <c r="F4923" s="249">
        <v>285559.90000000002</v>
      </c>
      <c r="G4923" s="67">
        <v>1.2899999999999998E-2</v>
      </c>
      <c r="H4923" s="250">
        <v>306.98</v>
      </c>
      <c r="I4923" s="249">
        <f t="shared" si="1656"/>
        <v>285559.90000000002</v>
      </c>
      <c r="J4923" s="67">
        <f t="shared" si="1654"/>
        <v>1.2899999999999998E-2</v>
      </c>
      <c r="K4923" s="259">
        <f t="shared" si="1657"/>
        <v>306.97689250000002</v>
      </c>
      <c r="L4923" s="250">
        <f t="shared" si="1645"/>
        <v>0</v>
      </c>
      <c r="M4923" s="19" t="s">
        <v>1260</v>
      </c>
      <c r="O4923" s="32" t="str">
        <f t="shared" si="1658"/>
        <v>E356</v>
      </c>
      <c r="P4923" s="318"/>
      <c r="T4923" s="19" t="s">
        <v>1260</v>
      </c>
    </row>
    <row r="4924" spans="1:20" outlineLevel="2" x14ac:dyDescent="0.25">
      <c r="A4924" t="s">
        <v>399</v>
      </c>
      <c r="B4924" t="str">
        <f t="shared" si="1655"/>
        <v>E356 TSM O/H Cond, Wild Horse-WindR-5</v>
      </c>
      <c r="C4924" s="19" t="s">
        <v>1230</v>
      </c>
      <c r="E4924" s="27">
        <v>43251</v>
      </c>
      <c r="F4924" s="249">
        <v>285559.90000000002</v>
      </c>
      <c r="G4924" s="67">
        <v>1.2899999999999998E-2</v>
      </c>
      <c r="H4924" s="250">
        <v>306.98</v>
      </c>
      <c r="I4924" s="249">
        <f t="shared" si="1656"/>
        <v>285559.90000000002</v>
      </c>
      <c r="J4924" s="67">
        <f t="shared" si="1654"/>
        <v>1.2899999999999998E-2</v>
      </c>
      <c r="K4924" s="259">
        <f t="shared" si="1657"/>
        <v>306.97689250000002</v>
      </c>
      <c r="L4924" s="250">
        <f t="shared" si="1645"/>
        <v>0</v>
      </c>
      <c r="M4924" s="19" t="s">
        <v>1260</v>
      </c>
      <c r="O4924" s="32" t="str">
        <f t="shared" si="1658"/>
        <v>E356</v>
      </c>
      <c r="P4924" s="318"/>
      <c r="T4924" s="19" t="s">
        <v>1260</v>
      </c>
    </row>
    <row r="4925" spans="1:20" outlineLevel="2" x14ac:dyDescent="0.25">
      <c r="A4925" t="s">
        <v>399</v>
      </c>
      <c r="B4925" t="str">
        <f t="shared" si="1655"/>
        <v>E356 TSM O/H Cond, Wild Horse-WindR-6</v>
      </c>
      <c r="C4925" s="19" t="s">
        <v>1230</v>
      </c>
      <c r="E4925" s="27">
        <v>43281</v>
      </c>
      <c r="F4925" s="249">
        <v>285559.90000000002</v>
      </c>
      <c r="G4925" s="67">
        <v>1.2899999999999998E-2</v>
      </c>
      <c r="H4925" s="250">
        <v>306.98</v>
      </c>
      <c r="I4925" s="249">
        <f t="shared" si="1656"/>
        <v>285559.90000000002</v>
      </c>
      <c r="J4925" s="67">
        <f t="shared" si="1654"/>
        <v>1.2899999999999998E-2</v>
      </c>
      <c r="K4925" s="259">
        <f t="shared" si="1657"/>
        <v>306.97689250000002</v>
      </c>
      <c r="L4925" s="250">
        <f t="shared" si="1645"/>
        <v>0</v>
      </c>
      <c r="M4925" s="19" t="s">
        <v>1260</v>
      </c>
      <c r="O4925" s="32" t="str">
        <f t="shared" si="1658"/>
        <v>E356</v>
      </c>
      <c r="P4925" s="318"/>
      <c r="T4925" s="19" t="s">
        <v>1260</v>
      </c>
    </row>
    <row r="4926" spans="1:20" outlineLevel="2" x14ac:dyDescent="0.25">
      <c r="A4926" t="s">
        <v>399</v>
      </c>
      <c r="B4926" t="str">
        <f t="shared" si="1655"/>
        <v>E356 TSM O/H Cond, Wild Horse-WindR-7</v>
      </c>
      <c r="C4926" s="19" t="s">
        <v>1230</v>
      </c>
      <c r="E4926" s="27">
        <v>43312</v>
      </c>
      <c r="F4926" s="249">
        <v>285559.90000000002</v>
      </c>
      <c r="G4926" s="67">
        <v>1.2899999999999998E-2</v>
      </c>
      <c r="H4926" s="250">
        <v>306.98</v>
      </c>
      <c r="I4926" s="249">
        <f t="shared" si="1656"/>
        <v>285559.90000000002</v>
      </c>
      <c r="J4926" s="67">
        <f t="shared" si="1654"/>
        <v>1.2899999999999998E-2</v>
      </c>
      <c r="K4926" s="259">
        <f t="shared" si="1657"/>
        <v>306.97689250000002</v>
      </c>
      <c r="L4926" s="250">
        <f t="shared" si="1645"/>
        <v>0</v>
      </c>
      <c r="M4926" s="19" t="s">
        <v>1260</v>
      </c>
      <c r="O4926" s="32" t="str">
        <f t="shared" si="1658"/>
        <v>E356</v>
      </c>
      <c r="P4926" s="318"/>
      <c r="T4926" s="19" t="s">
        <v>1260</v>
      </c>
    </row>
    <row r="4927" spans="1:20" outlineLevel="2" x14ac:dyDescent="0.25">
      <c r="A4927" t="s">
        <v>399</v>
      </c>
      <c r="B4927" t="str">
        <f t="shared" si="1655"/>
        <v>E356 TSM O/H Cond, Wild Horse-WindR-8</v>
      </c>
      <c r="C4927" s="19" t="s">
        <v>1230</v>
      </c>
      <c r="E4927" s="27">
        <v>43343</v>
      </c>
      <c r="F4927" s="249">
        <v>285559.90000000002</v>
      </c>
      <c r="G4927" s="67">
        <v>1.2899999999999998E-2</v>
      </c>
      <c r="H4927" s="250">
        <v>306.98</v>
      </c>
      <c r="I4927" s="249">
        <f t="shared" si="1656"/>
        <v>285559.90000000002</v>
      </c>
      <c r="J4927" s="67">
        <f t="shared" si="1654"/>
        <v>1.2899999999999998E-2</v>
      </c>
      <c r="K4927" s="259">
        <f t="shared" si="1657"/>
        <v>306.97689250000002</v>
      </c>
      <c r="L4927" s="250">
        <f t="shared" si="1645"/>
        <v>0</v>
      </c>
      <c r="M4927" s="19" t="s">
        <v>1260</v>
      </c>
      <c r="O4927" s="32" t="str">
        <f t="shared" si="1658"/>
        <v>E356</v>
      </c>
      <c r="P4927" s="318"/>
      <c r="T4927" s="19" t="s">
        <v>1260</v>
      </c>
    </row>
    <row r="4928" spans="1:20" outlineLevel="2" x14ac:dyDescent="0.25">
      <c r="A4928" t="s">
        <v>399</v>
      </c>
      <c r="B4928" t="str">
        <f t="shared" si="1655"/>
        <v>E356 TSM O/H Cond, Wild Horse-WindR-9</v>
      </c>
      <c r="C4928" s="19" t="s">
        <v>1230</v>
      </c>
      <c r="E4928" s="27">
        <v>43373</v>
      </c>
      <c r="F4928" s="249">
        <v>285559.90000000002</v>
      </c>
      <c r="G4928" s="67">
        <v>1.2899999999999998E-2</v>
      </c>
      <c r="H4928" s="250">
        <v>306.98</v>
      </c>
      <c r="I4928" s="249">
        <f t="shared" si="1656"/>
        <v>285559.90000000002</v>
      </c>
      <c r="J4928" s="67">
        <f t="shared" si="1654"/>
        <v>1.2899999999999998E-2</v>
      </c>
      <c r="K4928" s="259">
        <f t="shared" si="1657"/>
        <v>306.97689250000002</v>
      </c>
      <c r="L4928" s="250">
        <f t="shared" si="1645"/>
        <v>0</v>
      </c>
      <c r="M4928" s="19" t="s">
        <v>1260</v>
      </c>
      <c r="O4928" s="32" t="str">
        <f t="shared" si="1658"/>
        <v>E356</v>
      </c>
      <c r="P4928" s="318"/>
      <c r="T4928" s="19" t="s">
        <v>1260</v>
      </c>
    </row>
    <row r="4929" spans="1:20" outlineLevel="2" x14ac:dyDescent="0.25">
      <c r="A4929" t="s">
        <v>399</v>
      </c>
      <c r="B4929" t="str">
        <f t="shared" si="1655"/>
        <v>E356 TSM O/H Cond, Wild Horse-WindR-10</v>
      </c>
      <c r="C4929" s="19" t="s">
        <v>1230</v>
      </c>
      <c r="E4929" s="27">
        <v>43404</v>
      </c>
      <c r="F4929" s="249">
        <v>285559.90000000002</v>
      </c>
      <c r="G4929" s="67">
        <v>1.2899999999999998E-2</v>
      </c>
      <c r="H4929" s="250">
        <v>306.98</v>
      </c>
      <c r="I4929" s="249">
        <f t="shared" si="1656"/>
        <v>285559.90000000002</v>
      </c>
      <c r="J4929" s="67">
        <f t="shared" si="1654"/>
        <v>1.2899999999999998E-2</v>
      </c>
      <c r="K4929" s="259">
        <f t="shared" si="1657"/>
        <v>306.97689250000002</v>
      </c>
      <c r="L4929" s="250">
        <f t="shared" si="1645"/>
        <v>0</v>
      </c>
      <c r="M4929" s="19" t="s">
        <v>1260</v>
      </c>
      <c r="O4929" s="32" t="str">
        <f t="shared" si="1658"/>
        <v>E356</v>
      </c>
      <c r="P4929" s="318"/>
      <c r="T4929" s="19" t="s">
        <v>1260</v>
      </c>
    </row>
    <row r="4930" spans="1:20" outlineLevel="2" x14ac:dyDescent="0.25">
      <c r="A4930" t="s">
        <v>399</v>
      </c>
      <c r="B4930" t="str">
        <f t="shared" si="1655"/>
        <v>E356 TSM O/H Cond, Wild Horse-WindR-11</v>
      </c>
      <c r="C4930" s="19" t="s">
        <v>1230</v>
      </c>
      <c r="E4930" s="27">
        <v>43434</v>
      </c>
      <c r="F4930" s="249">
        <v>285559.90000000002</v>
      </c>
      <c r="G4930" s="67">
        <v>1.2899999999999998E-2</v>
      </c>
      <c r="H4930" s="250">
        <v>306.98</v>
      </c>
      <c r="I4930" s="249">
        <f t="shared" si="1656"/>
        <v>285559.90000000002</v>
      </c>
      <c r="J4930" s="67">
        <f t="shared" si="1654"/>
        <v>1.2899999999999998E-2</v>
      </c>
      <c r="K4930" s="259">
        <f t="shared" si="1657"/>
        <v>306.97689250000002</v>
      </c>
      <c r="L4930" s="250">
        <f t="shared" si="1645"/>
        <v>0</v>
      </c>
      <c r="M4930" s="19" t="s">
        <v>1260</v>
      </c>
      <c r="O4930" s="32" t="str">
        <f t="shared" si="1658"/>
        <v>E356</v>
      </c>
      <c r="P4930" s="318"/>
      <c r="T4930" s="19" t="s">
        <v>1260</v>
      </c>
    </row>
    <row r="4931" spans="1:20" outlineLevel="2" x14ac:dyDescent="0.25">
      <c r="A4931" t="s">
        <v>399</v>
      </c>
      <c r="B4931" t="str">
        <f t="shared" si="1655"/>
        <v>E356 TSM O/H Cond, Wild Horse-WindR-12</v>
      </c>
      <c r="C4931" s="19" t="s">
        <v>1230</v>
      </c>
      <c r="E4931" s="27">
        <v>43465</v>
      </c>
      <c r="F4931" s="249">
        <v>285559.90000000002</v>
      </c>
      <c r="G4931" s="67">
        <v>1.2899999999999998E-2</v>
      </c>
      <c r="H4931" s="250">
        <v>306.98</v>
      </c>
      <c r="I4931" s="249">
        <f t="shared" si="1656"/>
        <v>285559.90000000002</v>
      </c>
      <c r="J4931" s="67">
        <f t="shared" si="1654"/>
        <v>1.2899999999999998E-2</v>
      </c>
      <c r="K4931" s="259">
        <f t="shared" si="1657"/>
        <v>306.97689250000002</v>
      </c>
      <c r="L4931" s="250">
        <f t="shared" si="1645"/>
        <v>0</v>
      </c>
      <c r="M4931" s="19" t="s">
        <v>1260</v>
      </c>
      <c r="O4931" s="32" t="str">
        <f t="shared" si="1658"/>
        <v>E356</v>
      </c>
      <c r="P4931" s="318"/>
      <c r="T4931" s="19" t="s">
        <v>1260</v>
      </c>
    </row>
    <row r="4932" spans="1:20" s="19" customFormat="1" ht="15.75" outlineLevel="1" thickBot="1" x14ac:dyDescent="0.3">
      <c r="A4932" s="28" t="s">
        <v>1002</v>
      </c>
      <c r="C4932" s="20" t="s">
        <v>1233</v>
      </c>
      <c r="E4932" s="104" t="s">
        <v>1266</v>
      </c>
      <c r="F4932" s="29"/>
      <c r="G4932" s="30"/>
      <c r="H4932" s="41">
        <f>SUBTOTAL(9,H4920:H4931)</f>
        <v>3683.76</v>
      </c>
      <c r="I4932" s="29"/>
      <c r="J4932" s="30">
        <f t="shared" si="1654"/>
        <v>0</v>
      </c>
      <c r="K4932" s="41">
        <f>SUBTOTAL(9,K4920:K4931)</f>
        <v>3683.7227099999996</v>
      </c>
      <c r="L4932" s="41">
        <f t="shared" si="1645"/>
        <v>-0.04</v>
      </c>
      <c r="O4932" s="32" t="str">
        <f>LEFT(A4932,5)</f>
        <v xml:space="preserve">E356 </v>
      </c>
      <c r="P4932" s="318">
        <f>-L4932/2</f>
        <v>0.02</v>
      </c>
    </row>
    <row r="4933" spans="1:20" ht="15.75" outlineLevel="2" thickTop="1" x14ac:dyDescent="0.25">
      <c r="A4933" t="s">
        <v>400</v>
      </c>
      <c r="B4933" t="str">
        <f t="shared" ref="B4933:B4944" si="1659">CONCATENATE(A4933,"-",MONTH(E4933))</f>
        <v>E356 TSM O/H Cond, Wind Ridge-NonPr-1</v>
      </c>
      <c r="C4933" s="19" t="s">
        <v>1230</v>
      </c>
      <c r="E4933" s="27">
        <v>43131</v>
      </c>
      <c r="F4933" s="249">
        <v>5400291.8200000003</v>
      </c>
      <c r="G4933" s="67">
        <v>1.2899999999999998E-2</v>
      </c>
      <c r="H4933" s="250">
        <v>5805.3099999999995</v>
      </c>
      <c r="I4933" s="249">
        <f t="shared" ref="I4933:I4944" si="1660">VLOOKUP(CONCATENATE(A4933,"-12"),$B$6:$F$7816,5,FALSE)</f>
        <v>5400291.8200000003</v>
      </c>
      <c r="J4933" s="67">
        <f t="shared" si="1654"/>
        <v>1.2899999999999998E-2</v>
      </c>
      <c r="K4933" s="259">
        <f t="shared" ref="K4933:K4944" si="1661">I4933*J4933/12</f>
        <v>5805.3137065000001</v>
      </c>
      <c r="L4933" s="250">
        <f t="shared" si="1645"/>
        <v>0</v>
      </c>
      <c r="M4933" s="19" t="s">
        <v>1260</v>
      </c>
      <c r="O4933" s="32" t="str">
        <f t="shared" ref="O4933:O4944" si="1662">LEFT(A4933,4)</f>
        <v>E356</v>
      </c>
      <c r="P4933" s="318"/>
      <c r="T4933" s="19" t="s">
        <v>1260</v>
      </c>
    </row>
    <row r="4934" spans="1:20" outlineLevel="2" x14ac:dyDescent="0.25">
      <c r="A4934" t="s">
        <v>400</v>
      </c>
      <c r="B4934" t="str">
        <f t="shared" si="1659"/>
        <v>E356 TSM O/H Cond, Wind Ridge-NonPr-2</v>
      </c>
      <c r="C4934" s="19" t="s">
        <v>1230</v>
      </c>
      <c r="E4934" s="27">
        <v>43159</v>
      </c>
      <c r="F4934" s="249">
        <v>5400291.8200000003</v>
      </c>
      <c r="G4934" s="67">
        <v>1.2899999999999998E-2</v>
      </c>
      <c r="H4934" s="250">
        <v>5805.3099999999995</v>
      </c>
      <c r="I4934" s="249">
        <f t="shared" si="1660"/>
        <v>5400291.8200000003</v>
      </c>
      <c r="J4934" s="67">
        <f t="shared" si="1654"/>
        <v>1.2899999999999998E-2</v>
      </c>
      <c r="K4934" s="259">
        <f t="shared" si="1661"/>
        <v>5805.3137065000001</v>
      </c>
      <c r="L4934" s="250">
        <f t="shared" si="1645"/>
        <v>0</v>
      </c>
      <c r="M4934" s="19" t="s">
        <v>1260</v>
      </c>
      <c r="O4934" s="32" t="str">
        <f t="shared" si="1662"/>
        <v>E356</v>
      </c>
      <c r="P4934" s="318"/>
      <c r="T4934" s="19" t="s">
        <v>1260</v>
      </c>
    </row>
    <row r="4935" spans="1:20" outlineLevel="2" x14ac:dyDescent="0.25">
      <c r="A4935" t="s">
        <v>400</v>
      </c>
      <c r="B4935" t="str">
        <f t="shared" si="1659"/>
        <v>E356 TSM O/H Cond, Wind Ridge-NonPr-3</v>
      </c>
      <c r="C4935" s="19" t="s">
        <v>1230</v>
      </c>
      <c r="E4935" s="27">
        <v>43190</v>
      </c>
      <c r="F4935" s="249">
        <v>5400291.8200000003</v>
      </c>
      <c r="G4935" s="67">
        <v>1.2899999999999998E-2</v>
      </c>
      <c r="H4935" s="250">
        <v>5805.3099999999995</v>
      </c>
      <c r="I4935" s="249">
        <f t="shared" si="1660"/>
        <v>5400291.8200000003</v>
      </c>
      <c r="J4935" s="67">
        <f t="shared" si="1654"/>
        <v>1.2899999999999998E-2</v>
      </c>
      <c r="K4935" s="259">
        <f t="shared" si="1661"/>
        <v>5805.3137065000001</v>
      </c>
      <c r="L4935" s="250">
        <f t="shared" si="1645"/>
        <v>0</v>
      </c>
      <c r="M4935" s="19" t="s">
        <v>1260</v>
      </c>
      <c r="O4935" s="32" t="str">
        <f t="shared" si="1662"/>
        <v>E356</v>
      </c>
      <c r="P4935" s="318"/>
      <c r="T4935" s="19" t="s">
        <v>1260</v>
      </c>
    </row>
    <row r="4936" spans="1:20" outlineLevel="2" x14ac:dyDescent="0.25">
      <c r="A4936" t="s">
        <v>400</v>
      </c>
      <c r="B4936" t="str">
        <f t="shared" si="1659"/>
        <v>E356 TSM O/H Cond, Wind Ridge-NonPr-4</v>
      </c>
      <c r="C4936" s="19" t="s">
        <v>1230</v>
      </c>
      <c r="E4936" s="27">
        <v>43220</v>
      </c>
      <c r="F4936" s="249">
        <v>5400291.8200000003</v>
      </c>
      <c r="G4936" s="67">
        <v>1.2899999999999998E-2</v>
      </c>
      <c r="H4936" s="250">
        <v>5805.3099999999995</v>
      </c>
      <c r="I4936" s="249">
        <f t="shared" si="1660"/>
        <v>5400291.8200000003</v>
      </c>
      <c r="J4936" s="67">
        <f t="shared" si="1654"/>
        <v>1.2899999999999998E-2</v>
      </c>
      <c r="K4936" s="259">
        <f t="shared" si="1661"/>
        <v>5805.3137065000001</v>
      </c>
      <c r="L4936" s="250">
        <f t="shared" si="1645"/>
        <v>0</v>
      </c>
      <c r="M4936" s="19" t="s">
        <v>1260</v>
      </c>
      <c r="O4936" s="32" t="str">
        <f t="shared" si="1662"/>
        <v>E356</v>
      </c>
      <c r="P4936" s="318"/>
      <c r="T4936" s="19" t="s">
        <v>1260</v>
      </c>
    </row>
    <row r="4937" spans="1:20" outlineLevel="2" x14ac:dyDescent="0.25">
      <c r="A4937" t="s">
        <v>400</v>
      </c>
      <c r="B4937" t="str">
        <f t="shared" si="1659"/>
        <v>E356 TSM O/H Cond, Wind Ridge-NonPr-5</v>
      </c>
      <c r="C4937" s="19" t="s">
        <v>1230</v>
      </c>
      <c r="E4937" s="27">
        <v>43251</v>
      </c>
      <c r="F4937" s="249">
        <v>5400291.8200000003</v>
      </c>
      <c r="G4937" s="67">
        <v>1.2899999999999998E-2</v>
      </c>
      <c r="H4937" s="250">
        <v>5805.3099999999995</v>
      </c>
      <c r="I4937" s="249">
        <f t="shared" si="1660"/>
        <v>5400291.8200000003</v>
      </c>
      <c r="J4937" s="67">
        <f t="shared" si="1654"/>
        <v>1.2899999999999998E-2</v>
      </c>
      <c r="K4937" s="259">
        <f t="shared" si="1661"/>
        <v>5805.3137065000001</v>
      </c>
      <c r="L4937" s="250">
        <f t="shared" si="1645"/>
        <v>0</v>
      </c>
      <c r="M4937" s="19" t="s">
        <v>1260</v>
      </c>
      <c r="O4937" s="32" t="str">
        <f t="shared" si="1662"/>
        <v>E356</v>
      </c>
      <c r="P4937" s="318"/>
      <c r="T4937" s="19" t="s">
        <v>1260</v>
      </c>
    </row>
    <row r="4938" spans="1:20" outlineLevel="2" x14ac:dyDescent="0.25">
      <c r="A4938" t="s">
        <v>400</v>
      </c>
      <c r="B4938" t="str">
        <f t="shared" si="1659"/>
        <v>E356 TSM O/H Cond, Wind Ridge-NonPr-6</v>
      </c>
      <c r="C4938" s="19" t="s">
        <v>1230</v>
      </c>
      <c r="E4938" s="27">
        <v>43281</v>
      </c>
      <c r="F4938" s="249">
        <v>5400291.8200000003</v>
      </c>
      <c r="G4938" s="67">
        <v>1.2899999999999998E-2</v>
      </c>
      <c r="H4938" s="250">
        <v>5805.3099999999995</v>
      </c>
      <c r="I4938" s="249">
        <f t="shared" si="1660"/>
        <v>5400291.8200000003</v>
      </c>
      <c r="J4938" s="67">
        <f t="shared" si="1654"/>
        <v>1.2899999999999998E-2</v>
      </c>
      <c r="K4938" s="259">
        <f t="shared" si="1661"/>
        <v>5805.3137065000001</v>
      </c>
      <c r="L4938" s="250">
        <f t="shared" si="1645"/>
        <v>0</v>
      </c>
      <c r="M4938" s="19" t="s">
        <v>1260</v>
      </c>
      <c r="O4938" s="32" t="str">
        <f t="shared" si="1662"/>
        <v>E356</v>
      </c>
      <c r="P4938" s="318"/>
      <c r="T4938" s="19" t="s">
        <v>1260</v>
      </c>
    </row>
    <row r="4939" spans="1:20" outlineLevel="2" x14ac:dyDescent="0.25">
      <c r="A4939" t="s">
        <v>400</v>
      </c>
      <c r="B4939" t="str">
        <f t="shared" si="1659"/>
        <v>E356 TSM O/H Cond, Wind Ridge-NonPr-7</v>
      </c>
      <c r="C4939" s="19" t="s">
        <v>1230</v>
      </c>
      <c r="E4939" s="27">
        <v>43312</v>
      </c>
      <c r="F4939" s="249">
        <v>5400291.8200000003</v>
      </c>
      <c r="G4939" s="67">
        <v>1.2899999999999998E-2</v>
      </c>
      <c r="H4939" s="250">
        <v>5805.3099999999995</v>
      </c>
      <c r="I4939" s="249">
        <f t="shared" si="1660"/>
        <v>5400291.8200000003</v>
      </c>
      <c r="J4939" s="67">
        <f t="shared" si="1654"/>
        <v>1.2899999999999998E-2</v>
      </c>
      <c r="K4939" s="259">
        <f t="shared" si="1661"/>
        <v>5805.3137065000001</v>
      </c>
      <c r="L4939" s="250">
        <f t="shared" si="1645"/>
        <v>0</v>
      </c>
      <c r="M4939" s="19" t="s">
        <v>1260</v>
      </c>
      <c r="O4939" s="32" t="str">
        <f t="shared" si="1662"/>
        <v>E356</v>
      </c>
      <c r="P4939" s="318"/>
      <c r="T4939" s="19" t="s">
        <v>1260</v>
      </c>
    </row>
    <row r="4940" spans="1:20" outlineLevel="2" x14ac:dyDescent="0.25">
      <c r="A4940" t="s">
        <v>400</v>
      </c>
      <c r="B4940" t="str">
        <f t="shared" si="1659"/>
        <v>E356 TSM O/H Cond, Wind Ridge-NonPr-8</v>
      </c>
      <c r="C4940" s="19" t="s">
        <v>1230</v>
      </c>
      <c r="E4940" s="27">
        <v>43343</v>
      </c>
      <c r="F4940" s="249">
        <v>5400291.8200000003</v>
      </c>
      <c r="G4940" s="67">
        <v>1.2899999999999998E-2</v>
      </c>
      <c r="H4940" s="250">
        <v>5805.3099999999995</v>
      </c>
      <c r="I4940" s="249">
        <f t="shared" si="1660"/>
        <v>5400291.8200000003</v>
      </c>
      <c r="J4940" s="67">
        <f t="shared" si="1654"/>
        <v>1.2899999999999998E-2</v>
      </c>
      <c r="K4940" s="259">
        <f t="shared" si="1661"/>
        <v>5805.3137065000001</v>
      </c>
      <c r="L4940" s="250">
        <f t="shared" si="1645"/>
        <v>0</v>
      </c>
      <c r="M4940" s="19" t="s">
        <v>1260</v>
      </c>
      <c r="O4940" s="32" t="str">
        <f t="shared" si="1662"/>
        <v>E356</v>
      </c>
      <c r="P4940" s="318"/>
      <c r="T4940" s="19" t="s">
        <v>1260</v>
      </c>
    </row>
    <row r="4941" spans="1:20" outlineLevel="2" x14ac:dyDescent="0.25">
      <c r="A4941" t="s">
        <v>400</v>
      </c>
      <c r="B4941" t="str">
        <f t="shared" si="1659"/>
        <v>E356 TSM O/H Cond, Wind Ridge-NonPr-9</v>
      </c>
      <c r="C4941" s="19" t="s">
        <v>1230</v>
      </c>
      <c r="E4941" s="27">
        <v>43373</v>
      </c>
      <c r="F4941" s="249">
        <v>5400291.8200000003</v>
      </c>
      <c r="G4941" s="67">
        <v>1.2899999999999998E-2</v>
      </c>
      <c r="H4941" s="250">
        <v>5805.3099999999995</v>
      </c>
      <c r="I4941" s="249">
        <f t="shared" si="1660"/>
        <v>5400291.8200000003</v>
      </c>
      <c r="J4941" s="67">
        <f t="shared" si="1654"/>
        <v>1.2899999999999998E-2</v>
      </c>
      <c r="K4941" s="259">
        <f t="shared" si="1661"/>
        <v>5805.3137065000001</v>
      </c>
      <c r="L4941" s="250">
        <f t="shared" si="1645"/>
        <v>0</v>
      </c>
      <c r="M4941" s="19" t="s">
        <v>1260</v>
      </c>
      <c r="O4941" s="32" t="str">
        <f t="shared" si="1662"/>
        <v>E356</v>
      </c>
      <c r="P4941" s="318"/>
      <c r="T4941" s="19" t="s">
        <v>1260</v>
      </c>
    </row>
    <row r="4942" spans="1:20" outlineLevel="2" x14ac:dyDescent="0.25">
      <c r="A4942" t="s">
        <v>400</v>
      </c>
      <c r="B4942" t="str">
        <f t="shared" si="1659"/>
        <v>E356 TSM O/H Cond, Wind Ridge-NonPr-10</v>
      </c>
      <c r="C4942" s="19" t="s">
        <v>1230</v>
      </c>
      <c r="E4942" s="27">
        <v>43404</v>
      </c>
      <c r="F4942" s="249">
        <v>5400291.8200000003</v>
      </c>
      <c r="G4942" s="67">
        <v>1.2899999999999998E-2</v>
      </c>
      <c r="H4942" s="250">
        <v>5805.3099999999995</v>
      </c>
      <c r="I4942" s="249">
        <f t="shared" si="1660"/>
        <v>5400291.8200000003</v>
      </c>
      <c r="J4942" s="67">
        <f t="shared" si="1654"/>
        <v>1.2899999999999998E-2</v>
      </c>
      <c r="K4942" s="259">
        <f t="shared" si="1661"/>
        <v>5805.3137065000001</v>
      </c>
      <c r="L4942" s="250">
        <f t="shared" si="1645"/>
        <v>0</v>
      </c>
      <c r="M4942" s="19" t="s">
        <v>1260</v>
      </c>
      <c r="O4942" s="32" t="str">
        <f t="shared" si="1662"/>
        <v>E356</v>
      </c>
      <c r="P4942" s="318"/>
      <c r="T4942" s="19" t="s">
        <v>1260</v>
      </c>
    </row>
    <row r="4943" spans="1:20" outlineLevel="2" x14ac:dyDescent="0.25">
      <c r="A4943" t="s">
        <v>400</v>
      </c>
      <c r="B4943" t="str">
        <f t="shared" si="1659"/>
        <v>E356 TSM O/H Cond, Wind Ridge-NonPr-11</v>
      </c>
      <c r="C4943" s="19" t="s">
        <v>1230</v>
      </c>
      <c r="E4943" s="27">
        <v>43434</v>
      </c>
      <c r="F4943" s="249">
        <v>5400291.8200000003</v>
      </c>
      <c r="G4943" s="67">
        <v>1.2899999999999998E-2</v>
      </c>
      <c r="H4943" s="250">
        <v>5805.3099999999995</v>
      </c>
      <c r="I4943" s="249">
        <f t="shared" si="1660"/>
        <v>5400291.8200000003</v>
      </c>
      <c r="J4943" s="67">
        <f t="shared" si="1654"/>
        <v>1.2899999999999998E-2</v>
      </c>
      <c r="K4943" s="259">
        <f t="shared" si="1661"/>
        <v>5805.3137065000001</v>
      </c>
      <c r="L4943" s="250">
        <f t="shared" si="1645"/>
        <v>0</v>
      </c>
      <c r="M4943" s="19" t="s">
        <v>1260</v>
      </c>
      <c r="O4943" s="32" t="str">
        <f t="shared" si="1662"/>
        <v>E356</v>
      </c>
      <c r="P4943" s="318"/>
      <c r="T4943" s="19" t="s">
        <v>1260</v>
      </c>
    </row>
    <row r="4944" spans="1:20" outlineLevel="2" x14ac:dyDescent="0.25">
      <c r="A4944" t="s">
        <v>400</v>
      </c>
      <c r="B4944" t="str">
        <f t="shared" si="1659"/>
        <v>E356 TSM O/H Cond, Wind Ridge-NonPr-12</v>
      </c>
      <c r="C4944" s="19" t="s">
        <v>1230</v>
      </c>
      <c r="E4944" s="27">
        <v>43465</v>
      </c>
      <c r="F4944" s="249">
        <v>5400291.8200000003</v>
      </c>
      <c r="G4944" s="67">
        <v>1.2899999999999998E-2</v>
      </c>
      <c r="H4944" s="250">
        <v>5805.3099999999995</v>
      </c>
      <c r="I4944" s="249">
        <f t="shared" si="1660"/>
        <v>5400291.8200000003</v>
      </c>
      <c r="J4944" s="67">
        <f t="shared" si="1654"/>
        <v>1.2899999999999998E-2</v>
      </c>
      <c r="K4944" s="259">
        <f t="shared" si="1661"/>
        <v>5805.3137065000001</v>
      </c>
      <c r="L4944" s="250">
        <f t="shared" si="1645"/>
        <v>0</v>
      </c>
      <c r="M4944" s="19" t="s">
        <v>1260</v>
      </c>
      <c r="O4944" s="32" t="str">
        <f t="shared" si="1662"/>
        <v>E356</v>
      </c>
      <c r="P4944" s="318"/>
      <c r="T4944" s="19" t="s">
        <v>1260</v>
      </c>
    </row>
    <row r="4945" spans="1:20" s="19" customFormat="1" ht="15.75" outlineLevel="1" thickBot="1" x14ac:dyDescent="0.3">
      <c r="A4945" s="28" t="s">
        <v>1003</v>
      </c>
      <c r="C4945" s="20" t="s">
        <v>1233</v>
      </c>
      <c r="E4945" s="104" t="s">
        <v>1266</v>
      </c>
      <c r="F4945" s="29"/>
      <c r="G4945" s="30"/>
      <c r="H4945" s="41">
        <f>SUBTOTAL(9,H4933:H4944)</f>
        <v>69663.719999999987</v>
      </c>
      <c r="I4945" s="29"/>
      <c r="J4945" s="30">
        <f t="shared" si="1654"/>
        <v>0</v>
      </c>
      <c r="K4945" s="41">
        <f>SUBTOTAL(9,K4933:K4944)</f>
        <v>69663.764477999983</v>
      </c>
      <c r="L4945" s="41">
        <f t="shared" si="1645"/>
        <v>0.04</v>
      </c>
      <c r="O4945" s="32" t="str">
        <f>LEFT(A4945,5)</f>
        <v xml:space="preserve">E356 </v>
      </c>
      <c r="P4945" s="318">
        <f>-L4945/2</f>
        <v>-0.02</v>
      </c>
    </row>
    <row r="4946" spans="1:20" ht="15.75" outlineLevel="2" thickTop="1" x14ac:dyDescent="0.25">
      <c r="A4946" t="s">
        <v>401</v>
      </c>
      <c r="B4946" t="str">
        <f t="shared" ref="B4946:B4957" si="1663">CONCATENATE(A4946,"-",MONTH(E4946))</f>
        <v>E356 TSM O/H Conductor &amp; Devices-1</v>
      </c>
      <c r="C4946" s="19" t="s">
        <v>1230</v>
      </c>
      <c r="E4946" s="27">
        <v>43131</v>
      </c>
      <c r="F4946" s="249">
        <v>73800246.120000005</v>
      </c>
      <c r="G4946" s="67">
        <v>1.2899999999999998E-2</v>
      </c>
      <c r="H4946" s="250">
        <v>79335.27</v>
      </c>
      <c r="I4946" s="249">
        <f t="shared" ref="I4946:I4957" si="1664">VLOOKUP(CONCATENATE(A4946,"-12"),$B$6:$F$7816,5,FALSE)</f>
        <v>67751365.959999993</v>
      </c>
      <c r="J4946" s="67">
        <f t="shared" si="1654"/>
        <v>1.2899999999999998E-2</v>
      </c>
      <c r="K4946" s="259">
        <f t="shared" ref="K4946:K4957" si="1665">I4946*J4946/12</f>
        <v>72832.718406999978</v>
      </c>
      <c r="L4946" s="250">
        <f t="shared" si="1645"/>
        <v>-6502.55</v>
      </c>
      <c r="M4946" s="19" t="s">
        <v>1260</v>
      </c>
      <c r="O4946" s="32" t="str">
        <f t="shared" ref="O4946:O4957" si="1666">LEFT(A4946,4)</f>
        <v>E356</v>
      </c>
      <c r="P4946" s="318"/>
      <c r="T4946" s="19" t="s">
        <v>1260</v>
      </c>
    </row>
    <row r="4947" spans="1:20" outlineLevel="2" x14ac:dyDescent="0.25">
      <c r="A4947" t="s">
        <v>401</v>
      </c>
      <c r="B4947" t="str">
        <f t="shared" si="1663"/>
        <v>E356 TSM O/H Conductor &amp; Devices-2</v>
      </c>
      <c r="C4947" s="19" t="s">
        <v>1230</v>
      </c>
      <c r="E4947" s="27">
        <v>43159</v>
      </c>
      <c r="F4947" s="249">
        <v>80604714.209999993</v>
      </c>
      <c r="G4947" s="67">
        <v>1.2899999999999998E-2</v>
      </c>
      <c r="H4947" s="250">
        <v>86650.07</v>
      </c>
      <c r="I4947" s="249">
        <f t="shared" si="1664"/>
        <v>67751365.959999993</v>
      </c>
      <c r="J4947" s="67">
        <f t="shared" si="1654"/>
        <v>1.2899999999999998E-2</v>
      </c>
      <c r="K4947" s="259">
        <f t="shared" si="1665"/>
        <v>72832.718406999978</v>
      </c>
      <c r="L4947" s="250">
        <f t="shared" si="1645"/>
        <v>-13817.35</v>
      </c>
      <c r="M4947" s="19" t="s">
        <v>1260</v>
      </c>
      <c r="O4947" s="32" t="str">
        <f t="shared" si="1666"/>
        <v>E356</v>
      </c>
      <c r="P4947" s="318"/>
      <c r="T4947" s="19" t="s">
        <v>1260</v>
      </c>
    </row>
    <row r="4948" spans="1:20" outlineLevel="2" x14ac:dyDescent="0.25">
      <c r="A4948" t="s">
        <v>401</v>
      </c>
      <c r="B4948" t="str">
        <f t="shared" si="1663"/>
        <v>E356 TSM O/H Conductor &amp; Devices-3</v>
      </c>
      <c r="C4948" s="19" t="s">
        <v>1230</v>
      </c>
      <c r="E4948" s="27">
        <v>43190</v>
      </c>
      <c r="F4948" s="249">
        <v>64437946.030000001</v>
      </c>
      <c r="G4948" s="67">
        <v>1.2899999999999998E-2</v>
      </c>
      <c r="H4948" s="250">
        <v>69270.790000000008</v>
      </c>
      <c r="I4948" s="249">
        <f t="shared" si="1664"/>
        <v>67751365.959999993</v>
      </c>
      <c r="J4948" s="67">
        <f t="shared" si="1654"/>
        <v>1.2899999999999998E-2</v>
      </c>
      <c r="K4948" s="259">
        <f t="shared" si="1665"/>
        <v>72832.718406999978</v>
      </c>
      <c r="L4948" s="250">
        <f t="shared" ref="L4948:L5011" si="1667">ROUND(K4948-H4948,2)</f>
        <v>3561.93</v>
      </c>
      <c r="M4948" s="19" t="s">
        <v>1260</v>
      </c>
      <c r="O4948" s="32" t="str">
        <f t="shared" si="1666"/>
        <v>E356</v>
      </c>
      <c r="P4948" s="318"/>
      <c r="T4948" s="19" t="s">
        <v>1260</v>
      </c>
    </row>
    <row r="4949" spans="1:20" outlineLevel="2" x14ac:dyDescent="0.25">
      <c r="A4949" t="s">
        <v>401</v>
      </c>
      <c r="B4949" t="str">
        <f t="shared" si="1663"/>
        <v>E356 TSM O/H Conductor &amp; Devices-4</v>
      </c>
      <c r="C4949" s="19" t="s">
        <v>1230</v>
      </c>
      <c r="E4949" s="27">
        <v>43220</v>
      </c>
      <c r="F4949" s="249">
        <v>64537690.810000002</v>
      </c>
      <c r="G4949" s="67">
        <v>1.2899999999999998E-2</v>
      </c>
      <c r="H4949" s="250">
        <v>69378.009999999995</v>
      </c>
      <c r="I4949" s="249">
        <f t="shared" si="1664"/>
        <v>67751365.959999993</v>
      </c>
      <c r="J4949" s="67">
        <f t="shared" si="1654"/>
        <v>1.2899999999999998E-2</v>
      </c>
      <c r="K4949" s="259">
        <f t="shared" si="1665"/>
        <v>72832.718406999978</v>
      </c>
      <c r="L4949" s="250">
        <f t="shared" si="1667"/>
        <v>3454.71</v>
      </c>
      <c r="M4949" s="19" t="s">
        <v>1260</v>
      </c>
      <c r="O4949" s="32" t="str">
        <f t="shared" si="1666"/>
        <v>E356</v>
      </c>
      <c r="P4949" s="318"/>
      <c r="T4949" s="19" t="s">
        <v>1260</v>
      </c>
    </row>
    <row r="4950" spans="1:20" outlineLevel="2" x14ac:dyDescent="0.25">
      <c r="A4950" t="s">
        <v>401</v>
      </c>
      <c r="B4950" t="str">
        <f t="shared" si="1663"/>
        <v>E356 TSM O/H Conductor &amp; Devices-5</v>
      </c>
      <c r="C4950" s="19" t="s">
        <v>1230</v>
      </c>
      <c r="E4950" s="27">
        <v>43251</v>
      </c>
      <c r="F4950" s="249">
        <v>64558539.950000003</v>
      </c>
      <c r="G4950" s="67">
        <v>1.2899999999999998E-2</v>
      </c>
      <c r="H4950" s="250">
        <v>69400.429999999993</v>
      </c>
      <c r="I4950" s="249">
        <f t="shared" si="1664"/>
        <v>67751365.959999993</v>
      </c>
      <c r="J4950" s="67">
        <f t="shared" si="1654"/>
        <v>1.2899999999999998E-2</v>
      </c>
      <c r="K4950" s="259">
        <f t="shared" si="1665"/>
        <v>72832.718406999978</v>
      </c>
      <c r="L4950" s="250">
        <f t="shared" si="1667"/>
        <v>3432.29</v>
      </c>
      <c r="M4950" s="19" t="s">
        <v>1260</v>
      </c>
      <c r="O4950" s="32" t="str">
        <f t="shared" si="1666"/>
        <v>E356</v>
      </c>
      <c r="P4950" s="318"/>
      <c r="T4950" s="19" t="s">
        <v>1260</v>
      </c>
    </row>
    <row r="4951" spans="1:20" outlineLevel="2" x14ac:dyDescent="0.25">
      <c r="A4951" t="s">
        <v>401</v>
      </c>
      <c r="B4951" t="str">
        <f t="shared" si="1663"/>
        <v>E356 TSM O/H Conductor &amp; Devices-6</v>
      </c>
      <c r="C4951" s="19" t="s">
        <v>1230</v>
      </c>
      <c r="E4951" s="27">
        <v>43281</v>
      </c>
      <c r="F4951" s="249">
        <v>65030541.689999998</v>
      </c>
      <c r="G4951" s="67">
        <v>1.2899999999999998E-2</v>
      </c>
      <c r="H4951" s="250">
        <v>69907.839999999997</v>
      </c>
      <c r="I4951" s="249">
        <f t="shared" si="1664"/>
        <v>67751365.959999993</v>
      </c>
      <c r="J4951" s="67">
        <f t="shared" si="1654"/>
        <v>1.2899999999999998E-2</v>
      </c>
      <c r="K4951" s="259">
        <f t="shared" si="1665"/>
        <v>72832.718406999978</v>
      </c>
      <c r="L4951" s="250">
        <f t="shared" si="1667"/>
        <v>2924.88</v>
      </c>
      <c r="M4951" s="19" t="s">
        <v>1260</v>
      </c>
      <c r="O4951" s="32" t="str">
        <f t="shared" si="1666"/>
        <v>E356</v>
      </c>
      <c r="P4951" s="318"/>
      <c r="T4951" s="19" t="s">
        <v>1260</v>
      </c>
    </row>
    <row r="4952" spans="1:20" outlineLevel="2" x14ac:dyDescent="0.25">
      <c r="A4952" t="s">
        <v>401</v>
      </c>
      <c r="B4952" t="str">
        <f t="shared" si="1663"/>
        <v>E356 TSM O/H Conductor &amp; Devices-7</v>
      </c>
      <c r="C4952" s="19" t="s">
        <v>1230</v>
      </c>
      <c r="E4952" s="27">
        <v>43312</v>
      </c>
      <c r="F4952" s="249">
        <v>65503309.25</v>
      </c>
      <c r="G4952" s="67">
        <v>1.2899999999999998E-2</v>
      </c>
      <c r="H4952" s="250">
        <v>70416.06</v>
      </c>
      <c r="I4952" s="249">
        <f t="shared" si="1664"/>
        <v>67751365.959999993</v>
      </c>
      <c r="J4952" s="67">
        <f t="shared" si="1654"/>
        <v>1.2899999999999998E-2</v>
      </c>
      <c r="K4952" s="259">
        <f t="shared" si="1665"/>
        <v>72832.718406999978</v>
      </c>
      <c r="L4952" s="250">
        <f t="shared" si="1667"/>
        <v>2416.66</v>
      </c>
      <c r="M4952" s="19" t="s">
        <v>1260</v>
      </c>
      <c r="O4952" s="32" t="str">
        <f t="shared" si="1666"/>
        <v>E356</v>
      </c>
      <c r="P4952" s="318"/>
      <c r="T4952" s="19" t="s">
        <v>1260</v>
      </c>
    </row>
    <row r="4953" spans="1:20" outlineLevel="2" x14ac:dyDescent="0.25">
      <c r="A4953" t="s">
        <v>401</v>
      </c>
      <c r="B4953" t="str">
        <f t="shared" si="1663"/>
        <v>E356 TSM O/H Conductor &amp; Devices-8</v>
      </c>
      <c r="C4953" s="19" t="s">
        <v>1230</v>
      </c>
      <c r="E4953" s="27">
        <v>43343</v>
      </c>
      <c r="F4953" s="249">
        <v>65507292.829999998</v>
      </c>
      <c r="G4953" s="67">
        <v>1.2899999999999998E-2</v>
      </c>
      <c r="H4953" s="250">
        <v>70420.34</v>
      </c>
      <c r="I4953" s="249">
        <f t="shared" si="1664"/>
        <v>67751365.959999993</v>
      </c>
      <c r="J4953" s="67">
        <f t="shared" si="1654"/>
        <v>1.2899999999999998E-2</v>
      </c>
      <c r="K4953" s="259">
        <f t="shared" si="1665"/>
        <v>72832.718406999978</v>
      </c>
      <c r="L4953" s="250">
        <f t="shared" si="1667"/>
        <v>2412.38</v>
      </c>
      <c r="M4953" s="19" t="s">
        <v>1260</v>
      </c>
      <c r="O4953" s="32" t="str">
        <f t="shared" si="1666"/>
        <v>E356</v>
      </c>
      <c r="P4953" s="318"/>
      <c r="T4953" s="19" t="s">
        <v>1260</v>
      </c>
    </row>
    <row r="4954" spans="1:20" outlineLevel="2" x14ac:dyDescent="0.25">
      <c r="A4954" t="s">
        <v>401</v>
      </c>
      <c r="B4954" t="str">
        <f t="shared" si="1663"/>
        <v>E356 TSM O/H Conductor &amp; Devices-9</v>
      </c>
      <c r="C4954" s="19" t="s">
        <v>1230</v>
      </c>
      <c r="E4954" s="27">
        <v>43373</v>
      </c>
      <c r="F4954" s="249">
        <v>65509364.280000001</v>
      </c>
      <c r="G4954" s="67">
        <v>1.2899999999999998E-2</v>
      </c>
      <c r="H4954" s="250">
        <v>70422.570000000007</v>
      </c>
      <c r="I4954" s="249">
        <f t="shared" si="1664"/>
        <v>67751365.959999993</v>
      </c>
      <c r="J4954" s="67">
        <f t="shared" si="1654"/>
        <v>1.2899999999999998E-2</v>
      </c>
      <c r="K4954" s="259">
        <f t="shared" si="1665"/>
        <v>72832.718406999978</v>
      </c>
      <c r="L4954" s="250">
        <f t="shared" si="1667"/>
        <v>2410.15</v>
      </c>
      <c r="M4954" s="19" t="s">
        <v>1260</v>
      </c>
      <c r="O4954" s="32" t="str">
        <f t="shared" si="1666"/>
        <v>E356</v>
      </c>
      <c r="P4954" s="318"/>
      <c r="T4954" s="19" t="s">
        <v>1260</v>
      </c>
    </row>
    <row r="4955" spans="1:20" outlineLevel="2" x14ac:dyDescent="0.25">
      <c r="A4955" t="s">
        <v>401</v>
      </c>
      <c r="B4955" t="str">
        <f t="shared" si="1663"/>
        <v>E356 TSM O/H Conductor &amp; Devices-10</v>
      </c>
      <c r="C4955" s="19" t="s">
        <v>1230</v>
      </c>
      <c r="E4955" s="27">
        <v>43404</v>
      </c>
      <c r="F4955" s="249">
        <v>65509840.359999999</v>
      </c>
      <c r="G4955" s="67">
        <v>1.2899999999999998E-2</v>
      </c>
      <c r="H4955" s="250">
        <v>70423.08</v>
      </c>
      <c r="I4955" s="249">
        <f t="shared" si="1664"/>
        <v>67751365.959999993</v>
      </c>
      <c r="J4955" s="67">
        <f t="shared" si="1654"/>
        <v>1.2899999999999998E-2</v>
      </c>
      <c r="K4955" s="259">
        <f t="shared" si="1665"/>
        <v>72832.718406999978</v>
      </c>
      <c r="L4955" s="250">
        <f t="shared" si="1667"/>
        <v>2409.64</v>
      </c>
      <c r="M4955" s="19" t="s">
        <v>1260</v>
      </c>
      <c r="O4955" s="32" t="str">
        <f t="shared" si="1666"/>
        <v>E356</v>
      </c>
      <c r="P4955" s="318"/>
      <c r="T4955" s="19" t="s">
        <v>1260</v>
      </c>
    </row>
    <row r="4956" spans="1:20" outlineLevel="2" x14ac:dyDescent="0.25">
      <c r="A4956" t="s">
        <v>401</v>
      </c>
      <c r="B4956" t="str">
        <f t="shared" si="1663"/>
        <v>E356 TSM O/H Conductor &amp; Devices-11</v>
      </c>
      <c r="C4956" s="19" t="s">
        <v>1230</v>
      </c>
      <c r="E4956" s="27">
        <v>43434</v>
      </c>
      <c r="F4956" s="249">
        <v>65510287.149999999</v>
      </c>
      <c r="G4956" s="67">
        <v>1.2899999999999998E-2</v>
      </c>
      <c r="H4956" s="250">
        <v>70423.56</v>
      </c>
      <c r="I4956" s="249">
        <f t="shared" si="1664"/>
        <v>67751365.959999993</v>
      </c>
      <c r="J4956" s="67">
        <f t="shared" si="1654"/>
        <v>1.2899999999999998E-2</v>
      </c>
      <c r="K4956" s="259">
        <f t="shared" si="1665"/>
        <v>72832.718406999978</v>
      </c>
      <c r="L4956" s="250">
        <f t="shared" si="1667"/>
        <v>2409.16</v>
      </c>
      <c r="M4956" s="19" t="s">
        <v>1260</v>
      </c>
      <c r="O4956" s="32" t="str">
        <f t="shared" si="1666"/>
        <v>E356</v>
      </c>
      <c r="P4956" s="318"/>
      <c r="T4956" s="19" t="s">
        <v>1260</v>
      </c>
    </row>
    <row r="4957" spans="1:20" outlineLevel="2" x14ac:dyDescent="0.25">
      <c r="A4957" t="s">
        <v>401</v>
      </c>
      <c r="B4957" t="str">
        <f t="shared" si="1663"/>
        <v>E356 TSM O/H Conductor &amp; Devices-12</v>
      </c>
      <c r="C4957" s="19" t="s">
        <v>1230</v>
      </c>
      <c r="E4957" s="27">
        <v>43465</v>
      </c>
      <c r="F4957" s="249">
        <v>67751365.959999993</v>
      </c>
      <c r="G4957" s="67">
        <v>1.2899999999999998E-2</v>
      </c>
      <c r="H4957" s="250">
        <v>72832.72</v>
      </c>
      <c r="I4957" s="249">
        <f t="shared" si="1664"/>
        <v>67751365.959999993</v>
      </c>
      <c r="J4957" s="67">
        <f t="shared" si="1654"/>
        <v>1.2899999999999998E-2</v>
      </c>
      <c r="K4957" s="259">
        <f t="shared" si="1665"/>
        <v>72832.718406999978</v>
      </c>
      <c r="L4957" s="250">
        <f t="shared" si="1667"/>
        <v>0</v>
      </c>
      <c r="M4957" s="19" t="s">
        <v>1260</v>
      </c>
      <c r="O4957" s="32" t="str">
        <f t="shared" si="1666"/>
        <v>E356</v>
      </c>
      <c r="P4957" s="318"/>
      <c r="T4957" s="19" t="s">
        <v>1260</v>
      </c>
    </row>
    <row r="4958" spans="1:20" s="19" customFormat="1" ht="15.75" outlineLevel="1" thickBot="1" x14ac:dyDescent="0.3">
      <c r="A4958" s="28" t="s">
        <v>1004</v>
      </c>
      <c r="C4958" s="20" t="s">
        <v>1233</v>
      </c>
      <c r="E4958" s="104" t="s">
        <v>1266</v>
      </c>
      <c r="F4958" s="29"/>
      <c r="G4958" s="30"/>
      <c r="H4958" s="41">
        <f>SUBTOTAL(9,H4946:H4957)</f>
        <v>868880.74</v>
      </c>
      <c r="I4958" s="29"/>
      <c r="J4958" s="30">
        <f t="shared" si="1654"/>
        <v>0</v>
      </c>
      <c r="K4958" s="41">
        <f>SUBTOTAL(9,K4946:K4957)</f>
        <v>873992.62088399951</v>
      </c>
      <c r="L4958" s="41">
        <f t="shared" si="1667"/>
        <v>5111.88</v>
      </c>
      <c r="O4958" s="32" t="str">
        <f>LEFT(A4958,5)</f>
        <v xml:space="preserve">E356 </v>
      </c>
      <c r="P4958" s="318">
        <f>-L4958/2</f>
        <v>-2555.94</v>
      </c>
    </row>
    <row r="4959" spans="1:20" ht="15.75" outlineLevel="2" thickTop="1" x14ac:dyDescent="0.25">
      <c r="A4959" t="s">
        <v>402</v>
      </c>
      <c r="B4959" t="str">
        <f t="shared" ref="B4959:B4970" si="1668">CONCATENATE(A4959,"-",MONTH(E4959))</f>
        <v>E3566 TSM O/H Conductor/Devices-1</v>
      </c>
      <c r="C4959" s="19" t="s">
        <v>1230</v>
      </c>
      <c r="E4959" s="27">
        <v>43131</v>
      </c>
      <c r="F4959" s="249">
        <v>33564811.049999997</v>
      </c>
      <c r="G4959" s="67">
        <v>1.8099999999999998E-2</v>
      </c>
      <c r="H4959" s="250">
        <v>50626.92</v>
      </c>
      <c r="I4959" s="249">
        <f t="shared" ref="I4959:I4970" si="1669">VLOOKUP(CONCATENATE(A4959,"-12"),$B$6:$F$7816,5,FALSE)</f>
        <v>34084539.939999998</v>
      </c>
      <c r="J4959" s="67">
        <f t="shared" si="1654"/>
        <v>1.8099999999999998E-2</v>
      </c>
      <c r="K4959" s="259">
        <f t="shared" ref="K4959:K4970" si="1670">I4959*J4959/12</f>
        <v>51410.847742833321</v>
      </c>
      <c r="L4959" s="250">
        <f t="shared" si="1667"/>
        <v>783.93</v>
      </c>
      <c r="M4959" s="19" t="s">
        <v>1260</v>
      </c>
      <c r="O4959" s="32" t="str">
        <f t="shared" ref="O4959:O4970" si="1671">LEFT(A4959,4)</f>
        <v>E356</v>
      </c>
      <c r="P4959" s="318"/>
      <c r="T4959" s="19" t="s">
        <v>1260</v>
      </c>
    </row>
    <row r="4960" spans="1:20" outlineLevel="2" x14ac:dyDescent="0.25">
      <c r="A4960" t="s">
        <v>402</v>
      </c>
      <c r="B4960" t="str">
        <f t="shared" si="1668"/>
        <v>E3566 TSM O/H Conductor/Devices-2</v>
      </c>
      <c r="C4960" s="19" t="s">
        <v>1230</v>
      </c>
      <c r="E4960" s="27">
        <v>43159</v>
      </c>
      <c r="F4960" s="249">
        <v>33027964.379999999</v>
      </c>
      <c r="G4960" s="67">
        <v>1.8099999999999998E-2</v>
      </c>
      <c r="H4960" s="250">
        <v>49817.170000000006</v>
      </c>
      <c r="I4960" s="249">
        <f t="shared" si="1669"/>
        <v>34084539.939999998</v>
      </c>
      <c r="J4960" s="67">
        <f t="shared" si="1654"/>
        <v>1.8099999999999998E-2</v>
      </c>
      <c r="K4960" s="259">
        <f t="shared" si="1670"/>
        <v>51410.847742833321</v>
      </c>
      <c r="L4960" s="250">
        <f t="shared" si="1667"/>
        <v>1593.68</v>
      </c>
      <c r="M4960" s="19" t="s">
        <v>1260</v>
      </c>
      <c r="O4960" s="32" t="str">
        <f t="shared" si="1671"/>
        <v>E356</v>
      </c>
      <c r="P4960" s="318"/>
      <c r="T4960" s="19" t="s">
        <v>1260</v>
      </c>
    </row>
    <row r="4961" spans="1:20" outlineLevel="2" x14ac:dyDescent="0.25">
      <c r="A4961" t="s">
        <v>402</v>
      </c>
      <c r="B4961" t="str">
        <f t="shared" si="1668"/>
        <v>E3566 TSM O/H Conductor/Devices-3</v>
      </c>
      <c r="C4961" s="19" t="s">
        <v>1230</v>
      </c>
      <c r="E4961" s="27">
        <v>43190</v>
      </c>
      <c r="F4961" s="249">
        <v>33253694.030000001</v>
      </c>
      <c r="G4961" s="67">
        <v>1.8099999999999998E-2</v>
      </c>
      <c r="H4961" s="250">
        <v>50157.65</v>
      </c>
      <c r="I4961" s="249">
        <f t="shared" si="1669"/>
        <v>34084539.939999998</v>
      </c>
      <c r="J4961" s="67">
        <f t="shared" si="1654"/>
        <v>1.8099999999999998E-2</v>
      </c>
      <c r="K4961" s="259">
        <f t="shared" si="1670"/>
        <v>51410.847742833321</v>
      </c>
      <c r="L4961" s="250">
        <f t="shared" si="1667"/>
        <v>1253.2</v>
      </c>
      <c r="M4961" s="19" t="s">
        <v>1260</v>
      </c>
      <c r="O4961" s="32" t="str">
        <f t="shared" si="1671"/>
        <v>E356</v>
      </c>
      <c r="P4961" s="318"/>
      <c r="T4961" s="19" t="s">
        <v>1260</v>
      </c>
    </row>
    <row r="4962" spans="1:20" outlineLevel="2" x14ac:dyDescent="0.25">
      <c r="A4962" t="s">
        <v>402</v>
      </c>
      <c r="B4962" t="str">
        <f t="shared" si="1668"/>
        <v>E3566 TSM O/H Conductor/Devices-4</v>
      </c>
      <c r="C4962" s="19" t="s">
        <v>1230</v>
      </c>
      <c r="E4962" s="27">
        <v>43220</v>
      </c>
      <c r="F4962" s="249">
        <v>33256306.370000001</v>
      </c>
      <c r="G4962" s="67">
        <v>1.8099999999999998E-2</v>
      </c>
      <c r="H4962" s="250">
        <v>50161.599999999999</v>
      </c>
      <c r="I4962" s="249">
        <f t="shared" si="1669"/>
        <v>34084539.939999998</v>
      </c>
      <c r="J4962" s="67">
        <f t="shared" si="1654"/>
        <v>1.8099999999999998E-2</v>
      </c>
      <c r="K4962" s="259">
        <f t="shared" si="1670"/>
        <v>51410.847742833321</v>
      </c>
      <c r="L4962" s="250">
        <f t="shared" si="1667"/>
        <v>1249.25</v>
      </c>
      <c r="M4962" s="19" t="s">
        <v>1260</v>
      </c>
      <c r="O4962" s="32" t="str">
        <f t="shared" si="1671"/>
        <v>E356</v>
      </c>
      <c r="P4962" s="318"/>
      <c r="T4962" s="19" t="s">
        <v>1260</v>
      </c>
    </row>
    <row r="4963" spans="1:20" outlineLevel="2" x14ac:dyDescent="0.25">
      <c r="A4963" t="s">
        <v>402</v>
      </c>
      <c r="B4963" t="str">
        <f t="shared" si="1668"/>
        <v>E3566 TSM O/H Conductor/Devices-5</v>
      </c>
      <c r="C4963" s="19" t="s">
        <v>1230</v>
      </c>
      <c r="E4963" s="27">
        <v>43251</v>
      </c>
      <c r="F4963" s="249">
        <v>33297503.870000001</v>
      </c>
      <c r="G4963" s="67">
        <v>1.8099999999999998E-2</v>
      </c>
      <c r="H4963" s="250">
        <v>50223.74</v>
      </c>
      <c r="I4963" s="249">
        <f t="shared" si="1669"/>
        <v>34084539.939999998</v>
      </c>
      <c r="J4963" s="67">
        <f t="shared" si="1654"/>
        <v>1.8099999999999998E-2</v>
      </c>
      <c r="K4963" s="259">
        <f t="shared" si="1670"/>
        <v>51410.847742833321</v>
      </c>
      <c r="L4963" s="250">
        <f t="shared" si="1667"/>
        <v>1187.1099999999999</v>
      </c>
      <c r="M4963" s="19" t="s">
        <v>1260</v>
      </c>
      <c r="O4963" s="32" t="str">
        <f t="shared" si="1671"/>
        <v>E356</v>
      </c>
      <c r="P4963" s="318"/>
      <c r="T4963" s="19" t="s">
        <v>1260</v>
      </c>
    </row>
    <row r="4964" spans="1:20" outlineLevel="2" x14ac:dyDescent="0.25">
      <c r="A4964" t="s">
        <v>402</v>
      </c>
      <c r="B4964" t="str">
        <f t="shared" si="1668"/>
        <v>E3566 TSM O/H Conductor/Devices-6</v>
      </c>
      <c r="C4964" s="19" t="s">
        <v>1230</v>
      </c>
      <c r="E4964" s="27">
        <v>43281</v>
      </c>
      <c r="F4964" s="249">
        <v>33484358</v>
      </c>
      <c r="G4964" s="67">
        <v>1.8099999999999998E-2</v>
      </c>
      <c r="H4964" s="250">
        <v>50505.57</v>
      </c>
      <c r="I4964" s="249">
        <f t="shared" si="1669"/>
        <v>34084539.939999998</v>
      </c>
      <c r="J4964" s="67">
        <f t="shared" si="1654"/>
        <v>1.8099999999999998E-2</v>
      </c>
      <c r="K4964" s="259">
        <f t="shared" si="1670"/>
        <v>51410.847742833321</v>
      </c>
      <c r="L4964" s="250">
        <f t="shared" si="1667"/>
        <v>905.28</v>
      </c>
      <c r="M4964" s="19" t="s">
        <v>1260</v>
      </c>
      <c r="O4964" s="32" t="str">
        <f t="shared" si="1671"/>
        <v>E356</v>
      </c>
      <c r="P4964" s="318"/>
      <c r="T4964" s="19" t="s">
        <v>1260</v>
      </c>
    </row>
    <row r="4965" spans="1:20" outlineLevel="2" x14ac:dyDescent="0.25">
      <c r="A4965" t="s">
        <v>402</v>
      </c>
      <c r="B4965" t="str">
        <f t="shared" si="1668"/>
        <v>E3566 TSM O/H Conductor/Devices-7</v>
      </c>
      <c r="C4965" s="19" t="s">
        <v>1230</v>
      </c>
      <c r="E4965" s="27">
        <v>43312</v>
      </c>
      <c r="F4965" s="249">
        <v>33807274.840000004</v>
      </c>
      <c r="G4965" s="67">
        <v>1.8099999999999998E-2</v>
      </c>
      <c r="H4965" s="250">
        <v>50992.639999999999</v>
      </c>
      <c r="I4965" s="249">
        <f t="shared" si="1669"/>
        <v>34084539.939999998</v>
      </c>
      <c r="J4965" s="67">
        <f t="shared" si="1654"/>
        <v>1.8099999999999998E-2</v>
      </c>
      <c r="K4965" s="259">
        <f t="shared" si="1670"/>
        <v>51410.847742833321</v>
      </c>
      <c r="L4965" s="250">
        <f t="shared" si="1667"/>
        <v>418.21</v>
      </c>
      <c r="M4965" s="19" t="s">
        <v>1260</v>
      </c>
      <c r="O4965" s="32" t="str">
        <f t="shared" si="1671"/>
        <v>E356</v>
      </c>
      <c r="P4965" s="318"/>
      <c r="T4965" s="19" t="s">
        <v>1260</v>
      </c>
    </row>
    <row r="4966" spans="1:20" outlineLevel="2" x14ac:dyDescent="0.25">
      <c r="A4966" t="s">
        <v>402</v>
      </c>
      <c r="B4966" t="str">
        <f t="shared" si="1668"/>
        <v>E3566 TSM O/H Conductor/Devices-8</v>
      </c>
      <c r="C4966" s="19" t="s">
        <v>1230</v>
      </c>
      <c r="E4966" s="27">
        <v>43343</v>
      </c>
      <c r="F4966" s="249">
        <v>33977498.520000003</v>
      </c>
      <c r="G4966" s="67">
        <v>1.8099999999999998E-2</v>
      </c>
      <c r="H4966" s="250">
        <v>51249.39</v>
      </c>
      <c r="I4966" s="249">
        <f t="shared" si="1669"/>
        <v>34084539.939999998</v>
      </c>
      <c r="J4966" s="67">
        <f t="shared" si="1654"/>
        <v>1.8099999999999998E-2</v>
      </c>
      <c r="K4966" s="259">
        <f t="shared" si="1670"/>
        <v>51410.847742833321</v>
      </c>
      <c r="L4966" s="250">
        <f t="shared" si="1667"/>
        <v>161.46</v>
      </c>
      <c r="M4966" s="19" t="s">
        <v>1260</v>
      </c>
      <c r="O4966" s="32" t="str">
        <f t="shared" si="1671"/>
        <v>E356</v>
      </c>
      <c r="P4966" s="318"/>
      <c r="T4966" s="19" t="s">
        <v>1260</v>
      </c>
    </row>
    <row r="4967" spans="1:20" outlineLevel="2" x14ac:dyDescent="0.25">
      <c r="A4967" t="s">
        <v>402</v>
      </c>
      <c r="B4967" t="str">
        <f t="shared" si="1668"/>
        <v>E3566 TSM O/H Conductor/Devices-9</v>
      </c>
      <c r="C4967" s="19" t="s">
        <v>1230</v>
      </c>
      <c r="E4967" s="27">
        <v>43373</v>
      </c>
      <c r="F4967" s="249">
        <v>33983242.030000001</v>
      </c>
      <c r="G4967" s="67">
        <v>1.8099999999999998E-2</v>
      </c>
      <c r="H4967" s="250">
        <v>51258.06</v>
      </c>
      <c r="I4967" s="249">
        <f t="shared" si="1669"/>
        <v>34084539.939999998</v>
      </c>
      <c r="J4967" s="67">
        <f t="shared" si="1654"/>
        <v>1.8099999999999998E-2</v>
      </c>
      <c r="K4967" s="259">
        <f t="shared" si="1670"/>
        <v>51410.847742833321</v>
      </c>
      <c r="L4967" s="250">
        <f t="shared" si="1667"/>
        <v>152.79</v>
      </c>
      <c r="M4967" s="19" t="s">
        <v>1260</v>
      </c>
      <c r="O4967" s="32" t="str">
        <f t="shared" si="1671"/>
        <v>E356</v>
      </c>
      <c r="P4967" s="318"/>
      <c r="T4967" s="19" t="s">
        <v>1260</v>
      </c>
    </row>
    <row r="4968" spans="1:20" outlineLevel="2" x14ac:dyDescent="0.25">
      <c r="A4968" t="s">
        <v>402</v>
      </c>
      <c r="B4968" t="str">
        <f t="shared" si="1668"/>
        <v>E3566 TSM O/H Conductor/Devices-10</v>
      </c>
      <c r="C4968" s="19" t="s">
        <v>1230</v>
      </c>
      <c r="E4968" s="27">
        <v>43404</v>
      </c>
      <c r="F4968" s="249">
        <v>34026401.57</v>
      </c>
      <c r="G4968" s="67">
        <v>1.8099999999999998E-2</v>
      </c>
      <c r="H4968" s="250">
        <v>51323.159999999996</v>
      </c>
      <c r="I4968" s="249">
        <f t="shared" si="1669"/>
        <v>34084539.939999998</v>
      </c>
      <c r="J4968" s="67">
        <f t="shared" si="1654"/>
        <v>1.8099999999999998E-2</v>
      </c>
      <c r="K4968" s="259">
        <f t="shared" si="1670"/>
        <v>51410.847742833321</v>
      </c>
      <c r="L4968" s="250">
        <f t="shared" si="1667"/>
        <v>87.69</v>
      </c>
      <c r="M4968" s="19" t="s">
        <v>1260</v>
      </c>
      <c r="O4968" s="32" t="str">
        <f t="shared" si="1671"/>
        <v>E356</v>
      </c>
      <c r="P4968" s="318"/>
      <c r="T4968" s="19" t="s">
        <v>1260</v>
      </c>
    </row>
    <row r="4969" spans="1:20" outlineLevel="2" x14ac:dyDescent="0.25">
      <c r="A4969" t="s">
        <v>402</v>
      </c>
      <c r="B4969" t="str">
        <f t="shared" si="1668"/>
        <v>E3566 TSM O/H Conductor/Devices-11</v>
      </c>
      <c r="C4969" s="19" t="s">
        <v>1230</v>
      </c>
      <c r="E4969" s="27">
        <v>43434</v>
      </c>
      <c r="F4969" s="249">
        <v>34083472.469999999</v>
      </c>
      <c r="G4969" s="67">
        <v>1.8099999999999998E-2</v>
      </c>
      <c r="H4969" s="250">
        <v>51409.240000000005</v>
      </c>
      <c r="I4969" s="249">
        <f t="shared" si="1669"/>
        <v>34084539.939999998</v>
      </c>
      <c r="J4969" s="67">
        <f t="shared" si="1654"/>
        <v>1.8099999999999998E-2</v>
      </c>
      <c r="K4969" s="259">
        <f t="shared" si="1670"/>
        <v>51410.847742833321</v>
      </c>
      <c r="L4969" s="250">
        <f t="shared" si="1667"/>
        <v>1.61</v>
      </c>
      <c r="M4969" s="19" t="s">
        <v>1260</v>
      </c>
      <c r="O4969" s="32" t="str">
        <f t="shared" si="1671"/>
        <v>E356</v>
      </c>
      <c r="P4969" s="318"/>
      <c r="T4969" s="19" t="s">
        <v>1260</v>
      </c>
    </row>
    <row r="4970" spans="1:20" outlineLevel="2" x14ac:dyDescent="0.25">
      <c r="A4970" t="s">
        <v>402</v>
      </c>
      <c r="B4970" t="str">
        <f t="shared" si="1668"/>
        <v>E3566 TSM O/H Conductor/Devices-12</v>
      </c>
      <c r="C4970" s="19" t="s">
        <v>1230</v>
      </c>
      <c r="E4970" s="27">
        <v>43465</v>
      </c>
      <c r="F4970" s="249">
        <v>34084539.939999998</v>
      </c>
      <c r="G4970" s="67">
        <v>1.8099999999999998E-2</v>
      </c>
      <c r="H4970" s="250">
        <v>51410.85</v>
      </c>
      <c r="I4970" s="249">
        <f t="shared" si="1669"/>
        <v>34084539.939999998</v>
      </c>
      <c r="J4970" s="67">
        <f t="shared" si="1654"/>
        <v>1.8099999999999998E-2</v>
      </c>
      <c r="K4970" s="259">
        <f t="shared" si="1670"/>
        <v>51410.847742833321</v>
      </c>
      <c r="L4970" s="250">
        <f t="shared" si="1667"/>
        <v>0</v>
      </c>
      <c r="M4970" s="19" t="s">
        <v>1260</v>
      </c>
      <c r="O4970" s="32" t="str">
        <f t="shared" si="1671"/>
        <v>E356</v>
      </c>
      <c r="P4970" s="318"/>
      <c r="T4970" s="19" t="s">
        <v>1260</v>
      </c>
    </row>
    <row r="4971" spans="1:20" s="19" customFormat="1" ht="15.75" outlineLevel="1" thickBot="1" x14ac:dyDescent="0.3">
      <c r="A4971" s="28" t="s">
        <v>1005</v>
      </c>
      <c r="C4971" s="20" t="s">
        <v>1233</v>
      </c>
      <c r="E4971" s="104" t="s">
        <v>1266</v>
      </c>
      <c r="F4971" s="29"/>
      <c r="G4971" s="30"/>
      <c r="H4971" s="41">
        <f>SUBTOTAL(9,H4959:H4970)</f>
        <v>609135.99</v>
      </c>
      <c r="I4971" s="29"/>
      <c r="J4971" s="30">
        <f t="shared" si="1654"/>
        <v>0</v>
      </c>
      <c r="K4971" s="41">
        <f>SUBTOTAL(9,K4959:K4970)</f>
        <v>616930.17291399988</v>
      </c>
      <c r="L4971" s="41">
        <f t="shared" si="1667"/>
        <v>7794.18</v>
      </c>
      <c r="O4971" s="32" t="str">
        <f>LEFT(A4971,5)</f>
        <v>E3566</v>
      </c>
      <c r="P4971" s="318">
        <f>-L4971/2</f>
        <v>-3897.09</v>
      </c>
    </row>
    <row r="4972" spans="1:20" ht="15.75" outlineLevel="2" thickTop="1" x14ac:dyDescent="0.25">
      <c r="A4972" t="s">
        <v>403</v>
      </c>
      <c r="B4972" t="str">
        <f t="shared" ref="B4972:B4983" si="1672">CONCATENATE(A4972,"-",MONTH(E4972))</f>
        <v>E3567 TSM O/H Cond, Baker Common-1</v>
      </c>
      <c r="C4972" s="19" t="s">
        <v>1230</v>
      </c>
      <c r="E4972" s="27">
        <v>43131</v>
      </c>
      <c r="F4972" s="249">
        <v>6097570.4800000004</v>
      </c>
      <c r="G4972" s="67">
        <v>1.3100000000000001E-2</v>
      </c>
      <c r="H4972" s="250">
        <v>6656.5099999999993</v>
      </c>
      <c r="I4972" s="249">
        <f t="shared" ref="I4972:I4983" si="1673">VLOOKUP(CONCATENATE(A4972,"-12"),$B$6:$F$7816,5,FALSE)</f>
        <v>6097570.4800000004</v>
      </c>
      <c r="J4972" s="67">
        <f t="shared" si="1654"/>
        <v>1.3100000000000001E-2</v>
      </c>
      <c r="K4972" s="259">
        <f t="shared" ref="K4972:K4983" si="1674">I4972*J4972/12</f>
        <v>6656.5144406666668</v>
      </c>
      <c r="L4972" s="250">
        <f t="shared" si="1667"/>
        <v>0</v>
      </c>
      <c r="M4972" s="19" t="s">
        <v>1260</v>
      </c>
      <c r="O4972" s="32" t="str">
        <f t="shared" ref="O4972:O4983" si="1675">LEFT(A4972,4)</f>
        <v>E356</v>
      </c>
      <c r="P4972" s="318"/>
      <c r="T4972" s="19" t="s">
        <v>1260</v>
      </c>
    </row>
    <row r="4973" spans="1:20" outlineLevel="2" x14ac:dyDescent="0.25">
      <c r="A4973" t="s">
        <v>403</v>
      </c>
      <c r="B4973" t="str">
        <f t="shared" si="1672"/>
        <v>E3567 TSM O/H Cond, Baker Common-2</v>
      </c>
      <c r="C4973" s="19" t="s">
        <v>1230</v>
      </c>
      <c r="E4973" s="27">
        <v>43159</v>
      </c>
      <c r="F4973" s="249">
        <v>6097570.4800000004</v>
      </c>
      <c r="G4973" s="67">
        <v>1.3100000000000001E-2</v>
      </c>
      <c r="H4973" s="250">
        <v>6656.5099999999993</v>
      </c>
      <c r="I4973" s="249">
        <f t="shared" si="1673"/>
        <v>6097570.4800000004</v>
      </c>
      <c r="J4973" s="67">
        <f t="shared" si="1654"/>
        <v>1.3100000000000001E-2</v>
      </c>
      <c r="K4973" s="259">
        <f t="shared" si="1674"/>
        <v>6656.5144406666668</v>
      </c>
      <c r="L4973" s="250">
        <f t="shared" si="1667"/>
        <v>0</v>
      </c>
      <c r="M4973" s="19" t="s">
        <v>1260</v>
      </c>
      <c r="O4973" s="32" t="str">
        <f t="shared" si="1675"/>
        <v>E356</v>
      </c>
      <c r="P4973" s="318"/>
      <c r="T4973" s="19" t="s">
        <v>1260</v>
      </c>
    </row>
    <row r="4974" spans="1:20" outlineLevel="2" x14ac:dyDescent="0.25">
      <c r="A4974" t="s">
        <v>403</v>
      </c>
      <c r="B4974" t="str">
        <f t="shared" si="1672"/>
        <v>E3567 TSM O/H Cond, Baker Common-3</v>
      </c>
      <c r="C4974" s="19" t="s">
        <v>1230</v>
      </c>
      <c r="E4974" s="27">
        <v>43190</v>
      </c>
      <c r="F4974" s="249">
        <v>6097570.4800000004</v>
      </c>
      <c r="G4974" s="67">
        <v>1.3100000000000001E-2</v>
      </c>
      <c r="H4974" s="250">
        <v>6656.5099999999993</v>
      </c>
      <c r="I4974" s="249">
        <f t="shared" si="1673"/>
        <v>6097570.4800000004</v>
      </c>
      <c r="J4974" s="67">
        <f t="shared" ref="J4974:J5037" si="1676">G4974</f>
        <v>1.3100000000000001E-2</v>
      </c>
      <c r="K4974" s="259">
        <f t="shared" si="1674"/>
        <v>6656.5144406666668</v>
      </c>
      <c r="L4974" s="250">
        <f t="shared" si="1667"/>
        <v>0</v>
      </c>
      <c r="M4974" s="19" t="s">
        <v>1260</v>
      </c>
      <c r="O4974" s="32" t="str">
        <f t="shared" si="1675"/>
        <v>E356</v>
      </c>
      <c r="P4974" s="318"/>
      <c r="T4974" s="19" t="s">
        <v>1260</v>
      </c>
    </row>
    <row r="4975" spans="1:20" outlineLevel="2" x14ac:dyDescent="0.25">
      <c r="A4975" t="s">
        <v>403</v>
      </c>
      <c r="B4975" t="str">
        <f t="shared" si="1672"/>
        <v>E3567 TSM O/H Cond, Baker Common-4</v>
      </c>
      <c r="C4975" s="19" t="s">
        <v>1230</v>
      </c>
      <c r="E4975" s="27">
        <v>43220</v>
      </c>
      <c r="F4975" s="249">
        <v>6097570.4800000004</v>
      </c>
      <c r="G4975" s="67">
        <v>1.3100000000000001E-2</v>
      </c>
      <c r="H4975" s="250">
        <v>6656.5099999999993</v>
      </c>
      <c r="I4975" s="249">
        <f t="shared" si="1673"/>
        <v>6097570.4800000004</v>
      </c>
      <c r="J4975" s="67">
        <f t="shared" si="1676"/>
        <v>1.3100000000000001E-2</v>
      </c>
      <c r="K4975" s="259">
        <f t="shared" si="1674"/>
        <v>6656.5144406666668</v>
      </c>
      <c r="L4975" s="250">
        <f t="shared" si="1667"/>
        <v>0</v>
      </c>
      <c r="M4975" s="19" t="s">
        <v>1260</v>
      </c>
      <c r="O4975" s="32" t="str">
        <f t="shared" si="1675"/>
        <v>E356</v>
      </c>
      <c r="P4975" s="318"/>
      <c r="T4975" s="19" t="s">
        <v>1260</v>
      </c>
    </row>
    <row r="4976" spans="1:20" outlineLevel="2" x14ac:dyDescent="0.25">
      <c r="A4976" t="s">
        <v>403</v>
      </c>
      <c r="B4976" t="str">
        <f t="shared" si="1672"/>
        <v>E3567 TSM O/H Cond, Baker Common-5</v>
      </c>
      <c r="C4976" s="19" t="s">
        <v>1230</v>
      </c>
      <c r="E4976" s="27">
        <v>43251</v>
      </c>
      <c r="F4976" s="249">
        <v>6097570.4800000004</v>
      </c>
      <c r="G4976" s="67">
        <v>1.3100000000000001E-2</v>
      </c>
      <c r="H4976" s="250">
        <v>6656.5099999999993</v>
      </c>
      <c r="I4976" s="249">
        <f t="shared" si="1673"/>
        <v>6097570.4800000004</v>
      </c>
      <c r="J4976" s="67">
        <f t="shared" si="1676"/>
        <v>1.3100000000000001E-2</v>
      </c>
      <c r="K4976" s="259">
        <f t="shared" si="1674"/>
        <v>6656.5144406666668</v>
      </c>
      <c r="L4976" s="250">
        <f t="shared" si="1667"/>
        <v>0</v>
      </c>
      <c r="M4976" s="19" t="s">
        <v>1260</v>
      </c>
      <c r="O4976" s="32" t="str">
        <f t="shared" si="1675"/>
        <v>E356</v>
      </c>
      <c r="P4976" s="318"/>
      <c r="T4976" s="19" t="s">
        <v>1260</v>
      </c>
    </row>
    <row r="4977" spans="1:20" outlineLevel="2" x14ac:dyDescent="0.25">
      <c r="A4977" t="s">
        <v>403</v>
      </c>
      <c r="B4977" t="str">
        <f t="shared" si="1672"/>
        <v>E3567 TSM O/H Cond, Baker Common-6</v>
      </c>
      <c r="C4977" s="19" t="s">
        <v>1230</v>
      </c>
      <c r="E4977" s="27">
        <v>43281</v>
      </c>
      <c r="F4977" s="249">
        <v>6097570.4800000004</v>
      </c>
      <c r="G4977" s="67">
        <v>1.3100000000000001E-2</v>
      </c>
      <c r="H4977" s="250">
        <v>6656.5099999999993</v>
      </c>
      <c r="I4977" s="249">
        <f t="shared" si="1673"/>
        <v>6097570.4800000004</v>
      </c>
      <c r="J4977" s="67">
        <f t="shared" si="1676"/>
        <v>1.3100000000000001E-2</v>
      </c>
      <c r="K4977" s="259">
        <f t="shared" si="1674"/>
        <v>6656.5144406666668</v>
      </c>
      <c r="L4977" s="250">
        <f t="shared" si="1667"/>
        <v>0</v>
      </c>
      <c r="M4977" s="19" t="s">
        <v>1260</v>
      </c>
      <c r="O4977" s="32" t="str">
        <f t="shared" si="1675"/>
        <v>E356</v>
      </c>
      <c r="P4977" s="318"/>
      <c r="T4977" s="19" t="s">
        <v>1260</v>
      </c>
    </row>
    <row r="4978" spans="1:20" outlineLevel="2" x14ac:dyDescent="0.25">
      <c r="A4978" t="s">
        <v>403</v>
      </c>
      <c r="B4978" t="str">
        <f t="shared" si="1672"/>
        <v>E3567 TSM O/H Cond, Baker Common-7</v>
      </c>
      <c r="C4978" s="19" t="s">
        <v>1230</v>
      </c>
      <c r="E4978" s="27">
        <v>43312</v>
      </c>
      <c r="F4978" s="249">
        <v>6097570.4800000004</v>
      </c>
      <c r="G4978" s="67">
        <v>1.3100000000000001E-2</v>
      </c>
      <c r="H4978" s="250">
        <v>6656.5099999999993</v>
      </c>
      <c r="I4978" s="249">
        <f t="shared" si="1673"/>
        <v>6097570.4800000004</v>
      </c>
      <c r="J4978" s="67">
        <f t="shared" si="1676"/>
        <v>1.3100000000000001E-2</v>
      </c>
      <c r="K4978" s="259">
        <f t="shared" si="1674"/>
        <v>6656.5144406666668</v>
      </c>
      <c r="L4978" s="250">
        <f t="shared" si="1667"/>
        <v>0</v>
      </c>
      <c r="M4978" s="19" t="s">
        <v>1260</v>
      </c>
      <c r="O4978" s="32" t="str">
        <f t="shared" si="1675"/>
        <v>E356</v>
      </c>
      <c r="P4978" s="318"/>
      <c r="T4978" s="19" t="s">
        <v>1260</v>
      </c>
    </row>
    <row r="4979" spans="1:20" outlineLevel="2" x14ac:dyDescent="0.25">
      <c r="A4979" t="s">
        <v>403</v>
      </c>
      <c r="B4979" t="str">
        <f t="shared" si="1672"/>
        <v>E3567 TSM O/H Cond, Baker Common-8</v>
      </c>
      <c r="C4979" s="19" t="s">
        <v>1230</v>
      </c>
      <c r="E4979" s="27">
        <v>43343</v>
      </c>
      <c r="F4979" s="249">
        <v>6097570.4800000004</v>
      </c>
      <c r="G4979" s="67">
        <v>1.3100000000000001E-2</v>
      </c>
      <c r="H4979" s="250">
        <v>6656.5099999999993</v>
      </c>
      <c r="I4979" s="249">
        <f t="shared" si="1673"/>
        <v>6097570.4800000004</v>
      </c>
      <c r="J4979" s="67">
        <f t="shared" si="1676"/>
        <v>1.3100000000000001E-2</v>
      </c>
      <c r="K4979" s="259">
        <f t="shared" si="1674"/>
        <v>6656.5144406666668</v>
      </c>
      <c r="L4979" s="250">
        <f t="shared" si="1667"/>
        <v>0</v>
      </c>
      <c r="M4979" s="19" t="s">
        <v>1260</v>
      </c>
      <c r="O4979" s="32" t="str">
        <f t="shared" si="1675"/>
        <v>E356</v>
      </c>
      <c r="P4979" s="318"/>
      <c r="T4979" s="19" t="s">
        <v>1260</v>
      </c>
    </row>
    <row r="4980" spans="1:20" outlineLevel="2" x14ac:dyDescent="0.25">
      <c r="A4980" t="s">
        <v>403</v>
      </c>
      <c r="B4980" t="str">
        <f t="shared" si="1672"/>
        <v>E3567 TSM O/H Cond, Baker Common-9</v>
      </c>
      <c r="C4980" s="19" t="s">
        <v>1230</v>
      </c>
      <c r="E4980" s="27">
        <v>43373</v>
      </c>
      <c r="F4980" s="249">
        <v>6097570.4800000004</v>
      </c>
      <c r="G4980" s="67">
        <v>1.3100000000000001E-2</v>
      </c>
      <c r="H4980" s="250">
        <v>6656.5099999999993</v>
      </c>
      <c r="I4980" s="249">
        <f t="shared" si="1673"/>
        <v>6097570.4800000004</v>
      </c>
      <c r="J4980" s="67">
        <f t="shared" si="1676"/>
        <v>1.3100000000000001E-2</v>
      </c>
      <c r="K4980" s="259">
        <f t="shared" si="1674"/>
        <v>6656.5144406666668</v>
      </c>
      <c r="L4980" s="250">
        <f t="shared" si="1667"/>
        <v>0</v>
      </c>
      <c r="M4980" s="19" t="s">
        <v>1260</v>
      </c>
      <c r="O4980" s="32" t="str">
        <f t="shared" si="1675"/>
        <v>E356</v>
      </c>
      <c r="P4980" s="318"/>
      <c r="T4980" s="19" t="s">
        <v>1260</v>
      </c>
    </row>
    <row r="4981" spans="1:20" outlineLevel="2" x14ac:dyDescent="0.25">
      <c r="A4981" t="s">
        <v>403</v>
      </c>
      <c r="B4981" t="str">
        <f t="shared" si="1672"/>
        <v>E3567 TSM O/H Cond, Baker Common-10</v>
      </c>
      <c r="C4981" s="19" t="s">
        <v>1230</v>
      </c>
      <c r="E4981" s="27">
        <v>43404</v>
      </c>
      <c r="F4981" s="249">
        <v>6097570.4800000004</v>
      </c>
      <c r="G4981" s="67">
        <v>1.3100000000000001E-2</v>
      </c>
      <c r="H4981" s="250">
        <v>6656.5099999999993</v>
      </c>
      <c r="I4981" s="249">
        <f t="shared" si="1673"/>
        <v>6097570.4800000004</v>
      </c>
      <c r="J4981" s="67">
        <f t="shared" si="1676"/>
        <v>1.3100000000000001E-2</v>
      </c>
      <c r="K4981" s="259">
        <f t="shared" si="1674"/>
        <v>6656.5144406666668</v>
      </c>
      <c r="L4981" s="250">
        <f t="shared" si="1667"/>
        <v>0</v>
      </c>
      <c r="M4981" s="19" t="s">
        <v>1260</v>
      </c>
      <c r="O4981" s="32" t="str">
        <f t="shared" si="1675"/>
        <v>E356</v>
      </c>
      <c r="P4981" s="318"/>
      <c r="T4981" s="19" t="s">
        <v>1260</v>
      </c>
    </row>
    <row r="4982" spans="1:20" outlineLevel="2" x14ac:dyDescent="0.25">
      <c r="A4982" t="s">
        <v>403</v>
      </c>
      <c r="B4982" t="str">
        <f t="shared" si="1672"/>
        <v>E3567 TSM O/H Cond, Baker Common-11</v>
      </c>
      <c r="C4982" s="19" t="s">
        <v>1230</v>
      </c>
      <c r="E4982" s="27">
        <v>43434</v>
      </c>
      <c r="F4982" s="249">
        <v>6097570.4800000004</v>
      </c>
      <c r="G4982" s="67">
        <v>1.3100000000000001E-2</v>
      </c>
      <c r="H4982" s="250">
        <v>6656.5099999999993</v>
      </c>
      <c r="I4982" s="249">
        <f t="shared" si="1673"/>
        <v>6097570.4800000004</v>
      </c>
      <c r="J4982" s="67">
        <f t="shared" si="1676"/>
        <v>1.3100000000000001E-2</v>
      </c>
      <c r="K4982" s="259">
        <f t="shared" si="1674"/>
        <v>6656.5144406666668</v>
      </c>
      <c r="L4982" s="250">
        <f t="shared" si="1667"/>
        <v>0</v>
      </c>
      <c r="M4982" s="19" t="s">
        <v>1260</v>
      </c>
      <c r="O4982" s="32" t="str">
        <f t="shared" si="1675"/>
        <v>E356</v>
      </c>
      <c r="P4982" s="318"/>
      <c r="T4982" s="19" t="s">
        <v>1260</v>
      </c>
    </row>
    <row r="4983" spans="1:20" outlineLevel="2" x14ac:dyDescent="0.25">
      <c r="A4983" t="s">
        <v>403</v>
      </c>
      <c r="B4983" t="str">
        <f t="shared" si="1672"/>
        <v>E3567 TSM O/H Cond, Baker Common-12</v>
      </c>
      <c r="C4983" s="19" t="s">
        <v>1230</v>
      </c>
      <c r="E4983" s="27">
        <v>43465</v>
      </c>
      <c r="F4983" s="249">
        <v>6097570.4800000004</v>
      </c>
      <c r="G4983" s="67">
        <v>1.3100000000000001E-2</v>
      </c>
      <c r="H4983" s="250">
        <v>6656.5099999999993</v>
      </c>
      <c r="I4983" s="249">
        <f t="shared" si="1673"/>
        <v>6097570.4800000004</v>
      </c>
      <c r="J4983" s="67">
        <f t="shared" si="1676"/>
        <v>1.3100000000000001E-2</v>
      </c>
      <c r="K4983" s="259">
        <f t="shared" si="1674"/>
        <v>6656.5144406666668</v>
      </c>
      <c r="L4983" s="250">
        <f t="shared" si="1667"/>
        <v>0</v>
      </c>
      <c r="M4983" s="19" t="s">
        <v>1260</v>
      </c>
      <c r="O4983" s="32" t="str">
        <f t="shared" si="1675"/>
        <v>E356</v>
      </c>
      <c r="P4983" s="318"/>
      <c r="T4983" s="19" t="s">
        <v>1260</v>
      </c>
    </row>
    <row r="4984" spans="1:20" s="19" customFormat="1" ht="15.75" outlineLevel="1" thickBot="1" x14ac:dyDescent="0.3">
      <c r="A4984" s="28" t="s">
        <v>1006</v>
      </c>
      <c r="C4984" s="20" t="s">
        <v>1233</v>
      </c>
      <c r="E4984" s="104" t="s">
        <v>1266</v>
      </c>
      <c r="F4984" s="29"/>
      <c r="G4984" s="30"/>
      <c r="H4984" s="41">
        <f>SUBTOTAL(9,H4972:H4983)</f>
        <v>79878.12</v>
      </c>
      <c r="I4984" s="29"/>
      <c r="J4984" s="30">
        <f t="shared" si="1676"/>
        <v>0</v>
      </c>
      <c r="K4984" s="41">
        <f>SUBTOTAL(9,K4972:K4983)</f>
        <v>79878.173288000005</v>
      </c>
      <c r="L4984" s="41">
        <f t="shared" si="1667"/>
        <v>0.05</v>
      </c>
      <c r="O4984" s="32" t="str">
        <f>LEFT(A4984,5)</f>
        <v>E3567</v>
      </c>
      <c r="P4984" s="318">
        <f>-L4984/2</f>
        <v>-2.5000000000000001E-2</v>
      </c>
    </row>
    <row r="4985" spans="1:20" ht="15.75" outlineLevel="2" thickTop="1" x14ac:dyDescent="0.25">
      <c r="A4985" t="s">
        <v>404</v>
      </c>
      <c r="B4985" t="str">
        <f t="shared" ref="B4985:B4996" si="1677">CONCATENATE(A4985,"-",MONTH(E4985))</f>
        <v>E3567 TSM O/H Cond, Upper Baker-1</v>
      </c>
      <c r="C4985" s="19" t="s">
        <v>1230</v>
      </c>
      <c r="E4985" s="27">
        <v>43131</v>
      </c>
      <c r="F4985" s="249">
        <v>683462.18</v>
      </c>
      <c r="G4985" s="67">
        <v>1.3100000000000001E-2</v>
      </c>
      <c r="H4985" s="250">
        <v>746.11</v>
      </c>
      <c r="I4985" s="249">
        <f t="shared" ref="I4985:I4996" si="1678">VLOOKUP(CONCATENATE(A4985,"-12"),$B$6:$F$7816,5,FALSE)</f>
        <v>683462.18</v>
      </c>
      <c r="J4985" s="67">
        <f t="shared" si="1676"/>
        <v>1.3100000000000001E-2</v>
      </c>
      <c r="K4985" s="259">
        <f t="shared" ref="K4985:K4996" si="1679">I4985*J4985/12</f>
        <v>746.11287983333341</v>
      </c>
      <c r="L4985" s="250">
        <f t="shared" si="1667"/>
        <v>0</v>
      </c>
      <c r="M4985" s="19" t="s">
        <v>1260</v>
      </c>
      <c r="O4985" s="32" t="str">
        <f t="shared" ref="O4985:O4996" si="1680">LEFT(A4985,4)</f>
        <v>E356</v>
      </c>
      <c r="P4985" s="318"/>
      <c r="T4985" s="19" t="s">
        <v>1260</v>
      </c>
    </row>
    <row r="4986" spans="1:20" outlineLevel="2" x14ac:dyDescent="0.25">
      <c r="A4986" t="s">
        <v>404</v>
      </c>
      <c r="B4986" t="str">
        <f t="shared" si="1677"/>
        <v>E3567 TSM O/H Cond, Upper Baker-2</v>
      </c>
      <c r="C4986" s="19" t="s">
        <v>1230</v>
      </c>
      <c r="E4986" s="27">
        <v>43159</v>
      </c>
      <c r="F4986" s="249">
        <v>683462.18</v>
      </c>
      <c r="G4986" s="67">
        <v>1.3100000000000001E-2</v>
      </c>
      <c r="H4986" s="250">
        <v>746.11</v>
      </c>
      <c r="I4986" s="249">
        <f t="shared" si="1678"/>
        <v>683462.18</v>
      </c>
      <c r="J4986" s="67">
        <f t="shared" si="1676"/>
        <v>1.3100000000000001E-2</v>
      </c>
      <c r="K4986" s="259">
        <f t="shared" si="1679"/>
        <v>746.11287983333341</v>
      </c>
      <c r="L4986" s="250">
        <f t="shared" si="1667"/>
        <v>0</v>
      </c>
      <c r="M4986" s="19" t="s">
        <v>1260</v>
      </c>
      <c r="O4986" s="32" t="str">
        <f t="shared" si="1680"/>
        <v>E356</v>
      </c>
      <c r="P4986" s="318"/>
      <c r="T4986" s="19" t="s">
        <v>1260</v>
      </c>
    </row>
    <row r="4987" spans="1:20" outlineLevel="2" x14ac:dyDescent="0.25">
      <c r="A4987" t="s">
        <v>404</v>
      </c>
      <c r="B4987" t="str">
        <f t="shared" si="1677"/>
        <v>E3567 TSM O/H Cond, Upper Baker-3</v>
      </c>
      <c r="C4987" s="19" t="s">
        <v>1230</v>
      </c>
      <c r="E4987" s="27">
        <v>43190</v>
      </c>
      <c r="F4987" s="249">
        <v>683462.18</v>
      </c>
      <c r="G4987" s="67">
        <v>1.3100000000000001E-2</v>
      </c>
      <c r="H4987" s="250">
        <v>746.11</v>
      </c>
      <c r="I4987" s="249">
        <f t="shared" si="1678"/>
        <v>683462.18</v>
      </c>
      <c r="J4987" s="67">
        <f t="shared" si="1676"/>
        <v>1.3100000000000001E-2</v>
      </c>
      <c r="K4987" s="259">
        <f t="shared" si="1679"/>
        <v>746.11287983333341</v>
      </c>
      <c r="L4987" s="250">
        <f t="shared" si="1667"/>
        <v>0</v>
      </c>
      <c r="M4987" s="19" t="s">
        <v>1260</v>
      </c>
      <c r="O4987" s="32" t="str">
        <f t="shared" si="1680"/>
        <v>E356</v>
      </c>
      <c r="P4987" s="318"/>
      <c r="T4987" s="19" t="s">
        <v>1260</v>
      </c>
    </row>
    <row r="4988" spans="1:20" outlineLevel="2" x14ac:dyDescent="0.25">
      <c r="A4988" t="s">
        <v>404</v>
      </c>
      <c r="B4988" t="str">
        <f t="shared" si="1677"/>
        <v>E3567 TSM O/H Cond, Upper Baker-4</v>
      </c>
      <c r="C4988" s="19" t="s">
        <v>1230</v>
      </c>
      <c r="E4988" s="27">
        <v>43220</v>
      </c>
      <c r="F4988" s="249">
        <v>683462.18</v>
      </c>
      <c r="G4988" s="67">
        <v>1.3100000000000001E-2</v>
      </c>
      <c r="H4988" s="250">
        <v>746.11</v>
      </c>
      <c r="I4988" s="249">
        <f t="shared" si="1678"/>
        <v>683462.18</v>
      </c>
      <c r="J4988" s="67">
        <f t="shared" si="1676"/>
        <v>1.3100000000000001E-2</v>
      </c>
      <c r="K4988" s="259">
        <f t="shared" si="1679"/>
        <v>746.11287983333341</v>
      </c>
      <c r="L4988" s="250">
        <f t="shared" si="1667"/>
        <v>0</v>
      </c>
      <c r="M4988" s="19" t="s">
        <v>1260</v>
      </c>
      <c r="O4988" s="32" t="str">
        <f t="shared" si="1680"/>
        <v>E356</v>
      </c>
      <c r="P4988" s="318"/>
      <c r="T4988" s="19" t="s">
        <v>1260</v>
      </c>
    </row>
    <row r="4989" spans="1:20" outlineLevel="2" x14ac:dyDescent="0.25">
      <c r="A4989" t="s">
        <v>404</v>
      </c>
      <c r="B4989" t="str">
        <f t="shared" si="1677"/>
        <v>E3567 TSM O/H Cond, Upper Baker-5</v>
      </c>
      <c r="C4989" s="19" t="s">
        <v>1230</v>
      </c>
      <c r="E4989" s="27">
        <v>43251</v>
      </c>
      <c r="F4989" s="249">
        <v>683462.18</v>
      </c>
      <c r="G4989" s="67">
        <v>1.3100000000000001E-2</v>
      </c>
      <c r="H4989" s="250">
        <v>746.11</v>
      </c>
      <c r="I4989" s="249">
        <f t="shared" si="1678"/>
        <v>683462.18</v>
      </c>
      <c r="J4989" s="67">
        <f t="shared" si="1676"/>
        <v>1.3100000000000001E-2</v>
      </c>
      <c r="K4989" s="259">
        <f t="shared" si="1679"/>
        <v>746.11287983333341</v>
      </c>
      <c r="L4989" s="250">
        <f t="shared" si="1667"/>
        <v>0</v>
      </c>
      <c r="M4989" s="19" t="s">
        <v>1260</v>
      </c>
      <c r="O4989" s="32" t="str">
        <f t="shared" si="1680"/>
        <v>E356</v>
      </c>
      <c r="P4989" s="318"/>
      <c r="T4989" s="19" t="s">
        <v>1260</v>
      </c>
    </row>
    <row r="4990" spans="1:20" outlineLevel="2" x14ac:dyDescent="0.25">
      <c r="A4990" t="s">
        <v>404</v>
      </c>
      <c r="B4990" t="str">
        <f t="shared" si="1677"/>
        <v>E3567 TSM O/H Cond, Upper Baker-6</v>
      </c>
      <c r="C4990" s="19" t="s">
        <v>1230</v>
      </c>
      <c r="E4990" s="27">
        <v>43281</v>
      </c>
      <c r="F4990" s="249">
        <v>683462.18</v>
      </c>
      <c r="G4990" s="67">
        <v>1.3100000000000001E-2</v>
      </c>
      <c r="H4990" s="250">
        <v>746.11</v>
      </c>
      <c r="I4990" s="249">
        <f t="shared" si="1678"/>
        <v>683462.18</v>
      </c>
      <c r="J4990" s="67">
        <f t="shared" si="1676"/>
        <v>1.3100000000000001E-2</v>
      </c>
      <c r="K4990" s="259">
        <f t="shared" si="1679"/>
        <v>746.11287983333341</v>
      </c>
      <c r="L4990" s="250">
        <f t="shared" si="1667"/>
        <v>0</v>
      </c>
      <c r="M4990" s="19" t="s">
        <v>1260</v>
      </c>
      <c r="O4990" s="32" t="str">
        <f t="shared" si="1680"/>
        <v>E356</v>
      </c>
      <c r="P4990" s="318"/>
      <c r="T4990" s="19" t="s">
        <v>1260</v>
      </c>
    </row>
    <row r="4991" spans="1:20" outlineLevel="2" x14ac:dyDescent="0.25">
      <c r="A4991" t="s">
        <v>404</v>
      </c>
      <c r="B4991" t="str">
        <f t="shared" si="1677"/>
        <v>E3567 TSM O/H Cond, Upper Baker-7</v>
      </c>
      <c r="C4991" s="19" t="s">
        <v>1230</v>
      </c>
      <c r="E4991" s="27">
        <v>43312</v>
      </c>
      <c r="F4991" s="249">
        <v>683462.18</v>
      </c>
      <c r="G4991" s="67">
        <v>1.3100000000000001E-2</v>
      </c>
      <c r="H4991" s="250">
        <v>746.11</v>
      </c>
      <c r="I4991" s="249">
        <f t="shared" si="1678"/>
        <v>683462.18</v>
      </c>
      <c r="J4991" s="67">
        <f t="shared" si="1676"/>
        <v>1.3100000000000001E-2</v>
      </c>
      <c r="K4991" s="259">
        <f t="shared" si="1679"/>
        <v>746.11287983333341</v>
      </c>
      <c r="L4991" s="250">
        <f t="shared" si="1667"/>
        <v>0</v>
      </c>
      <c r="M4991" s="19" t="s">
        <v>1260</v>
      </c>
      <c r="O4991" s="32" t="str">
        <f t="shared" si="1680"/>
        <v>E356</v>
      </c>
      <c r="P4991" s="318"/>
      <c r="T4991" s="19" t="s">
        <v>1260</v>
      </c>
    </row>
    <row r="4992" spans="1:20" outlineLevel="2" x14ac:dyDescent="0.25">
      <c r="A4992" t="s">
        <v>404</v>
      </c>
      <c r="B4992" t="str">
        <f t="shared" si="1677"/>
        <v>E3567 TSM O/H Cond, Upper Baker-8</v>
      </c>
      <c r="C4992" s="19" t="s">
        <v>1230</v>
      </c>
      <c r="E4992" s="27">
        <v>43343</v>
      </c>
      <c r="F4992" s="249">
        <v>683462.18</v>
      </c>
      <c r="G4992" s="67">
        <v>1.3100000000000001E-2</v>
      </c>
      <c r="H4992" s="250">
        <v>746.11</v>
      </c>
      <c r="I4992" s="249">
        <f t="shared" si="1678"/>
        <v>683462.18</v>
      </c>
      <c r="J4992" s="67">
        <f t="shared" si="1676"/>
        <v>1.3100000000000001E-2</v>
      </c>
      <c r="K4992" s="259">
        <f t="shared" si="1679"/>
        <v>746.11287983333341</v>
      </c>
      <c r="L4992" s="250">
        <f t="shared" si="1667"/>
        <v>0</v>
      </c>
      <c r="M4992" s="19" t="s">
        <v>1260</v>
      </c>
      <c r="O4992" s="32" t="str">
        <f t="shared" si="1680"/>
        <v>E356</v>
      </c>
      <c r="P4992" s="318"/>
      <c r="T4992" s="19" t="s">
        <v>1260</v>
      </c>
    </row>
    <row r="4993" spans="1:20" outlineLevel="2" x14ac:dyDescent="0.25">
      <c r="A4993" t="s">
        <v>404</v>
      </c>
      <c r="B4993" t="str">
        <f t="shared" si="1677"/>
        <v>E3567 TSM O/H Cond, Upper Baker-9</v>
      </c>
      <c r="C4993" s="19" t="s">
        <v>1230</v>
      </c>
      <c r="E4993" s="27">
        <v>43373</v>
      </c>
      <c r="F4993" s="249">
        <v>683462.18</v>
      </c>
      <c r="G4993" s="67">
        <v>1.3100000000000001E-2</v>
      </c>
      <c r="H4993" s="250">
        <v>746.11</v>
      </c>
      <c r="I4993" s="249">
        <f t="shared" si="1678"/>
        <v>683462.18</v>
      </c>
      <c r="J4993" s="67">
        <f t="shared" si="1676"/>
        <v>1.3100000000000001E-2</v>
      </c>
      <c r="K4993" s="259">
        <f t="shared" si="1679"/>
        <v>746.11287983333341</v>
      </c>
      <c r="L4993" s="250">
        <f t="shared" si="1667"/>
        <v>0</v>
      </c>
      <c r="M4993" s="19" t="s">
        <v>1260</v>
      </c>
      <c r="O4993" s="32" t="str">
        <f t="shared" si="1680"/>
        <v>E356</v>
      </c>
      <c r="P4993" s="318"/>
      <c r="T4993" s="19" t="s">
        <v>1260</v>
      </c>
    </row>
    <row r="4994" spans="1:20" outlineLevel="2" x14ac:dyDescent="0.25">
      <c r="A4994" t="s">
        <v>404</v>
      </c>
      <c r="B4994" t="str">
        <f t="shared" si="1677"/>
        <v>E3567 TSM O/H Cond, Upper Baker-10</v>
      </c>
      <c r="C4994" s="19" t="s">
        <v>1230</v>
      </c>
      <c r="E4994" s="27">
        <v>43404</v>
      </c>
      <c r="F4994" s="249">
        <v>683462.18</v>
      </c>
      <c r="G4994" s="67">
        <v>1.3100000000000001E-2</v>
      </c>
      <c r="H4994" s="250">
        <v>746.11</v>
      </c>
      <c r="I4994" s="249">
        <f t="shared" si="1678"/>
        <v>683462.18</v>
      </c>
      <c r="J4994" s="67">
        <f t="shared" si="1676"/>
        <v>1.3100000000000001E-2</v>
      </c>
      <c r="K4994" s="259">
        <f t="shared" si="1679"/>
        <v>746.11287983333341</v>
      </c>
      <c r="L4994" s="250">
        <f t="shared" si="1667"/>
        <v>0</v>
      </c>
      <c r="M4994" s="19" t="s">
        <v>1260</v>
      </c>
      <c r="O4994" s="32" t="str">
        <f t="shared" si="1680"/>
        <v>E356</v>
      </c>
      <c r="P4994" s="318"/>
      <c r="T4994" s="19" t="s">
        <v>1260</v>
      </c>
    </row>
    <row r="4995" spans="1:20" outlineLevel="2" x14ac:dyDescent="0.25">
      <c r="A4995" t="s">
        <v>404</v>
      </c>
      <c r="B4995" t="str">
        <f t="shared" si="1677"/>
        <v>E3567 TSM O/H Cond, Upper Baker-11</v>
      </c>
      <c r="C4995" s="19" t="s">
        <v>1230</v>
      </c>
      <c r="E4995" s="27">
        <v>43434</v>
      </c>
      <c r="F4995" s="249">
        <v>683462.18</v>
      </c>
      <c r="G4995" s="67">
        <v>1.3100000000000001E-2</v>
      </c>
      <c r="H4995" s="250">
        <v>746.11</v>
      </c>
      <c r="I4995" s="249">
        <f t="shared" si="1678"/>
        <v>683462.18</v>
      </c>
      <c r="J4995" s="67">
        <f t="shared" si="1676"/>
        <v>1.3100000000000001E-2</v>
      </c>
      <c r="K4995" s="259">
        <f t="shared" si="1679"/>
        <v>746.11287983333341</v>
      </c>
      <c r="L4995" s="250">
        <f t="shared" si="1667"/>
        <v>0</v>
      </c>
      <c r="M4995" s="19" t="s">
        <v>1260</v>
      </c>
      <c r="O4995" s="32" t="str">
        <f t="shared" si="1680"/>
        <v>E356</v>
      </c>
      <c r="P4995" s="318"/>
      <c r="T4995" s="19" t="s">
        <v>1260</v>
      </c>
    </row>
    <row r="4996" spans="1:20" outlineLevel="2" x14ac:dyDescent="0.25">
      <c r="A4996" t="s">
        <v>404</v>
      </c>
      <c r="B4996" t="str">
        <f t="shared" si="1677"/>
        <v>E3567 TSM O/H Cond, Upper Baker-12</v>
      </c>
      <c r="C4996" s="19" t="s">
        <v>1230</v>
      </c>
      <c r="E4996" s="27">
        <v>43465</v>
      </c>
      <c r="F4996" s="249">
        <v>683462.18</v>
      </c>
      <c r="G4996" s="67">
        <v>1.3100000000000001E-2</v>
      </c>
      <c r="H4996" s="250">
        <v>746.11</v>
      </c>
      <c r="I4996" s="249">
        <f t="shared" si="1678"/>
        <v>683462.18</v>
      </c>
      <c r="J4996" s="67">
        <f t="shared" si="1676"/>
        <v>1.3100000000000001E-2</v>
      </c>
      <c r="K4996" s="259">
        <f t="shared" si="1679"/>
        <v>746.11287983333341</v>
      </c>
      <c r="L4996" s="250">
        <f t="shared" si="1667"/>
        <v>0</v>
      </c>
      <c r="M4996" s="19" t="s">
        <v>1260</v>
      </c>
      <c r="O4996" s="32" t="str">
        <f t="shared" si="1680"/>
        <v>E356</v>
      </c>
      <c r="P4996" s="318"/>
      <c r="T4996" s="19" t="s">
        <v>1260</v>
      </c>
    </row>
    <row r="4997" spans="1:20" s="19" customFormat="1" ht="15.75" outlineLevel="1" thickBot="1" x14ac:dyDescent="0.3">
      <c r="A4997" s="28" t="s">
        <v>1007</v>
      </c>
      <c r="C4997" s="20" t="s">
        <v>1233</v>
      </c>
      <c r="E4997" s="104" t="s">
        <v>1266</v>
      </c>
      <c r="F4997" s="29"/>
      <c r="G4997" s="30"/>
      <c r="H4997" s="41">
        <f>SUBTOTAL(9,H4985:H4996)</f>
        <v>8953.32</v>
      </c>
      <c r="I4997" s="29"/>
      <c r="J4997" s="30">
        <f t="shared" si="1676"/>
        <v>0</v>
      </c>
      <c r="K4997" s="41">
        <f>SUBTOTAL(9,K4985:K4996)</f>
        <v>8953.3545580000027</v>
      </c>
      <c r="L4997" s="41">
        <f t="shared" si="1667"/>
        <v>0.03</v>
      </c>
      <c r="O4997" s="32" t="str">
        <f>LEFT(A4997,5)</f>
        <v>E3567</v>
      </c>
      <c r="P4997" s="318">
        <f>-L4997/2</f>
        <v>-1.4999999999999999E-2</v>
      </c>
    </row>
    <row r="4998" spans="1:20" ht="15.75" outlineLevel="2" thickTop="1" x14ac:dyDescent="0.25">
      <c r="A4998" t="s">
        <v>405</v>
      </c>
      <c r="B4998" t="str">
        <f t="shared" ref="B4998:B5009" si="1681">CONCATENATE(A4998,"-",MONTH(E4998))</f>
        <v>E3567 TSM O/H Conductor/Devices-1</v>
      </c>
      <c r="C4998" s="19" t="s">
        <v>1230</v>
      </c>
      <c r="E4998" s="27">
        <v>43131</v>
      </c>
      <c r="F4998" s="249">
        <v>125122198.20999999</v>
      </c>
      <c r="G4998" s="67">
        <v>1.3100000000000001E-2</v>
      </c>
      <c r="H4998" s="250">
        <v>136591.73000000001</v>
      </c>
      <c r="I4998" s="249">
        <f t="shared" ref="I4998:I5009" si="1682">VLOOKUP(CONCATENATE(A4998,"-12"),$B$6:$F$7816,5,FALSE)</f>
        <v>125279763.52</v>
      </c>
      <c r="J4998" s="67">
        <f t="shared" si="1676"/>
        <v>1.3100000000000001E-2</v>
      </c>
      <c r="K4998" s="259">
        <f t="shared" ref="K4998:K5009" si="1683">I4998*J4998/12</f>
        <v>136763.74184266667</v>
      </c>
      <c r="L4998" s="250">
        <f t="shared" si="1667"/>
        <v>172.01</v>
      </c>
      <c r="M4998" s="19" t="s">
        <v>1260</v>
      </c>
      <c r="O4998" s="32" t="str">
        <f t="shared" ref="O4998:O5009" si="1684">LEFT(A4998,4)</f>
        <v>E356</v>
      </c>
      <c r="P4998" s="318"/>
      <c r="T4998" s="19" t="s">
        <v>1260</v>
      </c>
    </row>
    <row r="4999" spans="1:20" outlineLevel="2" x14ac:dyDescent="0.25">
      <c r="A4999" t="s">
        <v>405</v>
      </c>
      <c r="B4999" t="str">
        <f t="shared" si="1681"/>
        <v>E3567 TSM O/H Conductor/Devices-2</v>
      </c>
      <c r="C4999" s="19" t="s">
        <v>1230</v>
      </c>
      <c r="E4999" s="27">
        <v>43159</v>
      </c>
      <c r="F4999" s="249">
        <v>125254023.41</v>
      </c>
      <c r="G4999" s="67">
        <v>1.3100000000000001E-2</v>
      </c>
      <c r="H4999" s="250">
        <v>136735.65</v>
      </c>
      <c r="I4999" s="249">
        <f t="shared" si="1682"/>
        <v>125279763.52</v>
      </c>
      <c r="J4999" s="67">
        <f t="shared" si="1676"/>
        <v>1.3100000000000001E-2</v>
      </c>
      <c r="K4999" s="259">
        <f t="shared" si="1683"/>
        <v>136763.74184266667</v>
      </c>
      <c r="L4999" s="250">
        <f t="shared" si="1667"/>
        <v>28.09</v>
      </c>
      <c r="M4999" s="19" t="s">
        <v>1260</v>
      </c>
      <c r="O4999" s="32" t="str">
        <f t="shared" si="1684"/>
        <v>E356</v>
      </c>
      <c r="P4999" s="318"/>
      <c r="T4999" s="19" t="s">
        <v>1260</v>
      </c>
    </row>
    <row r="5000" spans="1:20" outlineLevel="2" x14ac:dyDescent="0.25">
      <c r="A5000" t="s">
        <v>405</v>
      </c>
      <c r="B5000" t="str">
        <f t="shared" si="1681"/>
        <v>E3567 TSM O/H Conductor/Devices-3</v>
      </c>
      <c r="C5000" s="19" t="s">
        <v>1230</v>
      </c>
      <c r="E5000" s="27">
        <v>43190</v>
      </c>
      <c r="F5000" s="249">
        <v>125263546.41</v>
      </c>
      <c r="G5000" s="67">
        <v>1.3100000000000001E-2</v>
      </c>
      <c r="H5000" s="250">
        <v>136746.04</v>
      </c>
      <c r="I5000" s="249">
        <f t="shared" si="1682"/>
        <v>125279763.52</v>
      </c>
      <c r="J5000" s="67">
        <f t="shared" si="1676"/>
        <v>1.3100000000000001E-2</v>
      </c>
      <c r="K5000" s="259">
        <f t="shared" si="1683"/>
        <v>136763.74184266667</v>
      </c>
      <c r="L5000" s="250">
        <f t="shared" si="1667"/>
        <v>17.7</v>
      </c>
      <c r="M5000" s="19" t="s">
        <v>1260</v>
      </c>
      <c r="O5000" s="32" t="str">
        <f t="shared" si="1684"/>
        <v>E356</v>
      </c>
      <c r="P5000" s="318"/>
      <c r="T5000" s="19" t="s">
        <v>1260</v>
      </c>
    </row>
    <row r="5001" spans="1:20" outlineLevel="2" x14ac:dyDescent="0.25">
      <c r="A5001" t="s">
        <v>405</v>
      </c>
      <c r="B5001" t="str">
        <f t="shared" si="1681"/>
        <v>E3567 TSM O/H Conductor/Devices-4</v>
      </c>
      <c r="C5001" s="19" t="s">
        <v>1230</v>
      </c>
      <c r="E5001" s="27">
        <v>43220</v>
      </c>
      <c r="F5001" s="249">
        <v>125274253.66</v>
      </c>
      <c r="G5001" s="67">
        <v>1.3100000000000001E-2</v>
      </c>
      <c r="H5001" s="250">
        <v>136757.73000000001</v>
      </c>
      <c r="I5001" s="249">
        <f t="shared" si="1682"/>
        <v>125279763.52</v>
      </c>
      <c r="J5001" s="67">
        <f t="shared" si="1676"/>
        <v>1.3100000000000001E-2</v>
      </c>
      <c r="K5001" s="259">
        <f t="shared" si="1683"/>
        <v>136763.74184266667</v>
      </c>
      <c r="L5001" s="250">
        <f t="shared" si="1667"/>
        <v>6.01</v>
      </c>
      <c r="M5001" s="19" t="s">
        <v>1260</v>
      </c>
      <c r="O5001" s="32" t="str">
        <f t="shared" si="1684"/>
        <v>E356</v>
      </c>
      <c r="P5001" s="318"/>
      <c r="T5001" s="19" t="s">
        <v>1260</v>
      </c>
    </row>
    <row r="5002" spans="1:20" outlineLevel="2" x14ac:dyDescent="0.25">
      <c r="A5002" t="s">
        <v>405</v>
      </c>
      <c r="B5002" t="str">
        <f t="shared" si="1681"/>
        <v>E3567 TSM O/H Conductor/Devices-5</v>
      </c>
      <c r="C5002" s="19" t="s">
        <v>1230</v>
      </c>
      <c r="E5002" s="27">
        <v>43251</v>
      </c>
      <c r="F5002" s="249">
        <v>125278876.81</v>
      </c>
      <c r="G5002" s="67">
        <v>1.3100000000000001E-2</v>
      </c>
      <c r="H5002" s="250">
        <v>136762.78</v>
      </c>
      <c r="I5002" s="249">
        <f t="shared" si="1682"/>
        <v>125279763.52</v>
      </c>
      <c r="J5002" s="67">
        <f t="shared" si="1676"/>
        <v>1.3100000000000001E-2</v>
      </c>
      <c r="K5002" s="259">
        <f t="shared" si="1683"/>
        <v>136763.74184266667</v>
      </c>
      <c r="L5002" s="250">
        <f t="shared" si="1667"/>
        <v>0.96</v>
      </c>
      <c r="M5002" s="19" t="s">
        <v>1260</v>
      </c>
      <c r="O5002" s="32" t="str">
        <f t="shared" si="1684"/>
        <v>E356</v>
      </c>
      <c r="P5002" s="318"/>
      <c r="T5002" s="19" t="s">
        <v>1260</v>
      </c>
    </row>
    <row r="5003" spans="1:20" outlineLevel="2" x14ac:dyDescent="0.25">
      <c r="A5003" t="s">
        <v>405</v>
      </c>
      <c r="B5003" t="str">
        <f t="shared" si="1681"/>
        <v>E3567 TSM O/H Conductor/Devices-6</v>
      </c>
      <c r="C5003" s="19" t="s">
        <v>1230</v>
      </c>
      <c r="E5003" s="27">
        <v>43281</v>
      </c>
      <c r="F5003" s="249">
        <v>125279493.73</v>
      </c>
      <c r="G5003" s="67">
        <v>1.3100000000000001E-2</v>
      </c>
      <c r="H5003" s="250">
        <v>136763.45000000001</v>
      </c>
      <c r="I5003" s="249">
        <f t="shared" si="1682"/>
        <v>125279763.52</v>
      </c>
      <c r="J5003" s="67">
        <f t="shared" si="1676"/>
        <v>1.3100000000000001E-2</v>
      </c>
      <c r="K5003" s="259">
        <f t="shared" si="1683"/>
        <v>136763.74184266667</v>
      </c>
      <c r="L5003" s="250">
        <f t="shared" si="1667"/>
        <v>0.28999999999999998</v>
      </c>
      <c r="M5003" s="19" t="s">
        <v>1260</v>
      </c>
      <c r="O5003" s="32" t="str">
        <f t="shared" si="1684"/>
        <v>E356</v>
      </c>
      <c r="P5003" s="318"/>
      <c r="T5003" s="19" t="s">
        <v>1260</v>
      </c>
    </row>
    <row r="5004" spans="1:20" outlineLevel="2" x14ac:dyDescent="0.25">
      <c r="A5004" t="s">
        <v>405</v>
      </c>
      <c r="B5004" t="str">
        <f t="shared" si="1681"/>
        <v>E3567 TSM O/H Conductor/Devices-7</v>
      </c>
      <c r="C5004" s="19" t="s">
        <v>1230</v>
      </c>
      <c r="E5004" s="27">
        <v>43312</v>
      </c>
      <c r="F5004" s="249">
        <v>125279739.45</v>
      </c>
      <c r="G5004" s="67">
        <v>1.3100000000000001E-2</v>
      </c>
      <c r="H5004" s="250">
        <v>136763.71</v>
      </c>
      <c r="I5004" s="249">
        <f t="shared" si="1682"/>
        <v>125279763.52</v>
      </c>
      <c r="J5004" s="67">
        <f t="shared" si="1676"/>
        <v>1.3100000000000001E-2</v>
      </c>
      <c r="K5004" s="259">
        <f t="shared" si="1683"/>
        <v>136763.74184266667</v>
      </c>
      <c r="L5004" s="250">
        <f t="shared" si="1667"/>
        <v>0.03</v>
      </c>
      <c r="M5004" s="19" t="s">
        <v>1260</v>
      </c>
      <c r="O5004" s="32" t="str">
        <f t="shared" si="1684"/>
        <v>E356</v>
      </c>
      <c r="P5004" s="318"/>
      <c r="T5004" s="19" t="s">
        <v>1260</v>
      </c>
    </row>
    <row r="5005" spans="1:20" outlineLevel="2" x14ac:dyDescent="0.25">
      <c r="A5005" t="s">
        <v>405</v>
      </c>
      <c r="B5005" t="str">
        <f t="shared" si="1681"/>
        <v>E3567 TSM O/H Conductor/Devices-8</v>
      </c>
      <c r="C5005" s="19" t="s">
        <v>1230</v>
      </c>
      <c r="E5005" s="27">
        <v>43343</v>
      </c>
      <c r="F5005" s="249">
        <v>125279763.52</v>
      </c>
      <c r="G5005" s="67">
        <v>1.3100000000000001E-2</v>
      </c>
      <c r="H5005" s="250">
        <v>136763.74</v>
      </c>
      <c r="I5005" s="249">
        <f t="shared" si="1682"/>
        <v>125279763.52</v>
      </c>
      <c r="J5005" s="67">
        <f t="shared" si="1676"/>
        <v>1.3100000000000001E-2</v>
      </c>
      <c r="K5005" s="259">
        <f t="shared" si="1683"/>
        <v>136763.74184266667</v>
      </c>
      <c r="L5005" s="250">
        <f t="shared" si="1667"/>
        <v>0</v>
      </c>
      <c r="M5005" s="19" t="s">
        <v>1260</v>
      </c>
      <c r="O5005" s="32" t="str">
        <f t="shared" si="1684"/>
        <v>E356</v>
      </c>
      <c r="P5005" s="318"/>
      <c r="T5005" s="19" t="s">
        <v>1260</v>
      </c>
    </row>
    <row r="5006" spans="1:20" outlineLevel="2" x14ac:dyDescent="0.25">
      <c r="A5006" t="s">
        <v>405</v>
      </c>
      <c r="B5006" t="str">
        <f t="shared" si="1681"/>
        <v>E3567 TSM O/H Conductor/Devices-9</v>
      </c>
      <c r="C5006" s="19" t="s">
        <v>1230</v>
      </c>
      <c r="E5006" s="27">
        <v>43373</v>
      </c>
      <c r="F5006" s="249">
        <v>125279763.52</v>
      </c>
      <c r="G5006" s="67">
        <v>1.3100000000000001E-2</v>
      </c>
      <c r="H5006" s="250">
        <v>136763.74</v>
      </c>
      <c r="I5006" s="249">
        <f t="shared" si="1682"/>
        <v>125279763.52</v>
      </c>
      <c r="J5006" s="67">
        <f t="shared" si="1676"/>
        <v>1.3100000000000001E-2</v>
      </c>
      <c r="K5006" s="259">
        <f t="shared" si="1683"/>
        <v>136763.74184266667</v>
      </c>
      <c r="L5006" s="250">
        <f t="shared" si="1667"/>
        <v>0</v>
      </c>
      <c r="M5006" s="19" t="s">
        <v>1260</v>
      </c>
      <c r="O5006" s="32" t="str">
        <f t="shared" si="1684"/>
        <v>E356</v>
      </c>
      <c r="P5006" s="318"/>
      <c r="T5006" s="19" t="s">
        <v>1260</v>
      </c>
    </row>
    <row r="5007" spans="1:20" outlineLevel="2" x14ac:dyDescent="0.25">
      <c r="A5007" t="s">
        <v>405</v>
      </c>
      <c r="B5007" t="str">
        <f t="shared" si="1681"/>
        <v>E3567 TSM O/H Conductor/Devices-10</v>
      </c>
      <c r="C5007" s="19" t="s">
        <v>1230</v>
      </c>
      <c r="E5007" s="27">
        <v>43404</v>
      </c>
      <c r="F5007" s="249">
        <v>125279763.52</v>
      </c>
      <c r="G5007" s="67">
        <v>1.3100000000000001E-2</v>
      </c>
      <c r="H5007" s="250">
        <v>136763.74</v>
      </c>
      <c r="I5007" s="249">
        <f t="shared" si="1682"/>
        <v>125279763.52</v>
      </c>
      <c r="J5007" s="67">
        <f t="shared" si="1676"/>
        <v>1.3100000000000001E-2</v>
      </c>
      <c r="K5007" s="259">
        <f t="shared" si="1683"/>
        <v>136763.74184266667</v>
      </c>
      <c r="L5007" s="250">
        <f t="shared" si="1667"/>
        <v>0</v>
      </c>
      <c r="M5007" s="19" t="s">
        <v>1260</v>
      </c>
      <c r="O5007" s="32" t="str">
        <f t="shared" si="1684"/>
        <v>E356</v>
      </c>
      <c r="P5007" s="318"/>
      <c r="T5007" s="19" t="s">
        <v>1260</v>
      </c>
    </row>
    <row r="5008" spans="1:20" outlineLevel="2" x14ac:dyDescent="0.25">
      <c r="A5008" t="s">
        <v>405</v>
      </c>
      <c r="B5008" t="str">
        <f t="shared" si="1681"/>
        <v>E3567 TSM O/H Conductor/Devices-11</v>
      </c>
      <c r="C5008" s="19" t="s">
        <v>1230</v>
      </c>
      <c r="E5008" s="27">
        <v>43434</v>
      </c>
      <c r="F5008" s="249">
        <v>125279763.52</v>
      </c>
      <c r="G5008" s="67">
        <v>1.3100000000000001E-2</v>
      </c>
      <c r="H5008" s="250">
        <v>136763.74</v>
      </c>
      <c r="I5008" s="249">
        <f t="shared" si="1682"/>
        <v>125279763.52</v>
      </c>
      <c r="J5008" s="67">
        <f t="shared" si="1676"/>
        <v>1.3100000000000001E-2</v>
      </c>
      <c r="K5008" s="259">
        <f t="shared" si="1683"/>
        <v>136763.74184266667</v>
      </c>
      <c r="L5008" s="250">
        <f t="shared" si="1667"/>
        <v>0</v>
      </c>
      <c r="M5008" s="19" t="s">
        <v>1260</v>
      </c>
      <c r="O5008" s="32" t="str">
        <f t="shared" si="1684"/>
        <v>E356</v>
      </c>
      <c r="P5008" s="318"/>
      <c r="T5008" s="19" t="s">
        <v>1260</v>
      </c>
    </row>
    <row r="5009" spans="1:20" outlineLevel="2" x14ac:dyDescent="0.25">
      <c r="A5009" t="s">
        <v>405</v>
      </c>
      <c r="B5009" t="str">
        <f t="shared" si="1681"/>
        <v>E3567 TSM O/H Conductor/Devices-12</v>
      </c>
      <c r="C5009" s="19" t="s">
        <v>1230</v>
      </c>
      <c r="E5009" s="27">
        <v>43465</v>
      </c>
      <c r="F5009" s="249">
        <v>125279763.52</v>
      </c>
      <c r="G5009" s="67">
        <v>1.3100000000000001E-2</v>
      </c>
      <c r="H5009" s="250">
        <v>136763.74</v>
      </c>
      <c r="I5009" s="249">
        <f t="shared" si="1682"/>
        <v>125279763.52</v>
      </c>
      <c r="J5009" s="67">
        <f t="shared" si="1676"/>
        <v>1.3100000000000001E-2</v>
      </c>
      <c r="K5009" s="259">
        <f t="shared" si="1683"/>
        <v>136763.74184266667</v>
      </c>
      <c r="L5009" s="250">
        <f t="shared" si="1667"/>
        <v>0</v>
      </c>
      <c r="M5009" s="19" t="s">
        <v>1260</v>
      </c>
      <c r="O5009" s="32" t="str">
        <f t="shared" si="1684"/>
        <v>E356</v>
      </c>
      <c r="P5009" s="318"/>
      <c r="T5009" s="19" t="s">
        <v>1260</v>
      </c>
    </row>
    <row r="5010" spans="1:20" s="19" customFormat="1" ht="15.75" outlineLevel="1" thickBot="1" x14ac:dyDescent="0.3">
      <c r="A5010" s="28" t="s">
        <v>1008</v>
      </c>
      <c r="C5010" s="20" t="s">
        <v>1233</v>
      </c>
      <c r="E5010" s="104" t="s">
        <v>1266</v>
      </c>
      <c r="F5010" s="29"/>
      <c r="G5010" s="30"/>
      <c r="H5010" s="41">
        <f>SUBTOTAL(9,H4998:H5009)</f>
        <v>1640939.79</v>
      </c>
      <c r="I5010" s="29"/>
      <c r="J5010" s="30">
        <f t="shared" si="1676"/>
        <v>0</v>
      </c>
      <c r="K5010" s="41">
        <f>SUBTOTAL(9,K4998:K5009)</f>
        <v>1641164.9021119999</v>
      </c>
      <c r="L5010" s="41">
        <f t="shared" si="1667"/>
        <v>225.11</v>
      </c>
      <c r="O5010" s="32" t="str">
        <f>LEFT(A5010,5)</f>
        <v>E3567</v>
      </c>
      <c r="P5010" s="318">
        <f>-L5010/2</f>
        <v>-112.55500000000001</v>
      </c>
    </row>
    <row r="5011" spans="1:20" ht="15.75" outlineLevel="2" thickTop="1" x14ac:dyDescent="0.25">
      <c r="A5011" t="s">
        <v>406</v>
      </c>
      <c r="B5011" t="str">
        <f t="shared" ref="B5011:B5022" si="1685">CONCATENATE(A5011,"-",MONTH(E5011))</f>
        <v>E3569 (GIF) O/H Cond, Colstrip 1-2-1</v>
      </c>
      <c r="C5011" s="19" t="s">
        <v>1230</v>
      </c>
      <c r="E5011" s="27">
        <v>43131</v>
      </c>
      <c r="F5011" s="249">
        <v>254414.09</v>
      </c>
      <c r="G5011" s="67">
        <v>1.6E-2</v>
      </c>
      <c r="H5011" s="250">
        <v>339.22</v>
      </c>
      <c r="I5011" s="249">
        <f t="shared" ref="I5011:I5022" si="1686">VLOOKUP(CONCATENATE(A5011,"-12"),$B$6:$F$7816,5,FALSE)</f>
        <v>254414.09</v>
      </c>
      <c r="J5011" s="67">
        <f t="shared" si="1676"/>
        <v>1.6E-2</v>
      </c>
      <c r="K5011" s="259">
        <f t="shared" ref="K5011:K5022" si="1687">I5011*J5011/12</f>
        <v>339.21878666666669</v>
      </c>
      <c r="L5011" s="250">
        <f t="shared" si="1667"/>
        <v>0</v>
      </c>
      <c r="M5011" s="19" t="s">
        <v>1260</v>
      </c>
      <c r="O5011" s="32" t="str">
        <f t="shared" ref="O5011:O5022" si="1688">LEFT(A5011,4)</f>
        <v>E356</v>
      </c>
      <c r="P5011" s="318"/>
      <c r="T5011" s="19" t="s">
        <v>1260</v>
      </c>
    </row>
    <row r="5012" spans="1:20" outlineLevel="2" x14ac:dyDescent="0.25">
      <c r="A5012" t="s">
        <v>406</v>
      </c>
      <c r="B5012" t="str">
        <f t="shared" si="1685"/>
        <v>E3569 (GIF) O/H Cond, Colstrip 1-2-2</v>
      </c>
      <c r="C5012" s="19" t="s">
        <v>1230</v>
      </c>
      <c r="E5012" s="27">
        <v>43159</v>
      </c>
      <c r="F5012" s="249">
        <v>254414.09</v>
      </c>
      <c r="G5012" s="67">
        <v>1.6E-2</v>
      </c>
      <c r="H5012" s="250">
        <v>339.22</v>
      </c>
      <c r="I5012" s="249">
        <f t="shared" si="1686"/>
        <v>254414.09</v>
      </c>
      <c r="J5012" s="67">
        <f t="shared" si="1676"/>
        <v>1.6E-2</v>
      </c>
      <c r="K5012" s="259">
        <f t="shared" si="1687"/>
        <v>339.21878666666669</v>
      </c>
      <c r="L5012" s="250">
        <f t="shared" ref="L5012:L5075" si="1689">ROUND(K5012-H5012,2)</f>
        <v>0</v>
      </c>
      <c r="M5012" s="19" t="s">
        <v>1260</v>
      </c>
      <c r="O5012" s="32" t="str">
        <f t="shared" si="1688"/>
        <v>E356</v>
      </c>
      <c r="P5012" s="318"/>
      <c r="T5012" s="19" t="s">
        <v>1260</v>
      </c>
    </row>
    <row r="5013" spans="1:20" outlineLevel="2" x14ac:dyDescent="0.25">
      <c r="A5013" t="s">
        <v>406</v>
      </c>
      <c r="B5013" t="str">
        <f t="shared" si="1685"/>
        <v>E3569 (GIF) O/H Cond, Colstrip 1-2-3</v>
      </c>
      <c r="C5013" s="19" t="s">
        <v>1230</v>
      </c>
      <c r="E5013" s="27">
        <v>43190</v>
      </c>
      <c r="F5013" s="249">
        <v>254414.09</v>
      </c>
      <c r="G5013" s="67">
        <v>1.6E-2</v>
      </c>
      <c r="H5013" s="250">
        <v>339.22</v>
      </c>
      <c r="I5013" s="249">
        <f t="shared" si="1686"/>
        <v>254414.09</v>
      </c>
      <c r="J5013" s="67">
        <f t="shared" si="1676"/>
        <v>1.6E-2</v>
      </c>
      <c r="K5013" s="259">
        <f t="shared" si="1687"/>
        <v>339.21878666666669</v>
      </c>
      <c r="L5013" s="250">
        <f t="shared" si="1689"/>
        <v>0</v>
      </c>
      <c r="M5013" s="19" t="s">
        <v>1260</v>
      </c>
      <c r="O5013" s="32" t="str">
        <f t="shared" si="1688"/>
        <v>E356</v>
      </c>
      <c r="P5013" s="318"/>
      <c r="T5013" s="19" t="s">
        <v>1260</v>
      </c>
    </row>
    <row r="5014" spans="1:20" outlineLevel="2" x14ac:dyDescent="0.25">
      <c r="A5014" t="s">
        <v>406</v>
      </c>
      <c r="B5014" t="str">
        <f t="shared" si="1685"/>
        <v>E3569 (GIF) O/H Cond, Colstrip 1-2-4</v>
      </c>
      <c r="C5014" s="19" t="s">
        <v>1230</v>
      </c>
      <c r="E5014" s="27">
        <v>43220</v>
      </c>
      <c r="F5014" s="249">
        <v>254414.09</v>
      </c>
      <c r="G5014" s="67">
        <v>1.6E-2</v>
      </c>
      <c r="H5014" s="250">
        <v>339.22</v>
      </c>
      <c r="I5014" s="249">
        <f t="shared" si="1686"/>
        <v>254414.09</v>
      </c>
      <c r="J5014" s="67">
        <f t="shared" si="1676"/>
        <v>1.6E-2</v>
      </c>
      <c r="K5014" s="259">
        <f t="shared" si="1687"/>
        <v>339.21878666666669</v>
      </c>
      <c r="L5014" s="250">
        <f t="shared" si="1689"/>
        <v>0</v>
      </c>
      <c r="M5014" s="19" t="s">
        <v>1260</v>
      </c>
      <c r="O5014" s="32" t="str">
        <f t="shared" si="1688"/>
        <v>E356</v>
      </c>
      <c r="P5014" s="318"/>
      <c r="T5014" s="19" t="s">
        <v>1260</v>
      </c>
    </row>
    <row r="5015" spans="1:20" outlineLevel="2" x14ac:dyDescent="0.25">
      <c r="A5015" t="s">
        <v>406</v>
      </c>
      <c r="B5015" t="str">
        <f t="shared" si="1685"/>
        <v>E3569 (GIF) O/H Cond, Colstrip 1-2-5</v>
      </c>
      <c r="C5015" s="19" t="s">
        <v>1230</v>
      </c>
      <c r="E5015" s="27">
        <v>43251</v>
      </c>
      <c r="F5015" s="249">
        <v>254414.09</v>
      </c>
      <c r="G5015" s="67">
        <v>1.6E-2</v>
      </c>
      <c r="H5015" s="250">
        <v>339.22</v>
      </c>
      <c r="I5015" s="249">
        <f t="shared" si="1686"/>
        <v>254414.09</v>
      </c>
      <c r="J5015" s="67">
        <f t="shared" si="1676"/>
        <v>1.6E-2</v>
      </c>
      <c r="K5015" s="259">
        <f t="shared" si="1687"/>
        <v>339.21878666666669</v>
      </c>
      <c r="L5015" s="250">
        <f t="shared" si="1689"/>
        <v>0</v>
      </c>
      <c r="M5015" s="19" t="s">
        <v>1260</v>
      </c>
      <c r="O5015" s="32" t="str">
        <f t="shared" si="1688"/>
        <v>E356</v>
      </c>
      <c r="P5015" s="318"/>
      <c r="T5015" s="19" t="s">
        <v>1260</v>
      </c>
    </row>
    <row r="5016" spans="1:20" outlineLevel="2" x14ac:dyDescent="0.25">
      <c r="A5016" t="s">
        <v>406</v>
      </c>
      <c r="B5016" t="str">
        <f t="shared" si="1685"/>
        <v>E3569 (GIF) O/H Cond, Colstrip 1-2-6</v>
      </c>
      <c r="C5016" s="19" t="s">
        <v>1230</v>
      </c>
      <c r="E5016" s="27">
        <v>43281</v>
      </c>
      <c r="F5016" s="249">
        <v>254414.09</v>
      </c>
      <c r="G5016" s="67">
        <v>1.6E-2</v>
      </c>
      <c r="H5016" s="250">
        <v>339.22</v>
      </c>
      <c r="I5016" s="249">
        <f t="shared" si="1686"/>
        <v>254414.09</v>
      </c>
      <c r="J5016" s="67">
        <f t="shared" si="1676"/>
        <v>1.6E-2</v>
      </c>
      <c r="K5016" s="259">
        <f t="shared" si="1687"/>
        <v>339.21878666666669</v>
      </c>
      <c r="L5016" s="250">
        <f t="shared" si="1689"/>
        <v>0</v>
      </c>
      <c r="M5016" s="19" t="s">
        <v>1260</v>
      </c>
      <c r="O5016" s="32" t="str">
        <f t="shared" si="1688"/>
        <v>E356</v>
      </c>
      <c r="P5016" s="318"/>
      <c r="T5016" s="19" t="s">
        <v>1260</v>
      </c>
    </row>
    <row r="5017" spans="1:20" outlineLevel="2" x14ac:dyDescent="0.25">
      <c r="A5017" t="s">
        <v>406</v>
      </c>
      <c r="B5017" t="str">
        <f t="shared" si="1685"/>
        <v>E3569 (GIF) O/H Cond, Colstrip 1-2-7</v>
      </c>
      <c r="C5017" s="19" t="s">
        <v>1230</v>
      </c>
      <c r="E5017" s="27">
        <v>43312</v>
      </c>
      <c r="F5017" s="249">
        <v>254414.09</v>
      </c>
      <c r="G5017" s="67">
        <v>1.6E-2</v>
      </c>
      <c r="H5017" s="250">
        <v>339.22</v>
      </c>
      <c r="I5017" s="249">
        <f t="shared" si="1686"/>
        <v>254414.09</v>
      </c>
      <c r="J5017" s="67">
        <f t="shared" si="1676"/>
        <v>1.6E-2</v>
      </c>
      <c r="K5017" s="259">
        <f t="shared" si="1687"/>
        <v>339.21878666666669</v>
      </c>
      <c r="L5017" s="250">
        <f t="shared" si="1689"/>
        <v>0</v>
      </c>
      <c r="M5017" s="19" t="s">
        <v>1260</v>
      </c>
      <c r="O5017" s="32" t="str">
        <f t="shared" si="1688"/>
        <v>E356</v>
      </c>
      <c r="P5017" s="318"/>
      <c r="T5017" s="19" t="s">
        <v>1260</v>
      </c>
    </row>
    <row r="5018" spans="1:20" outlineLevel="2" x14ac:dyDescent="0.25">
      <c r="A5018" t="s">
        <v>406</v>
      </c>
      <c r="B5018" t="str">
        <f t="shared" si="1685"/>
        <v>E3569 (GIF) O/H Cond, Colstrip 1-2-8</v>
      </c>
      <c r="C5018" s="19" t="s">
        <v>1230</v>
      </c>
      <c r="E5018" s="27">
        <v>43343</v>
      </c>
      <c r="F5018" s="249">
        <v>254414.09</v>
      </c>
      <c r="G5018" s="67">
        <v>1.6E-2</v>
      </c>
      <c r="H5018" s="250">
        <v>339.22</v>
      </c>
      <c r="I5018" s="249">
        <f t="shared" si="1686"/>
        <v>254414.09</v>
      </c>
      <c r="J5018" s="67">
        <f t="shared" si="1676"/>
        <v>1.6E-2</v>
      </c>
      <c r="K5018" s="259">
        <f t="shared" si="1687"/>
        <v>339.21878666666669</v>
      </c>
      <c r="L5018" s="250">
        <f t="shared" si="1689"/>
        <v>0</v>
      </c>
      <c r="M5018" s="19" t="s">
        <v>1260</v>
      </c>
      <c r="O5018" s="32" t="str">
        <f t="shared" si="1688"/>
        <v>E356</v>
      </c>
      <c r="P5018" s="318"/>
      <c r="T5018" s="19" t="s">
        <v>1260</v>
      </c>
    </row>
    <row r="5019" spans="1:20" outlineLevel="2" x14ac:dyDescent="0.25">
      <c r="A5019" t="s">
        <v>406</v>
      </c>
      <c r="B5019" t="str">
        <f t="shared" si="1685"/>
        <v>E3569 (GIF) O/H Cond, Colstrip 1-2-9</v>
      </c>
      <c r="C5019" s="19" t="s">
        <v>1230</v>
      </c>
      <c r="E5019" s="27">
        <v>43373</v>
      </c>
      <c r="F5019" s="249">
        <v>254414.09</v>
      </c>
      <c r="G5019" s="67">
        <v>1.6E-2</v>
      </c>
      <c r="H5019" s="250">
        <v>339.22</v>
      </c>
      <c r="I5019" s="249">
        <f t="shared" si="1686"/>
        <v>254414.09</v>
      </c>
      <c r="J5019" s="67">
        <f t="shared" si="1676"/>
        <v>1.6E-2</v>
      </c>
      <c r="K5019" s="259">
        <f t="shared" si="1687"/>
        <v>339.21878666666669</v>
      </c>
      <c r="L5019" s="250">
        <f t="shared" si="1689"/>
        <v>0</v>
      </c>
      <c r="M5019" s="19" t="s">
        <v>1260</v>
      </c>
      <c r="O5019" s="32" t="str">
        <f t="shared" si="1688"/>
        <v>E356</v>
      </c>
      <c r="P5019" s="318"/>
      <c r="T5019" s="19" t="s">
        <v>1260</v>
      </c>
    </row>
    <row r="5020" spans="1:20" outlineLevel="2" x14ac:dyDescent="0.25">
      <c r="A5020" t="s">
        <v>406</v>
      </c>
      <c r="B5020" t="str">
        <f t="shared" si="1685"/>
        <v>E3569 (GIF) O/H Cond, Colstrip 1-2-10</v>
      </c>
      <c r="C5020" s="19" t="s">
        <v>1230</v>
      </c>
      <c r="E5020" s="27">
        <v>43404</v>
      </c>
      <c r="F5020" s="249">
        <v>254414.09</v>
      </c>
      <c r="G5020" s="67">
        <v>1.6E-2</v>
      </c>
      <c r="H5020" s="250">
        <v>339.22</v>
      </c>
      <c r="I5020" s="249">
        <f t="shared" si="1686"/>
        <v>254414.09</v>
      </c>
      <c r="J5020" s="67">
        <f t="shared" si="1676"/>
        <v>1.6E-2</v>
      </c>
      <c r="K5020" s="259">
        <f t="shared" si="1687"/>
        <v>339.21878666666669</v>
      </c>
      <c r="L5020" s="250">
        <f t="shared" si="1689"/>
        <v>0</v>
      </c>
      <c r="M5020" s="19" t="s">
        <v>1260</v>
      </c>
      <c r="O5020" s="32" t="str">
        <f t="shared" si="1688"/>
        <v>E356</v>
      </c>
      <c r="P5020" s="318"/>
      <c r="T5020" s="19" t="s">
        <v>1260</v>
      </c>
    </row>
    <row r="5021" spans="1:20" outlineLevel="2" x14ac:dyDescent="0.25">
      <c r="A5021" t="s">
        <v>406</v>
      </c>
      <c r="B5021" t="str">
        <f t="shared" si="1685"/>
        <v>E3569 (GIF) O/H Cond, Colstrip 1-2-11</v>
      </c>
      <c r="C5021" s="19" t="s">
        <v>1230</v>
      </c>
      <c r="E5021" s="27">
        <v>43434</v>
      </c>
      <c r="F5021" s="249">
        <v>254414.09</v>
      </c>
      <c r="G5021" s="67">
        <v>1.6E-2</v>
      </c>
      <c r="H5021" s="250">
        <v>339.22</v>
      </c>
      <c r="I5021" s="249">
        <f t="shared" si="1686"/>
        <v>254414.09</v>
      </c>
      <c r="J5021" s="67">
        <f t="shared" si="1676"/>
        <v>1.6E-2</v>
      </c>
      <c r="K5021" s="259">
        <f t="shared" si="1687"/>
        <v>339.21878666666669</v>
      </c>
      <c r="L5021" s="250">
        <f t="shared" si="1689"/>
        <v>0</v>
      </c>
      <c r="M5021" s="19" t="s">
        <v>1260</v>
      </c>
      <c r="O5021" s="32" t="str">
        <f t="shared" si="1688"/>
        <v>E356</v>
      </c>
      <c r="P5021" s="318"/>
      <c r="T5021" s="19" t="s">
        <v>1260</v>
      </c>
    </row>
    <row r="5022" spans="1:20" outlineLevel="2" x14ac:dyDescent="0.25">
      <c r="A5022" t="s">
        <v>406</v>
      </c>
      <c r="B5022" t="str">
        <f t="shared" si="1685"/>
        <v>E3569 (GIF) O/H Cond, Colstrip 1-2-12</v>
      </c>
      <c r="C5022" s="19" t="s">
        <v>1230</v>
      </c>
      <c r="E5022" s="27">
        <v>43465</v>
      </c>
      <c r="F5022" s="249">
        <v>254414.09</v>
      </c>
      <c r="G5022" s="67">
        <v>1.6E-2</v>
      </c>
      <c r="H5022" s="250">
        <v>339.22</v>
      </c>
      <c r="I5022" s="249">
        <f t="shared" si="1686"/>
        <v>254414.09</v>
      </c>
      <c r="J5022" s="67">
        <f t="shared" si="1676"/>
        <v>1.6E-2</v>
      </c>
      <c r="K5022" s="259">
        <f t="shared" si="1687"/>
        <v>339.21878666666669</v>
      </c>
      <c r="L5022" s="250">
        <f t="shared" si="1689"/>
        <v>0</v>
      </c>
      <c r="M5022" s="19" t="s">
        <v>1260</v>
      </c>
      <c r="O5022" s="32" t="str">
        <f t="shared" si="1688"/>
        <v>E356</v>
      </c>
      <c r="P5022" s="318"/>
      <c r="T5022" s="19" t="s">
        <v>1260</v>
      </c>
    </row>
    <row r="5023" spans="1:20" s="19" customFormat="1" ht="15.75" outlineLevel="1" thickBot="1" x14ac:dyDescent="0.3">
      <c r="A5023" s="28" t="s">
        <v>1009</v>
      </c>
      <c r="C5023" s="20" t="s">
        <v>1233</v>
      </c>
      <c r="E5023" s="104" t="s">
        <v>1266</v>
      </c>
      <c r="F5023" s="29"/>
      <c r="G5023" s="30"/>
      <c r="H5023" s="41">
        <f>SUBTOTAL(9,H5011:H5022)</f>
        <v>4070.6400000000012</v>
      </c>
      <c r="I5023" s="29"/>
      <c r="J5023" s="30">
        <f t="shared" si="1676"/>
        <v>0</v>
      </c>
      <c r="K5023" s="41">
        <f>SUBTOTAL(9,K5011:K5022)</f>
        <v>4070.6254400000012</v>
      </c>
      <c r="L5023" s="41">
        <f t="shared" si="1689"/>
        <v>-0.01</v>
      </c>
      <c r="O5023" s="32" t="str">
        <f>LEFT(A5023,5)</f>
        <v>E3569</v>
      </c>
      <c r="P5023" s="318">
        <f>-L5023/2</f>
        <v>5.0000000000000001E-3</v>
      </c>
    </row>
    <row r="5024" spans="1:20" ht="15.75" outlineLevel="2" thickTop="1" x14ac:dyDescent="0.25">
      <c r="A5024" t="s">
        <v>407</v>
      </c>
      <c r="B5024" t="str">
        <f t="shared" ref="B5024:B5035" si="1690">CONCATENATE(A5024,"-",MONTH(E5024))</f>
        <v>E3569 (GIF) O/H Cond, Colstrip 3-4-1</v>
      </c>
      <c r="C5024" s="19" t="s">
        <v>1230</v>
      </c>
      <c r="E5024" s="27">
        <v>43131</v>
      </c>
      <c r="F5024" s="249">
        <v>268533.32</v>
      </c>
      <c r="G5024" s="67">
        <v>1.6E-2</v>
      </c>
      <c r="H5024" s="250">
        <v>358.04</v>
      </c>
      <c r="I5024" s="249">
        <f t="shared" ref="I5024:I5035" si="1691">VLOOKUP(CONCATENATE(A5024,"-12"),$B$6:$F$7816,5,FALSE)</f>
        <v>268533.32</v>
      </c>
      <c r="J5024" s="67">
        <f t="shared" si="1676"/>
        <v>1.6E-2</v>
      </c>
      <c r="K5024" s="259">
        <f t="shared" ref="K5024:K5035" si="1692">I5024*J5024/12</f>
        <v>358.04442666666665</v>
      </c>
      <c r="L5024" s="250">
        <f t="shared" si="1689"/>
        <v>0</v>
      </c>
      <c r="M5024" s="19" t="s">
        <v>1260</v>
      </c>
      <c r="O5024" s="32" t="str">
        <f t="shared" ref="O5024:O5035" si="1693">LEFT(A5024,4)</f>
        <v>E356</v>
      </c>
      <c r="P5024" s="318"/>
      <c r="T5024" s="19" t="s">
        <v>1260</v>
      </c>
    </row>
    <row r="5025" spans="1:20" outlineLevel="2" x14ac:dyDescent="0.25">
      <c r="A5025" t="s">
        <v>407</v>
      </c>
      <c r="B5025" t="str">
        <f t="shared" si="1690"/>
        <v>E3569 (GIF) O/H Cond, Colstrip 3-4-2</v>
      </c>
      <c r="C5025" s="19" t="s">
        <v>1230</v>
      </c>
      <c r="E5025" s="27">
        <v>43159</v>
      </c>
      <c r="F5025" s="249">
        <v>268533.32</v>
      </c>
      <c r="G5025" s="67">
        <v>1.6E-2</v>
      </c>
      <c r="H5025" s="250">
        <v>358.04</v>
      </c>
      <c r="I5025" s="249">
        <f t="shared" si="1691"/>
        <v>268533.32</v>
      </c>
      <c r="J5025" s="67">
        <f t="shared" si="1676"/>
        <v>1.6E-2</v>
      </c>
      <c r="K5025" s="259">
        <f t="shared" si="1692"/>
        <v>358.04442666666665</v>
      </c>
      <c r="L5025" s="250">
        <f t="shared" si="1689"/>
        <v>0</v>
      </c>
      <c r="M5025" s="19" t="s">
        <v>1260</v>
      </c>
      <c r="O5025" s="32" t="str">
        <f t="shared" si="1693"/>
        <v>E356</v>
      </c>
      <c r="P5025" s="318"/>
      <c r="T5025" s="19" t="s">
        <v>1260</v>
      </c>
    </row>
    <row r="5026" spans="1:20" outlineLevel="2" x14ac:dyDescent="0.25">
      <c r="A5026" t="s">
        <v>407</v>
      </c>
      <c r="B5026" t="str">
        <f t="shared" si="1690"/>
        <v>E3569 (GIF) O/H Cond, Colstrip 3-4-3</v>
      </c>
      <c r="C5026" s="19" t="s">
        <v>1230</v>
      </c>
      <c r="E5026" s="27">
        <v>43190</v>
      </c>
      <c r="F5026" s="249">
        <v>268533.32</v>
      </c>
      <c r="G5026" s="67">
        <v>1.6E-2</v>
      </c>
      <c r="H5026" s="250">
        <v>358.04</v>
      </c>
      <c r="I5026" s="249">
        <f t="shared" si="1691"/>
        <v>268533.32</v>
      </c>
      <c r="J5026" s="67">
        <f t="shared" si="1676"/>
        <v>1.6E-2</v>
      </c>
      <c r="K5026" s="259">
        <f t="shared" si="1692"/>
        <v>358.04442666666665</v>
      </c>
      <c r="L5026" s="250">
        <f t="shared" si="1689"/>
        <v>0</v>
      </c>
      <c r="M5026" s="19" t="s">
        <v>1260</v>
      </c>
      <c r="O5026" s="32" t="str">
        <f t="shared" si="1693"/>
        <v>E356</v>
      </c>
      <c r="P5026" s="318"/>
      <c r="T5026" s="19" t="s">
        <v>1260</v>
      </c>
    </row>
    <row r="5027" spans="1:20" outlineLevel="2" x14ac:dyDescent="0.25">
      <c r="A5027" t="s">
        <v>407</v>
      </c>
      <c r="B5027" t="str">
        <f t="shared" si="1690"/>
        <v>E3569 (GIF) O/H Cond, Colstrip 3-4-4</v>
      </c>
      <c r="C5027" s="19" t="s">
        <v>1230</v>
      </c>
      <c r="E5027" s="27">
        <v>43220</v>
      </c>
      <c r="F5027" s="249">
        <v>268533.32</v>
      </c>
      <c r="G5027" s="67">
        <v>1.6E-2</v>
      </c>
      <c r="H5027" s="250">
        <v>358.04</v>
      </c>
      <c r="I5027" s="249">
        <f t="shared" si="1691"/>
        <v>268533.32</v>
      </c>
      <c r="J5027" s="67">
        <f t="shared" si="1676"/>
        <v>1.6E-2</v>
      </c>
      <c r="K5027" s="259">
        <f t="shared" si="1692"/>
        <v>358.04442666666665</v>
      </c>
      <c r="L5027" s="250">
        <f t="shared" si="1689"/>
        <v>0</v>
      </c>
      <c r="M5027" s="19" t="s">
        <v>1260</v>
      </c>
      <c r="O5027" s="32" t="str">
        <f t="shared" si="1693"/>
        <v>E356</v>
      </c>
      <c r="P5027" s="318"/>
      <c r="T5027" s="19" t="s">
        <v>1260</v>
      </c>
    </row>
    <row r="5028" spans="1:20" outlineLevel="2" x14ac:dyDescent="0.25">
      <c r="A5028" t="s">
        <v>407</v>
      </c>
      <c r="B5028" t="str">
        <f t="shared" si="1690"/>
        <v>E3569 (GIF) O/H Cond, Colstrip 3-4-5</v>
      </c>
      <c r="C5028" s="19" t="s">
        <v>1230</v>
      </c>
      <c r="E5028" s="27">
        <v>43251</v>
      </c>
      <c r="F5028" s="249">
        <v>268533.32</v>
      </c>
      <c r="G5028" s="67">
        <v>1.6E-2</v>
      </c>
      <c r="H5028" s="250">
        <v>358.04</v>
      </c>
      <c r="I5028" s="249">
        <f t="shared" si="1691"/>
        <v>268533.32</v>
      </c>
      <c r="J5028" s="67">
        <f t="shared" si="1676"/>
        <v>1.6E-2</v>
      </c>
      <c r="K5028" s="259">
        <f t="shared" si="1692"/>
        <v>358.04442666666665</v>
      </c>
      <c r="L5028" s="250">
        <f t="shared" si="1689"/>
        <v>0</v>
      </c>
      <c r="M5028" s="19" t="s">
        <v>1260</v>
      </c>
      <c r="O5028" s="32" t="str">
        <f t="shared" si="1693"/>
        <v>E356</v>
      </c>
      <c r="P5028" s="318"/>
      <c r="T5028" s="19" t="s">
        <v>1260</v>
      </c>
    </row>
    <row r="5029" spans="1:20" outlineLevel="2" x14ac:dyDescent="0.25">
      <c r="A5029" t="s">
        <v>407</v>
      </c>
      <c r="B5029" t="str">
        <f t="shared" si="1690"/>
        <v>E3569 (GIF) O/H Cond, Colstrip 3-4-6</v>
      </c>
      <c r="C5029" s="19" t="s">
        <v>1230</v>
      </c>
      <c r="E5029" s="27">
        <v>43281</v>
      </c>
      <c r="F5029" s="249">
        <v>268533.32</v>
      </c>
      <c r="G5029" s="67">
        <v>1.6E-2</v>
      </c>
      <c r="H5029" s="250">
        <v>358.04</v>
      </c>
      <c r="I5029" s="249">
        <f t="shared" si="1691"/>
        <v>268533.32</v>
      </c>
      <c r="J5029" s="67">
        <f t="shared" si="1676"/>
        <v>1.6E-2</v>
      </c>
      <c r="K5029" s="259">
        <f t="shared" si="1692"/>
        <v>358.04442666666665</v>
      </c>
      <c r="L5029" s="250">
        <f t="shared" si="1689"/>
        <v>0</v>
      </c>
      <c r="M5029" s="19" t="s">
        <v>1260</v>
      </c>
      <c r="O5029" s="32" t="str">
        <f t="shared" si="1693"/>
        <v>E356</v>
      </c>
      <c r="P5029" s="318"/>
      <c r="T5029" s="19" t="s">
        <v>1260</v>
      </c>
    </row>
    <row r="5030" spans="1:20" outlineLevel="2" x14ac:dyDescent="0.25">
      <c r="A5030" t="s">
        <v>407</v>
      </c>
      <c r="B5030" t="str">
        <f t="shared" si="1690"/>
        <v>E3569 (GIF) O/H Cond, Colstrip 3-4-7</v>
      </c>
      <c r="C5030" s="19" t="s">
        <v>1230</v>
      </c>
      <c r="E5030" s="27">
        <v>43312</v>
      </c>
      <c r="F5030" s="249">
        <v>268533.32</v>
      </c>
      <c r="G5030" s="67">
        <v>1.6E-2</v>
      </c>
      <c r="H5030" s="250">
        <v>358.04</v>
      </c>
      <c r="I5030" s="249">
        <f t="shared" si="1691"/>
        <v>268533.32</v>
      </c>
      <c r="J5030" s="67">
        <f t="shared" si="1676"/>
        <v>1.6E-2</v>
      </c>
      <c r="K5030" s="259">
        <f t="shared" si="1692"/>
        <v>358.04442666666665</v>
      </c>
      <c r="L5030" s="250">
        <f t="shared" si="1689"/>
        <v>0</v>
      </c>
      <c r="M5030" s="19" t="s">
        <v>1260</v>
      </c>
      <c r="O5030" s="32" t="str">
        <f t="shared" si="1693"/>
        <v>E356</v>
      </c>
      <c r="P5030" s="318"/>
      <c r="T5030" s="19" t="s">
        <v>1260</v>
      </c>
    </row>
    <row r="5031" spans="1:20" outlineLevel="2" x14ac:dyDescent="0.25">
      <c r="A5031" t="s">
        <v>407</v>
      </c>
      <c r="B5031" t="str">
        <f t="shared" si="1690"/>
        <v>E3569 (GIF) O/H Cond, Colstrip 3-4-8</v>
      </c>
      <c r="C5031" s="19" t="s">
        <v>1230</v>
      </c>
      <c r="E5031" s="27">
        <v>43343</v>
      </c>
      <c r="F5031" s="249">
        <v>268533.32</v>
      </c>
      <c r="G5031" s="67">
        <v>1.6E-2</v>
      </c>
      <c r="H5031" s="250">
        <v>358.04</v>
      </c>
      <c r="I5031" s="249">
        <f t="shared" si="1691"/>
        <v>268533.32</v>
      </c>
      <c r="J5031" s="67">
        <f t="shared" si="1676"/>
        <v>1.6E-2</v>
      </c>
      <c r="K5031" s="259">
        <f t="shared" si="1692"/>
        <v>358.04442666666665</v>
      </c>
      <c r="L5031" s="250">
        <f t="shared" si="1689"/>
        <v>0</v>
      </c>
      <c r="M5031" s="19" t="s">
        <v>1260</v>
      </c>
      <c r="O5031" s="32" t="str">
        <f t="shared" si="1693"/>
        <v>E356</v>
      </c>
      <c r="P5031" s="318"/>
      <c r="T5031" s="19" t="s">
        <v>1260</v>
      </c>
    </row>
    <row r="5032" spans="1:20" outlineLevel="2" x14ac:dyDescent="0.25">
      <c r="A5032" t="s">
        <v>407</v>
      </c>
      <c r="B5032" t="str">
        <f t="shared" si="1690"/>
        <v>E3569 (GIF) O/H Cond, Colstrip 3-4-9</v>
      </c>
      <c r="C5032" s="19" t="s">
        <v>1230</v>
      </c>
      <c r="E5032" s="27">
        <v>43373</v>
      </c>
      <c r="F5032" s="249">
        <v>268533.32</v>
      </c>
      <c r="G5032" s="67">
        <v>1.6E-2</v>
      </c>
      <c r="H5032" s="250">
        <v>358.04</v>
      </c>
      <c r="I5032" s="249">
        <f t="shared" si="1691"/>
        <v>268533.32</v>
      </c>
      <c r="J5032" s="67">
        <f t="shared" si="1676"/>
        <v>1.6E-2</v>
      </c>
      <c r="K5032" s="259">
        <f t="shared" si="1692"/>
        <v>358.04442666666665</v>
      </c>
      <c r="L5032" s="250">
        <f t="shared" si="1689"/>
        <v>0</v>
      </c>
      <c r="M5032" s="19" t="s">
        <v>1260</v>
      </c>
      <c r="O5032" s="32" t="str">
        <f t="shared" si="1693"/>
        <v>E356</v>
      </c>
      <c r="P5032" s="318"/>
      <c r="T5032" s="19" t="s">
        <v>1260</v>
      </c>
    </row>
    <row r="5033" spans="1:20" outlineLevel="2" x14ac:dyDescent="0.25">
      <c r="A5033" t="s">
        <v>407</v>
      </c>
      <c r="B5033" t="str">
        <f t="shared" si="1690"/>
        <v>E3569 (GIF) O/H Cond, Colstrip 3-4-10</v>
      </c>
      <c r="C5033" s="19" t="s">
        <v>1230</v>
      </c>
      <c r="E5033" s="27">
        <v>43404</v>
      </c>
      <c r="F5033" s="249">
        <v>268533.32</v>
      </c>
      <c r="G5033" s="67">
        <v>1.6E-2</v>
      </c>
      <c r="H5033" s="250">
        <v>358.04</v>
      </c>
      <c r="I5033" s="249">
        <f t="shared" si="1691"/>
        <v>268533.32</v>
      </c>
      <c r="J5033" s="67">
        <f t="shared" si="1676"/>
        <v>1.6E-2</v>
      </c>
      <c r="K5033" s="259">
        <f t="shared" si="1692"/>
        <v>358.04442666666665</v>
      </c>
      <c r="L5033" s="250">
        <f t="shared" si="1689"/>
        <v>0</v>
      </c>
      <c r="M5033" s="19" t="s">
        <v>1260</v>
      </c>
      <c r="O5033" s="32" t="str">
        <f t="shared" si="1693"/>
        <v>E356</v>
      </c>
      <c r="P5033" s="318"/>
      <c r="T5033" s="19" t="s">
        <v>1260</v>
      </c>
    </row>
    <row r="5034" spans="1:20" outlineLevel="2" x14ac:dyDescent="0.25">
      <c r="A5034" t="s">
        <v>407</v>
      </c>
      <c r="B5034" t="str">
        <f t="shared" si="1690"/>
        <v>E3569 (GIF) O/H Cond, Colstrip 3-4-11</v>
      </c>
      <c r="C5034" s="19" t="s">
        <v>1230</v>
      </c>
      <c r="E5034" s="27">
        <v>43434</v>
      </c>
      <c r="F5034" s="249">
        <v>268533.32</v>
      </c>
      <c r="G5034" s="67">
        <v>1.6E-2</v>
      </c>
      <c r="H5034" s="250">
        <v>358.04</v>
      </c>
      <c r="I5034" s="249">
        <f t="shared" si="1691"/>
        <v>268533.32</v>
      </c>
      <c r="J5034" s="67">
        <f t="shared" si="1676"/>
        <v>1.6E-2</v>
      </c>
      <c r="K5034" s="259">
        <f t="shared" si="1692"/>
        <v>358.04442666666665</v>
      </c>
      <c r="L5034" s="250">
        <f t="shared" si="1689"/>
        <v>0</v>
      </c>
      <c r="M5034" s="19" t="s">
        <v>1260</v>
      </c>
      <c r="O5034" s="32" t="str">
        <f t="shared" si="1693"/>
        <v>E356</v>
      </c>
      <c r="P5034" s="318"/>
      <c r="T5034" s="19" t="s">
        <v>1260</v>
      </c>
    </row>
    <row r="5035" spans="1:20" outlineLevel="2" x14ac:dyDescent="0.25">
      <c r="A5035" t="s">
        <v>407</v>
      </c>
      <c r="B5035" t="str">
        <f t="shared" si="1690"/>
        <v>E3569 (GIF) O/H Cond, Colstrip 3-4-12</v>
      </c>
      <c r="C5035" s="19" t="s">
        <v>1230</v>
      </c>
      <c r="E5035" s="27">
        <v>43465</v>
      </c>
      <c r="F5035" s="249">
        <v>268533.32</v>
      </c>
      <c r="G5035" s="67">
        <v>1.6E-2</v>
      </c>
      <c r="H5035" s="250">
        <v>358.04</v>
      </c>
      <c r="I5035" s="249">
        <f t="shared" si="1691"/>
        <v>268533.32</v>
      </c>
      <c r="J5035" s="67">
        <f t="shared" si="1676"/>
        <v>1.6E-2</v>
      </c>
      <c r="K5035" s="259">
        <f t="shared" si="1692"/>
        <v>358.04442666666665</v>
      </c>
      <c r="L5035" s="250">
        <f t="shared" si="1689"/>
        <v>0</v>
      </c>
      <c r="M5035" s="19" t="s">
        <v>1260</v>
      </c>
      <c r="O5035" s="32" t="str">
        <f t="shared" si="1693"/>
        <v>E356</v>
      </c>
      <c r="P5035" s="318"/>
      <c r="T5035" s="19" t="s">
        <v>1260</v>
      </c>
    </row>
    <row r="5036" spans="1:20" s="19" customFormat="1" ht="15.75" outlineLevel="1" thickBot="1" x14ac:dyDescent="0.3">
      <c r="A5036" s="28" t="s">
        <v>1010</v>
      </c>
      <c r="C5036" s="20" t="s">
        <v>1233</v>
      </c>
      <c r="E5036" s="104" t="s">
        <v>1266</v>
      </c>
      <c r="F5036" s="29"/>
      <c r="G5036" s="30"/>
      <c r="H5036" s="41">
        <f>SUBTOTAL(9,H5024:H5035)</f>
        <v>4296.4800000000005</v>
      </c>
      <c r="I5036" s="29"/>
      <c r="J5036" s="30">
        <f t="shared" si="1676"/>
        <v>0</v>
      </c>
      <c r="K5036" s="41">
        <f>SUBTOTAL(9,K5024:K5035)</f>
        <v>4296.533120000001</v>
      </c>
      <c r="L5036" s="41">
        <f t="shared" si="1689"/>
        <v>0.05</v>
      </c>
      <c r="O5036" s="32" t="str">
        <f>LEFT(A5036,5)</f>
        <v>E3569</v>
      </c>
      <c r="P5036" s="318">
        <f>-L5036/2</f>
        <v>-2.5000000000000001E-2</v>
      </c>
    </row>
    <row r="5037" spans="1:20" ht="15.75" outlineLevel="2" thickTop="1" x14ac:dyDescent="0.25">
      <c r="A5037" t="s">
        <v>408</v>
      </c>
      <c r="B5037" t="str">
        <f t="shared" ref="B5037:B5048" si="1694">CONCATENATE(A5037,"-",MONTH(E5037))</f>
        <v>E3569 (GIF) O/H Cond, Hopkins-1</v>
      </c>
      <c r="C5037" s="19" t="s">
        <v>1230</v>
      </c>
      <c r="E5037" s="27">
        <v>43131</v>
      </c>
      <c r="F5037" s="249">
        <v>1664798.76</v>
      </c>
      <c r="G5037" s="67">
        <v>1.6E-2</v>
      </c>
      <c r="H5037" s="250">
        <v>2219.73</v>
      </c>
      <c r="I5037" s="249">
        <f t="shared" ref="I5037:I5048" si="1695">VLOOKUP(CONCATENATE(A5037,"-12"),$B$6:$F$7816,5,FALSE)</f>
        <v>1664798.76</v>
      </c>
      <c r="J5037" s="67">
        <f t="shared" si="1676"/>
        <v>1.6E-2</v>
      </c>
      <c r="K5037" s="259">
        <f t="shared" ref="K5037:K5048" si="1696">I5037*J5037/12</f>
        <v>2219.7316800000003</v>
      </c>
      <c r="L5037" s="250">
        <f t="shared" si="1689"/>
        <v>0</v>
      </c>
      <c r="M5037" s="19" t="s">
        <v>1260</v>
      </c>
      <c r="O5037" s="32" t="str">
        <f t="shared" ref="O5037:O5048" si="1697">LEFT(A5037,4)</f>
        <v>E356</v>
      </c>
      <c r="P5037" s="318"/>
      <c r="T5037" s="19" t="s">
        <v>1260</v>
      </c>
    </row>
    <row r="5038" spans="1:20" outlineLevel="2" x14ac:dyDescent="0.25">
      <c r="A5038" t="s">
        <v>408</v>
      </c>
      <c r="B5038" t="str">
        <f t="shared" si="1694"/>
        <v>E3569 (GIF) O/H Cond, Hopkins-2</v>
      </c>
      <c r="C5038" s="19" t="s">
        <v>1230</v>
      </c>
      <c r="E5038" s="27">
        <v>43159</v>
      </c>
      <c r="F5038" s="249">
        <v>1664798.76</v>
      </c>
      <c r="G5038" s="67">
        <v>1.6E-2</v>
      </c>
      <c r="H5038" s="250">
        <v>2219.73</v>
      </c>
      <c r="I5038" s="249">
        <f t="shared" si="1695"/>
        <v>1664798.76</v>
      </c>
      <c r="J5038" s="67">
        <f t="shared" ref="J5038:J5101" si="1698">G5038</f>
        <v>1.6E-2</v>
      </c>
      <c r="K5038" s="259">
        <f t="shared" si="1696"/>
        <v>2219.7316800000003</v>
      </c>
      <c r="L5038" s="250">
        <f t="shared" si="1689"/>
        <v>0</v>
      </c>
      <c r="M5038" s="19" t="s">
        <v>1260</v>
      </c>
      <c r="O5038" s="32" t="str">
        <f t="shared" si="1697"/>
        <v>E356</v>
      </c>
      <c r="P5038" s="318"/>
      <c r="T5038" s="19" t="s">
        <v>1260</v>
      </c>
    </row>
    <row r="5039" spans="1:20" outlineLevel="2" x14ac:dyDescent="0.25">
      <c r="A5039" t="s">
        <v>408</v>
      </c>
      <c r="B5039" t="str">
        <f t="shared" si="1694"/>
        <v>E3569 (GIF) O/H Cond, Hopkins-3</v>
      </c>
      <c r="C5039" s="19" t="s">
        <v>1230</v>
      </c>
      <c r="E5039" s="27">
        <v>43190</v>
      </c>
      <c r="F5039" s="249">
        <v>1664798.76</v>
      </c>
      <c r="G5039" s="67">
        <v>1.6E-2</v>
      </c>
      <c r="H5039" s="250">
        <v>2219.73</v>
      </c>
      <c r="I5039" s="249">
        <f t="shared" si="1695"/>
        <v>1664798.76</v>
      </c>
      <c r="J5039" s="67">
        <f t="shared" si="1698"/>
        <v>1.6E-2</v>
      </c>
      <c r="K5039" s="259">
        <f t="shared" si="1696"/>
        <v>2219.7316800000003</v>
      </c>
      <c r="L5039" s="250">
        <f t="shared" si="1689"/>
        <v>0</v>
      </c>
      <c r="M5039" s="19" t="s">
        <v>1260</v>
      </c>
      <c r="O5039" s="32" t="str">
        <f t="shared" si="1697"/>
        <v>E356</v>
      </c>
      <c r="P5039" s="318"/>
      <c r="T5039" s="19" t="s">
        <v>1260</v>
      </c>
    </row>
    <row r="5040" spans="1:20" outlineLevel="2" x14ac:dyDescent="0.25">
      <c r="A5040" t="s">
        <v>408</v>
      </c>
      <c r="B5040" t="str">
        <f t="shared" si="1694"/>
        <v>E3569 (GIF) O/H Cond, Hopkins-4</v>
      </c>
      <c r="C5040" s="19" t="s">
        <v>1230</v>
      </c>
      <c r="E5040" s="27">
        <v>43220</v>
      </c>
      <c r="F5040" s="249">
        <v>1664798.76</v>
      </c>
      <c r="G5040" s="67">
        <v>1.6E-2</v>
      </c>
      <c r="H5040" s="250">
        <v>2219.73</v>
      </c>
      <c r="I5040" s="249">
        <f t="shared" si="1695"/>
        <v>1664798.76</v>
      </c>
      <c r="J5040" s="67">
        <f t="shared" si="1698"/>
        <v>1.6E-2</v>
      </c>
      <c r="K5040" s="259">
        <f t="shared" si="1696"/>
        <v>2219.7316800000003</v>
      </c>
      <c r="L5040" s="250">
        <f t="shared" si="1689"/>
        <v>0</v>
      </c>
      <c r="M5040" s="19" t="s">
        <v>1260</v>
      </c>
      <c r="O5040" s="32" t="str">
        <f t="shared" si="1697"/>
        <v>E356</v>
      </c>
      <c r="P5040" s="318"/>
      <c r="T5040" s="19" t="s">
        <v>1260</v>
      </c>
    </row>
    <row r="5041" spans="1:20" outlineLevel="2" x14ac:dyDescent="0.25">
      <c r="A5041" t="s">
        <v>408</v>
      </c>
      <c r="B5041" t="str">
        <f t="shared" si="1694"/>
        <v>E3569 (GIF) O/H Cond, Hopkins-5</v>
      </c>
      <c r="C5041" s="19" t="s">
        <v>1230</v>
      </c>
      <c r="E5041" s="27">
        <v>43251</v>
      </c>
      <c r="F5041" s="249">
        <v>1664798.76</v>
      </c>
      <c r="G5041" s="67">
        <v>1.6E-2</v>
      </c>
      <c r="H5041" s="250">
        <v>2219.73</v>
      </c>
      <c r="I5041" s="249">
        <f t="shared" si="1695"/>
        <v>1664798.76</v>
      </c>
      <c r="J5041" s="67">
        <f t="shared" si="1698"/>
        <v>1.6E-2</v>
      </c>
      <c r="K5041" s="259">
        <f t="shared" si="1696"/>
        <v>2219.7316800000003</v>
      </c>
      <c r="L5041" s="250">
        <f t="shared" si="1689"/>
        <v>0</v>
      </c>
      <c r="M5041" s="19" t="s">
        <v>1260</v>
      </c>
      <c r="O5041" s="32" t="str">
        <f t="shared" si="1697"/>
        <v>E356</v>
      </c>
      <c r="P5041" s="318"/>
      <c r="T5041" s="19" t="s">
        <v>1260</v>
      </c>
    </row>
    <row r="5042" spans="1:20" outlineLevel="2" x14ac:dyDescent="0.25">
      <c r="A5042" t="s">
        <v>408</v>
      </c>
      <c r="B5042" t="str">
        <f t="shared" si="1694"/>
        <v>E3569 (GIF) O/H Cond, Hopkins-6</v>
      </c>
      <c r="C5042" s="19" t="s">
        <v>1230</v>
      </c>
      <c r="E5042" s="27">
        <v>43281</v>
      </c>
      <c r="F5042" s="249">
        <v>1664798.76</v>
      </c>
      <c r="G5042" s="67">
        <v>1.6E-2</v>
      </c>
      <c r="H5042" s="250">
        <v>2219.73</v>
      </c>
      <c r="I5042" s="249">
        <f t="shared" si="1695"/>
        <v>1664798.76</v>
      </c>
      <c r="J5042" s="67">
        <f t="shared" si="1698"/>
        <v>1.6E-2</v>
      </c>
      <c r="K5042" s="259">
        <f t="shared" si="1696"/>
        <v>2219.7316800000003</v>
      </c>
      <c r="L5042" s="250">
        <f t="shared" si="1689"/>
        <v>0</v>
      </c>
      <c r="M5042" s="19" t="s">
        <v>1260</v>
      </c>
      <c r="O5042" s="32" t="str">
        <f t="shared" si="1697"/>
        <v>E356</v>
      </c>
      <c r="P5042" s="318"/>
      <c r="T5042" s="19" t="s">
        <v>1260</v>
      </c>
    </row>
    <row r="5043" spans="1:20" outlineLevel="2" x14ac:dyDescent="0.25">
      <c r="A5043" t="s">
        <v>408</v>
      </c>
      <c r="B5043" t="str">
        <f t="shared" si="1694"/>
        <v>E3569 (GIF) O/H Cond, Hopkins-7</v>
      </c>
      <c r="C5043" s="19" t="s">
        <v>1230</v>
      </c>
      <c r="E5043" s="27">
        <v>43312</v>
      </c>
      <c r="F5043" s="249">
        <v>1664798.76</v>
      </c>
      <c r="G5043" s="67">
        <v>1.6E-2</v>
      </c>
      <c r="H5043" s="250">
        <v>2219.73</v>
      </c>
      <c r="I5043" s="249">
        <f t="shared" si="1695"/>
        <v>1664798.76</v>
      </c>
      <c r="J5043" s="67">
        <f t="shared" si="1698"/>
        <v>1.6E-2</v>
      </c>
      <c r="K5043" s="259">
        <f t="shared" si="1696"/>
        <v>2219.7316800000003</v>
      </c>
      <c r="L5043" s="250">
        <f t="shared" si="1689"/>
        <v>0</v>
      </c>
      <c r="M5043" s="19" t="s">
        <v>1260</v>
      </c>
      <c r="O5043" s="32" t="str">
        <f t="shared" si="1697"/>
        <v>E356</v>
      </c>
      <c r="P5043" s="318"/>
      <c r="T5043" s="19" t="s">
        <v>1260</v>
      </c>
    </row>
    <row r="5044" spans="1:20" outlineLevel="2" x14ac:dyDescent="0.25">
      <c r="A5044" t="s">
        <v>408</v>
      </c>
      <c r="B5044" t="str">
        <f t="shared" si="1694"/>
        <v>E3569 (GIF) O/H Cond, Hopkins-8</v>
      </c>
      <c r="C5044" s="19" t="s">
        <v>1230</v>
      </c>
      <c r="E5044" s="27">
        <v>43343</v>
      </c>
      <c r="F5044" s="249">
        <v>1664798.76</v>
      </c>
      <c r="G5044" s="67">
        <v>1.6E-2</v>
      </c>
      <c r="H5044" s="250">
        <v>2219.73</v>
      </c>
      <c r="I5044" s="249">
        <f t="shared" si="1695"/>
        <v>1664798.76</v>
      </c>
      <c r="J5044" s="67">
        <f t="shared" si="1698"/>
        <v>1.6E-2</v>
      </c>
      <c r="K5044" s="259">
        <f t="shared" si="1696"/>
        <v>2219.7316800000003</v>
      </c>
      <c r="L5044" s="250">
        <f t="shared" si="1689"/>
        <v>0</v>
      </c>
      <c r="M5044" s="19" t="s">
        <v>1260</v>
      </c>
      <c r="O5044" s="32" t="str">
        <f t="shared" si="1697"/>
        <v>E356</v>
      </c>
      <c r="P5044" s="318"/>
      <c r="T5044" s="19" t="s">
        <v>1260</v>
      </c>
    </row>
    <row r="5045" spans="1:20" outlineLevel="2" x14ac:dyDescent="0.25">
      <c r="A5045" t="s">
        <v>408</v>
      </c>
      <c r="B5045" t="str">
        <f t="shared" si="1694"/>
        <v>E3569 (GIF) O/H Cond, Hopkins-9</v>
      </c>
      <c r="C5045" s="19" t="s">
        <v>1230</v>
      </c>
      <c r="E5045" s="27">
        <v>43373</v>
      </c>
      <c r="F5045" s="249">
        <v>1664798.76</v>
      </c>
      <c r="G5045" s="67">
        <v>1.6E-2</v>
      </c>
      <c r="H5045" s="250">
        <v>2219.73</v>
      </c>
      <c r="I5045" s="249">
        <f t="shared" si="1695"/>
        <v>1664798.76</v>
      </c>
      <c r="J5045" s="67">
        <f t="shared" si="1698"/>
        <v>1.6E-2</v>
      </c>
      <c r="K5045" s="259">
        <f t="shared" si="1696"/>
        <v>2219.7316800000003</v>
      </c>
      <c r="L5045" s="250">
        <f t="shared" si="1689"/>
        <v>0</v>
      </c>
      <c r="M5045" s="19" t="s">
        <v>1260</v>
      </c>
      <c r="O5045" s="32" t="str">
        <f t="shared" si="1697"/>
        <v>E356</v>
      </c>
      <c r="P5045" s="318"/>
      <c r="T5045" s="19" t="s">
        <v>1260</v>
      </c>
    </row>
    <row r="5046" spans="1:20" outlineLevel="2" x14ac:dyDescent="0.25">
      <c r="A5046" t="s">
        <v>408</v>
      </c>
      <c r="B5046" t="str">
        <f t="shared" si="1694"/>
        <v>E3569 (GIF) O/H Cond, Hopkins-10</v>
      </c>
      <c r="C5046" s="19" t="s">
        <v>1230</v>
      </c>
      <c r="E5046" s="27">
        <v>43404</v>
      </c>
      <c r="F5046" s="249">
        <v>1664798.76</v>
      </c>
      <c r="G5046" s="67">
        <v>1.6E-2</v>
      </c>
      <c r="H5046" s="250">
        <v>2219.73</v>
      </c>
      <c r="I5046" s="249">
        <f t="shared" si="1695"/>
        <v>1664798.76</v>
      </c>
      <c r="J5046" s="67">
        <f t="shared" si="1698"/>
        <v>1.6E-2</v>
      </c>
      <c r="K5046" s="259">
        <f t="shared" si="1696"/>
        <v>2219.7316800000003</v>
      </c>
      <c r="L5046" s="250">
        <f t="shared" si="1689"/>
        <v>0</v>
      </c>
      <c r="M5046" s="19" t="s">
        <v>1260</v>
      </c>
      <c r="O5046" s="32" t="str">
        <f t="shared" si="1697"/>
        <v>E356</v>
      </c>
      <c r="P5046" s="318"/>
      <c r="T5046" s="19" t="s">
        <v>1260</v>
      </c>
    </row>
    <row r="5047" spans="1:20" outlineLevel="2" x14ac:dyDescent="0.25">
      <c r="A5047" t="s">
        <v>408</v>
      </c>
      <c r="B5047" t="str">
        <f t="shared" si="1694"/>
        <v>E3569 (GIF) O/H Cond, Hopkins-11</v>
      </c>
      <c r="C5047" s="19" t="s">
        <v>1230</v>
      </c>
      <c r="E5047" s="27">
        <v>43434</v>
      </c>
      <c r="F5047" s="249">
        <v>1664798.76</v>
      </c>
      <c r="G5047" s="67">
        <v>1.6E-2</v>
      </c>
      <c r="H5047" s="250">
        <v>2219.73</v>
      </c>
      <c r="I5047" s="249">
        <f t="shared" si="1695"/>
        <v>1664798.76</v>
      </c>
      <c r="J5047" s="67">
        <f t="shared" si="1698"/>
        <v>1.6E-2</v>
      </c>
      <c r="K5047" s="259">
        <f t="shared" si="1696"/>
        <v>2219.7316800000003</v>
      </c>
      <c r="L5047" s="250">
        <f t="shared" si="1689"/>
        <v>0</v>
      </c>
      <c r="M5047" s="19" t="s">
        <v>1260</v>
      </c>
      <c r="O5047" s="32" t="str">
        <f t="shared" si="1697"/>
        <v>E356</v>
      </c>
      <c r="P5047" s="318"/>
      <c r="T5047" s="19" t="s">
        <v>1260</v>
      </c>
    </row>
    <row r="5048" spans="1:20" outlineLevel="2" x14ac:dyDescent="0.25">
      <c r="A5048" t="s">
        <v>408</v>
      </c>
      <c r="B5048" t="str">
        <f t="shared" si="1694"/>
        <v>E3569 (GIF) O/H Cond, Hopkins-12</v>
      </c>
      <c r="C5048" s="19" t="s">
        <v>1230</v>
      </c>
      <c r="E5048" s="27">
        <v>43465</v>
      </c>
      <c r="F5048" s="249">
        <v>1664798.76</v>
      </c>
      <c r="G5048" s="67">
        <v>1.6E-2</v>
      </c>
      <c r="H5048" s="250">
        <v>2219.73</v>
      </c>
      <c r="I5048" s="249">
        <f t="shared" si="1695"/>
        <v>1664798.76</v>
      </c>
      <c r="J5048" s="67">
        <f t="shared" si="1698"/>
        <v>1.6E-2</v>
      </c>
      <c r="K5048" s="259">
        <f t="shared" si="1696"/>
        <v>2219.7316800000003</v>
      </c>
      <c r="L5048" s="250">
        <f t="shared" si="1689"/>
        <v>0</v>
      </c>
      <c r="M5048" s="19" t="s">
        <v>1260</v>
      </c>
      <c r="O5048" s="32" t="str">
        <f t="shared" si="1697"/>
        <v>E356</v>
      </c>
      <c r="P5048" s="318"/>
      <c r="T5048" s="19" t="s">
        <v>1260</v>
      </c>
    </row>
    <row r="5049" spans="1:20" s="19" customFormat="1" ht="15.75" outlineLevel="1" thickBot="1" x14ac:dyDescent="0.3">
      <c r="A5049" s="28" t="s">
        <v>1011</v>
      </c>
      <c r="C5049" s="20" t="s">
        <v>1233</v>
      </c>
      <c r="E5049" s="104" t="s">
        <v>1266</v>
      </c>
      <c r="F5049" s="29"/>
      <c r="G5049" s="30"/>
      <c r="H5049" s="41">
        <f>SUBTOTAL(9,H5037:H5048)</f>
        <v>26636.76</v>
      </c>
      <c r="I5049" s="29"/>
      <c r="J5049" s="30">
        <f t="shared" si="1698"/>
        <v>0</v>
      </c>
      <c r="K5049" s="41">
        <f>SUBTOTAL(9,K5037:K5048)</f>
        <v>26636.780160000006</v>
      </c>
      <c r="L5049" s="41">
        <f t="shared" si="1689"/>
        <v>0.02</v>
      </c>
      <c r="O5049" s="32" t="str">
        <f>LEFT(A5049,5)</f>
        <v>E3569</v>
      </c>
      <c r="P5049" s="318">
        <f>-L5049/2</f>
        <v>-0.01</v>
      </c>
    </row>
    <row r="5050" spans="1:20" ht="15.75" outlineLevel="2" thickTop="1" x14ac:dyDescent="0.25">
      <c r="A5050" t="s">
        <v>409</v>
      </c>
      <c r="B5050" t="str">
        <f t="shared" ref="B5050:B5061" si="1699">CONCATENATE(A5050,"-",MONTH(E5050))</f>
        <v>E3569 (GIF) O/H Cond, Lower Baker-1</v>
      </c>
      <c r="C5050" s="19" t="s">
        <v>1230</v>
      </c>
      <c r="E5050" s="27">
        <v>43131</v>
      </c>
      <c r="F5050" s="249">
        <v>3336.93</v>
      </c>
      <c r="G5050" s="67">
        <v>1.6E-2</v>
      </c>
      <c r="H5050" s="250">
        <v>4.4400000000000004</v>
      </c>
      <c r="I5050" s="249">
        <f t="shared" ref="I5050:I5061" si="1700">VLOOKUP(CONCATENATE(A5050,"-12"),$B$6:$F$7816,5,FALSE)</f>
        <v>3336.93</v>
      </c>
      <c r="J5050" s="67">
        <f t="shared" si="1698"/>
        <v>1.6E-2</v>
      </c>
      <c r="K5050" s="259">
        <f t="shared" ref="K5050:K5061" si="1701">I5050*J5050/12</f>
        <v>4.4492399999999996</v>
      </c>
      <c r="L5050" s="250">
        <f t="shared" si="1689"/>
        <v>0.01</v>
      </c>
      <c r="M5050" s="19" t="s">
        <v>1260</v>
      </c>
      <c r="O5050" s="32" t="str">
        <f t="shared" ref="O5050:O5061" si="1702">LEFT(A5050,4)</f>
        <v>E356</v>
      </c>
      <c r="P5050" s="318"/>
      <c r="T5050" s="19" t="s">
        <v>1260</v>
      </c>
    </row>
    <row r="5051" spans="1:20" outlineLevel="2" x14ac:dyDescent="0.25">
      <c r="A5051" t="s">
        <v>409</v>
      </c>
      <c r="B5051" t="str">
        <f t="shared" si="1699"/>
        <v>E3569 (GIF) O/H Cond, Lower Baker-2</v>
      </c>
      <c r="C5051" s="19" t="s">
        <v>1230</v>
      </c>
      <c r="E5051" s="27">
        <v>43159</v>
      </c>
      <c r="F5051" s="249">
        <v>3336.93</v>
      </c>
      <c r="G5051" s="67">
        <v>1.6E-2</v>
      </c>
      <c r="H5051" s="250">
        <v>4.4400000000000004</v>
      </c>
      <c r="I5051" s="249">
        <f t="shared" si="1700"/>
        <v>3336.93</v>
      </c>
      <c r="J5051" s="67">
        <f t="shared" si="1698"/>
        <v>1.6E-2</v>
      </c>
      <c r="K5051" s="259">
        <f t="shared" si="1701"/>
        <v>4.4492399999999996</v>
      </c>
      <c r="L5051" s="250">
        <f t="shared" si="1689"/>
        <v>0.01</v>
      </c>
      <c r="M5051" s="19" t="s">
        <v>1260</v>
      </c>
      <c r="O5051" s="32" t="str">
        <f t="shared" si="1702"/>
        <v>E356</v>
      </c>
      <c r="P5051" s="318"/>
      <c r="T5051" s="19" t="s">
        <v>1260</v>
      </c>
    </row>
    <row r="5052" spans="1:20" outlineLevel="2" x14ac:dyDescent="0.25">
      <c r="A5052" t="s">
        <v>409</v>
      </c>
      <c r="B5052" t="str">
        <f t="shared" si="1699"/>
        <v>E3569 (GIF) O/H Cond, Lower Baker-3</v>
      </c>
      <c r="C5052" s="19" t="s">
        <v>1230</v>
      </c>
      <c r="E5052" s="27">
        <v>43190</v>
      </c>
      <c r="F5052" s="249">
        <v>3336.93</v>
      </c>
      <c r="G5052" s="67">
        <v>1.6E-2</v>
      </c>
      <c r="H5052" s="250">
        <v>4.4400000000000004</v>
      </c>
      <c r="I5052" s="249">
        <f t="shared" si="1700"/>
        <v>3336.93</v>
      </c>
      <c r="J5052" s="67">
        <f t="shared" si="1698"/>
        <v>1.6E-2</v>
      </c>
      <c r="K5052" s="259">
        <f t="shared" si="1701"/>
        <v>4.4492399999999996</v>
      </c>
      <c r="L5052" s="250">
        <f t="shared" si="1689"/>
        <v>0.01</v>
      </c>
      <c r="M5052" s="19" t="s">
        <v>1260</v>
      </c>
      <c r="O5052" s="32" t="str">
        <f t="shared" si="1702"/>
        <v>E356</v>
      </c>
      <c r="P5052" s="318"/>
      <c r="T5052" s="19" t="s">
        <v>1260</v>
      </c>
    </row>
    <row r="5053" spans="1:20" outlineLevel="2" x14ac:dyDescent="0.25">
      <c r="A5053" t="s">
        <v>409</v>
      </c>
      <c r="B5053" t="str">
        <f t="shared" si="1699"/>
        <v>E3569 (GIF) O/H Cond, Lower Baker-4</v>
      </c>
      <c r="C5053" s="19" t="s">
        <v>1230</v>
      </c>
      <c r="E5053" s="27">
        <v>43220</v>
      </c>
      <c r="F5053" s="249">
        <v>3336.93</v>
      </c>
      <c r="G5053" s="67">
        <v>1.6E-2</v>
      </c>
      <c r="H5053" s="250">
        <v>4.4400000000000004</v>
      </c>
      <c r="I5053" s="249">
        <f t="shared" si="1700"/>
        <v>3336.93</v>
      </c>
      <c r="J5053" s="67">
        <f t="shared" si="1698"/>
        <v>1.6E-2</v>
      </c>
      <c r="K5053" s="259">
        <f t="shared" si="1701"/>
        <v>4.4492399999999996</v>
      </c>
      <c r="L5053" s="250">
        <f t="shared" si="1689"/>
        <v>0.01</v>
      </c>
      <c r="M5053" s="19" t="s">
        <v>1260</v>
      </c>
      <c r="O5053" s="32" t="str">
        <f t="shared" si="1702"/>
        <v>E356</v>
      </c>
      <c r="P5053" s="318"/>
      <c r="T5053" s="19" t="s">
        <v>1260</v>
      </c>
    </row>
    <row r="5054" spans="1:20" outlineLevel="2" x14ac:dyDescent="0.25">
      <c r="A5054" t="s">
        <v>409</v>
      </c>
      <c r="B5054" t="str">
        <f t="shared" si="1699"/>
        <v>E3569 (GIF) O/H Cond, Lower Baker-5</v>
      </c>
      <c r="C5054" s="19" t="s">
        <v>1230</v>
      </c>
      <c r="E5054" s="27">
        <v>43251</v>
      </c>
      <c r="F5054" s="249">
        <v>3336.93</v>
      </c>
      <c r="G5054" s="67">
        <v>1.6E-2</v>
      </c>
      <c r="H5054" s="250">
        <v>4.4400000000000004</v>
      </c>
      <c r="I5054" s="249">
        <f t="shared" si="1700"/>
        <v>3336.93</v>
      </c>
      <c r="J5054" s="67">
        <f t="shared" si="1698"/>
        <v>1.6E-2</v>
      </c>
      <c r="K5054" s="259">
        <f t="shared" si="1701"/>
        <v>4.4492399999999996</v>
      </c>
      <c r="L5054" s="250">
        <f t="shared" si="1689"/>
        <v>0.01</v>
      </c>
      <c r="M5054" s="19" t="s">
        <v>1260</v>
      </c>
      <c r="O5054" s="32" t="str">
        <f t="shared" si="1702"/>
        <v>E356</v>
      </c>
      <c r="P5054" s="318"/>
      <c r="T5054" s="19" t="s">
        <v>1260</v>
      </c>
    </row>
    <row r="5055" spans="1:20" outlineLevel="2" x14ac:dyDescent="0.25">
      <c r="A5055" t="s">
        <v>409</v>
      </c>
      <c r="B5055" t="str">
        <f t="shared" si="1699"/>
        <v>E3569 (GIF) O/H Cond, Lower Baker-6</v>
      </c>
      <c r="C5055" s="19" t="s">
        <v>1230</v>
      </c>
      <c r="E5055" s="27">
        <v>43281</v>
      </c>
      <c r="F5055" s="249">
        <v>3336.93</v>
      </c>
      <c r="G5055" s="67">
        <v>1.6E-2</v>
      </c>
      <c r="H5055" s="250">
        <v>4.4400000000000004</v>
      </c>
      <c r="I5055" s="249">
        <f t="shared" si="1700"/>
        <v>3336.93</v>
      </c>
      <c r="J5055" s="67">
        <f t="shared" si="1698"/>
        <v>1.6E-2</v>
      </c>
      <c r="K5055" s="259">
        <f t="shared" si="1701"/>
        <v>4.4492399999999996</v>
      </c>
      <c r="L5055" s="250">
        <f t="shared" si="1689"/>
        <v>0.01</v>
      </c>
      <c r="M5055" s="19" t="s">
        <v>1260</v>
      </c>
      <c r="O5055" s="32" t="str">
        <f t="shared" si="1702"/>
        <v>E356</v>
      </c>
      <c r="P5055" s="318"/>
      <c r="T5055" s="19" t="s">
        <v>1260</v>
      </c>
    </row>
    <row r="5056" spans="1:20" outlineLevel="2" x14ac:dyDescent="0.25">
      <c r="A5056" t="s">
        <v>409</v>
      </c>
      <c r="B5056" t="str">
        <f t="shared" si="1699"/>
        <v>E3569 (GIF) O/H Cond, Lower Baker-7</v>
      </c>
      <c r="C5056" s="19" t="s">
        <v>1230</v>
      </c>
      <c r="E5056" s="27">
        <v>43312</v>
      </c>
      <c r="F5056" s="249">
        <v>3336.93</v>
      </c>
      <c r="G5056" s="67">
        <v>1.6E-2</v>
      </c>
      <c r="H5056" s="250">
        <v>4.4400000000000004</v>
      </c>
      <c r="I5056" s="249">
        <f t="shared" si="1700"/>
        <v>3336.93</v>
      </c>
      <c r="J5056" s="67">
        <f t="shared" si="1698"/>
        <v>1.6E-2</v>
      </c>
      <c r="K5056" s="259">
        <f t="shared" si="1701"/>
        <v>4.4492399999999996</v>
      </c>
      <c r="L5056" s="250">
        <f t="shared" si="1689"/>
        <v>0.01</v>
      </c>
      <c r="M5056" s="19" t="s">
        <v>1260</v>
      </c>
      <c r="O5056" s="32" t="str">
        <f t="shared" si="1702"/>
        <v>E356</v>
      </c>
      <c r="P5056" s="318"/>
      <c r="T5056" s="19" t="s">
        <v>1260</v>
      </c>
    </row>
    <row r="5057" spans="1:20" outlineLevel="2" x14ac:dyDescent="0.25">
      <c r="A5057" t="s">
        <v>409</v>
      </c>
      <c r="B5057" t="str">
        <f t="shared" si="1699"/>
        <v>E3569 (GIF) O/H Cond, Lower Baker-8</v>
      </c>
      <c r="C5057" s="19" t="s">
        <v>1230</v>
      </c>
      <c r="E5057" s="27">
        <v>43343</v>
      </c>
      <c r="F5057" s="249">
        <v>3336.93</v>
      </c>
      <c r="G5057" s="67">
        <v>1.6E-2</v>
      </c>
      <c r="H5057" s="250">
        <v>4.4400000000000004</v>
      </c>
      <c r="I5057" s="249">
        <f t="shared" si="1700"/>
        <v>3336.93</v>
      </c>
      <c r="J5057" s="67">
        <f t="shared" si="1698"/>
        <v>1.6E-2</v>
      </c>
      <c r="K5057" s="259">
        <f t="shared" si="1701"/>
        <v>4.4492399999999996</v>
      </c>
      <c r="L5057" s="250">
        <f t="shared" si="1689"/>
        <v>0.01</v>
      </c>
      <c r="M5057" s="19" t="s">
        <v>1260</v>
      </c>
      <c r="O5057" s="32" t="str">
        <f t="shared" si="1702"/>
        <v>E356</v>
      </c>
      <c r="P5057" s="318"/>
      <c r="T5057" s="19" t="s">
        <v>1260</v>
      </c>
    </row>
    <row r="5058" spans="1:20" outlineLevel="2" x14ac:dyDescent="0.25">
      <c r="A5058" t="s">
        <v>409</v>
      </c>
      <c r="B5058" t="str">
        <f t="shared" si="1699"/>
        <v>E3569 (GIF) O/H Cond, Lower Baker-9</v>
      </c>
      <c r="C5058" s="19" t="s">
        <v>1230</v>
      </c>
      <c r="E5058" s="27">
        <v>43373</v>
      </c>
      <c r="F5058" s="249">
        <v>3336.93</v>
      </c>
      <c r="G5058" s="67">
        <v>1.6E-2</v>
      </c>
      <c r="H5058" s="250">
        <v>4.4400000000000004</v>
      </c>
      <c r="I5058" s="249">
        <f t="shared" si="1700"/>
        <v>3336.93</v>
      </c>
      <c r="J5058" s="67">
        <f t="shared" si="1698"/>
        <v>1.6E-2</v>
      </c>
      <c r="K5058" s="259">
        <f t="shared" si="1701"/>
        <v>4.4492399999999996</v>
      </c>
      <c r="L5058" s="250">
        <f t="shared" si="1689"/>
        <v>0.01</v>
      </c>
      <c r="M5058" s="19" t="s">
        <v>1260</v>
      </c>
      <c r="O5058" s="32" t="str">
        <f t="shared" si="1702"/>
        <v>E356</v>
      </c>
      <c r="P5058" s="318"/>
      <c r="T5058" s="19" t="s">
        <v>1260</v>
      </c>
    </row>
    <row r="5059" spans="1:20" outlineLevel="2" x14ac:dyDescent="0.25">
      <c r="A5059" t="s">
        <v>409</v>
      </c>
      <c r="B5059" t="str">
        <f t="shared" si="1699"/>
        <v>E3569 (GIF) O/H Cond, Lower Baker-10</v>
      </c>
      <c r="C5059" s="19" t="s">
        <v>1230</v>
      </c>
      <c r="E5059" s="27">
        <v>43404</v>
      </c>
      <c r="F5059" s="249">
        <v>3336.93</v>
      </c>
      <c r="G5059" s="67">
        <v>1.6E-2</v>
      </c>
      <c r="H5059" s="250">
        <v>4.4400000000000004</v>
      </c>
      <c r="I5059" s="249">
        <f t="shared" si="1700"/>
        <v>3336.93</v>
      </c>
      <c r="J5059" s="67">
        <f t="shared" si="1698"/>
        <v>1.6E-2</v>
      </c>
      <c r="K5059" s="259">
        <f t="shared" si="1701"/>
        <v>4.4492399999999996</v>
      </c>
      <c r="L5059" s="250">
        <f t="shared" si="1689"/>
        <v>0.01</v>
      </c>
      <c r="M5059" s="19" t="s">
        <v>1260</v>
      </c>
      <c r="O5059" s="32" t="str">
        <f t="shared" si="1702"/>
        <v>E356</v>
      </c>
      <c r="P5059" s="318"/>
      <c r="T5059" s="19" t="s">
        <v>1260</v>
      </c>
    </row>
    <row r="5060" spans="1:20" outlineLevel="2" x14ac:dyDescent="0.25">
      <c r="A5060" t="s">
        <v>409</v>
      </c>
      <c r="B5060" t="str">
        <f t="shared" si="1699"/>
        <v>E3569 (GIF) O/H Cond, Lower Baker-11</v>
      </c>
      <c r="C5060" s="19" t="s">
        <v>1230</v>
      </c>
      <c r="E5060" s="27">
        <v>43434</v>
      </c>
      <c r="F5060" s="249">
        <v>3336.93</v>
      </c>
      <c r="G5060" s="67">
        <v>1.6E-2</v>
      </c>
      <c r="H5060" s="250">
        <v>4.4400000000000004</v>
      </c>
      <c r="I5060" s="249">
        <f t="shared" si="1700"/>
        <v>3336.93</v>
      </c>
      <c r="J5060" s="67">
        <f t="shared" si="1698"/>
        <v>1.6E-2</v>
      </c>
      <c r="K5060" s="259">
        <f t="shared" si="1701"/>
        <v>4.4492399999999996</v>
      </c>
      <c r="L5060" s="250">
        <f t="shared" si="1689"/>
        <v>0.01</v>
      </c>
      <c r="M5060" s="19" t="s">
        <v>1260</v>
      </c>
      <c r="O5060" s="32" t="str">
        <f t="shared" si="1702"/>
        <v>E356</v>
      </c>
      <c r="P5060" s="318"/>
      <c r="T5060" s="19" t="s">
        <v>1260</v>
      </c>
    </row>
    <row r="5061" spans="1:20" outlineLevel="2" x14ac:dyDescent="0.25">
      <c r="A5061" t="s">
        <v>409</v>
      </c>
      <c r="B5061" t="str">
        <f t="shared" si="1699"/>
        <v>E3569 (GIF) O/H Cond, Lower Baker-12</v>
      </c>
      <c r="C5061" s="19" t="s">
        <v>1230</v>
      </c>
      <c r="E5061" s="27">
        <v>43465</v>
      </c>
      <c r="F5061" s="249">
        <v>3336.93</v>
      </c>
      <c r="G5061" s="67">
        <v>1.6E-2</v>
      </c>
      <c r="H5061" s="250">
        <v>4.4400000000000004</v>
      </c>
      <c r="I5061" s="249">
        <f t="shared" si="1700"/>
        <v>3336.93</v>
      </c>
      <c r="J5061" s="67">
        <f t="shared" si="1698"/>
        <v>1.6E-2</v>
      </c>
      <c r="K5061" s="259">
        <f t="shared" si="1701"/>
        <v>4.4492399999999996</v>
      </c>
      <c r="L5061" s="250">
        <f t="shared" si="1689"/>
        <v>0.01</v>
      </c>
      <c r="M5061" s="19" t="s">
        <v>1260</v>
      </c>
      <c r="O5061" s="32" t="str">
        <f t="shared" si="1702"/>
        <v>E356</v>
      </c>
      <c r="P5061" s="318"/>
      <c r="T5061" s="19" t="s">
        <v>1260</v>
      </c>
    </row>
    <row r="5062" spans="1:20" s="19" customFormat="1" ht="15.75" outlineLevel="1" thickBot="1" x14ac:dyDescent="0.3">
      <c r="A5062" s="28" t="s">
        <v>1012</v>
      </c>
      <c r="C5062" s="20" t="s">
        <v>1233</v>
      </c>
      <c r="E5062" s="104" t="s">
        <v>1266</v>
      </c>
      <c r="F5062" s="29"/>
      <c r="G5062" s="30"/>
      <c r="H5062" s="41">
        <f>SUBTOTAL(9,H5050:H5061)</f>
        <v>53.279999999999994</v>
      </c>
      <c r="I5062" s="29"/>
      <c r="J5062" s="30">
        <f t="shared" si="1698"/>
        <v>0</v>
      </c>
      <c r="K5062" s="41">
        <f>SUBTOTAL(9,K5050:K5061)</f>
        <v>53.39088000000001</v>
      </c>
      <c r="L5062" s="41">
        <f t="shared" si="1689"/>
        <v>0.11</v>
      </c>
      <c r="O5062" s="32" t="str">
        <f>LEFT(A5062,5)</f>
        <v>E3569</v>
      </c>
      <c r="P5062" s="318">
        <f>-L5062/2</f>
        <v>-5.5E-2</v>
      </c>
    </row>
    <row r="5063" spans="1:20" ht="15.75" outlineLevel="2" thickTop="1" x14ac:dyDescent="0.25">
      <c r="A5063" t="s">
        <v>410</v>
      </c>
      <c r="B5063" t="str">
        <f t="shared" ref="B5063:B5074" si="1703">CONCATENATE(A5063,"-",MONTH(E5063))</f>
        <v>E3569 (GIF) O/H Cond, Poison Spring-1</v>
      </c>
      <c r="C5063" s="19" t="s">
        <v>1230</v>
      </c>
      <c r="E5063" s="27">
        <v>43131</v>
      </c>
      <c r="F5063" s="249">
        <v>251566.45</v>
      </c>
      <c r="G5063" s="67">
        <v>1.6E-2</v>
      </c>
      <c r="H5063" s="250">
        <v>335.42</v>
      </c>
      <c r="I5063" s="249">
        <f t="shared" ref="I5063:I5074" si="1704">VLOOKUP(CONCATENATE(A5063,"-12"),$B$6:$F$7816,5,FALSE)</f>
        <v>251566.45</v>
      </c>
      <c r="J5063" s="67">
        <f t="shared" si="1698"/>
        <v>1.6E-2</v>
      </c>
      <c r="K5063" s="259">
        <f t="shared" ref="K5063:K5074" si="1705">I5063*J5063/12</f>
        <v>335.42193333333336</v>
      </c>
      <c r="L5063" s="250">
        <f t="shared" si="1689"/>
        <v>0</v>
      </c>
      <c r="M5063" s="19" t="s">
        <v>1260</v>
      </c>
      <c r="O5063" s="32" t="str">
        <f t="shared" ref="O5063:O5074" si="1706">LEFT(A5063,4)</f>
        <v>E356</v>
      </c>
      <c r="P5063" s="318"/>
      <c r="T5063" s="19" t="s">
        <v>1260</v>
      </c>
    </row>
    <row r="5064" spans="1:20" outlineLevel="2" x14ac:dyDescent="0.25">
      <c r="A5064" t="s">
        <v>410</v>
      </c>
      <c r="B5064" t="str">
        <f t="shared" si="1703"/>
        <v>E3569 (GIF) O/H Cond, Poison Spring-2</v>
      </c>
      <c r="C5064" s="19" t="s">
        <v>1230</v>
      </c>
      <c r="E5064" s="27">
        <v>43159</v>
      </c>
      <c r="F5064" s="249">
        <v>251566.45</v>
      </c>
      <c r="G5064" s="67">
        <v>1.6E-2</v>
      </c>
      <c r="H5064" s="250">
        <v>335.42</v>
      </c>
      <c r="I5064" s="249">
        <f t="shared" si="1704"/>
        <v>251566.45</v>
      </c>
      <c r="J5064" s="67">
        <f t="shared" si="1698"/>
        <v>1.6E-2</v>
      </c>
      <c r="K5064" s="259">
        <f t="shared" si="1705"/>
        <v>335.42193333333336</v>
      </c>
      <c r="L5064" s="250">
        <f t="shared" si="1689"/>
        <v>0</v>
      </c>
      <c r="M5064" s="19" t="s">
        <v>1260</v>
      </c>
      <c r="O5064" s="32" t="str">
        <f t="shared" si="1706"/>
        <v>E356</v>
      </c>
      <c r="P5064" s="318"/>
      <c r="T5064" s="19" t="s">
        <v>1260</v>
      </c>
    </row>
    <row r="5065" spans="1:20" outlineLevel="2" x14ac:dyDescent="0.25">
      <c r="A5065" t="s">
        <v>410</v>
      </c>
      <c r="B5065" t="str">
        <f t="shared" si="1703"/>
        <v>E3569 (GIF) O/H Cond, Poison Spring-3</v>
      </c>
      <c r="C5065" s="19" t="s">
        <v>1230</v>
      </c>
      <c r="E5065" s="27">
        <v>43190</v>
      </c>
      <c r="F5065" s="249">
        <v>251566.45</v>
      </c>
      <c r="G5065" s="67">
        <v>1.6E-2</v>
      </c>
      <c r="H5065" s="250">
        <v>335.42</v>
      </c>
      <c r="I5065" s="249">
        <f t="shared" si="1704"/>
        <v>251566.45</v>
      </c>
      <c r="J5065" s="67">
        <f t="shared" si="1698"/>
        <v>1.6E-2</v>
      </c>
      <c r="K5065" s="259">
        <f t="shared" si="1705"/>
        <v>335.42193333333336</v>
      </c>
      <c r="L5065" s="250">
        <f t="shared" si="1689"/>
        <v>0</v>
      </c>
      <c r="M5065" s="19" t="s">
        <v>1260</v>
      </c>
      <c r="O5065" s="32" t="str">
        <f t="shared" si="1706"/>
        <v>E356</v>
      </c>
      <c r="P5065" s="318"/>
      <c r="T5065" s="19" t="s">
        <v>1260</v>
      </c>
    </row>
    <row r="5066" spans="1:20" outlineLevel="2" x14ac:dyDescent="0.25">
      <c r="A5066" t="s">
        <v>410</v>
      </c>
      <c r="B5066" t="str">
        <f t="shared" si="1703"/>
        <v>E3569 (GIF) O/H Cond, Poison Spring-4</v>
      </c>
      <c r="C5066" s="19" t="s">
        <v>1230</v>
      </c>
      <c r="E5066" s="27">
        <v>43220</v>
      </c>
      <c r="F5066" s="249">
        <v>251566.45</v>
      </c>
      <c r="G5066" s="67">
        <v>1.6E-2</v>
      </c>
      <c r="H5066" s="250">
        <v>335.42</v>
      </c>
      <c r="I5066" s="249">
        <f t="shared" si="1704"/>
        <v>251566.45</v>
      </c>
      <c r="J5066" s="67">
        <f t="shared" si="1698"/>
        <v>1.6E-2</v>
      </c>
      <c r="K5066" s="259">
        <f t="shared" si="1705"/>
        <v>335.42193333333336</v>
      </c>
      <c r="L5066" s="250">
        <f t="shared" si="1689"/>
        <v>0</v>
      </c>
      <c r="M5066" s="19" t="s">
        <v>1260</v>
      </c>
      <c r="O5066" s="32" t="str">
        <f t="shared" si="1706"/>
        <v>E356</v>
      </c>
      <c r="P5066" s="318"/>
      <c r="T5066" s="19" t="s">
        <v>1260</v>
      </c>
    </row>
    <row r="5067" spans="1:20" outlineLevel="2" x14ac:dyDescent="0.25">
      <c r="A5067" t="s">
        <v>410</v>
      </c>
      <c r="B5067" t="str">
        <f t="shared" si="1703"/>
        <v>E3569 (GIF) O/H Cond, Poison Spring-5</v>
      </c>
      <c r="C5067" s="19" t="s">
        <v>1230</v>
      </c>
      <c r="E5067" s="27">
        <v>43251</v>
      </c>
      <c r="F5067" s="249">
        <v>251566.45</v>
      </c>
      <c r="G5067" s="67">
        <v>1.6E-2</v>
      </c>
      <c r="H5067" s="250">
        <v>335.42</v>
      </c>
      <c r="I5067" s="249">
        <f t="shared" si="1704"/>
        <v>251566.45</v>
      </c>
      <c r="J5067" s="67">
        <f t="shared" si="1698"/>
        <v>1.6E-2</v>
      </c>
      <c r="K5067" s="259">
        <f t="shared" si="1705"/>
        <v>335.42193333333336</v>
      </c>
      <c r="L5067" s="250">
        <f t="shared" si="1689"/>
        <v>0</v>
      </c>
      <c r="M5067" s="19" t="s">
        <v>1260</v>
      </c>
      <c r="O5067" s="32" t="str">
        <f t="shared" si="1706"/>
        <v>E356</v>
      </c>
      <c r="P5067" s="318"/>
      <c r="T5067" s="19" t="s">
        <v>1260</v>
      </c>
    </row>
    <row r="5068" spans="1:20" outlineLevel="2" x14ac:dyDescent="0.25">
      <c r="A5068" t="s">
        <v>410</v>
      </c>
      <c r="B5068" t="str">
        <f t="shared" si="1703"/>
        <v>E3569 (GIF) O/H Cond, Poison Spring-6</v>
      </c>
      <c r="C5068" s="19" t="s">
        <v>1230</v>
      </c>
      <c r="E5068" s="27">
        <v>43281</v>
      </c>
      <c r="F5068" s="249">
        <v>251566.45</v>
      </c>
      <c r="G5068" s="67">
        <v>1.6E-2</v>
      </c>
      <c r="H5068" s="250">
        <v>335.42</v>
      </c>
      <c r="I5068" s="249">
        <f t="shared" si="1704"/>
        <v>251566.45</v>
      </c>
      <c r="J5068" s="67">
        <f t="shared" si="1698"/>
        <v>1.6E-2</v>
      </c>
      <c r="K5068" s="259">
        <f t="shared" si="1705"/>
        <v>335.42193333333336</v>
      </c>
      <c r="L5068" s="250">
        <f t="shared" si="1689"/>
        <v>0</v>
      </c>
      <c r="M5068" s="19" t="s">
        <v>1260</v>
      </c>
      <c r="O5068" s="32" t="str">
        <f t="shared" si="1706"/>
        <v>E356</v>
      </c>
      <c r="P5068" s="318"/>
      <c r="T5068" s="19" t="s">
        <v>1260</v>
      </c>
    </row>
    <row r="5069" spans="1:20" outlineLevel="2" x14ac:dyDescent="0.25">
      <c r="A5069" t="s">
        <v>410</v>
      </c>
      <c r="B5069" t="str">
        <f t="shared" si="1703"/>
        <v>E3569 (GIF) O/H Cond, Poison Spring-7</v>
      </c>
      <c r="C5069" s="19" t="s">
        <v>1230</v>
      </c>
      <c r="E5069" s="27">
        <v>43312</v>
      </c>
      <c r="F5069" s="249">
        <v>251566.45</v>
      </c>
      <c r="G5069" s="67">
        <v>1.6E-2</v>
      </c>
      <c r="H5069" s="250">
        <v>335.42</v>
      </c>
      <c r="I5069" s="249">
        <f t="shared" si="1704"/>
        <v>251566.45</v>
      </c>
      <c r="J5069" s="67">
        <f t="shared" si="1698"/>
        <v>1.6E-2</v>
      </c>
      <c r="K5069" s="259">
        <f t="shared" si="1705"/>
        <v>335.42193333333336</v>
      </c>
      <c r="L5069" s="250">
        <f t="shared" si="1689"/>
        <v>0</v>
      </c>
      <c r="M5069" s="19" t="s">
        <v>1260</v>
      </c>
      <c r="O5069" s="32" t="str">
        <f t="shared" si="1706"/>
        <v>E356</v>
      </c>
      <c r="P5069" s="318"/>
      <c r="T5069" s="19" t="s">
        <v>1260</v>
      </c>
    </row>
    <row r="5070" spans="1:20" outlineLevel="2" x14ac:dyDescent="0.25">
      <c r="A5070" t="s">
        <v>410</v>
      </c>
      <c r="B5070" t="str">
        <f t="shared" si="1703"/>
        <v>E3569 (GIF) O/H Cond, Poison Spring-8</v>
      </c>
      <c r="C5070" s="19" t="s">
        <v>1230</v>
      </c>
      <c r="E5070" s="27">
        <v>43343</v>
      </c>
      <c r="F5070" s="249">
        <v>251566.45</v>
      </c>
      <c r="G5070" s="67">
        <v>1.6E-2</v>
      </c>
      <c r="H5070" s="250">
        <v>335.42</v>
      </c>
      <c r="I5070" s="249">
        <f t="shared" si="1704"/>
        <v>251566.45</v>
      </c>
      <c r="J5070" s="67">
        <f t="shared" si="1698"/>
        <v>1.6E-2</v>
      </c>
      <c r="K5070" s="259">
        <f t="shared" si="1705"/>
        <v>335.42193333333336</v>
      </c>
      <c r="L5070" s="250">
        <f t="shared" si="1689"/>
        <v>0</v>
      </c>
      <c r="M5070" s="19" t="s">
        <v>1260</v>
      </c>
      <c r="O5070" s="32" t="str">
        <f t="shared" si="1706"/>
        <v>E356</v>
      </c>
      <c r="P5070" s="318"/>
      <c r="T5070" s="19" t="s">
        <v>1260</v>
      </c>
    </row>
    <row r="5071" spans="1:20" outlineLevel="2" x14ac:dyDescent="0.25">
      <c r="A5071" t="s">
        <v>410</v>
      </c>
      <c r="B5071" t="str">
        <f t="shared" si="1703"/>
        <v>E3569 (GIF) O/H Cond, Poison Spring-9</v>
      </c>
      <c r="C5071" s="19" t="s">
        <v>1230</v>
      </c>
      <c r="E5071" s="27">
        <v>43373</v>
      </c>
      <c r="F5071" s="249">
        <v>251566.45</v>
      </c>
      <c r="G5071" s="67">
        <v>1.6E-2</v>
      </c>
      <c r="H5071" s="250">
        <v>335.42</v>
      </c>
      <c r="I5071" s="249">
        <f t="shared" si="1704"/>
        <v>251566.45</v>
      </c>
      <c r="J5071" s="67">
        <f t="shared" si="1698"/>
        <v>1.6E-2</v>
      </c>
      <c r="K5071" s="259">
        <f t="shared" si="1705"/>
        <v>335.42193333333336</v>
      </c>
      <c r="L5071" s="250">
        <f t="shared" si="1689"/>
        <v>0</v>
      </c>
      <c r="M5071" s="19" t="s">
        <v>1260</v>
      </c>
      <c r="O5071" s="32" t="str">
        <f t="shared" si="1706"/>
        <v>E356</v>
      </c>
      <c r="P5071" s="318"/>
      <c r="T5071" s="19" t="s">
        <v>1260</v>
      </c>
    </row>
    <row r="5072" spans="1:20" outlineLevel="2" x14ac:dyDescent="0.25">
      <c r="A5072" t="s">
        <v>410</v>
      </c>
      <c r="B5072" t="str">
        <f t="shared" si="1703"/>
        <v>E3569 (GIF) O/H Cond, Poison Spring-10</v>
      </c>
      <c r="C5072" s="19" t="s">
        <v>1230</v>
      </c>
      <c r="E5072" s="27">
        <v>43404</v>
      </c>
      <c r="F5072" s="249">
        <v>251566.45</v>
      </c>
      <c r="G5072" s="67">
        <v>1.6E-2</v>
      </c>
      <c r="H5072" s="250">
        <v>335.42</v>
      </c>
      <c r="I5072" s="249">
        <f t="shared" si="1704"/>
        <v>251566.45</v>
      </c>
      <c r="J5072" s="67">
        <f t="shared" si="1698"/>
        <v>1.6E-2</v>
      </c>
      <c r="K5072" s="259">
        <f t="shared" si="1705"/>
        <v>335.42193333333336</v>
      </c>
      <c r="L5072" s="250">
        <f t="shared" si="1689"/>
        <v>0</v>
      </c>
      <c r="M5072" s="19" t="s">
        <v>1260</v>
      </c>
      <c r="O5072" s="32" t="str">
        <f t="shared" si="1706"/>
        <v>E356</v>
      </c>
      <c r="P5072" s="318"/>
      <c r="T5072" s="19" t="s">
        <v>1260</v>
      </c>
    </row>
    <row r="5073" spans="1:20" outlineLevel="2" x14ac:dyDescent="0.25">
      <c r="A5073" t="s">
        <v>410</v>
      </c>
      <c r="B5073" t="str">
        <f t="shared" si="1703"/>
        <v>E3569 (GIF) O/H Cond, Poison Spring-11</v>
      </c>
      <c r="C5073" s="19" t="s">
        <v>1230</v>
      </c>
      <c r="E5073" s="27">
        <v>43434</v>
      </c>
      <c r="F5073" s="249">
        <v>251566.45</v>
      </c>
      <c r="G5073" s="67">
        <v>1.6E-2</v>
      </c>
      <c r="H5073" s="250">
        <v>335.42</v>
      </c>
      <c r="I5073" s="249">
        <f t="shared" si="1704"/>
        <v>251566.45</v>
      </c>
      <c r="J5073" s="67">
        <f t="shared" si="1698"/>
        <v>1.6E-2</v>
      </c>
      <c r="K5073" s="259">
        <f t="shared" si="1705"/>
        <v>335.42193333333336</v>
      </c>
      <c r="L5073" s="250">
        <f t="shared" si="1689"/>
        <v>0</v>
      </c>
      <c r="M5073" s="19" t="s">
        <v>1260</v>
      </c>
      <c r="O5073" s="32" t="str">
        <f t="shared" si="1706"/>
        <v>E356</v>
      </c>
      <c r="P5073" s="318"/>
      <c r="T5073" s="19" t="s">
        <v>1260</v>
      </c>
    </row>
    <row r="5074" spans="1:20" outlineLevel="2" x14ac:dyDescent="0.25">
      <c r="A5074" t="s">
        <v>410</v>
      </c>
      <c r="B5074" t="str">
        <f t="shared" si="1703"/>
        <v>E3569 (GIF) O/H Cond, Poison Spring-12</v>
      </c>
      <c r="C5074" s="19" t="s">
        <v>1230</v>
      </c>
      <c r="E5074" s="27">
        <v>43465</v>
      </c>
      <c r="F5074" s="249">
        <v>251566.45</v>
      </c>
      <c r="G5074" s="67">
        <v>1.6E-2</v>
      </c>
      <c r="H5074" s="250">
        <v>335.42</v>
      </c>
      <c r="I5074" s="249">
        <f t="shared" si="1704"/>
        <v>251566.45</v>
      </c>
      <c r="J5074" s="67">
        <f t="shared" si="1698"/>
        <v>1.6E-2</v>
      </c>
      <c r="K5074" s="259">
        <f t="shared" si="1705"/>
        <v>335.42193333333336</v>
      </c>
      <c r="L5074" s="250">
        <f t="shared" si="1689"/>
        <v>0</v>
      </c>
      <c r="M5074" s="19" t="s">
        <v>1260</v>
      </c>
      <c r="O5074" s="32" t="str">
        <f t="shared" si="1706"/>
        <v>E356</v>
      </c>
      <c r="P5074" s="318"/>
      <c r="T5074" s="19" t="s">
        <v>1260</v>
      </c>
    </row>
    <row r="5075" spans="1:20" s="19" customFormat="1" ht="15.75" outlineLevel="1" thickBot="1" x14ac:dyDescent="0.3">
      <c r="A5075" s="28" t="s">
        <v>1013</v>
      </c>
      <c r="C5075" s="20" t="s">
        <v>1233</v>
      </c>
      <c r="E5075" s="104" t="s">
        <v>1266</v>
      </c>
      <c r="F5075" s="29"/>
      <c r="G5075" s="30"/>
      <c r="H5075" s="41">
        <f>SUBTOTAL(9,H5063:H5074)</f>
        <v>4025.0400000000004</v>
      </c>
      <c r="I5075" s="29"/>
      <c r="J5075" s="30">
        <f t="shared" si="1698"/>
        <v>0</v>
      </c>
      <c r="K5075" s="41">
        <f>SUBTOTAL(9,K5063:K5074)</f>
        <v>4025.063200000001</v>
      </c>
      <c r="L5075" s="41">
        <f t="shared" si="1689"/>
        <v>0.02</v>
      </c>
      <c r="O5075" s="32" t="str">
        <f>LEFT(A5075,5)</f>
        <v>E3569</v>
      </c>
      <c r="P5075" s="318">
        <f>-L5075/2</f>
        <v>-0.01</v>
      </c>
    </row>
    <row r="5076" spans="1:20" ht="15.75" outlineLevel="2" thickTop="1" x14ac:dyDescent="0.25">
      <c r="A5076" t="s">
        <v>411</v>
      </c>
      <c r="B5076" t="str">
        <f t="shared" ref="B5076:B5087" si="1707">CONCATENATE(A5076,"-",MONTH(E5076))</f>
        <v>E3569 (GIF) O/H Cond, Scl-Tolt-1</v>
      </c>
      <c r="C5076" s="19" t="s">
        <v>1230</v>
      </c>
      <c r="E5076" s="27">
        <v>43131</v>
      </c>
      <c r="F5076" s="249">
        <v>9387.01</v>
      </c>
      <c r="G5076" s="67">
        <v>1.6E-2</v>
      </c>
      <c r="H5076" s="250">
        <v>12.51</v>
      </c>
      <c r="I5076" s="249">
        <f t="shared" ref="I5076:I5087" si="1708">VLOOKUP(CONCATENATE(A5076,"-12"),$B$6:$F$7816,5,FALSE)</f>
        <v>9387.01</v>
      </c>
      <c r="J5076" s="67">
        <f t="shared" si="1698"/>
        <v>1.6E-2</v>
      </c>
      <c r="K5076" s="259">
        <f t="shared" ref="K5076:K5087" si="1709">I5076*J5076/12</f>
        <v>12.516013333333333</v>
      </c>
      <c r="L5076" s="250">
        <f t="shared" ref="L5076:L5139" si="1710">ROUND(K5076-H5076,2)</f>
        <v>0.01</v>
      </c>
      <c r="M5076" s="19" t="s">
        <v>1260</v>
      </c>
      <c r="O5076" s="32" t="str">
        <f t="shared" ref="O5076:O5087" si="1711">LEFT(A5076,4)</f>
        <v>E356</v>
      </c>
      <c r="P5076" s="318"/>
      <c r="T5076" s="19" t="s">
        <v>1260</v>
      </c>
    </row>
    <row r="5077" spans="1:20" outlineLevel="2" x14ac:dyDescent="0.25">
      <c r="A5077" t="s">
        <v>411</v>
      </c>
      <c r="B5077" t="str">
        <f t="shared" si="1707"/>
        <v>E3569 (GIF) O/H Cond, Scl-Tolt-2</v>
      </c>
      <c r="C5077" s="19" t="s">
        <v>1230</v>
      </c>
      <c r="E5077" s="27">
        <v>43159</v>
      </c>
      <c r="F5077" s="249">
        <v>9387.01</v>
      </c>
      <c r="G5077" s="67">
        <v>1.6E-2</v>
      </c>
      <c r="H5077" s="250">
        <v>12.51</v>
      </c>
      <c r="I5077" s="249">
        <f t="shared" si="1708"/>
        <v>9387.01</v>
      </c>
      <c r="J5077" s="67">
        <f t="shared" si="1698"/>
        <v>1.6E-2</v>
      </c>
      <c r="K5077" s="259">
        <f t="shared" si="1709"/>
        <v>12.516013333333333</v>
      </c>
      <c r="L5077" s="250">
        <f t="shared" si="1710"/>
        <v>0.01</v>
      </c>
      <c r="M5077" s="19" t="s">
        <v>1260</v>
      </c>
      <c r="O5077" s="32" t="str">
        <f t="shared" si="1711"/>
        <v>E356</v>
      </c>
      <c r="P5077" s="318"/>
      <c r="T5077" s="19" t="s">
        <v>1260</v>
      </c>
    </row>
    <row r="5078" spans="1:20" outlineLevel="2" x14ac:dyDescent="0.25">
      <c r="A5078" t="s">
        <v>411</v>
      </c>
      <c r="B5078" t="str">
        <f t="shared" si="1707"/>
        <v>E3569 (GIF) O/H Cond, Scl-Tolt-3</v>
      </c>
      <c r="C5078" s="19" t="s">
        <v>1230</v>
      </c>
      <c r="E5078" s="27">
        <v>43190</v>
      </c>
      <c r="F5078" s="249">
        <v>9387.01</v>
      </c>
      <c r="G5078" s="67">
        <v>1.6E-2</v>
      </c>
      <c r="H5078" s="250">
        <v>12.51</v>
      </c>
      <c r="I5078" s="249">
        <f t="shared" si="1708"/>
        <v>9387.01</v>
      </c>
      <c r="J5078" s="67">
        <f t="shared" si="1698"/>
        <v>1.6E-2</v>
      </c>
      <c r="K5078" s="259">
        <f t="shared" si="1709"/>
        <v>12.516013333333333</v>
      </c>
      <c r="L5078" s="250">
        <f t="shared" si="1710"/>
        <v>0.01</v>
      </c>
      <c r="M5078" s="19" t="s">
        <v>1260</v>
      </c>
      <c r="O5078" s="32" t="str">
        <f t="shared" si="1711"/>
        <v>E356</v>
      </c>
      <c r="P5078" s="318"/>
      <c r="T5078" s="19" t="s">
        <v>1260</v>
      </c>
    </row>
    <row r="5079" spans="1:20" outlineLevel="2" x14ac:dyDescent="0.25">
      <c r="A5079" t="s">
        <v>411</v>
      </c>
      <c r="B5079" t="str">
        <f t="shared" si="1707"/>
        <v>E3569 (GIF) O/H Cond, Scl-Tolt-4</v>
      </c>
      <c r="C5079" s="19" t="s">
        <v>1230</v>
      </c>
      <c r="E5079" s="27">
        <v>43220</v>
      </c>
      <c r="F5079" s="249">
        <v>9387.01</v>
      </c>
      <c r="G5079" s="67">
        <v>1.6E-2</v>
      </c>
      <c r="H5079" s="250">
        <v>12.51</v>
      </c>
      <c r="I5079" s="249">
        <f t="shared" si="1708"/>
        <v>9387.01</v>
      </c>
      <c r="J5079" s="67">
        <f t="shared" si="1698"/>
        <v>1.6E-2</v>
      </c>
      <c r="K5079" s="259">
        <f t="shared" si="1709"/>
        <v>12.516013333333333</v>
      </c>
      <c r="L5079" s="250">
        <f t="shared" si="1710"/>
        <v>0.01</v>
      </c>
      <c r="M5079" s="19" t="s">
        <v>1260</v>
      </c>
      <c r="O5079" s="32" t="str">
        <f t="shared" si="1711"/>
        <v>E356</v>
      </c>
      <c r="P5079" s="318"/>
      <c r="T5079" s="19" t="s">
        <v>1260</v>
      </c>
    </row>
    <row r="5080" spans="1:20" outlineLevel="2" x14ac:dyDescent="0.25">
      <c r="A5080" t="s">
        <v>411</v>
      </c>
      <c r="B5080" t="str">
        <f t="shared" si="1707"/>
        <v>E3569 (GIF) O/H Cond, Scl-Tolt-5</v>
      </c>
      <c r="C5080" s="19" t="s">
        <v>1230</v>
      </c>
      <c r="E5080" s="27">
        <v>43251</v>
      </c>
      <c r="F5080" s="249">
        <v>9387.01</v>
      </c>
      <c r="G5080" s="67">
        <v>1.6E-2</v>
      </c>
      <c r="H5080" s="250">
        <v>12.51</v>
      </c>
      <c r="I5080" s="249">
        <f t="shared" si="1708"/>
        <v>9387.01</v>
      </c>
      <c r="J5080" s="67">
        <f t="shared" si="1698"/>
        <v>1.6E-2</v>
      </c>
      <c r="K5080" s="259">
        <f t="shared" si="1709"/>
        <v>12.516013333333333</v>
      </c>
      <c r="L5080" s="250">
        <f t="shared" si="1710"/>
        <v>0.01</v>
      </c>
      <c r="M5080" s="19" t="s">
        <v>1260</v>
      </c>
      <c r="O5080" s="32" t="str">
        <f t="shared" si="1711"/>
        <v>E356</v>
      </c>
      <c r="P5080" s="318"/>
      <c r="T5080" s="19" t="s">
        <v>1260</v>
      </c>
    </row>
    <row r="5081" spans="1:20" outlineLevel="2" x14ac:dyDescent="0.25">
      <c r="A5081" t="s">
        <v>411</v>
      </c>
      <c r="B5081" t="str">
        <f t="shared" si="1707"/>
        <v>E3569 (GIF) O/H Cond, Scl-Tolt-6</v>
      </c>
      <c r="C5081" s="19" t="s">
        <v>1230</v>
      </c>
      <c r="E5081" s="27">
        <v>43281</v>
      </c>
      <c r="F5081" s="249">
        <v>9387.01</v>
      </c>
      <c r="G5081" s="67">
        <v>1.6E-2</v>
      </c>
      <c r="H5081" s="250">
        <v>12.51</v>
      </c>
      <c r="I5081" s="249">
        <f t="shared" si="1708"/>
        <v>9387.01</v>
      </c>
      <c r="J5081" s="67">
        <f t="shared" si="1698"/>
        <v>1.6E-2</v>
      </c>
      <c r="K5081" s="259">
        <f t="shared" si="1709"/>
        <v>12.516013333333333</v>
      </c>
      <c r="L5081" s="250">
        <f t="shared" si="1710"/>
        <v>0.01</v>
      </c>
      <c r="M5081" s="19" t="s">
        <v>1260</v>
      </c>
      <c r="O5081" s="32" t="str">
        <f t="shared" si="1711"/>
        <v>E356</v>
      </c>
      <c r="P5081" s="318"/>
      <c r="T5081" s="19" t="s">
        <v>1260</v>
      </c>
    </row>
    <row r="5082" spans="1:20" outlineLevel="2" x14ac:dyDescent="0.25">
      <c r="A5082" t="s">
        <v>411</v>
      </c>
      <c r="B5082" t="str">
        <f t="shared" si="1707"/>
        <v>E3569 (GIF) O/H Cond, Scl-Tolt-7</v>
      </c>
      <c r="C5082" s="19" t="s">
        <v>1230</v>
      </c>
      <c r="E5082" s="27">
        <v>43312</v>
      </c>
      <c r="F5082" s="249">
        <v>9387.01</v>
      </c>
      <c r="G5082" s="67">
        <v>1.6E-2</v>
      </c>
      <c r="H5082" s="250">
        <v>12.51</v>
      </c>
      <c r="I5082" s="249">
        <f t="shared" si="1708"/>
        <v>9387.01</v>
      </c>
      <c r="J5082" s="67">
        <f t="shared" si="1698"/>
        <v>1.6E-2</v>
      </c>
      <c r="K5082" s="259">
        <f t="shared" si="1709"/>
        <v>12.516013333333333</v>
      </c>
      <c r="L5082" s="250">
        <f t="shared" si="1710"/>
        <v>0.01</v>
      </c>
      <c r="M5082" s="19" t="s">
        <v>1260</v>
      </c>
      <c r="O5082" s="32" t="str">
        <f t="shared" si="1711"/>
        <v>E356</v>
      </c>
      <c r="P5082" s="318"/>
      <c r="T5082" s="19" t="s">
        <v>1260</v>
      </c>
    </row>
    <row r="5083" spans="1:20" outlineLevel="2" x14ac:dyDescent="0.25">
      <c r="A5083" t="s">
        <v>411</v>
      </c>
      <c r="B5083" t="str">
        <f t="shared" si="1707"/>
        <v>E3569 (GIF) O/H Cond, Scl-Tolt-8</v>
      </c>
      <c r="C5083" s="19" t="s">
        <v>1230</v>
      </c>
      <c r="E5083" s="27">
        <v>43343</v>
      </c>
      <c r="F5083" s="249">
        <v>9387.01</v>
      </c>
      <c r="G5083" s="67">
        <v>1.6E-2</v>
      </c>
      <c r="H5083" s="250">
        <v>12.51</v>
      </c>
      <c r="I5083" s="249">
        <f t="shared" si="1708"/>
        <v>9387.01</v>
      </c>
      <c r="J5083" s="67">
        <f t="shared" si="1698"/>
        <v>1.6E-2</v>
      </c>
      <c r="K5083" s="259">
        <f t="shared" si="1709"/>
        <v>12.516013333333333</v>
      </c>
      <c r="L5083" s="250">
        <f t="shared" si="1710"/>
        <v>0.01</v>
      </c>
      <c r="M5083" s="19" t="s">
        <v>1260</v>
      </c>
      <c r="O5083" s="32" t="str">
        <f t="shared" si="1711"/>
        <v>E356</v>
      </c>
      <c r="P5083" s="318"/>
      <c r="T5083" s="19" t="s">
        <v>1260</v>
      </c>
    </row>
    <row r="5084" spans="1:20" outlineLevel="2" x14ac:dyDescent="0.25">
      <c r="A5084" t="s">
        <v>411</v>
      </c>
      <c r="B5084" t="str">
        <f t="shared" si="1707"/>
        <v>E3569 (GIF) O/H Cond, Scl-Tolt-9</v>
      </c>
      <c r="C5084" s="19" t="s">
        <v>1230</v>
      </c>
      <c r="E5084" s="27">
        <v>43373</v>
      </c>
      <c r="F5084" s="249">
        <v>9387.01</v>
      </c>
      <c r="G5084" s="67">
        <v>1.6E-2</v>
      </c>
      <c r="H5084" s="250">
        <v>12.51</v>
      </c>
      <c r="I5084" s="249">
        <f t="shared" si="1708"/>
        <v>9387.01</v>
      </c>
      <c r="J5084" s="67">
        <f t="shared" si="1698"/>
        <v>1.6E-2</v>
      </c>
      <c r="K5084" s="259">
        <f t="shared" si="1709"/>
        <v>12.516013333333333</v>
      </c>
      <c r="L5084" s="250">
        <f t="shared" si="1710"/>
        <v>0.01</v>
      </c>
      <c r="M5084" s="19" t="s">
        <v>1260</v>
      </c>
      <c r="O5084" s="32" t="str">
        <f t="shared" si="1711"/>
        <v>E356</v>
      </c>
      <c r="P5084" s="318"/>
      <c r="T5084" s="19" t="s">
        <v>1260</v>
      </c>
    </row>
    <row r="5085" spans="1:20" outlineLevel="2" x14ac:dyDescent="0.25">
      <c r="A5085" t="s">
        <v>411</v>
      </c>
      <c r="B5085" t="str">
        <f t="shared" si="1707"/>
        <v>E3569 (GIF) O/H Cond, Scl-Tolt-10</v>
      </c>
      <c r="C5085" s="19" t="s">
        <v>1230</v>
      </c>
      <c r="E5085" s="27">
        <v>43404</v>
      </c>
      <c r="F5085" s="249">
        <v>9387.01</v>
      </c>
      <c r="G5085" s="67">
        <v>1.6E-2</v>
      </c>
      <c r="H5085" s="250">
        <v>12.51</v>
      </c>
      <c r="I5085" s="249">
        <f t="shared" si="1708"/>
        <v>9387.01</v>
      </c>
      <c r="J5085" s="67">
        <f t="shared" si="1698"/>
        <v>1.6E-2</v>
      </c>
      <c r="K5085" s="259">
        <f t="shared" si="1709"/>
        <v>12.516013333333333</v>
      </c>
      <c r="L5085" s="250">
        <f t="shared" si="1710"/>
        <v>0.01</v>
      </c>
      <c r="M5085" s="19" t="s">
        <v>1260</v>
      </c>
      <c r="O5085" s="32" t="str">
        <f t="shared" si="1711"/>
        <v>E356</v>
      </c>
      <c r="P5085" s="318"/>
      <c r="T5085" s="19" t="s">
        <v>1260</v>
      </c>
    </row>
    <row r="5086" spans="1:20" outlineLevel="2" x14ac:dyDescent="0.25">
      <c r="A5086" t="s">
        <v>411</v>
      </c>
      <c r="B5086" t="str">
        <f t="shared" si="1707"/>
        <v>E3569 (GIF) O/H Cond, Scl-Tolt-11</v>
      </c>
      <c r="C5086" s="19" t="s">
        <v>1230</v>
      </c>
      <c r="E5086" s="27">
        <v>43434</v>
      </c>
      <c r="F5086" s="249">
        <v>9387.01</v>
      </c>
      <c r="G5086" s="67">
        <v>1.6E-2</v>
      </c>
      <c r="H5086" s="250">
        <v>12.51</v>
      </c>
      <c r="I5086" s="249">
        <f t="shared" si="1708"/>
        <v>9387.01</v>
      </c>
      <c r="J5086" s="67">
        <f t="shared" si="1698"/>
        <v>1.6E-2</v>
      </c>
      <c r="K5086" s="259">
        <f t="shared" si="1709"/>
        <v>12.516013333333333</v>
      </c>
      <c r="L5086" s="250">
        <f t="shared" si="1710"/>
        <v>0.01</v>
      </c>
      <c r="M5086" s="19" t="s">
        <v>1260</v>
      </c>
      <c r="O5086" s="32" t="str">
        <f t="shared" si="1711"/>
        <v>E356</v>
      </c>
      <c r="P5086" s="318"/>
      <c r="T5086" s="19" t="s">
        <v>1260</v>
      </c>
    </row>
    <row r="5087" spans="1:20" outlineLevel="2" x14ac:dyDescent="0.25">
      <c r="A5087" t="s">
        <v>411</v>
      </c>
      <c r="B5087" t="str">
        <f t="shared" si="1707"/>
        <v>E3569 (GIF) O/H Cond, Scl-Tolt-12</v>
      </c>
      <c r="C5087" s="19" t="s">
        <v>1230</v>
      </c>
      <c r="E5087" s="27">
        <v>43465</v>
      </c>
      <c r="F5087" s="249">
        <v>9387.01</v>
      </c>
      <c r="G5087" s="67">
        <v>1.6E-2</v>
      </c>
      <c r="H5087" s="250">
        <v>12.51</v>
      </c>
      <c r="I5087" s="249">
        <f t="shared" si="1708"/>
        <v>9387.01</v>
      </c>
      <c r="J5087" s="67">
        <f t="shared" si="1698"/>
        <v>1.6E-2</v>
      </c>
      <c r="K5087" s="259">
        <f t="shared" si="1709"/>
        <v>12.516013333333333</v>
      </c>
      <c r="L5087" s="250">
        <f t="shared" si="1710"/>
        <v>0.01</v>
      </c>
      <c r="M5087" s="19" t="s">
        <v>1260</v>
      </c>
      <c r="O5087" s="32" t="str">
        <f t="shared" si="1711"/>
        <v>E356</v>
      </c>
      <c r="P5087" s="318"/>
      <c r="T5087" s="19" t="s">
        <v>1260</v>
      </c>
    </row>
    <row r="5088" spans="1:20" s="19" customFormat="1" ht="15.75" outlineLevel="1" thickBot="1" x14ac:dyDescent="0.3">
      <c r="A5088" s="28" t="s">
        <v>1014</v>
      </c>
      <c r="C5088" s="20" t="s">
        <v>1233</v>
      </c>
      <c r="E5088" s="104" t="s">
        <v>1266</v>
      </c>
      <c r="F5088" s="29"/>
      <c r="G5088" s="30"/>
      <c r="H5088" s="41">
        <f>SUBTOTAL(9,H5076:H5087)</f>
        <v>150.12</v>
      </c>
      <c r="I5088" s="29"/>
      <c r="J5088" s="30">
        <f t="shared" si="1698"/>
        <v>0</v>
      </c>
      <c r="K5088" s="41">
        <f>SUBTOTAL(9,K5076:K5087)</f>
        <v>150.19216</v>
      </c>
      <c r="L5088" s="41">
        <f t="shared" si="1710"/>
        <v>7.0000000000000007E-2</v>
      </c>
      <c r="O5088" s="32" t="str">
        <f>LEFT(A5088,5)</f>
        <v>E3569</v>
      </c>
      <c r="P5088" s="318">
        <f>-L5088/2</f>
        <v>-3.5000000000000003E-2</v>
      </c>
    </row>
    <row r="5089" spans="1:20" ht="15.75" outlineLevel="2" thickTop="1" x14ac:dyDescent="0.25">
      <c r="A5089" t="s">
        <v>412</v>
      </c>
      <c r="B5089" t="str">
        <f t="shared" ref="B5089:B5100" si="1712">CONCATENATE(A5089,"-",MONTH(E5089))</f>
        <v>E3569 (GIF) O/H Cond, Snoqualmie 1-1</v>
      </c>
      <c r="C5089" s="19" t="s">
        <v>1230</v>
      </c>
      <c r="E5089" s="27">
        <v>43131</v>
      </c>
      <c r="F5089" s="249">
        <v>164163.29</v>
      </c>
      <c r="G5089" s="67">
        <v>1.6E-2</v>
      </c>
      <c r="H5089" s="250">
        <v>218.89</v>
      </c>
      <c r="I5089" s="249">
        <f t="shared" ref="I5089:I5100" si="1713">VLOOKUP(CONCATENATE(A5089,"-12"),$B$6:$F$7816,5,FALSE)</f>
        <v>164163.29</v>
      </c>
      <c r="J5089" s="67">
        <f t="shared" si="1698"/>
        <v>1.6E-2</v>
      </c>
      <c r="K5089" s="259">
        <f t="shared" ref="K5089:K5100" si="1714">I5089*J5089/12</f>
        <v>218.8843866666667</v>
      </c>
      <c r="L5089" s="250">
        <f t="shared" si="1710"/>
        <v>-0.01</v>
      </c>
      <c r="M5089" s="19" t="s">
        <v>1260</v>
      </c>
      <c r="O5089" s="32" t="str">
        <f t="shared" ref="O5089:O5100" si="1715">LEFT(A5089,4)</f>
        <v>E356</v>
      </c>
      <c r="P5089" s="318"/>
      <c r="T5089" s="19" t="s">
        <v>1260</v>
      </c>
    </row>
    <row r="5090" spans="1:20" outlineLevel="2" x14ac:dyDescent="0.25">
      <c r="A5090" t="s">
        <v>412</v>
      </c>
      <c r="B5090" t="str">
        <f t="shared" si="1712"/>
        <v>E3569 (GIF) O/H Cond, Snoqualmie 1-2</v>
      </c>
      <c r="C5090" s="19" t="s">
        <v>1230</v>
      </c>
      <c r="E5090" s="27">
        <v>43159</v>
      </c>
      <c r="F5090" s="249">
        <v>164163.29</v>
      </c>
      <c r="G5090" s="67">
        <v>1.6E-2</v>
      </c>
      <c r="H5090" s="250">
        <v>218.89</v>
      </c>
      <c r="I5090" s="249">
        <f t="shared" si="1713"/>
        <v>164163.29</v>
      </c>
      <c r="J5090" s="67">
        <f t="shared" si="1698"/>
        <v>1.6E-2</v>
      </c>
      <c r="K5090" s="259">
        <f t="shared" si="1714"/>
        <v>218.8843866666667</v>
      </c>
      <c r="L5090" s="250">
        <f t="shared" si="1710"/>
        <v>-0.01</v>
      </c>
      <c r="M5090" s="19" t="s">
        <v>1260</v>
      </c>
      <c r="O5090" s="32" t="str">
        <f t="shared" si="1715"/>
        <v>E356</v>
      </c>
      <c r="P5090" s="318"/>
      <c r="T5090" s="19" t="s">
        <v>1260</v>
      </c>
    </row>
    <row r="5091" spans="1:20" outlineLevel="2" x14ac:dyDescent="0.25">
      <c r="A5091" t="s">
        <v>412</v>
      </c>
      <c r="B5091" t="str">
        <f t="shared" si="1712"/>
        <v>E3569 (GIF) O/H Cond, Snoqualmie 1-3</v>
      </c>
      <c r="C5091" s="19" t="s">
        <v>1230</v>
      </c>
      <c r="E5091" s="27">
        <v>43190</v>
      </c>
      <c r="F5091" s="249">
        <v>164163.29</v>
      </c>
      <c r="G5091" s="67">
        <v>1.6E-2</v>
      </c>
      <c r="H5091" s="250">
        <v>218.89</v>
      </c>
      <c r="I5091" s="249">
        <f t="shared" si="1713"/>
        <v>164163.29</v>
      </c>
      <c r="J5091" s="67">
        <f t="shared" si="1698"/>
        <v>1.6E-2</v>
      </c>
      <c r="K5091" s="259">
        <f t="shared" si="1714"/>
        <v>218.8843866666667</v>
      </c>
      <c r="L5091" s="250">
        <f t="shared" si="1710"/>
        <v>-0.01</v>
      </c>
      <c r="M5091" s="19" t="s">
        <v>1260</v>
      </c>
      <c r="O5091" s="32" t="str">
        <f t="shared" si="1715"/>
        <v>E356</v>
      </c>
      <c r="P5091" s="318"/>
      <c r="T5091" s="19" t="s">
        <v>1260</v>
      </c>
    </row>
    <row r="5092" spans="1:20" outlineLevel="2" x14ac:dyDescent="0.25">
      <c r="A5092" t="s">
        <v>412</v>
      </c>
      <c r="B5092" t="str">
        <f t="shared" si="1712"/>
        <v>E3569 (GIF) O/H Cond, Snoqualmie 1-4</v>
      </c>
      <c r="C5092" s="19" t="s">
        <v>1230</v>
      </c>
      <c r="E5092" s="27">
        <v>43220</v>
      </c>
      <c r="F5092" s="249">
        <v>164163.29</v>
      </c>
      <c r="G5092" s="67">
        <v>1.6E-2</v>
      </c>
      <c r="H5092" s="250">
        <v>218.89</v>
      </c>
      <c r="I5092" s="249">
        <f t="shared" si="1713"/>
        <v>164163.29</v>
      </c>
      <c r="J5092" s="67">
        <f t="shared" si="1698"/>
        <v>1.6E-2</v>
      </c>
      <c r="K5092" s="259">
        <f t="shared" si="1714"/>
        <v>218.8843866666667</v>
      </c>
      <c r="L5092" s="250">
        <f t="shared" si="1710"/>
        <v>-0.01</v>
      </c>
      <c r="M5092" s="19" t="s">
        <v>1260</v>
      </c>
      <c r="O5092" s="32" t="str">
        <f t="shared" si="1715"/>
        <v>E356</v>
      </c>
      <c r="P5092" s="318"/>
      <c r="T5092" s="19" t="s">
        <v>1260</v>
      </c>
    </row>
    <row r="5093" spans="1:20" outlineLevel="2" x14ac:dyDescent="0.25">
      <c r="A5093" t="s">
        <v>412</v>
      </c>
      <c r="B5093" t="str">
        <f t="shared" si="1712"/>
        <v>E3569 (GIF) O/H Cond, Snoqualmie 1-5</v>
      </c>
      <c r="C5093" s="19" t="s">
        <v>1230</v>
      </c>
      <c r="E5093" s="27">
        <v>43251</v>
      </c>
      <c r="F5093" s="249">
        <v>164163.29</v>
      </c>
      <c r="G5093" s="67">
        <v>1.6E-2</v>
      </c>
      <c r="H5093" s="250">
        <v>218.89</v>
      </c>
      <c r="I5093" s="249">
        <f t="shared" si="1713"/>
        <v>164163.29</v>
      </c>
      <c r="J5093" s="67">
        <f t="shared" si="1698"/>
        <v>1.6E-2</v>
      </c>
      <c r="K5093" s="259">
        <f t="shared" si="1714"/>
        <v>218.8843866666667</v>
      </c>
      <c r="L5093" s="250">
        <f t="shared" si="1710"/>
        <v>-0.01</v>
      </c>
      <c r="M5093" s="19" t="s">
        <v>1260</v>
      </c>
      <c r="O5093" s="32" t="str">
        <f t="shared" si="1715"/>
        <v>E356</v>
      </c>
      <c r="P5093" s="318"/>
      <c r="T5093" s="19" t="s">
        <v>1260</v>
      </c>
    </row>
    <row r="5094" spans="1:20" outlineLevel="2" x14ac:dyDescent="0.25">
      <c r="A5094" t="s">
        <v>412</v>
      </c>
      <c r="B5094" t="str">
        <f t="shared" si="1712"/>
        <v>E3569 (GIF) O/H Cond, Snoqualmie 1-6</v>
      </c>
      <c r="C5094" s="19" t="s">
        <v>1230</v>
      </c>
      <c r="E5094" s="27">
        <v>43281</v>
      </c>
      <c r="F5094" s="249">
        <v>164163.29</v>
      </c>
      <c r="G5094" s="67">
        <v>1.6E-2</v>
      </c>
      <c r="H5094" s="250">
        <v>218.89</v>
      </c>
      <c r="I5094" s="249">
        <f t="shared" si="1713"/>
        <v>164163.29</v>
      </c>
      <c r="J5094" s="67">
        <f t="shared" si="1698"/>
        <v>1.6E-2</v>
      </c>
      <c r="K5094" s="259">
        <f t="shared" si="1714"/>
        <v>218.8843866666667</v>
      </c>
      <c r="L5094" s="250">
        <f t="shared" si="1710"/>
        <v>-0.01</v>
      </c>
      <c r="M5094" s="19" t="s">
        <v>1260</v>
      </c>
      <c r="O5094" s="32" t="str">
        <f t="shared" si="1715"/>
        <v>E356</v>
      </c>
      <c r="P5094" s="318"/>
      <c r="T5094" s="19" t="s">
        <v>1260</v>
      </c>
    </row>
    <row r="5095" spans="1:20" outlineLevel="2" x14ac:dyDescent="0.25">
      <c r="A5095" t="s">
        <v>412</v>
      </c>
      <c r="B5095" t="str">
        <f t="shared" si="1712"/>
        <v>E3569 (GIF) O/H Cond, Snoqualmie 1-7</v>
      </c>
      <c r="C5095" s="19" t="s">
        <v>1230</v>
      </c>
      <c r="E5095" s="27">
        <v>43312</v>
      </c>
      <c r="F5095" s="249">
        <v>164163.29</v>
      </c>
      <c r="G5095" s="67">
        <v>1.6E-2</v>
      </c>
      <c r="H5095" s="250">
        <v>218.89</v>
      </c>
      <c r="I5095" s="249">
        <f t="shared" si="1713"/>
        <v>164163.29</v>
      </c>
      <c r="J5095" s="67">
        <f t="shared" si="1698"/>
        <v>1.6E-2</v>
      </c>
      <c r="K5095" s="259">
        <f t="shared" si="1714"/>
        <v>218.8843866666667</v>
      </c>
      <c r="L5095" s="250">
        <f t="shared" si="1710"/>
        <v>-0.01</v>
      </c>
      <c r="M5095" s="19" t="s">
        <v>1260</v>
      </c>
      <c r="O5095" s="32" t="str">
        <f t="shared" si="1715"/>
        <v>E356</v>
      </c>
      <c r="P5095" s="318"/>
      <c r="T5095" s="19" t="s">
        <v>1260</v>
      </c>
    </row>
    <row r="5096" spans="1:20" outlineLevel="2" x14ac:dyDescent="0.25">
      <c r="A5096" t="s">
        <v>412</v>
      </c>
      <c r="B5096" t="str">
        <f t="shared" si="1712"/>
        <v>E3569 (GIF) O/H Cond, Snoqualmie 1-8</v>
      </c>
      <c r="C5096" s="19" t="s">
        <v>1230</v>
      </c>
      <c r="E5096" s="27">
        <v>43343</v>
      </c>
      <c r="F5096" s="249">
        <v>164163.29</v>
      </c>
      <c r="G5096" s="67">
        <v>1.6E-2</v>
      </c>
      <c r="H5096" s="250">
        <v>218.89</v>
      </c>
      <c r="I5096" s="249">
        <f t="shared" si="1713"/>
        <v>164163.29</v>
      </c>
      <c r="J5096" s="67">
        <f t="shared" si="1698"/>
        <v>1.6E-2</v>
      </c>
      <c r="K5096" s="259">
        <f t="shared" si="1714"/>
        <v>218.8843866666667</v>
      </c>
      <c r="L5096" s="250">
        <f t="shared" si="1710"/>
        <v>-0.01</v>
      </c>
      <c r="M5096" s="19" t="s">
        <v>1260</v>
      </c>
      <c r="O5096" s="32" t="str">
        <f t="shared" si="1715"/>
        <v>E356</v>
      </c>
      <c r="P5096" s="318"/>
      <c r="T5096" s="19" t="s">
        <v>1260</v>
      </c>
    </row>
    <row r="5097" spans="1:20" outlineLevel="2" x14ac:dyDescent="0.25">
      <c r="A5097" t="s">
        <v>412</v>
      </c>
      <c r="B5097" t="str">
        <f t="shared" si="1712"/>
        <v>E3569 (GIF) O/H Cond, Snoqualmie 1-9</v>
      </c>
      <c r="C5097" s="19" t="s">
        <v>1230</v>
      </c>
      <c r="E5097" s="27">
        <v>43373</v>
      </c>
      <c r="F5097" s="249">
        <v>164163.29</v>
      </c>
      <c r="G5097" s="67">
        <v>1.6E-2</v>
      </c>
      <c r="H5097" s="250">
        <v>218.89</v>
      </c>
      <c r="I5097" s="249">
        <f t="shared" si="1713"/>
        <v>164163.29</v>
      </c>
      <c r="J5097" s="67">
        <f t="shared" si="1698"/>
        <v>1.6E-2</v>
      </c>
      <c r="K5097" s="259">
        <f t="shared" si="1714"/>
        <v>218.8843866666667</v>
      </c>
      <c r="L5097" s="250">
        <f t="shared" si="1710"/>
        <v>-0.01</v>
      </c>
      <c r="M5097" s="19" t="s">
        <v>1260</v>
      </c>
      <c r="O5097" s="32" t="str">
        <f t="shared" si="1715"/>
        <v>E356</v>
      </c>
      <c r="P5097" s="318"/>
      <c r="T5097" s="19" t="s">
        <v>1260</v>
      </c>
    </row>
    <row r="5098" spans="1:20" outlineLevel="2" x14ac:dyDescent="0.25">
      <c r="A5098" t="s">
        <v>412</v>
      </c>
      <c r="B5098" t="str">
        <f t="shared" si="1712"/>
        <v>E3569 (GIF) O/H Cond, Snoqualmie 1-10</v>
      </c>
      <c r="C5098" s="19" t="s">
        <v>1230</v>
      </c>
      <c r="E5098" s="27">
        <v>43404</v>
      </c>
      <c r="F5098" s="249">
        <v>164163.29</v>
      </c>
      <c r="G5098" s="67">
        <v>1.6E-2</v>
      </c>
      <c r="H5098" s="250">
        <v>218.89</v>
      </c>
      <c r="I5098" s="249">
        <f t="shared" si="1713"/>
        <v>164163.29</v>
      </c>
      <c r="J5098" s="67">
        <f t="shared" si="1698"/>
        <v>1.6E-2</v>
      </c>
      <c r="K5098" s="259">
        <f t="shared" si="1714"/>
        <v>218.8843866666667</v>
      </c>
      <c r="L5098" s="250">
        <f t="shared" si="1710"/>
        <v>-0.01</v>
      </c>
      <c r="M5098" s="19" t="s">
        <v>1260</v>
      </c>
      <c r="O5098" s="32" t="str">
        <f t="shared" si="1715"/>
        <v>E356</v>
      </c>
      <c r="P5098" s="318"/>
      <c r="T5098" s="19" t="s">
        <v>1260</v>
      </c>
    </row>
    <row r="5099" spans="1:20" outlineLevel="2" x14ac:dyDescent="0.25">
      <c r="A5099" t="s">
        <v>412</v>
      </c>
      <c r="B5099" t="str">
        <f t="shared" si="1712"/>
        <v>E3569 (GIF) O/H Cond, Snoqualmie 1-11</v>
      </c>
      <c r="C5099" s="19" t="s">
        <v>1230</v>
      </c>
      <c r="E5099" s="27">
        <v>43434</v>
      </c>
      <c r="F5099" s="249">
        <v>164163.29</v>
      </c>
      <c r="G5099" s="67">
        <v>1.6E-2</v>
      </c>
      <c r="H5099" s="250">
        <v>218.89</v>
      </c>
      <c r="I5099" s="249">
        <f t="shared" si="1713"/>
        <v>164163.29</v>
      </c>
      <c r="J5099" s="67">
        <f t="shared" si="1698"/>
        <v>1.6E-2</v>
      </c>
      <c r="K5099" s="259">
        <f t="shared" si="1714"/>
        <v>218.8843866666667</v>
      </c>
      <c r="L5099" s="250">
        <f t="shared" si="1710"/>
        <v>-0.01</v>
      </c>
      <c r="M5099" s="19" t="s">
        <v>1260</v>
      </c>
      <c r="O5099" s="32" t="str">
        <f t="shared" si="1715"/>
        <v>E356</v>
      </c>
      <c r="P5099" s="318"/>
      <c r="T5099" s="19" t="s">
        <v>1260</v>
      </c>
    </row>
    <row r="5100" spans="1:20" outlineLevel="2" x14ac:dyDescent="0.25">
      <c r="A5100" t="s">
        <v>412</v>
      </c>
      <c r="B5100" t="str">
        <f t="shared" si="1712"/>
        <v>E3569 (GIF) O/H Cond, Snoqualmie 1-12</v>
      </c>
      <c r="C5100" s="19" t="s">
        <v>1230</v>
      </c>
      <c r="E5100" s="27">
        <v>43465</v>
      </c>
      <c r="F5100" s="249">
        <v>164163.29</v>
      </c>
      <c r="G5100" s="67">
        <v>1.6E-2</v>
      </c>
      <c r="H5100" s="250">
        <v>218.89</v>
      </c>
      <c r="I5100" s="249">
        <f t="shared" si="1713"/>
        <v>164163.29</v>
      </c>
      <c r="J5100" s="67">
        <f t="shared" si="1698"/>
        <v>1.6E-2</v>
      </c>
      <c r="K5100" s="259">
        <f t="shared" si="1714"/>
        <v>218.8843866666667</v>
      </c>
      <c r="L5100" s="250">
        <f t="shared" si="1710"/>
        <v>-0.01</v>
      </c>
      <c r="M5100" s="19" t="s">
        <v>1260</v>
      </c>
      <c r="O5100" s="32" t="str">
        <f t="shared" si="1715"/>
        <v>E356</v>
      </c>
      <c r="P5100" s="318"/>
      <c r="T5100" s="19" t="s">
        <v>1260</v>
      </c>
    </row>
    <row r="5101" spans="1:20" s="19" customFormat="1" ht="15.75" outlineLevel="1" thickBot="1" x14ac:dyDescent="0.3">
      <c r="A5101" s="28" t="s">
        <v>1015</v>
      </c>
      <c r="C5101" s="20" t="s">
        <v>1233</v>
      </c>
      <c r="E5101" s="104" t="s">
        <v>1266</v>
      </c>
      <c r="F5101" s="29"/>
      <c r="G5101" s="30"/>
      <c r="H5101" s="41">
        <f>SUBTOTAL(9,H5089:H5100)</f>
        <v>2626.6799999999989</v>
      </c>
      <c r="I5101" s="29"/>
      <c r="J5101" s="30">
        <f t="shared" si="1698"/>
        <v>0</v>
      </c>
      <c r="K5101" s="41">
        <f>SUBTOTAL(9,K5089:K5100)</f>
        <v>2626.6126399999998</v>
      </c>
      <c r="L5101" s="41">
        <f t="shared" si="1710"/>
        <v>-7.0000000000000007E-2</v>
      </c>
      <c r="O5101" s="32" t="str">
        <f>LEFT(A5101,5)</f>
        <v>E3569</v>
      </c>
      <c r="P5101" s="318">
        <f>-L5101/2</f>
        <v>3.5000000000000003E-2</v>
      </c>
    </row>
    <row r="5102" spans="1:20" ht="15.75" outlineLevel="2" thickTop="1" x14ac:dyDescent="0.25">
      <c r="A5102" t="s">
        <v>413</v>
      </c>
      <c r="B5102" t="str">
        <f t="shared" ref="B5102:B5113" si="1716">CONCATENATE(A5102,"-",MONTH(E5102))</f>
        <v>E3569 (GIF) O/H Cond, Snoqualmie 2-1</v>
      </c>
      <c r="C5102" s="19" t="s">
        <v>1230</v>
      </c>
      <c r="E5102" s="27">
        <v>43131</v>
      </c>
      <c r="F5102" s="249">
        <v>103400.51</v>
      </c>
      <c r="G5102" s="67">
        <v>1.6E-2</v>
      </c>
      <c r="H5102" s="250">
        <v>137.87</v>
      </c>
      <c r="I5102" s="249">
        <f t="shared" ref="I5102:I5113" si="1717">VLOOKUP(CONCATENATE(A5102,"-12"),$B$6:$F$7816,5,FALSE)</f>
        <v>103400.51</v>
      </c>
      <c r="J5102" s="67">
        <f t="shared" ref="J5102:J5165" si="1718">G5102</f>
        <v>1.6E-2</v>
      </c>
      <c r="K5102" s="259">
        <f t="shared" ref="K5102:K5113" si="1719">I5102*J5102/12</f>
        <v>137.86734666666666</v>
      </c>
      <c r="L5102" s="250">
        <f t="shared" si="1710"/>
        <v>0</v>
      </c>
      <c r="M5102" s="19" t="s">
        <v>1260</v>
      </c>
      <c r="O5102" s="32" t="str">
        <f t="shared" ref="O5102:O5113" si="1720">LEFT(A5102,4)</f>
        <v>E356</v>
      </c>
      <c r="P5102" s="318"/>
      <c r="T5102" s="19" t="s">
        <v>1260</v>
      </c>
    </row>
    <row r="5103" spans="1:20" outlineLevel="2" x14ac:dyDescent="0.25">
      <c r="A5103" t="s">
        <v>413</v>
      </c>
      <c r="B5103" t="str">
        <f t="shared" si="1716"/>
        <v>E3569 (GIF) O/H Cond, Snoqualmie 2-2</v>
      </c>
      <c r="C5103" s="19" t="s">
        <v>1230</v>
      </c>
      <c r="E5103" s="27">
        <v>43159</v>
      </c>
      <c r="F5103" s="249">
        <v>103400.51</v>
      </c>
      <c r="G5103" s="67">
        <v>1.6E-2</v>
      </c>
      <c r="H5103" s="250">
        <v>137.87</v>
      </c>
      <c r="I5103" s="249">
        <f t="shared" si="1717"/>
        <v>103400.51</v>
      </c>
      <c r="J5103" s="67">
        <f t="shared" si="1718"/>
        <v>1.6E-2</v>
      </c>
      <c r="K5103" s="259">
        <f t="shared" si="1719"/>
        <v>137.86734666666666</v>
      </c>
      <c r="L5103" s="250">
        <f t="shared" si="1710"/>
        <v>0</v>
      </c>
      <c r="M5103" s="19" t="s">
        <v>1260</v>
      </c>
      <c r="O5103" s="32" t="str">
        <f t="shared" si="1720"/>
        <v>E356</v>
      </c>
      <c r="P5103" s="318"/>
      <c r="T5103" s="19" t="s">
        <v>1260</v>
      </c>
    </row>
    <row r="5104" spans="1:20" outlineLevel="2" x14ac:dyDescent="0.25">
      <c r="A5104" t="s">
        <v>413</v>
      </c>
      <c r="B5104" t="str">
        <f t="shared" si="1716"/>
        <v>E3569 (GIF) O/H Cond, Snoqualmie 2-3</v>
      </c>
      <c r="C5104" s="19" t="s">
        <v>1230</v>
      </c>
      <c r="E5104" s="27">
        <v>43190</v>
      </c>
      <c r="F5104" s="249">
        <v>103400.51</v>
      </c>
      <c r="G5104" s="67">
        <v>1.6E-2</v>
      </c>
      <c r="H5104" s="250">
        <v>137.87</v>
      </c>
      <c r="I5104" s="249">
        <f t="shared" si="1717"/>
        <v>103400.51</v>
      </c>
      <c r="J5104" s="67">
        <f t="shared" si="1718"/>
        <v>1.6E-2</v>
      </c>
      <c r="K5104" s="259">
        <f t="shared" si="1719"/>
        <v>137.86734666666666</v>
      </c>
      <c r="L5104" s="250">
        <f t="shared" si="1710"/>
        <v>0</v>
      </c>
      <c r="M5104" s="19" t="s">
        <v>1260</v>
      </c>
      <c r="O5104" s="32" t="str">
        <f t="shared" si="1720"/>
        <v>E356</v>
      </c>
      <c r="P5104" s="318"/>
      <c r="T5104" s="19" t="s">
        <v>1260</v>
      </c>
    </row>
    <row r="5105" spans="1:20" outlineLevel="2" x14ac:dyDescent="0.25">
      <c r="A5105" t="s">
        <v>413</v>
      </c>
      <c r="B5105" t="str">
        <f t="shared" si="1716"/>
        <v>E3569 (GIF) O/H Cond, Snoqualmie 2-4</v>
      </c>
      <c r="C5105" s="19" t="s">
        <v>1230</v>
      </c>
      <c r="E5105" s="27">
        <v>43220</v>
      </c>
      <c r="F5105" s="249">
        <v>103400.51</v>
      </c>
      <c r="G5105" s="67">
        <v>1.6E-2</v>
      </c>
      <c r="H5105" s="250">
        <v>137.87</v>
      </c>
      <c r="I5105" s="249">
        <f t="shared" si="1717"/>
        <v>103400.51</v>
      </c>
      <c r="J5105" s="67">
        <f t="shared" si="1718"/>
        <v>1.6E-2</v>
      </c>
      <c r="K5105" s="259">
        <f t="shared" si="1719"/>
        <v>137.86734666666666</v>
      </c>
      <c r="L5105" s="250">
        <f t="shared" si="1710"/>
        <v>0</v>
      </c>
      <c r="M5105" s="19" t="s">
        <v>1260</v>
      </c>
      <c r="O5105" s="32" t="str">
        <f t="shared" si="1720"/>
        <v>E356</v>
      </c>
      <c r="P5105" s="318"/>
      <c r="T5105" s="19" t="s">
        <v>1260</v>
      </c>
    </row>
    <row r="5106" spans="1:20" outlineLevel="2" x14ac:dyDescent="0.25">
      <c r="A5106" t="s">
        <v>413</v>
      </c>
      <c r="B5106" t="str">
        <f t="shared" si="1716"/>
        <v>E3569 (GIF) O/H Cond, Snoqualmie 2-5</v>
      </c>
      <c r="C5106" s="19" t="s">
        <v>1230</v>
      </c>
      <c r="E5106" s="27">
        <v>43251</v>
      </c>
      <c r="F5106" s="249">
        <v>103400.51</v>
      </c>
      <c r="G5106" s="67">
        <v>1.6E-2</v>
      </c>
      <c r="H5106" s="250">
        <v>137.87</v>
      </c>
      <c r="I5106" s="249">
        <f t="shared" si="1717"/>
        <v>103400.51</v>
      </c>
      <c r="J5106" s="67">
        <f t="shared" si="1718"/>
        <v>1.6E-2</v>
      </c>
      <c r="K5106" s="259">
        <f t="shared" si="1719"/>
        <v>137.86734666666666</v>
      </c>
      <c r="L5106" s="250">
        <f t="shared" si="1710"/>
        <v>0</v>
      </c>
      <c r="M5106" s="19" t="s">
        <v>1260</v>
      </c>
      <c r="O5106" s="32" t="str">
        <f t="shared" si="1720"/>
        <v>E356</v>
      </c>
      <c r="P5106" s="318"/>
      <c r="T5106" s="19" t="s">
        <v>1260</v>
      </c>
    </row>
    <row r="5107" spans="1:20" outlineLevel="2" x14ac:dyDescent="0.25">
      <c r="A5107" t="s">
        <v>413</v>
      </c>
      <c r="B5107" t="str">
        <f t="shared" si="1716"/>
        <v>E3569 (GIF) O/H Cond, Snoqualmie 2-6</v>
      </c>
      <c r="C5107" s="19" t="s">
        <v>1230</v>
      </c>
      <c r="E5107" s="27">
        <v>43281</v>
      </c>
      <c r="F5107" s="249">
        <v>103400.51</v>
      </c>
      <c r="G5107" s="67">
        <v>1.6E-2</v>
      </c>
      <c r="H5107" s="250">
        <v>137.87</v>
      </c>
      <c r="I5107" s="249">
        <f t="shared" si="1717"/>
        <v>103400.51</v>
      </c>
      <c r="J5107" s="67">
        <f t="shared" si="1718"/>
        <v>1.6E-2</v>
      </c>
      <c r="K5107" s="259">
        <f t="shared" si="1719"/>
        <v>137.86734666666666</v>
      </c>
      <c r="L5107" s="250">
        <f t="shared" si="1710"/>
        <v>0</v>
      </c>
      <c r="M5107" s="19" t="s">
        <v>1260</v>
      </c>
      <c r="O5107" s="32" t="str">
        <f t="shared" si="1720"/>
        <v>E356</v>
      </c>
      <c r="P5107" s="318"/>
      <c r="T5107" s="19" t="s">
        <v>1260</v>
      </c>
    </row>
    <row r="5108" spans="1:20" outlineLevel="2" x14ac:dyDescent="0.25">
      <c r="A5108" t="s">
        <v>413</v>
      </c>
      <c r="B5108" t="str">
        <f t="shared" si="1716"/>
        <v>E3569 (GIF) O/H Cond, Snoqualmie 2-7</v>
      </c>
      <c r="C5108" s="19" t="s">
        <v>1230</v>
      </c>
      <c r="E5108" s="27">
        <v>43312</v>
      </c>
      <c r="F5108" s="249">
        <v>103400.51</v>
      </c>
      <c r="G5108" s="67">
        <v>1.6E-2</v>
      </c>
      <c r="H5108" s="250">
        <v>137.87</v>
      </c>
      <c r="I5108" s="249">
        <f t="shared" si="1717"/>
        <v>103400.51</v>
      </c>
      <c r="J5108" s="67">
        <f t="shared" si="1718"/>
        <v>1.6E-2</v>
      </c>
      <c r="K5108" s="259">
        <f t="shared" si="1719"/>
        <v>137.86734666666666</v>
      </c>
      <c r="L5108" s="250">
        <f t="shared" si="1710"/>
        <v>0</v>
      </c>
      <c r="M5108" s="19" t="s">
        <v>1260</v>
      </c>
      <c r="O5108" s="32" t="str">
        <f t="shared" si="1720"/>
        <v>E356</v>
      </c>
      <c r="P5108" s="318"/>
      <c r="T5108" s="19" t="s">
        <v>1260</v>
      </c>
    </row>
    <row r="5109" spans="1:20" outlineLevel="2" x14ac:dyDescent="0.25">
      <c r="A5109" t="s">
        <v>413</v>
      </c>
      <c r="B5109" t="str">
        <f t="shared" si="1716"/>
        <v>E3569 (GIF) O/H Cond, Snoqualmie 2-8</v>
      </c>
      <c r="C5109" s="19" t="s">
        <v>1230</v>
      </c>
      <c r="E5109" s="27">
        <v>43343</v>
      </c>
      <c r="F5109" s="249">
        <v>103400.51</v>
      </c>
      <c r="G5109" s="67">
        <v>1.6E-2</v>
      </c>
      <c r="H5109" s="250">
        <v>137.87</v>
      </c>
      <c r="I5109" s="249">
        <f t="shared" si="1717"/>
        <v>103400.51</v>
      </c>
      <c r="J5109" s="67">
        <f t="shared" si="1718"/>
        <v>1.6E-2</v>
      </c>
      <c r="K5109" s="259">
        <f t="shared" si="1719"/>
        <v>137.86734666666666</v>
      </c>
      <c r="L5109" s="250">
        <f t="shared" si="1710"/>
        <v>0</v>
      </c>
      <c r="M5109" s="19" t="s">
        <v>1260</v>
      </c>
      <c r="O5109" s="32" t="str">
        <f t="shared" si="1720"/>
        <v>E356</v>
      </c>
      <c r="P5109" s="318"/>
      <c r="T5109" s="19" t="s">
        <v>1260</v>
      </c>
    </row>
    <row r="5110" spans="1:20" outlineLevel="2" x14ac:dyDescent="0.25">
      <c r="A5110" t="s">
        <v>413</v>
      </c>
      <c r="B5110" t="str">
        <f t="shared" si="1716"/>
        <v>E3569 (GIF) O/H Cond, Snoqualmie 2-9</v>
      </c>
      <c r="C5110" s="19" t="s">
        <v>1230</v>
      </c>
      <c r="E5110" s="27">
        <v>43373</v>
      </c>
      <c r="F5110" s="249">
        <v>103400.51</v>
      </c>
      <c r="G5110" s="67">
        <v>1.6E-2</v>
      </c>
      <c r="H5110" s="250">
        <v>137.87</v>
      </c>
      <c r="I5110" s="249">
        <f t="shared" si="1717"/>
        <v>103400.51</v>
      </c>
      <c r="J5110" s="67">
        <f t="shared" si="1718"/>
        <v>1.6E-2</v>
      </c>
      <c r="K5110" s="259">
        <f t="shared" si="1719"/>
        <v>137.86734666666666</v>
      </c>
      <c r="L5110" s="250">
        <f t="shared" si="1710"/>
        <v>0</v>
      </c>
      <c r="M5110" s="19" t="s">
        <v>1260</v>
      </c>
      <c r="O5110" s="32" t="str">
        <f t="shared" si="1720"/>
        <v>E356</v>
      </c>
      <c r="P5110" s="318"/>
      <c r="T5110" s="19" t="s">
        <v>1260</v>
      </c>
    </row>
    <row r="5111" spans="1:20" outlineLevel="2" x14ac:dyDescent="0.25">
      <c r="A5111" t="s">
        <v>413</v>
      </c>
      <c r="B5111" t="str">
        <f t="shared" si="1716"/>
        <v>E3569 (GIF) O/H Cond, Snoqualmie 2-10</v>
      </c>
      <c r="C5111" s="19" t="s">
        <v>1230</v>
      </c>
      <c r="E5111" s="27">
        <v>43404</v>
      </c>
      <c r="F5111" s="249">
        <v>103400.51</v>
      </c>
      <c r="G5111" s="67">
        <v>1.6E-2</v>
      </c>
      <c r="H5111" s="250">
        <v>137.87</v>
      </c>
      <c r="I5111" s="249">
        <f t="shared" si="1717"/>
        <v>103400.51</v>
      </c>
      <c r="J5111" s="67">
        <f t="shared" si="1718"/>
        <v>1.6E-2</v>
      </c>
      <c r="K5111" s="259">
        <f t="shared" si="1719"/>
        <v>137.86734666666666</v>
      </c>
      <c r="L5111" s="250">
        <f t="shared" si="1710"/>
        <v>0</v>
      </c>
      <c r="M5111" s="19" t="s">
        <v>1260</v>
      </c>
      <c r="O5111" s="32" t="str">
        <f t="shared" si="1720"/>
        <v>E356</v>
      </c>
      <c r="P5111" s="318"/>
      <c r="T5111" s="19" t="s">
        <v>1260</v>
      </c>
    </row>
    <row r="5112" spans="1:20" outlineLevel="2" x14ac:dyDescent="0.25">
      <c r="A5112" t="s">
        <v>413</v>
      </c>
      <c r="B5112" t="str">
        <f t="shared" si="1716"/>
        <v>E3569 (GIF) O/H Cond, Snoqualmie 2-11</v>
      </c>
      <c r="C5112" s="19" t="s">
        <v>1230</v>
      </c>
      <c r="E5112" s="27">
        <v>43434</v>
      </c>
      <c r="F5112" s="249">
        <v>103400.51</v>
      </c>
      <c r="G5112" s="67">
        <v>1.6E-2</v>
      </c>
      <c r="H5112" s="250">
        <v>137.87</v>
      </c>
      <c r="I5112" s="249">
        <f t="shared" si="1717"/>
        <v>103400.51</v>
      </c>
      <c r="J5112" s="67">
        <f t="shared" si="1718"/>
        <v>1.6E-2</v>
      </c>
      <c r="K5112" s="259">
        <f t="shared" si="1719"/>
        <v>137.86734666666666</v>
      </c>
      <c r="L5112" s="250">
        <f t="shared" si="1710"/>
        <v>0</v>
      </c>
      <c r="M5112" s="19" t="s">
        <v>1260</v>
      </c>
      <c r="O5112" s="32" t="str">
        <f t="shared" si="1720"/>
        <v>E356</v>
      </c>
      <c r="P5112" s="318"/>
      <c r="T5112" s="19" t="s">
        <v>1260</v>
      </c>
    </row>
    <row r="5113" spans="1:20" outlineLevel="2" x14ac:dyDescent="0.25">
      <c r="A5113" t="s">
        <v>413</v>
      </c>
      <c r="B5113" t="str">
        <f t="shared" si="1716"/>
        <v>E3569 (GIF) O/H Cond, Snoqualmie 2-12</v>
      </c>
      <c r="C5113" s="19" t="s">
        <v>1230</v>
      </c>
      <c r="E5113" s="27">
        <v>43465</v>
      </c>
      <c r="F5113" s="249">
        <v>103400.51</v>
      </c>
      <c r="G5113" s="67">
        <v>1.6E-2</v>
      </c>
      <c r="H5113" s="250">
        <v>137.87</v>
      </c>
      <c r="I5113" s="249">
        <f t="shared" si="1717"/>
        <v>103400.51</v>
      </c>
      <c r="J5113" s="67">
        <f t="shared" si="1718"/>
        <v>1.6E-2</v>
      </c>
      <c r="K5113" s="259">
        <f t="shared" si="1719"/>
        <v>137.86734666666666</v>
      </c>
      <c r="L5113" s="250">
        <f t="shared" si="1710"/>
        <v>0</v>
      </c>
      <c r="M5113" s="19" t="s">
        <v>1260</v>
      </c>
      <c r="O5113" s="32" t="str">
        <f t="shared" si="1720"/>
        <v>E356</v>
      </c>
      <c r="P5113" s="318"/>
      <c r="T5113" s="19" t="s">
        <v>1260</v>
      </c>
    </row>
    <row r="5114" spans="1:20" s="19" customFormat="1" ht="15.75" outlineLevel="1" thickBot="1" x14ac:dyDescent="0.3">
      <c r="A5114" s="28" t="s">
        <v>1016</v>
      </c>
      <c r="C5114" s="20" t="s">
        <v>1233</v>
      </c>
      <c r="E5114" s="104" t="s">
        <v>1266</v>
      </c>
      <c r="F5114" s="29"/>
      <c r="G5114" s="30"/>
      <c r="H5114" s="41">
        <f>SUBTOTAL(9,H5102:H5113)</f>
        <v>1654.4399999999996</v>
      </c>
      <c r="I5114" s="29"/>
      <c r="J5114" s="30">
        <f t="shared" si="1718"/>
        <v>0</v>
      </c>
      <c r="K5114" s="41">
        <f>SUBTOTAL(9,K5102:K5113)</f>
        <v>1654.40816</v>
      </c>
      <c r="L5114" s="41">
        <f t="shared" si="1710"/>
        <v>-0.03</v>
      </c>
      <c r="O5114" s="32" t="str">
        <f>LEFT(A5114,5)</f>
        <v>E3569</v>
      </c>
      <c r="P5114" s="318">
        <f>-L5114/2</f>
        <v>1.4999999999999999E-2</v>
      </c>
    </row>
    <row r="5115" spans="1:20" ht="15.75" outlineLevel="2" thickTop="1" x14ac:dyDescent="0.25">
      <c r="A5115" t="s">
        <v>414</v>
      </c>
      <c r="B5115" t="str">
        <f t="shared" ref="B5115:B5126" si="1721">CONCATENATE(A5115,"-",MONTH(E5115))</f>
        <v>E3569 (GIF) O/H Cond, Sumas-1</v>
      </c>
      <c r="C5115" s="19" t="s">
        <v>1230</v>
      </c>
      <c r="E5115" s="27">
        <v>43131</v>
      </c>
      <c r="F5115" s="249">
        <v>62500</v>
      </c>
      <c r="G5115" s="67">
        <v>1.6E-2</v>
      </c>
      <c r="H5115" s="250">
        <v>83.33</v>
      </c>
      <c r="I5115" s="249">
        <f t="shared" ref="I5115:I5126" si="1722">VLOOKUP(CONCATENATE(A5115,"-12"),$B$6:$F$7816,5,FALSE)</f>
        <v>62500</v>
      </c>
      <c r="J5115" s="67">
        <f t="shared" si="1718"/>
        <v>1.6E-2</v>
      </c>
      <c r="K5115" s="259">
        <f t="shared" ref="K5115:K5126" si="1723">I5115*J5115/12</f>
        <v>83.333333333333329</v>
      </c>
      <c r="L5115" s="250">
        <f t="shared" si="1710"/>
        <v>0</v>
      </c>
      <c r="M5115" s="19" t="s">
        <v>1260</v>
      </c>
      <c r="O5115" s="32" t="str">
        <f t="shared" ref="O5115:O5126" si="1724">LEFT(A5115,4)</f>
        <v>E356</v>
      </c>
      <c r="P5115" s="318"/>
      <c r="T5115" s="19" t="s">
        <v>1260</v>
      </c>
    </row>
    <row r="5116" spans="1:20" outlineLevel="2" x14ac:dyDescent="0.25">
      <c r="A5116" t="s">
        <v>414</v>
      </c>
      <c r="B5116" t="str">
        <f t="shared" si="1721"/>
        <v>E3569 (GIF) O/H Cond, Sumas-2</v>
      </c>
      <c r="C5116" s="19" t="s">
        <v>1230</v>
      </c>
      <c r="E5116" s="27">
        <v>43159</v>
      </c>
      <c r="F5116" s="249">
        <v>62500</v>
      </c>
      <c r="G5116" s="67">
        <v>1.6E-2</v>
      </c>
      <c r="H5116" s="250">
        <v>83.33</v>
      </c>
      <c r="I5116" s="249">
        <f t="shared" si="1722"/>
        <v>62500</v>
      </c>
      <c r="J5116" s="67">
        <f t="shared" si="1718"/>
        <v>1.6E-2</v>
      </c>
      <c r="K5116" s="259">
        <f t="shared" si="1723"/>
        <v>83.333333333333329</v>
      </c>
      <c r="L5116" s="250">
        <f t="shared" si="1710"/>
        <v>0</v>
      </c>
      <c r="M5116" s="19" t="s">
        <v>1260</v>
      </c>
      <c r="O5116" s="32" t="str">
        <f t="shared" si="1724"/>
        <v>E356</v>
      </c>
      <c r="P5116" s="318"/>
      <c r="T5116" s="19" t="s">
        <v>1260</v>
      </c>
    </row>
    <row r="5117" spans="1:20" outlineLevel="2" x14ac:dyDescent="0.25">
      <c r="A5117" t="s">
        <v>414</v>
      </c>
      <c r="B5117" t="str">
        <f t="shared" si="1721"/>
        <v>E3569 (GIF) O/H Cond, Sumas-3</v>
      </c>
      <c r="C5117" s="19" t="s">
        <v>1230</v>
      </c>
      <c r="E5117" s="27">
        <v>43190</v>
      </c>
      <c r="F5117" s="249">
        <v>62500</v>
      </c>
      <c r="G5117" s="67">
        <v>1.6E-2</v>
      </c>
      <c r="H5117" s="250">
        <v>83.33</v>
      </c>
      <c r="I5117" s="249">
        <f t="shared" si="1722"/>
        <v>62500</v>
      </c>
      <c r="J5117" s="67">
        <f t="shared" si="1718"/>
        <v>1.6E-2</v>
      </c>
      <c r="K5117" s="259">
        <f t="shared" si="1723"/>
        <v>83.333333333333329</v>
      </c>
      <c r="L5117" s="250">
        <f t="shared" si="1710"/>
        <v>0</v>
      </c>
      <c r="M5117" s="19" t="s">
        <v>1260</v>
      </c>
      <c r="O5117" s="32" t="str">
        <f t="shared" si="1724"/>
        <v>E356</v>
      </c>
      <c r="P5117" s="318"/>
      <c r="T5117" s="19" t="s">
        <v>1260</v>
      </c>
    </row>
    <row r="5118" spans="1:20" outlineLevel="2" x14ac:dyDescent="0.25">
      <c r="A5118" t="s">
        <v>414</v>
      </c>
      <c r="B5118" t="str">
        <f t="shared" si="1721"/>
        <v>E3569 (GIF) O/H Cond, Sumas-4</v>
      </c>
      <c r="C5118" s="19" t="s">
        <v>1230</v>
      </c>
      <c r="E5118" s="27">
        <v>43220</v>
      </c>
      <c r="F5118" s="249">
        <v>62500</v>
      </c>
      <c r="G5118" s="67">
        <v>1.6E-2</v>
      </c>
      <c r="H5118" s="250">
        <v>83.33</v>
      </c>
      <c r="I5118" s="249">
        <f t="shared" si="1722"/>
        <v>62500</v>
      </c>
      <c r="J5118" s="67">
        <f t="shared" si="1718"/>
        <v>1.6E-2</v>
      </c>
      <c r="K5118" s="259">
        <f t="shared" si="1723"/>
        <v>83.333333333333329</v>
      </c>
      <c r="L5118" s="250">
        <f t="shared" si="1710"/>
        <v>0</v>
      </c>
      <c r="M5118" s="19" t="s">
        <v>1260</v>
      </c>
      <c r="O5118" s="32" t="str">
        <f t="shared" si="1724"/>
        <v>E356</v>
      </c>
      <c r="P5118" s="318"/>
      <c r="T5118" s="19" t="s">
        <v>1260</v>
      </c>
    </row>
    <row r="5119" spans="1:20" outlineLevel="2" x14ac:dyDescent="0.25">
      <c r="A5119" t="s">
        <v>414</v>
      </c>
      <c r="B5119" t="str">
        <f t="shared" si="1721"/>
        <v>E3569 (GIF) O/H Cond, Sumas-5</v>
      </c>
      <c r="C5119" s="19" t="s">
        <v>1230</v>
      </c>
      <c r="E5119" s="27">
        <v>43251</v>
      </c>
      <c r="F5119" s="249">
        <v>62500</v>
      </c>
      <c r="G5119" s="67">
        <v>1.6E-2</v>
      </c>
      <c r="H5119" s="250">
        <v>83.33</v>
      </c>
      <c r="I5119" s="249">
        <f t="shared" si="1722"/>
        <v>62500</v>
      </c>
      <c r="J5119" s="67">
        <f t="shared" si="1718"/>
        <v>1.6E-2</v>
      </c>
      <c r="K5119" s="259">
        <f t="shared" si="1723"/>
        <v>83.333333333333329</v>
      </c>
      <c r="L5119" s="250">
        <f t="shared" si="1710"/>
        <v>0</v>
      </c>
      <c r="M5119" s="19" t="s">
        <v>1260</v>
      </c>
      <c r="O5119" s="32" t="str">
        <f t="shared" si="1724"/>
        <v>E356</v>
      </c>
      <c r="P5119" s="318"/>
      <c r="T5119" s="19" t="s">
        <v>1260</v>
      </c>
    </row>
    <row r="5120" spans="1:20" outlineLevel="2" x14ac:dyDescent="0.25">
      <c r="A5120" t="s">
        <v>414</v>
      </c>
      <c r="B5120" t="str">
        <f t="shared" si="1721"/>
        <v>E3569 (GIF) O/H Cond, Sumas-6</v>
      </c>
      <c r="C5120" s="19" t="s">
        <v>1230</v>
      </c>
      <c r="E5120" s="27">
        <v>43281</v>
      </c>
      <c r="F5120" s="249">
        <v>62500</v>
      </c>
      <c r="G5120" s="67">
        <v>1.6E-2</v>
      </c>
      <c r="H5120" s="250">
        <v>83.33</v>
      </c>
      <c r="I5120" s="249">
        <f t="shared" si="1722"/>
        <v>62500</v>
      </c>
      <c r="J5120" s="67">
        <f t="shared" si="1718"/>
        <v>1.6E-2</v>
      </c>
      <c r="K5120" s="259">
        <f t="shared" si="1723"/>
        <v>83.333333333333329</v>
      </c>
      <c r="L5120" s="250">
        <f t="shared" si="1710"/>
        <v>0</v>
      </c>
      <c r="M5120" s="19" t="s">
        <v>1260</v>
      </c>
      <c r="O5120" s="32" t="str">
        <f t="shared" si="1724"/>
        <v>E356</v>
      </c>
      <c r="P5120" s="318"/>
      <c r="T5120" s="19" t="s">
        <v>1260</v>
      </c>
    </row>
    <row r="5121" spans="1:20" outlineLevel="2" x14ac:dyDescent="0.25">
      <c r="A5121" t="s">
        <v>414</v>
      </c>
      <c r="B5121" t="str">
        <f t="shared" si="1721"/>
        <v>E3569 (GIF) O/H Cond, Sumas-7</v>
      </c>
      <c r="C5121" s="19" t="s">
        <v>1230</v>
      </c>
      <c r="E5121" s="27">
        <v>43312</v>
      </c>
      <c r="F5121" s="249">
        <v>62500</v>
      </c>
      <c r="G5121" s="67">
        <v>1.6E-2</v>
      </c>
      <c r="H5121" s="250">
        <v>83.33</v>
      </c>
      <c r="I5121" s="249">
        <f t="shared" si="1722"/>
        <v>62500</v>
      </c>
      <c r="J5121" s="67">
        <f t="shared" si="1718"/>
        <v>1.6E-2</v>
      </c>
      <c r="K5121" s="259">
        <f t="shared" si="1723"/>
        <v>83.333333333333329</v>
      </c>
      <c r="L5121" s="250">
        <f t="shared" si="1710"/>
        <v>0</v>
      </c>
      <c r="M5121" s="19" t="s">
        <v>1260</v>
      </c>
      <c r="O5121" s="32" t="str">
        <f t="shared" si="1724"/>
        <v>E356</v>
      </c>
      <c r="P5121" s="318"/>
      <c r="T5121" s="19" t="s">
        <v>1260</v>
      </c>
    </row>
    <row r="5122" spans="1:20" outlineLevel="2" x14ac:dyDescent="0.25">
      <c r="A5122" t="s">
        <v>414</v>
      </c>
      <c r="B5122" t="str">
        <f t="shared" si="1721"/>
        <v>E3569 (GIF) O/H Cond, Sumas-8</v>
      </c>
      <c r="C5122" s="19" t="s">
        <v>1230</v>
      </c>
      <c r="E5122" s="27">
        <v>43343</v>
      </c>
      <c r="F5122" s="249">
        <v>62500</v>
      </c>
      <c r="G5122" s="67">
        <v>1.6E-2</v>
      </c>
      <c r="H5122" s="250">
        <v>83.33</v>
      </c>
      <c r="I5122" s="249">
        <f t="shared" si="1722"/>
        <v>62500</v>
      </c>
      <c r="J5122" s="67">
        <f t="shared" si="1718"/>
        <v>1.6E-2</v>
      </c>
      <c r="K5122" s="259">
        <f t="shared" si="1723"/>
        <v>83.333333333333329</v>
      </c>
      <c r="L5122" s="250">
        <f t="shared" si="1710"/>
        <v>0</v>
      </c>
      <c r="M5122" s="19" t="s">
        <v>1260</v>
      </c>
      <c r="O5122" s="32" t="str">
        <f t="shared" si="1724"/>
        <v>E356</v>
      </c>
      <c r="P5122" s="318"/>
      <c r="T5122" s="19" t="s">
        <v>1260</v>
      </c>
    </row>
    <row r="5123" spans="1:20" outlineLevel="2" x14ac:dyDescent="0.25">
      <c r="A5123" t="s">
        <v>414</v>
      </c>
      <c r="B5123" t="str">
        <f t="shared" si="1721"/>
        <v>E3569 (GIF) O/H Cond, Sumas-9</v>
      </c>
      <c r="C5123" s="19" t="s">
        <v>1230</v>
      </c>
      <c r="E5123" s="27">
        <v>43373</v>
      </c>
      <c r="F5123" s="249">
        <v>62500</v>
      </c>
      <c r="G5123" s="67">
        <v>1.6E-2</v>
      </c>
      <c r="H5123" s="250">
        <v>83.33</v>
      </c>
      <c r="I5123" s="249">
        <f t="shared" si="1722"/>
        <v>62500</v>
      </c>
      <c r="J5123" s="67">
        <f t="shared" si="1718"/>
        <v>1.6E-2</v>
      </c>
      <c r="K5123" s="259">
        <f t="shared" si="1723"/>
        <v>83.333333333333329</v>
      </c>
      <c r="L5123" s="250">
        <f t="shared" si="1710"/>
        <v>0</v>
      </c>
      <c r="M5123" s="19" t="s">
        <v>1260</v>
      </c>
      <c r="O5123" s="32" t="str">
        <f t="shared" si="1724"/>
        <v>E356</v>
      </c>
      <c r="P5123" s="318"/>
      <c r="T5123" s="19" t="s">
        <v>1260</v>
      </c>
    </row>
    <row r="5124" spans="1:20" outlineLevel="2" x14ac:dyDescent="0.25">
      <c r="A5124" t="s">
        <v>414</v>
      </c>
      <c r="B5124" t="str">
        <f t="shared" si="1721"/>
        <v>E3569 (GIF) O/H Cond, Sumas-10</v>
      </c>
      <c r="C5124" s="19" t="s">
        <v>1230</v>
      </c>
      <c r="E5124" s="27">
        <v>43404</v>
      </c>
      <c r="F5124" s="249">
        <v>62500</v>
      </c>
      <c r="G5124" s="67">
        <v>1.6E-2</v>
      </c>
      <c r="H5124" s="250">
        <v>83.33</v>
      </c>
      <c r="I5124" s="249">
        <f t="shared" si="1722"/>
        <v>62500</v>
      </c>
      <c r="J5124" s="67">
        <f t="shared" si="1718"/>
        <v>1.6E-2</v>
      </c>
      <c r="K5124" s="259">
        <f t="shared" si="1723"/>
        <v>83.333333333333329</v>
      </c>
      <c r="L5124" s="250">
        <f t="shared" si="1710"/>
        <v>0</v>
      </c>
      <c r="M5124" s="19" t="s">
        <v>1260</v>
      </c>
      <c r="O5124" s="32" t="str">
        <f t="shared" si="1724"/>
        <v>E356</v>
      </c>
      <c r="P5124" s="318"/>
      <c r="T5124" s="19" t="s">
        <v>1260</v>
      </c>
    </row>
    <row r="5125" spans="1:20" outlineLevel="2" x14ac:dyDescent="0.25">
      <c r="A5125" t="s">
        <v>414</v>
      </c>
      <c r="B5125" t="str">
        <f t="shared" si="1721"/>
        <v>E3569 (GIF) O/H Cond, Sumas-11</v>
      </c>
      <c r="C5125" s="19" t="s">
        <v>1230</v>
      </c>
      <c r="E5125" s="27">
        <v>43434</v>
      </c>
      <c r="F5125" s="249">
        <v>62500</v>
      </c>
      <c r="G5125" s="67">
        <v>1.6E-2</v>
      </c>
      <c r="H5125" s="250">
        <v>83.33</v>
      </c>
      <c r="I5125" s="249">
        <f t="shared" si="1722"/>
        <v>62500</v>
      </c>
      <c r="J5125" s="67">
        <f t="shared" si="1718"/>
        <v>1.6E-2</v>
      </c>
      <c r="K5125" s="259">
        <f t="shared" si="1723"/>
        <v>83.333333333333329</v>
      </c>
      <c r="L5125" s="250">
        <f t="shared" si="1710"/>
        <v>0</v>
      </c>
      <c r="M5125" s="19" t="s">
        <v>1260</v>
      </c>
      <c r="O5125" s="32" t="str">
        <f t="shared" si="1724"/>
        <v>E356</v>
      </c>
      <c r="P5125" s="318"/>
      <c r="T5125" s="19" t="s">
        <v>1260</v>
      </c>
    </row>
    <row r="5126" spans="1:20" outlineLevel="2" x14ac:dyDescent="0.25">
      <c r="A5126" t="s">
        <v>414</v>
      </c>
      <c r="B5126" t="str">
        <f t="shared" si="1721"/>
        <v>E3569 (GIF) O/H Cond, Sumas-12</v>
      </c>
      <c r="C5126" s="19" t="s">
        <v>1230</v>
      </c>
      <c r="E5126" s="27">
        <v>43465</v>
      </c>
      <c r="F5126" s="249">
        <v>62500</v>
      </c>
      <c r="G5126" s="67">
        <v>1.6E-2</v>
      </c>
      <c r="H5126" s="250">
        <v>83.33</v>
      </c>
      <c r="I5126" s="249">
        <f t="shared" si="1722"/>
        <v>62500</v>
      </c>
      <c r="J5126" s="67">
        <f t="shared" si="1718"/>
        <v>1.6E-2</v>
      </c>
      <c r="K5126" s="259">
        <f t="shared" si="1723"/>
        <v>83.333333333333329</v>
      </c>
      <c r="L5126" s="250">
        <f t="shared" si="1710"/>
        <v>0</v>
      </c>
      <c r="M5126" s="19" t="s">
        <v>1260</v>
      </c>
      <c r="O5126" s="32" t="str">
        <f t="shared" si="1724"/>
        <v>E356</v>
      </c>
      <c r="P5126" s="318"/>
      <c r="T5126" s="19" t="s">
        <v>1260</v>
      </c>
    </row>
    <row r="5127" spans="1:20" s="19" customFormat="1" ht="15.75" outlineLevel="1" thickBot="1" x14ac:dyDescent="0.3">
      <c r="A5127" s="28" t="s">
        <v>1017</v>
      </c>
      <c r="C5127" s="20" t="s">
        <v>1233</v>
      </c>
      <c r="E5127" s="104" t="s">
        <v>1266</v>
      </c>
      <c r="F5127" s="29"/>
      <c r="G5127" s="30"/>
      <c r="H5127" s="41">
        <f>SUBTOTAL(9,H5115:H5126)</f>
        <v>999.96000000000015</v>
      </c>
      <c r="I5127" s="29"/>
      <c r="J5127" s="30">
        <f t="shared" si="1718"/>
        <v>0</v>
      </c>
      <c r="K5127" s="41">
        <f>SUBTOTAL(9,K5115:K5126)</f>
        <v>1000.0000000000001</v>
      </c>
      <c r="L5127" s="41">
        <f t="shared" si="1710"/>
        <v>0.04</v>
      </c>
      <c r="O5127" s="32" t="str">
        <f>LEFT(A5127,5)</f>
        <v>E3569</v>
      </c>
      <c r="P5127" s="318">
        <f>-L5127/2</f>
        <v>-0.02</v>
      </c>
    </row>
    <row r="5128" spans="1:20" ht="15.75" outlineLevel="2" thickTop="1" x14ac:dyDescent="0.25">
      <c r="A5128" t="s">
        <v>415</v>
      </c>
      <c r="B5128" t="str">
        <f t="shared" ref="B5128:B5139" si="1725">CONCATENATE(A5128,"-",MONTH(E5128))</f>
        <v>E3569 (GIF) O/H Cond, TLN-HPK@plant-1</v>
      </c>
      <c r="C5128" s="19" t="s">
        <v>1230</v>
      </c>
      <c r="E5128" s="27">
        <v>43131</v>
      </c>
      <c r="F5128" s="249">
        <v>47779.5</v>
      </c>
      <c r="G5128" s="67">
        <v>1.6E-2</v>
      </c>
      <c r="H5128" s="250">
        <v>63.71</v>
      </c>
      <c r="I5128" s="249">
        <f t="shared" ref="I5128:I5139" si="1726">VLOOKUP(CONCATENATE(A5128,"-12"),$B$6:$F$7816,5,FALSE)</f>
        <v>67880.259999999995</v>
      </c>
      <c r="J5128" s="67">
        <f t="shared" si="1718"/>
        <v>1.6E-2</v>
      </c>
      <c r="K5128" s="259">
        <f t="shared" ref="K5128:K5139" si="1727">I5128*J5128/12</f>
        <v>90.507013333333319</v>
      </c>
      <c r="L5128" s="250">
        <f t="shared" si="1710"/>
        <v>26.8</v>
      </c>
      <c r="M5128" s="19" t="s">
        <v>1260</v>
      </c>
      <c r="O5128" s="32" t="str">
        <f t="shared" ref="O5128:O5139" si="1728">LEFT(A5128,4)</f>
        <v>E356</v>
      </c>
      <c r="P5128" s="318"/>
      <c r="T5128" s="19" t="s">
        <v>1260</v>
      </c>
    </row>
    <row r="5129" spans="1:20" outlineLevel="2" x14ac:dyDescent="0.25">
      <c r="A5129" t="s">
        <v>415</v>
      </c>
      <c r="B5129" t="str">
        <f t="shared" si="1725"/>
        <v>E3569 (GIF) O/H Cond, TLN-HPK@plant-2</v>
      </c>
      <c r="C5129" s="19" t="s">
        <v>1230</v>
      </c>
      <c r="E5129" s="27">
        <v>43159</v>
      </c>
      <c r="F5129" s="249">
        <v>67880.259999999995</v>
      </c>
      <c r="G5129" s="67">
        <v>1.6E-2</v>
      </c>
      <c r="H5129" s="250">
        <v>90.509999999999991</v>
      </c>
      <c r="I5129" s="249">
        <f t="shared" si="1726"/>
        <v>67880.259999999995</v>
      </c>
      <c r="J5129" s="67">
        <f t="shared" si="1718"/>
        <v>1.6E-2</v>
      </c>
      <c r="K5129" s="259">
        <f t="shared" si="1727"/>
        <v>90.507013333333319</v>
      </c>
      <c r="L5129" s="250">
        <f t="shared" si="1710"/>
        <v>0</v>
      </c>
      <c r="M5129" s="19" t="s">
        <v>1260</v>
      </c>
      <c r="O5129" s="32" t="str">
        <f t="shared" si="1728"/>
        <v>E356</v>
      </c>
      <c r="P5129" s="318"/>
      <c r="T5129" s="19" t="s">
        <v>1260</v>
      </c>
    </row>
    <row r="5130" spans="1:20" outlineLevel="2" x14ac:dyDescent="0.25">
      <c r="A5130" t="s">
        <v>415</v>
      </c>
      <c r="B5130" t="str">
        <f t="shared" si="1725"/>
        <v>E3569 (GIF) O/H Cond, TLN-HPK@plant-3</v>
      </c>
      <c r="C5130" s="19" t="s">
        <v>1230</v>
      </c>
      <c r="E5130" s="27">
        <v>43190</v>
      </c>
      <c r="F5130" s="249">
        <v>67880.259999999995</v>
      </c>
      <c r="G5130" s="67">
        <v>1.6E-2</v>
      </c>
      <c r="H5130" s="250">
        <v>90.509999999999991</v>
      </c>
      <c r="I5130" s="249">
        <f t="shared" si="1726"/>
        <v>67880.259999999995</v>
      </c>
      <c r="J5130" s="67">
        <f t="shared" si="1718"/>
        <v>1.6E-2</v>
      </c>
      <c r="K5130" s="259">
        <f t="shared" si="1727"/>
        <v>90.507013333333319</v>
      </c>
      <c r="L5130" s="250">
        <f t="shared" si="1710"/>
        <v>0</v>
      </c>
      <c r="M5130" s="19" t="s">
        <v>1260</v>
      </c>
      <c r="O5130" s="32" t="str">
        <f t="shared" si="1728"/>
        <v>E356</v>
      </c>
      <c r="P5130" s="318"/>
      <c r="T5130" s="19" t="s">
        <v>1260</v>
      </c>
    </row>
    <row r="5131" spans="1:20" outlineLevel="2" x14ac:dyDescent="0.25">
      <c r="A5131" t="s">
        <v>415</v>
      </c>
      <c r="B5131" t="str">
        <f t="shared" si="1725"/>
        <v>E3569 (GIF) O/H Cond, TLN-HPK@plant-4</v>
      </c>
      <c r="C5131" s="19" t="s">
        <v>1230</v>
      </c>
      <c r="E5131" s="27">
        <v>43220</v>
      </c>
      <c r="F5131" s="249">
        <v>67880.259999999995</v>
      </c>
      <c r="G5131" s="67">
        <v>1.6E-2</v>
      </c>
      <c r="H5131" s="250">
        <v>90.509999999999991</v>
      </c>
      <c r="I5131" s="249">
        <f t="shared" si="1726"/>
        <v>67880.259999999995</v>
      </c>
      <c r="J5131" s="67">
        <f t="shared" si="1718"/>
        <v>1.6E-2</v>
      </c>
      <c r="K5131" s="259">
        <f t="shared" si="1727"/>
        <v>90.507013333333319</v>
      </c>
      <c r="L5131" s="250">
        <f t="shared" si="1710"/>
        <v>0</v>
      </c>
      <c r="M5131" s="19" t="s">
        <v>1260</v>
      </c>
      <c r="O5131" s="32" t="str">
        <f t="shared" si="1728"/>
        <v>E356</v>
      </c>
      <c r="P5131" s="318"/>
      <c r="T5131" s="19" t="s">
        <v>1260</v>
      </c>
    </row>
    <row r="5132" spans="1:20" outlineLevel="2" x14ac:dyDescent="0.25">
      <c r="A5132" t="s">
        <v>415</v>
      </c>
      <c r="B5132" t="str">
        <f t="shared" si="1725"/>
        <v>E3569 (GIF) O/H Cond, TLN-HPK@plant-5</v>
      </c>
      <c r="C5132" s="19" t="s">
        <v>1230</v>
      </c>
      <c r="E5132" s="27">
        <v>43251</v>
      </c>
      <c r="F5132" s="249">
        <v>67880.259999999995</v>
      </c>
      <c r="G5132" s="67">
        <v>1.6E-2</v>
      </c>
      <c r="H5132" s="250">
        <v>90.509999999999991</v>
      </c>
      <c r="I5132" s="249">
        <f t="shared" si="1726"/>
        <v>67880.259999999995</v>
      </c>
      <c r="J5132" s="67">
        <f t="shared" si="1718"/>
        <v>1.6E-2</v>
      </c>
      <c r="K5132" s="259">
        <f t="shared" si="1727"/>
        <v>90.507013333333319</v>
      </c>
      <c r="L5132" s="250">
        <f t="shared" si="1710"/>
        <v>0</v>
      </c>
      <c r="M5132" s="19" t="s">
        <v>1260</v>
      </c>
      <c r="O5132" s="32" t="str">
        <f t="shared" si="1728"/>
        <v>E356</v>
      </c>
      <c r="P5132" s="318"/>
      <c r="T5132" s="19" t="s">
        <v>1260</v>
      </c>
    </row>
    <row r="5133" spans="1:20" outlineLevel="2" x14ac:dyDescent="0.25">
      <c r="A5133" t="s">
        <v>415</v>
      </c>
      <c r="B5133" t="str">
        <f t="shared" si="1725"/>
        <v>E3569 (GIF) O/H Cond, TLN-HPK@plant-6</v>
      </c>
      <c r="C5133" s="19" t="s">
        <v>1230</v>
      </c>
      <c r="E5133" s="27">
        <v>43281</v>
      </c>
      <c r="F5133" s="249">
        <v>67880.259999999995</v>
      </c>
      <c r="G5133" s="67">
        <v>1.6E-2</v>
      </c>
      <c r="H5133" s="250">
        <v>90.509999999999991</v>
      </c>
      <c r="I5133" s="249">
        <f t="shared" si="1726"/>
        <v>67880.259999999995</v>
      </c>
      <c r="J5133" s="67">
        <f t="shared" si="1718"/>
        <v>1.6E-2</v>
      </c>
      <c r="K5133" s="259">
        <f t="shared" si="1727"/>
        <v>90.507013333333319</v>
      </c>
      <c r="L5133" s="250">
        <f t="shared" si="1710"/>
        <v>0</v>
      </c>
      <c r="M5133" s="19" t="s">
        <v>1260</v>
      </c>
      <c r="O5133" s="32" t="str">
        <f t="shared" si="1728"/>
        <v>E356</v>
      </c>
      <c r="P5133" s="318"/>
      <c r="T5133" s="19" t="s">
        <v>1260</v>
      </c>
    </row>
    <row r="5134" spans="1:20" outlineLevel="2" x14ac:dyDescent="0.25">
      <c r="A5134" t="s">
        <v>415</v>
      </c>
      <c r="B5134" t="str">
        <f t="shared" si="1725"/>
        <v>E3569 (GIF) O/H Cond, TLN-HPK@plant-7</v>
      </c>
      <c r="C5134" s="19" t="s">
        <v>1230</v>
      </c>
      <c r="E5134" s="27">
        <v>43312</v>
      </c>
      <c r="F5134" s="249">
        <v>67880.259999999995</v>
      </c>
      <c r="G5134" s="67">
        <v>1.6E-2</v>
      </c>
      <c r="H5134" s="250">
        <v>90.509999999999991</v>
      </c>
      <c r="I5134" s="249">
        <f t="shared" si="1726"/>
        <v>67880.259999999995</v>
      </c>
      <c r="J5134" s="67">
        <f t="shared" si="1718"/>
        <v>1.6E-2</v>
      </c>
      <c r="K5134" s="259">
        <f t="shared" si="1727"/>
        <v>90.507013333333319</v>
      </c>
      <c r="L5134" s="250">
        <f t="shared" si="1710"/>
        <v>0</v>
      </c>
      <c r="M5134" s="19" t="s">
        <v>1260</v>
      </c>
      <c r="O5134" s="32" t="str">
        <f t="shared" si="1728"/>
        <v>E356</v>
      </c>
      <c r="P5134" s="318"/>
      <c r="T5134" s="19" t="s">
        <v>1260</v>
      </c>
    </row>
    <row r="5135" spans="1:20" outlineLevel="2" x14ac:dyDescent="0.25">
      <c r="A5135" t="s">
        <v>415</v>
      </c>
      <c r="B5135" t="str">
        <f t="shared" si="1725"/>
        <v>E3569 (GIF) O/H Cond, TLN-HPK@plant-8</v>
      </c>
      <c r="C5135" s="19" t="s">
        <v>1230</v>
      </c>
      <c r="E5135" s="27">
        <v>43343</v>
      </c>
      <c r="F5135" s="249">
        <v>67880.259999999995</v>
      </c>
      <c r="G5135" s="67">
        <v>1.6E-2</v>
      </c>
      <c r="H5135" s="250">
        <v>90.509999999999991</v>
      </c>
      <c r="I5135" s="249">
        <f t="shared" si="1726"/>
        <v>67880.259999999995</v>
      </c>
      <c r="J5135" s="67">
        <f t="shared" si="1718"/>
        <v>1.6E-2</v>
      </c>
      <c r="K5135" s="259">
        <f t="shared" si="1727"/>
        <v>90.507013333333319</v>
      </c>
      <c r="L5135" s="250">
        <f t="shared" si="1710"/>
        <v>0</v>
      </c>
      <c r="M5135" s="19" t="s">
        <v>1260</v>
      </c>
      <c r="O5135" s="32" t="str">
        <f t="shared" si="1728"/>
        <v>E356</v>
      </c>
      <c r="P5135" s="318"/>
      <c r="T5135" s="19" t="s">
        <v>1260</v>
      </c>
    </row>
    <row r="5136" spans="1:20" outlineLevel="2" x14ac:dyDescent="0.25">
      <c r="A5136" t="s">
        <v>415</v>
      </c>
      <c r="B5136" t="str">
        <f t="shared" si="1725"/>
        <v>E3569 (GIF) O/H Cond, TLN-HPK@plant-9</v>
      </c>
      <c r="C5136" s="19" t="s">
        <v>1230</v>
      </c>
      <c r="E5136" s="27">
        <v>43373</v>
      </c>
      <c r="F5136" s="249">
        <v>67880.259999999995</v>
      </c>
      <c r="G5136" s="67">
        <v>1.6E-2</v>
      </c>
      <c r="H5136" s="250">
        <v>90.509999999999991</v>
      </c>
      <c r="I5136" s="249">
        <f t="shared" si="1726"/>
        <v>67880.259999999995</v>
      </c>
      <c r="J5136" s="67">
        <f t="shared" si="1718"/>
        <v>1.6E-2</v>
      </c>
      <c r="K5136" s="259">
        <f t="shared" si="1727"/>
        <v>90.507013333333319</v>
      </c>
      <c r="L5136" s="250">
        <f t="shared" si="1710"/>
        <v>0</v>
      </c>
      <c r="M5136" s="19" t="s">
        <v>1260</v>
      </c>
      <c r="O5136" s="32" t="str">
        <f t="shared" si="1728"/>
        <v>E356</v>
      </c>
      <c r="P5136" s="318"/>
      <c r="T5136" s="19" t="s">
        <v>1260</v>
      </c>
    </row>
    <row r="5137" spans="1:20" outlineLevel="2" x14ac:dyDescent="0.25">
      <c r="A5137" t="s">
        <v>415</v>
      </c>
      <c r="B5137" t="str">
        <f t="shared" si="1725"/>
        <v>E3569 (GIF) O/H Cond, TLN-HPK@plant-10</v>
      </c>
      <c r="C5137" s="19" t="s">
        <v>1230</v>
      </c>
      <c r="E5137" s="27">
        <v>43404</v>
      </c>
      <c r="F5137" s="249">
        <v>67880.259999999995</v>
      </c>
      <c r="G5137" s="67">
        <v>1.6E-2</v>
      </c>
      <c r="H5137" s="250">
        <v>90.509999999999991</v>
      </c>
      <c r="I5137" s="249">
        <f t="shared" si="1726"/>
        <v>67880.259999999995</v>
      </c>
      <c r="J5137" s="67">
        <f t="shared" si="1718"/>
        <v>1.6E-2</v>
      </c>
      <c r="K5137" s="259">
        <f t="shared" si="1727"/>
        <v>90.507013333333319</v>
      </c>
      <c r="L5137" s="250">
        <f t="shared" si="1710"/>
        <v>0</v>
      </c>
      <c r="M5137" s="19" t="s">
        <v>1260</v>
      </c>
      <c r="O5137" s="32" t="str">
        <f t="shared" si="1728"/>
        <v>E356</v>
      </c>
      <c r="P5137" s="318"/>
      <c r="T5137" s="19" t="s">
        <v>1260</v>
      </c>
    </row>
    <row r="5138" spans="1:20" outlineLevel="2" x14ac:dyDescent="0.25">
      <c r="A5138" t="s">
        <v>415</v>
      </c>
      <c r="B5138" t="str">
        <f t="shared" si="1725"/>
        <v>E3569 (GIF) O/H Cond, TLN-HPK@plant-11</v>
      </c>
      <c r="C5138" s="19" t="s">
        <v>1230</v>
      </c>
      <c r="E5138" s="27">
        <v>43434</v>
      </c>
      <c r="F5138" s="249">
        <v>67880.259999999995</v>
      </c>
      <c r="G5138" s="67">
        <v>1.6E-2</v>
      </c>
      <c r="H5138" s="250">
        <v>90.509999999999991</v>
      </c>
      <c r="I5138" s="249">
        <f t="shared" si="1726"/>
        <v>67880.259999999995</v>
      </c>
      <c r="J5138" s="67">
        <f t="shared" si="1718"/>
        <v>1.6E-2</v>
      </c>
      <c r="K5138" s="259">
        <f t="shared" si="1727"/>
        <v>90.507013333333319</v>
      </c>
      <c r="L5138" s="250">
        <f t="shared" si="1710"/>
        <v>0</v>
      </c>
      <c r="M5138" s="19" t="s">
        <v>1260</v>
      </c>
      <c r="O5138" s="32" t="str">
        <f t="shared" si="1728"/>
        <v>E356</v>
      </c>
      <c r="P5138" s="318"/>
      <c r="T5138" s="19" t="s">
        <v>1260</v>
      </c>
    </row>
    <row r="5139" spans="1:20" outlineLevel="2" x14ac:dyDescent="0.25">
      <c r="A5139" t="s">
        <v>415</v>
      </c>
      <c r="B5139" t="str">
        <f t="shared" si="1725"/>
        <v>E3569 (GIF) O/H Cond, TLN-HPK@plant-12</v>
      </c>
      <c r="C5139" s="19" t="s">
        <v>1230</v>
      </c>
      <c r="E5139" s="27">
        <v>43465</v>
      </c>
      <c r="F5139" s="249">
        <v>67880.259999999995</v>
      </c>
      <c r="G5139" s="67">
        <v>1.6E-2</v>
      </c>
      <c r="H5139" s="250">
        <v>90.509999999999991</v>
      </c>
      <c r="I5139" s="249">
        <f t="shared" si="1726"/>
        <v>67880.259999999995</v>
      </c>
      <c r="J5139" s="67">
        <f t="shared" si="1718"/>
        <v>1.6E-2</v>
      </c>
      <c r="K5139" s="259">
        <f t="shared" si="1727"/>
        <v>90.507013333333319</v>
      </c>
      <c r="L5139" s="250">
        <f t="shared" si="1710"/>
        <v>0</v>
      </c>
      <c r="M5139" s="19" t="s">
        <v>1260</v>
      </c>
      <c r="O5139" s="32" t="str">
        <f t="shared" si="1728"/>
        <v>E356</v>
      </c>
      <c r="P5139" s="318"/>
      <c r="T5139" s="19" t="s">
        <v>1260</v>
      </c>
    </row>
    <row r="5140" spans="1:20" s="19" customFormat="1" ht="15.75" outlineLevel="1" thickBot="1" x14ac:dyDescent="0.3">
      <c r="A5140" s="28" t="s">
        <v>1018</v>
      </c>
      <c r="C5140" s="20" t="s">
        <v>1233</v>
      </c>
      <c r="E5140" s="104" t="s">
        <v>1266</v>
      </c>
      <c r="F5140" s="29"/>
      <c r="G5140" s="30"/>
      <c r="H5140" s="41">
        <f>SUBTOTAL(9,H5128:H5139)</f>
        <v>1059.32</v>
      </c>
      <c r="I5140" s="29"/>
      <c r="J5140" s="30">
        <f t="shared" si="1718"/>
        <v>0</v>
      </c>
      <c r="K5140" s="41">
        <f>SUBTOTAL(9,K5128:K5139)</f>
        <v>1086.0841600000001</v>
      </c>
      <c r="L5140" s="41">
        <f t="shared" ref="L5140:L5203" si="1729">ROUND(K5140-H5140,2)</f>
        <v>26.76</v>
      </c>
      <c r="O5140" s="32" t="str">
        <f>LEFT(A5140,5)</f>
        <v>E3569</v>
      </c>
      <c r="P5140" s="318">
        <f>-L5140/2</f>
        <v>-13.38</v>
      </c>
    </row>
    <row r="5141" spans="1:20" ht="15.75" outlineLevel="2" thickTop="1" x14ac:dyDescent="0.25">
      <c r="A5141" t="s">
        <v>416</v>
      </c>
      <c r="B5141" t="str">
        <f t="shared" ref="B5141:B5152" si="1730">CONCATENATE(A5141,"-",MONTH(E5141))</f>
        <v>E3569 (GIF) O/H Cond, Upper Baker-1</v>
      </c>
      <c r="C5141" s="19" t="s">
        <v>1230</v>
      </c>
      <c r="E5141" s="27">
        <v>43131</v>
      </c>
      <c r="F5141" s="249">
        <v>59156.7</v>
      </c>
      <c r="G5141" s="67">
        <v>1.6E-2</v>
      </c>
      <c r="H5141" s="250">
        <v>78.88</v>
      </c>
      <c r="I5141" s="249">
        <f t="shared" ref="I5141:I5152" si="1731">VLOOKUP(CONCATENATE(A5141,"-12"),$B$6:$F$7816,5,FALSE)</f>
        <v>59156.7</v>
      </c>
      <c r="J5141" s="67">
        <f t="shared" si="1718"/>
        <v>1.6E-2</v>
      </c>
      <c r="K5141" s="259">
        <f t="shared" ref="K5141:K5152" si="1732">I5141*J5141/12</f>
        <v>78.875600000000006</v>
      </c>
      <c r="L5141" s="250">
        <f t="shared" si="1729"/>
        <v>0</v>
      </c>
      <c r="M5141" s="19" t="s">
        <v>1260</v>
      </c>
      <c r="O5141" s="32" t="str">
        <f t="shared" ref="O5141:O5152" si="1733">LEFT(A5141,4)</f>
        <v>E356</v>
      </c>
      <c r="P5141" s="318"/>
      <c r="T5141" s="19" t="s">
        <v>1260</v>
      </c>
    </row>
    <row r="5142" spans="1:20" outlineLevel="2" x14ac:dyDescent="0.25">
      <c r="A5142" t="s">
        <v>416</v>
      </c>
      <c r="B5142" t="str">
        <f t="shared" si="1730"/>
        <v>E3569 (GIF) O/H Cond, Upper Baker-2</v>
      </c>
      <c r="C5142" s="19" t="s">
        <v>1230</v>
      </c>
      <c r="E5142" s="27">
        <v>43159</v>
      </c>
      <c r="F5142" s="249">
        <v>59156.7</v>
      </c>
      <c r="G5142" s="67">
        <v>1.6E-2</v>
      </c>
      <c r="H5142" s="250">
        <v>78.88</v>
      </c>
      <c r="I5142" s="249">
        <f t="shared" si="1731"/>
        <v>59156.7</v>
      </c>
      <c r="J5142" s="67">
        <f t="shared" si="1718"/>
        <v>1.6E-2</v>
      </c>
      <c r="K5142" s="259">
        <f t="shared" si="1732"/>
        <v>78.875600000000006</v>
      </c>
      <c r="L5142" s="250">
        <f t="shared" si="1729"/>
        <v>0</v>
      </c>
      <c r="M5142" s="19" t="s">
        <v>1260</v>
      </c>
      <c r="O5142" s="32" t="str">
        <f t="shared" si="1733"/>
        <v>E356</v>
      </c>
      <c r="P5142" s="318"/>
      <c r="T5142" s="19" t="s">
        <v>1260</v>
      </c>
    </row>
    <row r="5143" spans="1:20" outlineLevel="2" x14ac:dyDescent="0.25">
      <c r="A5143" t="s">
        <v>416</v>
      </c>
      <c r="B5143" t="str">
        <f t="shared" si="1730"/>
        <v>E3569 (GIF) O/H Cond, Upper Baker-3</v>
      </c>
      <c r="C5143" s="19" t="s">
        <v>1230</v>
      </c>
      <c r="E5143" s="27">
        <v>43190</v>
      </c>
      <c r="F5143" s="249">
        <v>59156.7</v>
      </c>
      <c r="G5143" s="67">
        <v>1.6E-2</v>
      </c>
      <c r="H5143" s="250">
        <v>78.88</v>
      </c>
      <c r="I5143" s="249">
        <f t="shared" si="1731"/>
        <v>59156.7</v>
      </c>
      <c r="J5143" s="67">
        <f t="shared" si="1718"/>
        <v>1.6E-2</v>
      </c>
      <c r="K5143" s="259">
        <f t="shared" si="1732"/>
        <v>78.875600000000006</v>
      </c>
      <c r="L5143" s="250">
        <f t="shared" si="1729"/>
        <v>0</v>
      </c>
      <c r="M5143" s="19" t="s">
        <v>1260</v>
      </c>
      <c r="O5143" s="32" t="str">
        <f t="shared" si="1733"/>
        <v>E356</v>
      </c>
      <c r="P5143" s="318"/>
      <c r="T5143" s="19" t="s">
        <v>1260</v>
      </c>
    </row>
    <row r="5144" spans="1:20" outlineLevel="2" x14ac:dyDescent="0.25">
      <c r="A5144" t="s">
        <v>416</v>
      </c>
      <c r="B5144" t="str">
        <f t="shared" si="1730"/>
        <v>E3569 (GIF) O/H Cond, Upper Baker-4</v>
      </c>
      <c r="C5144" s="19" t="s">
        <v>1230</v>
      </c>
      <c r="E5144" s="27">
        <v>43220</v>
      </c>
      <c r="F5144" s="249">
        <v>59156.7</v>
      </c>
      <c r="G5144" s="67">
        <v>1.6E-2</v>
      </c>
      <c r="H5144" s="250">
        <v>78.88</v>
      </c>
      <c r="I5144" s="249">
        <f t="shared" si="1731"/>
        <v>59156.7</v>
      </c>
      <c r="J5144" s="67">
        <f t="shared" si="1718"/>
        <v>1.6E-2</v>
      </c>
      <c r="K5144" s="259">
        <f t="shared" si="1732"/>
        <v>78.875600000000006</v>
      </c>
      <c r="L5144" s="250">
        <f t="shared" si="1729"/>
        <v>0</v>
      </c>
      <c r="M5144" s="19" t="s">
        <v>1260</v>
      </c>
      <c r="O5144" s="32" t="str">
        <f t="shared" si="1733"/>
        <v>E356</v>
      </c>
      <c r="P5144" s="318"/>
      <c r="T5144" s="19" t="s">
        <v>1260</v>
      </c>
    </row>
    <row r="5145" spans="1:20" outlineLevel="2" x14ac:dyDescent="0.25">
      <c r="A5145" t="s">
        <v>416</v>
      </c>
      <c r="B5145" t="str">
        <f t="shared" si="1730"/>
        <v>E3569 (GIF) O/H Cond, Upper Baker-5</v>
      </c>
      <c r="C5145" s="19" t="s">
        <v>1230</v>
      </c>
      <c r="E5145" s="27">
        <v>43251</v>
      </c>
      <c r="F5145" s="249">
        <v>59156.7</v>
      </c>
      <c r="G5145" s="67">
        <v>1.6E-2</v>
      </c>
      <c r="H5145" s="250">
        <v>78.88</v>
      </c>
      <c r="I5145" s="249">
        <f t="shared" si="1731"/>
        <v>59156.7</v>
      </c>
      <c r="J5145" s="67">
        <f t="shared" si="1718"/>
        <v>1.6E-2</v>
      </c>
      <c r="K5145" s="259">
        <f t="shared" si="1732"/>
        <v>78.875600000000006</v>
      </c>
      <c r="L5145" s="250">
        <f t="shared" si="1729"/>
        <v>0</v>
      </c>
      <c r="M5145" s="19" t="s">
        <v>1260</v>
      </c>
      <c r="O5145" s="32" t="str">
        <f t="shared" si="1733"/>
        <v>E356</v>
      </c>
      <c r="P5145" s="318"/>
      <c r="T5145" s="19" t="s">
        <v>1260</v>
      </c>
    </row>
    <row r="5146" spans="1:20" outlineLevel="2" x14ac:dyDescent="0.25">
      <c r="A5146" t="s">
        <v>416</v>
      </c>
      <c r="B5146" t="str">
        <f t="shared" si="1730"/>
        <v>E3569 (GIF) O/H Cond, Upper Baker-6</v>
      </c>
      <c r="C5146" s="19" t="s">
        <v>1230</v>
      </c>
      <c r="E5146" s="27">
        <v>43281</v>
      </c>
      <c r="F5146" s="249">
        <v>59156.7</v>
      </c>
      <c r="G5146" s="67">
        <v>1.6E-2</v>
      </c>
      <c r="H5146" s="250">
        <v>78.88</v>
      </c>
      <c r="I5146" s="249">
        <f t="shared" si="1731"/>
        <v>59156.7</v>
      </c>
      <c r="J5146" s="67">
        <f t="shared" si="1718"/>
        <v>1.6E-2</v>
      </c>
      <c r="K5146" s="259">
        <f t="shared" si="1732"/>
        <v>78.875600000000006</v>
      </c>
      <c r="L5146" s="250">
        <f t="shared" si="1729"/>
        <v>0</v>
      </c>
      <c r="M5146" s="19" t="s">
        <v>1260</v>
      </c>
      <c r="O5146" s="32" t="str">
        <f t="shared" si="1733"/>
        <v>E356</v>
      </c>
      <c r="P5146" s="318"/>
      <c r="T5146" s="19" t="s">
        <v>1260</v>
      </c>
    </row>
    <row r="5147" spans="1:20" outlineLevel="2" x14ac:dyDescent="0.25">
      <c r="A5147" t="s">
        <v>416</v>
      </c>
      <c r="B5147" t="str">
        <f t="shared" si="1730"/>
        <v>E3569 (GIF) O/H Cond, Upper Baker-7</v>
      </c>
      <c r="C5147" s="19" t="s">
        <v>1230</v>
      </c>
      <c r="E5147" s="27">
        <v>43312</v>
      </c>
      <c r="F5147" s="249">
        <v>59156.7</v>
      </c>
      <c r="G5147" s="67">
        <v>1.6E-2</v>
      </c>
      <c r="H5147" s="250">
        <v>78.88</v>
      </c>
      <c r="I5147" s="249">
        <f t="shared" si="1731"/>
        <v>59156.7</v>
      </c>
      <c r="J5147" s="67">
        <f t="shared" si="1718"/>
        <v>1.6E-2</v>
      </c>
      <c r="K5147" s="259">
        <f t="shared" si="1732"/>
        <v>78.875600000000006</v>
      </c>
      <c r="L5147" s="250">
        <f t="shared" si="1729"/>
        <v>0</v>
      </c>
      <c r="M5147" s="19" t="s">
        <v>1260</v>
      </c>
      <c r="O5147" s="32" t="str">
        <f t="shared" si="1733"/>
        <v>E356</v>
      </c>
      <c r="P5147" s="318"/>
      <c r="T5147" s="19" t="s">
        <v>1260</v>
      </c>
    </row>
    <row r="5148" spans="1:20" outlineLevel="2" x14ac:dyDescent="0.25">
      <c r="A5148" t="s">
        <v>416</v>
      </c>
      <c r="B5148" t="str">
        <f t="shared" si="1730"/>
        <v>E3569 (GIF) O/H Cond, Upper Baker-8</v>
      </c>
      <c r="C5148" s="19" t="s">
        <v>1230</v>
      </c>
      <c r="E5148" s="27">
        <v>43343</v>
      </c>
      <c r="F5148" s="249">
        <v>59156.7</v>
      </c>
      <c r="G5148" s="67">
        <v>1.6E-2</v>
      </c>
      <c r="H5148" s="250">
        <v>78.88</v>
      </c>
      <c r="I5148" s="249">
        <f t="shared" si="1731"/>
        <v>59156.7</v>
      </c>
      <c r="J5148" s="67">
        <f t="shared" si="1718"/>
        <v>1.6E-2</v>
      </c>
      <c r="K5148" s="259">
        <f t="shared" si="1732"/>
        <v>78.875600000000006</v>
      </c>
      <c r="L5148" s="250">
        <f t="shared" si="1729"/>
        <v>0</v>
      </c>
      <c r="M5148" s="19" t="s">
        <v>1260</v>
      </c>
      <c r="O5148" s="32" t="str">
        <f t="shared" si="1733"/>
        <v>E356</v>
      </c>
      <c r="P5148" s="318"/>
      <c r="T5148" s="19" t="s">
        <v>1260</v>
      </c>
    </row>
    <row r="5149" spans="1:20" outlineLevel="2" x14ac:dyDescent="0.25">
      <c r="A5149" t="s">
        <v>416</v>
      </c>
      <c r="B5149" t="str">
        <f t="shared" si="1730"/>
        <v>E3569 (GIF) O/H Cond, Upper Baker-9</v>
      </c>
      <c r="C5149" s="19" t="s">
        <v>1230</v>
      </c>
      <c r="E5149" s="27">
        <v>43373</v>
      </c>
      <c r="F5149" s="249">
        <v>59156.7</v>
      </c>
      <c r="G5149" s="67">
        <v>1.6E-2</v>
      </c>
      <c r="H5149" s="250">
        <v>78.88</v>
      </c>
      <c r="I5149" s="249">
        <f t="shared" si="1731"/>
        <v>59156.7</v>
      </c>
      <c r="J5149" s="67">
        <f t="shared" si="1718"/>
        <v>1.6E-2</v>
      </c>
      <c r="K5149" s="259">
        <f t="shared" si="1732"/>
        <v>78.875600000000006</v>
      </c>
      <c r="L5149" s="250">
        <f t="shared" si="1729"/>
        <v>0</v>
      </c>
      <c r="M5149" s="19" t="s">
        <v>1260</v>
      </c>
      <c r="O5149" s="32" t="str">
        <f t="shared" si="1733"/>
        <v>E356</v>
      </c>
      <c r="P5149" s="318"/>
      <c r="T5149" s="19" t="s">
        <v>1260</v>
      </c>
    </row>
    <row r="5150" spans="1:20" outlineLevel="2" x14ac:dyDescent="0.25">
      <c r="A5150" t="s">
        <v>416</v>
      </c>
      <c r="B5150" t="str">
        <f t="shared" si="1730"/>
        <v>E3569 (GIF) O/H Cond, Upper Baker-10</v>
      </c>
      <c r="C5150" s="19" t="s">
        <v>1230</v>
      </c>
      <c r="E5150" s="27">
        <v>43404</v>
      </c>
      <c r="F5150" s="249">
        <v>59156.7</v>
      </c>
      <c r="G5150" s="67">
        <v>1.6E-2</v>
      </c>
      <c r="H5150" s="250">
        <v>78.88</v>
      </c>
      <c r="I5150" s="249">
        <f t="shared" si="1731"/>
        <v>59156.7</v>
      </c>
      <c r="J5150" s="67">
        <f t="shared" si="1718"/>
        <v>1.6E-2</v>
      </c>
      <c r="K5150" s="259">
        <f t="shared" si="1732"/>
        <v>78.875600000000006</v>
      </c>
      <c r="L5150" s="250">
        <f t="shared" si="1729"/>
        <v>0</v>
      </c>
      <c r="M5150" s="19" t="s">
        <v>1260</v>
      </c>
      <c r="O5150" s="32" t="str">
        <f t="shared" si="1733"/>
        <v>E356</v>
      </c>
      <c r="P5150" s="318"/>
      <c r="T5150" s="19" t="s">
        <v>1260</v>
      </c>
    </row>
    <row r="5151" spans="1:20" outlineLevel="2" x14ac:dyDescent="0.25">
      <c r="A5151" t="s">
        <v>416</v>
      </c>
      <c r="B5151" t="str">
        <f t="shared" si="1730"/>
        <v>E3569 (GIF) O/H Cond, Upper Baker-11</v>
      </c>
      <c r="C5151" s="19" t="s">
        <v>1230</v>
      </c>
      <c r="E5151" s="27">
        <v>43434</v>
      </c>
      <c r="F5151" s="249">
        <v>59156.7</v>
      </c>
      <c r="G5151" s="67">
        <v>1.6E-2</v>
      </c>
      <c r="H5151" s="250">
        <v>78.88</v>
      </c>
      <c r="I5151" s="249">
        <f t="shared" si="1731"/>
        <v>59156.7</v>
      </c>
      <c r="J5151" s="67">
        <f t="shared" si="1718"/>
        <v>1.6E-2</v>
      </c>
      <c r="K5151" s="259">
        <f t="shared" si="1732"/>
        <v>78.875600000000006</v>
      </c>
      <c r="L5151" s="250">
        <f t="shared" si="1729"/>
        <v>0</v>
      </c>
      <c r="M5151" s="19" t="s">
        <v>1260</v>
      </c>
      <c r="O5151" s="32" t="str">
        <f t="shared" si="1733"/>
        <v>E356</v>
      </c>
      <c r="P5151" s="318"/>
      <c r="T5151" s="19" t="s">
        <v>1260</v>
      </c>
    </row>
    <row r="5152" spans="1:20" outlineLevel="2" x14ac:dyDescent="0.25">
      <c r="A5152" t="s">
        <v>416</v>
      </c>
      <c r="B5152" t="str">
        <f t="shared" si="1730"/>
        <v>E3569 (GIF) O/H Cond, Upper Baker-12</v>
      </c>
      <c r="C5152" s="19" t="s">
        <v>1230</v>
      </c>
      <c r="E5152" s="27">
        <v>43465</v>
      </c>
      <c r="F5152" s="249">
        <v>59156.7</v>
      </c>
      <c r="G5152" s="67">
        <v>1.6E-2</v>
      </c>
      <c r="H5152" s="250">
        <v>78.88</v>
      </c>
      <c r="I5152" s="249">
        <f t="shared" si="1731"/>
        <v>59156.7</v>
      </c>
      <c r="J5152" s="67">
        <f t="shared" si="1718"/>
        <v>1.6E-2</v>
      </c>
      <c r="K5152" s="259">
        <f t="shared" si="1732"/>
        <v>78.875600000000006</v>
      </c>
      <c r="L5152" s="250">
        <f t="shared" si="1729"/>
        <v>0</v>
      </c>
      <c r="M5152" s="19" t="s">
        <v>1260</v>
      </c>
      <c r="O5152" s="32" t="str">
        <f t="shared" si="1733"/>
        <v>E356</v>
      </c>
      <c r="P5152" s="318"/>
      <c r="T5152" s="19" t="s">
        <v>1260</v>
      </c>
    </row>
    <row r="5153" spans="1:20" s="19" customFormat="1" ht="15.75" outlineLevel="1" thickBot="1" x14ac:dyDescent="0.3">
      <c r="A5153" s="28" t="s">
        <v>1019</v>
      </c>
      <c r="C5153" s="20" t="s">
        <v>1233</v>
      </c>
      <c r="E5153" s="104" t="s">
        <v>1266</v>
      </c>
      <c r="F5153" s="29"/>
      <c r="G5153" s="30"/>
      <c r="H5153" s="41">
        <f>SUBTOTAL(9,H5141:H5152)</f>
        <v>946.56</v>
      </c>
      <c r="I5153" s="29"/>
      <c r="J5153" s="30">
        <f t="shared" si="1718"/>
        <v>0</v>
      </c>
      <c r="K5153" s="41">
        <f>SUBTOTAL(9,K5141:K5152)</f>
        <v>946.5071999999999</v>
      </c>
      <c r="L5153" s="41">
        <f t="shared" si="1729"/>
        <v>-0.05</v>
      </c>
      <c r="O5153" s="32" t="str">
        <f>LEFT(A5153,5)</f>
        <v>E3569</v>
      </c>
      <c r="P5153" s="318">
        <f>-L5153/2</f>
        <v>2.5000000000000001E-2</v>
      </c>
    </row>
    <row r="5154" spans="1:20" ht="15.75" outlineLevel="2" thickTop="1" x14ac:dyDescent="0.25">
      <c r="A5154" t="s">
        <v>417</v>
      </c>
      <c r="B5154" t="str">
        <f t="shared" ref="B5154:B5165" si="1734">CONCATENATE(A5154,"-",MONTH(E5154))</f>
        <v>E3569 (GIF) O/H Cond, Wild Horse-1</v>
      </c>
      <c r="C5154" s="19" t="s">
        <v>1230</v>
      </c>
      <c r="E5154" s="27">
        <v>43131</v>
      </c>
      <c r="F5154" s="249">
        <v>377726.5</v>
      </c>
      <c r="G5154" s="67">
        <v>1.6E-2</v>
      </c>
      <c r="H5154" s="250">
        <v>503.63</v>
      </c>
      <c r="I5154" s="249">
        <f t="shared" ref="I5154:I5165" si="1735">VLOOKUP(CONCATENATE(A5154,"-12"),$B$6:$F$7816,5,FALSE)</f>
        <v>377726.5</v>
      </c>
      <c r="J5154" s="67">
        <f t="shared" si="1718"/>
        <v>1.6E-2</v>
      </c>
      <c r="K5154" s="259">
        <f t="shared" ref="K5154:K5165" si="1736">I5154*J5154/12</f>
        <v>503.63533333333334</v>
      </c>
      <c r="L5154" s="250">
        <f t="shared" si="1729"/>
        <v>0.01</v>
      </c>
      <c r="M5154" s="19" t="s">
        <v>1260</v>
      </c>
      <c r="O5154" s="32" t="str">
        <f t="shared" ref="O5154:O5165" si="1737">LEFT(A5154,4)</f>
        <v>E356</v>
      </c>
      <c r="P5154" s="318"/>
      <c r="T5154" s="19" t="s">
        <v>1260</v>
      </c>
    </row>
    <row r="5155" spans="1:20" outlineLevel="2" x14ac:dyDescent="0.25">
      <c r="A5155" t="s">
        <v>417</v>
      </c>
      <c r="B5155" t="str">
        <f t="shared" si="1734"/>
        <v>E3569 (GIF) O/H Cond, Wild Horse-2</v>
      </c>
      <c r="C5155" s="19" t="s">
        <v>1230</v>
      </c>
      <c r="E5155" s="27">
        <v>43159</v>
      </c>
      <c r="F5155" s="249">
        <v>377726.5</v>
      </c>
      <c r="G5155" s="67">
        <v>1.6E-2</v>
      </c>
      <c r="H5155" s="250">
        <v>503.63</v>
      </c>
      <c r="I5155" s="249">
        <f t="shared" si="1735"/>
        <v>377726.5</v>
      </c>
      <c r="J5155" s="67">
        <f t="shared" si="1718"/>
        <v>1.6E-2</v>
      </c>
      <c r="K5155" s="259">
        <f t="shared" si="1736"/>
        <v>503.63533333333334</v>
      </c>
      <c r="L5155" s="250">
        <f t="shared" si="1729"/>
        <v>0.01</v>
      </c>
      <c r="M5155" s="19" t="s">
        <v>1260</v>
      </c>
      <c r="O5155" s="32" t="str">
        <f t="shared" si="1737"/>
        <v>E356</v>
      </c>
      <c r="P5155" s="318"/>
      <c r="T5155" s="19" t="s">
        <v>1260</v>
      </c>
    </row>
    <row r="5156" spans="1:20" outlineLevel="2" x14ac:dyDescent="0.25">
      <c r="A5156" t="s">
        <v>417</v>
      </c>
      <c r="B5156" t="str">
        <f t="shared" si="1734"/>
        <v>E3569 (GIF) O/H Cond, Wild Horse-3</v>
      </c>
      <c r="C5156" s="19" t="s">
        <v>1230</v>
      </c>
      <c r="E5156" s="27">
        <v>43190</v>
      </c>
      <c r="F5156" s="249">
        <v>377726.5</v>
      </c>
      <c r="G5156" s="67">
        <v>1.6E-2</v>
      </c>
      <c r="H5156" s="250">
        <v>503.63</v>
      </c>
      <c r="I5156" s="249">
        <f t="shared" si="1735"/>
        <v>377726.5</v>
      </c>
      <c r="J5156" s="67">
        <f t="shared" si="1718"/>
        <v>1.6E-2</v>
      </c>
      <c r="K5156" s="259">
        <f t="shared" si="1736"/>
        <v>503.63533333333334</v>
      </c>
      <c r="L5156" s="250">
        <f t="shared" si="1729"/>
        <v>0.01</v>
      </c>
      <c r="M5156" s="19" t="s">
        <v>1260</v>
      </c>
      <c r="O5156" s="32" t="str">
        <f t="shared" si="1737"/>
        <v>E356</v>
      </c>
      <c r="P5156" s="318"/>
      <c r="T5156" s="19" t="s">
        <v>1260</v>
      </c>
    </row>
    <row r="5157" spans="1:20" outlineLevel="2" x14ac:dyDescent="0.25">
      <c r="A5157" t="s">
        <v>417</v>
      </c>
      <c r="B5157" t="str">
        <f t="shared" si="1734"/>
        <v>E3569 (GIF) O/H Cond, Wild Horse-4</v>
      </c>
      <c r="C5157" s="19" t="s">
        <v>1230</v>
      </c>
      <c r="E5157" s="27">
        <v>43220</v>
      </c>
      <c r="F5157" s="249">
        <v>377726.5</v>
      </c>
      <c r="G5157" s="67">
        <v>1.6E-2</v>
      </c>
      <c r="H5157" s="250">
        <v>503.63</v>
      </c>
      <c r="I5157" s="249">
        <f t="shared" si="1735"/>
        <v>377726.5</v>
      </c>
      <c r="J5157" s="67">
        <f t="shared" si="1718"/>
        <v>1.6E-2</v>
      </c>
      <c r="K5157" s="259">
        <f t="shared" si="1736"/>
        <v>503.63533333333334</v>
      </c>
      <c r="L5157" s="250">
        <f t="shared" si="1729"/>
        <v>0.01</v>
      </c>
      <c r="M5157" s="19" t="s">
        <v>1260</v>
      </c>
      <c r="O5157" s="32" t="str">
        <f t="shared" si="1737"/>
        <v>E356</v>
      </c>
      <c r="P5157" s="318"/>
      <c r="T5157" s="19" t="s">
        <v>1260</v>
      </c>
    </row>
    <row r="5158" spans="1:20" outlineLevel="2" x14ac:dyDescent="0.25">
      <c r="A5158" t="s">
        <v>417</v>
      </c>
      <c r="B5158" t="str">
        <f t="shared" si="1734"/>
        <v>E3569 (GIF) O/H Cond, Wild Horse-5</v>
      </c>
      <c r="C5158" s="19" t="s">
        <v>1230</v>
      </c>
      <c r="E5158" s="27">
        <v>43251</v>
      </c>
      <c r="F5158" s="249">
        <v>377726.5</v>
      </c>
      <c r="G5158" s="67">
        <v>1.6E-2</v>
      </c>
      <c r="H5158" s="250">
        <v>503.63</v>
      </c>
      <c r="I5158" s="249">
        <f t="shared" si="1735"/>
        <v>377726.5</v>
      </c>
      <c r="J5158" s="67">
        <f t="shared" si="1718"/>
        <v>1.6E-2</v>
      </c>
      <c r="K5158" s="259">
        <f t="shared" si="1736"/>
        <v>503.63533333333334</v>
      </c>
      <c r="L5158" s="250">
        <f t="shared" si="1729"/>
        <v>0.01</v>
      </c>
      <c r="M5158" s="19" t="s">
        <v>1260</v>
      </c>
      <c r="O5158" s="32" t="str">
        <f t="shared" si="1737"/>
        <v>E356</v>
      </c>
      <c r="P5158" s="318"/>
      <c r="T5158" s="19" t="s">
        <v>1260</v>
      </c>
    </row>
    <row r="5159" spans="1:20" outlineLevel="2" x14ac:dyDescent="0.25">
      <c r="A5159" t="s">
        <v>417</v>
      </c>
      <c r="B5159" t="str">
        <f t="shared" si="1734"/>
        <v>E3569 (GIF) O/H Cond, Wild Horse-6</v>
      </c>
      <c r="C5159" s="19" t="s">
        <v>1230</v>
      </c>
      <c r="E5159" s="27">
        <v>43281</v>
      </c>
      <c r="F5159" s="249">
        <v>377726.5</v>
      </c>
      <c r="G5159" s="67">
        <v>1.6E-2</v>
      </c>
      <c r="H5159" s="250">
        <v>503.63</v>
      </c>
      <c r="I5159" s="249">
        <f t="shared" si="1735"/>
        <v>377726.5</v>
      </c>
      <c r="J5159" s="67">
        <f t="shared" si="1718"/>
        <v>1.6E-2</v>
      </c>
      <c r="K5159" s="259">
        <f t="shared" si="1736"/>
        <v>503.63533333333334</v>
      </c>
      <c r="L5159" s="250">
        <f t="shared" si="1729"/>
        <v>0.01</v>
      </c>
      <c r="M5159" s="19" t="s">
        <v>1260</v>
      </c>
      <c r="O5159" s="32" t="str">
        <f t="shared" si="1737"/>
        <v>E356</v>
      </c>
      <c r="P5159" s="318"/>
      <c r="T5159" s="19" t="s">
        <v>1260</v>
      </c>
    </row>
    <row r="5160" spans="1:20" outlineLevel="2" x14ac:dyDescent="0.25">
      <c r="A5160" t="s">
        <v>417</v>
      </c>
      <c r="B5160" t="str">
        <f t="shared" si="1734"/>
        <v>E3569 (GIF) O/H Cond, Wild Horse-7</v>
      </c>
      <c r="C5160" s="19" t="s">
        <v>1230</v>
      </c>
      <c r="E5160" s="27">
        <v>43312</v>
      </c>
      <c r="F5160" s="249">
        <v>377726.5</v>
      </c>
      <c r="G5160" s="67">
        <v>1.6E-2</v>
      </c>
      <c r="H5160" s="250">
        <v>503.63</v>
      </c>
      <c r="I5160" s="249">
        <f t="shared" si="1735"/>
        <v>377726.5</v>
      </c>
      <c r="J5160" s="67">
        <f t="shared" si="1718"/>
        <v>1.6E-2</v>
      </c>
      <c r="K5160" s="259">
        <f t="shared" si="1736"/>
        <v>503.63533333333334</v>
      </c>
      <c r="L5160" s="250">
        <f t="shared" si="1729"/>
        <v>0.01</v>
      </c>
      <c r="M5160" s="19" t="s">
        <v>1260</v>
      </c>
      <c r="O5160" s="32" t="str">
        <f t="shared" si="1737"/>
        <v>E356</v>
      </c>
      <c r="P5160" s="318"/>
      <c r="T5160" s="19" t="s">
        <v>1260</v>
      </c>
    </row>
    <row r="5161" spans="1:20" outlineLevel="2" x14ac:dyDescent="0.25">
      <c r="A5161" t="s">
        <v>417</v>
      </c>
      <c r="B5161" t="str">
        <f t="shared" si="1734"/>
        <v>E3569 (GIF) O/H Cond, Wild Horse-8</v>
      </c>
      <c r="C5161" s="19" t="s">
        <v>1230</v>
      </c>
      <c r="E5161" s="27">
        <v>43343</v>
      </c>
      <c r="F5161" s="249">
        <v>377726.5</v>
      </c>
      <c r="G5161" s="67">
        <v>1.6E-2</v>
      </c>
      <c r="H5161" s="250">
        <v>503.63</v>
      </c>
      <c r="I5161" s="249">
        <f t="shared" si="1735"/>
        <v>377726.5</v>
      </c>
      <c r="J5161" s="67">
        <f t="shared" si="1718"/>
        <v>1.6E-2</v>
      </c>
      <c r="K5161" s="259">
        <f t="shared" si="1736"/>
        <v>503.63533333333334</v>
      </c>
      <c r="L5161" s="250">
        <f t="shared" si="1729"/>
        <v>0.01</v>
      </c>
      <c r="M5161" s="19" t="s">
        <v>1260</v>
      </c>
      <c r="O5161" s="32" t="str">
        <f t="shared" si="1737"/>
        <v>E356</v>
      </c>
      <c r="P5161" s="318"/>
      <c r="T5161" s="19" t="s">
        <v>1260</v>
      </c>
    </row>
    <row r="5162" spans="1:20" outlineLevel="2" x14ac:dyDescent="0.25">
      <c r="A5162" t="s">
        <v>417</v>
      </c>
      <c r="B5162" t="str">
        <f t="shared" si="1734"/>
        <v>E3569 (GIF) O/H Cond, Wild Horse-9</v>
      </c>
      <c r="C5162" s="19" t="s">
        <v>1230</v>
      </c>
      <c r="E5162" s="27">
        <v>43373</v>
      </c>
      <c r="F5162" s="249">
        <v>377726.5</v>
      </c>
      <c r="G5162" s="67">
        <v>1.6E-2</v>
      </c>
      <c r="H5162" s="250">
        <v>503.63</v>
      </c>
      <c r="I5162" s="249">
        <f t="shared" si="1735"/>
        <v>377726.5</v>
      </c>
      <c r="J5162" s="67">
        <f t="shared" si="1718"/>
        <v>1.6E-2</v>
      </c>
      <c r="K5162" s="259">
        <f t="shared" si="1736"/>
        <v>503.63533333333334</v>
      </c>
      <c r="L5162" s="250">
        <f t="shared" si="1729"/>
        <v>0.01</v>
      </c>
      <c r="M5162" s="19" t="s">
        <v>1260</v>
      </c>
      <c r="O5162" s="32" t="str">
        <f t="shared" si="1737"/>
        <v>E356</v>
      </c>
      <c r="P5162" s="318"/>
      <c r="T5162" s="19" t="s">
        <v>1260</v>
      </c>
    </row>
    <row r="5163" spans="1:20" outlineLevel="2" x14ac:dyDescent="0.25">
      <c r="A5163" t="s">
        <v>417</v>
      </c>
      <c r="B5163" t="str">
        <f t="shared" si="1734"/>
        <v>E3569 (GIF) O/H Cond, Wild Horse-10</v>
      </c>
      <c r="C5163" s="19" t="s">
        <v>1230</v>
      </c>
      <c r="E5163" s="27">
        <v>43404</v>
      </c>
      <c r="F5163" s="249">
        <v>377726.5</v>
      </c>
      <c r="G5163" s="67">
        <v>1.6E-2</v>
      </c>
      <c r="H5163" s="250">
        <v>503.63</v>
      </c>
      <c r="I5163" s="249">
        <f t="shared" si="1735"/>
        <v>377726.5</v>
      </c>
      <c r="J5163" s="67">
        <f t="shared" si="1718"/>
        <v>1.6E-2</v>
      </c>
      <c r="K5163" s="259">
        <f t="shared" si="1736"/>
        <v>503.63533333333334</v>
      </c>
      <c r="L5163" s="250">
        <f t="shared" si="1729"/>
        <v>0.01</v>
      </c>
      <c r="M5163" s="19" t="s">
        <v>1260</v>
      </c>
      <c r="O5163" s="32" t="str">
        <f t="shared" si="1737"/>
        <v>E356</v>
      </c>
      <c r="P5163" s="318"/>
      <c r="T5163" s="19" t="s">
        <v>1260</v>
      </c>
    </row>
    <row r="5164" spans="1:20" outlineLevel="2" x14ac:dyDescent="0.25">
      <c r="A5164" t="s">
        <v>417</v>
      </c>
      <c r="B5164" t="str">
        <f t="shared" si="1734"/>
        <v>E3569 (GIF) O/H Cond, Wild Horse-11</v>
      </c>
      <c r="C5164" s="19" t="s">
        <v>1230</v>
      </c>
      <c r="E5164" s="27">
        <v>43434</v>
      </c>
      <c r="F5164" s="249">
        <v>377726.5</v>
      </c>
      <c r="G5164" s="67">
        <v>1.6E-2</v>
      </c>
      <c r="H5164" s="250">
        <v>503.63</v>
      </c>
      <c r="I5164" s="249">
        <f t="shared" si="1735"/>
        <v>377726.5</v>
      </c>
      <c r="J5164" s="67">
        <f t="shared" si="1718"/>
        <v>1.6E-2</v>
      </c>
      <c r="K5164" s="259">
        <f t="shared" si="1736"/>
        <v>503.63533333333334</v>
      </c>
      <c r="L5164" s="250">
        <f t="shared" si="1729"/>
        <v>0.01</v>
      </c>
      <c r="M5164" s="19" t="s">
        <v>1260</v>
      </c>
      <c r="O5164" s="32" t="str">
        <f t="shared" si="1737"/>
        <v>E356</v>
      </c>
      <c r="P5164" s="318"/>
      <c r="T5164" s="19" t="s">
        <v>1260</v>
      </c>
    </row>
    <row r="5165" spans="1:20" outlineLevel="2" x14ac:dyDescent="0.25">
      <c r="A5165" t="s">
        <v>417</v>
      </c>
      <c r="B5165" t="str">
        <f t="shared" si="1734"/>
        <v>E3569 (GIF) O/H Cond, Wild Horse-12</v>
      </c>
      <c r="C5165" s="19" t="s">
        <v>1230</v>
      </c>
      <c r="E5165" s="27">
        <v>43465</v>
      </c>
      <c r="F5165" s="249">
        <v>377726.5</v>
      </c>
      <c r="G5165" s="67">
        <v>1.6E-2</v>
      </c>
      <c r="H5165" s="250">
        <v>503.63</v>
      </c>
      <c r="I5165" s="249">
        <f t="shared" si="1735"/>
        <v>377726.5</v>
      </c>
      <c r="J5165" s="67">
        <f t="shared" si="1718"/>
        <v>1.6E-2</v>
      </c>
      <c r="K5165" s="259">
        <f t="shared" si="1736"/>
        <v>503.63533333333334</v>
      </c>
      <c r="L5165" s="250">
        <f t="shared" si="1729"/>
        <v>0.01</v>
      </c>
      <c r="M5165" s="19" t="s">
        <v>1260</v>
      </c>
      <c r="O5165" s="32" t="str">
        <f t="shared" si="1737"/>
        <v>E356</v>
      </c>
      <c r="P5165" s="318"/>
      <c r="T5165" s="19" t="s">
        <v>1260</v>
      </c>
    </row>
    <row r="5166" spans="1:20" s="19" customFormat="1" ht="15.75" outlineLevel="1" collapsed="1" thickBot="1" x14ac:dyDescent="0.3">
      <c r="A5166" s="28" t="s">
        <v>1020</v>
      </c>
      <c r="C5166" s="20" t="s">
        <v>1233</v>
      </c>
      <c r="E5166" s="104" t="s">
        <v>1266</v>
      </c>
      <c r="F5166" s="29"/>
      <c r="G5166" s="30"/>
      <c r="H5166" s="41">
        <f>SUBTOTAL(9,H5154:H5165)</f>
        <v>6043.56</v>
      </c>
      <c r="I5166" s="29"/>
      <c r="J5166" s="30">
        <f t="shared" ref="J5166:J5229" si="1738">G5166</f>
        <v>0</v>
      </c>
      <c r="K5166" s="41">
        <f>SUBTOTAL(9,K5154:K5165)</f>
        <v>6043.6240000000007</v>
      </c>
      <c r="L5166" s="41">
        <f t="shared" si="1729"/>
        <v>0.06</v>
      </c>
      <c r="O5166" s="32" t="str">
        <f>LEFT(A5166,5)</f>
        <v>E3569</v>
      </c>
      <c r="P5166" s="318">
        <f>-L5166/2</f>
        <v>-0.03</v>
      </c>
    </row>
    <row r="5167" spans="1:20" ht="15.75" outlineLevel="2" thickTop="1" x14ac:dyDescent="0.25">
      <c r="A5167" t="s">
        <v>418</v>
      </c>
      <c r="B5167" t="str">
        <f t="shared" ref="B5167:B5178" si="1739">CONCATENATE(A5167,"-",MONTH(E5167))</f>
        <v>E3569 (GIF) O/H Conductor, LSR-1</v>
      </c>
      <c r="C5167" s="19" t="s">
        <v>1230</v>
      </c>
      <c r="E5167" s="27">
        <v>43131</v>
      </c>
      <c r="F5167" s="249">
        <v>3022875.39</v>
      </c>
      <c r="G5167" s="67">
        <v>1.6E-2</v>
      </c>
      <c r="H5167" s="250">
        <v>4030.5</v>
      </c>
      <c r="I5167" s="249">
        <f t="shared" ref="I5167:I5178" si="1740">VLOOKUP(CONCATENATE(A5167,"-12"),$B$6:$F$7816,5,FALSE)</f>
        <v>3022875.39</v>
      </c>
      <c r="J5167" s="67">
        <f t="shared" si="1738"/>
        <v>1.6E-2</v>
      </c>
      <c r="K5167" s="259">
        <f t="shared" ref="K5167:K5178" si="1741">I5167*J5167/12</f>
        <v>4030.5005200000001</v>
      </c>
      <c r="L5167" s="250">
        <f t="shared" si="1729"/>
        <v>0</v>
      </c>
      <c r="M5167" s="19" t="s">
        <v>1260</v>
      </c>
      <c r="O5167" s="32" t="str">
        <f t="shared" ref="O5167:O5178" si="1742">LEFT(A5167,4)</f>
        <v>E356</v>
      </c>
      <c r="P5167" s="318"/>
      <c r="T5167" s="19" t="s">
        <v>1260</v>
      </c>
    </row>
    <row r="5168" spans="1:20" outlineLevel="2" x14ac:dyDescent="0.25">
      <c r="A5168" t="s">
        <v>418</v>
      </c>
      <c r="B5168" t="str">
        <f t="shared" si="1739"/>
        <v>E3569 (GIF) O/H Conductor, LSR-2</v>
      </c>
      <c r="C5168" s="19" t="s">
        <v>1230</v>
      </c>
      <c r="E5168" s="27">
        <v>43159</v>
      </c>
      <c r="F5168" s="249">
        <v>3022875.39</v>
      </c>
      <c r="G5168" s="67">
        <v>1.6E-2</v>
      </c>
      <c r="H5168" s="250">
        <v>4030.5</v>
      </c>
      <c r="I5168" s="249">
        <f t="shared" si="1740"/>
        <v>3022875.39</v>
      </c>
      <c r="J5168" s="67">
        <f t="shared" si="1738"/>
        <v>1.6E-2</v>
      </c>
      <c r="K5168" s="259">
        <f t="shared" si="1741"/>
        <v>4030.5005200000001</v>
      </c>
      <c r="L5168" s="250">
        <f t="shared" si="1729"/>
        <v>0</v>
      </c>
      <c r="M5168" s="19" t="s">
        <v>1260</v>
      </c>
      <c r="O5168" s="32" t="str">
        <f t="shared" si="1742"/>
        <v>E356</v>
      </c>
      <c r="P5168" s="318"/>
      <c r="T5168" s="19" t="s">
        <v>1260</v>
      </c>
    </row>
    <row r="5169" spans="1:20" outlineLevel="2" x14ac:dyDescent="0.25">
      <c r="A5169" t="s">
        <v>418</v>
      </c>
      <c r="B5169" t="str">
        <f t="shared" si="1739"/>
        <v>E3569 (GIF) O/H Conductor, LSR-3</v>
      </c>
      <c r="C5169" s="19" t="s">
        <v>1230</v>
      </c>
      <c r="E5169" s="27">
        <v>43190</v>
      </c>
      <c r="F5169" s="249">
        <v>3022875.39</v>
      </c>
      <c r="G5169" s="67">
        <v>1.6E-2</v>
      </c>
      <c r="H5169" s="250">
        <v>4030.5</v>
      </c>
      <c r="I5169" s="249">
        <f t="shared" si="1740"/>
        <v>3022875.39</v>
      </c>
      <c r="J5169" s="67">
        <f t="shared" si="1738"/>
        <v>1.6E-2</v>
      </c>
      <c r="K5169" s="259">
        <f t="shared" si="1741"/>
        <v>4030.5005200000001</v>
      </c>
      <c r="L5169" s="250">
        <f t="shared" si="1729"/>
        <v>0</v>
      </c>
      <c r="M5169" s="19" t="s">
        <v>1260</v>
      </c>
      <c r="O5169" s="32" t="str">
        <f t="shared" si="1742"/>
        <v>E356</v>
      </c>
      <c r="P5169" s="318"/>
      <c r="T5169" s="19" t="s">
        <v>1260</v>
      </c>
    </row>
    <row r="5170" spans="1:20" outlineLevel="2" x14ac:dyDescent="0.25">
      <c r="A5170" t="s">
        <v>418</v>
      </c>
      <c r="B5170" t="str">
        <f t="shared" si="1739"/>
        <v>E3569 (GIF) O/H Conductor, LSR-4</v>
      </c>
      <c r="C5170" s="19" t="s">
        <v>1230</v>
      </c>
      <c r="E5170" s="27">
        <v>43220</v>
      </c>
      <c r="F5170" s="249">
        <v>3022875.39</v>
      </c>
      <c r="G5170" s="67">
        <v>1.6E-2</v>
      </c>
      <c r="H5170" s="250">
        <v>4030.5</v>
      </c>
      <c r="I5170" s="249">
        <f t="shared" si="1740"/>
        <v>3022875.39</v>
      </c>
      <c r="J5170" s="67">
        <f t="shared" si="1738"/>
        <v>1.6E-2</v>
      </c>
      <c r="K5170" s="259">
        <f t="shared" si="1741"/>
        <v>4030.5005200000001</v>
      </c>
      <c r="L5170" s="250">
        <f t="shared" si="1729"/>
        <v>0</v>
      </c>
      <c r="M5170" s="19" t="s">
        <v>1260</v>
      </c>
      <c r="O5170" s="32" t="str">
        <f t="shared" si="1742"/>
        <v>E356</v>
      </c>
      <c r="P5170" s="318"/>
      <c r="T5170" s="19" t="s">
        <v>1260</v>
      </c>
    </row>
    <row r="5171" spans="1:20" outlineLevel="2" x14ac:dyDescent="0.25">
      <c r="A5171" t="s">
        <v>418</v>
      </c>
      <c r="B5171" t="str">
        <f t="shared" si="1739"/>
        <v>E3569 (GIF) O/H Conductor, LSR-5</v>
      </c>
      <c r="C5171" s="19" t="s">
        <v>1230</v>
      </c>
      <c r="E5171" s="27">
        <v>43251</v>
      </c>
      <c r="F5171" s="249">
        <v>3022875.39</v>
      </c>
      <c r="G5171" s="67">
        <v>1.6E-2</v>
      </c>
      <c r="H5171" s="250">
        <v>4030.5</v>
      </c>
      <c r="I5171" s="249">
        <f t="shared" si="1740"/>
        <v>3022875.39</v>
      </c>
      <c r="J5171" s="67">
        <f t="shared" si="1738"/>
        <v>1.6E-2</v>
      </c>
      <c r="K5171" s="259">
        <f t="shared" si="1741"/>
        <v>4030.5005200000001</v>
      </c>
      <c r="L5171" s="250">
        <f t="shared" si="1729"/>
        <v>0</v>
      </c>
      <c r="M5171" s="19" t="s">
        <v>1260</v>
      </c>
      <c r="O5171" s="32" t="str">
        <f t="shared" si="1742"/>
        <v>E356</v>
      </c>
      <c r="P5171" s="318"/>
      <c r="T5171" s="19" t="s">
        <v>1260</v>
      </c>
    </row>
    <row r="5172" spans="1:20" outlineLevel="2" x14ac:dyDescent="0.25">
      <c r="A5172" t="s">
        <v>418</v>
      </c>
      <c r="B5172" t="str">
        <f t="shared" si="1739"/>
        <v>E3569 (GIF) O/H Conductor, LSR-6</v>
      </c>
      <c r="C5172" s="19" t="s">
        <v>1230</v>
      </c>
      <c r="E5172" s="27">
        <v>43281</v>
      </c>
      <c r="F5172" s="249">
        <v>3022875.39</v>
      </c>
      <c r="G5172" s="67">
        <v>1.6E-2</v>
      </c>
      <c r="H5172" s="250">
        <v>4030.5</v>
      </c>
      <c r="I5172" s="249">
        <f t="shared" si="1740"/>
        <v>3022875.39</v>
      </c>
      <c r="J5172" s="67">
        <f t="shared" si="1738"/>
        <v>1.6E-2</v>
      </c>
      <c r="K5172" s="259">
        <f t="shared" si="1741"/>
        <v>4030.5005200000001</v>
      </c>
      <c r="L5172" s="250">
        <f t="shared" si="1729"/>
        <v>0</v>
      </c>
      <c r="M5172" s="19" t="s">
        <v>1260</v>
      </c>
      <c r="O5172" s="32" t="str">
        <f t="shared" si="1742"/>
        <v>E356</v>
      </c>
      <c r="P5172" s="318"/>
      <c r="T5172" s="19" t="s">
        <v>1260</v>
      </c>
    </row>
    <row r="5173" spans="1:20" outlineLevel="2" x14ac:dyDescent="0.25">
      <c r="A5173" t="s">
        <v>418</v>
      </c>
      <c r="B5173" t="str">
        <f t="shared" si="1739"/>
        <v>E3569 (GIF) O/H Conductor, LSR-7</v>
      </c>
      <c r="C5173" s="19" t="s">
        <v>1230</v>
      </c>
      <c r="E5173" s="27">
        <v>43312</v>
      </c>
      <c r="F5173" s="249">
        <v>3022875.39</v>
      </c>
      <c r="G5173" s="67">
        <v>1.6E-2</v>
      </c>
      <c r="H5173" s="250">
        <v>4030.5</v>
      </c>
      <c r="I5173" s="249">
        <f t="shared" si="1740"/>
        <v>3022875.39</v>
      </c>
      <c r="J5173" s="67">
        <f t="shared" si="1738"/>
        <v>1.6E-2</v>
      </c>
      <c r="K5173" s="259">
        <f t="shared" si="1741"/>
        <v>4030.5005200000001</v>
      </c>
      <c r="L5173" s="250">
        <f t="shared" si="1729"/>
        <v>0</v>
      </c>
      <c r="M5173" s="19" t="s">
        <v>1260</v>
      </c>
      <c r="O5173" s="32" t="str">
        <f t="shared" si="1742"/>
        <v>E356</v>
      </c>
      <c r="P5173" s="318"/>
      <c r="T5173" s="19" t="s">
        <v>1260</v>
      </c>
    </row>
    <row r="5174" spans="1:20" outlineLevel="2" x14ac:dyDescent="0.25">
      <c r="A5174" t="s">
        <v>418</v>
      </c>
      <c r="B5174" t="str">
        <f t="shared" si="1739"/>
        <v>E3569 (GIF) O/H Conductor, LSR-8</v>
      </c>
      <c r="C5174" s="19" t="s">
        <v>1230</v>
      </c>
      <c r="E5174" s="27">
        <v>43343</v>
      </c>
      <c r="F5174" s="249">
        <v>3022875.39</v>
      </c>
      <c r="G5174" s="67">
        <v>1.6E-2</v>
      </c>
      <c r="H5174" s="250">
        <v>4030.5</v>
      </c>
      <c r="I5174" s="249">
        <f t="shared" si="1740"/>
        <v>3022875.39</v>
      </c>
      <c r="J5174" s="67">
        <f t="shared" si="1738"/>
        <v>1.6E-2</v>
      </c>
      <c r="K5174" s="259">
        <f t="shared" si="1741"/>
        <v>4030.5005200000001</v>
      </c>
      <c r="L5174" s="250">
        <f t="shared" si="1729"/>
        <v>0</v>
      </c>
      <c r="M5174" s="19" t="s">
        <v>1260</v>
      </c>
      <c r="O5174" s="32" t="str">
        <f t="shared" si="1742"/>
        <v>E356</v>
      </c>
      <c r="P5174" s="318"/>
      <c r="T5174" s="19" t="s">
        <v>1260</v>
      </c>
    </row>
    <row r="5175" spans="1:20" outlineLevel="2" x14ac:dyDescent="0.25">
      <c r="A5175" t="s">
        <v>418</v>
      </c>
      <c r="B5175" t="str">
        <f t="shared" si="1739"/>
        <v>E3569 (GIF) O/H Conductor, LSR-9</v>
      </c>
      <c r="C5175" s="19" t="s">
        <v>1230</v>
      </c>
      <c r="E5175" s="27">
        <v>43373</v>
      </c>
      <c r="F5175" s="249">
        <v>3022875.39</v>
      </c>
      <c r="G5175" s="67">
        <v>1.6E-2</v>
      </c>
      <c r="H5175" s="250">
        <v>4030.5</v>
      </c>
      <c r="I5175" s="249">
        <f t="shared" si="1740"/>
        <v>3022875.39</v>
      </c>
      <c r="J5175" s="67">
        <f t="shared" si="1738"/>
        <v>1.6E-2</v>
      </c>
      <c r="K5175" s="259">
        <f t="shared" si="1741"/>
        <v>4030.5005200000001</v>
      </c>
      <c r="L5175" s="250">
        <f t="shared" si="1729"/>
        <v>0</v>
      </c>
      <c r="M5175" s="19" t="s">
        <v>1260</v>
      </c>
      <c r="O5175" s="32" t="str">
        <f t="shared" si="1742"/>
        <v>E356</v>
      </c>
      <c r="P5175" s="318"/>
      <c r="T5175" s="19" t="s">
        <v>1260</v>
      </c>
    </row>
    <row r="5176" spans="1:20" outlineLevel="2" x14ac:dyDescent="0.25">
      <c r="A5176" t="s">
        <v>418</v>
      </c>
      <c r="B5176" t="str">
        <f t="shared" si="1739"/>
        <v>E3569 (GIF) O/H Conductor, LSR-10</v>
      </c>
      <c r="C5176" s="19" t="s">
        <v>1230</v>
      </c>
      <c r="E5176" s="27">
        <v>43404</v>
      </c>
      <c r="F5176" s="249">
        <v>3022875.39</v>
      </c>
      <c r="G5176" s="67">
        <v>1.6E-2</v>
      </c>
      <c r="H5176" s="250">
        <v>4030.5</v>
      </c>
      <c r="I5176" s="249">
        <f t="shared" si="1740"/>
        <v>3022875.39</v>
      </c>
      <c r="J5176" s="67">
        <f t="shared" si="1738"/>
        <v>1.6E-2</v>
      </c>
      <c r="K5176" s="259">
        <f t="shared" si="1741"/>
        <v>4030.5005200000001</v>
      </c>
      <c r="L5176" s="250">
        <f t="shared" si="1729"/>
        <v>0</v>
      </c>
      <c r="M5176" s="19" t="s">
        <v>1260</v>
      </c>
      <c r="O5176" s="32" t="str">
        <f t="shared" si="1742"/>
        <v>E356</v>
      </c>
      <c r="P5176" s="318"/>
      <c r="T5176" s="19" t="s">
        <v>1260</v>
      </c>
    </row>
    <row r="5177" spans="1:20" outlineLevel="2" x14ac:dyDescent="0.25">
      <c r="A5177" t="s">
        <v>418</v>
      </c>
      <c r="B5177" t="str">
        <f t="shared" si="1739"/>
        <v>E3569 (GIF) O/H Conductor, LSR-11</v>
      </c>
      <c r="C5177" s="19" t="s">
        <v>1230</v>
      </c>
      <c r="E5177" s="27">
        <v>43434</v>
      </c>
      <c r="F5177" s="249">
        <v>3022875.39</v>
      </c>
      <c r="G5177" s="67">
        <v>1.6E-2</v>
      </c>
      <c r="H5177" s="250">
        <v>4030.5</v>
      </c>
      <c r="I5177" s="249">
        <f t="shared" si="1740"/>
        <v>3022875.39</v>
      </c>
      <c r="J5177" s="67">
        <f t="shared" si="1738"/>
        <v>1.6E-2</v>
      </c>
      <c r="K5177" s="259">
        <f t="shared" si="1741"/>
        <v>4030.5005200000001</v>
      </c>
      <c r="L5177" s="250">
        <f t="shared" si="1729"/>
        <v>0</v>
      </c>
      <c r="M5177" s="19" t="s">
        <v>1260</v>
      </c>
      <c r="O5177" s="32" t="str">
        <f t="shared" si="1742"/>
        <v>E356</v>
      </c>
      <c r="P5177" s="318"/>
      <c r="T5177" s="19" t="s">
        <v>1260</v>
      </c>
    </row>
    <row r="5178" spans="1:20" outlineLevel="2" x14ac:dyDescent="0.25">
      <c r="A5178" t="s">
        <v>418</v>
      </c>
      <c r="B5178" t="str">
        <f t="shared" si="1739"/>
        <v>E3569 (GIF) O/H Conductor, LSR-12</v>
      </c>
      <c r="C5178" s="19" t="s">
        <v>1230</v>
      </c>
      <c r="E5178" s="27">
        <v>43465</v>
      </c>
      <c r="F5178" s="249">
        <v>3022875.39</v>
      </c>
      <c r="G5178" s="67">
        <v>1.6E-2</v>
      </c>
      <c r="H5178" s="250">
        <v>4030.5</v>
      </c>
      <c r="I5178" s="249">
        <f t="shared" si="1740"/>
        <v>3022875.39</v>
      </c>
      <c r="J5178" s="67">
        <f t="shared" si="1738"/>
        <v>1.6E-2</v>
      </c>
      <c r="K5178" s="259">
        <f t="shared" si="1741"/>
        <v>4030.5005200000001</v>
      </c>
      <c r="L5178" s="250">
        <f t="shared" si="1729"/>
        <v>0</v>
      </c>
      <c r="M5178" s="19" t="s">
        <v>1260</v>
      </c>
      <c r="O5178" s="32" t="str">
        <f t="shared" si="1742"/>
        <v>E356</v>
      </c>
      <c r="P5178" s="318"/>
      <c r="T5178" s="19" t="s">
        <v>1260</v>
      </c>
    </row>
    <row r="5179" spans="1:20" s="19" customFormat="1" ht="15.75" outlineLevel="1" collapsed="1" thickBot="1" x14ac:dyDescent="0.3">
      <c r="A5179" s="28" t="s">
        <v>1021</v>
      </c>
      <c r="C5179" s="20" t="s">
        <v>1233</v>
      </c>
      <c r="E5179" s="104" t="s">
        <v>1266</v>
      </c>
      <c r="F5179" s="29"/>
      <c r="G5179" s="30"/>
      <c r="H5179" s="41">
        <f>SUBTOTAL(9,H5167:H5178)</f>
        <v>48366</v>
      </c>
      <c r="I5179" s="29"/>
      <c r="J5179" s="30">
        <f t="shared" si="1738"/>
        <v>0</v>
      </c>
      <c r="K5179" s="41">
        <f>SUBTOTAL(9,K5167:K5178)</f>
        <v>48366.00624000001</v>
      </c>
      <c r="L5179" s="41">
        <f t="shared" si="1729"/>
        <v>0.01</v>
      </c>
      <c r="O5179" s="32" t="str">
        <f>LEFT(A5179,5)</f>
        <v>E3569</v>
      </c>
      <c r="P5179" s="318">
        <f>-L5179/2</f>
        <v>-5.0000000000000001E-3</v>
      </c>
    </row>
    <row r="5180" spans="1:20" ht="15.75" outlineLevel="2" thickTop="1" x14ac:dyDescent="0.25">
      <c r="A5180" t="s">
        <v>419</v>
      </c>
      <c r="B5180" t="str">
        <f t="shared" ref="B5180:B5191" si="1743">CONCATENATE(A5180,"-",MONTH(E5180))</f>
        <v>E3577 TSM U/G Conduit-1</v>
      </c>
      <c r="C5180" s="19" t="s">
        <v>1230</v>
      </c>
      <c r="E5180" s="27">
        <v>43131</v>
      </c>
      <c r="F5180" s="249">
        <v>700574.85</v>
      </c>
      <c r="G5180" s="67">
        <v>2.5499999999999998E-2</v>
      </c>
      <c r="H5180" s="250">
        <v>1488.72</v>
      </c>
      <c r="I5180" s="249">
        <f t="shared" ref="I5180:I5191" si="1744">VLOOKUP(CONCATENATE(A5180,"-12"),$B$6:$F$7816,5,FALSE)</f>
        <v>700574.85</v>
      </c>
      <c r="J5180" s="67">
        <f t="shared" si="1738"/>
        <v>2.5499999999999998E-2</v>
      </c>
      <c r="K5180" s="259">
        <f t="shared" ref="K5180:K5191" si="1745">I5180*J5180/12</f>
        <v>1488.7215562499998</v>
      </c>
      <c r="L5180" s="250">
        <f t="shared" si="1729"/>
        <v>0</v>
      </c>
      <c r="M5180" s="19" t="s">
        <v>1260</v>
      </c>
      <c r="O5180" s="32" t="str">
        <f t="shared" ref="O5180:O5191" si="1746">LEFT(A5180,4)</f>
        <v>E357</v>
      </c>
      <c r="P5180" s="318"/>
      <c r="T5180" s="19" t="s">
        <v>1260</v>
      </c>
    </row>
    <row r="5181" spans="1:20" outlineLevel="2" x14ac:dyDescent="0.25">
      <c r="A5181" t="s">
        <v>419</v>
      </c>
      <c r="B5181" t="str">
        <f t="shared" si="1743"/>
        <v>E3577 TSM U/G Conduit-2</v>
      </c>
      <c r="C5181" s="19" t="s">
        <v>1230</v>
      </c>
      <c r="E5181" s="27">
        <v>43159</v>
      </c>
      <c r="F5181" s="249">
        <v>700574.85</v>
      </c>
      <c r="G5181" s="67">
        <v>2.5499999999999998E-2</v>
      </c>
      <c r="H5181" s="250">
        <v>1488.72</v>
      </c>
      <c r="I5181" s="249">
        <f t="shared" si="1744"/>
        <v>700574.85</v>
      </c>
      <c r="J5181" s="67">
        <f t="shared" si="1738"/>
        <v>2.5499999999999998E-2</v>
      </c>
      <c r="K5181" s="259">
        <f t="shared" si="1745"/>
        <v>1488.7215562499998</v>
      </c>
      <c r="L5181" s="250">
        <f t="shared" si="1729"/>
        <v>0</v>
      </c>
      <c r="M5181" s="19" t="s">
        <v>1260</v>
      </c>
      <c r="O5181" s="32" t="str">
        <f t="shared" si="1746"/>
        <v>E357</v>
      </c>
      <c r="P5181" s="318"/>
      <c r="T5181" s="19" t="s">
        <v>1260</v>
      </c>
    </row>
    <row r="5182" spans="1:20" outlineLevel="2" x14ac:dyDescent="0.25">
      <c r="A5182" t="s">
        <v>419</v>
      </c>
      <c r="B5182" t="str">
        <f t="shared" si="1743"/>
        <v>E3577 TSM U/G Conduit-3</v>
      </c>
      <c r="C5182" s="19" t="s">
        <v>1230</v>
      </c>
      <c r="E5182" s="27">
        <v>43190</v>
      </c>
      <c r="F5182" s="249">
        <v>700574.85</v>
      </c>
      <c r="G5182" s="67">
        <v>2.5499999999999998E-2</v>
      </c>
      <c r="H5182" s="250">
        <v>1488.72</v>
      </c>
      <c r="I5182" s="249">
        <f t="shared" si="1744"/>
        <v>700574.85</v>
      </c>
      <c r="J5182" s="67">
        <f t="shared" si="1738"/>
        <v>2.5499999999999998E-2</v>
      </c>
      <c r="K5182" s="259">
        <f t="shared" si="1745"/>
        <v>1488.7215562499998</v>
      </c>
      <c r="L5182" s="250">
        <f t="shared" si="1729"/>
        <v>0</v>
      </c>
      <c r="M5182" s="19" t="s">
        <v>1260</v>
      </c>
      <c r="O5182" s="32" t="str">
        <f t="shared" si="1746"/>
        <v>E357</v>
      </c>
      <c r="P5182" s="318"/>
      <c r="T5182" s="19" t="s">
        <v>1260</v>
      </c>
    </row>
    <row r="5183" spans="1:20" outlineLevel="2" x14ac:dyDescent="0.25">
      <c r="A5183" t="s">
        <v>419</v>
      </c>
      <c r="B5183" t="str">
        <f t="shared" si="1743"/>
        <v>E3577 TSM U/G Conduit-4</v>
      </c>
      <c r="C5183" s="19" t="s">
        <v>1230</v>
      </c>
      <c r="E5183" s="27">
        <v>43220</v>
      </c>
      <c r="F5183" s="249">
        <v>700574.85</v>
      </c>
      <c r="G5183" s="67">
        <v>2.5499999999999998E-2</v>
      </c>
      <c r="H5183" s="250">
        <v>1488.72</v>
      </c>
      <c r="I5183" s="249">
        <f t="shared" si="1744"/>
        <v>700574.85</v>
      </c>
      <c r="J5183" s="67">
        <f t="shared" si="1738"/>
        <v>2.5499999999999998E-2</v>
      </c>
      <c r="K5183" s="259">
        <f t="shared" si="1745"/>
        <v>1488.7215562499998</v>
      </c>
      <c r="L5183" s="250">
        <f t="shared" si="1729"/>
        <v>0</v>
      </c>
      <c r="M5183" s="19" t="s">
        <v>1260</v>
      </c>
      <c r="O5183" s="32" t="str">
        <f t="shared" si="1746"/>
        <v>E357</v>
      </c>
      <c r="P5183" s="318"/>
      <c r="T5183" s="19" t="s">
        <v>1260</v>
      </c>
    </row>
    <row r="5184" spans="1:20" outlineLevel="2" x14ac:dyDescent="0.25">
      <c r="A5184" t="s">
        <v>419</v>
      </c>
      <c r="B5184" t="str">
        <f t="shared" si="1743"/>
        <v>E3577 TSM U/G Conduit-5</v>
      </c>
      <c r="C5184" s="19" t="s">
        <v>1230</v>
      </c>
      <c r="E5184" s="27">
        <v>43251</v>
      </c>
      <c r="F5184" s="249">
        <v>700574.85</v>
      </c>
      <c r="G5184" s="67">
        <v>2.5499999999999998E-2</v>
      </c>
      <c r="H5184" s="250">
        <v>1488.72</v>
      </c>
      <c r="I5184" s="249">
        <f t="shared" si="1744"/>
        <v>700574.85</v>
      </c>
      <c r="J5184" s="67">
        <f t="shared" si="1738"/>
        <v>2.5499999999999998E-2</v>
      </c>
      <c r="K5184" s="259">
        <f t="shared" si="1745"/>
        <v>1488.7215562499998</v>
      </c>
      <c r="L5184" s="250">
        <f t="shared" si="1729"/>
        <v>0</v>
      </c>
      <c r="M5184" s="19" t="s">
        <v>1260</v>
      </c>
      <c r="O5184" s="32" t="str">
        <f t="shared" si="1746"/>
        <v>E357</v>
      </c>
      <c r="P5184" s="318"/>
      <c r="T5184" s="19" t="s">
        <v>1260</v>
      </c>
    </row>
    <row r="5185" spans="1:20" outlineLevel="2" x14ac:dyDescent="0.25">
      <c r="A5185" t="s">
        <v>419</v>
      </c>
      <c r="B5185" t="str">
        <f t="shared" si="1743"/>
        <v>E3577 TSM U/G Conduit-6</v>
      </c>
      <c r="C5185" s="19" t="s">
        <v>1230</v>
      </c>
      <c r="E5185" s="27">
        <v>43281</v>
      </c>
      <c r="F5185" s="249">
        <v>700574.85</v>
      </c>
      <c r="G5185" s="67">
        <v>2.5499999999999998E-2</v>
      </c>
      <c r="H5185" s="250">
        <v>1488.72</v>
      </c>
      <c r="I5185" s="249">
        <f t="shared" si="1744"/>
        <v>700574.85</v>
      </c>
      <c r="J5185" s="67">
        <f t="shared" si="1738"/>
        <v>2.5499999999999998E-2</v>
      </c>
      <c r="K5185" s="259">
        <f t="shared" si="1745"/>
        <v>1488.7215562499998</v>
      </c>
      <c r="L5185" s="250">
        <f t="shared" si="1729"/>
        <v>0</v>
      </c>
      <c r="M5185" s="19" t="s">
        <v>1260</v>
      </c>
      <c r="O5185" s="32" t="str">
        <f t="shared" si="1746"/>
        <v>E357</v>
      </c>
      <c r="P5185" s="318"/>
      <c r="T5185" s="19" t="s">
        <v>1260</v>
      </c>
    </row>
    <row r="5186" spans="1:20" outlineLevel="2" x14ac:dyDescent="0.25">
      <c r="A5186" t="s">
        <v>419</v>
      </c>
      <c r="B5186" t="str">
        <f t="shared" si="1743"/>
        <v>E3577 TSM U/G Conduit-7</v>
      </c>
      <c r="C5186" s="19" t="s">
        <v>1230</v>
      </c>
      <c r="E5186" s="27">
        <v>43312</v>
      </c>
      <c r="F5186" s="249">
        <v>700574.85</v>
      </c>
      <c r="G5186" s="67">
        <v>2.5499999999999998E-2</v>
      </c>
      <c r="H5186" s="250">
        <v>1488.72</v>
      </c>
      <c r="I5186" s="249">
        <f t="shared" si="1744"/>
        <v>700574.85</v>
      </c>
      <c r="J5186" s="67">
        <f t="shared" si="1738"/>
        <v>2.5499999999999998E-2</v>
      </c>
      <c r="K5186" s="259">
        <f t="shared" si="1745"/>
        <v>1488.7215562499998</v>
      </c>
      <c r="L5186" s="250">
        <f t="shared" si="1729"/>
        <v>0</v>
      </c>
      <c r="M5186" s="19" t="s">
        <v>1260</v>
      </c>
      <c r="O5186" s="32" t="str">
        <f t="shared" si="1746"/>
        <v>E357</v>
      </c>
      <c r="P5186" s="318"/>
      <c r="T5186" s="19" t="s">
        <v>1260</v>
      </c>
    </row>
    <row r="5187" spans="1:20" outlineLevel="2" x14ac:dyDescent="0.25">
      <c r="A5187" t="s">
        <v>419</v>
      </c>
      <c r="B5187" t="str">
        <f t="shared" si="1743"/>
        <v>E3577 TSM U/G Conduit-8</v>
      </c>
      <c r="C5187" s="19" t="s">
        <v>1230</v>
      </c>
      <c r="E5187" s="27">
        <v>43343</v>
      </c>
      <c r="F5187" s="249">
        <v>700574.85</v>
      </c>
      <c r="G5187" s="67">
        <v>2.5499999999999998E-2</v>
      </c>
      <c r="H5187" s="250">
        <v>1488.72</v>
      </c>
      <c r="I5187" s="249">
        <f t="shared" si="1744"/>
        <v>700574.85</v>
      </c>
      <c r="J5187" s="67">
        <f t="shared" si="1738"/>
        <v>2.5499999999999998E-2</v>
      </c>
      <c r="K5187" s="259">
        <f t="shared" si="1745"/>
        <v>1488.7215562499998</v>
      </c>
      <c r="L5187" s="250">
        <f t="shared" si="1729"/>
        <v>0</v>
      </c>
      <c r="M5187" s="19" t="s">
        <v>1260</v>
      </c>
      <c r="O5187" s="32" t="str">
        <f t="shared" si="1746"/>
        <v>E357</v>
      </c>
      <c r="P5187" s="318"/>
      <c r="T5187" s="19" t="s">
        <v>1260</v>
      </c>
    </row>
    <row r="5188" spans="1:20" outlineLevel="2" x14ac:dyDescent="0.25">
      <c r="A5188" t="s">
        <v>419</v>
      </c>
      <c r="B5188" t="str">
        <f t="shared" si="1743"/>
        <v>E3577 TSM U/G Conduit-9</v>
      </c>
      <c r="C5188" s="19" t="s">
        <v>1230</v>
      </c>
      <c r="E5188" s="27">
        <v>43373</v>
      </c>
      <c r="F5188" s="249">
        <v>700574.85</v>
      </c>
      <c r="G5188" s="67">
        <v>2.5499999999999998E-2</v>
      </c>
      <c r="H5188" s="250">
        <v>1488.72</v>
      </c>
      <c r="I5188" s="249">
        <f t="shared" si="1744"/>
        <v>700574.85</v>
      </c>
      <c r="J5188" s="67">
        <f t="shared" si="1738"/>
        <v>2.5499999999999998E-2</v>
      </c>
      <c r="K5188" s="259">
        <f t="shared" si="1745"/>
        <v>1488.7215562499998</v>
      </c>
      <c r="L5188" s="250">
        <f t="shared" si="1729"/>
        <v>0</v>
      </c>
      <c r="M5188" s="19" t="s">
        <v>1260</v>
      </c>
      <c r="O5188" s="32" t="str">
        <f t="shared" si="1746"/>
        <v>E357</v>
      </c>
      <c r="P5188" s="318"/>
      <c r="T5188" s="19" t="s">
        <v>1260</v>
      </c>
    </row>
    <row r="5189" spans="1:20" outlineLevel="2" x14ac:dyDescent="0.25">
      <c r="A5189" t="s">
        <v>419</v>
      </c>
      <c r="B5189" t="str">
        <f t="shared" si="1743"/>
        <v>E3577 TSM U/G Conduit-10</v>
      </c>
      <c r="C5189" s="19" t="s">
        <v>1230</v>
      </c>
      <c r="E5189" s="27">
        <v>43404</v>
      </c>
      <c r="F5189" s="249">
        <v>700574.85</v>
      </c>
      <c r="G5189" s="67">
        <v>2.5499999999999998E-2</v>
      </c>
      <c r="H5189" s="250">
        <v>1488.72</v>
      </c>
      <c r="I5189" s="249">
        <f t="shared" si="1744"/>
        <v>700574.85</v>
      </c>
      <c r="J5189" s="67">
        <f t="shared" si="1738"/>
        <v>2.5499999999999998E-2</v>
      </c>
      <c r="K5189" s="259">
        <f t="shared" si="1745"/>
        <v>1488.7215562499998</v>
      </c>
      <c r="L5189" s="250">
        <f t="shared" si="1729"/>
        <v>0</v>
      </c>
      <c r="M5189" s="19" t="s">
        <v>1260</v>
      </c>
      <c r="O5189" s="32" t="str">
        <f t="shared" si="1746"/>
        <v>E357</v>
      </c>
      <c r="P5189" s="318"/>
      <c r="T5189" s="19" t="s">
        <v>1260</v>
      </c>
    </row>
    <row r="5190" spans="1:20" outlineLevel="2" x14ac:dyDescent="0.25">
      <c r="A5190" t="s">
        <v>419</v>
      </c>
      <c r="B5190" t="str">
        <f t="shared" si="1743"/>
        <v>E3577 TSM U/G Conduit-11</v>
      </c>
      <c r="C5190" s="19" t="s">
        <v>1230</v>
      </c>
      <c r="E5190" s="27">
        <v>43434</v>
      </c>
      <c r="F5190" s="249">
        <v>700574.85</v>
      </c>
      <c r="G5190" s="67">
        <v>2.5499999999999998E-2</v>
      </c>
      <c r="H5190" s="250">
        <v>1488.72</v>
      </c>
      <c r="I5190" s="249">
        <f t="shared" si="1744"/>
        <v>700574.85</v>
      </c>
      <c r="J5190" s="67">
        <f t="shared" si="1738"/>
        <v>2.5499999999999998E-2</v>
      </c>
      <c r="K5190" s="259">
        <f t="shared" si="1745"/>
        <v>1488.7215562499998</v>
      </c>
      <c r="L5190" s="250">
        <f t="shared" si="1729"/>
        <v>0</v>
      </c>
      <c r="M5190" s="19" t="s">
        <v>1260</v>
      </c>
      <c r="O5190" s="32" t="str">
        <f t="shared" si="1746"/>
        <v>E357</v>
      </c>
      <c r="P5190" s="318"/>
      <c r="T5190" s="19" t="s">
        <v>1260</v>
      </c>
    </row>
    <row r="5191" spans="1:20" outlineLevel="2" x14ac:dyDescent="0.25">
      <c r="A5191" t="s">
        <v>419</v>
      </c>
      <c r="B5191" t="str">
        <f t="shared" si="1743"/>
        <v>E3577 TSM U/G Conduit-12</v>
      </c>
      <c r="C5191" s="19" t="s">
        <v>1230</v>
      </c>
      <c r="E5191" s="27">
        <v>43465</v>
      </c>
      <c r="F5191" s="249">
        <v>700574.85</v>
      </c>
      <c r="G5191" s="67">
        <v>2.5499999999999998E-2</v>
      </c>
      <c r="H5191" s="250">
        <v>1488.72</v>
      </c>
      <c r="I5191" s="249">
        <f t="shared" si="1744"/>
        <v>700574.85</v>
      </c>
      <c r="J5191" s="67">
        <f t="shared" si="1738"/>
        <v>2.5499999999999998E-2</v>
      </c>
      <c r="K5191" s="259">
        <f t="shared" si="1745"/>
        <v>1488.7215562499998</v>
      </c>
      <c r="L5191" s="250">
        <f t="shared" si="1729"/>
        <v>0</v>
      </c>
      <c r="M5191" s="19" t="s">
        <v>1260</v>
      </c>
      <c r="O5191" s="32" t="str">
        <f t="shared" si="1746"/>
        <v>E357</v>
      </c>
      <c r="P5191" s="318"/>
      <c r="T5191" s="19" t="s">
        <v>1260</v>
      </c>
    </row>
    <row r="5192" spans="1:20" s="19" customFormat="1" ht="15.75" outlineLevel="1" collapsed="1" thickBot="1" x14ac:dyDescent="0.3">
      <c r="A5192" s="28" t="s">
        <v>1022</v>
      </c>
      <c r="C5192" s="20" t="s">
        <v>1233</v>
      </c>
      <c r="E5192" s="104" t="s">
        <v>1266</v>
      </c>
      <c r="F5192" s="29"/>
      <c r="G5192" s="30"/>
      <c r="H5192" s="41">
        <f>SUBTOTAL(9,H5180:H5191)</f>
        <v>17864.639999999996</v>
      </c>
      <c r="I5192" s="29"/>
      <c r="J5192" s="30">
        <f t="shared" si="1738"/>
        <v>0</v>
      </c>
      <c r="K5192" s="41">
        <f>SUBTOTAL(9,K5180:K5191)</f>
        <v>17864.658675000002</v>
      </c>
      <c r="L5192" s="41">
        <f t="shared" si="1729"/>
        <v>0.02</v>
      </c>
      <c r="O5192" s="32" t="str">
        <f>LEFT(A5192,5)</f>
        <v>E3577</v>
      </c>
      <c r="P5192" s="318">
        <f>-L5192/2</f>
        <v>-0.01</v>
      </c>
    </row>
    <row r="5193" spans="1:20" ht="15.75" outlineLevel="2" thickTop="1" x14ac:dyDescent="0.25">
      <c r="A5193" t="s">
        <v>420</v>
      </c>
      <c r="B5193" t="str">
        <f t="shared" ref="B5193:B5204" si="1747">CONCATENATE(A5193,"-",MONTH(E5193))</f>
        <v>E3579 (GIF)U/G Conduit,TLN-WHD@plnt-1</v>
      </c>
      <c r="C5193" s="19" t="s">
        <v>1230</v>
      </c>
      <c r="E5193" s="27">
        <v>43131</v>
      </c>
      <c r="F5193" s="249">
        <v>510284.37</v>
      </c>
      <c r="G5193" s="67">
        <v>1.7299999999999999E-2</v>
      </c>
      <c r="H5193" s="250">
        <v>735.66</v>
      </c>
      <c r="I5193" s="249">
        <f t="shared" ref="I5193:I5204" si="1748">VLOOKUP(CONCATENATE(A5193,"-12"),$B$6:$F$7816,5,FALSE)</f>
        <v>510284.37</v>
      </c>
      <c r="J5193" s="67">
        <f t="shared" si="1738"/>
        <v>1.7299999999999999E-2</v>
      </c>
      <c r="K5193" s="259">
        <f t="shared" ref="K5193:K5204" si="1749">I5193*J5193/12</f>
        <v>735.65996674999997</v>
      </c>
      <c r="L5193" s="250">
        <f t="shared" si="1729"/>
        <v>0</v>
      </c>
      <c r="M5193" s="19" t="s">
        <v>1260</v>
      </c>
      <c r="O5193" s="32" t="str">
        <f t="shared" ref="O5193:O5204" si="1750">LEFT(A5193,4)</f>
        <v>E357</v>
      </c>
      <c r="P5193" s="318"/>
      <c r="T5193" s="19" t="s">
        <v>1260</v>
      </c>
    </row>
    <row r="5194" spans="1:20" outlineLevel="2" x14ac:dyDescent="0.25">
      <c r="A5194" t="s">
        <v>420</v>
      </c>
      <c r="B5194" t="str">
        <f t="shared" si="1747"/>
        <v>E3579 (GIF)U/G Conduit,TLN-WHD@plnt-2</v>
      </c>
      <c r="C5194" s="19" t="s">
        <v>1230</v>
      </c>
      <c r="E5194" s="27">
        <v>43159</v>
      </c>
      <c r="F5194" s="249">
        <v>510284.37</v>
      </c>
      <c r="G5194" s="67">
        <v>1.7299999999999999E-2</v>
      </c>
      <c r="H5194" s="250">
        <v>735.66</v>
      </c>
      <c r="I5194" s="249">
        <f t="shared" si="1748"/>
        <v>510284.37</v>
      </c>
      <c r="J5194" s="67">
        <f t="shared" si="1738"/>
        <v>1.7299999999999999E-2</v>
      </c>
      <c r="K5194" s="259">
        <f t="shared" si="1749"/>
        <v>735.65996674999997</v>
      </c>
      <c r="L5194" s="250">
        <f t="shared" si="1729"/>
        <v>0</v>
      </c>
      <c r="M5194" s="19" t="s">
        <v>1260</v>
      </c>
      <c r="O5194" s="32" t="str">
        <f t="shared" si="1750"/>
        <v>E357</v>
      </c>
      <c r="P5194" s="318"/>
      <c r="T5194" s="19" t="s">
        <v>1260</v>
      </c>
    </row>
    <row r="5195" spans="1:20" outlineLevel="2" x14ac:dyDescent="0.25">
      <c r="A5195" t="s">
        <v>420</v>
      </c>
      <c r="B5195" t="str">
        <f t="shared" si="1747"/>
        <v>E3579 (GIF)U/G Conduit,TLN-WHD@plnt-3</v>
      </c>
      <c r="C5195" s="19" t="s">
        <v>1230</v>
      </c>
      <c r="E5195" s="27">
        <v>43190</v>
      </c>
      <c r="F5195" s="249">
        <v>510284.37</v>
      </c>
      <c r="G5195" s="67">
        <v>1.7299999999999999E-2</v>
      </c>
      <c r="H5195" s="250">
        <v>735.66</v>
      </c>
      <c r="I5195" s="249">
        <f t="shared" si="1748"/>
        <v>510284.37</v>
      </c>
      <c r="J5195" s="67">
        <f t="shared" si="1738"/>
        <v>1.7299999999999999E-2</v>
      </c>
      <c r="K5195" s="259">
        <f t="shared" si="1749"/>
        <v>735.65996674999997</v>
      </c>
      <c r="L5195" s="250">
        <f t="shared" si="1729"/>
        <v>0</v>
      </c>
      <c r="M5195" s="19" t="s">
        <v>1260</v>
      </c>
      <c r="O5195" s="32" t="str">
        <f t="shared" si="1750"/>
        <v>E357</v>
      </c>
      <c r="P5195" s="318"/>
      <c r="T5195" s="19" t="s">
        <v>1260</v>
      </c>
    </row>
    <row r="5196" spans="1:20" outlineLevel="2" x14ac:dyDescent="0.25">
      <c r="A5196" t="s">
        <v>420</v>
      </c>
      <c r="B5196" t="str">
        <f t="shared" si="1747"/>
        <v>E3579 (GIF)U/G Conduit,TLN-WHD@plnt-4</v>
      </c>
      <c r="C5196" s="19" t="s">
        <v>1230</v>
      </c>
      <c r="E5196" s="27">
        <v>43220</v>
      </c>
      <c r="F5196" s="249">
        <v>510284.37</v>
      </c>
      <c r="G5196" s="67">
        <v>1.7299999999999999E-2</v>
      </c>
      <c r="H5196" s="250">
        <v>735.66</v>
      </c>
      <c r="I5196" s="249">
        <f t="shared" si="1748"/>
        <v>510284.37</v>
      </c>
      <c r="J5196" s="67">
        <f t="shared" si="1738"/>
        <v>1.7299999999999999E-2</v>
      </c>
      <c r="K5196" s="259">
        <f t="shared" si="1749"/>
        <v>735.65996674999997</v>
      </c>
      <c r="L5196" s="250">
        <f t="shared" si="1729"/>
        <v>0</v>
      </c>
      <c r="M5196" s="19" t="s">
        <v>1260</v>
      </c>
      <c r="O5196" s="32" t="str">
        <f t="shared" si="1750"/>
        <v>E357</v>
      </c>
      <c r="P5196" s="318"/>
      <c r="T5196" s="19" t="s">
        <v>1260</v>
      </c>
    </row>
    <row r="5197" spans="1:20" outlineLevel="2" x14ac:dyDescent="0.25">
      <c r="A5197" t="s">
        <v>420</v>
      </c>
      <c r="B5197" t="str">
        <f t="shared" si="1747"/>
        <v>E3579 (GIF)U/G Conduit,TLN-WHD@plnt-5</v>
      </c>
      <c r="C5197" s="19" t="s">
        <v>1230</v>
      </c>
      <c r="E5197" s="27">
        <v>43251</v>
      </c>
      <c r="F5197" s="249">
        <v>510284.37</v>
      </c>
      <c r="G5197" s="67">
        <v>1.7299999999999999E-2</v>
      </c>
      <c r="H5197" s="250">
        <v>735.66</v>
      </c>
      <c r="I5197" s="249">
        <f t="shared" si="1748"/>
        <v>510284.37</v>
      </c>
      <c r="J5197" s="67">
        <f t="shared" si="1738"/>
        <v>1.7299999999999999E-2</v>
      </c>
      <c r="K5197" s="259">
        <f t="shared" si="1749"/>
        <v>735.65996674999997</v>
      </c>
      <c r="L5197" s="250">
        <f t="shared" si="1729"/>
        <v>0</v>
      </c>
      <c r="M5197" s="19" t="s">
        <v>1260</v>
      </c>
      <c r="O5197" s="32" t="str">
        <f t="shared" si="1750"/>
        <v>E357</v>
      </c>
      <c r="P5197" s="318"/>
      <c r="T5197" s="19" t="s">
        <v>1260</v>
      </c>
    </row>
    <row r="5198" spans="1:20" outlineLevel="2" x14ac:dyDescent="0.25">
      <c r="A5198" t="s">
        <v>420</v>
      </c>
      <c r="B5198" t="str">
        <f t="shared" si="1747"/>
        <v>E3579 (GIF)U/G Conduit,TLN-WHD@plnt-6</v>
      </c>
      <c r="C5198" s="19" t="s">
        <v>1230</v>
      </c>
      <c r="E5198" s="27">
        <v>43281</v>
      </c>
      <c r="F5198" s="249">
        <v>510284.37</v>
      </c>
      <c r="G5198" s="67">
        <v>1.7299999999999999E-2</v>
      </c>
      <c r="H5198" s="250">
        <v>735.66</v>
      </c>
      <c r="I5198" s="249">
        <f t="shared" si="1748"/>
        <v>510284.37</v>
      </c>
      <c r="J5198" s="67">
        <f t="shared" si="1738"/>
        <v>1.7299999999999999E-2</v>
      </c>
      <c r="K5198" s="259">
        <f t="shared" si="1749"/>
        <v>735.65996674999997</v>
      </c>
      <c r="L5198" s="250">
        <f t="shared" si="1729"/>
        <v>0</v>
      </c>
      <c r="M5198" s="19" t="s">
        <v>1260</v>
      </c>
      <c r="O5198" s="32" t="str">
        <f t="shared" si="1750"/>
        <v>E357</v>
      </c>
      <c r="P5198" s="318"/>
      <c r="T5198" s="19" t="s">
        <v>1260</v>
      </c>
    </row>
    <row r="5199" spans="1:20" outlineLevel="2" x14ac:dyDescent="0.25">
      <c r="A5199" t="s">
        <v>420</v>
      </c>
      <c r="B5199" t="str">
        <f t="shared" si="1747"/>
        <v>E3579 (GIF)U/G Conduit,TLN-WHD@plnt-7</v>
      </c>
      <c r="C5199" s="19" t="s">
        <v>1230</v>
      </c>
      <c r="E5199" s="27">
        <v>43312</v>
      </c>
      <c r="F5199" s="249">
        <v>510284.37</v>
      </c>
      <c r="G5199" s="67">
        <v>1.7299999999999999E-2</v>
      </c>
      <c r="H5199" s="250">
        <v>735.66</v>
      </c>
      <c r="I5199" s="249">
        <f t="shared" si="1748"/>
        <v>510284.37</v>
      </c>
      <c r="J5199" s="67">
        <f t="shared" si="1738"/>
        <v>1.7299999999999999E-2</v>
      </c>
      <c r="K5199" s="259">
        <f t="shared" si="1749"/>
        <v>735.65996674999997</v>
      </c>
      <c r="L5199" s="250">
        <f t="shared" si="1729"/>
        <v>0</v>
      </c>
      <c r="M5199" s="19" t="s">
        <v>1260</v>
      </c>
      <c r="O5199" s="32" t="str">
        <f t="shared" si="1750"/>
        <v>E357</v>
      </c>
      <c r="P5199" s="318"/>
      <c r="T5199" s="19" t="s">
        <v>1260</v>
      </c>
    </row>
    <row r="5200" spans="1:20" outlineLevel="2" x14ac:dyDescent="0.25">
      <c r="A5200" t="s">
        <v>420</v>
      </c>
      <c r="B5200" t="str">
        <f t="shared" si="1747"/>
        <v>E3579 (GIF)U/G Conduit,TLN-WHD@plnt-8</v>
      </c>
      <c r="C5200" s="19" t="s">
        <v>1230</v>
      </c>
      <c r="E5200" s="27">
        <v>43343</v>
      </c>
      <c r="F5200" s="249">
        <v>510284.37</v>
      </c>
      <c r="G5200" s="67">
        <v>1.7299999999999999E-2</v>
      </c>
      <c r="H5200" s="250">
        <v>735.66</v>
      </c>
      <c r="I5200" s="249">
        <f t="shared" si="1748"/>
        <v>510284.37</v>
      </c>
      <c r="J5200" s="67">
        <f t="shared" si="1738"/>
        <v>1.7299999999999999E-2</v>
      </c>
      <c r="K5200" s="259">
        <f t="shared" si="1749"/>
        <v>735.65996674999997</v>
      </c>
      <c r="L5200" s="250">
        <f t="shared" si="1729"/>
        <v>0</v>
      </c>
      <c r="M5200" s="19" t="s">
        <v>1260</v>
      </c>
      <c r="O5200" s="32" t="str">
        <f t="shared" si="1750"/>
        <v>E357</v>
      </c>
      <c r="P5200" s="318"/>
      <c r="T5200" s="19" t="s">
        <v>1260</v>
      </c>
    </row>
    <row r="5201" spans="1:20" outlineLevel="2" x14ac:dyDescent="0.25">
      <c r="A5201" t="s">
        <v>420</v>
      </c>
      <c r="B5201" t="str">
        <f t="shared" si="1747"/>
        <v>E3579 (GIF)U/G Conduit,TLN-WHD@plnt-9</v>
      </c>
      <c r="C5201" s="19" t="s">
        <v>1230</v>
      </c>
      <c r="E5201" s="27">
        <v>43373</v>
      </c>
      <c r="F5201" s="249">
        <v>510284.37</v>
      </c>
      <c r="G5201" s="67">
        <v>1.7299999999999999E-2</v>
      </c>
      <c r="H5201" s="250">
        <v>735.66</v>
      </c>
      <c r="I5201" s="249">
        <f t="shared" si="1748"/>
        <v>510284.37</v>
      </c>
      <c r="J5201" s="67">
        <f t="shared" si="1738"/>
        <v>1.7299999999999999E-2</v>
      </c>
      <c r="K5201" s="259">
        <f t="shared" si="1749"/>
        <v>735.65996674999997</v>
      </c>
      <c r="L5201" s="250">
        <f t="shared" si="1729"/>
        <v>0</v>
      </c>
      <c r="M5201" s="19" t="s">
        <v>1260</v>
      </c>
      <c r="O5201" s="32" t="str">
        <f t="shared" si="1750"/>
        <v>E357</v>
      </c>
      <c r="P5201" s="318"/>
      <c r="T5201" s="19" t="s">
        <v>1260</v>
      </c>
    </row>
    <row r="5202" spans="1:20" outlineLevel="2" x14ac:dyDescent="0.25">
      <c r="A5202" t="s">
        <v>420</v>
      </c>
      <c r="B5202" t="str">
        <f t="shared" si="1747"/>
        <v>E3579 (GIF)U/G Conduit,TLN-WHD@plnt-10</v>
      </c>
      <c r="C5202" s="19" t="s">
        <v>1230</v>
      </c>
      <c r="E5202" s="27">
        <v>43404</v>
      </c>
      <c r="F5202" s="249">
        <v>510284.37</v>
      </c>
      <c r="G5202" s="67">
        <v>1.7299999999999999E-2</v>
      </c>
      <c r="H5202" s="250">
        <v>735.66</v>
      </c>
      <c r="I5202" s="249">
        <f t="shared" si="1748"/>
        <v>510284.37</v>
      </c>
      <c r="J5202" s="67">
        <f t="shared" si="1738"/>
        <v>1.7299999999999999E-2</v>
      </c>
      <c r="K5202" s="259">
        <f t="shared" si="1749"/>
        <v>735.65996674999997</v>
      </c>
      <c r="L5202" s="250">
        <f t="shared" si="1729"/>
        <v>0</v>
      </c>
      <c r="M5202" s="19" t="s">
        <v>1260</v>
      </c>
      <c r="O5202" s="32" t="str">
        <f t="shared" si="1750"/>
        <v>E357</v>
      </c>
      <c r="P5202" s="318"/>
      <c r="T5202" s="19" t="s">
        <v>1260</v>
      </c>
    </row>
    <row r="5203" spans="1:20" outlineLevel="2" x14ac:dyDescent="0.25">
      <c r="A5203" t="s">
        <v>420</v>
      </c>
      <c r="B5203" t="str">
        <f t="shared" si="1747"/>
        <v>E3579 (GIF)U/G Conduit,TLN-WHD@plnt-11</v>
      </c>
      <c r="C5203" s="19" t="s">
        <v>1230</v>
      </c>
      <c r="E5203" s="27">
        <v>43434</v>
      </c>
      <c r="F5203" s="249">
        <v>510284.37</v>
      </c>
      <c r="G5203" s="67">
        <v>1.7299999999999999E-2</v>
      </c>
      <c r="H5203" s="250">
        <v>735.66</v>
      </c>
      <c r="I5203" s="249">
        <f t="shared" si="1748"/>
        <v>510284.37</v>
      </c>
      <c r="J5203" s="67">
        <f t="shared" si="1738"/>
        <v>1.7299999999999999E-2</v>
      </c>
      <c r="K5203" s="259">
        <f t="shared" si="1749"/>
        <v>735.65996674999997</v>
      </c>
      <c r="L5203" s="250">
        <f t="shared" si="1729"/>
        <v>0</v>
      </c>
      <c r="M5203" s="19" t="s">
        <v>1260</v>
      </c>
      <c r="O5203" s="32" t="str">
        <f t="shared" si="1750"/>
        <v>E357</v>
      </c>
      <c r="P5203" s="318"/>
      <c r="T5203" s="19" t="s">
        <v>1260</v>
      </c>
    </row>
    <row r="5204" spans="1:20" outlineLevel="2" x14ac:dyDescent="0.25">
      <c r="A5204" t="s">
        <v>420</v>
      </c>
      <c r="B5204" t="str">
        <f t="shared" si="1747"/>
        <v>E3579 (GIF)U/G Conduit,TLN-WHD@plnt-12</v>
      </c>
      <c r="C5204" s="19" t="s">
        <v>1230</v>
      </c>
      <c r="E5204" s="27">
        <v>43465</v>
      </c>
      <c r="F5204" s="249">
        <v>510284.37</v>
      </c>
      <c r="G5204" s="67">
        <v>1.7299999999999999E-2</v>
      </c>
      <c r="H5204" s="250">
        <v>735.66</v>
      </c>
      <c r="I5204" s="249">
        <f t="shared" si="1748"/>
        <v>510284.37</v>
      </c>
      <c r="J5204" s="67">
        <f t="shared" si="1738"/>
        <v>1.7299999999999999E-2</v>
      </c>
      <c r="K5204" s="259">
        <f t="shared" si="1749"/>
        <v>735.65996674999997</v>
      </c>
      <c r="L5204" s="250">
        <f t="shared" ref="L5204:L5267" si="1751">ROUND(K5204-H5204,2)</f>
        <v>0</v>
      </c>
      <c r="M5204" s="19" t="s">
        <v>1260</v>
      </c>
      <c r="O5204" s="32" t="str">
        <f t="shared" si="1750"/>
        <v>E357</v>
      </c>
      <c r="P5204" s="318"/>
      <c r="T5204" s="19" t="s">
        <v>1260</v>
      </c>
    </row>
    <row r="5205" spans="1:20" s="19" customFormat="1" ht="15.75" outlineLevel="1" collapsed="1" thickBot="1" x14ac:dyDescent="0.3">
      <c r="A5205" s="28" t="s">
        <v>1023</v>
      </c>
      <c r="C5205" s="20" t="s">
        <v>1233</v>
      </c>
      <c r="E5205" s="104" t="s">
        <v>1266</v>
      </c>
      <c r="F5205" s="29"/>
      <c r="G5205" s="30"/>
      <c r="H5205" s="41">
        <f>SUBTOTAL(9,H5193:H5204)</f>
        <v>8827.92</v>
      </c>
      <c r="I5205" s="29"/>
      <c r="J5205" s="30">
        <f t="shared" si="1738"/>
        <v>0</v>
      </c>
      <c r="K5205" s="41">
        <f>SUBTOTAL(9,K5193:K5204)</f>
        <v>8827.9196009999978</v>
      </c>
      <c r="L5205" s="41">
        <f t="shared" si="1751"/>
        <v>0</v>
      </c>
      <c r="O5205" s="32" t="str">
        <f>LEFT(A5205,5)</f>
        <v>E3579</v>
      </c>
      <c r="P5205" s="318">
        <f>-L5205/2</f>
        <v>0</v>
      </c>
    </row>
    <row r="5206" spans="1:20" ht="15.75" outlineLevel="2" thickTop="1" x14ac:dyDescent="0.25">
      <c r="A5206" t="s">
        <v>421</v>
      </c>
      <c r="B5206" t="str">
        <f t="shared" ref="B5206:B5217" si="1752">CONCATENATE(A5206,"-",MONTH(E5206))</f>
        <v>E3587 TSM U/G Conductor/Devices-1</v>
      </c>
      <c r="C5206" s="19" t="s">
        <v>1230</v>
      </c>
      <c r="E5206" s="27">
        <v>43131</v>
      </c>
      <c r="F5206" s="249">
        <v>2932873.15</v>
      </c>
      <c r="G5206" s="67">
        <v>7.4000000000000003E-3</v>
      </c>
      <c r="H5206" s="250">
        <v>1808.61</v>
      </c>
      <c r="I5206" s="249">
        <f t="shared" ref="I5206:I5217" si="1753">VLOOKUP(CONCATENATE(A5206,"-12"),$B$6:$F$7816,5,FALSE)</f>
        <v>2932873.15</v>
      </c>
      <c r="J5206" s="67">
        <f t="shared" si="1738"/>
        <v>7.4000000000000003E-3</v>
      </c>
      <c r="K5206" s="259">
        <f t="shared" ref="K5206:K5217" si="1754">I5206*J5206/12</f>
        <v>1808.6051091666668</v>
      </c>
      <c r="L5206" s="250">
        <f t="shared" si="1751"/>
        <v>0</v>
      </c>
      <c r="M5206" s="19" t="s">
        <v>1260</v>
      </c>
      <c r="O5206" s="32" t="str">
        <f t="shared" ref="O5206:O5217" si="1755">LEFT(A5206,4)</f>
        <v>E358</v>
      </c>
      <c r="P5206" s="318"/>
      <c r="T5206" s="19" t="s">
        <v>1260</v>
      </c>
    </row>
    <row r="5207" spans="1:20" outlineLevel="2" x14ac:dyDescent="0.25">
      <c r="A5207" t="s">
        <v>421</v>
      </c>
      <c r="B5207" t="str">
        <f t="shared" si="1752"/>
        <v>E3587 TSM U/G Conductor/Devices-2</v>
      </c>
      <c r="C5207" s="19" t="s">
        <v>1230</v>
      </c>
      <c r="E5207" s="27">
        <v>43159</v>
      </c>
      <c r="F5207" s="249">
        <v>2932873.15</v>
      </c>
      <c r="G5207" s="67">
        <v>7.4000000000000003E-3</v>
      </c>
      <c r="H5207" s="250">
        <v>1808.61</v>
      </c>
      <c r="I5207" s="249">
        <f t="shared" si="1753"/>
        <v>2932873.15</v>
      </c>
      <c r="J5207" s="67">
        <f t="shared" si="1738"/>
        <v>7.4000000000000003E-3</v>
      </c>
      <c r="K5207" s="259">
        <f t="shared" si="1754"/>
        <v>1808.6051091666668</v>
      </c>
      <c r="L5207" s="250">
        <f t="shared" si="1751"/>
        <v>0</v>
      </c>
      <c r="M5207" s="19" t="s">
        <v>1260</v>
      </c>
      <c r="O5207" s="32" t="str">
        <f t="shared" si="1755"/>
        <v>E358</v>
      </c>
      <c r="P5207" s="318"/>
      <c r="T5207" s="19" t="s">
        <v>1260</v>
      </c>
    </row>
    <row r="5208" spans="1:20" outlineLevel="2" x14ac:dyDescent="0.25">
      <c r="A5208" t="s">
        <v>421</v>
      </c>
      <c r="B5208" t="str">
        <f t="shared" si="1752"/>
        <v>E3587 TSM U/G Conductor/Devices-3</v>
      </c>
      <c r="C5208" s="19" t="s">
        <v>1230</v>
      </c>
      <c r="E5208" s="27">
        <v>43190</v>
      </c>
      <c r="F5208" s="249">
        <v>2932873.15</v>
      </c>
      <c r="G5208" s="67">
        <v>7.4000000000000003E-3</v>
      </c>
      <c r="H5208" s="250">
        <v>1808.61</v>
      </c>
      <c r="I5208" s="249">
        <f t="shared" si="1753"/>
        <v>2932873.15</v>
      </c>
      <c r="J5208" s="67">
        <f t="shared" si="1738"/>
        <v>7.4000000000000003E-3</v>
      </c>
      <c r="K5208" s="259">
        <f t="shared" si="1754"/>
        <v>1808.6051091666668</v>
      </c>
      <c r="L5208" s="250">
        <f t="shared" si="1751"/>
        <v>0</v>
      </c>
      <c r="M5208" s="19" t="s">
        <v>1260</v>
      </c>
      <c r="O5208" s="32" t="str">
        <f t="shared" si="1755"/>
        <v>E358</v>
      </c>
      <c r="P5208" s="318"/>
      <c r="T5208" s="19" t="s">
        <v>1260</v>
      </c>
    </row>
    <row r="5209" spans="1:20" outlineLevel="2" x14ac:dyDescent="0.25">
      <c r="A5209" t="s">
        <v>421</v>
      </c>
      <c r="B5209" t="str">
        <f t="shared" si="1752"/>
        <v>E3587 TSM U/G Conductor/Devices-4</v>
      </c>
      <c r="C5209" s="19" t="s">
        <v>1230</v>
      </c>
      <c r="E5209" s="27">
        <v>43220</v>
      </c>
      <c r="F5209" s="249">
        <v>2932873.15</v>
      </c>
      <c r="G5209" s="67">
        <v>7.4000000000000003E-3</v>
      </c>
      <c r="H5209" s="250">
        <v>1808.61</v>
      </c>
      <c r="I5209" s="249">
        <f t="shared" si="1753"/>
        <v>2932873.15</v>
      </c>
      <c r="J5209" s="67">
        <f t="shared" si="1738"/>
        <v>7.4000000000000003E-3</v>
      </c>
      <c r="K5209" s="259">
        <f t="shared" si="1754"/>
        <v>1808.6051091666668</v>
      </c>
      <c r="L5209" s="250">
        <f t="shared" si="1751"/>
        <v>0</v>
      </c>
      <c r="M5209" s="19" t="s">
        <v>1260</v>
      </c>
      <c r="O5209" s="32" t="str">
        <f t="shared" si="1755"/>
        <v>E358</v>
      </c>
      <c r="P5209" s="318"/>
      <c r="T5209" s="19" t="s">
        <v>1260</v>
      </c>
    </row>
    <row r="5210" spans="1:20" outlineLevel="2" x14ac:dyDescent="0.25">
      <c r="A5210" t="s">
        <v>421</v>
      </c>
      <c r="B5210" t="str">
        <f t="shared" si="1752"/>
        <v>E3587 TSM U/G Conductor/Devices-5</v>
      </c>
      <c r="C5210" s="19" t="s">
        <v>1230</v>
      </c>
      <c r="E5210" s="27">
        <v>43251</v>
      </c>
      <c r="F5210" s="249">
        <v>2932873.15</v>
      </c>
      <c r="G5210" s="67">
        <v>7.4000000000000003E-3</v>
      </c>
      <c r="H5210" s="250">
        <v>1808.61</v>
      </c>
      <c r="I5210" s="249">
        <f t="shared" si="1753"/>
        <v>2932873.15</v>
      </c>
      <c r="J5210" s="67">
        <f t="shared" si="1738"/>
        <v>7.4000000000000003E-3</v>
      </c>
      <c r="K5210" s="259">
        <f t="shared" si="1754"/>
        <v>1808.6051091666668</v>
      </c>
      <c r="L5210" s="250">
        <f t="shared" si="1751"/>
        <v>0</v>
      </c>
      <c r="M5210" s="19" t="s">
        <v>1260</v>
      </c>
      <c r="O5210" s="32" t="str">
        <f t="shared" si="1755"/>
        <v>E358</v>
      </c>
      <c r="P5210" s="318"/>
      <c r="T5210" s="19" t="s">
        <v>1260</v>
      </c>
    </row>
    <row r="5211" spans="1:20" outlineLevel="2" x14ac:dyDescent="0.25">
      <c r="A5211" t="s">
        <v>421</v>
      </c>
      <c r="B5211" t="str">
        <f t="shared" si="1752"/>
        <v>E3587 TSM U/G Conductor/Devices-6</v>
      </c>
      <c r="C5211" s="19" t="s">
        <v>1230</v>
      </c>
      <c r="E5211" s="27">
        <v>43281</v>
      </c>
      <c r="F5211" s="249">
        <v>2932873.15</v>
      </c>
      <c r="G5211" s="67">
        <v>7.4000000000000003E-3</v>
      </c>
      <c r="H5211" s="250">
        <v>1808.61</v>
      </c>
      <c r="I5211" s="249">
        <f t="shared" si="1753"/>
        <v>2932873.15</v>
      </c>
      <c r="J5211" s="67">
        <f t="shared" si="1738"/>
        <v>7.4000000000000003E-3</v>
      </c>
      <c r="K5211" s="259">
        <f t="shared" si="1754"/>
        <v>1808.6051091666668</v>
      </c>
      <c r="L5211" s="250">
        <f t="shared" si="1751"/>
        <v>0</v>
      </c>
      <c r="M5211" s="19" t="s">
        <v>1260</v>
      </c>
      <c r="O5211" s="32" t="str">
        <f t="shared" si="1755"/>
        <v>E358</v>
      </c>
      <c r="P5211" s="318"/>
      <c r="T5211" s="19" t="s">
        <v>1260</v>
      </c>
    </row>
    <row r="5212" spans="1:20" outlineLevel="2" x14ac:dyDescent="0.25">
      <c r="A5212" t="s">
        <v>421</v>
      </c>
      <c r="B5212" t="str">
        <f t="shared" si="1752"/>
        <v>E3587 TSM U/G Conductor/Devices-7</v>
      </c>
      <c r="C5212" s="19" t="s">
        <v>1230</v>
      </c>
      <c r="E5212" s="27">
        <v>43312</v>
      </c>
      <c r="F5212" s="249">
        <v>2932873.15</v>
      </c>
      <c r="G5212" s="67">
        <v>7.4000000000000003E-3</v>
      </c>
      <c r="H5212" s="250">
        <v>1808.61</v>
      </c>
      <c r="I5212" s="249">
        <f t="shared" si="1753"/>
        <v>2932873.15</v>
      </c>
      <c r="J5212" s="67">
        <f t="shared" si="1738"/>
        <v>7.4000000000000003E-3</v>
      </c>
      <c r="K5212" s="259">
        <f t="shared" si="1754"/>
        <v>1808.6051091666668</v>
      </c>
      <c r="L5212" s="250">
        <f t="shared" si="1751"/>
        <v>0</v>
      </c>
      <c r="M5212" s="19" t="s">
        <v>1260</v>
      </c>
      <c r="O5212" s="32" t="str">
        <f t="shared" si="1755"/>
        <v>E358</v>
      </c>
      <c r="P5212" s="318"/>
      <c r="T5212" s="19" t="s">
        <v>1260</v>
      </c>
    </row>
    <row r="5213" spans="1:20" outlineLevel="2" x14ac:dyDescent="0.25">
      <c r="A5213" t="s">
        <v>421</v>
      </c>
      <c r="B5213" t="str">
        <f t="shared" si="1752"/>
        <v>E3587 TSM U/G Conductor/Devices-8</v>
      </c>
      <c r="C5213" s="19" t="s">
        <v>1230</v>
      </c>
      <c r="E5213" s="27">
        <v>43343</v>
      </c>
      <c r="F5213" s="249">
        <v>2932873.15</v>
      </c>
      <c r="G5213" s="67">
        <v>7.4000000000000003E-3</v>
      </c>
      <c r="H5213" s="250">
        <v>1808.61</v>
      </c>
      <c r="I5213" s="249">
        <f t="shared" si="1753"/>
        <v>2932873.15</v>
      </c>
      <c r="J5213" s="67">
        <f t="shared" si="1738"/>
        <v>7.4000000000000003E-3</v>
      </c>
      <c r="K5213" s="259">
        <f t="shared" si="1754"/>
        <v>1808.6051091666668</v>
      </c>
      <c r="L5213" s="250">
        <f t="shared" si="1751"/>
        <v>0</v>
      </c>
      <c r="M5213" s="19" t="s">
        <v>1260</v>
      </c>
      <c r="O5213" s="32" t="str">
        <f t="shared" si="1755"/>
        <v>E358</v>
      </c>
      <c r="P5213" s="318"/>
      <c r="T5213" s="19" t="s">
        <v>1260</v>
      </c>
    </row>
    <row r="5214" spans="1:20" outlineLevel="2" x14ac:dyDescent="0.25">
      <c r="A5214" t="s">
        <v>421</v>
      </c>
      <c r="B5214" t="str">
        <f t="shared" si="1752"/>
        <v>E3587 TSM U/G Conductor/Devices-9</v>
      </c>
      <c r="C5214" s="19" t="s">
        <v>1230</v>
      </c>
      <c r="E5214" s="27">
        <v>43373</v>
      </c>
      <c r="F5214" s="249">
        <v>2932873.15</v>
      </c>
      <c r="G5214" s="67">
        <v>7.4000000000000003E-3</v>
      </c>
      <c r="H5214" s="250">
        <v>1808.61</v>
      </c>
      <c r="I5214" s="249">
        <f t="shared" si="1753"/>
        <v>2932873.15</v>
      </c>
      <c r="J5214" s="67">
        <f t="shared" si="1738"/>
        <v>7.4000000000000003E-3</v>
      </c>
      <c r="K5214" s="259">
        <f t="shared" si="1754"/>
        <v>1808.6051091666668</v>
      </c>
      <c r="L5214" s="250">
        <f t="shared" si="1751"/>
        <v>0</v>
      </c>
      <c r="M5214" s="19" t="s">
        <v>1260</v>
      </c>
      <c r="O5214" s="32" t="str">
        <f t="shared" si="1755"/>
        <v>E358</v>
      </c>
      <c r="P5214" s="318"/>
      <c r="T5214" s="19" t="s">
        <v>1260</v>
      </c>
    </row>
    <row r="5215" spans="1:20" outlineLevel="2" x14ac:dyDescent="0.25">
      <c r="A5215" t="s">
        <v>421</v>
      </c>
      <c r="B5215" t="str">
        <f t="shared" si="1752"/>
        <v>E3587 TSM U/G Conductor/Devices-10</v>
      </c>
      <c r="C5215" s="19" t="s">
        <v>1230</v>
      </c>
      <c r="E5215" s="27">
        <v>43404</v>
      </c>
      <c r="F5215" s="249">
        <v>2932873.15</v>
      </c>
      <c r="G5215" s="67">
        <v>7.4000000000000003E-3</v>
      </c>
      <c r="H5215" s="250">
        <v>1808.61</v>
      </c>
      <c r="I5215" s="249">
        <f t="shared" si="1753"/>
        <v>2932873.15</v>
      </c>
      <c r="J5215" s="67">
        <f t="shared" si="1738"/>
        <v>7.4000000000000003E-3</v>
      </c>
      <c r="K5215" s="259">
        <f t="shared" si="1754"/>
        <v>1808.6051091666668</v>
      </c>
      <c r="L5215" s="250">
        <f t="shared" si="1751"/>
        <v>0</v>
      </c>
      <c r="M5215" s="19" t="s">
        <v>1260</v>
      </c>
      <c r="O5215" s="32" t="str">
        <f t="shared" si="1755"/>
        <v>E358</v>
      </c>
      <c r="P5215" s="318"/>
      <c r="T5215" s="19" t="s">
        <v>1260</v>
      </c>
    </row>
    <row r="5216" spans="1:20" outlineLevel="2" x14ac:dyDescent="0.25">
      <c r="A5216" t="s">
        <v>421</v>
      </c>
      <c r="B5216" t="str">
        <f t="shared" si="1752"/>
        <v>E3587 TSM U/G Conductor/Devices-11</v>
      </c>
      <c r="C5216" s="19" t="s">
        <v>1230</v>
      </c>
      <c r="E5216" s="27">
        <v>43434</v>
      </c>
      <c r="F5216" s="249">
        <v>2932873.15</v>
      </c>
      <c r="G5216" s="67">
        <v>7.4000000000000003E-3</v>
      </c>
      <c r="H5216" s="250">
        <v>1808.61</v>
      </c>
      <c r="I5216" s="249">
        <f t="shared" si="1753"/>
        <v>2932873.15</v>
      </c>
      <c r="J5216" s="67">
        <f t="shared" si="1738"/>
        <v>7.4000000000000003E-3</v>
      </c>
      <c r="K5216" s="259">
        <f t="shared" si="1754"/>
        <v>1808.6051091666668</v>
      </c>
      <c r="L5216" s="250">
        <f t="shared" si="1751"/>
        <v>0</v>
      </c>
      <c r="M5216" s="19" t="s">
        <v>1260</v>
      </c>
      <c r="O5216" s="32" t="str">
        <f t="shared" si="1755"/>
        <v>E358</v>
      </c>
      <c r="P5216" s="318"/>
      <c r="T5216" s="19" t="s">
        <v>1260</v>
      </c>
    </row>
    <row r="5217" spans="1:20" outlineLevel="2" x14ac:dyDescent="0.25">
      <c r="A5217" t="s">
        <v>421</v>
      </c>
      <c r="B5217" t="str">
        <f t="shared" si="1752"/>
        <v>E3587 TSM U/G Conductor/Devices-12</v>
      </c>
      <c r="C5217" s="19" t="s">
        <v>1230</v>
      </c>
      <c r="E5217" s="27">
        <v>43465</v>
      </c>
      <c r="F5217" s="249">
        <v>2932873.15</v>
      </c>
      <c r="G5217" s="67">
        <v>7.4000000000000003E-3</v>
      </c>
      <c r="H5217" s="250">
        <v>1808.61</v>
      </c>
      <c r="I5217" s="249">
        <f t="shared" si="1753"/>
        <v>2932873.15</v>
      </c>
      <c r="J5217" s="67">
        <f t="shared" si="1738"/>
        <v>7.4000000000000003E-3</v>
      </c>
      <c r="K5217" s="259">
        <f t="shared" si="1754"/>
        <v>1808.6051091666668</v>
      </c>
      <c r="L5217" s="250">
        <f t="shared" si="1751"/>
        <v>0</v>
      </c>
      <c r="M5217" s="19" t="s">
        <v>1260</v>
      </c>
      <c r="O5217" s="32" t="str">
        <f t="shared" si="1755"/>
        <v>E358</v>
      </c>
      <c r="P5217" s="318"/>
      <c r="T5217" s="19" t="s">
        <v>1260</v>
      </c>
    </row>
    <row r="5218" spans="1:20" s="19" customFormat="1" ht="15.75" outlineLevel="1" thickBot="1" x14ac:dyDescent="0.3">
      <c r="A5218" s="28" t="s">
        <v>1024</v>
      </c>
      <c r="C5218" s="20" t="s">
        <v>1233</v>
      </c>
      <c r="E5218" s="104" t="s">
        <v>1266</v>
      </c>
      <c r="F5218" s="29"/>
      <c r="G5218" s="30"/>
      <c r="H5218" s="41">
        <f>SUBTOTAL(9,H5206:H5217)</f>
        <v>21703.320000000003</v>
      </c>
      <c r="I5218" s="29"/>
      <c r="J5218" s="30">
        <f t="shared" si="1738"/>
        <v>0</v>
      </c>
      <c r="K5218" s="41">
        <f>SUBTOTAL(9,K5206:K5217)</f>
        <v>21703.261310000002</v>
      </c>
      <c r="L5218" s="41">
        <f t="shared" si="1751"/>
        <v>-0.06</v>
      </c>
      <c r="O5218" s="32" t="str">
        <f>LEFT(A5218,5)</f>
        <v>E3587</v>
      </c>
      <c r="P5218" s="318">
        <f>-L5218/2</f>
        <v>0.03</v>
      </c>
    </row>
    <row r="5219" spans="1:20" ht="15.75" outlineLevel="2" thickTop="1" x14ac:dyDescent="0.25">
      <c r="A5219" t="s">
        <v>422</v>
      </c>
      <c r="B5219" t="str">
        <f t="shared" ref="B5219:B5230" si="1756">CONCATENATE(A5219,"-",MONTH(E5219))</f>
        <v>E3589 (GIF) U/G Cond, Fred 1/APC-1</v>
      </c>
      <c r="C5219" s="19" t="s">
        <v>1230</v>
      </c>
      <c r="E5219" s="27">
        <v>43131</v>
      </c>
      <c r="F5219" s="249">
        <v>3475100.76</v>
      </c>
      <c r="G5219" s="67">
        <v>1.55E-2</v>
      </c>
      <c r="H5219" s="250">
        <v>4488.67</v>
      </c>
      <c r="I5219" s="249">
        <f t="shared" ref="I5219:I5230" si="1757">VLOOKUP(CONCATENATE(A5219,"-12"),$B$6:$F$7816,5,FALSE)</f>
        <v>3475100.76</v>
      </c>
      <c r="J5219" s="67">
        <f t="shared" si="1738"/>
        <v>1.55E-2</v>
      </c>
      <c r="K5219" s="259">
        <f t="shared" ref="K5219:K5230" si="1758">I5219*J5219/12</f>
        <v>4488.6718149999997</v>
      </c>
      <c r="L5219" s="250">
        <f t="shared" si="1751"/>
        <v>0</v>
      </c>
      <c r="M5219" s="19" t="s">
        <v>1260</v>
      </c>
      <c r="O5219" s="32" t="str">
        <f t="shared" ref="O5219:O5230" si="1759">LEFT(A5219,4)</f>
        <v>E358</v>
      </c>
      <c r="P5219" s="318"/>
      <c r="T5219" s="19" t="s">
        <v>1260</v>
      </c>
    </row>
    <row r="5220" spans="1:20" outlineLevel="2" x14ac:dyDescent="0.25">
      <c r="A5220" t="s">
        <v>422</v>
      </c>
      <c r="B5220" t="str">
        <f t="shared" si="1756"/>
        <v>E3589 (GIF) U/G Cond, Fred 1/APC-2</v>
      </c>
      <c r="C5220" s="19" t="s">
        <v>1230</v>
      </c>
      <c r="E5220" s="27">
        <v>43159</v>
      </c>
      <c r="F5220" s="249">
        <v>3475100.76</v>
      </c>
      <c r="G5220" s="67">
        <v>1.55E-2</v>
      </c>
      <c r="H5220" s="250">
        <v>4488.67</v>
      </c>
      <c r="I5220" s="249">
        <f t="shared" si="1757"/>
        <v>3475100.76</v>
      </c>
      <c r="J5220" s="67">
        <f t="shared" si="1738"/>
        <v>1.55E-2</v>
      </c>
      <c r="K5220" s="259">
        <f t="shared" si="1758"/>
        <v>4488.6718149999997</v>
      </c>
      <c r="L5220" s="250">
        <f t="shared" si="1751"/>
        <v>0</v>
      </c>
      <c r="M5220" s="19" t="s">
        <v>1260</v>
      </c>
      <c r="O5220" s="32" t="str">
        <f t="shared" si="1759"/>
        <v>E358</v>
      </c>
      <c r="P5220" s="318"/>
      <c r="T5220" s="19" t="s">
        <v>1260</v>
      </c>
    </row>
    <row r="5221" spans="1:20" outlineLevel="2" x14ac:dyDescent="0.25">
      <c r="A5221" t="s">
        <v>422</v>
      </c>
      <c r="B5221" t="str">
        <f t="shared" si="1756"/>
        <v>E3589 (GIF) U/G Cond, Fred 1/APC-3</v>
      </c>
      <c r="C5221" s="19" t="s">
        <v>1230</v>
      </c>
      <c r="E5221" s="27">
        <v>43190</v>
      </c>
      <c r="F5221" s="249">
        <v>3475100.76</v>
      </c>
      <c r="G5221" s="67">
        <v>1.55E-2</v>
      </c>
      <c r="H5221" s="250">
        <v>4488.67</v>
      </c>
      <c r="I5221" s="249">
        <f t="shared" si="1757"/>
        <v>3475100.76</v>
      </c>
      <c r="J5221" s="67">
        <f t="shared" si="1738"/>
        <v>1.55E-2</v>
      </c>
      <c r="K5221" s="259">
        <f t="shared" si="1758"/>
        <v>4488.6718149999997</v>
      </c>
      <c r="L5221" s="250">
        <f t="shared" si="1751"/>
        <v>0</v>
      </c>
      <c r="M5221" s="19" t="s">
        <v>1260</v>
      </c>
      <c r="O5221" s="32" t="str">
        <f t="shared" si="1759"/>
        <v>E358</v>
      </c>
      <c r="P5221" s="318"/>
      <c r="T5221" s="19" t="s">
        <v>1260</v>
      </c>
    </row>
    <row r="5222" spans="1:20" outlineLevel="2" x14ac:dyDescent="0.25">
      <c r="A5222" t="s">
        <v>422</v>
      </c>
      <c r="B5222" t="str">
        <f t="shared" si="1756"/>
        <v>E3589 (GIF) U/G Cond, Fred 1/APC-4</v>
      </c>
      <c r="C5222" s="19" t="s">
        <v>1230</v>
      </c>
      <c r="E5222" s="27">
        <v>43220</v>
      </c>
      <c r="F5222" s="249">
        <v>3475100.76</v>
      </c>
      <c r="G5222" s="67">
        <v>1.55E-2</v>
      </c>
      <c r="H5222" s="250">
        <v>4488.67</v>
      </c>
      <c r="I5222" s="249">
        <f t="shared" si="1757"/>
        <v>3475100.76</v>
      </c>
      <c r="J5222" s="67">
        <f t="shared" si="1738"/>
        <v>1.55E-2</v>
      </c>
      <c r="K5222" s="259">
        <f t="shared" si="1758"/>
        <v>4488.6718149999997</v>
      </c>
      <c r="L5222" s="250">
        <f t="shared" si="1751"/>
        <v>0</v>
      </c>
      <c r="M5222" s="19" t="s">
        <v>1260</v>
      </c>
      <c r="O5222" s="32" t="str">
        <f t="shared" si="1759"/>
        <v>E358</v>
      </c>
      <c r="P5222" s="318"/>
      <c r="T5222" s="19" t="s">
        <v>1260</v>
      </c>
    </row>
    <row r="5223" spans="1:20" outlineLevel="2" x14ac:dyDescent="0.25">
      <c r="A5223" t="s">
        <v>422</v>
      </c>
      <c r="B5223" t="str">
        <f t="shared" si="1756"/>
        <v>E3589 (GIF) U/G Cond, Fred 1/APC-5</v>
      </c>
      <c r="C5223" s="19" t="s">
        <v>1230</v>
      </c>
      <c r="E5223" s="27">
        <v>43251</v>
      </c>
      <c r="F5223" s="249">
        <v>3475100.76</v>
      </c>
      <c r="G5223" s="67">
        <v>1.55E-2</v>
      </c>
      <c r="H5223" s="250">
        <v>4488.67</v>
      </c>
      <c r="I5223" s="249">
        <f t="shared" si="1757"/>
        <v>3475100.76</v>
      </c>
      <c r="J5223" s="67">
        <f t="shared" si="1738"/>
        <v>1.55E-2</v>
      </c>
      <c r="K5223" s="259">
        <f t="shared" si="1758"/>
        <v>4488.6718149999997</v>
      </c>
      <c r="L5223" s="250">
        <f t="shared" si="1751"/>
        <v>0</v>
      </c>
      <c r="M5223" s="19" t="s">
        <v>1260</v>
      </c>
      <c r="O5223" s="32" t="str">
        <f t="shared" si="1759"/>
        <v>E358</v>
      </c>
      <c r="P5223" s="318"/>
      <c r="T5223" s="19" t="s">
        <v>1260</v>
      </c>
    </row>
    <row r="5224" spans="1:20" outlineLevel="2" x14ac:dyDescent="0.25">
      <c r="A5224" t="s">
        <v>422</v>
      </c>
      <c r="B5224" t="str">
        <f t="shared" si="1756"/>
        <v>E3589 (GIF) U/G Cond, Fred 1/APC-6</v>
      </c>
      <c r="C5224" s="19" t="s">
        <v>1230</v>
      </c>
      <c r="E5224" s="27">
        <v>43281</v>
      </c>
      <c r="F5224" s="249">
        <v>3475100.76</v>
      </c>
      <c r="G5224" s="67">
        <v>1.55E-2</v>
      </c>
      <c r="H5224" s="250">
        <v>4488.67</v>
      </c>
      <c r="I5224" s="249">
        <f t="shared" si="1757"/>
        <v>3475100.76</v>
      </c>
      <c r="J5224" s="67">
        <f t="shared" si="1738"/>
        <v>1.55E-2</v>
      </c>
      <c r="K5224" s="259">
        <f t="shared" si="1758"/>
        <v>4488.6718149999997</v>
      </c>
      <c r="L5224" s="250">
        <f t="shared" si="1751"/>
        <v>0</v>
      </c>
      <c r="M5224" s="19" t="s">
        <v>1260</v>
      </c>
      <c r="O5224" s="32" t="str">
        <f t="shared" si="1759"/>
        <v>E358</v>
      </c>
      <c r="P5224" s="318"/>
      <c r="T5224" s="19" t="s">
        <v>1260</v>
      </c>
    </row>
    <row r="5225" spans="1:20" outlineLevel="2" x14ac:dyDescent="0.25">
      <c r="A5225" t="s">
        <v>422</v>
      </c>
      <c r="B5225" t="str">
        <f t="shared" si="1756"/>
        <v>E3589 (GIF) U/G Cond, Fred 1/APC-7</v>
      </c>
      <c r="C5225" s="19" t="s">
        <v>1230</v>
      </c>
      <c r="E5225" s="27">
        <v>43312</v>
      </c>
      <c r="F5225" s="249">
        <v>3475100.76</v>
      </c>
      <c r="G5225" s="67">
        <v>1.55E-2</v>
      </c>
      <c r="H5225" s="250">
        <v>4488.67</v>
      </c>
      <c r="I5225" s="249">
        <f t="shared" si="1757"/>
        <v>3475100.76</v>
      </c>
      <c r="J5225" s="67">
        <f t="shared" si="1738"/>
        <v>1.55E-2</v>
      </c>
      <c r="K5225" s="259">
        <f t="shared" si="1758"/>
        <v>4488.6718149999997</v>
      </c>
      <c r="L5225" s="250">
        <f t="shared" si="1751"/>
        <v>0</v>
      </c>
      <c r="M5225" s="19" t="s">
        <v>1260</v>
      </c>
      <c r="O5225" s="32" t="str">
        <f t="shared" si="1759"/>
        <v>E358</v>
      </c>
      <c r="P5225" s="318"/>
      <c r="T5225" s="19" t="s">
        <v>1260</v>
      </c>
    </row>
    <row r="5226" spans="1:20" outlineLevel="2" x14ac:dyDescent="0.25">
      <c r="A5226" t="s">
        <v>422</v>
      </c>
      <c r="B5226" t="str">
        <f t="shared" si="1756"/>
        <v>E3589 (GIF) U/G Cond, Fred 1/APC-8</v>
      </c>
      <c r="C5226" s="19" t="s">
        <v>1230</v>
      </c>
      <c r="E5226" s="27">
        <v>43343</v>
      </c>
      <c r="F5226" s="249">
        <v>3475100.76</v>
      </c>
      <c r="G5226" s="67">
        <v>1.55E-2</v>
      </c>
      <c r="H5226" s="250">
        <v>4488.67</v>
      </c>
      <c r="I5226" s="249">
        <f t="shared" si="1757"/>
        <v>3475100.76</v>
      </c>
      <c r="J5226" s="67">
        <f t="shared" si="1738"/>
        <v>1.55E-2</v>
      </c>
      <c r="K5226" s="259">
        <f t="shared" si="1758"/>
        <v>4488.6718149999997</v>
      </c>
      <c r="L5226" s="250">
        <f t="shared" si="1751"/>
        <v>0</v>
      </c>
      <c r="M5226" s="19" t="s">
        <v>1260</v>
      </c>
      <c r="O5226" s="32" t="str">
        <f t="shared" si="1759"/>
        <v>E358</v>
      </c>
      <c r="P5226" s="318"/>
      <c r="T5226" s="19" t="s">
        <v>1260</v>
      </c>
    </row>
    <row r="5227" spans="1:20" outlineLevel="2" x14ac:dyDescent="0.25">
      <c r="A5227" t="s">
        <v>422</v>
      </c>
      <c r="B5227" t="str">
        <f t="shared" si="1756"/>
        <v>E3589 (GIF) U/G Cond, Fred 1/APC-9</v>
      </c>
      <c r="C5227" s="19" t="s">
        <v>1230</v>
      </c>
      <c r="E5227" s="27">
        <v>43373</v>
      </c>
      <c r="F5227" s="249">
        <v>3475100.76</v>
      </c>
      <c r="G5227" s="67">
        <v>1.55E-2</v>
      </c>
      <c r="H5227" s="250">
        <v>4488.67</v>
      </c>
      <c r="I5227" s="249">
        <f t="shared" si="1757"/>
        <v>3475100.76</v>
      </c>
      <c r="J5227" s="67">
        <f t="shared" si="1738"/>
        <v>1.55E-2</v>
      </c>
      <c r="K5227" s="259">
        <f t="shared" si="1758"/>
        <v>4488.6718149999997</v>
      </c>
      <c r="L5227" s="250">
        <f t="shared" si="1751"/>
        <v>0</v>
      </c>
      <c r="M5227" s="19" t="s">
        <v>1260</v>
      </c>
      <c r="O5227" s="32" t="str">
        <f t="shared" si="1759"/>
        <v>E358</v>
      </c>
      <c r="P5227" s="318"/>
      <c r="T5227" s="19" t="s">
        <v>1260</v>
      </c>
    </row>
    <row r="5228" spans="1:20" outlineLevel="2" x14ac:dyDescent="0.25">
      <c r="A5228" t="s">
        <v>422</v>
      </c>
      <c r="B5228" t="str">
        <f t="shared" si="1756"/>
        <v>E3589 (GIF) U/G Cond, Fred 1/APC-10</v>
      </c>
      <c r="C5228" s="19" t="s">
        <v>1230</v>
      </c>
      <c r="E5228" s="27">
        <v>43404</v>
      </c>
      <c r="F5228" s="249">
        <v>3475100.76</v>
      </c>
      <c r="G5228" s="67">
        <v>1.55E-2</v>
      </c>
      <c r="H5228" s="250">
        <v>4488.67</v>
      </c>
      <c r="I5228" s="249">
        <f t="shared" si="1757"/>
        <v>3475100.76</v>
      </c>
      <c r="J5228" s="67">
        <f t="shared" si="1738"/>
        <v>1.55E-2</v>
      </c>
      <c r="K5228" s="259">
        <f t="shared" si="1758"/>
        <v>4488.6718149999997</v>
      </c>
      <c r="L5228" s="250">
        <f t="shared" si="1751"/>
        <v>0</v>
      </c>
      <c r="M5228" s="19" t="s">
        <v>1260</v>
      </c>
      <c r="O5228" s="32" t="str">
        <f t="shared" si="1759"/>
        <v>E358</v>
      </c>
      <c r="P5228" s="318"/>
      <c r="T5228" s="19" t="s">
        <v>1260</v>
      </c>
    </row>
    <row r="5229" spans="1:20" outlineLevel="2" x14ac:dyDescent="0.25">
      <c r="A5229" t="s">
        <v>422</v>
      </c>
      <c r="B5229" t="str">
        <f t="shared" si="1756"/>
        <v>E3589 (GIF) U/G Cond, Fred 1/APC-11</v>
      </c>
      <c r="C5229" s="19" t="s">
        <v>1230</v>
      </c>
      <c r="E5229" s="27">
        <v>43434</v>
      </c>
      <c r="F5229" s="249">
        <v>3475100.76</v>
      </c>
      <c r="G5229" s="67">
        <v>1.55E-2</v>
      </c>
      <c r="H5229" s="250">
        <v>4488.67</v>
      </c>
      <c r="I5229" s="249">
        <f t="shared" si="1757"/>
        <v>3475100.76</v>
      </c>
      <c r="J5229" s="67">
        <f t="shared" si="1738"/>
        <v>1.55E-2</v>
      </c>
      <c r="K5229" s="259">
        <f t="shared" si="1758"/>
        <v>4488.6718149999997</v>
      </c>
      <c r="L5229" s="250">
        <f t="shared" si="1751"/>
        <v>0</v>
      </c>
      <c r="M5229" s="19" t="s">
        <v>1260</v>
      </c>
      <c r="O5229" s="32" t="str">
        <f t="shared" si="1759"/>
        <v>E358</v>
      </c>
      <c r="P5229" s="318"/>
      <c r="T5229" s="19" t="s">
        <v>1260</v>
      </c>
    </row>
    <row r="5230" spans="1:20" outlineLevel="2" x14ac:dyDescent="0.25">
      <c r="A5230" t="s">
        <v>422</v>
      </c>
      <c r="B5230" t="str">
        <f t="shared" si="1756"/>
        <v>E3589 (GIF) U/G Cond, Fred 1/APC-12</v>
      </c>
      <c r="C5230" s="19" t="s">
        <v>1230</v>
      </c>
      <c r="E5230" s="27">
        <v>43465</v>
      </c>
      <c r="F5230" s="249">
        <v>3475100.76</v>
      </c>
      <c r="G5230" s="67">
        <v>1.55E-2</v>
      </c>
      <c r="H5230" s="250">
        <v>4488.67</v>
      </c>
      <c r="I5230" s="249">
        <f t="shared" si="1757"/>
        <v>3475100.76</v>
      </c>
      <c r="J5230" s="67">
        <f t="shared" ref="J5230:J5293" si="1760">G5230</f>
        <v>1.55E-2</v>
      </c>
      <c r="K5230" s="259">
        <f t="shared" si="1758"/>
        <v>4488.6718149999997</v>
      </c>
      <c r="L5230" s="250">
        <f t="shared" si="1751"/>
        <v>0</v>
      </c>
      <c r="M5230" s="19" t="s">
        <v>1260</v>
      </c>
      <c r="O5230" s="32" t="str">
        <f t="shared" si="1759"/>
        <v>E358</v>
      </c>
      <c r="P5230" s="318"/>
      <c r="T5230" s="19" t="s">
        <v>1260</v>
      </c>
    </row>
    <row r="5231" spans="1:20" s="19" customFormat="1" ht="15.75" outlineLevel="1" thickBot="1" x14ac:dyDescent="0.3">
      <c r="A5231" s="28" t="s">
        <v>1025</v>
      </c>
      <c r="C5231" s="20" t="s">
        <v>1233</v>
      </c>
      <c r="E5231" s="104" t="s">
        <v>1266</v>
      </c>
      <c r="F5231" s="29"/>
      <c r="G5231" s="30"/>
      <c r="H5231" s="41">
        <f>SUBTOTAL(9,H5219:H5230)</f>
        <v>53864.039999999986</v>
      </c>
      <c r="I5231" s="29"/>
      <c r="J5231" s="30">
        <f t="shared" si="1760"/>
        <v>0</v>
      </c>
      <c r="K5231" s="41">
        <f>SUBTOTAL(9,K5219:K5230)</f>
        <v>53864.061780000011</v>
      </c>
      <c r="L5231" s="41">
        <f t="shared" si="1751"/>
        <v>0.02</v>
      </c>
      <c r="O5231" s="32" t="str">
        <f>LEFT(A5231,5)</f>
        <v>E3589</v>
      </c>
      <c r="P5231" s="318">
        <f>-L5231/2</f>
        <v>-0.01</v>
      </c>
    </row>
    <row r="5232" spans="1:20" ht="15.75" outlineLevel="2" thickTop="1" x14ac:dyDescent="0.25">
      <c r="A5232" t="s">
        <v>423</v>
      </c>
      <c r="B5232" t="str">
        <f t="shared" ref="B5232:B5243" si="1761">CONCATENATE(A5232,"-",MONTH(E5232))</f>
        <v>E3589 (GIF) UG Conductor, LSR-1</v>
      </c>
      <c r="C5232" s="19" t="s">
        <v>1230</v>
      </c>
      <c r="E5232" s="27">
        <v>43131</v>
      </c>
      <c r="F5232" s="249">
        <v>22545729.120000001</v>
      </c>
      <c r="G5232" s="67">
        <v>1.55E-2</v>
      </c>
      <c r="H5232" s="250">
        <v>29121.57</v>
      </c>
      <c r="I5232" s="249">
        <f t="shared" ref="I5232:I5243" si="1762">VLOOKUP(CONCATENATE(A5232,"-12"),$B$6:$F$7816,5,FALSE)</f>
        <v>22545729.120000001</v>
      </c>
      <c r="J5232" s="67">
        <f t="shared" si="1760"/>
        <v>1.55E-2</v>
      </c>
      <c r="K5232" s="259">
        <f t="shared" ref="K5232:K5243" si="1763">I5232*J5232/12</f>
        <v>29121.566780000005</v>
      </c>
      <c r="L5232" s="250">
        <f t="shared" si="1751"/>
        <v>0</v>
      </c>
      <c r="M5232" s="19" t="s">
        <v>1260</v>
      </c>
      <c r="O5232" s="32" t="str">
        <f t="shared" ref="O5232:O5243" si="1764">LEFT(A5232,4)</f>
        <v>E358</v>
      </c>
      <c r="P5232" s="318"/>
      <c r="T5232" s="19" t="s">
        <v>1260</v>
      </c>
    </row>
    <row r="5233" spans="1:20" outlineLevel="2" x14ac:dyDescent="0.25">
      <c r="A5233" t="s">
        <v>423</v>
      </c>
      <c r="B5233" t="str">
        <f t="shared" si="1761"/>
        <v>E3589 (GIF) UG Conductor, LSR-2</v>
      </c>
      <c r="C5233" s="19" t="s">
        <v>1230</v>
      </c>
      <c r="E5233" s="27">
        <v>43159</v>
      </c>
      <c r="F5233" s="249">
        <v>22545729.120000001</v>
      </c>
      <c r="G5233" s="67">
        <v>1.55E-2</v>
      </c>
      <c r="H5233" s="250">
        <v>29121.57</v>
      </c>
      <c r="I5233" s="249">
        <f t="shared" si="1762"/>
        <v>22545729.120000001</v>
      </c>
      <c r="J5233" s="67">
        <f t="shared" si="1760"/>
        <v>1.55E-2</v>
      </c>
      <c r="K5233" s="259">
        <f t="shared" si="1763"/>
        <v>29121.566780000005</v>
      </c>
      <c r="L5233" s="250">
        <f t="shared" si="1751"/>
        <v>0</v>
      </c>
      <c r="M5233" s="19" t="s">
        <v>1260</v>
      </c>
      <c r="O5233" s="32" t="str">
        <f t="shared" si="1764"/>
        <v>E358</v>
      </c>
      <c r="P5233" s="318"/>
      <c r="T5233" s="19" t="s">
        <v>1260</v>
      </c>
    </row>
    <row r="5234" spans="1:20" outlineLevel="2" x14ac:dyDescent="0.25">
      <c r="A5234" t="s">
        <v>423</v>
      </c>
      <c r="B5234" t="str">
        <f t="shared" si="1761"/>
        <v>E3589 (GIF) UG Conductor, LSR-3</v>
      </c>
      <c r="C5234" s="19" t="s">
        <v>1230</v>
      </c>
      <c r="E5234" s="27">
        <v>43190</v>
      </c>
      <c r="F5234" s="249">
        <v>22545729.120000001</v>
      </c>
      <c r="G5234" s="67">
        <v>1.55E-2</v>
      </c>
      <c r="H5234" s="250">
        <v>29121.57</v>
      </c>
      <c r="I5234" s="249">
        <f t="shared" si="1762"/>
        <v>22545729.120000001</v>
      </c>
      <c r="J5234" s="67">
        <f t="shared" si="1760"/>
        <v>1.55E-2</v>
      </c>
      <c r="K5234" s="259">
        <f t="shared" si="1763"/>
        <v>29121.566780000005</v>
      </c>
      <c r="L5234" s="250">
        <f t="shared" si="1751"/>
        <v>0</v>
      </c>
      <c r="M5234" s="19" t="s">
        <v>1260</v>
      </c>
      <c r="O5234" s="32" t="str">
        <f t="shared" si="1764"/>
        <v>E358</v>
      </c>
      <c r="P5234" s="318"/>
      <c r="T5234" s="19" t="s">
        <v>1260</v>
      </c>
    </row>
    <row r="5235" spans="1:20" outlineLevel="2" x14ac:dyDescent="0.25">
      <c r="A5235" t="s">
        <v>423</v>
      </c>
      <c r="B5235" t="str">
        <f t="shared" si="1761"/>
        <v>E3589 (GIF) UG Conductor, LSR-4</v>
      </c>
      <c r="C5235" s="19" t="s">
        <v>1230</v>
      </c>
      <c r="E5235" s="27">
        <v>43220</v>
      </c>
      <c r="F5235" s="249">
        <v>22545729.120000001</v>
      </c>
      <c r="G5235" s="67">
        <v>1.55E-2</v>
      </c>
      <c r="H5235" s="250">
        <v>29121.57</v>
      </c>
      <c r="I5235" s="249">
        <f t="shared" si="1762"/>
        <v>22545729.120000001</v>
      </c>
      <c r="J5235" s="67">
        <f t="shared" si="1760"/>
        <v>1.55E-2</v>
      </c>
      <c r="K5235" s="259">
        <f t="shared" si="1763"/>
        <v>29121.566780000005</v>
      </c>
      <c r="L5235" s="250">
        <f t="shared" si="1751"/>
        <v>0</v>
      </c>
      <c r="M5235" s="19" t="s">
        <v>1260</v>
      </c>
      <c r="O5235" s="32" t="str">
        <f t="shared" si="1764"/>
        <v>E358</v>
      </c>
      <c r="P5235" s="318"/>
      <c r="T5235" s="19" t="s">
        <v>1260</v>
      </c>
    </row>
    <row r="5236" spans="1:20" outlineLevel="2" x14ac:dyDescent="0.25">
      <c r="A5236" t="s">
        <v>423</v>
      </c>
      <c r="B5236" t="str">
        <f t="shared" si="1761"/>
        <v>E3589 (GIF) UG Conductor, LSR-5</v>
      </c>
      <c r="C5236" s="19" t="s">
        <v>1230</v>
      </c>
      <c r="E5236" s="27">
        <v>43251</v>
      </c>
      <c r="F5236" s="249">
        <v>22545729.120000001</v>
      </c>
      <c r="G5236" s="67">
        <v>1.55E-2</v>
      </c>
      <c r="H5236" s="250">
        <v>29121.57</v>
      </c>
      <c r="I5236" s="249">
        <f t="shared" si="1762"/>
        <v>22545729.120000001</v>
      </c>
      <c r="J5236" s="67">
        <f t="shared" si="1760"/>
        <v>1.55E-2</v>
      </c>
      <c r="K5236" s="259">
        <f t="shared" si="1763"/>
        <v>29121.566780000005</v>
      </c>
      <c r="L5236" s="250">
        <f t="shared" si="1751"/>
        <v>0</v>
      </c>
      <c r="M5236" s="19" t="s">
        <v>1260</v>
      </c>
      <c r="O5236" s="32" t="str">
        <f t="shared" si="1764"/>
        <v>E358</v>
      </c>
      <c r="P5236" s="318"/>
      <c r="T5236" s="19" t="s">
        <v>1260</v>
      </c>
    </row>
    <row r="5237" spans="1:20" outlineLevel="2" x14ac:dyDescent="0.25">
      <c r="A5237" t="s">
        <v>423</v>
      </c>
      <c r="B5237" t="str">
        <f t="shared" si="1761"/>
        <v>E3589 (GIF) UG Conductor, LSR-6</v>
      </c>
      <c r="C5237" s="19" t="s">
        <v>1230</v>
      </c>
      <c r="E5237" s="27">
        <v>43281</v>
      </c>
      <c r="F5237" s="249">
        <v>22545729.120000001</v>
      </c>
      <c r="G5237" s="67">
        <v>1.55E-2</v>
      </c>
      <c r="H5237" s="250">
        <v>29121.57</v>
      </c>
      <c r="I5237" s="249">
        <f t="shared" si="1762"/>
        <v>22545729.120000001</v>
      </c>
      <c r="J5237" s="67">
        <f t="shared" si="1760"/>
        <v>1.55E-2</v>
      </c>
      <c r="K5237" s="259">
        <f t="shared" si="1763"/>
        <v>29121.566780000005</v>
      </c>
      <c r="L5237" s="250">
        <f t="shared" si="1751"/>
        <v>0</v>
      </c>
      <c r="M5237" s="19" t="s">
        <v>1260</v>
      </c>
      <c r="O5237" s="32" t="str">
        <f t="shared" si="1764"/>
        <v>E358</v>
      </c>
      <c r="P5237" s="318"/>
      <c r="T5237" s="19" t="s">
        <v>1260</v>
      </c>
    </row>
    <row r="5238" spans="1:20" outlineLevel="2" x14ac:dyDescent="0.25">
      <c r="A5238" t="s">
        <v>423</v>
      </c>
      <c r="B5238" t="str">
        <f t="shared" si="1761"/>
        <v>E3589 (GIF) UG Conductor, LSR-7</v>
      </c>
      <c r="C5238" s="19" t="s">
        <v>1230</v>
      </c>
      <c r="E5238" s="27">
        <v>43312</v>
      </c>
      <c r="F5238" s="249">
        <v>22545729.120000001</v>
      </c>
      <c r="G5238" s="67">
        <v>1.55E-2</v>
      </c>
      <c r="H5238" s="250">
        <v>29121.57</v>
      </c>
      <c r="I5238" s="249">
        <f t="shared" si="1762"/>
        <v>22545729.120000001</v>
      </c>
      <c r="J5238" s="67">
        <f t="shared" si="1760"/>
        <v>1.55E-2</v>
      </c>
      <c r="K5238" s="259">
        <f t="shared" si="1763"/>
        <v>29121.566780000005</v>
      </c>
      <c r="L5238" s="250">
        <f t="shared" si="1751"/>
        <v>0</v>
      </c>
      <c r="M5238" s="19" t="s">
        <v>1260</v>
      </c>
      <c r="O5238" s="32" t="str">
        <f t="shared" si="1764"/>
        <v>E358</v>
      </c>
      <c r="P5238" s="318"/>
      <c r="T5238" s="19" t="s">
        <v>1260</v>
      </c>
    </row>
    <row r="5239" spans="1:20" outlineLevel="2" x14ac:dyDescent="0.25">
      <c r="A5239" t="s">
        <v>423</v>
      </c>
      <c r="B5239" t="str">
        <f t="shared" si="1761"/>
        <v>E3589 (GIF) UG Conductor, LSR-8</v>
      </c>
      <c r="C5239" s="19" t="s">
        <v>1230</v>
      </c>
      <c r="E5239" s="27">
        <v>43343</v>
      </c>
      <c r="F5239" s="249">
        <v>22545729.120000001</v>
      </c>
      <c r="G5239" s="67">
        <v>1.55E-2</v>
      </c>
      <c r="H5239" s="250">
        <v>29121.57</v>
      </c>
      <c r="I5239" s="249">
        <f t="shared" si="1762"/>
        <v>22545729.120000001</v>
      </c>
      <c r="J5239" s="67">
        <f t="shared" si="1760"/>
        <v>1.55E-2</v>
      </c>
      <c r="K5239" s="259">
        <f t="shared" si="1763"/>
        <v>29121.566780000005</v>
      </c>
      <c r="L5239" s="250">
        <f t="shared" si="1751"/>
        <v>0</v>
      </c>
      <c r="M5239" s="19" t="s">
        <v>1260</v>
      </c>
      <c r="O5239" s="32" t="str">
        <f t="shared" si="1764"/>
        <v>E358</v>
      </c>
      <c r="P5239" s="318"/>
      <c r="T5239" s="19" t="s">
        <v>1260</v>
      </c>
    </row>
    <row r="5240" spans="1:20" outlineLevel="2" x14ac:dyDescent="0.25">
      <c r="A5240" t="s">
        <v>423</v>
      </c>
      <c r="B5240" t="str">
        <f t="shared" si="1761"/>
        <v>E3589 (GIF) UG Conductor, LSR-9</v>
      </c>
      <c r="C5240" s="19" t="s">
        <v>1230</v>
      </c>
      <c r="E5240" s="27">
        <v>43373</v>
      </c>
      <c r="F5240" s="249">
        <v>22545729.120000001</v>
      </c>
      <c r="G5240" s="67">
        <v>1.55E-2</v>
      </c>
      <c r="H5240" s="250">
        <v>29121.57</v>
      </c>
      <c r="I5240" s="249">
        <f t="shared" si="1762"/>
        <v>22545729.120000001</v>
      </c>
      <c r="J5240" s="67">
        <f t="shared" si="1760"/>
        <v>1.55E-2</v>
      </c>
      <c r="K5240" s="259">
        <f t="shared" si="1763"/>
        <v>29121.566780000005</v>
      </c>
      <c r="L5240" s="250">
        <f t="shared" si="1751"/>
        <v>0</v>
      </c>
      <c r="M5240" s="19" t="s">
        <v>1260</v>
      </c>
      <c r="O5240" s="32" t="str">
        <f t="shared" si="1764"/>
        <v>E358</v>
      </c>
      <c r="P5240" s="318"/>
      <c r="T5240" s="19" t="s">
        <v>1260</v>
      </c>
    </row>
    <row r="5241" spans="1:20" outlineLevel="2" x14ac:dyDescent="0.25">
      <c r="A5241" t="s">
        <v>423</v>
      </c>
      <c r="B5241" t="str">
        <f t="shared" si="1761"/>
        <v>E3589 (GIF) UG Conductor, LSR-10</v>
      </c>
      <c r="C5241" s="19" t="s">
        <v>1230</v>
      </c>
      <c r="E5241" s="27">
        <v>43404</v>
      </c>
      <c r="F5241" s="249">
        <v>22545729.120000001</v>
      </c>
      <c r="G5241" s="67">
        <v>1.55E-2</v>
      </c>
      <c r="H5241" s="250">
        <v>29121.57</v>
      </c>
      <c r="I5241" s="249">
        <f t="shared" si="1762"/>
        <v>22545729.120000001</v>
      </c>
      <c r="J5241" s="67">
        <f t="shared" si="1760"/>
        <v>1.55E-2</v>
      </c>
      <c r="K5241" s="259">
        <f t="shared" si="1763"/>
        <v>29121.566780000005</v>
      </c>
      <c r="L5241" s="250">
        <f t="shared" si="1751"/>
        <v>0</v>
      </c>
      <c r="M5241" s="19" t="s">
        <v>1260</v>
      </c>
      <c r="O5241" s="32" t="str">
        <f t="shared" si="1764"/>
        <v>E358</v>
      </c>
      <c r="P5241" s="318"/>
      <c r="T5241" s="19" t="s">
        <v>1260</v>
      </c>
    </row>
    <row r="5242" spans="1:20" outlineLevel="2" x14ac:dyDescent="0.25">
      <c r="A5242" t="s">
        <v>423</v>
      </c>
      <c r="B5242" t="str">
        <f t="shared" si="1761"/>
        <v>E3589 (GIF) UG Conductor, LSR-11</v>
      </c>
      <c r="C5242" s="19" t="s">
        <v>1230</v>
      </c>
      <c r="E5242" s="27">
        <v>43434</v>
      </c>
      <c r="F5242" s="249">
        <v>22545729.120000001</v>
      </c>
      <c r="G5242" s="67">
        <v>1.55E-2</v>
      </c>
      <c r="H5242" s="250">
        <v>29121.57</v>
      </c>
      <c r="I5242" s="249">
        <f t="shared" si="1762"/>
        <v>22545729.120000001</v>
      </c>
      <c r="J5242" s="67">
        <f t="shared" si="1760"/>
        <v>1.55E-2</v>
      </c>
      <c r="K5242" s="259">
        <f t="shared" si="1763"/>
        <v>29121.566780000005</v>
      </c>
      <c r="L5242" s="250">
        <f t="shared" si="1751"/>
        <v>0</v>
      </c>
      <c r="M5242" s="19" t="s">
        <v>1260</v>
      </c>
      <c r="O5242" s="32" t="str">
        <f t="shared" si="1764"/>
        <v>E358</v>
      </c>
      <c r="P5242" s="318"/>
      <c r="T5242" s="19" t="s">
        <v>1260</v>
      </c>
    </row>
    <row r="5243" spans="1:20" outlineLevel="2" x14ac:dyDescent="0.25">
      <c r="A5243" t="s">
        <v>423</v>
      </c>
      <c r="B5243" t="str">
        <f t="shared" si="1761"/>
        <v>E3589 (GIF) UG Conductor, LSR-12</v>
      </c>
      <c r="C5243" s="19" t="s">
        <v>1230</v>
      </c>
      <c r="E5243" s="27">
        <v>43465</v>
      </c>
      <c r="F5243" s="249">
        <v>22545729.120000001</v>
      </c>
      <c r="G5243" s="67">
        <v>1.55E-2</v>
      </c>
      <c r="H5243" s="250">
        <v>29121.57</v>
      </c>
      <c r="I5243" s="249">
        <f t="shared" si="1762"/>
        <v>22545729.120000001</v>
      </c>
      <c r="J5243" s="67">
        <f t="shared" si="1760"/>
        <v>1.55E-2</v>
      </c>
      <c r="K5243" s="259">
        <f t="shared" si="1763"/>
        <v>29121.566780000005</v>
      </c>
      <c r="L5243" s="250">
        <f t="shared" si="1751"/>
        <v>0</v>
      </c>
      <c r="M5243" s="19" t="s">
        <v>1260</v>
      </c>
      <c r="O5243" s="32" t="str">
        <f t="shared" si="1764"/>
        <v>E358</v>
      </c>
      <c r="P5243" s="318"/>
      <c r="T5243" s="19" t="s">
        <v>1260</v>
      </c>
    </row>
    <row r="5244" spans="1:20" s="19" customFormat="1" ht="15.75" outlineLevel="1" thickBot="1" x14ac:dyDescent="0.3">
      <c r="A5244" s="28" t="s">
        <v>1026</v>
      </c>
      <c r="C5244" s="20" t="s">
        <v>1233</v>
      </c>
      <c r="E5244" s="104" t="s">
        <v>1266</v>
      </c>
      <c r="F5244" s="29"/>
      <c r="G5244" s="30"/>
      <c r="H5244" s="41">
        <f>SUBTOTAL(9,H5232:H5243)</f>
        <v>349458.84</v>
      </c>
      <c r="I5244" s="29"/>
      <c r="J5244" s="30">
        <f t="shared" si="1760"/>
        <v>0</v>
      </c>
      <c r="K5244" s="41">
        <f>SUBTOTAL(9,K5232:K5243)</f>
        <v>349458.80135999998</v>
      </c>
      <c r="L5244" s="41">
        <f t="shared" si="1751"/>
        <v>-0.04</v>
      </c>
      <c r="O5244" s="32" t="str">
        <f>LEFT(A5244,5)</f>
        <v>E3589</v>
      </c>
      <c r="P5244" s="318">
        <f>-L5244/2</f>
        <v>0.02</v>
      </c>
    </row>
    <row r="5245" spans="1:20" ht="15.75" outlineLevel="2" thickTop="1" x14ac:dyDescent="0.25">
      <c r="A5245" t="s">
        <v>424</v>
      </c>
      <c r="B5245" t="str">
        <f t="shared" ref="B5245:B5256" si="1765">CONCATENATE(A5245,"-",MONTH(E5245))</f>
        <v>E3589 (GIF)U/G Cond,TLN-HPK@plt-1</v>
      </c>
      <c r="C5245" s="19" t="s">
        <v>1230</v>
      </c>
      <c r="E5245" s="27">
        <v>43131</v>
      </c>
      <c r="F5245" s="249">
        <v>3836675.65</v>
      </c>
      <c r="G5245" s="67">
        <v>1.55E-2</v>
      </c>
      <c r="H5245" s="250">
        <v>4955.71</v>
      </c>
      <c r="I5245" s="249">
        <f t="shared" ref="I5245:I5256" si="1766">VLOOKUP(CONCATENATE(A5245,"-12"),$B$6:$F$7816,5,FALSE)</f>
        <v>3836675.65</v>
      </c>
      <c r="J5245" s="67">
        <f t="shared" si="1760"/>
        <v>1.55E-2</v>
      </c>
      <c r="K5245" s="259">
        <f t="shared" ref="K5245:K5256" si="1767">I5245*J5245/12</f>
        <v>4955.7060479166666</v>
      </c>
      <c r="L5245" s="250">
        <f t="shared" si="1751"/>
        <v>0</v>
      </c>
      <c r="M5245" s="19" t="s">
        <v>1260</v>
      </c>
      <c r="O5245" s="32" t="str">
        <f t="shared" ref="O5245:O5256" si="1768">LEFT(A5245,4)</f>
        <v>E358</v>
      </c>
      <c r="P5245" s="318"/>
      <c r="T5245" s="19" t="s">
        <v>1260</v>
      </c>
    </row>
    <row r="5246" spans="1:20" outlineLevel="2" x14ac:dyDescent="0.25">
      <c r="A5246" t="s">
        <v>424</v>
      </c>
      <c r="B5246" t="str">
        <f t="shared" si="1765"/>
        <v>E3589 (GIF)U/G Cond,TLN-HPK@plt-2</v>
      </c>
      <c r="C5246" s="19" t="s">
        <v>1230</v>
      </c>
      <c r="E5246" s="27">
        <v>43159</v>
      </c>
      <c r="F5246" s="249">
        <v>3836675.65</v>
      </c>
      <c r="G5246" s="67">
        <v>1.55E-2</v>
      </c>
      <c r="H5246" s="250">
        <v>4955.71</v>
      </c>
      <c r="I5246" s="249">
        <f t="shared" si="1766"/>
        <v>3836675.65</v>
      </c>
      <c r="J5246" s="67">
        <f t="shared" si="1760"/>
        <v>1.55E-2</v>
      </c>
      <c r="K5246" s="259">
        <f t="shared" si="1767"/>
        <v>4955.7060479166666</v>
      </c>
      <c r="L5246" s="250">
        <f t="shared" si="1751"/>
        <v>0</v>
      </c>
      <c r="M5246" s="19" t="s">
        <v>1260</v>
      </c>
      <c r="O5246" s="32" t="str">
        <f t="shared" si="1768"/>
        <v>E358</v>
      </c>
      <c r="P5246" s="318"/>
      <c r="T5246" s="19" t="s">
        <v>1260</v>
      </c>
    </row>
    <row r="5247" spans="1:20" outlineLevel="2" x14ac:dyDescent="0.25">
      <c r="A5247" t="s">
        <v>424</v>
      </c>
      <c r="B5247" t="str">
        <f t="shared" si="1765"/>
        <v>E3589 (GIF)U/G Cond,TLN-HPK@plt-3</v>
      </c>
      <c r="C5247" s="19" t="s">
        <v>1230</v>
      </c>
      <c r="E5247" s="27">
        <v>43190</v>
      </c>
      <c r="F5247" s="249">
        <v>3836675.65</v>
      </c>
      <c r="G5247" s="67">
        <v>1.55E-2</v>
      </c>
      <c r="H5247" s="250">
        <v>4955.71</v>
      </c>
      <c r="I5247" s="249">
        <f t="shared" si="1766"/>
        <v>3836675.65</v>
      </c>
      <c r="J5247" s="67">
        <f t="shared" si="1760"/>
        <v>1.55E-2</v>
      </c>
      <c r="K5247" s="259">
        <f t="shared" si="1767"/>
        <v>4955.7060479166666</v>
      </c>
      <c r="L5247" s="250">
        <f t="shared" si="1751"/>
        <v>0</v>
      </c>
      <c r="M5247" s="19" t="s">
        <v>1260</v>
      </c>
      <c r="O5247" s="32" t="str">
        <f t="shared" si="1768"/>
        <v>E358</v>
      </c>
      <c r="P5247" s="318"/>
      <c r="T5247" s="19" t="s">
        <v>1260</v>
      </c>
    </row>
    <row r="5248" spans="1:20" outlineLevel="2" x14ac:dyDescent="0.25">
      <c r="A5248" t="s">
        <v>424</v>
      </c>
      <c r="B5248" t="str">
        <f t="shared" si="1765"/>
        <v>E3589 (GIF)U/G Cond,TLN-HPK@plt-4</v>
      </c>
      <c r="C5248" s="19" t="s">
        <v>1230</v>
      </c>
      <c r="E5248" s="27">
        <v>43220</v>
      </c>
      <c r="F5248" s="249">
        <v>3836675.65</v>
      </c>
      <c r="G5248" s="67">
        <v>1.55E-2</v>
      </c>
      <c r="H5248" s="250">
        <v>4955.71</v>
      </c>
      <c r="I5248" s="249">
        <f t="shared" si="1766"/>
        <v>3836675.65</v>
      </c>
      <c r="J5248" s="67">
        <f t="shared" si="1760"/>
        <v>1.55E-2</v>
      </c>
      <c r="K5248" s="259">
        <f t="shared" si="1767"/>
        <v>4955.7060479166666</v>
      </c>
      <c r="L5248" s="250">
        <f t="shared" si="1751"/>
        <v>0</v>
      </c>
      <c r="M5248" s="19" t="s">
        <v>1260</v>
      </c>
      <c r="O5248" s="32" t="str">
        <f t="shared" si="1768"/>
        <v>E358</v>
      </c>
      <c r="P5248" s="318"/>
      <c r="T5248" s="19" t="s">
        <v>1260</v>
      </c>
    </row>
    <row r="5249" spans="1:20" outlineLevel="2" x14ac:dyDescent="0.25">
      <c r="A5249" t="s">
        <v>424</v>
      </c>
      <c r="B5249" t="str">
        <f t="shared" si="1765"/>
        <v>E3589 (GIF)U/G Cond,TLN-HPK@plt-5</v>
      </c>
      <c r="C5249" s="19" t="s">
        <v>1230</v>
      </c>
      <c r="E5249" s="27">
        <v>43251</v>
      </c>
      <c r="F5249" s="249">
        <v>3836675.65</v>
      </c>
      <c r="G5249" s="67">
        <v>1.55E-2</v>
      </c>
      <c r="H5249" s="250">
        <v>4955.71</v>
      </c>
      <c r="I5249" s="249">
        <f t="shared" si="1766"/>
        <v>3836675.65</v>
      </c>
      <c r="J5249" s="67">
        <f t="shared" si="1760"/>
        <v>1.55E-2</v>
      </c>
      <c r="K5249" s="259">
        <f t="shared" si="1767"/>
        <v>4955.7060479166666</v>
      </c>
      <c r="L5249" s="250">
        <f t="shared" si="1751"/>
        <v>0</v>
      </c>
      <c r="M5249" s="19" t="s">
        <v>1260</v>
      </c>
      <c r="O5249" s="32" t="str">
        <f t="shared" si="1768"/>
        <v>E358</v>
      </c>
      <c r="P5249" s="318"/>
      <c r="T5249" s="19" t="s">
        <v>1260</v>
      </c>
    </row>
    <row r="5250" spans="1:20" outlineLevel="2" x14ac:dyDescent="0.25">
      <c r="A5250" t="s">
        <v>424</v>
      </c>
      <c r="B5250" t="str">
        <f t="shared" si="1765"/>
        <v>E3589 (GIF)U/G Cond,TLN-HPK@plt-6</v>
      </c>
      <c r="C5250" s="19" t="s">
        <v>1230</v>
      </c>
      <c r="E5250" s="27">
        <v>43281</v>
      </c>
      <c r="F5250" s="249">
        <v>3836675.65</v>
      </c>
      <c r="G5250" s="67">
        <v>1.55E-2</v>
      </c>
      <c r="H5250" s="250">
        <v>4955.71</v>
      </c>
      <c r="I5250" s="249">
        <f t="shared" si="1766"/>
        <v>3836675.65</v>
      </c>
      <c r="J5250" s="67">
        <f t="shared" si="1760"/>
        <v>1.55E-2</v>
      </c>
      <c r="K5250" s="259">
        <f t="shared" si="1767"/>
        <v>4955.7060479166666</v>
      </c>
      <c r="L5250" s="250">
        <f t="shared" si="1751"/>
        <v>0</v>
      </c>
      <c r="M5250" s="19" t="s">
        <v>1260</v>
      </c>
      <c r="O5250" s="32" t="str">
        <f t="shared" si="1768"/>
        <v>E358</v>
      </c>
      <c r="P5250" s="318"/>
      <c r="T5250" s="19" t="s">
        <v>1260</v>
      </c>
    </row>
    <row r="5251" spans="1:20" outlineLevel="2" x14ac:dyDescent="0.25">
      <c r="A5251" t="s">
        <v>424</v>
      </c>
      <c r="B5251" t="str">
        <f t="shared" si="1765"/>
        <v>E3589 (GIF)U/G Cond,TLN-HPK@plt-7</v>
      </c>
      <c r="C5251" s="19" t="s">
        <v>1230</v>
      </c>
      <c r="E5251" s="27">
        <v>43312</v>
      </c>
      <c r="F5251" s="249">
        <v>3836675.65</v>
      </c>
      <c r="G5251" s="67">
        <v>1.55E-2</v>
      </c>
      <c r="H5251" s="250">
        <v>4955.71</v>
      </c>
      <c r="I5251" s="249">
        <f t="shared" si="1766"/>
        <v>3836675.65</v>
      </c>
      <c r="J5251" s="67">
        <f t="shared" si="1760"/>
        <v>1.55E-2</v>
      </c>
      <c r="K5251" s="259">
        <f t="shared" si="1767"/>
        <v>4955.7060479166666</v>
      </c>
      <c r="L5251" s="250">
        <f t="shared" si="1751"/>
        <v>0</v>
      </c>
      <c r="M5251" s="19" t="s">
        <v>1260</v>
      </c>
      <c r="O5251" s="32" t="str">
        <f t="shared" si="1768"/>
        <v>E358</v>
      </c>
      <c r="P5251" s="318"/>
      <c r="T5251" s="19" t="s">
        <v>1260</v>
      </c>
    </row>
    <row r="5252" spans="1:20" outlineLevel="2" x14ac:dyDescent="0.25">
      <c r="A5252" t="s">
        <v>424</v>
      </c>
      <c r="B5252" t="str">
        <f t="shared" si="1765"/>
        <v>E3589 (GIF)U/G Cond,TLN-HPK@plt-8</v>
      </c>
      <c r="C5252" s="19" t="s">
        <v>1230</v>
      </c>
      <c r="E5252" s="27">
        <v>43343</v>
      </c>
      <c r="F5252" s="249">
        <v>3836675.65</v>
      </c>
      <c r="G5252" s="67">
        <v>1.55E-2</v>
      </c>
      <c r="H5252" s="250">
        <v>4955.71</v>
      </c>
      <c r="I5252" s="249">
        <f t="shared" si="1766"/>
        <v>3836675.65</v>
      </c>
      <c r="J5252" s="67">
        <f t="shared" si="1760"/>
        <v>1.55E-2</v>
      </c>
      <c r="K5252" s="259">
        <f t="shared" si="1767"/>
        <v>4955.7060479166666</v>
      </c>
      <c r="L5252" s="250">
        <f t="shared" si="1751"/>
        <v>0</v>
      </c>
      <c r="M5252" s="19" t="s">
        <v>1260</v>
      </c>
      <c r="O5252" s="32" t="str">
        <f t="shared" si="1768"/>
        <v>E358</v>
      </c>
      <c r="P5252" s="318"/>
      <c r="T5252" s="19" t="s">
        <v>1260</v>
      </c>
    </row>
    <row r="5253" spans="1:20" outlineLevel="2" x14ac:dyDescent="0.25">
      <c r="A5253" t="s">
        <v>424</v>
      </c>
      <c r="B5253" t="str">
        <f t="shared" si="1765"/>
        <v>E3589 (GIF)U/G Cond,TLN-HPK@plt-9</v>
      </c>
      <c r="C5253" s="19" t="s">
        <v>1230</v>
      </c>
      <c r="E5253" s="27">
        <v>43373</v>
      </c>
      <c r="F5253" s="249">
        <v>3836675.65</v>
      </c>
      <c r="G5253" s="67">
        <v>1.55E-2</v>
      </c>
      <c r="H5253" s="250">
        <v>4955.71</v>
      </c>
      <c r="I5253" s="249">
        <f t="shared" si="1766"/>
        <v>3836675.65</v>
      </c>
      <c r="J5253" s="67">
        <f t="shared" si="1760"/>
        <v>1.55E-2</v>
      </c>
      <c r="K5253" s="259">
        <f t="shared" si="1767"/>
        <v>4955.7060479166666</v>
      </c>
      <c r="L5253" s="250">
        <f t="shared" si="1751"/>
        <v>0</v>
      </c>
      <c r="M5253" s="19" t="s">
        <v>1260</v>
      </c>
      <c r="O5253" s="32" t="str">
        <f t="shared" si="1768"/>
        <v>E358</v>
      </c>
      <c r="P5253" s="318"/>
      <c r="T5253" s="19" t="s">
        <v>1260</v>
      </c>
    </row>
    <row r="5254" spans="1:20" outlineLevel="2" x14ac:dyDescent="0.25">
      <c r="A5254" t="s">
        <v>424</v>
      </c>
      <c r="B5254" t="str">
        <f t="shared" si="1765"/>
        <v>E3589 (GIF)U/G Cond,TLN-HPK@plt-10</v>
      </c>
      <c r="C5254" s="19" t="s">
        <v>1230</v>
      </c>
      <c r="E5254" s="27">
        <v>43404</v>
      </c>
      <c r="F5254" s="249">
        <v>3836675.65</v>
      </c>
      <c r="G5254" s="67">
        <v>1.55E-2</v>
      </c>
      <c r="H5254" s="250">
        <v>4955.71</v>
      </c>
      <c r="I5254" s="249">
        <f t="shared" si="1766"/>
        <v>3836675.65</v>
      </c>
      <c r="J5254" s="67">
        <f t="shared" si="1760"/>
        <v>1.55E-2</v>
      </c>
      <c r="K5254" s="259">
        <f t="shared" si="1767"/>
        <v>4955.7060479166666</v>
      </c>
      <c r="L5254" s="250">
        <f t="shared" si="1751"/>
        <v>0</v>
      </c>
      <c r="M5254" s="19" t="s">
        <v>1260</v>
      </c>
      <c r="O5254" s="32" t="str">
        <f t="shared" si="1768"/>
        <v>E358</v>
      </c>
      <c r="P5254" s="318"/>
      <c r="T5254" s="19" t="s">
        <v>1260</v>
      </c>
    </row>
    <row r="5255" spans="1:20" outlineLevel="2" x14ac:dyDescent="0.25">
      <c r="A5255" t="s">
        <v>424</v>
      </c>
      <c r="B5255" t="str">
        <f t="shared" si="1765"/>
        <v>E3589 (GIF)U/G Cond,TLN-HPK@plt-11</v>
      </c>
      <c r="C5255" s="19" t="s">
        <v>1230</v>
      </c>
      <c r="E5255" s="27">
        <v>43434</v>
      </c>
      <c r="F5255" s="249">
        <v>3836675.65</v>
      </c>
      <c r="G5255" s="67">
        <v>1.55E-2</v>
      </c>
      <c r="H5255" s="250">
        <v>4955.71</v>
      </c>
      <c r="I5255" s="249">
        <f t="shared" si="1766"/>
        <v>3836675.65</v>
      </c>
      <c r="J5255" s="67">
        <f t="shared" si="1760"/>
        <v>1.55E-2</v>
      </c>
      <c r="K5255" s="259">
        <f t="shared" si="1767"/>
        <v>4955.7060479166666</v>
      </c>
      <c r="L5255" s="250">
        <f t="shared" si="1751"/>
        <v>0</v>
      </c>
      <c r="M5255" s="19" t="s">
        <v>1260</v>
      </c>
      <c r="O5255" s="32" t="str">
        <f t="shared" si="1768"/>
        <v>E358</v>
      </c>
      <c r="P5255" s="318"/>
      <c r="T5255" s="19" t="s">
        <v>1260</v>
      </c>
    </row>
    <row r="5256" spans="1:20" outlineLevel="2" x14ac:dyDescent="0.25">
      <c r="A5256" t="s">
        <v>424</v>
      </c>
      <c r="B5256" t="str">
        <f t="shared" si="1765"/>
        <v>E3589 (GIF)U/G Cond,TLN-HPK@plt-12</v>
      </c>
      <c r="C5256" s="19" t="s">
        <v>1230</v>
      </c>
      <c r="E5256" s="27">
        <v>43465</v>
      </c>
      <c r="F5256" s="249">
        <v>3836675.65</v>
      </c>
      <c r="G5256" s="67">
        <v>1.55E-2</v>
      </c>
      <c r="H5256" s="250">
        <v>4955.71</v>
      </c>
      <c r="I5256" s="249">
        <f t="shared" si="1766"/>
        <v>3836675.65</v>
      </c>
      <c r="J5256" s="67">
        <f t="shared" si="1760"/>
        <v>1.55E-2</v>
      </c>
      <c r="K5256" s="259">
        <f t="shared" si="1767"/>
        <v>4955.7060479166666</v>
      </c>
      <c r="L5256" s="250">
        <f t="shared" si="1751"/>
        <v>0</v>
      </c>
      <c r="M5256" s="19" t="s">
        <v>1260</v>
      </c>
      <c r="O5256" s="32" t="str">
        <f t="shared" si="1768"/>
        <v>E358</v>
      </c>
      <c r="P5256" s="318"/>
      <c r="T5256" s="19" t="s">
        <v>1260</v>
      </c>
    </row>
    <row r="5257" spans="1:20" s="19" customFormat="1" ht="15.75" outlineLevel="1" thickBot="1" x14ac:dyDescent="0.3">
      <c r="A5257" s="28" t="s">
        <v>1027</v>
      </c>
      <c r="C5257" s="20" t="s">
        <v>1233</v>
      </c>
      <c r="E5257" s="104" t="s">
        <v>1266</v>
      </c>
      <c r="F5257" s="29"/>
      <c r="G5257" s="30"/>
      <c r="H5257" s="41">
        <f>SUBTOTAL(9,H5245:H5256)</f>
        <v>59468.52</v>
      </c>
      <c r="I5257" s="29"/>
      <c r="J5257" s="30">
        <f t="shared" si="1760"/>
        <v>0</v>
      </c>
      <c r="K5257" s="41">
        <f>SUBTOTAL(9,K5245:K5256)</f>
        <v>59468.472575000014</v>
      </c>
      <c r="L5257" s="41">
        <f t="shared" si="1751"/>
        <v>-0.05</v>
      </c>
      <c r="O5257" s="32" t="str">
        <f>LEFT(A5257,5)</f>
        <v>E3589</v>
      </c>
      <c r="P5257" s="318">
        <f>-L5257/2</f>
        <v>2.5000000000000001E-2</v>
      </c>
    </row>
    <row r="5258" spans="1:20" ht="15.75" outlineLevel="2" thickTop="1" x14ac:dyDescent="0.25">
      <c r="A5258" t="s">
        <v>425</v>
      </c>
      <c r="B5258" t="str">
        <f t="shared" ref="B5258:B5269" si="1769">CONCATENATE(A5258,"-",MONTH(E5258))</f>
        <v>E3589 (GIF)U/G Cond,TLN-WHD@plnt-1</v>
      </c>
      <c r="C5258" s="19" t="s">
        <v>1230</v>
      </c>
      <c r="E5258" s="27">
        <v>43131</v>
      </c>
      <c r="F5258" s="249">
        <v>1080000.6000000001</v>
      </c>
      <c r="G5258" s="67">
        <v>1.55E-2</v>
      </c>
      <c r="H5258" s="250">
        <v>1395</v>
      </c>
      <c r="I5258" s="249">
        <f t="shared" ref="I5258:I5269" si="1770">VLOOKUP(CONCATENATE(A5258,"-12"),$B$6:$F$7816,5,FALSE)</f>
        <v>1080000.6000000001</v>
      </c>
      <c r="J5258" s="67">
        <f t="shared" si="1760"/>
        <v>1.55E-2</v>
      </c>
      <c r="K5258" s="259">
        <f t="shared" ref="K5258:K5269" si="1771">I5258*J5258/12</f>
        <v>1395.0007750000002</v>
      </c>
      <c r="L5258" s="250">
        <f t="shared" si="1751"/>
        <v>0</v>
      </c>
      <c r="M5258" s="19" t="s">
        <v>1260</v>
      </c>
      <c r="O5258" s="32" t="str">
        <f t="shared" ref="O5258:O5269" si="1772">LEFT(A5258,4)</f>
        <v>E358</v>
      </c>
      <c r="P5258" s="318"/>
      <c r="T5258" s="19" t="s">
        <v>1260</v>
      </c>
    </row>
    <row r="5259" spans="1:20" outlineLevel="2" x14ac:dyDescent="0.25">
      <c r="A5259" t="s">
        <v>425</v>
      </c>
      <c r="B5259" t="str">
        <f t="shared" si="1769"/>
        <v>E3589 (GIF)U/G Cond,TLN-WHD@plnt-2</v>
      </c>
      <c r="C5259" s="19" t="s">
        <v>1230</v>
      </c>
      <c r="E5259" s="27">
        <v>43159</v>
      </c>
      <c r="F5259" s="249">
        <v>1080000.6000000001</v>
      </c>
      <c r="G5259" s="67">
        <v>1.55E-2</v>
      </c>
      <c r="H5259" s="250">
        <v>1395</v>
      </c>
      <c r="I5259" s="249">
        <f t="shared" si="1770"/>
        <v>1080000.6000000001</v>
      </c>
      <c r="J5259" s="67">
        <f t="shared" si="1760"/>
        <v>1.55E-2</v>
      </c>
      <c r="K5259" s="259">
        <f t="shared" si="1771"/>
        <v>1395.0007750000002</v>
      </c>
      <c r="L5259" s="250">
        <f t="shared" si="1751"/>
        <v>0</v>
      </c>
      <c r="M5259" s="19" t="s">
        <v>1260</v>
      </c>
      <c r="O5259" s="32" t="str">
        <f t="shared" si="1772"/>
        <v>E358</v>
      </c>
      <c r="P5259" s="318"/>
      <c r="T5259" s="19" t="s">
        <v>1260</v>
      </c>
    </row>
    <row r="5260" spans="1:20" outlineLevel="2" x14ac:dyDescent="0.25">
      <c r="A5260" t="s">
        <v>425</v>
      </c>
      <c r="B5260" t="str">
        <f t="shared" si="1769"/>
        <v>E3589 (GIF)U/G Cond,TLN-WHD@plnt-3</v>
      </c>
      <c r="C5260" s="19" t="s">
        <v>1230</v>
      </c>
      <c r="E5260" s="27">
        <v>43190</v>
      </c>
      <c r="F5260" s="249">
        <v>1080000.6000000001</v>
      </c>
      <c r="G5260" s="67">
        <v>1.55E-2</v>
      </c>
      <c r="H5260" s="250">
        <v>1395</v>
      </c>
      <c r="I5260" s="249">
        <f t="shared" si="1770"/>
        <v>1080000.6000000001</v>
      </c>
      <c r="J5260" s="67">
        <f t="shared" si="1760"/>
        <v>1.55E-2</v>
      </c>
      <c r="K5260" s="259">
        <f t="shared" si="1771"/>
        <v>1395.0007750000002</v>
      </c>
      <c r="L5260" s="250">
        <f t="shared" si="1751"/>
        <v>0</v>
      </c>
      <c r="M5260" s="19" t="s">
        <v>1260</v>
      </c>
      <c r="O5260" s="32" t="str">
        <f t="shared" si="1772"/>
        <v>E358</v>
      </c>
      <c r="P5260" s="318"/>
      <c r="T5260" s="19" t="s">
        <v>1260</v>
      </c>
    </row>
    <row r="5261" spans="1:20" outlineLevel="2" x14ac:dyDescent="0.25">
      <c r="A5261" t="s">
        <v>425</v>
      </c>
      <c r="B5261" t="str">
        <f t="shared" si="1769"/>
        <v>E3589 (GIF)U/G Cond,TLN-WHD@plnt-4</v>
      </c>
      <c r="C5261" s="19" t="s">
        <v>1230</v>
      </c>
      <c r="E5261" s="27">
        <v>43220</v>
      </c>
      <c r="F5261" s="249">
        <v>1080000.6000000001</v>
      </c>
      <c r="G5261" s="67">
        <v>1.55E-2</v>
      </c>
      <c r="H5261" s="250">
        <v>1395</v>
      </c>
      <c r="I5261" s="249">
        <f t="shared" si="1770"/>
        <v>1080000.6000000001</v>
      </c>
      <c r="J5261" s="67">
        <f t="shared" si="1760"/>
        <v>1.55E-2</v>
      </c>
      <c r="K5261" s="259">
        <f t="shared" si="1771"/>
        <v>1395.0007750000002</v>
      </c>
      <c r="L5261" s="250">
        <f t="shared" si="1751"/>
        <v>0</v>
      </c>
      <c r="M5261" s="19" t="s">
        <v>1260</v>
      </c>
      <c r="O5261" s="32" t="str">
        <f t="shared" si="1772"/>
        <v>E358</v>
      </c>
      <c r="P5261" s="318"/>
      <c r="T5261" s="19" t="s">
        <v>1260</v>
      </c>
    </row>
    <row r="5262" spans="1:20" outlineLevel="2" x14ac:dyDescent="0.25">
      <c r="A5262" t="s">
        <v>425</v>
      </c>
      <c r="B5262" t="str">
        <f t="shared" si="1769"/>
        <v>E3589 (GIF)U/G Cond,TLN-WHD@plnt-5</v>
      </c>
      <c r="C5262" s="19" t="s">
        <v>1230</v>
      </c>
      <c r="E5262" s="27">
        <v>43251</v>
      </c>
      <c r="F5262" s="249">
        <v>1080000.6000000001</v>
      </c>
      <c r="G5262" s="67">
        <v>1.55E-2</v>
      </c>
      <c r="H5262" s="250">
        <v>1395</v>
      </c>
      <c r="I5262" s="249">
        <f t="shared" si="1770"/>
        <v>1080000.6000000001</v>
      </c>
      <c r="J5262" s="67">
        <f t="shared" si="1760"/>
        <v>1.55E-2</v>
      </c>
      <c r="K5262" s="259">
        <f t="shared" si="1771"/>
        <v>1395.0007750000002</v>
      </c>
      <c r="L5262" s="250">
        <f t="shared" si="1751"/>
        <v>0</v>
      </c>
      <c r="M5262" s="19" t="s">
        <v>1260</v>
      </c>
      <c r="O5262" s="32" t="str">
        <f t="shared" si="1772"/>
        <v>E358</v>
      </c>
      <c r="P5262" s="318"/>
      <c r="T5262" s="19" t="s">
        <v>1260</v>
      </c>
    </row>
    <row r="5263" spans="1:20" outlineLevel="2" x14ac:dyDescent="0.25">
      <c r="A5263" t="s">
        <v>425</v>
      </c>
      <c r="B5263" t="str">
        <f t="shared" si="1769"/>
        <v>E3589 (GIF)U/G Cond,TLN-WHD@plnt-6</v>
      </c>
      <c r="C5263" s="19" t="s">
        <v>1230</v>
      </c>
      <c r="E5263" s="27">
        <v>43281</v>
      </c>
      <c r="F5263" s="249">
        <v>1080000.6000000001</v>
      </c>
      <c r="G5263" s="67">
        <v>1.55E-2</v>
      </c>
      <c r="H5263" s="250">
        <v>1395</v>
      </c>
      <c r="I5263" s="249">
        <f t="shared" si="1770"/>
        <v>1080000.6000000001</v>
      </c>
      <c r="J5263" s="67">
        <f t="shared" si="1760"/>
        <v>1.55E-2</v>
      </c>
      <c r="K5263" s="259">
        <f t="shared" si="1771"/>
        <v>1395.0007750000002</v>
      </c>
      <c r="L5263" s="250">
        <f t="shared" si="1751"/>
        <v>0</v>
      </c>
      <c r="M5263" s="19" t="s">
        <v>1260</v>
      </c>
      <c r="O5263" s="32" t="str">
        <f t="shared" si="1772"/>
        <v>E358</v>
      </c>
      <c r="P5263" s="318"/>
      <c r="T5263" s="19" t="s">
        <v>1260</v>
      </c>
    </row>
    <row r="5264" spans="1:20" outlineLevel="2" x14ac:dyDescent="0.25">
      <c r="A5264" t="s">
        <v>425</v>
      </c>
      <c r="B5264" t="str">
        <f t="shared" si="1769"/>
        <v>E3589 (GIF)U/G Cond,TLN-WHD@plnt-7</v>
      </c>
      <c r="C5264" s="19" t="s">
        <v>1230</v>
      </c>
      <c r="E5264" s="27">
        <v>43312</v>
      </c>
      <c r="F5264" s="249">
        <v>1080000.6000000001</v>
      </c>
      <c r="G5264" s="67">
        <v>1.55E-2</v>
      </c>
      <c r="H5264" s="250">
        <v>1395</v>
      </c>
      <c r="I5264" s="249">
        <f t="shared" si="1770"/>
        <v>1080000.6000000001</v>
      </c>
      <c r="J5264" s="67">
        <f t="shared" si="1760"/>
        <v>1.55E-2</v>
      </c>
      <c r="K5264" s="259">
        <f t="shared" si="1771"/>
        <v>1395.0007750000002</v>
      </c>
      <c r="L5264" s="250">
        <f t="shared" si="1751"/>
        <v>0</v>
      </c>
      <c r="M5264" s="19" t="s">
        <v>1260</v>
      </c>
      <c r="O5264" s="32" t="str">
        <f t="shared" si="1772"/>
        <v>E358</v>
      </c>
      <c r="P5264" s="318"/>
      <c r="T5264" s="19" t="s">
        <v>1260</v>
      </c>
    </row>
    <row r="5265" spans="1:20" outlineLevel="2" x14ac:dyDescent="0.25">
      <c r="A5265" t="s">
        <v>425</v>
      </c>
      <c r="B5265" t="str">
        <f t="shared" si="1769"/>
        <v>E3589 (GIF)U/G Cond,TLN-WHD@plnt-8</v>
      </c>
      <c r="C5265" s="19" t="s">
        <v>1230</v>
      </c>
      <c r="E5265" s="27">
        <v>43343</v>
      </c>
      <c r="F5265" s="249">
        <v>1080000.6000000001</v>
      </c>
      <c r="G5265" s="67">
        <v>1.55E-2</v>
      </c>
      <c r="H5265" s="250">
        <v>1395</v>
      </c>
      <c r="I5265" s="249">
        <f t="shared" si="1770"/>
        <v>1080000.6000000001</v>
      </c>
      <c r="J5265" s="67">
        <f t="shared" si="1760"/>
        <v>1.55E-2</v>
      </c>
      <c r="K5265" s="259">
        <f t="shared" si="1771"/>
        <v>1395.0007750000002</v>
      </c>
      <c r="L5265" s="250">
        <f t="shared" si="1751"/>
        <v>0</v>
      </c>
      <c r="M5265" s="19" t="s">
        <v>1260</v>
      </c>
      <c r="O5265" s="32" t="str">
        <f t="shared" si="1772"/>
        <v>E358</v>
      </c>
      <c r="P5265" s="318"/>
      <c r="T5265" s="19" t="s">
        <v>1260</v>
      </c>
    </row>
    <row r="5266" spans="1:20" outlineLevel="2" x14ac:dyDescent="0.25">
      <c r="A5266" t="s">
        <v>425</v>
      </c>
      <c r="B5266" t="str">
        <f t="shared" si="1769"/>
        <v>E3589 (GIF)U/G Cond,TLN-WHD@plnt-9</v>
      </c>
      <c r="C5266" s="19" t="s">
        <v>1230</v>
      </c>
      <c r="E5266" s="27">
        <v>43373</v>
      </c>
      <c r="F5266" s="249">
        <v>1080000.6000000001</v>
      </c>
      <c r="G5266" s="67">
        <v>1.55E-2</v>
      </c>
      <c r="H5266" s="250">
        <v>1395</v>
      </c>
      <c r="I5266" s="249">
        <f t="shared" si="1770"/>
        <v>1080000.6000000001</v>
      </c>
      <c r="J5266" s="67">
        <f t="shared" si="1760"/>
        <v>1.55E-2</v>
      </c>
      <c r="K5266" s="259">
        <f t="shared" si="1771"/>
        <v>1395.0007750000002</v>
      </c>
      <c r="L5266" s="250">
        <f t="shared" si="1751"/>
        <v>0</v>
      </c>
      <c r="M5266" s="19" t="s">
        <v>1260</v>
      </c>
      <c r="O5266" s="32" t="str">
        <f t="shared" si="1772"/>
        <v>E358</v>
      </c>
      <c r="P5266" s="318"/>
      <c r="T5266" s="19" t="s">
        <v>1260</v>
      </c>
    </row>
    <row r="5267" spans="1:20" outlineLevel="2" x14ac:dyDescent="0.25">
      <c r="A5267" t="s">
        <v>425</v>
      </c>
      <c r="B5267" t="str">
        <f t="shared" si="1769"/>
        <v>E3589 (GIF)U/G Cond,TLN-WHD@plnt-10</v>
      </c>
      <c r="C5267" s="19" t="s">
        <v>1230</v>
      </c>
      <c r="E5267" s="27">
        <v>43404</v>
      </c>
      <c r="F5267" s="249">
        <v>1080000.6000000001</v>
      </c>
      <c r="G5267" s="67">
        <v>1.55E-2</v>
      </c>
      <c r="H5267" s="250">
        <v>1395</v>
      </c>
      <c r="I5267" s="249">
        <f t="shared" si="1770"/>
        <v>1080000.6000000001</v>
      </c>
      <c r="J5267" s="67">
        <f t="shared" si="1760"/>
        <v>1.55E-2</v>
      </c>
      <c r="K5267" s="259">
        <f t="shared" si="1771"/>
        <v>1395.0007750000002</v>
      </c>
      <c r="L5267" s="250">
        <f t="shared" si="1751"/>
        <v>0</v>
      </c>
      <c r="M5267" s="19" t="s">
        <v>1260</v>
      </c>
      <c r="O5267" s="32" t="str">
        <f t="shared" si="1772"/>
        <v>E358</v>
      </c>
      <c r="P5267" s="318"/>
      <c r="T5267" s="19" t="s">
        <v>1260</v>
      </c>
    </row>
    <row r="5268" spans="1:20" outlineLevel="2" x14ac:dyDescent="0.25">
      <c r="A5268" t="s">
        <v>425</v>
      </c>
      <c r="B5268" t="str">
        <f t="shared" si="1769"/>
        <v>E3589 (GIF)U/G Cond,TLN-WHD@plnt-11</v>
      </c>
      <c r="C5268" s="19" t="s">
        <v>1230</v>
      </c>
      <c r="E5268" s="27">
        <v>43434</v>
      </c>
      <c r="F5268" s="249">
        <v>1080000.6000000001</v>
      </c>
      <c r="G5268" s="67">
        <v>1.55E-2</v>
      </c>
      <c r="H5268" s="250">
        <v>1395</v>
      </c>
      <c r="I5268" s="249">
        <f t="shared" si="1770"/>
        <v>1080000.6000000001</v>
      </c>
      <c r="J5268" s="67">
        <f t="shared" si="1760"/>
        <v>1.55E-2</v>
      </c>
      <c r="K5268" s="259">
        <f t="shared" si="1771"/>
        <v>1395.0007750000002</v>
      </c>
      <c r="L5268" s="250">
        <f t="shared" ref="L5268:L5331" si="1773">ROUND(K5268-H5268,2)</f>
        <v>0</v>
      </c>
      <c r="M5268" s="19" t="s">
        <v>1260</v>
      </c>
      <c r="O5268" s="32" t="str">
        <f t="shared" si="1772"/>
        <v>E358</v>
      </c>
      <c r="P5268" s="318"/>
      <c r="T5268" s="19" t="s">
        <v>1260</v>
      </c>
    </row>
    <row r="5269" spans="1:20" outlineLevel="2" x14ac:dyDescent="0.25">
      <c r="A5269" t="s">
        <v>425</v>
      </c>
      <c r="B5269" t="str">
        <f t="shared" si="1769"/>
        <v>E3589 (GIF)U/G Cond,TLN-WHD@plnt-12</v>
      </c>
      <c r="C5269" s="19" t="s">
        <v>1230</v>
      </c>
      <c r="E5269" s="27">
        <v>43465</v>
      </c>
      <c r="F5269" s="249">
        <v>1080000.6000000001</v>
      </c>
      <c r="G5269" s="67">
        <v>1.55E-2</v>
      </c>
      <c r="H5269" s="250">
        <v>1395</v>
      </c>
      <c r="I5269" s="249">
        <f t="shared" si="1770"/>
        <v>1080000.6000000001</v>
      </c>
      <c r="J5269" s="67">
        <f t="shared" si="1760"/>
        <v>1.55E-2</v>
      </c>
      <c r="K5269" s="259">
        <f t="shared" si="1771"/>
        <v>1395.0007750000002</v>
      </c>
      <c r="L5269" s="250">
        <f t="shared" si="1773"/>
        <v>0</v>
      </c>
      <c r="M5269" s="19" t="s">
        <v>1260</v>
      </c>
      <c r="O5269" s="32" t="str">
        <f t="shared" si="1772"/>
        <v>E358</v>
      </c>
      <c r="P5269" s="318"/>
      <c r="T5269" s="19" t="s">
        <v>1260</v>
      </c>
    </row>
    <row r="5270" spans="1:20" s="19" customFormat="1" ht="15.75" outlineLevel="1" thickBot="1" x14ac:dyDescent="0.3">
      <c r="A5270" s="28" t="s">
        <v>1028</v>
      </c>
      <c r="C5270" s="20" t="s">
        <v>1233</v>
      </c>
      <c r="E5270" s="104" t="s">
        <v>1266</v>
      </c>
      <c r="F5270" s="29"/>
      <c r="G5270" s="30"/>
      <c r="H5270" s="41">
        <f>SUBTOTAL(9,H5258:H5269)</f>
        <v>16740</v>
      </c>
      <c r="I5270" s="29"/>
      <c r="J5270" s="30">
        <f t="shared" si="1760"/>
        <v>0</v>
      </c>
      <c r="K5270" s="41">
        <f>SUBTOTAL(9,K5258:K5269)</f>
        <v>16740.009300000002</v>
      </c>
      <c r="L5270" s="41">
        <f t="shared" si="1773"/>
        <v>0.01</v>
      </c>
      <c r="O5270" s="32" t="str">
        <f>LEFT(A5270,5)</f>
        <v>E3589</v>
      </c>
      <c r="P5270" s="318">
        <f>-L5270/2</f>
        <v>-5.0000000000000001E-3</v>
      </c>
    </row>
    <row r="5271" spans="1:20" ht="15.75" outlineLevel="2" thickTop="1" x14ac:dyDescent="0.25">
      <c r="A5271" t="s">
        <v>426</v>
      </c>
      <c r="B5271" t="str">
        <f t="shared" ref="B5271:B5282" si="1774">CONCATENATE(A5271,"-",MONTH(E5271))</f>
        <v>E3589 (GIF)U/G Cond,TLN-WHDE@plt-1</v>
      </c>
      <c r="C5271" s="19" t="s">
        <v>1230</v>
      </c>
      <c r="E5271" s="27">
        <v>43131</v>
      </c>
      <c r="F5271" s="249">
        <v>3086350.53</v>
      </c>
      <c r="G5271" s="67">
        <v>1.55E-2</v>
      </c>
      <c r="H5271" s="250">
        <v>3986.54</v>
      </c>
      <c r="I5271" s="249">
        <f t="shared" ref="I5271:I5282" si="1775">VLOOKUP(CONCATENATE(A5271,"-12"),$B$6:$F$7816,5,FALSE)</f>
        <v>3086350.53</v>
      </c>
      <c r="J5271" s="67">
        <f t="shared" si="1760"/>
        <v>1.55E-2</v>
      </c>
      <c r="K5271" s="259">
        <f t="shared" ref="K5271:K5282" si="1776">I5271*J5271/12</f>
        <v>3986.5361012499998</v>
      </c>
      <c r="L5271" s="250">
        <f t="shared" si="1773"/>
        <v>0</v>
      </c>
      <c r="M5271" s="19" t="s">
        <v>1260</v>
      </c>
      <c r="O5271" s="32" t="str">
        <f t="shared" ref="O5271:O5282" si="1777">LEFT(A5271,4)</f>
        <v>E358</v>
      </c>
      <c r="P5271" s="318"/>
      <c r="T5271" s="19" t="s">
        <v>1260</v>
      </c>
    </row>
    <row r="5272" spans="1:20" outlineLevel="2" x14ac:dyDescent="0.25">
      <c r="A5272" t="s">
        <v>426</v>
      </c>
      <c r="B5272" t="str">
        <f t="shared" si="1774"/>
        <v>E3589 (GIF)U/G Cond,TLN-WHDE@plt-2</v>
      </c>
      <c r="C5272" s="19" t="s">
        <v>1230</v>
      </c>
      <c r="E5272" s="27">
        <v>43159</v>
      </c>
      <c r="F5272" s="249">
        <v>3086350.53</v>
      </c>
      <c r="G5272" s="67">
        <v>1.55E-2</v>
      </c>
      <c r="H5272" s="250">
        <v>3986.54</v>
      </c>
      <c r="I5272" s="249">
        <f t="shared" si="1775"/>
        <v>3086350.53</v>
      </c>
      <c r="J5272" s="67">
        <f t="shared" si="1760"/>
        <v>1.55E-2</v>
      </c>
      <c r="K5272" s="259">
        <f t="shared" si="1776"/>
        <v>3986.5361012499998</v>
      </c>
      <c r="L5272" s="250">
        <f t="shared" si="1773"/>
        <v>0</v>
      </c>
      <c r="M5272" s="19" t="s">
        <v>1260</v>
      </c>
      <c r="O5272" s="32" t="str">
        <f t="shared" si="1777"/>
        <v>E358</v>
      </c>
      <c r="P5272" s="318"/>
      <c r="T5272" s="19" t="s">
        <v>1260</v>
      </c>
    </row>
    <row r="5273" spans="1:20" outlineLevel="2" x14ac:dyDescent="0.25">
      <c r="A5273" t="s">
        <v>426</v>
      </c>
      <c r="B5273" t="str">
        <f t="shared" si="1774"/>
        <v>E3589 (GIF)U/G Cond,TLN-WHDE@plt-3</v>
      </c>
      <c r="C5273" s="19" t="s">
        <v>1230</v>
      </c>
      <c r="E5273" s="27">
        <v>43190</v>
      </c>
      <c r="F5273" s="249">
        <v>3086350.53</v>
      </c>
      <c r="G5273" s="67">
        <v>1.55E-2</v>
      </c>
      <c r="H5273" s="250">
        <v>3986.54</v>
      </c>
      <c r="I5273" s="249">
        <f t="shared" si="1775"/>
        <v>3086350.53</v>
      </c>
      <c r="J5273" s="67">
        <f t="shared" si="1760"/>
        <v>1.55E-2</v>
      </c>
      <c r="K5273" s="259">
        <f t="shared" si="1776"/>
        <v>3986.5361012499998</v>
      </c>
      <c r="L5273" s="250">
        <f t="shared" si="1773"/>
        <v>0</v>
      </c>
      <c r="M5273" s="19" t="s">
        <v>1260</v>
      </c>
      <c r="O5273" s="32" t="str">
        <f t="shared" si="1777"/>
        <v>E358</v>
      </c>
      <c r="P5273" s="318"/>
      <c r="T5273" s="19" t="s">
        <v>1260</v>
      </c>
    </row>
    <row r="5274" spans="1:20" outlineLevel="2" x14ac:dyDescent="0.25">
      <c r="A5274" t="s">
        <v>426</v>
      </c>
      <c r="B5274" t="str">
        <f t="shared" si="1774"/>
        <v>E3589 (GIF)U/G Cond,TLN-WHDE@plt-4</v>
      </c>
      <c r="C5274" s="19" t="s">
        <v>1230</v>
      </c>
      <c r="E5274" s="27">
        <v>43220</v>
      </c>
      <c r="F5274" s="249">
        <v>3086350.53</v>
      </c>
      <c r="G5274" s="67">
        <v>1.55E-2</v>
      </c>
      <c r="H5274" s="250">
        <v>3986.54</v>
      </c>
      <c r="I5274" s="249">
        <f t="shared" si="1775"/>
        <v>3086350.53</v>
      </c>
      <c r="J5274" s="67">
        <f t="shared" si="1760"/>
        <v>1.55E-2</v>
      </c>
      <c r="K5274" s="259">
        <f t="shared" si="1776"/>
        <v>3986.5361012499998</v>
      </c>
      <c r="L5274" s="250">
        <f t="shared" si="1773"/>
        <v>0</v>
      </c>
      <c r="M5274" s="19" t="s">
        <v>1260</v>
      </c>
      <c r="O5274" s="32" t="str">
        <f t="shared" si="1777"/>
        <v>E358</v>
      </c>
      <c r="P5274" s="318"/>
      <c r="T5274" s="19" t="s">
        <v>1260</v>
      </c>
    </row>
    <row r="5275" spans="1:20" outlineLevel="2" x14ac:dyDescent="0.25">
      <c r="A5275" t="s">
        <v>426</v>
      </c>
      <c r="B5275" t="str">
        <f t="shared" si="1774"/>
        <v>E3589 (GIF)U/G Cond,TLN-WHDE@plt-5</v>
      </c>
      <c r="C5275" s="19" t="s">
        <v>1230</v>
      </c>
      <c r="E5275" s="27">
        <v>43251</v>
      </c>
      <c r="F5275" s="249">
        <v>3086350.53</v>
      </c>
      <c r="G5275" s="67">
        <v>1.55E-2</v>
      </c>
      <c r="H5275" s="250">
        <v>3986.54</v>
      </c>
      <c r="I5275" s="249">
        <f t="shared" si="1775"/>
        <v>3086350.53</v>
      </c>
      <c r="J5275" s="67">
        <f t="shared" si="1760"/>
        <v>1.55E-2</v>
      </c>
      <c r="K5275" s="259">
        <f t="shared" si="1776"/>
        <v>3986.5361012499998</v>
      </c>
      <c r="L5275" s="250">
        <f t="shared" si="1773"/>
        <v>0</v>
      </c>
      <c r="M5275" s="19" t="s">
        <v>1260</v>
      </c>
      <c r="O5275" s="32" t="str">
        <f t="shared" si="1777"/>
        <v>E358</v>
      </c>
      <c r="P5275" s="318"/>
      <c r="T5275" s="19" t="s">
        <v>1260</v>
      </c>
    </row>
    <row r="5276" spans="1:20" outlineLevel="2" x14ac:dyDescent="0.25">
      <c r="A5276" t="s">
        <v>426</v>
      </c>
      <c r="B5276" t="str">
        <f t="shared" si="1774"/>
        <v>E3589 (GIF)U/G Cond,TLN-WHDE@plt-6</v>
      </c>
      <c r="C5276" s="19" t="s">
        <v>1230</v>
      </c>
      <c r="E5276" s="27">
        <v>43281</v>
      </c>
      <c r="F5276" s="249">
        <v>3086350.53</v>
      </c>
      <c r="G5276" s="67">
        <v>1.55E-2</v>
      </c>
      <c r="H5276" s="250">
        <v>3986.54</v>
      </c>
      <c r="I5276" s="249">
        <f t="shared" si="1775"/>
        <v>3086350.53</v>
      </c>
      <c r="J5276" s="67">
        <f t="shared" si="1760"/>
        <v>1.55E-2</v>
      </c>
      <c r="K5276" s="259">
        <f t="shared" si="1776"/>
        <v>3986.5361012499998</v>
      </c>
      <c r="L5276" s="250">
        <f t="shared" si="1773"/>
        <v>0</v>
      </c>
      <c r="M5276" s="19" t="s">
        <v>1260</v>
      </c>
      <c r="O5276" s="32" t="str">
        <f t="shared" si="1777"/>
        <v>E358</v>
      </c>
      <c r="P5276" s="318"/>
      <c r="T5276" s="19" t="s">
        <v>1260</v>
      </c>
    </row>
    <row r="5277" spans="1:20" outlineLevel="2" x14ac:dyDescent="0.25">
      <c r="A5277" t="s">
        <v>426</v>
      </c>
      <c r="B5277" t="str">
        <f t="shared" si="1774"/>
        <v>E3589 (GIF)U/G Cond,TLN-WHDE@plt-7</v>
      </c>
      <c r="C5277" s="19" t="s">
        <v>1230</v>
      </c>
      <c r="E5277" s="27">
        <v>43312</v>
      </c>
      <c r="F5277" s="249">
        <v>3086350.53</v>
      </c>
      <c r="G5277" s="67">
        <v>1.55E-2</v>
      </c>
      <c r="H5277" s="250">
        <v>3986.54</v>
      </c>
      <c r="I5277" s="249">
        <f t="shared" si="1775"/>
        <v>3086350.53</v>
      </c>
      <c r="J5277" s="67">
        <f t="shared" si="1760"/>
        <v>1.55E-2</v>
      </c>
      <c r="K5277" s="259">
        <f t="shared" si="1776"/>
        <v>3986.5361012499998</v>
      </c>
      <c r="L5277" s="250">
        <f t="shared" si="1773"/>
        <v>0</v>
      </c>
      <c r="M5277" s="19" t="s">
        <v>1260</v>
      </c>
      <c r="O5277" s="32" t="str">
        <f t="shared" si="1777"/>
        <v>E358</v>
      </c>
      <c r="P5277" s="318"/>
      <c r="T5277" s="19" t="s">
        <v>1260</v>
      </c>
    </row>
    <row r="5278" spans="1:20" outlineLevel="2" x14ac:dyDescent="0.25">
      <c r="A5278" t="s">
        <v>426</v>
      </c>
      <c r="B5278" t="str">
        <f t="shared" si="1774"/>
        <v>E3589 (GIF)U/G Cond,TLN-WHDE@plt-8</v>
      </c>
      <c r="C5278" s="19" t="s">
        <v>1230</v>
      </c>
      <c r="E5278" s="27">
        <v>43343</v>
      </c>
      <c r="F5278" s="249">
        <v>3086350.53</v>
      </c>
      <c r="G5278" s="67">
        <v>1.55E-2</v>
      </c>
      <c r="H5278" s="250">
        <v>3986.54</v>
      </c>
      <c r="I5278" s="249">
        <f t="shared" si="1775"/>
        <v>3086350.53</v>
      </c>
      <c r="J5278" s="67">
        <f t="shared" si="1760"/>
        <v>1.55E-2</v>
      </c>
      <c r="K5278" s="259">
        <f t="shared" si="1776"/>
        <v>3986.5361012499998</v>
      </c>
      <c r="L5278" s="250">
        <f t="shared" si="1773"/>
        <v>0</v>
      </c>
      <c r="M5278" s="19" t="s">
        <v>1260</v>
      </c>
      <c r="O5278" s="32" t="str">
        <f t="shared" si="1777"/>
        <v>E358</v>
      </c>
      <c r="P5278" s="318"/>
      <c r="T5278" s="19" t="s">
        <v>1260</v>
      </c>
    </row>
    <row r="5279" spans="1:20" outlineLevel="2" x14ac:dyDescent="0.25">
      <c r="A5279" t="s">
        <v>426</v>
      </c>
      <c r="B5279" t="str">
        <f t="shared" si="1774"/>
        <v>E3589 (GIF)U/G Cond,TLN-WHDE@plt-9</v>
      </c>
      <c r="C5279" s="19" t="s">
        <v>1230</v>
      </c>
      <c r="E5279" s="27">
        <v>43373</v>
      </c>
      <c r="F5279" s="249">
        <v>3086350.53</v>
      </c>
      <c r="G5279" s="67">
        <v>1.55E-2</v>
      </c>
      <c r="H5279" s="250">
        <v>3986.54</v>
      </c>
      <c r="I5279" s="249">
        <f t="shared" si="1775"/>
        <v>3086350.53</v>
      </c>
      <c r="J5279" s="67">
        <f t="shared" si="1760"/>
        <v>1.55E-2</v>
      </c>
      <c r="K5279" s="259">
        <f t="shared" si="1776"/>
        <v>3986.5361012499998</v>
      </c>
      <c r="L5279" s="250">
        <f t="shared" si="1773"/>
        <v>0</v>
      </c>
      <c r="M5279" s="19" t="s">
        <v>1260</v>
      </c>
      <c r="O5279" s="32" t="str">
        <f t="shared" si="1777"/>
        <v>E358</v>
      </c>
      <c r="P5279" s="318"/>
      <c r="T5279" s="19" t="s">
        <v>1260</v>
      </c>
    </row>
    <row r="5280" spans="1:20" outlineLevel="2" x14ac:dyDescent="0.25">
      <c r="A5280" t="s">
        <v>426</v>
      </c>
      <c r="B5280" t="str">
        <f t="shared" si="1774"/>
        <v>E3589 (GIF)U/G Cond,TLN-WHDE@plt-10</v>
      </c>
      <c r="C5280" s="19" t="s">
        <v>1230</v>
      </c>
      <c r="E5280" s="27">
        <v>43404</v>
      </c>
      <c r="F5280" s="249">
        <v>3086350.53</v>
      </c>
      <c r="G5280" s="67">
        <v>1.55E-2</v>
      </c>
      <c r="H5280" s="250">
        <v>3986.54</v>
      </c>
      <c r="I5280" s="249">
        <f t="shared" si="1775"/>
        <v>3086350.53</v>
      </c>
      <c r="J5280" s="67">
        <f t="shared" si="1760"/>
        <v>1.55E-2</v>
      </c>
      <c r="K5280" s="259">
        <f t="shared" si="1776"/>
        <v>3986.5361012499998</v>
      </c>
      <c r="L5280" s="250">
        <f t="shared" si="1773"/>
        <v>0</v>
      </c>
      <c r="M5280" s="19" t="s">
        <v>1260</v>
      </c>
      <c r="O5280" s="32" t="str">
        <f t="shared" si="1777"/>
        <v>E358</v>
      </c>
      <c r="P5280" s="318"/>
      <c r="T5280" s="19" t="s">
        <v>1260</v>
      </c>
    </row>
    <row r="5281" spans="1:20" outlineLevel="2" x14ac:dyDescent="0.25">
      <c r="A5281" t="s">
        <v>426</v>
      </c>
      <c r="B5281" t="str">
        <f t="shared" si="1774"/>
        <v>E3589 (GIF)U/G Cond,TLN-WHDE@plt-11</v>
      </c>
      <c r="C5281" s="19" t="s">
        <v>1230</v>
      </c>
      <c r="E5281" s="27">
        <v>43434</v>
      </c>
      <c r="F5281" s="249">
        <v>3086350.53</v>
      </c>
      <c r="G5281" s="67">
        <v>1.55E-2</v>
      </c>
      <c r="H5281" s="250">
        <v>3986.54</v>
      </c>
      <c r="I5281" s="249">
        <f t="shared" si="1775"/>
        <v>3086350.53</v>
      </c>
      <c r="J5281" s="67">
        <f t="shared" si="1760"/>
        <v>1.55E-2</v>
      </c>
      <c r="K5281" s="259">
        <f t="shared" si="1776"/>
        <v>3986.5361012499998</v>
      </c>
      <c r="L5281" s="250">
        <f t="shared" si="1773"/>
        <v>0</v>
      </c>
      <c r="M5281" s="19" t="s">
        <v>1260</v>
      </c>
      <c r="O5281" s="32" t="str">
        <f t="shared" si="1777"/>
        <v>E358</v>
      </c>
      <c r="P5281" s="318"/>
      <c r="T5281" s="19" t="s">
        <v>1260</v>
      </c>
    </row>
    <row r="5282" spans="1:20" outlineLevel="2" x14ac:dyDescent="0.25">
      <c r="A5282" t="s">
        <v>426</v>
      </c>
      <c r="B5282" t="str">
        <f t="shared" si="1774"/>
        <v>E3589 (GIF)U/G Cond,TLN-WHDE@plt-12</v>
      </c>
      <c r="C5282" s="19" t="s">
        <v>1230</v>
      </c>
      <c r="E5282" s="27">
        <v>43465</v>
      </c>
      <c r="F5282" s="249">
        <v>3086350.53</v>
      </c>
      <c r="G5282" s="67">
        <v>1.55E-2</v>
      </c>
      <c r="H5282" s="250">
        <v>3986.54</v>
      </c>
      <c r="I5282" s="249">
        <f t="shared" si="1775"/>
        <v>3086350.53</v>
      </c>
      <c r="J5282" s="67">
        <f t="shared" si="1760"/>
        <v>1.55E-2</v>
      </c>
      <c r="K5282" s="259">
        <f t="shared" si="1776"/>
        <v>3986.5361012499998</v>
      </c>
      <c r="L5282" s="250">
        <f t="shared" si="1773"/>
        <v>0</v>
      </c>
      <c r="M5282" s="19" t="s">
        <v>1260</v>
      </c>
      <c r="O5282" s="32" t="str">
        <f t="shared" si="1777"/>
        <v>E358</v>
      </c>
      <c r="P5282" s="318"/>
      <c r="T5282" s="19" t="s">
        <v>1260</v>
      </c>
    </row>
    <row r="5283" spans="1:20" s="19" customFormat="1" ht="15.75" outlineLevel="1" thickBot="1" x14ac:dyDescent="0.3">
      <c r="A5283" s="28" t="s">
        <v>1029</v>
      </c>
      <c r="C5283" s="20" t="s">
        <v>1233</v>
      </c>
      <c r="E5283" s="104" t="s">
        <v>1266</v>
      </c>
      <c r="F5283" s="29"/>
      <c r="G5283" s="30"/>
      <c r="H5283" s="41">
        <f>SUBTOTAL(9,H5271:H5282)</f>
        <v>47838.48</v>
      </c>
      <c r="I5283" s="29"/>
      <c r="J5283" s="30">
        <f t="shared" si="1760"/>
        <v>0</v>
      </c>
      <c r="K5283" s="41">
        <f>SUBTOTAL(9,K5271:K5282)</f>
        <v>47838.433214999997</v>
      </c>
      <c r="L5283" s="41">
        <f t="shared" si="1773"/>
        <v>-0.05</v>
      </c>
      <c r="O5283" s="32" t="str">
        <f>LEFT(A5283,5)</f>
        <v>E3589</v>
      </c>
      <c r="P5283" s="318">
        <f>-L5283/2</f>
        <v>2.5000000000000001E-2</v>
      </c>
    </row>
    <row r="5284" spans="1:20" ht="15.75" outlineLevel="2" thickTop="1" x14ac:dyDescent="0.25">
      <c r="A5284" t="s">
        <v>427</v>
      </c>
      <c r="B5284" t="str">
        <f t="shared" ref="B5284:B5295" si="1778">CONCATENATE(A5284,"-",MONTH(E5284))</f>
        <v>E3590 TSM Roads &amp; Trails-1</v>
      </c>
      <c r="C5284" s="19" t="s">
        <v>1230</v>
      </c>
      <c r="E5284" s="27">
        <v>43131</v>
      </c>
      <c r="F5284" s="249">
        <v>819762.07</v>
      </c>
      <c r="G5284" s="67">
        <v>1.4E-2</v>
      </c>
      <c r="H5284" s="250">
        <v>956.39</v>
      </c>
      <c r="I5284" s="249">
        <f t="shared" ref="I5284:I5295" si="1779">VLOOKUP(CONCATENATE(A5284,"-12"),$B$6:$F$7816,5,FALSE)</f>
        <v>819763.88</v>
      </c>
      <c r="J5284" s="67">
        <f t="shared" si="1760"/>
        <v>1.4E-2</v>
      </c>
      <c r="K5284" s="259">
        <f t="shared" ref="K5284:K5295" si="1780">I5284*J5284/12</f>
        <v>956.39119333333338</v>
      </c>
      <c r="L5284" s="250">
        <f t="shared" si="1773"/>
        <v>0</v>
      </c>
      <c r="M5284" s="19" t="s">
        <v>1260</v>
      </c>
      <c r="O5284" s="32" t="str">
        <f t="shared" ref="O5284:O5295" si="1781">LEFT(A5284,4)</f>
        <v>E359</v>
      </c>
      <c r="P5284" s="318"/>
      <c r="T5284" s="19" t="s">
        <v>1260</v>
      </c>
    </row>
    <row r="5285" spans="1:20" outlineLevel="2" x14ac:dyDescent="0.25">
      <c r="A5285" t="s">
        <v>427</v>
      </c>
      <c r="B5285" t="str">
        <f t="shared" si="1778"/>
        <v>E3590 TSM Roads &amp; Trails-2</v>
      </c>
      <c r="C5285" s="19" t="s">
        <v>1230</v>
      </c>
      <c r="E5285" s="27">
        <v>43159</v>
      </c>
      <c r="F5285" s="249">
        <v>819762.07</v>
      </c>
      <c r="G5285" s="67">
        <v>1.4E-2</v>
      </c>
      <c r="H5285" s="250">
        <v>956.39</v>
      </c>
      <c r="I5285" s="249">
        <f t="shared" si="1779"/>
        <v>819763.88</v>
      </c>
      <c r="J5285" s="67">
        <f t="shared" si="1760"/>
        <v>1.4E-2</v>
      </c>
      <c r="K5285" s="259">
        <f t="shared" si="1780"/>
        <v>956.39119333333338</v>
      </c>
      <c r="L5285" s="250">
        <f t="shared" si="1773"/>
        <v>0</v>
      </c>
      <c r="M5285" s="19" t="s">
        <v>1260</v>
      </c>
      <c r="O5285" s="32" t="str">
        <f t="shared" si="1781"/>
        <v>E359</v>
      </c>
      <c r="P5285" s="318"/>
      <c r="T5285" s="19" t="s">
        <v>1260</v>
      </c>
    </row>
    <row r="5286" spans="1:20" outlineLevel="2" x14ac:dyDescent="0.25">
      <c r="A5286" t="s">
        <v>427</v>
      </c>
      <c r="B5286" t="str">
        <f t="shared" si="1778"/>
        <v>E3590 TSM Roads &amp; Trails-3</v>
      </c>
      <c r="C5286" s="19" t="s">
        <v>1230</v>
      </c>
      <c r="E5286" s="27">
        <v>43190</v>
      </c>
      <c r="F5286" s="249">
        <v>819762.98</v>
      </c>
      <c r="G5286" s="67">
        <v>1.4E-2</v>
      </c>
      <c r="H5286" s="250">
        <v>956.39</v>
      </c>
      <c r="I5286" s="249">
        <f t="shared" si="1779"/>
        <v>819763.88</v>
      </c>
      <c r="J5286" s="67">
        <f t="shared" si="1760"/>
        <v>1.4E-2</v>
      </c>
      <c r="K5286" s="259">
        <f t="shared" si="1780"/>
        <v>956.39119333333338</v>
      </c>
      <c r="L5286" s="250">
        <f t="shared" si="1773"/>
        <v>0</v>
      </c>
      <c r="M5286" s="19" t="s">
        <v>1260</v>
      </c>
      <c r="O5286" s="32" t="str">
        <f t="shared" si="1781"/>
        <v>E359</v>
      </c>
      <c r="P5286" s="318"/>
      <c r="T5286" s="19" t="s">
        <v>1260</v>
      </c>
    </row>
    <row r="5287" spans="1:20" outlineLevel="2" x14ac:dyDescent="0.25">
      <c r="A5287" t="s">
        <v>427</v>
      </c>
      <c r="B5287" t="str">
        <f t="shared" si="1778"/>
        <v>E3590 TSM Roads &amp; Trails-4</v>
      </c>
      <c r="C5287" s="19" t="s">
        <v>1230</v>
      </c>
      <c r="E5287" s="27">
        <v>43220</v>
      </c>
      <c r="F5287" s="249">
        <v>819763.88</v>
      </c>
      <c r="G5287" s="67">
        <v>1.4E-2</v>
      </c>
      <c r="H5287" s="250">
        <v>956.39</v>
      </c>
      <c r="I5287" s="249">
        <f t="shared" si="1779"/>
        <v>819763.88</v>
      </c>
      <c r="J5287" s="67">
        <f t="shared" si="1760"/>
        <v>1.4E-2</v>
      </c>
      <c r="K5287" s="259">
        <f t="shared" si="1780"/>
        <v>956.39119333333338</v>
      </c>
      <c r="L5287" s="250">
        <f t="shared" si="1773"/>
        <v>0</v>
      </c>
      <c r="M5287" s="19" t="s">
        <v>1260</v>
      </c>
      <c r="O5287" s="32" t="str">
        <f t="shared" si="1781"/>
        <v>E359</v>
      </c>
      <c r="P5287" s="318"/>
      <c r="T5287" s="19" t="s">
        <v>1260</v>
      </c>
    </row>
    <row r="5288" spans="1:20" outlineLevel="2" x14ac:dyDescent="0.25">
      <c r="A5288" t="s">
        <v>427</v>
      </c>
      <c r="B5288" t="str">
        <f t="shared" si="1778"/>
        <v>E3590 TSM Roads &amp; Trails-5</v>
      </c>
      <c r="C5288" s="19" t="s">
        <v>1230</v>
      </c>
      <c r="E5288" s="27">
        <v>43251</v>
      </c>
      <c r="F5288" s="249">
        <v>819763.88</v>
      </c>
      <c r="G5288" s="67">
        <v>1.4E-2</v>
      </c>
      <c r="H5288" s="250">
        <v>956.39</v>
      </c>
      <c r="I5288" s="249">
        <f t="shared" si="1779"/>
        <v>819763.88</v>
      </c>
      <c r="J5288" s="67">
        <f t="shared" si="1760"/>
        <v>1.4E-2</v>
      </c>
      <c r="K5288" s="259">
        <f t="shared" si="1780"/>
        <v>956.39119333333338</v>
      </c>
      <c r="L5288" s="250">
        <f t="shared" si="1773"/>
        <v>0</v>
      </c>
      <c r="M5288" s="19" t="s">
        <v>1260</v>
      </c>
      <c r="O5288" s="32" t="str">
        <f t="shared" si="1781"/>
        <v>E359</v>
      </c>
      <c r="P5288" s="318"/>
      <c r="T5288" s="19" t="s">
        <v>1260</v>
      </c>
    </row>
    <row r="5289" spans="1:20" outlineLevel="2" x14ac:dyDescent="0.25">
      <c r="A5289" t="s">
        <v>427</v>
      </c>
      <c r="B5289" t="str">
        <f t="shared" si="1778"/>
        <v>E3590 TSM Roads &amp; Trails-6</v>
      </c>
      <c r="C5289" s="19" t="s">
        <v>1230</v>
      </c>
      <c r="E5289" s="27">
        <v>43281</v>
      </c>
      <c r="F5289" s="249">
        <v>819763.88</v>
      </c>
      <c r="G5289" s="67">
        <v>1.4E-2</v>
      </c>
      <c r="H5289" s="250">
        <v>956.39</v>
      </c>
      <c r="I5289" s="249">
        <f t="shared" si="1779"/>
        <v>819763.88</v>
      </c>
      <c r="J5289" s="67">
        <f t="shared" si="1760"/>
        <v>1.4E-2</v>
      </c>
      <c r="K5289" s="259">
        <f t="shared" si="1780"/>
        <v>956.39119333333338</v>
      </c>
      <c r="L5289" s="250">
        <f t="shared" si="1773"/>
        <v>0</v>
      </c>
      <c r="M5289" s="19" t="s">
        <v>1260</v>
      </c>
      <c r="O5289" s="32" t="str">
        <f t="shared" si="1781"/>
        <v>E359</v>
      </c>
      <c r="P5289" s="318"/>
      <c r="T5289" s="19" t="s">
        <v>1260</v>
      </c>
    </row>
    <row r="5290" spans="1:20" outlineLevel="2" x14ac:dyDescent="0.25">
      <c r="A5290" t="s">
        <v>427</v>
      </c>
      <c r="B5290" t="str">
        <f t="shared" si="1778"/>
        <v>E3590 TSM Roads &amp; Trails-7</v>
      </c>
      <c r="C5290" s="19" t="s">
        <v>1230</v>
      </c>
      <c r="E5290" s="27">
        <v>43312</v>
      </c>
      <c r="F5290" s="249">
        <v>819763.88</v>
      </c>
      <c r="G5290" s="67">
        <v>1.4E-2</v>
      </c>
      <c r="H5290" s="250">
        <v>956.39</v>
      </c>
      <c r="I5290" s="249">
        <f t="shared" si="1779"/>
        <v>819763.88</v>
      </c>
      <c r="J5290" s="67">
        <f t="shared" si="1760"/>
        <v>1.4E-2</v>
      </c>
      <c r="K5290" s="259">
        <f t="shared" si="1780"/>
        <v>956.39119333333338</v>
      </c>
      <c r="L5290" s="250">
        <f t="shared" si="1773"/>
        <v>0</v>
      </c>
      <c r="M5290" s="19" t="s">
        <v>1260</v>
      </c>
      <c r="O5290" s="32" t="str">
        <f t="shared" si="1781"/>
        <v>E359</v>
      </c>
      <c r="P5290" s="318"/>
      <c r="T5290" s="19" t="s">
        <v>1260</v>
      </c>
    </row>
    <row r="5291" spans="1:20" outlineLevel="2" x14ac:dyDescent="0.25">
      <c r="A5291" t="s">
        <v>427</v>
      </c>
      <c r="B5291" t="str">
        <f t="shared" si="1778"/>
        <v>E3590 TSM Roads &amp; Trails-8</v>
      </c>
      <c r="C5291" s="19" t="s">
        <v>1230</v>
      </c>
      <c r="E5291" s="27">
        <v>43343</v>
      </c>
      <c r="F5291" s="249">
        <v>819763.88</v>
      </c>
      <c r="G5291" s="67">
        <v>1.4E-2</v>
      </c>
      <c r="H5291" s="250">
        <v>956.39</v>
      </c>
      <c r="I5291" s="249">
        <f t="shared" si="1779"/>
        <v>819763.88</v>
      </c>
      <c r="J5291" s="67">
        <f t="shared" si="1760"/>
        <v>1.4E-2</v>
      </c>
      <c r="K5291" s="259">
        <f t="shared" si="1780"/>
        <v>956.39119333333338</v>
      </c>
      <c r="L5291" s="250">
        <f t="shared" si="1773"/>
        <v>0</v>
      </c>
      <c r="M5291" s="19" t="s">
        <v>1260</v>
      </c>
      <c r="O5291" s="32" t="str">
        <f t="shared" si="1781"/>
        <v>E359</v>
      </c>
      <c r="P5291" s="318"/>
      <c r="T5291" s="19" t="s">
        <v>1260</v>
      </c>
    </row>
    <row r="5292" spans="1:20" outlineLevel="2" x14ac:dyDescent="0.25">
      <c r="A5292" t="s">
        <v>427</v>
      </c>
      <c r="B5292" t="str">
        <f t="shared" si="1778"/>
        <v>E3590 TSM Roads &amp; Trails-9</v>
      </c>
      <c r="C5292" s="19" t="s">
        <v>1230</v>
      </c>
      <c r="E5292" s="27">
        <v>43373</v>
      </c>
      <c r="F5292" s="249">
        <v>819763.88</v>
      </c>
      <c r="G5292" s="67">
        <v>1.4E-2</v>
      </c>
      <c r="H5292" s="250">
        <v>956.39</v>
      </c>
      <c r="I5292" s="249">
        <f t="shared" si="1779"/>
        <v>819763.88</v>
      </c>
      <c r="J5292" s="67">
        <f t="shared" si="1760"/>
        <v>1.4E-2</v>
      </c>
      <c r="K5292" s="259">
        <f t="shared" si="1780"/>
        <v>956.39119333333338</v>
      </c>
      <c r="L5292" s="250">
        <f t="shared" si="1773"/>
        <v>0</v>
      </c>
      <c r="M5292" s="19" t="s">
        <v>1260</v>
      </c>
      <c r="O5292" s="32" t="str">
        <f t="shared" si="1781"/>
        <v>E359</v>
      </c>
      <c r="P5292" s="318"/>
      <c r="T5292" s="19" t="s">
        <v>1260</v>
      </c>
    </row>
    <row r="5293" spans="1:20" outlineLevel="2" x14ac:dyDescent="0.25">
      <c r="A5293" t="s">
        <v>427</v>
      </c>
      <c r="B5293" t="str">
        <f t="shared" si="1778"/>
        <v>E3590 TSM Roads &amp; Trails-10</v>
      </c>
      <c r="C5293" s="19" t="s">
        <v>1230</v>
      </c>
      <c r="E5293" s="27">
        <v>43404</v>
      </c>
      <c r="F5293" s="249">
        <v>819763.88</v>
      </c>
      <c r="G5293" s="67">
        <v>1.4E-2</v>
      </c>
      <c r="H5293" s="250">
        <v>956.39</v>
      </c>
      <c r="I5293" s="249">
        <f t="shared" si="1779"/>
        <v>819763.88</v>
      </c>
      <c r="J5293" s="67">
        <f t="shared" si="1760"/>
        <v>1.4E-2</v>
      </c>
      <c r="K5293" s="259">
        <f t="shared" si="1780"/>
        <v>956.39119333333338</v>
      </c>
      <c r="L5293" s="250">
        <f t="shared" si="1773"/>
        <v>0</v>
      </c>
      <c r="M5293" s="19" t="s">
        <v>1260</v>
      </c>
      <c r="O5293" s="32" t="str">
        <f t="shared" si="1781"/>
        <v>E359</v>
      </c>
      <c r="P5293" s="318"/>
      <c r="T5293" s="19" t="s">
        <v>1260</v>
      </c>
    </row>
    <row r="5294" spans="1:20" outlineLevel="2" x14ac:dyDescent="0.25">
      <c r="A5294" t="s">
        <v>427</v>
      </c>
      <c r="B5294" t="str">
        <f t="shared" si="1778"/>
        <v>E3590 TSM Roads &amp; Trails-11</v>
      </c>
      <c r="C5294" s="19" t="s">
        <v>1230</v>
      </c>
      <c r="E5294" s="27">
        <v>43434</v>
      </c>
      <c r="F5294" s="249">
        <v>819763.88</v>
      </c>
      <c r="G5294" s="67">
        <v>1.4E-2</v>
      </c>
      <c r="H5294" s="250">
        <v>956.39</v>
      </c>
      <c r="I5294" s="249">
        <f t="shared" si="1779"/>
        <v>819763.88</v>
      </c>
      <c r="J5294" s="67">
        <f t="shared" ref="J5294:J5357" si="1782">G5294</f>
        <v>1.4E-2</v>
      </c>
      <c r="K5294" s="259">
        <f t="shared" si="1780"/>
        <v>956.39119333333338</v>
      </c>
      <c r="L5294" s="250">
        <f t="shared" si="1773"/>
        <v>0</v>
      </c>
      <c r="M5294" s="19" t="s">
        <v>1260</v>
      </c>
      <c r="O5294" s="32" t="str">
        <f t="shared" si="1781"/>
        <v>E359</v>
      </c>
      <c r="P5294" s="318"/>
      <c r="T5294" s="19" t="s">
        <v>1260</v>
      </c>
    </row>
    <row r="5295" spans="1:20" outlineLevel="2" x14ac:dyDescent="0.25">
      <c r="A5295" t="s">
        <v>427</v>
      </c>
      <c r="B5295" t="str">
        <f t="shared" si="1778"/>
        <v>E3590 TSM Roads &amp; Trails-12</v>
      </c>
      <c r="C5295" s="19" t="s">
        <v>1230</v>
      </c>
      <c r="E5295" s="27">
        <v>43465</v>
      </c>
      <c r="F5295" s="249">
        <v>819763.88</v>
      </c>
      <c r="G5295" s="67">
        <v>1.4E-2</v>
      </c>
      <c r="H5295" s="250">
        <v>956.39</v>
      </c>
      <c r="I5295" s="249">
        <f t="shared" si="1779"/>
        <v>819763.88</v>
      </c>
      <c r="J5295" s="67">
        <f t="shared" si="1782"/>
        <v>1.4E-2</v>
      </c>
      <c r="K5295" s="259">
        <f t="shared" si="1780"/>
        <v>956.39119333333338</v>
      </c>
      <c r="L5295" s="250">
        <f t="shared" si="1773"/>
        <v>0</v>
      </c>
      <c r="M5295" s="19" t="s">
        <v>1260</v>
      </c>
      <c r="O5295" s="32" t="str">
        <f t="shared" si="1781"/>
        <v>E359</v>
      </c>
      <c r="P5295" s="318"/>
      <c r="T5295" s="19" t="s">
        <v>1260</v>
      </c>
    </row>
    <row r="5296" spans="1:20" s="19" customFormat="1" ht="15.75" outlineLevel="1" thickBot="1" x14ac:dyDescent="0.3">
      <c r="A5296" s="28" t="s">
        <v>1030</v>
      </c>
      <c r="C5296" s="20" t="s">
        <v>1233</v>
      </c>
      <c r="E5296" s="104" t="s">
        <v>1266</v>
      </c>
      <c r="F5296" s="29"/>
      <c r="G5296" s="30"/>
      <c r="H5296" s="41">
        <f>SUBTOTAL(9,H5284:H5295)</f>
        <v>11476.679999999998</v>
      </c>
      <c r="I5296" s="29"/>
      <c r="J5296" s="30">
        <f t="shared" si="1782"/>
        <v>0</v>
      </c>
      <c r="K5296" s="41">
        <f>SUBTOTAL(9,K5284:K5295)</f>
        <v>11476.694319999997</v>
      </c>
      <c r="L5296" s="41">
        <f t="shared" si="1773"/>
        <v>0.01</v>
      </c>
      <c r="O5296" s="32" t="str">
        <f>LEFT(A5296,5)</f>
        <v>E3590</v>
      </c>
      <c r="P5296" s="318">
        <f>-L5296/2</f>
        <v>-5.0000000000000001E-3</v>
      </c>
    </row>
    <row r="5297" spans="1:20" ht="15.75" outlineLevel="2" thickTop="1" x14ac:dyDescent="0.25">
      <c r="A5297" t="s">
        <v>428</v>
      </c>
      <c r="B5297" t="str">
        <f t="shared" ref="B5297:B5308" si="1783">CONCATENATE(A5297,"-",MONTH(E5297))</f>
        <v>E3590 TSM Roads, 3rd AC Line-1</v>
      </c>
      <c r="C5297" s="19" t="s">
        <v>1230</v>
      </c>
      <c r="E5297" s="27">
        <v>43131</v>
      </c>
      <c r="F5297" s="249">
        <v>74854.09</v>
      </c>
      <c r="G5297" s="67">
        <v>1.4E-2</v>
      </c>
      <c r="H5297" s="250">
        <v>87.33</v>
      </c>
      <c r="I5297" s="249">
        <f t="shared" ref="I5297:I5308" si="1784">VLOOKUP(CONCATENATE(A5297,"-12"),$B$6:$F$7816,5,FALSE)</f>
        <v>74854.09</v>
      </c>
      <c r="J5297" s="67">
        <f t="shared" si="1782"/>
        <v>1.4E-2</v>
      </c>
      <c r="K5297" s="259">
        <f t="shared" ref="K5297:K5308" si="1785">I5297*J5297/12</f>
        <v>87.329771666666659</v>
      </c>
      <c r="L5297" s="250">
        <f t="shared" si="1773"/>
        <v>0</v>
      </c>
      <c r="M5297" s="19" t="s">
        <v>1260</v>
      </c>
      <c r="O5297" s="32" t="str">
        <f t="shared" ref="O5297:O5308" si="1786">LEFT(A5297,4)</f>
        <v>E359</v>
      </c>
      <c r="P5297" s="318"/>
      <c r="T5297" s="19" t="s">
        <v>1260</v>
      </c>
    </row>
    <row r="5298" spans="1:20" outlineLevel="2" x14ac:dyDescent="0.25">
      <c r="A5298" t="s">
        <v>428</v>
      </c>
      <c r="B5298" t="str">
        <f t="shared" si="1783"/>
        <v>E3590 TSM Roads, 3rd AC Line-2</v>
      </c>
      <c r="C5298" s="19" t="s">
        <v>1230</v>
      </c>
      <c r="E5298" s="27">
        <v>43159</v>
      </c>
      <c r="F5298" s="249">
        <v>74854.09</v>
      </c>
      <c r="G5298" s="67">
        <v>1.4E-2</v>
      </c>
      <c r="H5298" s="250">
        <v>87.33</v>
      </c>
      <c r="I5298" s="249">
        <f t="shared" si="1784"/>
        <v>74854.09</v>
      </c>
      <c r="J5298" s="67">
        <f t="shared" si="1782"/>
        <v>1.4E-2</v>
      </c>
      <c r="K5298" s="259">
        <f t="shared" si="1785"/>
        <v>87.329771666666659</v>
      </c>
      <c r="L5298" s="250">
        <f t="shared" si="1773"/>
        <v>0</v>
      </c>
      <c r="M5298" s="19" t="s">
        <v>1260</v>
      </c>
      <c r="O5298" s="32" t="str">
        <f t="shared" si="1786"/>
        <v>E359</v>
      </c>
      <c r="P5298" s="318"/>
      <c r="T5298" s="19" t="s">
        <v>1260</v>
      </c>
    </row>
    <row r="5299" spans="1:20" outlineLevel="2" x14ac:dyDescent="0.25">
      <c r="A5299" t="s">
        <v>428</v>
      </c>
      <c r="B5299" t="str">
        <f t="shared" si="1783"/>
        <v>E3590 TSM Roads, 3rd AC Line-3</v>
      </c>
      <c r="C5299" s="19" t="s">
        <v>1230</v>
      </c>
      <c r="E5299" s="27">
        <v>43190</v>
      </c>
      <c r="F5299" s="249">
        <v>74854.09</v>
      </c>
      <c r="G5299" s="67">
        <v>1.4E-2</v>
      </c>
      <c r="H5299" s="250">
        <v>87.33</v>
      </c>
      <c r="I5299" s="249">
        <f t="shared" si="1784"/>
        <v>74854.09</v>
      </c>
      <c r="J5299" s="67">
        <f t="shared" si="1782"/>
        <v>1.4E-2</v>
      </c>
      <c r="K5299" s="259">
        <f t="shared" si="1785"/>
        <v>87.329771666666659</v>
      </c>
      <c r="L5299" s="250">
        <f t="shared" si="1773"/>
        <v>0</v>
      </c>
      <c r="M5299" s="19" t="s">
        <v>1260</v>
      </c>
      <c r="O5299" s="32" t="str">
        <f t="shared" si="1786"/>
        <v>E359</v>
      </c>
      <c r="P5299" s="318"/>
      <c r="T5299" s="19" t="s">
        <v>1260</v>
      </c>
    </row>
    <row r="5300" spans="1:20" outlineLevel="2" x14ac:dyDescent="0.25">
      <c r="A5300" t="s">
        <v>428</v>
      </c>
      <c r="B5300" t="str">
        <f t="shared" si="1783"/>
        <v>E3590 TSM Roads, 3rd AC Line-4</v>
      </c>
      <c r="C5300" s="19" t="s">
        <v>1230</v>
      </c>
      <c r="E5300" s="27">
        <v>43220</v>
      </c>
      <c r="F5300" s="249">
        <v>74854.09</v>
      </c>
      <c r="G5300" s="67">
        <v>1.4E-2</v>
      </c>
      <c r="H5300" s="250">
        <v>87.33</v>
      </c>
      <c r="I5300" s="249">
        <f t="shared" si="1784"/>
        <v>74854.09</v>
      </c>
      <c r="J5300" s="67">
        <f t="shared" si="1782"/>
        <v>1.4E-2</v>
      </c>
      <c r="K5300" s="259">
        <f t="shared" si="1785"/>
        <v>87.329771666666659</v>
      </c>
      <c r="L5300" s="250">
        <f t="shared" si="1773"/>
        <v>0</v>
      </c>
      <c r="M5300" s="19" t="s">
        <v>1260</v>
      </c>
      <c r="O5300" s="32" t="str">
        <f t="shared" si="1786"/>
        <v>E359</v>
      </c>
      <c r="P5300" s="318"/>
      <c r="T5300" s="19" t="s">
        <v>1260</v>
      </c>
    </row>
    <row r="5301" spans="1:20" outlineLevel="2" x14ac:dyDescent="0.25">
      <c r="A5301" t="s">
        <v>428</v>
      </c>
      <c r="B5301" t="str">
        <f t="shared" si="1783"/>
        <v>E3590 TSM Roads, 3rd AC Line-5</v>
      </c>
      <c r="C5301" s="19" t="s">
        <v>1230</v>
      </c>
      <c r="E5301" s="27">
        <v>43251</v>
      </c>
      <c r="F5301" s="249">
        <v>74854.09</v>
      </c>
      <c r="G5301" s="67">
        <v>1.4E-2</v>
      </c>
      <c r="H5301" s="250">
        <v>87.33</v>
      </c>
      <c r="I5301" s="249">
        <f t="shared" si="1784"/>
        <v>74854.09</v>
      </c>
      <c r="J5301" s="67">
        <f t="shared" si="1782"/>
        <v>1.4E-2</v>
      </c>
      <c r="K5301" s="259">
        <f t="shared" si="1785"/>
        <v>87.329771666666659</v>
      </c>
      <c r="L5301" s="250">
        <f t="shared" si="1773"/>
        <v>0</v>
      </c>
      <c r="M5301" s="19" t="s">
        <v>1260</v>
      </c>
      <c r="O5301" s="32" t="str">
        <f t="shared" si="1786"/>
        <v>E359</v>
      </c>
      <c r="P5301" s="318"/>
      <c r="T5301" s="19" t="s">
        <v>1260</v>
      </c>
    </row>
    <row r="5302" spans="1:20" outlineLevel="2" x14ac:dyDescent="0.25">
      <c r="A5302" t="s">
        <v>428</v>
      </c>
      <c r="B5302" t="str">
        <f t="shared" si="1783"/>
        <v>E3590 TSM Roads, 3rd AC Line-6</v>
      </c>
      <c r="C5302" s="19" t="s">
        <v>1230</v>
      </c>
      <c r="E5302" s="27">
        <v>43281</v>
      </c>
      <c r="F5302" s="249">
        <v>74854.09</v>
      </c>
      <c r="G5302" s="67">
        <v>1.4E-2</v>
      </c>
      <c r="H5302" s="250">
        <v>87.33</v>
      </c>
      <c r="I5302" s="249">
        <f t="shared" si="1784"/>
        <v>74854.09</v>
      </c>
      <c r="J5302" s="67">
        <f t="shared" si="1782"/>
        <v>1.4E-2</v>
      </c>
      <c r="K5302" s="259">
        <f t="shared" si="1785"/>
        <v>87.329771666666659</v>
      </c>
      <c r="L5302" s="250">
        <f t="shared" si="1773"/>
        <v>0</v>
      </c>
      <c r="M5302" s="19" t="s">
        <v>1260</v>
      </c>
      <c r="O5302" s="32" t="str">
        <f t="shared" si="1786"/>
        <v>E359</v>
      </c>
      <c r="P5302" s="318"/>
      <c r="T5302" s="19" t="s">
        <v>1260</v>
      </c>
    </row>
    <row r="5303" spans="1:20" outlineLevel="2" x14ac:dyDescent="0.25">
      <c r="A5303" t="s">
        <v>428</v>
      </c>
      <c r="B5303" t="str">
        <f t="shared" si="1783"/>
        <v>E3590 TSM Roads, 3rd AC Line-7</v>
      </c>
      <c r="C5303" s="19" t="s">
        <v>1230</v>
      </c>
      <c r="E5303" s="27">
        <v>43312</v>
      </c>
      <c r="F5303" s="249">
        <v>74854.09</v>
      </c>
      <c r="G5303" s="67">
        <v>1.4E-2</v>
      </c>
      <c r="H5303" s="250">
        <v>87.33</v>
      </c>
      <c r="I5303" s="249">
        <f t="shared" si="1784"/>
        <v>74854.09</v>
      </c>
      <c r="J5303" s="67">
        <f t="shared" si="1782"/>
        <v>1.4E-2</v>
      </c>
      <c r="K5303" s="259">
        <f t="shared" si="1785"/>
        <v>87.329771666666659</v>
      </c>
      <c r="L5303" s="250">
        <f t="shared" si="1773"/>
        <v>0</v>
      </c>
      <c r="M5303" s="19" t="s">
        <v>1260</v>
      </c>
      <c r="O5303" s="32" t="str">
        <f t="shared" si="1786"/>
        <v>E359</v>
      </c>
      <c r="P5303" s="318"/>
      <c r="T5303" s="19" t="s">
        <v>1260</v>
      </c>
    </row>
    <row r="5304" spans="1:20" outlineLevel="2" x14ac:dyDescent="0.25">
      <c r="A5304" t="s">
        <v>428</v>
      </c>
      <c r="B5304" t="str">
        <f t="shared" si="1783"/>
        <v>E3590 TSM Roads, 3rd AC Line-8</v>
      </c>
      <c r="C5304" s="19" t="s">
        <v>1230</v>
      </c>
      <c r="E5304" s="27">
        <v>43343</v>
      </c>
      <c r="F5304" s="249">
        <v>74854.09</v>
      </c>
      <c r="G5304" s="67">
        <v>1.4E-2</v>
      </c>
      <c r="H5304" s="250">
        <v>87.33</v>
      </c>
      <c r="I5304" s="249">
        <f t="shared" si="1784"/>
        <v>74854.09</v>
      </c>
      <c r="J5304" s="67">
        <f t="shared" si="1782"/>
        <v>1.4E-2</v>
      </c>
      <c r="K5304" s="259">
        <f t="shared" si="1785"/>
        <v>87.329771666666659</v>
      </c>
      <c r="L5304" s="250">
        <f t="shared" si="1773"/>
        <v>0</v>
      </c>
      <c r="M5304" s="19" t="s">
        <v>1260</v>
      </c>
      <c r="O5304" s="32" t="str">
        <f t="shared" si="1786"/>
        <v>E359</v>
      </c>
      <c r="P5304" s="318"/>
      <c r="T5304" s="19" t="s">
        <v>1260</v>
      </c>
    </row>
    <row r="5305" spans="1:20" outlineLevel="2" x14ac:dyDescent="0.25">
      <c r="A5305" t="s">
        <v>428</v>
      </c>
      <c r="B5305" t="str">
        <f t="shared" si="1783"/>
        <v>E3590 TSM Roads, 3rd AC Line-9</v>
      </c>
      <c r="C5305" s="19" t="s">
        <v>1230</v>
      </c>
      <c r="E5305" s="27">
        <v>43373</v>
      </c>
      <c r="F5305" s="249">
        <v>74854.09</v>
      </c>
      <c r="G5305" s="67">
        <v>1.4E-2</v>
      </c>
      <c r="H5305" s="250">
        <v>87.33</v>
      </c>
      <c r="I5305" s="249">
        <f t="shared" si="1784"/>
        <v>74854.09</v>
      </c>
      <c r="J5305" s="67">
        <f t="shared" si="1782"/>
        <v>1.4E-2</v>
      </c>
      <c r="K5305" s="259">
        <f t="shared" si="1785"/>
        <v>87.329771666666659</v>
      </c>
      <c r="L5305" s="250">
        <f t="shared" si="1773"/>
        <v>0</v>
      </c>
      <c r="M5305" s="19" t="s">
        <v>1260</v>
      </c>
      <c r="O5305" s="32" t="str">
        <f t="shared" si="1786"/>
        <v>E359</v>
      </c>
      <c r="P5305" s="318"/>
      <c r="T5305" s="19" t="s">
        <v>1260</v>
      </c>
    </row>
    <row r="5306" spans="1:20" outlineLevel="2" x14ac:dyDescent="0.25">
      <c r="A5306" t="s">
        <v>428</v>
      </c>
      <c r="B5306" t="str">
        <f t="shared" si="1783"/>
        <v>E3590 TSM Roads, 3rd AC Line-10</v>
      </c>
      <c r="C5306" s="19" t="s">
        <v>1230</v>
      </c>
      <c r="E5306" s="27">
        <v>43404</v>
      </c>
      <c r="F5306" s="249">
        <v>74854.09</v>
      </c>
      <c r="G5306" s="67">
        <v>1.4E-2</v>
      </c>
      <c r="H5306" s="250">
        <v>87.33</v>
      </c>
      <c r="I5306" s="249">
        <f t="shared" si="1784"/>
        <v>74854.09</v>
      </c>
      <c r="J5306" s="67">
        <f t="shared" si="1782"/>
        <v>1.4E-2</v>
      </c>
      <c r="K5306" s="259">
        <f t="shared" si="1785"/>
        <v>87.329771666666659</v>
      </c>
      <c r="L5306" s="250">
        <f t="shared" si="1773"/>
        <v>0</v>
      </c>
      <c r="M5306" s="19" t="s">
        <v>1260</v>
      </c>
      <c r="O5306" s="32" t="str">
        <f t="shared" si="1786"/>
        <v>E359</v>
      </c>
      <c r="P5306" s="318"/>
      <c r="T5306" s="19" t="s">
        <v>1260</v>
      </c>
    </row>
    <row r="5307" spans="1:20" outlineLevel="2" x14ac:dyDescent="0.25">
      <c r="A5307" t="s">
        <v>428</v>
      </c>
      <c r="B5307" t="str">
        <f t="shared" si="1783"/>
        <v>E3590 TSM Roads, 3rd AC Line-11</v>
      </c>
      <c r="C5307" s="19" t="s">
        <v>1230</v>
      </c>
      <c r="E5307" s="27">
        <v>43434</v>
      </c>
      <c r="F5307" s="249">
        <v>74854.09</v>
      </c>
      <c r="G5307" s="67">
        <v>1.4E-2</v>
      </c>
      <c r="H5307" s="250">
        <v>87.33</v>
      </c>
      <c r="I5307" s="249">
        <f t="shared" si="1784"/>
        <v>74854.09</v>
      </c>
      <c r="J5307" s="67">
        <f t="shared" si="1782"/>
        <v>1.4E-2</v>
      </c>
      <c r="K5307" s="259">
        <f t="shared" si="1785"/>
        <v>87.329771666666659</v>
      </c>
      <c r="L5307" s="250">
        <f t="shared" si="1773"/>
        <v>0</v>
      </c>
      <c r="M5307" s="19" t="s">
        <v>1260</v>
      </c>
      <c r="O5307" s="32" t="str">
        <f t="shared" si="1786"/>
        <v>E359</v>
      </c>
      <c r="P5307" s="318"/>
      <c r="T5307" s="19" t="s">
        <v>1260</v>
      </c>
    </row>
    <row r="5308" spans="1:20" outlineLevel="2" x14ac:dyDescent="0.25">
      <c r="A5308" t="s">
        <v>428</v>
      </c>
      <c r="B5308" t="str">
        <f t="shared" si="1783"/>
        <v>E3590 TSM Roads, 3rd AC Line-12</v>
      </c>
      <c r="C5308" s="19" t="s">
        <v>1230</v>
      </c>
      <c r="E5308" s="27">
        <v>43465</v>
      </c>
      <c r="F5308" s="249">
        <v>74854.09</v>
      </c>
      <c r="G5308" s="67">
        <v>1.4E-2</v>
      </c>
      <c r="H5308" s="250">
        <v>87.33</v>
      </c>
      <c r="I5308" s="249">
        <f t="shared" si="1784"/>
        <v>74854.09</v>
      </c>
      <c r="J5308" s="67">
        <f t="shared" si="1782"/>
        <v>1.4E-2</v>
      </c>
      <c r="K5308" s="259">
        <f t="shared" si="1785"/>
        <v>87.329771666666659</v>
      </c>
      <c r="L5308" s="250">
        <f t="shared" si="1773"/>
        <v>0</v>
      </c>
      <c r="M5308" s="19" t="s">
        <v>1260</v>
      </c>
      <c r="O5308" s="32" t="str">
        <f t="shared" si="1786"/>
        <v>E359</v>
      </c>
      <c r="P5308" s="318"/>
      <c r="T5308" s="19" t="s">
        <v>1260</v>
      </c>
    </row>
    <row r="5309" spans="1:20" s="19" customFormat="1" ht="15.75" outlineLevel="1" thickBot="1" x14ac:dyDescent="0.3">
      <c r="A5309" s="28" t="s">
        <v>1031</v>
      </c>
      <c r="C5309" s="20" t="s">
        <v>1233</v>
      </c>
      <c r="E5309" s="104" t="s">
        <v>1266</v>
      </c>
      <c r="F5309" s="29"/>
      <c r="G5309" s="30"/>
      <c r="H5309" s="41">
        <f>SUBTOTAL(9,H5297:H5308)</f>
        <v>1047.9600000000003</v>
      </c>
      <c r="I5309" s="29"/>
      <c r="J5309" s="30">
        <f t="shared" si="1782"/>
        <v>0</v>
      </c>
      <c r="K5309" s="41">
        <f>SUBTOTAL(9,K5297:K5308)</f>
        <v>1047.9572599999997</v>
      </c>
      <c r="L5309" s="41">
        <f t="shared" si="1773"/>
        <v>0</v>
      </c>
      <c r="O5309" s="32" t="str">
        <f>LEFT(A5309,5)</f>
        <v>E3590</v>
      </c>
      <c r="P5309" s="318">
        <f>-L5309/2</f>
        <v>0</v>
      </c>
    </row>
    <row r="5310" spans="1:20" ht="15.75" outlineLevel="2" thickTop="1" x14ac:dyDescent="0.25">
      <c r="A5310" t="s">
        <v>429</v>
      </c>
      <c r="B5310" t="str">
        <f t="shared" ref="B5310:B5321" si="1787">CONCATENATE(A5310,"-",MONTH(E5310))</f>
        <v>E3590 TSM Roads, Colstrip 1-2 Com-1</v>
      </c>
      <c r="C5310" s="19" t="s">
        <v>1230</v>
      </c>
      <c r="E5310" s="27">
        <v>43131</v>
      </c>
      <c r="F5310" s="249">
        <v>113968.39</v>
      </c>
      <c r="G5310" s="67">
        <v>1.4E-2</v>
      </c>
      <c r="H5310" s="250">
        <v>132.96</v>
      </c>
      <c r="I5310" s="249">
        <f t="shared" ref="I5310:I5321" si="1788">VLOOKUP(CONCATENATE(A5310,"-12"),$B$6:$F$7816,5,FALSE)</f>
        <v>113968.39</v>
      </c>
      <c r="J5310" s="67">
        <f t="shared" si="1782"/>
        <v>1.4E-2</v>
      </c>
      <c r="K5310" s="259">
        <f t="shared" ref="K5310:K5321" si="1789">I5310*J5310/12</f>
        <v>132.96312166666667</v>
      </c>
      <c r="L5310" s="250">
        <f t="shared" si="1773"/>
        <v>0</v>
      </c>
      <c r="M5310" s="19" t="s">
        <v>1260</v>
      </c>
      <c r="O5310" s="32" t="str">
        <f t="shared" ref="O5310:O5321" si="1790">LEFT(A5310,4)</f>
        <v>E359</v>
      </c>
      <c r="P5310" s="318"/>
      <c r="T5310" s="19" t="s">
        <v>1260</v>
      </c>
    </row>
    <row r="5311" spans="1:20" outlineLevel="2" x14ac:dyDescent="0.25">
      <c r="A5311" t="s">
        <v>429</v>
      </c>
      <c r="B5311" t="str">
        <f t="shared" si="1787"/>
        <v>E3590 TSM Roads, Colstrip 1-2 Com-2</v>
      </c>
      <c r="C5311" s="19" t="s">
        <v>1230</v>
      </c>
      <c r="E5311" s="27">
        <v>43159</v>
      </c>
      <c r="F5311" s="249">
        <v>113968.39</v>
      </c>
      <c r="G5311" s="67">
        <v>1.4E-2</v>
      </c>
      <c r="H5311" s="250">
        <v>132.96</v>
      </c>
      <c r="I5311" s="249">
        <f t="shared" si="1788"/>
        <v>113968.39</v>
      </c>
      <c r="J5311" s="67">
        <f t="shared" si="1782"/>
        <v>1.4E-2</v>
      </c>
      <c r="K5311" s="259">
        <f t="shared" si="1789"/>
        <v>132.96312166666667</v>
      </c>
      <c r="L5311" s="250">
        <f t="shared" si="1773"/>
        <v>0</v>
      </c>
      <c r="M5311" s="19" t="s">
        <v>1260</v>
      </c>
      <c r="O5311" s="32" t="str">
        <f t="shared" si="1790"/>
        <v>E359</v>
      </c>
      <c r="P5311" s="318"/>
      <c r="T5311" s="19" t="s">
        <v>1260</v>
      </c>
    </row>
    <row r="5312" spans="1:20" outlineLevel="2" x14ac:dyDescent="0.25">
      <c r="A5312" t="s">
        <v>429</v>
      </c>
      <c r="B5312" t="str">
        <f t="shared" si="1787"/>
        <v>E3590 TSM Roads, Colstrip 1-2 Com-3</v>
      </c>
      <c r="C5312" s="19" t="s">
        <v>1230</v>
      </c>
      <c r="E5312" s="27">
        <v>43190</v>
      </c>
      <c r="F5312" s="249">
        <v>113968.39</v>
      </c>
      <c r="G5312" s="67">
        <v>1.4E-2</v>
      </c>
      <c r="H5312" s="250">
        <v>132.96</v>
      </c>
      <c r="I5312" s="249">
        <f t="shared" si="1788"/>
        <v>113968.39</v>
      </c>
      <c r="J5312" s="67">
        <f t="shared" si="1782"/>
        <v>1.4E-2</v>
      </c>
      <c r="K5312" s="259">
        <f t="shared" si="1789"/>
        <v>132.96312166666667</v>
      </c>
      <c r="L5312" s="250">
        <f t="shared" si="1773"/>
        <v>0</v>
      </c>
      <c r="M5312" s="19" t="s">
        <v>1260</v>
      </c>
      <c r="O5312" s="32" t="str">
        <f t="shared" si="1790"/>
        <v>E359</v>
      </c>
      <c r="P5312" s="318"/>
      <c r="T5312" s="19" t="s">
        <v>1260</v>
      </c>
    </row>
    <row r="5313" spans="1:20" outlineLevel="2" x14ac:dyDescent="0.25">
      <c r="A5313" t="s">
        <v>429</v>
      </c>
      <c r="B5313" t="str">
        <f t="shared" si="1787"/>
        <v>E3590 TSM Roads, Colstrip 1-2 Com-4</v>
      </c>
      <c r="C5313" s="19" t="s">
        <v>1230</v>
      </c>
      <c r="E5313" s="27">
        <v>43220</v>
      </c>
      <c r="F5313" s="249">
        <v>113968.39</v>
      </c>
      <c r="G5313" s="67">
        <v>1.4E-2</v>
      </c>
      <c r="H5313" s="250">
        <v>132.96</v>
      </c>
      <c r="I5313" s="249">
        <f t="shared" si="1788"/>
        <v>113968.39</v>
      </c>
      <c r="J5313" s="67">
        <f t="shared" si="1782"/>
        <v>1.4E-2</v>
      </c>
      <c r="K5313" s="259">
        <f t="shared" si="1789"/>
        <v>132.96312166666667</v>
      </c>
      <c r="L5313" s="250">
        <f t="shared" si="1773"/>
        <v>0</v>
      </c>
      <c r="M5313" s="19" t="s">
        <v>1260</v>
      </c>
      <c r="O5313" s="32" t="str">
        <f t="shared" si="1790"/>
        <v>E359</v>
      </c>
      <c r="P5313" s="318"/>
      <c r="T5313" s="19" t="s">
        <v>1260</v>
      </c>
    </row>
    <row r="5314" spans="1:20" outlineLevel="2" x14ac:dyDescent="0.25">
      <c r="A5314" t="s">
        <v>429</v>
      </c>
      <c r="B5314" t="str">
        <f t="shared" si="1787"/>
        <v>E3590 TSM Roads, Colstrip 1-2 Com-5</v>
      </c>
      <c r="C5314" s="19" t="s">
        <v>1230</v>
      </c>
      <c r="E5314" s="27">
        <v>43251</v>
      </c>
      <c r="F5314" s="249">
        <v>113968.39</v>
      </c>
      <c r="G5314" s="67">
        <v>1.4E-2</v>
      </c>
      <c r="H5314" s="250">
        <v>132.96</v>
      </c>
      <c r="I5314" s="249">
        <f t="shared" si="1788"/>
        <v>113968.39</v>
      </c>
      <c r="J5314" s="67">
        <f t="shared" si="1782"/>
        <v>1.4E-2</v>
      </c>
      <c r="K5314" s="259">
        <f t="shared" si="1789"/>
        <v>132.96312166666667</v>
      </c>
      <c r="L5314" s="250">
        <f t="shared" si="1773"/>
        <v>0</v>
      </c>
      <c r="M5314" s="19" t="s">
        <v>1260</v>
      </c>
      <c r="O5314" s="32" t="str">
        <f t="shared" si="1790"/>
        <v>E359</v>
      </c>
      <c r="P5314" s="318"/>
      <c r="T5314" s="19" t="s">
        <v>1260</v>
      </c>
    </row>
    <row r="5315" spans="1:20" outlineLevel="2" x14ac:dyDescent="0.25">
      <c r="A5315" t="s">
        <v>429</v>
      </c>
      <c r="B5315" t="str">
        <f t="shared" si="1787"/>
        <v>E3590 TSM Roads, Colstrip 1-2 Com-6</v>
      </c>
      <c r="C5315" s="19" t="s">
        <v>1230</v>
      </c>
      <c r="E5315" s="27">
        <v>43281</v>
      </c>
      <c r="F5315" s="249">
        <v>113968.39</v>
      </c>
      <c r="G5315" s="67">
        <v>1.4E-2</v>
      </c>
      <c r="H5315" s="250">
        <v>132.96</v>
      </c>
      <c r="I5315" s="249">
        <f t="shared" si="1788"/>
        <v>113968.39</v>
      </c>
      <c r="J5315" s="67">
        <f t="shared" si="1782"/>
        <v>1.4E-2</v>
      </c>
      <c r="K5315" s="259">
        <f t="shared" si="1789"/>
        <v>132.96312166666667</v>
      </c>
      <c r="L5315" s="250">
        <f t="shared" si="1773"/>
        <v>0</v>
      </c>
      <c r="M5315" s="19" t="s">
        <v>1260</v>
      </c>
      <c r="O5315" s="32" t="str">
        <f t="shared" si="1790"/>
        <v>E359</v>
      </c>
      <c r="P5315" s="318"/>
      <c r="T5315" s="19" t="s">
        <v>1260</v>
      </c>
    </row>
    <row r="5316" spans="1:20" outlineLevel="2" x14ac:dyDescent="0.25">
      <c r="A5316" t="s">
        <v>429</v>
      </c>
      <c r="B5316" t="str">
        <f t="shared" si="1787"/>
        <v>E3590 TSM Roads, Colstrip 1-2 Com-7</v>
      </c>
      <c r="C5316" s="19" t="s">
        <v>1230</v>
      </c>
      <c r="E5316" s="27">
        <v>43312</v>
      </c>
      <c r="F5316" s="249">
        <v>113968.39</v>
      </c>
      <c r="G5316" s="67">
        <v>1.4E-2</v>
      </c>
      <c r="H5316" s="250">
        <v>132.96</v>
      </c>
      <c r="I5316" s="249">
        <f t="shared" si="1788"/>
        <v>113968.39</v>
      </c>
      <c r="J5316" s="67">
        <f t="shared" si="1782"/>
        <v>1.4E-2</v>
      </c>
      <c r="K5316" s="259">
        <f t="shared" si="1789"/>
        <v>132.96312166666667</v>
      </c>
      <c r="L5316" s="250">
        <f t="shared" si="1773"/>
        <v>0</v>
      </c>
      <c r="M5316" s="19" t="s">
        <v>1260</v>
      </c>
      <c r="O5316" s="32" t="str">
        <f t="shared" si="1790"/>
        <v>E359</v>
      </c>
      <c r="P5316" s="318"/>
      <c r="T5316" s="19" t="s">
        <v>1260</v>
      </c>
    </row>
    <row r="5317" spans="1:20" outlineLevel="2" x14ac:dyDescent="0.25">
      <c r="A5317" t="s">
        <v>429</v>
      </c>
      <c r="B5317" t="str">
        <f t="shared" si="1787"/>
        <v>E3590 TSM Roads, Colstrip 1-2 Com-8</v>
      </c>
      <c r="C5317" s="19" t="s">
        <v>1230</v>
      </c>
      <c r="E5317" s="27">
        <v>43343</v>
      </c>
      <c r="F5317" s="249">
        <v>113968.39</v>
      </c>
      <c r="G5317" s="67">
        <v>1.4E-2</v>
      </c>
      <c r="H5317" s="250">
        <v>132.96</v>
      </c>
      <c r="I5317" s="249">
        <f t="shared" si="1788"/>
        <v>113968.39</v>
      </c>
      <c r="J5317" s="67">
        <f t="shared" si="1782"/>
        <v>1.4E-2</v>
      </c>
      <c r="K5317" s="259">
        <f t="shared" si="1789"/>
        <v>132.96312166666667</v>
      </c>
      <c r="L5317" s="250">
        <f t="shared" si="1773"/>
        <v>0</v>
      </c>
      <c r="M5317" s="19" t="s">
        <v>1260</v>
      </c>
      <c r="O5317" s="32" t="str">
        <f t="shared" si="1790"/>
        <v>E359</v>
      </c>
      <c r="P5317" s="318"/>
      <c r="T5317" s="19" t="s">
        <v>1260</v>
      </c>
    </row>
    <row r="5318" spans="1:20" outlineLevel="2" x14ac:dyDescent="0.25">
      <c r="A5318" t="s">
        <v>429</v>
      </c>
      <c r="B5318" t="str">
        <f t="shared" si="1787"/>
        <v>E3590 TSM Roads, Colstrip 1-2 Com-9</v>
      </c>
      <c r="C5318" s="19" t="s">
        <v>1230</v>
      </c>
      <c r="E5318" s="27">
        <v>43373</v>
      </c>
      <c r="F5318" s="249">
        <v>113968.39</v>
      </c>
      <c r="G5318" s="67">
        <v>1.4E-2</v>
      </c>
      <c r="H5318" s="250">
        <v>132.96</v>
      </c>
      <c r="I5318" s="249">
        <f t="shared" si="1788"/>
        <v>113968.39</v>
      </c>
      <c r="J5318" s="67">
        <f t="shared" si="1782"/>
        <v>1.4E-2</v>
      </c>
      <c r="K5318" s="259">
        <f t="shared" si="1789"/>
        <v>132.96312166666667</v>
      </c>
      <c r="L5318" s="250">
        <f t="shared" si="1773"/>
        <v>0</v>
      </c>
      <c r="M5318" s="19" t="s">
        <v>1260</v>
      </c>
      <c r="O5318" s="32" t="str">
        <f t="shared" si="1790"/>
        <v>E359</v>
      </c>
      <c r="P5318" s="318"/>
      <c r="T5318" s="19" t="s">
        <v>1260</v>
      </c>
    </row>
    <row r="5319" spans="1:20" outlineLevel="2" x14ac:dyDescent="0.25">
      <c r="A5319" t="s">
        <v>429</v>
      </c>
      <c r="B5319" t="str">
        <f t="shared" si="1787"/>
        <v>E3590 TSM Roads, Colstrip 1-2 Com-10</v>
      </c>
      <c r="C5319" s="19" t="s">
        <v>1230</v>
      </c>
      <c r="E5319" s="27">
        <v>43404</v>
      </c>
      <c r="F5319" s="249">
        <v>113968.39</v>
      </c>
      <c r="G5319" s="67">
        <v>1.4E-2</v>
      </c>
      <c r="H5319" s="250">
        <v>132.96</v>
      </c>
      <c r="I5319" s="249">
        <f t="shared" si="1788"/>
        <v>113968.39</v>
      </c>
      <c r="J5319" s="67">
        <f t="shared" si="1782"/>
        <v>1.4E-2</v>
      </c>
      <c r="K5319" s="259">
        <f t="shared" si="1789"/>
        <v>132.96312166666667</v>
      </c>
      <c r="L5319" s="250">
        <f t="shared" si="1773"/>
        <v>0</v>
      </c>
      <c r="M5319" s="19" t="s">
        <v>1260</v>
      </c>
      <c r="O5319" s="32" t="str">
        <f t="shared" si="1790"/>
        <v>E359</v>
      </c>
      <c r="P5319" s="318"/>
      <c r="T5319" s="19" t="s">
        <v>1260</v>
      </c>
    </row>
    <row r="5320" spans="1:20" outlineLevel="2" x14ac:dyDescent="0.25">
      <c r="A5320" t="s">
        <v>429</v>
      </c>
      <c r="B5320" t="str">
        <f t="shared" si="1787"/>
        <v>E3590 TSM Roads, Colstrip 1-2 Com-11</v>
      </c>
      <c r="C5320" s="19" t="s">
        <v>1230</v>
      </c>
      <c r="E5320" s="27">
        <v>43434</v>
      </c>
      <c r="F5320" s="249">
        <v>113968.39</v>
      </c>
      <c r="G5320" s="67">
        <v>1.4E-2</v>
      </c>
      <c r="H5320" s="250">
        <v>132.96</v>
      </c>
      <c r="I5320" s="249">
        <f t="shared" si="1788"/>
        <v>113968.39</v>
      </c>
      <c r="J5320" s="67">
        <f t="shared" si="1782"/>
        <v>1.4E-2</v>
      </c>
      <c r="K5320" s="259">
        <f t="shared" si="1789"/>
        <v>132.96312166666667</v>
      </c>
      <c r="L5320" s="250">
        <f t="shared" si="1773"/>
        <v>0</v>
      </c>
      <c r="M5320" s="19" t="s">
        <v>1260</v>
      </c>
      <c r="O5320" s="32" t="str">
        <f t="shared" si="1790"/>
        <v>E359</v>
      </c>
      <c r="P5320" s="318"/>
      <c r="T5320" s="19" t="s">
        <v>1260</v>
      </c>
    </row>
    <row r="5321" spans="1:20" outlineLevel="2" x14ac:dyDescent="0.25">
      <c r="A5321" t="s">
        <v>429</v>
      </c>
      <c r="B5321" t="str">
        <f t="shared" si="1787"/>
        <v>E3590 TSM Roads, Colstrip 1-2 Com-12</v>
      </c>
      <c r="C5321" s="19" t="s">
        <v>1230</v>
      </c>
      <c r="E5321" s="27">
        <v>43465</v>
      </c>
      <c r="F5321" s="249">
        <v>113968.39</v>
      </c>
      <c r="G5321" s="67">
        <v>1.4E-2</v>
      </c>
      <c r="H5321" s="250">
        <v>132.96</v>
      </c>
      <c r="I5321" s="249">
        <f t="shared" si="1788"/>
        <v>113968.39</v>
      </c>
      <c r="J5321" s="67">
        <f t="shared" si="1782"/>
        <v>1.4E-2</v>
      </c>
      <c r="K5321" s="259">
        <f t="shared" si="1789"/>
        <v>132.96312166666667</v>
      </c>
      <c r="L5321" s="250">
        <f t="shared" si="1773"/>
        <v>0</v>
      </c>
      <c r="M5321" s="19" t="s">
        <v>1260</v>
      </c>
      <c r="O5321" s="32" t="str">
        <f t="shared" si="1790"/>
        <v>E359</v>
      </c>
      <c r="P5321" s="318"/>
      <c r="T5321" s="19" t="s">
        <v>1260</v>
      </c>
    </row>
    <row r="5322" spans="1:20" s="19" customFormat="1" ht="15.75" outlineLevel="1" thickBot="1" x14ac:dyDescent="0.3">
      <c r="A5322" s="28" t="s">
        <v>1032</v>
      </c>
      <c r="C5322" s="20" t="s">
        <v>1233</v>
      </c>
      <c r="E5322" s="104" t="s">
        <v>1266</v>
      </c>
      <c r="F5322" s="29"/>
      <c r="G5322" s="30"/>
      <c r="H5322" s="41">
        <f>SUBTOTAL(9,H5310:H5321)</f>
        <v>1595.5200000000002</v>
      </c>
      <c r="I5322" s="29"/>
      <c r="J5322" s="30">
        <f t="shared" si="1782"/>
        <v>0</v>
      </c>
      <c r="K5322" s="41">
        <f>SUBTOTAL(9,K5310:K5321)</f>
        <v>1595.55746</v>
      </c>
      <c r="L5322" s="41">
        <f t="shared" si="1773"/>
        <v>0.04</v>
      </c>
      <c r="O5322" s="32" t="str">
        <f>LEFT(A5322,5)</f>
        <v>E3590</v>
      </c>
      <c r="P5322" s="318">
        <f>-L5322/2</f>
        <v>-0.02</v>
      </c>
    </row>
    <row r="5323" spans="1:20" ht="15.75" outlineLevel="2" thickTop="1" x14ac:dyDescent="0.25">
      <c r="A5323" t="s">
        <v>430</v>
      </c>
      <c r="B5323" t="str">
        <f t="shared" ref="B5323:B5334" si="1791">CONCATENATE(A5323,"-",MONTH(E5323))</f>
        <v>E3590 TSM Roads, Colstrip 3-4 Com-1</v>
      </c>
      <c r="C5323" s="19" t="s">
        <v>1230</v>
      </c>
      <c r="E5323" s="27">
        <v>43131</v>
      </c>
      <c r="F5323" s="249">
        <v>331427.40999999997</v>
      </c>
      <c r="G5323" s="67">
        <v>1.4E-2</v>
      </c>
      <c r="H5323" s="250">
        <v>386.67</v>
      </c>
      <c r="I5323" s="249">
        <f t="shared" ref="I5323:I5334" si="1792">VLOOKUP(CONCATENATE(A5323,"-12"),$B$6:$F$7816,5,FALSE)</f>
        <v>331427.40999999997</v>
      </c>
      <c r="J5323" s="67">
        <f t="shared" si="1782"/>
        <v>1.4E-2</v>
      </c>
      <c r="K5323" s="259">
        <f t="shared" ref="K5323:K5334" si="1793">I5323*J5323/12</f>
        <v>386.66531166666664</v>
      </c>
      <c r="L5323" s="250">
        <f t="shared" si="1773"/>
        <v>0</v>
      </c>
      <c r="M5323" s="19" t="s">
        <v>1260</v>
      </c>
      <c r="O5323" s="32" t="str">
        <f t="shared" ref="O5323:O5334" si="1794">LEFT(A5323,4)</f>
        <v>E359</v>
      </c>
      <c r="P5323" s="318"/>
      <c r="T5323" s="19" t="s">
        <v>1260</v>
      </c>
    </row>
    <row r="5324" spans="1:20" outlineLevel="2" x14ac:dyDescent="0.25">
      <c r="A5324" t="s">
        <v>430</v>
      </c>
      <c r="B5324" t="str">
        <f t="shared" si="1791"/>
        <v>E3590 TSM Roads, Colstrip 3-4 Com-2</v>
      </c>
      <c r="C5324" s="19" t="s">
        <v>1230</v>
      </c>
      <c r="E5324" s="27">
        <v>43159</v>
      </c>
      <c r="F5324" s="249">
        <v>331427.40999999997</v>
      </c>
      <c r="G5324" s="67">
        <v>1.4E-2</v>
      </c>
      <c r="H5324" s="250">
        <v>386.67</v>
      </c>
      <c r="I5324" s="249">
        <f t="shared" si="1792"/>
        <v>331427.40999999997</v>
      </c>
      <c r="J5324" s="67">
        <f t="shared" si="1782"/>
        <v>1.4E-2</v>
      </c>
      <c r="K5324" s="259">
        <f t="shared" si="1793"/>
        <v>386.66531166666664</v>
      </c>
      <c r="L5324" s="250">
        <f t="shared" si="1773"/>
        <v>0</v>
      </c>
      <c r="M5324" s="19" t="s">
        <v>1260</v>
      </c>
      <c r="O5324" s="32" t="str">
        <f t="shared" si="1794"/>
        <v>E359</v>
      </c>
      <c r="P5324" s="318"/>
      <c r="T5324" s="19" t="s">
        <v>1260</v>
      </c>
    </row>
    <row r="5325" spans="1:20" outlineLevel="2" x14ac:dyDescent="0.25">
      <c r="A5325" t="s">
        <v>430</v>
      </c>
      <c r="B5325" t="str">
        <f t="shared" si="1791"/>
        <v>E3590 TSM Roads, Colstrip 3-4 Com-3</v>
      </c>
      <c r="C5325" s="19" t="s">
        <v>1230</v>
      </c>
      <c r="E5325" s="27">
        <v>43190</v>
      </c>
      <c r="F5325" s="249">
        <v>331427.40999999997</v>
      </c>
      <c r="G5325" s="67">
        <v>1.4E-2</v>
      </c>
      <c r="H5325" s="250">
        <v>386.67</v>
      </c>
      <c r="I5325" s="249">
        <f t="shared" si="1792"/>
        <v>331427.40999999997</v>
      </c>
      <c r="J5325" s="67">
        <f t="shared" si="1782"/>
        <v>1.4E-2</v>
      </c>
      <c r="K5325" s="259">
        <f t="shared" si="1793"/>
        <v>386.66531166666664</v>
      </c>
      <c r="L5325" s="250">
        <f t="shared" si="1773"/>
        <v>0</v>
      </c>
      <c r="M5325" s="19" t="s">
        <v>1260</v>
      </c>
      <c r="O5325" s="32" t="str">
        <f t="shared" si="1794"/>
        <v>E359</v>
      </c>
      <c r="P5325" s="318"/>
      <c r="T5325" s="19" t="s">
        <v>1260</v>
      </c>
    </row>
    <row r="5326" spans="1:20" outlineLevel="2" x14ac:dyDescent="0.25">
      <c r="A5326" t="s">
        <v>430</v>
      </c>
      <c r="B5326" t="str">
        <f t="shared" si="1791"/>
        <v>E3590 TSM Roads, Colstrip 3-4 Com-4</v>
      </c>
      <c r="C5326" s="19" t="s">
        <v>1230</v>
      </c>
      <c r="E5326" s="27">
        <v>43220</v>
      </c>
      <c r="F5326" s="249">
        <v>331427.40999999997</v>
      </c>
      <c r="G5326" s="67">
        <v>1.4E-2</v>
      </c>
      <c r="H5326" s="250">
        <v>386.67</v>
      </c>
      <c r="I5326" s="249">
        <f t="shared" si="1792"/>
        <v>331427.40999999997</v>
      </c>
      <c r="J5326" s="67">
        <f t="shared" si="1782"/>
        <v>1.4E-2</v>
      </c>
      <c r="K5326" s="259">
        <f t="shared" si="1793"/>
        <v>386.66531166666664</v>
      </c>
      <c r="L5326" s="250">
        <f t="shared" si="1773"/>
        <v>0</v>
      </c>
      <c r="M5326" s="19" t="s">
        <v>1260</v>
      </c>
      <c r="O5326" s="32" t="str">
        <f t="shared" si="1794"/>
        <v>E359</v>
      </c>
      <c r="P5326" s="318"/>
      <c r="T5326" s="19" t="s">
        <v>1260</v>
      </c>
    </row>
    <row r="5327" spans="1:20" outlineLevel="2" x14ac:dyDescent="0.25">
      <c r="A5327" t="s">
        <v>430</v>
      </c>
      <c r="B5327" t="str">
        <f t="shared" si="1791"/>
        <v>E3590 TSM Roads, Colstrip 3-4 Com-5</v>
      </c>
      <c r="C5327" s="19" t="s">
        <v>1230</v>
      </c>
      <c r="E5327" s="27">
        <v>43251</v>
      </c>
      <c r="F5327" s="249">
        <v>331427.40999999997</v>
      </c>
      <c r="G5327" s="67">
        <v>1.4E-2</v>
      </c>
      <c r="H5327" s="250">
        <v>386.67</v>
      </c>
      <c r="I5327" s="249">
        <f t="shared" si="1792"/>
        <v>331427.40999999997</v>
      </c>
      <c r="J5327" s="67">
        <f t="shared" si="1782"/>
        <v>1.4E-2</v>
      </c>
      <c r="K5327" s="259">
        <f t="shared" si="1793"/>
        <v>386.66531166666664</v>
      </c>
      <c r="L5327" s="250">
        <f t="shared" si="1773"/>
        <v>0</v>
      </c>
      <c r="M5327" s="19" t="s">
        <v>1260</v>
      </c>
      <c r="O5327" s="32" t="str">
        <f t="shared" si="1794"/>
        <v>E359</v>
      </c>
      <c r="P5327" s="318"/>
      <c r="T5327" s="19" t="s">
        <v>1260</v>
      </c>
    </row>
    <row r="5328" spans="1:20" outlineLevel="2" x14ac:dyDescent="0.25">
      <c r="A5328" t="s">
        <v>430</v>
      </c>
      <c r="B5328" t="str">
        <f t="shared" si="1791"/>
        <v>E3590 TSM Roads, Colstrip 3-4 Com-6</v>
      </c>
      <c r="C5328" s="19" t="s">
        <v>1230</v>
      </c>
      <c r="E5328" s="27">
        <v>43281</v>
      </c>
      <c r="F5328" s="249">
        <v>331427.40999999997</v>
      </c>
      <c r="G5328" s="67">
        <v>1.4E-2</v>
      </c>
      <c r="H5328" s="250">
        <v>386.67</v>
      </c>
      <c r="I5328" s="249">
        <f t="shared" si="1792"/>
        <v>331427.40999999997</v>
      </c>
      <c r="J5328" s="67">
        <f t="shared" si="1782"/>
        <v>1.4E-2</v>
      </c>
      <c r="K5328" s="259">
        <f t="shared" si="1793"/>
        <v>386.66531166666664</v>
      </c>
      <c r="L5328" s="250">
        <f t="shared" si="1773"/>
        <v>0</v>
      </c>
      <c r="M5328" s="19" t="s">
        <v>1260</v>
      </c>
      <c r="O5328" s="32" t="str">
        <f t="shared" si="1794"/>
        <v>E359</v>
      </c>
      <c r="P5328" s="318"/>
      <c r="T5328" s="19" t="s">
        <v>1260</v>
      </c>
    </row>
    <row r="5329" spans="1:20" outlineLevel="2" x14ac:dyDescent="0.25">
      <c r="A5329" t="s">
        <v>430</v>
      </c>
      <c r="B5329" t="str">
        <f t="shared" si="1791"/>
        <v>E3590 TSM Roads, Colstrip 3-4 Com-7</v>
      </c>
      <c r="C5329" s="19" t="s">
        <v>1230</v>
      </c>
      <c r="E5329" s="27">
        <v>43312</v>
      </c>
      <c r="F5329" s="249">
        <v>331427.40999999997</v>
      </c>
      <c r="G5329" s="67">
        <v>1.4E-2</v>
      </c>
      <c r="H5329" s="250">
        <v>386.67</v>
      </c>
      <c r="I5329" s="249">
        <f t="shared" si="1792"/>
        <v>331427.40999999997</v>
      </c>
      <c r="J5329" s="67">
        <f t="shared" si="1782"/>
        <v>1.4E-2</v>
      </c>
      <c r="K5329" s="259">
        <f t="shared" si="1793"/>
        <v>386.66531166666664</v>
      </c>
      <c r="L5329" s="250">
        <f t="shared" si="1773"/>
        <v>0</v>
      </c>
      <c r="M5329" s="19" t="s">
        <v>1260</v>
      </c>
      <c r="O5329" s="32" t="str">
        <f t="shared" si="1794"/>
        <v>E359</v>
      </c>
      <c r="P5329" s="318"/>
      <c r="T5329" s="19" t="s">
        <v>1260</v>
      </c>
    </row>
    <row r="5330" spans="1:20" outlineLevel="2" x14ac:dyDescent="0.25">
      <c r="A5330" t="s">
        <v>430</v>
      </c>
      <c r="B5330" t="str">
        <f t="shared" si="1791"/>
        <v>E3590 TSM Roads, Colstrip 3-4 Com-8</v>
      </c>
      <c r="C5330" s="19" t="s">
        <v>1230</v>
      </c>
      <c r="E5330" s="27">
        <v>43343</v>
      </c>
      <c r="F5330" s="249">
        <v>331427.40999999997</v>
      </c>
      <c r="G5330" s="67">
        <v>1.4E-2</v>
      </c>
      <c r="H5330" s="250">
        <v>386.67</v>
      </c>
      <c r="I5330" s="249">
        <f t="shared" si="1792"/>
        <v>331427.40999999997</v>
      </c>
      <c r="J5330" s="67">
        <f t="shared" si="1782"/>
        <v>1.4E-2</v>
      </c>
      <c r="K5330" s="259">
        <f t="shared" si="1793"/>
        <v>386.66531166666664</v>
      </c>
      <c r="L5330" s="250">
        <f t="shared" si="1773"/>
        <v>0</v>
      </c>
      <c r="M5330" s="19" t="s">
        <v>1260</v>
      </c>
      <c r="O5330" s="32" t="str">
        <f t="shared" si="1794"/>
        <v>E359</v>
      </c>
      <c r="P5330" s="318"/>
      <c r="T5330" s="19" t="s">
        <v>1260</v>
      </c>
    </row>
    <row r="5331" spans="1:20" outlineLevel="2" x14ac:dyDescent="0.25">
      <c r="A5331" t="s">
        <v>430</v>
      </c>
      <c r="B5331" t="str">
        <f t="shared" si="1791"/>
        <v>E3590 TSM Roads, Colstrip 3-4 Com-9</v>
      </c>
      <c r="C5331" s="19" t="s">
        <v>1230</v>
      </c>
      <c r="E5331" s="27">
        <v>43373</v>
      </c>
      <c r="F5331" s="249">
        <v>331427.40999999997</v>
      </c>
      <c r="G5331" s="67">
        <v>1.4E-2</v>
      </c>
      <c r="H5331" s="250">
        <v>386.67</v>
      </c>
      <c r="I5331" s="249">
        <f t="shared" si="1792"/>
        <v>331427.40999999997</v>
      </c>
      <c r="J5331" s="67">
        <f t="shared" si="1782"/>
        <v>1.4E-2</v>
      </c>
      <c r="K5331" s="259">
        <f t="shared" si="1793"/>
        <v>386.66531166666664</v>
      </c>
      <c r="L5331" s="250">
        <f t="shared" si="1773"/>
        <v>0</v>
      </c>
      <c r="M5331" s="19" t="s">
        <v>1260</v>
      </c>
      <c r="O5331" s="32" t="str">
        <f t="shared" si="1794"/>
        <v>E359</v>
      </c>
      <c r="P5331" s="318"/>
      <c r="T5331" s="19" t="s">
        <v>1260</v>
      </c>
    </row>
    <row r="5332" spans="1:20" outlineLevel="2" x14ac:dyDescent="0.25">
      <c r="A5332" t="s">
        <v>430</v>
      </c>
      <c r="B5332" t="str">
        <f t="shared" si="1791"/>
        <v>E3590 TSM Roads, Colstrip 3-4 Com-10</v>
      </c>
      <c r="C5332" s="19" t="s">
        <v>1230</v>
      </c>
      <c r="E5332" s="27">
        <v>43404</v>
      </c>
      <c r="F5332" s="249">
        <v>331427.40999999997</v>
      </c>
      <c r="G5332" s="67">
        <v>1.4E-2</v>
      </c>
      <c r="H5332" s="250">
        <v>386.67</v>
      </c>
      <c r="I5332" s="249">
        <f t="shared" si="1792"/>
        <v>331427.40999999997</v>
      </c>
      <c r="J5332" s="67">
        <f t="shared" si="1782"/>
        <v>1.4E-2</v>
      </c>
      <c r="K5332" s="259">
        <f t="shared" si="1793"/>
        <v>386.66531166666664</v>
      </c>
      <c r="L5332" s="250">
        <f t="shared" ref="L5332:L5395" si="1795">ROUND(K5332-H5332,2)</f>
        <v>0</v>
      </c>
      <c r="M5332" s="19" t="s">
        <v>1260</v>
      </c>
      <c r="O5332" s="32" t="str">
        <f t="shared" si="1794"/>
        <v>E359</v>
      </c>
      <c r="P5332" s="318"/>
      <c r="T5332" s="19" t="s">
        <v>1260</v>
      </c>
    </row>
    <row r="5333" spans="1:20" outlineLevel="2" x14ac:dyDescent="0.25">
      <c r="A5333" t="s">
        <v>430</v>
      </c>
      <c r="B5333" t="str">
        <f t="shared" si="1791"/>
        <v>E3590 TSM Roads, Colstrip 3-4 Com-11</v>
      </c>
      <c r="C5333" s="19" t="s">
        <v>1230</v>
      </c>
      <c r="E5333" s="27">
        <v>43434</v>
      </c>
      <c r="F5333" s="249">
        <v>331427.40999999997</v>
      </c>
      <c r="G5333" s="67">
        <v>1.4E-2</v>
      </c>
      <c r="H5333" s="250">
        <v>386.67</v>
      </c>
      <c r="I5333" s="249">
        <f t="shared" si="1792"/>
        <v>331427.40999999997</v>
      </c>
      <c r="J5333" s="67">
        <f t="shared" si="1782"/>
        <v>1.4E-2</v>
      </c>
      <c r="K5333" s="259">
        <f t="shared" si="1793"/>
        <v>386.66531166666664</v>
      </c>
      <c r="L5333" s="250">
        <f t="shared" si="1795"/>
        <v>0</v>
      </c>
      <c r="M5333" s="19" t="s">
        <v>1260</v>
      </c>
      <c r="O5333" s="32" t="str">
        <f t="shared" si="1794"/>
        <v>E359</v>
      </c>
      <c r="P5333" s="318"/>
      <c r="T5333" s="19" t="s">
        <v>1260</v>
      </c>
    </row>
    <row r="5334" spans="1:20" outlineLevel="2" x14ac:dyDescent="0.25">
      <c r="A5334" t="s">
        <v>430</v>
      </c>
      <c r="B5334" t="str">
        <f t="shared" si="1791"/>
        <v>E3590 TSM Roads, Colstrip 3-4 Com-12</v>
      </c>
      <c r="C5334" s="19" t="s">
        <v>1230</v>
      </c>
      <c r="E5334" s="27">
        <v>43465</v>
      </c>
      <c r="F5334" s="249">
        <v>331427.40999999997</v>
      </c>
      <c r="G5334" s="67">
        <v>1.4E-2</v>
      </c>
      <c r="H5334" s="250">
        <v>386.67</v>
      </c>
      <c r="I5334" s="249">
        <f t="shared" si="1792"/>
        <v>331427.40999999997</v>
      </c>
      <c r="J5334" s="67">
        <f t="shared" si="1782"/>
        <v>1.4E-2</v>
      </c>
      <c r="K5334" s="259">
        <f t="shared" si="1793"/>
        <v>386.66531166666664</v>
      </c>
      <c r="L5334" s="250">
        <f t="shared" si="1795"/>
        <v>0</v>
      </c>
      <c r="M5334" s="19" t="s">
        <v>1260</v>
      </c>
      <c r="O5334" s="32" t="str">
        <f t="shared" si="1794"/>
        <v>E359</v>
      </c>
      <c r="P5334" s="318"/>
      <c r="T5334" s="19" t="s">
        <v>1260</v>
      </c>
    </row>
    <row r="5335" spans="1:20" s="19" customFormat="1" ht="15.75" outlineLevel="1" thickBot="1" x14ac:dyDescent="0.3">
      <c r="A5335" s="28" t="s">
        <v>1033</v>
      </c>
      <c r="C5335" s="20" t="s">
        <v>1233</v>
      </c>
      <c r="E5335" s="104" t="s">
        <v>1266</v>
      </c>
      <c r="F5335" s="29"/>
      <c r="G5335" s="30"/>
      <c r="H5335" s="41">
        <f>SUBTOTAL(9,H5323:H5334)</f>
        <v>4640.04</v>
      </c>
      <c r="I5335" s="29"/>
      <c r="J5335" s="30">
        <f t="shared" si="1782"/>
        <v>0</v>
      </c>
      <c r="K5335" s="41">
        <f>SUBTOTAL(9,K5323:K5334)</f>
        <v>4639.9837399999997</v>
      </c>
      <c r="L5335" s="41">
        <f t="shared" si="1795"/>
        <v>-0.06</v>
      </c>
      <c r="O5335" s="32" t="str">
        <f>LEFT(A5335,5)</f>
        <v>E3590</v>
      </c>
      <c r="P5335" s="318">
        <f>-L5335/2</f>
        <v>0.03</v>
      </c>
    </row>
    <row r="5336" spans="1:20" ht="15.75" outlineLevel="2" thickTop="1" x14ac:dyDescent="0.25">
      <c r="A5336" t="s">
        <v>431</v>
      </c>
      <c r="B5336" t="str">
        <f t="shared" ref="B5336:B5347" si="1796">CONCATENATE(A5336,"-",MONTH(E5336))</f>
        <v>E3597 TSM Roads &amp; Trails-1</v>
      </c>
      <c r="C5336" s="19" t="s">
        <v>1230</v>
      </c>
      <c r="E5336" s="27">
        <v>43131</v>
      </c>
      <c r="F5336" s="249">
        <v>568185.43000000005</v>
      </c>
      <c r="G5336" s="67">
        <v>1.6799999999999999E-2</v>
      </c>
      <c r="H5336" s="250">
        <v>795.46</v>
      </c>
      <c r="I5336" s="249">
        <f t="shared" ref="I5336:I5347" si="1797">VLOOKUP(CONCATENATE(A5336,"-12"),$B$6:$F$7816,5,FALSE)</f>
        <v>568185.43000000005</v>
      </c>
      <c r="J5336" s="67">
        <f t="shared" si="1782"/>
        <v>1.6799999999999999E-2</v>
      </c>
      <c r="K5336" s="259">
        <f t="shared" ref="K5336:K5347" si="1798">I5336*J5336/12</f>
        <v>795.45960200000002</v>
      </c>
      <c r="L5336" s="250">
        <f t="shared" si="1795"/>
        <v>0</v>
      </c>
      <c r="M5336" s="19" t="s">
        <v>1260</v>
      </c>
      <c r="O5336" s="32" t="str">
        <f t="shared" ref="O5336:O5347" si="1799">LEFT(A5336,4)</f>
        <v>E359</v>
      </c>
      <c r="P5336" s="318"/>
      <c r="T5336" s="19" t="s">
        <v>1260</v>
      </c>
    </row>
    <row r="5337" spans="1:20" outlineLevel="2" x14ac:dyDescent="0.25">
      <c r="A5337" t="s">
        <v>431</v>
      </c>
      <c r="B5337" t="str">
        <f t="shared" si="1796"/>
        <v>E3597 TSM Roads &amp; Trails-2</v>
      </c>
      <c r="C5337" s="19" t="s">
        <v>1230</v>
      </c>
      <c r="E5337" s="27">
        <v>43159</v>
      </c>
      <c r="F5337" s="249">
        <v>568185.43000000005</v>
      </c>
      <c r="G5337" s="67">
        <v>1.6799999999999999E-2</v>
      </c>
      <c r="H5337" s="250">
        <v>795.46</v>
      </c>
      <c r="I5337" s="249">
        <f t="shared" si="1797"/>
        <v>568185.43000000005</v>
      </c>
      <c r="J5337" s="67">
        <f t="shared" si="1782"/>
        <v>1.6799999999999999E-2</v>
      </c>
      <c r="K5337" s="259">
        <f t="shared" si="1798"/>
        <v>795.45960200000002</v>
      </c>
      <c r="L5337" s="250">
        <f t="shared" si="1795"/>
        <v>0</v>
      </c>
      <c r="M5337" s="19" t="s">
        <v>1260</v>
      </c>
      <c r="O5337" s="32" t="str">
        <f t="shared" si="1799"/>
        <v>E359</v>
      </c>
      <c r="P5337" s="318"/>
      <c r="T5337" s="19" t="s">
        <v>1260</v>
      </c>
    </row>
    <row r="5338" spans="1:20" outlineLevel="2" x14ac:dyDescent="0.25">
      <c r="A5338" t="s">
        <v>431</v>
      </c>
      <c r="B5338" t="str">
        <f t="shared" si="1796"/>
        <v>E3597 TSM Roads &amp; Trails-3</v>
      </c>
      <c r="C5338" s="19" t="s">
        <v>1230</v>
      </c>
      <c r="E5338" s="27">
        <v>43190</v>
      </c>
      <c r="F5338" s="249">
        <v>568185.43000000005</v>
      </c>
      <c r="G5338" s="67">
        <v>1.6799999999999999E-2</v>
      </c>
      <c r="H5338" s="250">
        <v>795.46</v>
      </c>
      <c r="I5338" s="249">
        <f t="shared" si="1797"/>
        <v>568185.43000000005</v>
      </c>
      <c r="J5338" s="67">
        <f t="shared" si="1782"/>
        <v>1.6799999999999999E-2</v>
      </c>
      <c r="K5338" s="259">
        <f t="shared" si="1798"/>
        <v>795.45960200000002</v>
      </c>
      <c r="L5338" s="250">
        <f t="shared" si="1795"/>
        <v>0</v>
      </c>
      <c r="M5338" s="19" t="s">
        <v>1260</v>
      </c>
      <c r="O5338" s="32" t="str">
        <f t="shared" si="1799"/>
        <v>E359</v>
      </c>
      <c r="P5338" s="318"/>
      <c r="T5338" s="19" t="s">
        <v>1260</v>
      </c>
    </row>
    <row r="5339" spans="1:20" outlineLevel="2" x14ac:dyDescent="0.25">
      <c r="A5339" t="s">
        <v>431</v>
      </c>
      <c r="B5339" t="str">
        <f t="shared" si="1796"/>
        <v>E3597 TSM Roads &amp; Trails-4</v>
      </c>
      <c r="C5339" s="19" t="s">
        <v>1230</v>
      </c>
      <c r="E5339" s="27">
        <v>43220</v>
      </c>
      <c r="F5339" s="249">
        <v>568185.43000000005</v>
      </c>
      <c r="G5339" s="67">
        <v>1.6799999999999999E-2</v>
      </c>
      <c r="H5339" s="250">
        <v>795.46</v>
      </c>
      <c r="I5339" s="249">
        <f t="shared" si="1797"/>
        <v>568185.43000000005</v>
      </c>
      <c r="J5339" s="67">
        <f t="shared" si="1782"/>
        <v>1.6799999999999999E-2</v>
      </c>
      <c r="K5339" s="259">
        <f t="shared" si="1798"/>
        <v>795.45960200000002</v>
      </c>
      <c r="L5339" s="250">
        <f t="shared" si="1795"/>
        <v>0</v>
      </c>
      <c r="M5339" s="19" t="s">
        <v>1260</v>
      </c>
      <c r="O5339" s="32" t="str">
        <f t="shared" si="1799"/>
        <v>E359</v>
      </c>
      <c r="P5339" s="318"/>
      <c r="T5339" s="19" t="s">
        <v>1260</v>
      </c>
    </row>
    <row r="5340" spans="1:20" outlineLevel="2" x14ac:dyDescent="0.25">
      <c r="A5340" t="s">
        <v>431</v>
      </c>
      <c r="B5340" t="str">
        <f t="shared" si="1796"/>
        <v>E3597 TSM Roads &amp; Trails-5</v>
      </c>
      <c r="C5340" s="19" t="s">
        <v>1230</v>
      </c>
      <c r="E5340" s="27">
        <v>43251</v>
      </c>
      <c r="F5340" s="249">
        <v>568185.43000000005</v>
      </c>
      <c r="G5340" s="67">
        <v>1.6799999999999999E-2</v>
      </c>
      <c r="H5340" s="250">
        <v>795.46</v>
      </c>
      <c r="I5340" s="249">
        <f t="shared" si="1797"/>
        <v>568185.43000000005</v>
      </c>
      <c r="J5340" s="67">
        <f t="shared" si="1782"/>
        <v>1.6799999999999999E-2</v>
      </c>
      <c r="K5340" s="259">
        <f t="shared" si="1798"/>
        <v>795.45960200000002</v>
      </c>
      <c r="L5340" s="250">
        <f t="shared" si="1795"/>
        <v>0</v>
      </c>
      <c r="M5340" s="19" t="s">
        <v>1260</v>
      </c>
      <c r="O5340" s="32" t="str">
        <f t="shared" si="1799"/>
        <v>E359</v>
      </c>
      <c r="P5340" s="318"/>
      <c r="T5340" s="19" t="s">
        <v>1260</v>
      </c>
    </row>
    <row r="5341" spans="1:20" outlineLevel="2" x14ac:dyDescent="0.25">
      <c r="A5341" t="s">
        <v>431</v>
      </c>
      <c r="B5341" t="str">
        <f t="shared" si="1796"/>
        <v>E3597 TSM Roads &amp; Trails-6</v>
      </c>
      <c r="C5341" s="19" t="s">
        <v>1230</v>
      </c>
      <c r="E5341" s="27">
        <v>43281</v>
      </c>
      <c r="F5341" s="249">
        <v>568185.43000000005</v>
      </c>
      <c r="G5341" s="67">
        <v>1.6799999999999999E-2</v>
      </c>
      <c r="H5341" s="250">
        <v>795.46</v>
      </c>
      <c r="I5341" s="249">
        <f t="shared" si="1797"/>
        <v>568185.43000000005</v>
      </c>
      <c r="J5341" s="67">
        <f t="shared" si="1782"/>
        <v>1.6799999999999999E-2</v>
      </c>
      <c r="K5341" s="259">
        <f t="shared" si="1798"/>
        <v>795.45960200000002</v>
      </c>
      <c r="L5341" s="250">
        <f t="shared" si="1795"/>
        <v>0</v>
      </c>
      <c r="M5341" s="19" t="s">
        <v>1260</v>
      </c>
      <c r="O5341" s="32" t="str">
        <f t="shared" si="1799"/>
        <v>E359</v>
      </c>
      <c r="P5341" s="318"/>
      <c r="T5341" s="19" t="s">
        <v>1260</v>
      </c>
    </row>
    <row r="5342" spans="1:20" outlineLevel="2" x14ac:dyDescent="0.25">
      <c r="A5342" t="s">
        <v>431</v>
      </c>
      <c r="B5342" t="str">
        <f t="shared" si="1796"/>
        <v>E3597 TSM Roads &amp; Trails-7</v>
      </c>
      <c r="C5342" s="19" t="s">
        <v>1230</v>
      </c>
      <c r="E5342" s="27">
        <v>43312</v>
      </c>
      <c r="F5342" s="249">
        <v>568185.43000000005</v>
      </c>
      <c r="G5342" s="67">
        <v>1.6799999999999999E-2</v>
      </c>
      <c r="H5342" s="250">
        <v>795.46</v>
      </c>
      <c r="I5342" s="249">
        <f t="shared" si="1797"/>
        <v>568185.43000000005</v>
      </c>
      <c r="J5342" s="67">
        <f t="shared" si="1782"/>
        <v>1.6799999999999999E-2</v>
      </c>
      <c r="K5342" s="259">
        <f t="shared" si="1798"/>
        <v>795.45960200000002</v>
      </c>
      <c r="L5342" s="250">
        <f t="shared" si="1795"/>
        <v>0</v>
      </c>
      <c r="M5342" s="19" t="s">
        <v>1260</v>
      </c>
      <c r="O5342" s="32" t="str">
        <f t="shared" si="1799"/>
        <v>E359</v>
      </c>
      <c r="P5342" s="318"/>
      <c r="T5342" s="19" t="s">
        <v>1260</v>
      </c>
    </row>
    <row r="5343" spans="1:20" outlineLevel="2" x14ac:dyDescent="0.25">
      <c r="A5343" t="s">
        <v>431</v>
      </c>
      <c r="B5343" t="str">
        <f t="shared" si="1796"/>
        <v>E3597 TSM Roads &amp; Trails-8</v>
      </c>
      <c r="C5343" s="19" t="s">
        <v>1230</v>
      </c>
      <c r="E5343" s="27">
        <v>43343</v>
      </c>
      <c r="F5343" s="249">
        <v>568185.43000000005</v>
      </c>
      <c r="G5343" s="67">
        <v>1.6799999999999999E-2</v>
      </c>
      <c r="H5343" s="250">
        <v>795.46</v>
      </c>
      <c r="I5343" s="249">
        <f t="shared" si="1797"/>
        <v>568185.43000000005</v>
      </c>
      <c r="J5343" s="67">
        <f t="shared" si="1782"/>
        <v>1.6799999999999999E-2</v>
      </c>
      <c r="K5343" s="259">
        <f t="shared" si="1798"/>
        <v>795.45960200000002</v>
      </c>
      <c r="L5343" s="250">
        <f t="shared" si="1795"/>
        <v>0</v>
      </c>
      <c r="M5343" s="19" t="s">
        <v>1260</v>
      </c>
      <c r="O5343" s="32" t="str">
        <f t="shared" si="1799"/>
        <v>E359</v>
      </c>
      <c r="P5343" s="318"/>
      <c r="T5343" s="19" t="s">
        <v>1260</v>
      </c>
    </row>
    <row r="5344" spans="1:20" outlineLevel="2" x14ac:dyDescent="0.25">
      <c r="A5344" t="s">
        <v>431</v>
      </c>
      <c r="B5344" t="str">
        <f t="shared" si="1796"/>
        <v>E3597 TSM Roads &amp; Trails-9</v>
      </c>
      <c r="C5344" s="19" t="s">
        <v>1230</v>
      </c>
      <c r="E5344" s="27">
        <v>43373</v>
      </c>
      <c r="F5344" s="249">
        <v>568185.43000000005</v>
      </c>
      <c r="G5344" s="67">
        <v>1.6799999999999999E-2</v>
      </c>
      <c r="H5344" s="250">
        <v>795.46</v>
      </c>
      <c r="I5344" s="249">
        <f t="shared" si="1797"/>
        <v>568185.43000000005</v>
      </c>
      <c r="J5344" s="67">
        <f t="shared" si="1782"/>
        <v>1.6799999999999999E-2</v>
      </c>
      <c r="K5344" s="259">
        <f t="shared" si="1798"/>
        <v>795.45960200000002</v>
      </c>
      <c r="L5344" s="250">
        <f t="shared" si="1795"/>
        <v>0</v>
      </c>
      <c r="M5344" s="19" t="s">
        <v>1260</v>
      </c>
      <c r="O5344" s="32" t="str">
        <f t="shared" si="1799"/>
        <v>E359</v>
      </c>
      <c r="P5344" s="318"/>
      <c r="T5344" s="19" t="s">
        <v>1260</v>
      </c>
    </row>
    <row r="5345" spans="1:20" outlineLevel="2" x14ac:dyDescent="0.25">
      <c r="A5345" t="s">
        <v>431</v>
      </c>
      <c r="B5345" t="str">
        <f t="shared" si="1796"/>
        <v>E3597 TSM Roads &amp; Trails-10</v>
      </c>
      <c r="C5345" s="19" t="s">
        <v>1230</v>
      </c>
      <c r="E5345" s="27">
        <v>43404</v>
      </c>
      <c r="F5345" s="249">
        <v>568185.43000000005</v>
      </c>
      <c r="G5345" s="67">
        <v>1.6799999999999999E-2</v>
      </c>
      <c r="H5345" s="250">
        <v>795.46</v>
      </c>
      <c r="I5345" s="249">
        <f t="shared" si="1797"/>
        <v>568185.43000000005</v>
      </c>
      <c r="J5345" s="67">
        <f t="shared" si="1782"/>
        <v>1.6799999999999999E-2</v>
      </c>
      <c r="K5345" s="259">
        <f t="shared" si="1798"/>
        <v>795.45960200000002</v>
      </c>
      <c r="L5345" s="250">
        <f t="shared" si="1795"/>
        <v>0</v>
      </c>
      <c r="M5345" s="19" t="s">
        <v>1260</v>
      </c>
      <c r="O5345" s="32" t="str">
        <f t="shared" si="1799"/>
        <v>E359</v>
      </c>
      <c r="P5345" s="318"/>
      <c r="T5345" s="19" t="s">
        <v>1260</v>
      </c>
    </row>
    <row r="5346" spans="1:20" outlineLevel="2" x14ac:dyDescent="0.25">
      <c r="A5346" t="s">
        <v>431</v>
      </c>
      <c r="B5346" t="str">
        <f t="shared" si="1796"/>
        <v>E3597 TSM Roads &amp; Trails-11</v>
      </c>
      <c r="C5346" s="19" t="s">
        <v>1230</v>
      </c>
      <c r="E5346" s="27">
        <v>43434</v>
      </c>
      <c r="F5346" s="249">
        <v>568185.43000000005</v>
      </c>
      <c r="G5346" s="67">
        <v>1.6799999999999999E-2</v>
      </c>
      <c r="H5346" s="250">
        <v>795.46</v>
      </c>
      <c r="I5346" s="249">
        <f t="shared" si="1797"/>
        <v>568185.43000000005</v>
      </c>
      <c r="J5346" s="67">
        <f t="shared" si="1782"/>
        <v>1.6799999999999999E-2</v>
      </c>
      <c r="K5346" s="259">
        <f t="shared" si="1798"/>
        <v>795.45960200000002</v>
      </c>
      <c r="L5346" s="250">
        <f t="shared" si="1795"/>
        <v>0</v>
      </c>
      <c r="M5346" s="19" t="s">
        <v>1260</v>
      </c>
      <c r="O5346" s="32" t="str">
        <f t="shared" si="1799"/>
        <v>E359</v>
      </c>
      <c r="P5346" s="318"/>
      <c r="T5346" s="19" t="s">
        <v>1260</v>
      </c>
    </row>
    <row r="5347" spans="1:20" outlineLevel="2" x14ac:dyDescent="0.25">
      <c r="A5347" t="s">
        <v>431</v>
      </c>
      <c r="B5347" t="str">
        <f t="shared" si="1796"/>
        <v>E3597 TSM Roads &amp; Trails-12</v>
      </c>
      <c r="C5347" s="19" t="s">
        <v>1230</v>
      </c>
      <c r="E5347" s="27">
        <v>43465</v>
      </c>
      <c r="F5347" s="249">
        <v>568185.43000000005</v>
      </c>
      <c r="G5347" s="67">
        <v>1.6799999999999999E-2</v>
      </c>
      <c r="H5347" s="250">
        <v>795.46</v>
      </c>
      <c r="I5347" s="249">
        <f t="shared" si="1797"/>
        <v>568185.43000000005</v>
      </c>
      <c r="J5347" s="67">
        <f t="shared" si="1782"/>
        <v>1.6799999999999999E-2</v>
      </c>
      <c r="K5347" s="259">
        <f t="shared" si="1798"/>
        <v>795.45960200000002</v>
      </c>
      <c r="L5347" s="250">
        <f t="shared" si="1795"/>
        <v>0</v>
      </c>
      <c r="M5347" s="19" t="s">
        <v>1260</v>
      </c>
      <c r="O5347" s="32" t="str">
        <f t="shared" si="1799"/>
        <v>E359</v>
      </c>
      <c r="P5347" s="318"/>
      <c r="T5347" s="19" t="s">
        <v>1260</v>
      </c>
    </row>
    <row r="5348" spans="1:20" s="19" customFormat="1" ht="15.75" outlineLevel="1" thickBot="1" x14ac:dyDescent="0.3">
      <c r="A5348" s="28" t="s">
        <v>1034</v>
      </c>
      <c r="C5348" s="20" t="s">
        <v>1233</v>
      </c>
      <c r="E5348" s="104" t="s">
        <v>1266</v>
      </c>
      <c r="F5348" s="29"/>
      <c r="G5348" s="30"/>
      <c r="H5348" s="41">
        <f>SUBTOTAL(9,H5336:H5347)</f>
        <v>9545.52</v>
      </c>
      <c r="I5348" s="29"/>
      <c r="J5348" s="30">
        <f t="shared" si="1782"/>
        <v>0</v>
      </c>
      <c r="K5348" s="41">
        <f>SUBTOTAL(9,K5336:K5347)</f>
        <v>9545.5152240000007</v>
      </c>
      <c r="L5348" s="41">
        <f t="shared" si="1795"/>
        <v>0</v>
      </c>
      <c r="O5348" s="32" t="str">
        <f>LEFT(A5348,5)</f>
        <v>E3597</v>
      </c>
      <c r="P5348" s="318">
        <f>-L5348/2</f>
        <v>0</v>
      </c>
    </row>
    <row r="5349" spans="1:20" ht="15.75" outlineLevel="2" thickTop="1" x14ac:dyDescent="0.25">
      <c r="A5349" s="24" t="s">
        <v>432</v>
      </c>
      <c r="B5349" s="24" t="str">
        <f t="shared" ref="B5349:B5360" si="1800">CONCATENATE(A5349,"-",MONTH(E5349))</f>
        <v>E3599 TSM ARO Transmission-1</v>
      </c>
      <c r="C5349" s="24" t="s">
        <v>1231</v>
      </c>
      <c r="D5349" s="24"/>
      <c r="E5349" s="43">
        <v>43131</v>
      </c>
      <c r="F5349" s="246">
        <v>3556715.65</v>
      </c>
      <c r="G5349" s="247">
        <v>0</v>
      </c>
      <c r="H5349" s="248">
        <v>6906.25</v>
      </c>
      <c r="I5349" s="246"/>
      <c r="J5349" s="247">
        <f t="shared" si="1782"/>
        <v>0</v>
      </c>
      <c r="K5349" s="258">
        <f t="shared" ref="K5349:K5360" si="1801">VLOOKUP(CONCATENATE(A5349,"-12"),B$7:H$7814,7,0)</f>
        <v>7408.87</v>
      </c>
      <c r="L5349" s="248">
        <f t="shared" si="1795"/>
        <v>502.62</v>
      </c>
      <c r="M5349" s="19" t="s">
        <v>0</v>
      </c>
      <c r="O5349" s="32" t="str">
        <f t="shared" ref="O5349:O5360" si="1802">LEFT(A5349,4)</f>
        <v>E359</v>
      </c>
      <c r="P5349" s="318"/>
      <c r="T5349" s="19" t="s">
        <v>0</v>
      </c>
    </row>
    <row r="5350" spans="1:20" outlineLevel="2" x14ac:dyDescent="0.25">
      <c r="A5350" s="24" t="s">
        <v>432</v>
      </c>
      <c r="B5350" s="24" t="str">
        <f t="shared" si="1800"/>
        <v>E3599 TSM ARO Transmission-2</v>
      </c>
      <c r="C5350" s="24" t="s">
        <v>1231</v>
      </c>
      <c r="D5350" s="24"/>
      <c r="E5350" s="43">
        <v>43159</v>
      </c>
      <c r="F5350" s="246">
        <v>3549809.4</v>
      </c>
      <c r="G5350" s="247">
        <v>0</v>
      </c>
      <c r="H5350" s="248">
        <v>6906.26</v>
      </c>
      <c r="I5350" s="246"/>
      <c r="J5350" s="247">
        <f t="shared" si="1782"/>
        <v>0</v>
      </c>
      <c r="K5350" s="258">
        <f t="shared" si="1801"/>
        <v>7408.87</v>
      </c>
      <c r="L5350" s="248">
        <f t="shared" si="1795"/>
        <v>502.61</v>
      </c>
      <c r="M5350" s="19" t="s">
        <v>0</v>
      </c>
      <c r="O5350" s="32" t="str">
        <f t="shared" si="1802"/>
        <v>E359</v>
      </c>
      <c r="P5350" s="318"/>
      <c r="T5350" s="19" t="s">
        <v>0</v>
      </c>
    </row>
    <row r="5351" spans="1:20" outlineLevel="2" x14ac:dyDescent="0.25">
      <c r="A5351" s="24" t="s">
        <v>432</v>
      </c>
      <c r="B5351" s="24" t="str">
        <f t="shared" si="1800"/>
        <v>E3599 TSM ARO Transmission-3</v>
      </c>
      <c r="C5351" s="24" t="s">
        <v>1231</v>
      </c>
      <c r="D5351" s="24"/>
      <c r="E5351" s="43">
        <v>43190</v>
      </c>
      <c r="F5351" s="246">
        <v>3542903.14</v>
      </c>
      <c r="G5351" s="247">
        <v>0</v>
      </c>
      <c r="H5351" s="248">
        <v>6906.25</v>
      </c>
      <c r="I5351" s="246"/>
      <c r="J5351" s="247">
        <f t="shared" si="1782"/>
        <v>0</v>
      </c>
      <c r="K5351" s="258">
        <f t="shared" si="1801"/>
        <v>7408.87</v>
      </c>
      <c r="L5351" s="248">
        <f t="shared" si="1795"/>
        <v>502.62</v>
      </c>
      <c r="M5351" s="19" t="s">
        <v>0</v>
      </c>
      <c r="O5351" s="32" t="str">
        <f t="shared" si="1802"/>
        <v>E359</v>
      </c>
      <c r="P5351" s="318"/>
      <c r="T5351" s="19" t="s">
        <v>0</v>
      </c>
    </row>
    <row r="5352" spans="1:20" outlineLevel="2" x14ac:dyDescent="0.25">
      <c r="A5352" s="24" t="s">
        <v>432</v>
      </c>
      <c r="B5352" s="24" t="str">
        <f t="shared" si="1800"/>
        <v>E3599 TSM ARO Transmission-4</v>
      </c>
      <c r="C5352" s="24" t="s">
        <v>1231</v>
      </c>
      <c r="D5352" s="24"/>
      <c r="E5352" s="43">
        <v>43220</v>
      </c>
      <c r="F5352" s="246">
        <v>3535996.89</v>
      </c>
      <c r="G5352" s="247">
        <v>0</v>
      </c>
      <c r="H5352" s="248">
        <v>6906.26</v>
      </c>
      <c r="I5352" s="246"/>
      <c r="J5352" s="247">
        <f t="shared" si="1782"/>
        <v>0</v>
      </c>
      <c r="K5352" s="258">
        <f t="shared" si="1801"/>
        <v>7408.87</v>
      </c>
      <c r="L5352" s="248">
        <f t="shared" si="1795"/>
        <v>502.61</v>
      </c>
      <c r="M5352" s="19" t="s">
        <v>0</v>
      </c>
      <c r="O5352" s="32" t="str">
        <f t="shared" si="1802"/>
        <v>E359</v>
      </c>
      <c r="P5352" s="318"/>
      <c r="T5352" s="19" t="s">
        <v>0</v>
      </c>
    </row>
    <row r="5353" spans="1:20" outlineLevel="2" x14ac:dyDescent="0.25">
      <c r="A5353" s="24" t="s">
        <v>432</v>
      </c>
      <c r="B5353" s="24" t="str">
        <f t="shared" si="1800"/>
        <v>E3599 TSM ARO Transmission-5</v>
      </c>
      <c r="C5353" s="24" t="s">
        <v>1231</v>
      </c>
      <c r="D5353" s="24"/>
      <c r="E5353" s="43">
        <v>43251</v>
      </c>
      <c r="F5353" s="246">
        <v>3529090.63</v>
      </c>
      <c r="G5353" s="247">
        <v>0</v>
      </c>
      <c r="H5353" s="248">
        <v>6906.25</v>
      </c>
      <c r="I5353" s="246"/>
      <c r="J5353" s="247">
        <f t="shared" si="1782"/>
        <v>0</v>
      </c>
      <c r="K5353" s="258">
        <f t="shared" si="1801"/>
        <v>7408.87</v>
      </c>
      <c r="L5353" s="248">
        <f t="shared" si="1795"/>
        <v>502.62</v>
      </c>
      <c r="M5353" s="19" t="s">
        <v>0</v>
      </c>
      <c r="O5353" s="32" t="str">
        <f t="shared" si="1802"/>
        <v>E359</v>
      </c>
      <c r="P5353" s="318"/>
      <c r="T5353" s="19" t="s">
        <v>0</v>
      </c>
    </row>
    <row r="5354" spans="1:20" outlineLevel="2" x14ac:dyDescent="0.25">
      <c r="A5354" s="24" t="s">
        <v>432</v>
      </c>
      <c r="B5354" s="24" t="str">
        <f t="shared" si="1800"/>
        <v>E3599 TSM ARO Transmission-6</v>
      </c>
      <c r="C5354" s="24" t="s">
        <v>1231</v>
      </c>
      <c r="D5354" s="24"/>
      <c r="E5354" s="43">
        <v>43281</v>
      </c>
      <c r="F5354" s="246">
        <v>3522184.38</v>
      </c>
      <c r="G5354" s="247">
        <v>0</v>
      </c>
      <c r="H5354" s="248">
        <v>6906.23</v>
      </c>
      <c r="I5354" s="246"/>
      <c r="J5354" s="247">
        <f t="shared" si="1782"/>
        <v>0</v>
      </c>
      <c r="K5354" s="258">
        <f t="shared" si="1801"/>
        <v>7408.87</v>
      </c>
      <c r="L5354" s="248">
        <f t="shared" si="1795"/>
        <v>502.64</v>
      </c>
      <c r="M5354" s="19" t="s">
        <v>0</v>
      </c>
      <c r="O5354" s="32" t="str">
        <f t="shared" si="1802"/>
        <v>E359</v>
      </c>
      <c r="P5354" s="318"/>
      <c r="T5354" s="19" t="s">
        <v>0</v>
      </c>
    </row>
    <row r="5355" spans="1:20" outlineLevel="2" x14ac:dyDescent="0.25">
      <c r="A5355" s="24" t="s">
        <v>432</v>
      </c>
      <c r="B5355" s="24" t="str">
        <f t="shared" si="1800"/>
        <v>E3599 TSM ARO Transmission-7</v>
      </c>
      <c r="C5355" s="24" t="s">
        <v>1231</v>
      </c>
      <c r="D5355" s="24"/>
      <c r="E5355" s="43">
        <v>43312</v>
      </c>
      <c r="F5355" s="246">
        <v>3515278.15</v>
      </c>
      <c r="G5355" s="247">
        <v>0</v>
      </c>
      <c r="H5355" s="248">
        <v>6906.26</v>
      </c>
      <c r="I5355" s="246"/>
      <c r="J5355" s="247">
        <f t="shared" si="1782"/>
        <v>0</v>
      </c>
      <c r="K5355" s="258">
        <f t="shared" si="1801"/>
        <v>7408.87</v>
      </c>
      <c r="L5355" s="248">
        <f t="shared" si="1795"/>
        <v>502.61</v>
      </c>
      <c r="M5355" s="19" t="s">
        <v>0</v>
      </c>
      <c r="O5355" s="32" t="str">
        <f t="shared" si="1802"/>
        <v>E359</v>
      </c>
      <c r="P5355" s="318"/>
      <c r="T5355" s="19" t="s">
        <v>0</v>
      </c>
    </row>
    <row r="5356" spans="1:20" outlineLevel="2" x14ac:dyDescent="0.25">
      <c r="A5356" s="24" t="s">
        <v>432</v>
      </c>
      <c r="B5356" s="24" t="str">
        <f t="shared" si="1800"/>
        <v>E3599 TSM ARO Transmission-8</v>
      </c>
      <c r="C5356" s="24" t="s">
        <v>1231</v>
      </c>
      <c r="D5356" s="24"/>
      <c r="E5356" s="43">
        <v>43343</v>
      </c>
      <c r="F5356" s="246">
        <v>3508371.89</v>
      </c>
      <c r="G5356" s="247">
        <v>0</v>
      </c>
      <c r="H5356" s="248">
        <v>6906.23</v>
      </c>
      <c r="I5356" s="246"/>
      <c r="J5356" s="247">
        <f t="shared" si="1782"/>
        <v>0</v>
      </c>
      <c r="K5356" s="258">
        <f t="shared" si="1801"/>
        <v>7408.87</v>
      </c>
      <c r="L5356" s="248">
        <f t="shared" si="1795"/>
        <v>502.64</v>
      </c>
      <c r="M5356" s="19" t="s">
        <v>0</v>
      </c>
      <c r="O5356" s="32" t="str">
        <f t="shared" si="1802"/>
        <v>E359</v>
      </c>
      <c r="P5356" s="318"/>
      <c r="T5356" s="19" t="s">
        <v>0</v>
      </c>
    </row>
    <row r="5357" spans="1:20" outlineLevel="2" x14ac:dyDescent="0.25">
      <c r="A5357" s="24" t="s">
        <v>432</v>
      </c>
      <c r="B5357" s="24" t="str">
        <f t="shared" si="1800"/>
        <v>E3599 TSM ARO Transmission-9</v>
      </c>
      <c r="C5357" s="24" t="s">
        <v>1231</v>
      </c>
      <c r="D5357" s="24"/>
      <c r="E5357" s="43">
        <v>43373</v>
      </c>
      <c r="F5357" s="246">
        <v>3501465.66</v>
      </c>
      <c r="G5357" s="247">
        <v>0</v>
      </c>
      <c r="H5357" s="248">
        <v>6906.26</v>
      </c>
      <c r="I5357" s="246"/>
      <c r="J5357" s="247">
        <f t="shared" si="1782"/>
        <v>0</v>
      </c>
      <c r="K5357" s="258">
        <f t="shared" si="1801"/>
        <v>7408.87</v>
      </c>
      <c r="L5357" s="248">
        <f t="shared" si="1795"/>
        <v>502.61</v>
      </c>
      <c r="M5357" s="19" t="s">
        <v>0</v>
      </c>
      <c r="O5357" s="32" t="str">
        <f t="shared" si="1802"/>
        <v>E359</v>
      </c>
      <c r="P5357" s="318"/>
      <c r="T5357" s="19" t="s">
        <v>0</v>
      </c>
    </row>
    <row r="5358" spans="1:20" outlineLevel="2" x14ac:dyDescent="0.25">
      <c r="A5358" s="24" t="s">
        <v>432</v>
      </c>
      <c r="B5358" s="24" t="str">
        <f t="shared" si="1800"/>
        <v>E3599 TSM ARO Transmission-10</v>
      </c>
      <c r="C5358" s="24" t="s">
        <v>1231</v>
      </c>
      <c r="D5358" s="24"/>
      <c r="E5358" s="43">
        <v>43404</v>
      </c>
      <c r="F5358" s="246">
        <v>3494559.4</v>
      </c>
      <c r="G5358" s="247">
        <v>0</v>
      </c>
      <c r="H5358" s="248">
        <v>6906.23</v>
      </c>
      <c r="I5358" s="246"/>
      <c r="J5358" s="247">
        <f t="shared" ref="J5358:J5421" si="1803">G5358</f>
        <v>0</v>
      </c>
      <c r="K5358" s="258">
        <f t="shared" si="1801"/>
        <v>7408.87</v>
      </c>
      <c r="L5358" s="248">
        <f t="shared" si="1795"/>
        <v>502.64</v>
      </c>
      <c r="M5358" s="19" t="s">
        <v>0</v>
      </c>
      <c r="O5358" s="32" t="str">
        <f t="shared" si="1802"/>
        <v>E359</v>
      </c>
      <c r="P5358" s="318"/>
      <c r="T5358" s="19" t="s">
        <v>0</v>
      </c>
    </row>
    <row r="5359" spans="1:20" outlineLevel="2" x14ac:dyDescent="0.25">
      <c r="A5359" s="24" t="s">
        <v>432</v>
      </c>
      <c r="B5359" s="24" t="str">
        <f t="shared" si="1800"/>
        <v>E3599 TSM ARO Transmission-11</v>
      </c>
      <c r="C5359" s="24" t="s">
        <v>1231</v>
      </c>
      <c r="D5359" s="24"/>
      <c r="E5359" s="43">
        <v>43434</v>
      </c>
      <c r="F5359" s="246">
        <v>3487653.17</v>
      </c>
      <c r="G5359" s="247">
        <v>0</v>
      </c>
      <c r="H5359" s="248">
        <v>6906.25</v>
      </c>
      <c r="I5359" s="246"/>
      <c r="J5359" s="247">
        <f t="shared" si="1803"/>
        <v>0</v>
      </c>
      <c r="K5359" s="258">
        <f t="shared" si="1801"/>
        <v>7408.87</v>
      </c>
      <c r="L5359" s="248">
        <f t="shared" si="1795"/>
        <v>502.62</v>
      </c>
      <c r="M5359" s="19" t="s">
        <v>0</v>
      </c>
      <c r="O5359" s="32" t="str">
        <f t="shared" si="1802"/>
        <v>E359</v>
      </c>
      <c r="P5359" s="318"/>
      <c r="T5359" s="19" t="s">
        <v>0</v>
      </c>
    </row>
    <row r="5360" spans="1:20" outlineLevel="2" x14ac:dyDescent="0.25">
      <c r="A5360" s="24" t="s">
        <v>432</v>
      </c>
      <c r="B5360" s="24" t="str">
        <f t="shared" si="1800"/>
        <v>E3599 TSM ARO Transmission-12</v>
      </c>
      <c r="C5360" s="24" t="s">
        <v>1231</v>
      </c>
      <c r="D5360" s="24"/>
      <c r="E5360" s="43">
        <v>43465</v>
      </c>
      <c r="F5360" s="246">
        <v>3822983.26</v>
      </c>
      <c r="G5360" s="247">
        <v>0</v>
      </c>
      <c r="H5360" s="248">
        <v>7408.87</v>
      </c>
      <c r="I5360" s="246"/>
      <c r="J5360" s="247">
        <f t="shared" si="1803"/>
        <v>0</v>
      </c>
      <c r="K5360" s="258">
        <f t="shared" si="1801"/>
        <v>7408.87</v>
      </c>
      <c r="L5360" s="248">
        <f t="shared" si="1795"/>
        <v>0</v>
      </c>
      <c r="M5360" s="19" t="s">
        <v>0</v>
      </c>
      <c r="O5360" s="32" t="str">
        <f t="shared" si="1802"/>
        <v>E359</v>
      </c>
      <c r="P5360" s="318"/>
      <c r="T5360" s="19" t="s">
        <v>0</v>
      </c>
    </row>
    <row r="5361" spans="1:20" s="19" customFormat="1" ht="15.75" outlineLevel="1" thickBot="1" x14ac:dyDescent="0.3">
      <c r="A5361" s="28" t="s">
        <v>1035</v>
      </c>
      <c r="C5361" s="20" t="s">
        <v>1233</v>
      </c>
      <c r="E5361" s="104" t="s">
        <v>1266</v>
      </c>
      <c r="F5361" s="29"/>
      <c r="G5361" s="30"/>
      <c r="H5361" s="41">
        <f>SUBTOTAL(9,H5349:H5360)</f>
        <v>83377.600000000006</v>
      </c>
      <c r="I5361" s="29"/>
      <c r="J5361" s="30">
        <f t="shared" si="1803"/>
        <v>0</v>
      </c>
      <c r="K5361" s="41">
        <f>SUBTOTAL(9,K5349:K5360)</f>
        <v>88906.439999999988</v>
      </c>
      <c r="L5361" s="41">
        <f t="shared" si="1795"/>
        <v>5528.84</v>
      </c>
      <c r="O5361" s="32" t="str">
        <f>LEFT(A5361,5)</f>
        <v>E3599</v>
      </c>
      <c r="P5361" s="318">
        <f>-L5361/2</f>
        <v>-2764.42</v>
      </c>
    </row>
    <row r="5362" spans="1:20" ht="15.75" outlineLevel="2" thickTop="1" x14ac:dyDescent="0.25">
      <c r="A5362" t="s">
        <v>433</v>
      </c>
      <c r="B5362" t="str">
        <f t="shared" ref="B5362:B5373" si="1804">CONCATENATE(A5362,"-",MONTH(E5362))</f>
        <v>E35999 (GIF) Rd/Trail, Upper Baker-1</v>
      </c>
      <c r="C5362" s="19" t="s">
        <v>1230</v>
      </c>
      <c r="E5362" s="27">
        <v>43131</v>
      </c>
      <c r="F5362" s="249">
        <v>8020.92</v>
      </c>
      <c r="G5362" s="67">
        <v>1.46E-2</v>
      </c>
      <c r="H5362" s="250">
        <v>9.76</v>
      </c>
      <c r="I5362" s="249">
        <f t="shared" ref="I5362:I5373" si="1805">VLOOKUP(CONCATENATE(A5362,"-12"),$B$6:$F$7816,5,FALSE)</f>
        <v>8020.92</v>
      </c>
      <c r="J5362" s="67">
        <f t="shared" si="1803"/>
        <v>1.46E-2</v>
      </c>
      <c r="K5362" s="259">
        <f t="shared" ref="K5362:K5373" si="1806">I5362*J5362/12</f>
        <v>9.7587860000000006</v>
      </c>
      <c r="L5362" s="250">
        <f t="shared" si="1795"/>
        <v>0</v>
      </c>
      <c r="M5362" s="19" t="s">
        <v>1260</v>
      </c>
      <c r="O5362" s="32" t="str">
        <f t="shared" ref="O5362:O5373" si="1807">LEFT(A5362,4)</f>
        <v>E359</v>
      </c>
      <c r="P5362" s="318"/>
      <c r="T5362" s="19" t="s">
        <v>1260</v>
      </c>
    </row>
    <row r="5363" spans="1:20" outlineLevel="2" x14ac:dyDescent="0.25">
      <c r="A5363" t="s">
        <v>433</v>
      </c>
      <c r="B5363" t="str">
        <f t="shared" si="1804"/>
        <v>E35999 (GIF) Rd/Trail, Upper Baker-2</v>
      </c>
      <c r="C5363" s="19" t="s">
        <v>1230</v>
      </c>
      <c r="E5363" s="27">
        <v>43159</v>
      </c>
      <c r="F5363" s="249">
        <v>8020.92</v>
      </c>
      <c r="G5363" s="67">
        <v>1.46E-2</v>
      </c>
      <c r="H5363" s="250">
        <v>9.76</v>
      </c>
      <c r="I5363" s="249">
        <f t="shared" si="1805"/>
        <v>8020.92</v>
      </c>
      <c r="J5363" s="67">
        <f t="shared" si="1803"/>
        <v>1.46E-2</v>
      </c>
      <c r="K5363" s="259">
        <f t="shared" si="1806"/>
        <v>9.7587860000000006</v>
      </c>
      <c r="L5363" s="250">
        <f t="shared" si="1795"/>
        <v>0</v>
      </c>
      <c r="M5363" s="19" t="s">
        <v>1260</v>
      </c>
      <c r="O5363" s="32" t="str">
        <f t="shared" si="1807"/>
        <v>E359</v>
      </c>
      <c r="P5363" s="318"/>
      <c r="T5363" s="19" t="s">
        <v>1260</v>
      </c>
    </row>
    <row r="5364" spans="1:20" outlineLevel="2" x14ac:dyDescent="0.25">
      <c r="A5364" t="s">
        <v>433</v>
      </c>
      <c r="B5364" t="str">
        <f t="shared" si="1804"/>
        <v>E35999 (GIF) Rd/Trail, Upper Baker-3</v>
      </c>
      <c r="C5364" s="19" t="s">
        <v>1230</v>
      </c>
      <c r="E5364" s="27">
        <v>43190</v>
      </c>
      <c r="F5364" s="249">
        <v>8020.92</v>
      </c>
      <c r="G5364" s="67">
        <v>1.46E-2</v>
      </c>
      <c r="H5364" s="250">
        <v>9.76</v>
      </c>
      <c r="I5364" s="249">
        <f t="shared" si="1805"/>
        <v>8020.92</v>
      </c>
      <c r="J5364" s="67">
        <f t="shared" si="1803"/>
        <v>1.46E-2</v>
      </c>
      <c r="K5364" s="259">
        <f t="shared" si="1806"/>
        <v>9.7587860000000006</v>
      </c>
      <c r="L5364" s="250">
        <f t="shared" si="1795"/>
        <v>0</v>
      </c>
      <c r="M5364" s="19" t="s">
        <v>1260</v>
      </c>
      <c r="O5364" s="32" t="str">
        <f t="shared" si="1807"/>
        <v>E359</v>
      </c>
      <c r="P5364" s="318"/>
      <c r="T5364" s="19" t="s">
        <v>1260</v>
      </c>
    </row>
    <row r="5365" spans="1:20" outlineLevel="2" x14ac:dyDescent="0.25">
      <c r="A5365" t="s">
        <v>433</v>
      </c>
      <c r="B5365" t="str">
        <f t="shared" si="1804"/>
        <v>E35999 (GIF) Rd/Trail, Upper Baker-4</v>
      </c>
      <c r="C5365" s="19" t="s">
        <v>1230</v>
      </c>
      <c r="E5365" s="27">
        <v>43220</v>
      </c>
      <c r="F5365" s="249">
        <v>8020.92</v>
      </c>
      <c r="G5365" s="67">
        <v>1.46E-2</v>
      </c>
      <c r="H5365" s="250">
        <v>9.76</v>
      </c>
      <c r="I5365" s="249">
        <f t="shared" si="1805"/>
        <v>8020.92</v>
      </c>
      <c r="J5365" s="67">
        <f t="shared" si="1803"/>
        <v>1.46E-2</v>
      </c>
      <c r="K5365" s="259">
        <f t="shared" si="1806"/>
        <v>9.7587860000000006</v>
      </c>
      <c r="L5365" s="250">
        <f t="shared" si="1795"/>
        <v>0</v>
      </c>
      <c r="M5365" s="19" t="s">
        <v>1260</v>
      </c>
      <c r="O5365" s="32" t="str">
        <f t="shared" si="1807"/>
        <v>E359</v>
      </c>
      <c r="P5365" s="318"/>
      <c r="T5365" s="19" t="s">
        <v>1260</v>
      </c>
    </row>
    <row r="5366" spans="1:20" outlineLevel="2" x14ac:dyDescent="0.25">
      <c r="A5366" t="s">
        <v>433</v>
      </c>
      <c r="B5366" t="str">
        <f t="shared" si="1804"/>
        <v>E35999 (GIF) Rd/Trail, Upper Baker-5</v>
      </c>
      <c r="C5366" s="19" t="s">
        <v>1230</v>
      </c>
      <c r="E5366" s="27">
        <v>43251</v>
      </c>
      <c r="F5366" s="249">
        <v>8020.92</v>
      </c>
      <c r="G5366" s="67">
        <v>1.46E-2</v>
      </c>
      <c r="H5366" s="250">
        <v>9.76</v>
      </c>
      <c r="I5366" s="249">
        <f t="shared" si="1805"/>
        <v>8020.92</v>
      </c>
      <c r="J5366" s="67">
        <f t="shared" si="1803"/>
        <v>1.46E-2</v>
      </c>
      <c r="K5366" s="259">
        <f t="shared" si="1806"/>
        <v>9.7587860000000006</v>
      </c>
      <c r="L5366" s="250">
        <f t="shared" si="1795"/>
        <v>0</v>
      </c>
      <c r="M5366" s="19" t="s">
        <v>1260</v>
      </c>
      <c r="O5366" s="32" t="str">
        <f t="shared" si="1807"/>
        <v>E359</v>
      </c>
      <c r="P5366" s="318"/>
      <c r="T5366" s="19" t="s">
        <v>1260</v>
      </c>
    </row>
    <row r="5367" spans="1:20" outlineLevel="2" x14ac:dyDescent="0.25">
      <c r="A5367" t="s">
        <v>433</v>
      </c>
      <c r="B5367" t="str">
        <f t="shared" si="1804"/>
        <v>E35999 (GIF) Rd/Trail, Upper Baker-6</v>
      </c>
      <c r="C5367" s="19" t="s">
        <v>1230</v>
      </c>
      <c r="E5367" s="27">
        <v>43281</v>
      </c>
      <c r="F5367" s="249">
        <v>8020.92</v>
      </c>
      <c r="G5367" s="67">
        <v>1.46E-2</v>
      </c>
      <c r="H5367" s="250">
        <v>9.76</v>
      </c>
      <c r="I5367" s="249">
        <f t="shared" si="1805"/>
        <v>8020.92</v>
      </c>
      <c r="J5367" s="67">
        <f t="shared" si="1803"/>
        <v>1.46E-2</v>
      </c>
      <c r="K5367" s="259">
        <f t="shared" si="1806"/>
        <v>9.7587860000000006</v>
      </c>
      <c r="L5367" s="250">
        <f t="shared" si="1795"/>
        <v>0</v>
      </c>
      <c r="M5367" s="19" t="s">
        <v>1260</v>
      </c>
      <c r="O5367" s="32" t="str">
        <f t="shared" si="1807"/>
        <v>E359</v>
      </c>
      <c r="P5367" s="318"/>
      <c r="T5367" s="19" t="s">
        <v>1260</v>
      </c>
    </row>
    <row r="5368" spans="1:20" outlineLevel="2" x14ac:dyDescent="0.25">
      <c r="A5368" t="s">
        <v>433</v>
      </c>
      <c r="B5368" t="str">
        <f t="shared" si="1804"/>
        <v>E35999 (GIF) Rd/Trail, Upper Baker-7</v>
      </c>
      <c r="C5368" s="19" t="s">
        <v>1230</v>
      </c>
      <c r="E5368" s="27">
        <v>43312</v>
      </c>
      <c r="F5368" s="249">
        <v>8020.92</v>
      </c>
      <c r="G5368" s="67">
        <v>1.46E-2</v>
      </c>
      <c r="H5368" s="250">
        <v>9.76</v>
      </c>
      <c r="I5368" s="249">
        <f t="shared" si="1805"/>
        <v>8020.92</v>
      </c>
      <c r="J5368" s="67">
        <f t="shared" si="1803"/>
        <v>1.46E-2</v>
      </c>
      <c r="K5368" s="259">
        <f t="shared" si="1806"/>
        <v>9.7587860000000006</v>
      </c>
      <c r="L5368" s="250">
        <f t="shared" si="1795"/>
        <v>0</v>
      </c>
      <c r="M5368" s="19" t="s">
        <v>1260</v>
      </c>
      <c r="O5368" s="32" t="str">
        <f t="shared" si="1807"/>
        <v>E359</v>
      </c>
      <c r="P5368" s="318"/>
      <c r="T5368" s="19" t="s">
        <v>1260</v>
      </c>
    </row>
    <row r="5369" spans="1:20" outlineLevel="2" x14ac:dyDescent="0.25">
      <c r="A5369" t="s">
        <v>433</v>
      </c>
      <c r="B5369" t="str">
        <f t="shared" si="1804"/>
        <v>E35999 (GIF) Rd/Trail, Upper Baker-8</v>
      </c>
      <c r="C5369" s="19" t="s">
        <v>1230</v>
      </c>
      <c r="E5369" s="27">
        <v>43343</v>
      </c>
      <c r="F5369" s="249">
        <v>8020.92</v>
      </c>
      <c r="G5369" s="67">
        <v>1.46E-2</v>
      </c>
      <c r="H5369" s="250">
        <v>9.76</v>
      </c>
      <c r="I5369" s="249">
        <f t="shared" si="1805"/>
        <v>8020.92</v>
      </c>
      <c r="J5369" s="67">
        <f t="shared" si="1803"/>
        <v>1.46E-2</v>
      </c>
      <c r="K5369" s="259">
        <f t="shared" si="1806"/>
        <v>9.7587860000000006</v>
      </c>
      <c r="L5369" s="250">
        <f t="shared" si="1795"/>
        <v>0</v>
      </c>
      <c r="M5369" s="19" t="s">
        <v>1260</v>
      </c>
      <c r="O5369" s="32" t="str">
        <f t="shared" si="1807"/>
        <v>E359</v>
      </c>
      <c r="P5369" s="318"/>
      <c r="T5369" s="19" t="s">
        <v>1260</v>
      </c>
    </row>
    <row r="5370" spans="1:20" outlineLevel="2" x14ac:dyDescent="0.25">
      <c r="A5370" t="s">
        <v>433</v>
      </c>
      <c r="B5370" t="str">
        <f t="shared" si="1804"/>
        <v>E35999 (GIF) Rd/Trail, Upper Baker-9</v>
      </c>
      <c r="C5370" s="19" t="s">
        <v>1230</v>
      </c>
      <c r="E5370" s="27">
        <v>43373</v>
      </c>
      <c r="F5370" s="249">
        <v>8020.92</v>
      </c>
      <c r="G5370" s="67">
        <v>1.46E-2</v>
      </c>
      <c r="H5370" s="250">
        <v>9.76</v>
      </c>
      <c r="I5370" s="249">
        <f t="shared" si="1805"/>
        <v>8020.92</v>
      </c>
      <c r="J5370" s="67">
        <f t="shared" si="1803"/>
        <v>1.46E-2</v>
      </c>
      <c r="K5370" s="259">
        <f t="shared" si="1806"/>
        <v>9.7587860000000006</v>
      </c>
      <c r="L5370" s="250">
        <f t="shared" si="1795"/>
        <v>0</v>
      </c>
      <c r="M5370" s="19" t="s">
        <v>1260</v>
      </c>
      <c r="O5370" s="32" t="str">
        <f t="shared" si="1807"/>
        <v>E359</v>
      </c>
      <c r="P5370" s="318"/>
      <c r="T5370" s="19" t="s">
        <v>1260</v>
      </c>
    </row>
    <row r="5371" spans="1:20" outlineLevel="2" x14ac:dyDescent="0.25">
      <c r="A5371" t="s">
        <v>433</v>
      </c>
      <c r="B5371" t="str">
        <f t="shared" si="1804"/>
        <v>E35999 (GIF) Rd/Trail, Upper Baker-10</v>
      </c>
      <c r="C5371" s="19" t="s">
        <v>1230</v>
      </c>
      <c r="E5371" s="27">
        <v>43404</v>
      </c>
      <c r="F5371" s="249">
        <v>8020.92</v>
      </c>
      <c r="G5371" s="67">
        <v>1.46E-2</v>
      </c>
      <c r="H5371" s="250">
        <v>9.76</v>
      </c>
      <c r="I5371" s="249">
        <f t="shared" si="1805"/>
        <v>8020.92</v>
      </c>
      <c r="J5371" s="67">
        <f t="shared" si="1803"/>
        <v>1.46E-2</v>
      </c>
      <c r="K5371" s="259">
        <f t="shared" si="1806"/>
        <v>9.7587860000000006</v>
      </c>
      <c r="L5371" s="250">
        <f t="shared" si="1795"/>
        <v>0</v>
      </c>
      <c r="M5371" s="19" t="s">
        <v>1260</v>
      </c>
      <c r="O5371" s="32" t="str">
        <f t="shared" si="1807"/>
        <v>E359</v>
      </c>
      <c r="P5371" s="318"/>
      <c r="T5371" s="19" t="s">
        <v>1260</v>
      </c>
    </row>
    <row r="5372" spans="1:20" outlineLevel="2" x14ac:dyDescent="0.25">
      <c r="A5372" t="s">
        <v>433</v>
      </c>
      <c r="B5372" t="str">
        <f t="shared" si="1804"/>
        <v>E35999 (GIF) Rd/Trail, Upper Baker-11</v>
      </c>
      <c r="C5372" s="19" t="s">
        <v>1230</v>
      </c>
      <c r="E5372" s="27">
        <v>43434</v>
      </c>
      <c r="F5372" s="249">
        <v>8020.92</v>
      </c>
      <c r="G5372" s="67">
        <v>1.46E-2</v>
      </c>
      <c r="H5372" s="250">
        <v>9.76</v>
      </c>
      <c r="I5372" s="249">
        <f t="shared" si="1805"/>
        <v>8020.92</v>
      </c>
      <c r="J5372" s="67">
        <f t="shared" si="1803"/>
        <v>1.46E-2</v>
      </c>
      <c r="K5372" s="259">
        <f t="shared" si="1806"/>
        <v>9.7587860000000006</v>
      </c>
      <c r="L5372" s="250">
        <f t="shared" si="1795"/>
        <v>0</v>
      </c>
      <c r="M5372" s="19" t="s">
        <v>1260</v>
      </c>
      <c r="O5372" s="32" t="str">
        <f t="shared" si="1807"/>
        <v>E359</v>
      </c>
      <c r="P5372" s="318"/>
      <c r="T5372" s="19" t="s">
        <v>1260</v>
      </c>
    </row>
    <row r="5373" spans="1:20" outlineLevel="2" x14ac:dyDescent="0.25">
      <c r="A5373" t="s">
        <v>433</v>
      </c>
      <c r="B5373" t="str">
        <f t="shared" si="1804"/>
        <v>E35999 (GIF) Rd/Trail, Upper Baker-12</v>
      </c>
      <c r="C5373" s="19" t="s">
        <v>1230</v>
      </c>
      <c r="E5373" s="27">
        <v>43465</v>
      </c>
      <c r="F5373" s="249">
        <v>8020.92</v>
      </c>
      <c r="G5373" s="67">
        <v>1.46E-2</v>
      </c>
      <c r="H5373" s="250">
        <v>9.76</v>
      </c>
      <c r="I5373" s="249">
        <f t="shared" si="1805"/>
        <v>8020.92</v>
      </c>
      <c r="J5373" s="67">
        <f t="shared" si="1803"/>
        <v>1.46E-2</v>
      </c>
      <c r="K5373" s="259">
        <f t="shared" si="1806"/>
        <v>9.7587860000000006</v>
      </c>
      <c r="L5373" s="250">
        <f t="shared" si="1795"/>
        <v>0</v>
      </c>
      <c r="M5373" s="19" t="s">
        <v>1260</v>
      </c>
      <c r="O5373" s="32" t="str">
        <f t="shared" si="1807"/>
        <v>E359</v>
      </c>
      <c r="P5373" s="318"/>
      <c r="T5373" s="19" t="s">
        <v>1260</v>
      </c>
    </row>
    <row r="5374" spans="1:20" s="19" customFormat="1" ht="15.75" outlineLevel="1" thickBot="1" x14ac:dyDescent="0.3">
      <c r="A5374" s="28" t="s">
        <v>1036</v>
      </c>
      <c r="C5374" s="20" t="s">
        <v>1233</v>
      </c>
      <c r="E5374" s="104" t="s">
        <v>1266</v>
      </c>
      <c r="F5374" s="29"/>
      <c r="G5374" s="30"/>
      <c r="H5374" s="41">
        <f>SUBTOTAL(9,H5362:H5373)</f>
        <v>117.12000000000002</v>
      </c>
      <c r="I5374" s="29"/>
      <c r="J5374" s="30">
        <f t="shared" si="1803"/>
        <v>0</v>
      </c>
      <c r="K5374" s="41">
        <f>SUBTOTAL(9,K5362:K5373)</f>
        <v>117.10543200000001</v>
      </c>
      <c r="L5374" s="41">
        <f t="shared" si="1795"/>
        <v>-0.01</v>
      </c>
      <c r="O5374" s="32" t="str">
        <f>LEFT(A5374,5)</f>
        <v>E3599</v>
      </c>
      <c r="P5374" s="318">
        <f>-L5374/2</f>
        <v>5.0000000000000001E-3</v>
      </c>
    </row>
    <row r="5375" spans="1:20" ht="15.75" outlineLevel="2" thickTop="1" x14ac:dyDescent="0.25">
      <c r="A5375" t="s">
        <v>434</v>
      </c>
      <c r="B5375" t="str">
        <f t="shared" ref="B5375:B5386" si="1808">CONCATENATE(A5375,"-",MONTH(E5375))</f>
        <v>E36010 DST Easements-1</v>
      </c>
      <c r="C5375" t="s">
        <v>1230</v>
      </c>
      <c r="E5375" s="27">
        <v>43131</v>
      </c>
      <c r="F5375" s="249">
        <v>6334424.4800000004</v>
      </c>
      <c r="G5375" s="67">
        <v>1.1299999999999999E-2</v>
      </c>
      <c r="H5375" s="250">
        <v>5964.92</v>
      </c>
      <c r="I5375" s="249">
        <f t="shared" ref="I5375:I5386" si="1809">VLOOKUP(CONCATENATE(A5375,"-12"),$B$6:$F$7816,5,FALSE)</f>
        <v>6334702.3099999996</v>
      </c>
      <c r="J5375" s="67">
        <f t="shared" si="1803"/>
        <v>1.1299999999999999E-2</v>
      </c>
      <c r="K5375" s="259">
        <f t="shared" ref="K5375:K5386" si="1810">I5375*J5375/12</f>
        <v>5965.1780085833334</v>
      </c>
      <c r="L5375" s="250">
        <f t="shared" si="1795"/>
        <v>0.26</v>
      </c>
      <c r="M5375" s="19" t="s">
        <v>1260</v>
      </c>
      <c r="O5375" s="32" t="str">
        <f t="shared" ref="O5375:O5386" si="1811">LEFT(A5375,4)</f>
        <v>E360</v>
      </c>
      <c r="P5375" s="318"/>
      <c r="T5375" s="19" t="s">
        <v>1260</v>
      </c>
    </row>
    <row r="5376" spans="1:20" outlineLevel="2" x14ac:dyDescent="0.25">
      <c r="A5376" t="s">
        <v>434</v>
      </c>
      <c r="B5376" t="str">
        <f t="shared" si="1808"/>
        <v>E36010 DST Easements-2</v>
      </c>
      <c r="C5376" s="19" t="s">
        <v>1230</v>
      </c>
      <c r="E5376" s="27">
        <v>43159</v>
      </c>
      <c r="F5376" s="249">
        <v>6335019.5099999998</v>
      </c>
      <c r="G5376" s="67">
        <v>1.1299999999999999E-2</v>
      </c>
      <c r="H5376" s="250">
        <v>5965.48</v>
      </c>
      <c r="I5376" s="249">
        <f t="shared" si="1809"/>
        <v>6334702.3099999996</v>
      </c>
      <c r="J5376" s="67">
        <f t="shared" si="1803"/>
        <v>1.1299999999999999E-2</v>
      </c>
      <c r="K5376" s="259">
        <f t="shared" si="1810"/>
        <v>5965.1780085833334</v>
      </c>
      <c r="L5376" s="250">
        <f t="shared" si="1795"/>
        <v>-0.3</v>
      </c>
      <c r="M5376" s="19" t="s">
        <v>1260</v>
      </c>
      <c r="O5376" s="32" t="str">
        <f t="shared" si="1811"/>
        <v>E360</v>
      </c>
      <c r="P5376" s="318"/>
      <c r="T5376" s="19" t="s">
        <v>1260</v>
      </c>
    </row>
    <row r="5377" spans="1:20" outlineLevel="2" x14ac:dyDescent="0.25">
      <c r="A5377" t="s">
        <v>434</v>
      </c>
      <c r="B5377" t="str">
        <f t="shared" si="1808"/>
        <v>E36010 DST Easements-3</v>
      </c>
      <c r="C5377" s="19" t="s">
        <v>1230</v>
      </c>
      <c r="E5377" s="27">
        <v>43190</v>
      </c>
      <c r="F5377" s="249">
        <v>6335019.5099999998</v>
      </c>
      <c r="G5377" s="67">
        <v>1.1299999999999999E-2</v>
      </c>
      <c r="H5377" s="250">
        <v>5965.48</v>
      </c>
      <c r="I5377" s="249">
        <f t="shared" si="1809"/>
        <v>6334702.3099999996</v>
      </c>
      <c r="J5377" s="67">
        <f t="shared" si="1803"/>
        <v>1.1299999999999999E-2</v>
      </c>
      <c r="K5377" s="259">
        <f t="shared" si="1810"/>
        <v>5965.1780085833334</v>
      </c>
      <c r="L5377" s="250">
        <f t="shared" si="1795"/>
        <v>-0.3</v>
      </c>
      <c r="M5377" s="19" t="s">
        <v>1260</v>
      </c>
      <c r="O5377" s="32" t="str">
        <f t="shared" si="1811"/>
        <v>E360</v>
      </c>
      <c r="P5377" s="318"/>
      <c r="T5377" s="19" t="s">
        <v>1260</v>
      </c>
    </row>
    <row r="5378" spans="1:20" outlineLevel="2" x14ac:dyDescent="0.25">
      <c r="A5378" t="s">
        <v>434</v>
      </c>
      <c r="B5378" t="str">
        <f t="shared" si="1808"/>
        <v>E36010 DST Easements-4</v>
      </c>
      <c r="C5378" s="19" t="s">
        <v>1230</v>
      </c>
      <c r="E5378" s="27">
        <v>43220</v>
      </c>
      <c r="F5378" s="249">
        <v>6334702.3099999996</v>
      </c>
      <c r="G5378" s="67">
        <v>1.1299999999999999E-2</v>
      </c>
      <c r="H5378" s="250">
        <v>5965.18</v>
      </c>
      <c r="I5378" s="249">
        <f t="shared" si="1809"/>
        <v>6334702.3099999996</v>
      </c>
      <c r="J5378" s="67">
        <f t="shared" si="1803"/>
        <v>1.1299999999999999E-2</v>
      </c>
      <c r="K5378" s="259">
        <f t="shared" si="1810"/>
        <v>5965.1780085833334</v>
      </c>
      <c r="L5378" s="250">
        <f t="shared" si="1795"/>
        <v>0</v>
      </c>
      <c r="M5378" s="19" t="s">
        <v>1260</v>
      </c>
      <c r="O5378" s="32" t="str">
        <f t="shared" si="1811"/>
        <v>E360</v>
      </c>
      <c r="P5378" s="318"/>
      <c r="T5378" s="19" t="s">
        <v>1260</v>
      </c>
    </row>
    <row r="5379" spans="1:20" outlineLevel="2" x14ac:dyDescent="0.25">
      <c r="A5379" t="s">
        <v>434</v>
      </c>
      <c r="B5379" t="str">
        <f t="shared" si="1808"/>
        <v>E36010 DST Easements-5</v>
      </c>
      <c r="C5379" s="19" t="s">
        <v>1230</v>
      </c>
      <c r="E5379" s="27">
        <v>43251</v>
      </c>
      <c r="F5379" s="249">
        <v>6334702.3099999996</v>
      </c>
      <c r="G5379" s="67">
        <v>1.1299999999999999E-2</v>
      </c>
      <c r="H5379" s="250">
        <v>5965.18</v>
      </c>
      <c r="I5379" s="249">
        <f t="shared" si="1809"/>
        <v>6334702.3099999996</v>
      </c>
      <c r="J5379" s="67">
        <f t="shared" si="1803"/>
        <v>1.1299999999999999E-2</v>
      </c>
      <c r="K5379" s="259">
        <f t="shared" si="1810"/>
        <v>5965.1780085833334</v>
      </c>
      <c r="L5379" s="250">
        <f t="shared" si="1795"/>
        <v>0</v>
      </c>
      <c r="M5379" s="19" t="s">
        <v>1260</v>
      </c>
      <c r="O5379" s="32" t="str">
        <f t="shared" si="1811"/>
        <v>E360</v>
      </c>
      <c r="P5379" s="318"/>
      <c r="T5379" s="19" t="s">
        <v>1260</v>
      </c>
    </row>
    <row r="5380" spans="1:20" outlineLevel="2" x14ac:dyDescent="0.25">
      <c r="A5380" t="s">
        <v>434</v>
      </c>
      <c r="B5380" t="str">
        <f t="shared" si="1808"/>
        <v>E36010 DST Easements-6</v>
      </c>
      <c r="C5380" s="19" t="s">
        <v>1230</v>
      </c>
      <c r="E5380" s="27">
        <v>43281</v>
      </c>
      <c r="F5380" s="249">
        <v>6334702.3099999996</v>
      </c>
      <c r="G5380" s="67">
        <v>1.1299999999999999E-2</v>
      </c>
      <c r="H5380" s="250">
        <v>5965.18</v>
      </c>
      <c r="I5380" s="249">
        <f t="shared" si="1809"/>
        <v>6334702.3099999996</v>
      </c>
      <c r="J5380" s="67">
        <f t="shared" si="1803"/>
        <v>1.1299999999999999E-2</v>
      </c>
      <c r="K5380" s="259">
        <f t="shared" si="1810"/>
        <v>5965.1780085833334</v>
      </c>
      <c r="L5380" s="250">
        <f t="shared" si="1795"/>
        <v>0</v>
      </c>
      <c r="M5380" s="19" t="s">
        <v>1260</v>
      </c>
      <c r="O5380" s="32" t="str">
        <f t="shared" si="1811"/>
        <v>E360</v>
      </c>
      <c r="P5380" s="318"/>
      <c r="T5380" s="19" t="s">
        <v>1260</v>
      </c>
    </row>
    <row r="5381" spans="1:20" outlineLevel="2" x14ac:dyDescent="0.25">
      <c r="A5381" t="s">
        <v>434</v>
      </c>
      <c r="B5381" t="str">
        <f t="shared" si="1808"/>
        <v>E36010 DST Easements-7</v>
      </c>
      <c r="C5381" s="19" t="s">
        <v>1230</v>
      </c>
      <c r="E5381" s="27">
        <v>43312</v>
      </c>
      <c r="F5381" s="249">
        <v>6334702.3099999996</v>
      </c>
      <c r="G5381" s="67">
        <v>1.1299999999999999E-2</v>
      </c>
      <c r="H5381" s="250">
        <v>5965.18</v>
      </c>
      <c r="I5381" s="249">
        <f t="shared" si="1809"/>
        <v>6334702.3099999996</v>
      </c>
      <c r="J5381" s="67">
        <f t="shared" si="1803"/>
        <v>1.1299999999999999E-2</v>
      </c>
      <c r="K5381" s="259">
        <f t="shared" si="1810"/>
        <v>5965.1780085833334</v>
      </c>
      <c r="L5381" s="250">
        <f t="shared" si="1795"/>
        <v>0</v>
      </c>
      <c r="M5381" s="19" t="s">
        <v>1260</v>
      </c>
      <c r="O5381" s="32" t="str">
        <f t="shared" si="1811"/>
        <v>E360</v>
      </c>
      <c r="P5381" s="318"/>
      <c r="T5381" s="19" t="s">
        <v>1260</v>
      </c>
    </row>
    <row r="5382" spans="1:20" outlineLevel="2" x14ac:dyDescent="0.25">
      <c r="A5382" t="s">
        <v>434</v>
      </c>
      <c r="B5382" t="str">
        <f t="shared" si="1808"/>
        <v>E36010 DST Easements-8</v>
      </c>
      <c r="C5382" s="19" t="s">
        <v>1230</v>
      </c>
      <c r="E5382" s="27">
        <v>43343</v>
      </c>
      <c r="F5382" s="249">
        <v>6334702.3099999996</v>
      </c>
      <c r="G5382" s="67">
        <v>1.1299999999999999E-2</v>
      </c>
      <c r="H5382" s="250">
        <v>5965.18</v>
      </c>
      <c r="I5382" s="249">
        <f t="shared" si="1809"/>
        <v>6334702.3099999996</v>
      </c>
      <c r="J5382" s="67">
        <f t="shared" si="1803"/>
        <v>1.1299999999999999E-2</v>
      </c>
      <c r="K5382" s="259">
        <f t="shared" si="1810"/>
        <v>5965.1780085833334</v>
      </c>
      <c r="L5382" s="250">
        <f t="shared" si="1795"/>
        <v>0</v>
      </c>
      <c r="M5382" s="19" t="s">
        <v>1260</v>
      </c>
      <c r="O5382" s="32" t="str">
        <f t="shared" si="1811"/>
        <v>E360</v>
      </c>
      <c r="P5382" s="318"/>
      <c r="T5382" s="19" t="s">
        <v>1260</v>
      </c>
    </row>
    <row r="5383" spans="1:20" outlineLevel="2" x14ac:dyDescent="0.25">
      <c r="A5383" t="s">
        <v>434</v>
      </c>
      <c r="B5383" t="str">
        <f t="shared" si="1808"/>
        <v>E36010 DST Easements-9</v>
      </c>
      <c r="C5383" s="19" t="s">
        <v>1230</v>
      </c>
      <c r="E5383" s="27">
        <v>43373</v>
      </c>
      <c r="F5383" s="249">
        <v>6334702.3099999996</v>
      </c>
      <c r="G5383" s="67">
        <v>1.1299999999999999E-2</v>
      </c>
      <c r="H5383" s="250">
        <v>5965.18</v>
      </c>
      <c r="I5383" s="249">
        <f t="shared" si="1809"/>
        <v>6334702.3099999996</v>
      </c>
      <c r="J5383" s="67">
        <f t="shared" si="1803"/>
        <v>1.1299999999999999E-2</v>
      </c>
      <c r="K5383" s="259">
        <f t="shared" si="1810"/>
        <v>5965.1780085833334</v>
      </c>
      <c r="L5383" s="250">
        <f t="shared" si="1795"/>
        <v>0</v>
      </c>
      <c r="M5383" s="19" t="s">
        <v>1260</v>
      </c>
      <c r="O5383" s="32" t="str">
        <f t="shared" si="1811"/>
        <v>E360</v>
      </c>
      <c r="P5383" s="318"/>
      <c r="T5383" s="19" t="s">
        <v>1260</v>
      </c>
    </row>
    <row r="5384" spans="1:20" outlineLevel="2" x14ac:dyDescent="0.25">
      <c r="A5384" t="s">
        <v>434</v>
      </c>
      <c r="B5384" t="str">
        <f t="shared" si="1808"/>
        <v>E36010 DST Easements-10</v>
      </c>
      <c r="C5384" s="19" t="s">
        <v>1230</v>
      </c>
      <c r="E5384" s="27">
        <v>43404</v>
      </c>
      <c r="F5384" s="249">
        <v>6334702.3099999996</v>
      </c>
      <c r="G5384" s="67">
        <v>1.1299999999999999E-2</v>
      </c>
      <c r="H5384" s="250">
        <v>5965.18</v>
      </c>
      <c r="I5384" s="249">
        <f t="shared" si="1809"/>
        <v>6334702.3099999996</v>
      </c>
      <c r="J5384" s="67">
        <f t="shared" si="1803"/>
        <v>1.1299999999999999E-2</v>
      </c>
      <c r="K5384" s="259">
        <f t="shared" si="1810"/>
        <v>5965.1780085833334</v>
      </c>
      <c r="L5384" s="250">
        <f t="shared" si="1795"/>
        <v>0</v>
      </c>
      <c r="M5384" s="19" t="s">
        <v>1260</v>
      </c>
      <c r="O5384" s="32" t="str">
        <f t="shared" si="1811"/>
        <v>E360</v>
      </c>
      <c r="P5384" s="318"/>
      <c r="T5384" s="19" t="s">
        <v>1260</v>
      </c>
    </row>
    <row r="5385" spans="1:20" outlineLevel="2" x14ac:dyDescent="0.25">
      <c r="A5385" t="s">
        <v>434</v>
      </c>
      <c r="B5385" t="str">
        <f t="shared" si="1808"/>
        <v>E36010 DST Easements-11</v>
      </c>
      <c r="C5385" s="19" t="s">
        <v>1230</v>
      </c>
      <c r="E5385" s="27">
        <v>43434</v>
      </c>
      <c r="F5385" s="249">
        <v>6334702.3099999996</v>
      </c>
      <c r="G5385" s="67">
        <v>1.1299999999999999E-2</v>
      </c>
      <c r="H5385" s="250">
        <v>5965.18</v>
      </c>
      <c r="I5385" s="249">
        <f t="shared" si="1809"/>
        <v>6334702.3099999996</v>
      </c>
      <c r="J5385" s="67">
        <f t="shared" si="1803"/>
        <v>1.1299999999999999E-2</v>
      </c>
      <c r="K5385" s="259">
        <f t="shared" si="1810"/>
        <v>5965.1780085833334</v>
      </c>
      <c r="L5385" s="250">
        <f t="shared" si="1795"/>
        <v>0</v>
      </c>
      <c r="M5385" s="19" t="s">
        <v>1260</v>
      </c>
      <c r="O5385" s="32" t="str">
        <f t="shared" si="1811"/>
        <v>E360</v>
      </c>
      <c r="P5385" s="318"/>
      <c r="T5385" s="19" t="s">
        <v>1260</v>
      </c>
    </row>
    <row r="5386" spans="1:20" outlineLevel="2" x14ac:dyDescent="0.25">
      <c r="A5386" t="s">
        <v>434</v>
      </c>
      <c r="B5386" t="str">
        <f t="shared" si="1808"/>
        <v>E36010 DST Easements-12</v>
      </c>
      <c r="C5386" s="19" t="s">
        <v>1230</v>
      </c>
      <c r="E5386" s="27">
        <v>43465</v>
      </c>
      <c r="F5386" s="249">
        <v>6334702.3099999996</v>
      </c>
      <c r="G5386" s="67">
        <v>1.1299999999999999E-2</v>
      </c>
      <c r="H5386" s="250">
        <v>5965.18</v>
      </c>
      <c r="I5386" s="249">
        <f t="shared" si="1809"/>
        <v>6334702.3099999996</v>
      </c>
      <c r="J5386" s="67">
        <f t="shared" si="1803"/>
        <v>1.1299999999999999E-2</v>
      </c>
      <c r="K5386" s="259">
        <f t="shared" si="1810"/>
        <v>5965.1780085833334</v>
      </c>
      <c r="L5386" s="250">
        <f t="shared" si="1795"/>
        <v>0</v>
      </c>
      <c r="M5386" s="19" t="s">
        <v>1260</v>
      </c>
      <c r="O5386" s="32" t="str">
        <f t="shared" si="1811"/>
        <v>E360</v>
      </c>
      <c r="P5386" s="318"/>
      <c r="T5386" s="19" t="s">
        <v>1260</v>
      </c>
    </row>
    <row r="5387" spans="1:20" s="19" customFormat="1" ht="15.75" outlineLevel="1" thickBot="1" x14ac:dyDescent="0.3">
      <c r="A5387" s="28" t="s">
        <v>1037</v>
      </c>
      <c r="C5387" s="20" t="s">
        <v>1236</v>
      </c>
      <c r="E5387" s="104" t="s">
        <v>1266</v>
      </c>
      <c r="F5387" s="29"/>
      <c r="G5387" s="30"/>
      <c r="H5387" s="41">
        <f>SUBTOTAL(9,H5375:H5386)</f>
        <v>71582.5</v>
      </c>
      <c r="I5387" s="29"/>
      <c r="J5387" s="30">
        <f t="shared" si="1803"/>
        <v>0</v>
      </c>
      <c r="K5387" s="41">
        <f>SUBTOTAL(9,K5375:K5386)</f>
        <v>71582.136102999983</v>
      </c>
      <c r="L5387" s="41">
        <f t="shared" si="1795"/>
        <v>-0.36</v>
      </c>
      <c r="O5387" s="32" t="str">
        <f>LEFT(A5387,5)</f>
        <v>E3601</v>
      </c>
      <c r="P5387" s="318">
        <f>-L5387/2</f>
        <v>0.18</v>
      </c>
    </row>
    <row r="5388" spans="1:20" ht="15.75" outlineLevel="2" thickTop="1" x14ac:dyDescent="0.25">
      <c r="A5388" t="s">
        <v>435</v>
      </c>
      <c r="B5388" t="str">
        <f t="shared" ref="B5388:B5399" si="1812">CONCATENATE(A5388,"-",MONTH(E5388))</f>
        <v>E3610 DST Structures &amp; Improvement-1</v>
      </c>
      <c r="C5388" s="19" t="s">
        <v>1230</v>
      </c>
      <c r="E5388" s="27">
        <v>43131</v>
      </c>
      <c r="F5388" s="249">
        <v>8018571.54</v>
      </c>
      <c r="G5388" s="67">
        <v>1.7600000000000001E-2</v>
      </c>
      <c r="H5388" s="250">
        <v>11760.57</v>
      </c>
      <c r="I5388" s="249">
        <f t="shared" ref="I5388:I5399" si="1813">VLOOKUP(CONCATENATE(A5388,"-12"),$B$6:$F$7816,5,FALSE)</f>
        <v>8102681.4900000002</v>
      </c>
      <c r="J5388" s="67">
        <f t="shared" si="1803"/>
        <v>1.7600000000000001E-2</v>
      </c>
      <c r="K5388" s="259">
        <f t="shared" ref="K5388:K5399" si="1814">I5388*J5388/12</f>
        <v>11883.932852</v>
      </c>
      <c r="L5388" s="250">
        <f t="shared" si="1795"/>
        <v>123.36</v>
      </c>
      <c r="M5388" s="19" t="s">
        <v>1260</v>
      </c>
      <c r="O5388" s="32" t="str">
        <f t="shared" ref="O5388:O5399" si="1815">LEFT(A5388,4)</f>
        <v>E361</v>
      </c>
      <c r="P5388" s="318"/>
      <c r="T5388" s="19" t="s">
        <v>1260</v>
      </c>
    </row>
    <row r="5389" spans="1:20" outlineLevel="2" x14ac:dyDescent="0.25">
      <c r="A5389" t="s">
        <v>435</v>
      </c>
      <c r="B5389" t="str">
        <f t="shared" si="1812"/>
        <v>E3610 DST Structures &amp; Improvement-2</v>
      </c>
      <c r="C5389" s="19" t="s">
        <v>1230</v>
      </c>
      <c r="E5389" s="27">
        <v>43159</v>
      </c>
      <c r="F5389" s="249">
        <v>8018571.54</v>
      </c>
      <c r="G5389" s="67">
        <v>1.7600000000000001E-2</v>
      </c>
      <c r="H5389" s="250">
        <v>11760.57</v>
      </c>
      <c r="I5389" s="249">
        <f t="shared" si="1813"/>
        <v>8102681.4900000002</v>
      </c>
      <c r="J5389" s="67">
        <f t="shared" si="1803"/>
        <v>1.7600000000000001E-2</v>
      </c>
      <c r="K5389" s="259">
        <f t="shared" si="1814"/>
        <v>11883.932852</v>
      </c>
      <c r="L5389" s="250">
        <f t="shared" si="1795"/>
        <v>123.36</v>
      </c>
      <c r="M5389" s="19" t="s">
        <v>1260</v>
      </c>
      <c r="O5389" s="32" t="str">
        <f t="shared" si="1815"/>
        <v>E361</v>
      </c>
      <c r="P5389" s="318"/>
      <c r="T5389" s="19" t="s">
        <v>1260</v>
      </c>
    </row>
    <row r="5390" spans="1:20" outlineLevel="2" x14ac:dyDescent="0.25">
      <c r="A5390" t="s">
        <v>435</v>
      </c>
      <c r="B5390" t="str">
        <f t="shared" si="1812"/>
        <v>E3610 DST Structures &amp; Improvement-3</v>
      </c>
      <c r="C5390" s="19" t="s">
        <v>1230</v>
      </c>
      <c r="E5390" s="27">
        <v>43190</v>
      </c>
      <c r="F5390" s="249">
        <v>8060626.5199999996</v>
      </c>
      <c r="G5390" s="67">
        <v>1.7600000000000001E-2</v>
      </c>
      <c r="H5390" s="250">
        <v>11822.25</v>
      </c>
      <c r="I5390" s="249">
        <f t="shared" si="1813"/>
        <v>8102681.4900000002</v>
      </c>
      <c r="J5390" s="67">
        <f t="shared" si="1803"/>
        <v>1.7600000000000001E-2</v>
      </c>
      <c r="K5390" s="259">
        <f t="shared" si="1814"/>
        <v>11883.932852</v>
      </c>
      <c r="L5390" s="250">
        <f t="shared" si="1795"/>
        <v>61.68</v>
      </c>
      <c r="M5390" s="19" t="s">
        <v>1260</v>
      </c>
      <c r="O5390" s="32" t="str">
        <f t="shared" si="1815"/>
        <v>E361</v>
      </c>
      <c r="P5390" s="318"/>
      <c r="T5390" s="19" t="s">
        <v>1260</v>
      </c>
    </row>
    <row r="5391" spans="1:20" outlineLevel="2" x14ac:dyDescent="0.25">
      <c r="A5391" t="s">
        <v>435</v>
      </c>
      <c r="B5391" t="str">
        <f t="shared" si="1812"/>
        <v>E3610 DST Structures &amp; Improvement-4</v>
      </c>
      <c r="C5391" s="19" t="s">
        <v>1230</v>
      </c>
      <c r="E5391" s="27">
        <v>43220</v>
      </c>
      <c r="F5391" s="249">
        <v>8102681.4900000002</v>
      </c>
      <c r="G5391" s="67">
        <v>1.7600000000000001E-2</v>
      </c>
      <c r="H5391" s="250">
        <v>11883.94</v>
      </c>
      <c r="I5391" s="249">
        <f t="shared" si="1813"/>
        <v>8102681.4900000002</v>
      </c>
      <c r="J5391" s="67">
        <f t="shared" si="1803"/>
        <v>1.7600000000000001E-2</v>
      </c>
      <c r="K5391" s="259">
        <f t="shared" si="1814"/>
        <v>11883.932852</v>
      </c>
      <c r="L5391" s="250">
        <f t="shared" si="1795"/>
        <v>-0.01</v>
      </c>
      <c r="M5391" s="19" t="s">
        <v>1260</v>
      </c>
      <c r="O5391" s="32" t="str">
        <f t="shared" si="1815"/>
        <v>E361</v>
      </c>
      <c r="P5391" s="318"/>
      <c r="T5391" s="19" t="s">
        <v>1260</v>
      </c>
    </row>
    <row r="5392" spans="1:20" outlineLevel="2" x14ac:dyDescent="0.25">
      <c r="A5392" t="s">
        <v>435</v>
      </c>
      <c r="B5392" t="str">
        <f t="shared" si="1812"/>
        <v>E3610 DST Structures &amp; Improvement-5</v>
      </c>
      <c r="C5392" s="19" t="s">
        <v>1230</v>
      </c>
      <c r="E5392" s="27">
        <v>43251</v>
      </c>
      <c r="F5392" s="249">
        <v>8102681.4900000002</v>
      </c>
      <c r="G5392" s="67">
        <v>1.7600000000000001E-2</v>
      </c>
      <c r="H5392" s="250">
        <v>11883.94</v>
      </c>
      <c r="I5392" s="249">
        <f t="shared" si="1813"/>
        <v>8102681.4900000002</v>
      </c>
      <c r="J5392" s="67">
        <f t="shared" si="1803"/>
        <v>1.7600000000000001E-2</v>
      </c>
      <c r="K5392" s="259">
        <f t="shared" si="1814"/>
        <v>11883.932852</v>
      </c>
      <c r="L5392" s="250">
        <f t="shared" si="1795"/>
        <v>-0.01</v>
      </c>
      <c r="M5392" s="19" t="s">
        <v>1260</v>
      </c>
      <c r="O5392" s="32" t="str">
        <f t="shared" si="1815"/>
        <v>E361</v>
      </c>
      <c r="P5392" s="318"/>
      <c r="T5392" s="19" t="s">
        <v>1260</v>
      </c>
    </row>
    <row r="5393" spans="1:20" outlineLevel="2" x14ac:dyDescent="0.25">
      <c r="A5393" t="s">
        <v>435</v>
      </c>
      <c r="B5393" t="str">
        <f t="shared" si="1812"/>
        <v>E3610 DST Structures &amp; Improvement-6</v>
      </c>
      <c r="C5393" s="19" t="s">
        <v>1230</v>
      </c>
      <c r="E5393" s="27">
        <v>43281</v>
      </c>
      <c r="F5393" s="249">
        <v>8102681.4900000002</v>
      </c>
      <c r="G5393" s="67">
        <v>1.7600000000000001E-2</v>
      </c>
      <c r="H5393" s="250">
        <v>11883.94</v>
      </c>
      <c r="I5393" s="249">
        <f t="shared" si="1813"/>
        <v>8102681.4900000002</v>
      </c>
      <c r="J5393" s="67">
        <f t="shared" si="1803"/>
        <v>1.7600000000000001E-2</v>
      </c>
      <c r="K5393" s="259">
        <f t="shared" si="1814"/>
        <v>11883.932852</v>
      </c>
      <c r="L5393" s="250">
        <f t="shared" si="1795"/>
        <v>-0.01</v>
      </c>
      <c r="M5393" s="19" t="s">
        <v>1260</v>
      </c>
      <c r="O5393" s="32" t="str">
        <f t="shared" si="1815"/>
        <v>E361</v>
      </c>
      <c r="P5393" s="318"/>
      <c r="T5393" s="19" t="s">
        <v>1260</v>
      </c>
    </row>
    <row r="5394" spans="1:20" outlineLevel="2" x14ac:dyDescent="0.25">
      <c r="A5394" t="s">
        <v>435</v>
      </c>
      <c r="B5394" t="str">
        <f t="shared" si="1812"/>
        <v>E3610 DST Structures &amp; Improvement-7</v>
      </c>
      <c r="C5394" s="19" t="s">
        <v>1230</v>
      </c>
      <c r="E5394" s="27">
        <v>43312</v>
      </c>
      <c r="F5394" s="249">
        <v>8102681.4900000002</v>
      </c>
      <c r="G5394" s="67">
        <v>1.7600000000000001E-2</v>
      </c>
      <c r="H5394" s="250">
        <v>11883.94</v>
      </c>
      <c r="I5394" s="249">
        <f t="shared" si="1813"/>
        <v>8102681.4900000002</v>
      </c>
      <c r="J5394" s="67">
        <f t="shared" si="1803"/>
        <v>1.7600000000000001E-2</v>
      </c>
      <c r="K5394" s="259">
        <f t="shared" si="1814"/>
        <v>11883.932852</v>
      </c>
      <c r="L5394" s="250">
        <f t="shared" si="1795"/>
        <v>-0.01</v>
      </c>
      <c r="M5394" s="19" t="s">
        <v>1260</v>
      </c>
      <c r="O5394" s="32" t="str">
        <f t="shared" si="1815"/>
        <v>E361</v>
      </c>
      <c r="P5394" s="318"/>
      <c r="T5394" s="19" t="s">
        <v>1260</v>
      </c>
    </row>
    <row r="5395" spans="1:20" outlineLevel="2" x14ac:dyDescent="0.25">
      <c r="A5395" t="s">
        <v>435</v>
      </c>
      <c r="B5395" t="str">
        <f t="shared" si="1812"/>
        <v>E3610 DST Structures &amp; Improvement-8</v>
      </c>
      <c r="C5395" s="19" t="s">
        <v>1230</v>
      </c>
      <c r="E5395" s="27">
        <v>43343</v>
      </c>
      <c r="F5395" s="249">
        <v>8102681.4900000002</v>
      </c>
      <c r="G5395" s="67">
        <v>1.7600000000000001E-2</v>
      </c>
      <c r="H5395" s="250">
        <v>11883.94</v>
      </c>
      <c r="I5395" s="249">
        <f t="shared" si="1813"/>
        <v>8102681.4900000002</v>
      </c>
      <c r="J5395" s="67">
        <f t="shared" si="1803"/>
        <v>1.7600000000000001E-2</v>
      </c>
      <c r="K5395" s="259">
        <f t="shared" si="1814"/>
        <v>11883.932852</v>
      </c>
      <c r="L5395" s="250">
        <f t="shared" si="1795"/>
        <v>-0.01</v>
      </c>
      <c r="M5395" s="19" t="s">
        <v>1260</v>
      </c>
      <c r="O5395" s="32" t="str">
        <f t="shared" si="1815"/>
        <v>E361</v>
      </c>
      <c r="P5395" s="318"/>
      <c r="T5395" s="19" t="s">
        <v>1260</v>
      </c>
    </row>
    <row r="5396" spans="1:20" outlineLevel="2" x14ac:dyDescent="0.25">
      <c r="A5396" t="s">
        <v>435</v>
      </c>
      <c r="B5396" t="str">
        <f t="shared" si="1812"/>
        <v>E3610 DST Structures &amp; Improvement-9</v>
      </c>
      <c r="C5396" s="19" t="s">
        <v>1230</v>
      </c>
      <c r="E5396" s="27">
        <v>43373</v>
      </c>
      <c r="F5396" s="249">
        <v>8102681.4900000002</v>
      </c>
      <c r="G5396" s="67">
        <v>1.7600000000000001E-2</v>
      </c>
      <c r="H5396" s="250">
        <v>11883.94</v>
      </c>
      <c r="I5396" s="249">
        <f t="shared" si="1813"/>
        <v>8102681.4900000002</v>
      </c>
      <c r="J5396" s="67">
        <f t="shared" si="1803"/>
        <v>1.7600000000000001E-2</v>
      </c>
      <c r="K5396" s="259">
        <f t="shared" si="1814"/>
        <v>11883.932852</v>
      </c>
      <c r="L5396" s="250">
        <f t="shared" ref="L5396:L5459" si="1816">ROUND(K5396-H5396,2)</f>
        <v>-0.01</v>
      </c>
      <c r="M5396" s="19" t="s">
        <v>1260</v>
      </c>
      <c r="O5396" s="32" t="str">
        <f t="shared" si="1815"/>
        <v>E361</v>
      </c>
      <c r="P5396" s="318"/>
      <c r="T5396" s="19" t="s">
        <v>1260</v>
      </c>
    </row>
    <row r="5397" spans="1:20" outlineLevel="2" x14ac:dyDescent="0.25">
      <c r="A5397" t="s">
        <v>435</v>
      </c>
      <c r="B5397" t="str">
        <f t="shared" si="1812"/>
        <v>E3610 DST Structures &amp; Improvement-10</v>
      </c>
      <c r="C5397" s="19" t="s">
        <v>1230</v>
      </c>
      <c r="E5397" s="27">
        <v>43404</v>
      </c>
      <c r="F5397" s="249">
        <v>8102681.4900000002</v>
      </c>
      <c r="G5397" s="67">
        <v>1.7600000000000001E-2</v>
      </c>
      <c r="H5397" s="250">
        <v>11883.94</v>
      </c>
      <c r="I5397" s="249">
        <f t="shared" si="1813"/>
        <v>8102681.4900000002</v>
      </c>
      <c r="J5397" s="67">
        <f t="shared" si="1803"/>
        <v>1.7600000000000001E-2</v>
      </c>
      <c r="K5397" s="259">
        <f t="shared" si="1814"/>
        <v>11883.932852</v>
      </c>
      <c r="L5397" s="250">
        <f t="shared" si="1816"/>
        <v>-0.01</v>
      </c>
      <c r="M5397" s="19" t="s">
        <v>1260</v>
      </c>
      <c r="O5397" s="32" t="str">
        <f t="shared" si="1815"/>
        <v>E361</v>
      </c>
      <c r="P5397" s="318"/>
      <c r="T5397" s="19" t="s">
        <v>1260</v>
      </c>
    </row>
    <row r="5398" spans="1:20" outlineLevel="2" x14ac:dyDescent="0.25">
      <c r="A5398" t="s">
        <v>435</v>
      </c>
      <c r="B5398" t="str">
        <f t="shared" si="1812"/>
        <v>E3610 DST Structures &amp; Improvement-11</v>
      </c>
      <c r="C5398" s="19" t="s">
        <v>1230</v>
      </c>
      <c r="E5398" s="27">
        <v>43434</v>
      </c>
      <c r="F5398" s="249">
        <v>8102681.4900000002</v>
      </c>
      <c r="G5398" s="67">
        <v>1.7600000000000001E-2</v>
      </c>
      <c r="H5398" s="250">
        <v>11883.94</v>
      </c>
      <c r="I5398" s="249">
        <f t="shared" si="1813"/>
        <v>8102681.4900000002</v>
      </c>
      <c r="J5398" s="67">
        <f t="shared" si="1803"/>
        <v>1.7600000000000001E-2</v>
      </c>
      <c r="K5398" s="259">
        <f t="shared" si="1814"/>
        <v>11883.932852</v>
      </c>
      <c r="L5398" s="250">
        <f t="shared" si="1816"/>
        <v>-0.01</v>
      </c>
      <c r="M5398" s="19" t="s">
        <v>1260</v>
      </c>
      <c r="O5398" s="32" t="str">
        <f t="shared" si="1815"/>
        <v>E361</v>
      </c>
      <c r="P5398" s="318"/>
      <c r="T5398" s="19" t="s">
        <v>1260</v>
      </c>
    </row>
    <row r="5399" spans="1:20" outlineLevel="2" x14ac:dyDescent="0.25">
      <c r="A5399" t="s">
        <v>435</v>
      </c>
      <c r="B5399" t="str">
        <f t="shared" si="1812"/>
        <v>E3610 DST Structures &amp; Improvement-12</v>
      </c>
      <c r="C5399" s="19" t="s">
        <v>1230</v>
      </c>
      <c r="E5399" s="27">
        <v>43465</v>
      </c>
      <c r="F5399" s="249">
        <v>8102681.4900000002</v>
      </c>
      <c r="G5399" s="67">
        <v>1.7600000000000001E-2</v>
      </c>
      <c r="H5399" s="250">
        <v>11883.94</v>
      </c>
      <c r="I5399" s="249">
        <f t="shared" si="1813"/>
        <v>8102681.4900000002</v>
      </c>
      <c r="J5399" s="67">
        <f t="shared" si="1803"/>
        <v>1.7600000000000001E-2</v>
      </c>
      <c r="K5399" s="259">
        <f t="shared" si="1814"/>
        <v>11883.932852</v>
      </c>
      <c r="L5399" s="250">
        <f t="shared" si="1816"/>
        <v>-0.01</v>
      </c>
      <c r="M5399" s="19" t="s">
        <v>1260</v>
      </c>
      <c r="O5399" s="32" t="str">
        <f t="shared" si="1815"/>
        <v>E361</v>
      </c>
      <c r="P5399" s="318"/>
      <c r="T5399" s="19" t="s">
        <v>1260</v>
      </c>
    </row>
    <row r="5400" spans="1:20" s="19" customFormat="1" ht="15.75" outlineLevel="1" thickBot="1" x14ac:dyDescent="0.3">
      <c r="A5400" s="28" t="s">
        <v>1038</v>
      </c>
      <c r="C5400" s="20" t="s">
        <v>1236</v>
      </c>
      <c r="E5400" s="104" t="s">
        <v>1266</v>
      </c>
      <c r="F5400" s="29"/>
      <c r="G5400" s="30"/>
      <c r="H5400" s="41">
        <f>SUBTOTAL(9,H5388:H5399)</f>
        <v>142298.85</v>
      </c>
      <c r="I5400" s="29"/>
      <c r="J5400" s="30">
        <f t="shared" si="1803"/>
        <v>0</v>
      </c>
      <c r="K5400" s="41">
        <f>SUBTOTAL(9,K5388:K5399)</f>
        <v>142607.19422400001</v>
      </c>
      <c r="L5400" s="41">
        <f t="shared" si="1816"/>
        <v>308.33999999999997</v>
      </c>
      <c r="O5400" s="32" t="str">
        <f>LEFT(A5400,5)</f>
        <v>E3610</v>
      </c>
      <c r="P5400" s="318">
        <f>-L5400/2</f>
        <v>-154.16999999999999</v>
      </c>
    </row>
    <row r="5401" spans="1:20" ht="15.75" outlineLevel="2" thickTop="1" x14ac:dyDescent="0.25">
      <c r="A5401" t="s">
        <v>436</v>
      </c>
      <c r="B5401" t="str">
        <f t="shared" ref="B5401:B5412" si="1817">CONCATENATE(A5401,"-",MONTH(E5401))</f>
        <v>E3620 DST Sub Eq Wild Horse Solar-1</v>
      </c>
      <c r="C5401" s="19" t="s">
        <v>1230</v>
      </c>
      <c r="E5401" s="27">
        <v>43131</v>
      </c>
      <c r="F5401" s="249">
        <v>180679.23</v>
      </c>
      <c r="G5401" s="67">
        <v>2.0399999999999998E-2</v>
      </c>
      <c r="H5401" s="250">
        <v>307.16000000000003</v>
      </c>
      <c r="I5401" s="249">
        <f t="shared" ref="I5401:I5412" si="1818">VLOOKUP(CONCATENATE(A5401,"-12"),$B$6:$F$7816,5,FALSE)</f>
        <v>180679.23</v>
      </c>
      <c r="J5401" s="67">
        <f t="shared" si="1803"/>
        <v>2.0399999999999998E-2</v>
      </c>
      <c r="K5401" s="259">
        <f t="shared" ref="K5401:K5412" si="1819">I5401*J5401/12</f>
        <v>307.15469100000001</v>
      </c>
      <c r="L5401" s="250">
        <f t="shared" si="1816"/>
        <v>-0.01</v>
      </c>
      <c r="M5401" s="19" t="s">
        <v>1260</v>
      </c>
      <c r="O5401" s="32" t="str">
        <f t="shared" ref="O5401:O5412" si="1820">LEFT(A5401,4)</f>
        <v>E362</v>
      </c>
      <c r="P5401" s="318"/>
      <c r="T5401" s="19" t="s">
        <v>1260</v>
      </c>
    </row>
    <row r="5402" spans="1:20" outlineLevel="2" x14ac:dyDescent="0.25">
      <c r="A5402" t="s">
        <v>436</v>
      </c>
      <c r="B5402" t="str">
        <f t="shared" si="1817"/>
        <v>E3620 DST Sub Eq Wild Horse Solar-2</v>
      </c>
      <c r="C5402" s="19" t="s">
        <v>1230</v>
      </c>
      <c r="E5402" s="27">
        <v>43159</v>
      </c>
      <c r="F5402" s="249">
        <v>180679.23</v>
      </c>
      <c r="G5402" s="67">
        <v>2.0399999999999998E-2</v>
      </c>
      <c r="H5402" s="250">
        <v>307.16000000000003</v>
      </c>
      <c r="I5402" s="249">
        <f t="shared" si="1818"/>
        <v>180679.23</v>
      </c>
      <c r="J5402" s="67">
        <f t="shared" si="1803"/>
        <v>2.0399999999999998E-2</v>
      </c>
      <c r="K5402" s="259">
        <f t="shared" si="1819"/>
        <v>307.15469100000001</v>
      </c>
      <c r="L5402" s="250">
        <f t="shared" si="1816"/>
        <v>-0.01</v>
      </c>
      <c r="M5402" s="19" t="s">
        <v>1260</v>
      </c>
      <c r="O5402" s="32" t="str">
        <f t="shared" si="1820"/>
        <v>E362</v>
      </c>
      <c r="P5402" s="318"/>
      <c r="T5402" s="19" t="s">
        <v>1260</v>
      </c>
    </row>
    <row r="5403" spans="1:20" outlineLevel="2" x14ac:dyDescent="0.25">
      <c r="A5403" t="s">
        <v>436</v>
      </c>
      <c r="B5403" t="str">
        <f t="shared" si="1817"/>
        <v>E3620 DST Sub Eq Wild Horse Solar-3</v>
      </c>
      <c r="C5403" s="19" t="s">
        <v>1230</v>
      </c>
      <c r="E5403" s="27">
        <v>43190</v>
      </c>
      <c r="F5403" s="249">
        <v>180679.23</v>
      </c>
      <c r="G5403" s="67">
        <v>2.0399999999999998E-2</v>
      </c>
      <c r="H5403" s="250">
        <v>307.16000000000003</v>
      </c>
      <c r="I5403" s="249">
        <f t="shared" si="1818"/>
        <v>180679.23</v>
      </c>
      <c r="J5403" s="67">
        <f t="shared" si="1803"/>
        <v>2.0399999999999998E-2</v>
      </c>
      <c r="K5403" s="259">
        <f t="shared" si="1819"/>
        <v>307.15469100000001</v>
      </c>
      <c r="L5403" s="250">
        <f t="shared" si="1816"/>
        <v>-0.01</v>
      </c>
      <c r="M5403" s="19" t="s">
        <v>1260</v>
      </c>
      <c r="O5403" s="32" t="str">
        <f t="shared" si="1820"/>
        <v>E362</v>
      </c>
      <c r="P5403" s="318"/>
      <c r="T5403" s="19" t="s">
        <v>1260</v>
      </c>
    </row>
    <row r="5404" spans="1:20" outlineLevel="2" x14ac:dyDescent="0.25">
      <c r="A5404" t="s">
        <v>436</v>
      </c>
      <c r="B5404" t="str">
        <f t="shared" si="1817"/>
        <v>E3620 DST Sub Eq Wild Horse Solar-4</v>
      </c>
      <c r="C5404" s="19" t="s">
        <v>1230</v>
      </c>
      <c r="E5404" s="27">
        <v>43220</v>
      </c>
      <c r="F5404" s="249">
        <v>180679.23</v>
      </c>
      <c r="G5404" s="67">
        <v>2.0399999999999998E-2</v>
      </c>
      <c r="H5404" s="250">
        <v>307.16000000000003</v>
      </c>
      <c r="I5404" s="249">
        <f t="shared" si="1818"/>
        <v>180679.23</v>
      </c>
      <c r="J5404" s="67">
        <f t="shared" si="1803"/>
        <v>2.0399999999999998E-2</v>
      </c>
      <c r="K5404" s="259">
        <f t="shared" si="1819"/>
        <v>307.15469100000001</v>
      </c>
      <c r="L5404" s="250">
        <f t="shared" si="1816"/>
        <v>-0.01</v>
      </c>
      <c r="M5404" s="19" t="s">
        <v>1260</v>
      </c>
      <c r="O5404" s="32" t="str">
        <f t="shared" si="1820"/>
        <v>E362</v>
      </c>
      <c r="P5404" s="318"/>
      <c r="T5404" s="19" t="s">
        <v>1260</v>
      </c>
    </row>
    <row r="5405" spans="1:20" outlineLevel="2" x14ac:dyDescent="0.25">
      <c r="A5405" t="s">
        <v>436</v>
      </c>
      <c r="B5405" t="str">
        <f t="shared" si="1817"/>
        <v>E3620 DST Sub Eq Wild Horse Solar-5</v>
      </c>
      <c r="C5405" s="19" t="s">
        <v>1230</v>
      </c>
      <c r="E5405" s="27">
        <v>43251</v>
      </c>
      <c r="F5405" s="249">
        <v>180679.23</v>
      </c>
      <c r="G5405" s="67">
        <v>2.0399999999999998E-2</v>
      </c>
      <c r="H5405" s="250">
        <v>307.16000000000003</v>
      </c>
      <c r="I5405" s="249">
        <f t="shared" si="1818"/>
        <v>180679.23</v>
      </c>
      <c r="J5405" s="67">
        <f t="shared" si="1803"/>
        <v>2.0399999999999998E-2</v>
      </c>
      <c r="K5405" s="259">
        <f t="shared" si="1819"/>
        <v>307.15469100000001</v>
      </c>
      <c r="L5405" s="250">
        <f t="shared" si="1816"/>
        <v>-0.01</v>
      </c>
      <c r="M5405" s="19" t="s">
        <v>1260</v>
      </c>
      <c r="O5405" s="32" t="str">
        <f t="shared" si="1820"/>
        <v>E362</v>
      </c>
      <c r="P5405" s="318"/>
      <c r="T5405" s="19" t="s">
        <v>1260</v>
      </c>
    </row>
    <row r="5406" spans="1:20" outlineLevel="2" x14ac:dyDescent="0.25">
      <c r="A5406" t="s">
        <v>436</v>
      </c>
      <c r="B5406" t="str">
        <f t="shared" si="1817"/>
        <v>E3620 DST Sub Eq Wild Horse Solar-6</v>
      </c>
      <c r="C5406" s="19" t="s">
        <v>1230</v>
      </c>
      <c r="E5406" s="27">
        <v>43281</v>
      </c>
      <c r="F5406" s="249">
        <v>180679.23</v>
      </c>
      <c r="G5406" s="67">
        <v>2.0399999999999998E-2</v>
      </c>
      <c r="H5406" s="250">
        <v>307.16000000000003</v>
      </c>
      <c r="I5406" s="249">
        <f t="shared" si="1818"/>
        <v>180679.23</v>
      </c>
      <c r="J5406" s="67">
        <f t="shared" si="1803"/>
        <v>2.0399999999999998E-2</v>
      </c>
      <c r="K5406" s="259">
        <f t="shared" si="1819"/>
        <v>307.15469100000001</v>
      </c>
      <c r="L5406" s="250">
        <f t="shared" si="1816"/>
        <v>-0.01</v>
      </c>
      <c r="M5406" s="19" t="s">
        <v>1260</v>
      </c>
      <c r="O5406" s="32" t="str">
        <f t="shared" si="1820"/>
        <v>E362</v>
      </c>
      <c r="P5406" s="318"/>
      <c r="T5406" s="19" t="s">
        <v>1260</v>
      </c>
    </row>
    <row r="5407" spans="1:20" outlineLevel="2" x14ac:dyDescent="0.25">
      <c r="A5407" t="s">
        <v>436</v>
      </c>
      <c r="B5407" t="str">
        <f t="shared" si="1817"/>
        <v>E3620 DST Sub Eq Wild Horse Solar-7</v>
      </c>
      <c r="C5407" s="19" t="s">
        <v>1230</v>
      </c>
      <c r="E5407" s="27">
        <v>43312</v>
      </c>
      <c r="F5407" s="249">
        <v>180679.23</v>
      </c>
      <c r="G5407" s="67">
        <v>2.0399999999999998E-2</v>
      </c>
      <c r="H5407" s="250">
        <v>307.16000000000003</v>
      </c>
      <c r="I5407" s="249">
        <f t="shared" si="1818"/>
        <v>180679.23</v>
      </c>
      <c r="J5407" s="67">
        <f t="shared" si="1803"/>
        <v>2.0399999999999998E-2</v>
      </c>
      <c r="K5407" s="259">
        <f t="shared" si="1819"/>
        <v>307.15469100000001</v>
      </c>
      <c r="L5407" s="250">
        <f t="shared" si="1816"/>
        <v>-0.01</v>
      </c>
      <c r="M5407" s="19" t="s">
        <v>1260</v>
      </c>
      <c r="O5407" s="32" t="str">
        <f t="shared" si="1820"/>
        <v>E362</v>
      </c>
      <c r="P5407" s="318"/>
      <c r="T5407" s="19" t="s">
        <v>1260</v>
      </c>
    </row>
    <row r="5408" spans="1:20" outlineLevel="2" x14ac:dyDescent="0.25">
      <c r="A5408" t="s">
        <v>436</v>
      </c>
      <c r="B5408" t="str">
        <f t="shared" si="1817"/>
        <v>E3620 DST Sub Eq Wild Horse Solar-8</v>
      </c>
      <c r="C5408" s="19" t="s">
        <v>1230</v>
      </c>
      <c r="E5408" s="27">
        <v>43343</v>
      </c>
      <c r="F5408" s="249">
        <v>180679.23</v>
      </c>
      <c r="G5408" s="67">
        <v>2.0399999999999998E-2</v>
      </c>
      <c r="H5408" s="250">
        <v>307.16000000000003</v>
      </c>
      <c r="I5408" s="249">
        <f t="shared" si="1818"/>
        <v>180679.23</v>
      </c>
      <c r="J5408" s="67">
        <f t="shared" si="1803"/>
        <v>2.0399999999999998E-2</v>
      </c>
      <c r="K5408" s="259">
        <f t="shared" si="1819"/>
        <v>307.15469100000001</v>
      </c>
      <c r="L5408" s="250">
        <f t="shared" si="1816"/>
        <v>-0.01</v>
      </c>
      <c r="M5408" s="19" t="s">
        <v>1260</v>
      </c>
      <c r="O5408" s="32" t="str">
        <f t="shared" si="1820"/>
        <v>E362</v>
      </c>
      <c r="P5408" s="318"/>
      <c r="T5408" s="19" t="s">
        <v>1260</v>
      </c>
    </row>
    <row r="5409" spans="1:20" outlineLevel="2" x14ac:dyDescent="0.25">
      <c r="A5409" t="s">
        <v>436</v>
      </c>
      <c r="B5409" t="str">
        <f t="shared" si="1817"/>
        <v>E3620 DST Sub Eq Wild Horse Solar-9</v>
      </c>
      <c r="C5409" s="19" t="s">
        <v>1230</v>
      </c>
      <c r="E5409" s="27">
        <v>43373</v>
      </c>
      <c r="F5409" s="249">
        <v>180679.23</v>
      </c>
      <c r="G5409" s="67">
        <v>2.0399999999999998E-2</v>
      </c>
      <c r="H5409" s="250">
        <v>307.16000000000003</v>
      </c>
      <c r="I5409" s="249">
        <f t="shared" si="1818"/>
        <v>180679.23</v>
      </c>
      <c r="J5409" s="67">
        <f t="shared" si="1803"/>
        <v>2.0399999999999998E-2</v>
      </c>
      <c r="K5409" s="259">
        <f t="shared" si="1819"/>
        <v>307.15469100000001</v>
      </c>
      <c r="L5409" s="250">
        <f t="shared" si="1816"/>
        <v>-0.01</v>
      </c>
      <c r="M5409" s="19" t="s">
        <v>1260</v>
      </c>
      <c r="O5409" s="32" t="str">
        <f t="shared" si="1820"/>
        <v>E362</v>
      </c>
      <c r="P5409" s="318"/>
      <c r="T5409" s="19" t="s">
        <v>1260</v>
      </c>
    </row>
    <row r="5410" spans="1:20" outlineLevel="2" x14ac:dyDescent="0.25">
      <c r="A5410" t="s">
        <v>436</v>
      </c>
      <c r="B5410" t="str">
        <f t="shared" si="1817"/>
        <v>E3620 DST Sub Eq Wild Horse Solar-10</v>
      </c>
      <c r="C5410" s="19" t="s">
        <v>1230</v>
      </c>
      <c r="E5410" s="27">
        <v>43404</v>
      </c>
      <c r="F5410" s="249">
        <v>180679.23</v>
      </c>
      <c r="G5410" s="67">
        <v>2.0399999999999998E-2</v>
      </c>
      <c r="H5410" s="250">
        <v>307.16000000000003</v>
      </c>
      <c r="I5410" s="249">
        <f t="shared" si="1818"/>
        <v>180679.23</v>
      </c>
      <c r="J5410" s="67">
        <f t="shared" si="1803"/>
        <v>2.0399999999999998E-2</v>
      </c>
      <c r="K5410" s="259">
        <f t="shared" si="1819"/>
        <v>307.15469100000001</v>
      </c>
      <c r="L5410" s="250">
        <f t="shared" si="1816"/>
        <v>-0.01</v>
      </c>
      <c r="M5410" s="19" t="s">
        <v>1260</v>
      </c>
      <c r="O5410" s="32" t="str">
        <f t="shared" si="1820"/>
        <v>E362</v>
      </c>
      <c r="P5410" s="318"/>
      <c r="T5410" s="19" t="s">
        <v>1260</v>
      </c>
    </row>
    <row r="5411" spans="1:20" outlineLevel="2" x14ac:dyDescent="0.25">
      <c r="A5411" t="s">
        <v>436</v>
      </c>
      <c r="B5411" t="str">
        <f t="shared" si="1817"/>
        <v>E3620 DST Sub Eq Wild Horse Solar-11</v>
      </c>
      <c r="C5411" s="19" t="s">
        <v>1230</v>
      </c>
      <c r="E5411" s="27">
        <v>43434</v>
      </c>
      <c r="F5411" s="249">
        <v>180679.23</v>
      </c>
      <c r="G5411" s="67">
        <v>2.0399999999999998E-2</v>
      </c>
      <c r="H5411" s="250">
        <v>307.16000000000003</v>
      </c>
      <c r="I5411" s="249">
        <f t="shared" si="1818"/>
        <v>180679.23</v>
      </c>
      <c r="J5411" s="67">
        <f t="shared" si="1803"/>
        <v>2.0399999999999998E-2</v>
      </c>
      <c r="K5411" s="259">
        <f t="shared" si="1819"/>
        <v>307.15469100000001</v>
      </c>
      <c r="L5411" s="250">
        <f t="shared" si="1816"/>
        <v>-0.01</v>
      </c>
      <c r="M5411" s="19" t="s">
        <v>1260</v>
      </c>
      <c r="O5411" s="32" t="str">
        <f t="shared" si="1820"/>
        <v>E362</v>
      </c>
      <c r="P5411" s="318"/>
      <c r="T5411" s="19" t="s">
        <v>1260</v>
      </c>
    </row>
    <row r="5412" spans="1:20" outlineLevel="2" x14ac:dyDescent="0.25">
      <c r="A5412" t="s">
        <v>436</v>
      </c>
      <c r="B5412" t="str">
        <f t="shared" si="1817"/>
        <v>E3620 DST Sub Eq Wild Horse Solar-12</v>
      </c>
      <c r="C5412" s="19" t="s">
        <v>1230</v>
      </c>
      <c r="E5412" s="27">
        <v>43465</v>
      </c>
      <c r="F5412" s="249">
        <v>180679.23</v>
      </c>
      <c r="G5412" s="67">
        <v>2.0399999999999998E-2</v>
      </c>
      <c r="H5412" s="250">
        <v>307.16000000000003</v>
      </c>
      <c r="I5412" s="249">
        <f t="shared" si="1818"/>
        <v>180679.23</v>
      </c>
      <c r="J5412" s="67">
        <f t="shared" si="1803"/>
        <v>2.0399999999999998E-2</v>
      </c>
      <c r="K5412" s="259">
        <f t="shared" si="1819"/>
        <v>307.15469100000001</v>
      </c>
      <c r="L5412" s="250">
        <f t="shared" si="1816"/>
        <v>-0.01</v>
      </c>
      <c r="M5412" s="19" t="s">
        <v>1260</v>
      </c>
      <c r="O5412" s="32" t="str">
        <f t="shared" si="1820"/>
        <v>E362</v>
      </c>
      <c r="P5412" s="318"/>
      <c r="T5412" s="19" t="s">
        <v>1260</v>
      </c>
    </row>
    <row r="5413" spans="1:20" s="19" customFormat="1" ht="15.75" outlineLevel="1" thickBot="1" x14ac:dyDescent="0.3">
      <c r="A5413" s="28" t="s">
        <v>1039</v>
      </c>
      <c r="C5413" s="20" t="s">
        <v>1236</v>
      </c>
      <c r="E5413" s="104" t="s">
        <v>1266</v>
      </c>
      <c r="F5413" s="29"/>
      <c r="G5413" s="30"/>
      <c r="H5413" s="41">
        <f>SUBTOTAL(9,H5401:H5412)</f>
        <v>3685.9199999999996</v>
      </c>
      <c r="I5413" s="29"/>
      <c r="J5413" s="30">
        <f t="shared" si="1803"/>
        <v>0</v>
      </c>
      <c r="K5413" s="41">
        <f>SUBTOTAL(9,K5401:K5412)</f>
        <v>3685.8562920000008</v>
      </c>
      <c r="L5413" s="41">
        <f t="shared" si="1816"/>
        <v>-0.06</v>
      </c>
      <c r="O5413" s="32" t="str">
        <f>LEFT(A5413,5)</f>
        <v>E3620</v>
      </c>
      <c r="P5413" s="318">
        <f>-L5413/2</f>
        <v>0.03</v>
      </c>
    </row>
    <row r="5414" spans="1:20" ht="15.75" outlineLevel="2" thickTop="1" x14ac:dyDescent="0.25">
      <c r="A5414" t="s">
        <v>437</v>
      </c>
      <c r="B5414" t="str">
        <f t="shared" ref="B5414:B5425" si="1821">CONCATENATE(A5414,"-",MONTH(E5414))</f>
        <v>E3620 DST Substation Equipment-1</v>
      </c>
      <c r="C5414" s="19" t="s">
        <v>1230</v>
      </c>
      <c r="E5414" s="27">
        <v>43131</v>
      </c>
      <c r="F5414" s="249">
        <v>450905685.42000002</v>
      </c>
      <c r="G5414" s="67">
        <v>2.0399999999999998E-2</v>
      </c>
      <c r="H5414" s="250">
        <v>766539.67</v>
      </c>
      <c r="I5414" s="249">
        <f t="shared" ref="I5414:I5425" si="1822">VLOOKUP(CONCATENATE(A5414,"-12"),$B$6:$F$7816,5,FALSE)</f>
        <v>468068051.74000001</v>
      </c>
      <c r="J5414" s="67">
        <f t="shared" si="1803"/>
        <v>2.0399999999999998E-2</v>
      </c>
      <c r="K5414" s="259">
        <f t="shared" ref="K5414:K5425" si="1823">I5414*J5414/12</f>
        <v>795715.68795799988</v>
      </c>
      <c r="L5414" s="250">
        <f t="shared" si="1816"/>
        <v>29176.02</v>
      </c>
      <c r="M5414" s="19" t="s">
        <v>1260</v>
      </c>
      <c r="O5414" s="32" t="str">
        <f t="shared" ref="O5414:O5425" si="1824">LEFT(A5414,4)</f>
        <v>E362</v>
      </c>
      <c r="P5414" s="318"/>
      <c r="T5414" s="19" t="s">
        <v>1260</v>
      </c>
    </row>
    <row r="5415" spans="1:20" outlineLevel="2" x14ac:dyDescent="0.25">
      <c r="A5415" t="s">
        <v>437</v>
      </c>
      <c r="B5415" t="str">
        <f t="shared" si="1821"/>
        <v>E3620 DST Substation Equipment-2</v>
      </c>
      <c r="C5415" s="19" t="s">
        <v>1230</v>
      </c>
      <c r="E5415" s="27">
        <v>43159</v>
      </c>
      <c r="F5415" s="249">
        <v>452568580.72000003</v>
      </c>
      <c r="G5415" s="67">
        <v>2.0399999999999998E-2</v>
      </c>
      <c r="H5415" s="250">
        <v>769366.59000000008</v>
      </c>
      <c r="I5415" s="249">
        <f t="shared" si="1822"/>
        <v>468068051.74000001</v>
      </c>
      <c r="J5415" s="67">
        <f t="shared" si="1803"/>
        <v>2.0399999999999998E-2</v>
      </c>
      <c r="K5415" s="259">
        <f t="shared" si="1823"/>
        <v>795715.68795799988</v>
      </c>
      <c r="L5415" s="250">
        <f t="shared" si="1816"/>
        <v>26349.1</v>
      </c>
      <c r="M5415" s="19" t="s">
        <v>1260</v>
      </c>
      <c r="O5415" s="32" t="str">
        <f t="shared" si="1824"/>
        <v>E362</v>
      </c>
      <c r="P5415" s="318"/>
      <c r="T5415" s="19" t="s">
        <v>1260</v>
      </c>
    </row>
    <row r="5416" spans="1:20" outlineLevel="2" x14ac:dyDescent="0.25">
      <c r="A5416" t="s">
        <v>437</v>
      </c>
      <c r="B5416" t="str">
        <f t="shared" si="1821"/>
        <v>E3620 DST Substation Equipment-3</v>
      </c>
      <c r="C5416" s="19" t="s">
        <v>1230</v>
      </c>
      <c r="E5416" s="27">
        <v>43190</v>
      </c>
      <c r="F5416" s="249">
        <v>453959100.5</v>
      </c>
      <c r="G5416" s="67">
        <v>2.0399999999999998E-2</v>
      </c>
      <c r="H5416" s="250">
        <v>771730.47</v>
      </c>
      <c r="I5416" s="249">
        <f t="shared" si="1822"/>
        <v>468068051.74000001</v>
      </c>
      <c r="J5416" s="67">
        <f t="shared" si="1803"/>
        <v>2.0399999999999998E-2</v>
      </c>
      <c r="K5416" s="259">
        <f t="shared" si="1823"/>
        <v>795715.68795799988</v>
      </c>
      <c r="L5416" s="250">
        <f t="shared" si="1816"/>
        <v>23985.22</v>
      </c>
      <c r="M5416" s="19" t="s">
        <v>1260</v>
      </c>
      <c r="O5416" s="32" t="str">
        <f t="shared" si="1824"/>
        <v>E362</v>
      </c>
      <c r="P5416" s="318"/>
      <c r="T5416" s="19" t="s">
        <v>1260</v>
      </c>
    </row>
    <row r="5417" spans="1:20" outlineLevel="2" x14ac:dyDescent="0.25">
      <c r="A5417" t="s">
        <v>437</v>
      </c>
      <c r="B5417" t="str">
        <f t="shared" si="1821"/>
        <v>E3620 DST Substation Equipment-4</v>
      </c>
      <c r="C5417" s="19" t="s">
        <v>1230</v>
      </c>
      <c r="E5417" s="27">
        <v>43220</v>
      </c>
      <c r="F5417" s="249">
        <v>453765491.45999998</v>
      </c>
      <c r="G5417" s="67">
        <v>2.0399999999999998E-2</v>
      </c>
      <c r="H5417" s="250">
        <v>771401.34</v>
      </c>
      <c r="I5417" s="249">
        <f t="shared" si="1822"/>
        <v>468068051.74000001</v>
      </c>
      <c r="J5417" s="67">
        <f t="shared" si="1803"/>
        <v>2.0399999999999998E-2</v>
      </c>
      <c r="K5417" s="259">
        <f t="shared" si="1823"/>
        <v>795715.68795799988</v>
      </c>
      <c r="L5417" s="250">
        <f t="shared" si="1816"/>
        <v>24314.35</v>
      </c>
      <c r="M5417" s="19" t="s">
        <v>1260</v>
      </c>
      <c r="O5417" s="32" t="str">
        <f t="shared" si="1824"/>
        <v>E362</v>
      </c>
      <c r="P5417" s="318"/>
      <c r="T5417" s="19" t="s">
        <v>1260</v>
      </c>
    </row>
    <row r="5418" spans="1:20" outlineLevel="2" x14ac:dyDescent="0.25">
      <c r="A5418" t="s">
        <v>437</v>
      </c>
      <c r="B5418" t="str">
        <f t="shared" si="1821"/>
        <v>E3620 DST Substation Equipment-5</v>
      </c>
      <c r="C5418" s="19" t="s">
        <v>1230</v>
      </c>
      <c r="E5418" s="27">
        <v>43251</v>
      </c>
      <c r="F5418" s="249">
        <v>455915006.91000003</v>
      </c>
      <c r="G5418" s="67">
        <v>2.0399999999999998E-2</v>
      </c>
      <c r="H5418" s="250">
        <v>775055.51</v>
      </c>
      <c r="I5418" s="249">
        <f t="shared" si="1822"/>
        <v>468068051.74000001</v>
      </c>
      <c r="J5418" s="67">
        <f t="shared" si="1803"/>
        <v>2.0399999999999998E-2</v>
      </c>
      <c r="K5418" s="259">
        <f t="shared" si="1823"/>
        <v>795715.68795799988</v>
      </c>
      <c r="L5418" s="250">
        <f t="shared" si="1816"/>
        <v>20660.18</v>
      </c>
      <c r="M5418" s="19" t="s">
        <v>1260</v>
      </c>
      <c r="O5418" s="32" t="str">
        <f t="shared" si="1824"/>
        <v>E362</v>
      </c>
      <c r="P5418" s="318"/>
      <c r="T5418" s="19" t="s">
        <v>1260</v>
      </c>
    </row>
    <row r="5419" spans="1:20" outlineLevel="2" x14ac:dyDescent="0.25">
      <c r="A5419" t="s">
        <v>437</v>
      </c>
      <c r="B5419" t="str">
        <f t="shared" si="1821"/>
        <v>E3620 DST Substation Equipment-6</v>
      </c>
      <c r="C5419" s="19" t="s">
        <v>1230</v>
      </c>
      <c r="E5419" s="27">
        <v>43281</v>
      </c>
      <c r="F5419" s="249">
        <v>456986756.26999998</v>
      </c>
      <c r="G5419" s="67">
        <v>2.0399999999999998E-2</v>
      </c>
      <c r="H5419" s="250">
        <v>776877.48</v>
      </c>
      <c r="I5419" s="249">
        <f t="shared" si="1822"/>
        <v>468068051.74000001</v>
      </c>
      <c r="J5419" s="67">
        <f t="shared" si="1803"/>
        <v>2.0399999999999998E-2</v>
      </c>
      <c r="K5419" s="259">
        <f t="shared" si="1823"/>
        <v>795715.68795799988</v>
      </c>
      <c r="L5419" s="250">
        <f t="shared" si="1816"/>
        <v>18838.21</v>
      </c>
      <c r="M5419" s="19" t="s">
        <v>1260</v>
      </c>
      <c r="O5419" s="32" t="str">
        <f t="shared" si="1824"/>
        <v>E362</v>
      </c>
      <c r="P5419" s="318"/>
      <c r="T5419" s="19" t="s">
        <v>1260</v>
      </c>
    </row>
    <row r="5420" spans="1:20" outlineLevel="2" x14ac:dyDescent="0.25">
      <c r="A5420" t="s">
        <v>437</v>
      </c>
      <c r="B5420" t="str">
        <f t="shared" si="1821"/>
        <v>E3620 DST Substation Equipment-7</v>
      </c>
      <c r="C5420" s="19" t="s">
        <v>1230</v>
      </c>
      <c r="E5420" s="27">
        <v>43312</v>
      </c>
      <c r="F5420" s="249">
        <v>455999369.42000002</v>
      </c>
      <c r="G5420" s="67">
        <v>2.0399999999999998E-2</v>
      </c>
      <c r="H5420" s="250">
        <v>775198.92999999993</v>
      </c>
      <c r="I5420" s="249">
        <f t="shared" si="1822"/>
        <v>468068051.74000001</v>
      </c>
      <c r="J5420" s="67">
        <f t="shared" si="1803"/>
        <v>2.0399999999999998E-2</v>
      </c>
      <c r="K5420" s="259">
        <f t="shared" si="1823"/>
        <v>795715.68795799988</v>
      </c>
      <c r="L5420" s="250">
        <f t="shared" si="1816"/>
        <v>20516.759999999998</v>
      </c>
      <c r="M5420" s="19" t="s">
        <v>1260</v>
      </c>
      <c r="O5420" s="32" t="str">
        <f t="shared" si="1824"/>
        <v>E362</v>
      </c>
      <c r="P5420" s="318"/>
      <c r="T5420" s="19" t="s">
        <v>1260</v>
      </c>
    </row>
    <row r="5421" spans="1:20" outlineLevel="2" x14ac:dyDescent="0.25">
      <c r="A5421" t="s">
        <v>437</v>
      </c>
      <c r="B5421" t="str">
        <f t="shared" si="1821"/>
        <v>E3620 DST Substation Equipment-8</v>
      </c>
      <c r="C5421" s="19" t="s">
        <v>1230</v>
      </c>
      <c r="E5421" s="27">
        <v>43343</v>
      </c>
      <c r="F5421" s="249">
        <v>456231148.68000001</v>
      </c>
      <c r="G5421" s="67">
        <v>2.0399999999999998E-2</v>
      </c>
      <c r="H5421" s="250">
        <v>775592.95000000007</v>
      </c>
      <c r="I5421" s="249">
        <f t="shared" si="1822"/>
        <v>468068051.74000001</v>
      </c>
      <c r="J5421" s="67">
        <f t="shared" si="1803"/>
        <v>2.0399999999999998E-2</v>
      </c>
      <c r="K5421" s="259">
        <f t="shared" si="1823"/>
        <v>795715.68795799988</v>
      </c>
      <c r="L5421" s="250">
        <f t="shared" si="1816"/>
        <v>20122.740000000002</v>
      </c>
      <c r="M5421" s="19" t="s">
        <v>1260</v>
      </c>
      <c r="O5421" s="32" t="str">
        <f t="shared" si="1824"/>
        <v>E362</v>
      </c>
      <c r="P5421" s="318"/>
      <c r="T5421" s="19" t="s">
        <v>1260</v>
      </c>
    </row>
    <row r="5422" spans="1:20" outlineLevel="2" x14ac:dyDescent="0.25">
      <c r="A5422" t="s">
        <v>437</v>
      </c>
      <c r="B5422" t="str">
        <f t="shared" si="1821"/>
        <v>E3620 DST Substation Equipment-9</v>
      </c>
      <c r="C5422" s="19" t="s">
        <v>1230</v>
      </c>
      <c r="E5422" s="27">
        <v>43373</v>
      </c>
      <c r="F5422" s="249">
        <v>457579800.63</v>
      </c>
      <c r="G5422" s="67">
        <v>2.0399999999999998E-2</v>
      </c>
      <c r="H5422" s="250">
        <v>777885.67</v>
      </c>
      <c r="I5422" s="249">
        <f t="shared" si="1822"/>
        <v>468068051.74000001</v>
      </c>
      <c r="J5422" s="67">
        <f t="shared" ref="J5422:J5485" si="1825">G5422</f>
        <v>2.0399999999999998E-2</v>
      </c>
      <c r="K5422" s="259">
        <f t="shared" si="1823"/>
        <v>795715.68795799988</v>
      </c>
      <c r="L5422" s="250">
        <f t="shared" si="1816"/>
        <v>17830.02</v>
      </c>
      <c r="M5422" s="19" t="s">
        <v>1260</v>
      </c>
      <c r="O5422" s="32" t="str">
        <f t="shared" si="1824"/>
        <v>E362</v>
      </c>
      <c r="P5422" s="318"/>
      <c r="T5422" s="19" t="s">
        <v>1260</v>
      </c>
    </row>
    <row r="5423" spans="1:20" outlineLevel="2" x14ac:dyDescent="0.25">
      <c r="A5423" t="s">
        <v>437</v>
      </c>
      <c r="B5423" t="str">
        <f t="shared" si="1821"/>
        <v>E3620 DST Substation Equipment-10</v>
      </c>
      <c r="C5423" s="19" t="s">
        <v>1230</v>
      </c>
      <c r="E5423" s="27">
        <v>43404</v>
      </c>
      <c r="F5423" s="249">
        <v>461160828.20999998</v>
      </c>
      <c r="G5423" s="67">
        <v>2.0399999999999998E-2</v>
      </c>
      <c r="H5423" s="250">
        <v>783973.41</v>
      </c>
      <c r="I5423" s="249">
        <f t="shared" si="1822"/>
        <v>468068051.74000001</v>
      </c>
      <c r="J5423" s="67">
        <f t="shared" si="1825"/>
        <v>2.0399999999999998E-2</v>
      </c>
      <c r="K5423" s="259">
        <f t="shared" si="1823"/>
        <v>795715.68795799988</v>
      </c>
      <c r="L5423" s="250">
        <f t="shared" si="1816"/>
        <v>11742.28</v>
      </c>
      <c r="M5423" s="19" t="s">
        <v>1260</v>
      </c>
      <c r="O5423" s="32" t="str">
        <f t="shared" si="1824"/>
        <v>E362</v>
      </c>
      <c r="P5423" s="318"/>
      <c r="T5423" s="19" t="s">
        <v>1260</v>
      </c>
    </row>
    <row r="5424" spans="1:20" outlineLevel="2" x14ac:dyDescent="0.25">
      <c r="A5424" t="s">
        <v>437</v>
      </c>
      <c r="B5424" t="str">
        <f t="shared" si="1821"/>
        <v>E3620 DST Substation Equipment-11</v>
      </c>
      <c r="C5424" s="19" t="s">
        <v>1230</v>
      </c>
      <c r="E5424" s="27">
        <v>43434</v>
      </c>
      <c r="F5424" s="249">
        <v>464275909.05000001</v>
      </c>
      <c r="G5424" s="67">
        <v>2.0399999999999998E-2</v>
      </c>
      <c r="H5424" s="250">
        <v>789269.05</v>
      </c>
      <c r="I5424" s="249">
        <f t="shared" si="1822"/>
        <v>468068051.74000001</v>
      </c>
      <c r="J5424" s="67">
        <f t="shared" si="1825"/>
        <v>2.0399999999999998E-2</v>
      </c>
      <c r="K5424" s="259">
        <f t="shared" si="1823"/>
        <v>795715.68795799988</v>
      </c>
      <c r="L5424" s="250">
        <f t="shared" si="1816"/>
        <v>6446.64</v>
      </c>
      <c r="M5424" s="19" t="s">
        <v>1260</v>
      </c>
      <c r="O5424" s="32" t="str">
        <f t="shared" si="1824"/>
        <v>E362</v>
      </c>
      <c r="P5424" s="318"/>
      <c r="T5424" s="19" t="s">
        <v>1260</v>
      </c>
    </row>
    <row r="5425" spans="1:20" outlineLevel="2" x14ac:dyDescent="0.25">
      <c r="A5425" t="s">
        <v>437</v>
      </c>
      <c r="B5425" t="str">
        <f t="shared" si="1821"/>
        <v>E3620 DST Substation Equipment-12</v>
      </c>
      <c r="C5425" s="19" t="s">
        <v>1230</v>
      </c>
      <c r="E5425" s="27">
        <v>43465</v>
      </c>
      <c r="F5425" s="249">
        <v>468068051.74000001</v>
      </c>
      <c r="G5425" s="67">
        <v>2.0399999999999998E-2</v>
      </c>
      <c r="H5425" s="250">
        <v>795715.69</v>
      </c>
      <c r="I5425" s="249">
        <f t="shared" si="1822"/>
        <v>468068051.74000001</v>
      </c>
      <c r="J5425" s="67">
        <f t="shared" si="1825"/>
        <v>2.0399999999999998E-2</v>
      </c>
      <c r="K5425" s="259">
        <f t="shared" si="1823"/>
        <v>795715.68795799988</v>
      </c>
      <c r="L5425" s="250">
        <f t="shared" si="1816"/>
        <v>0</v>
      </c>
      <c r="M5425" s="19" t="s">
        <v>1260</v>
      </c>
      <c r="O5425" s="32" t="str">
        <f t="shared" si="1824"/>
        <v>E362</v>
      </c>
      <c r="P5425" s="318"/>
      <c r="T5425" s="19" t="s">
        <v>1260</v>
      </c>
    </row>
    <row r="5426" spans="1:20" s="19" customFormat="1" ht="15.75" outlineLevel="1" thickBot="1" x14ac:dyDescent="0.3">
      <c r="A5426" s="28" t="s">
        <v>1040</v>
      </c>
      <c r="C5426" s="20" t="s">
        <v>1236</v>
      </c>
      <c r="E5426" s="104" t="s">
        <v>1266</v>
      </c>
      <c r="F5426" s="29"/>
      <c r="G5426" s="30"/>
      <c r="H5426" s="41">
        <f>SUBTOTAL(9,H5414:H5425)</f>
        <v>9328606.7599999998</v>
      </c>
      <c r="I5426" s="29"/>
      <c r="J5426" s="30">
        <f t="shared" si="1825"/>
        <v>0</v>
      </c>
      <c r="K5426" s="41">
        <f>SUBTOTAL(9,K5414:K5425)</f>
        <v>9548588.2554960009</v>
      </c>
      <c r="L5426" s="41">
        <f t="shared" si="1816"/>
        <v>219981.5</v>
      </c>
      <c r="O5426" s="32" t="str">
        <f>LEFT(A5426,5)</f>
        <v>E3620</v>
      </c>
      <c r="P5426" s="318">
        <f>-L5426/2</f>
        <v>-109990.75</v>
      </c>
    </row>
    <row r="5427" spans="1:20" ht="15.75" outlineLevel="2" thickTop="1" x14ac:dyDescent="0.25">
      <c r="A5427" t="s">
        <v>438</v>
      </c>
      <c r="B5427" t="str">
        <f t="shared" ref="B5427:B5438" si="1826">CONCATENATE(A5427,"-",MONTH(E5427))</f>
        <v>E3630 DST Battery Storage Equipment-1</v>
      </c>
      <c r="C5427" s="19" t="s">
        <v>1230</v>
      </c>
      <c r="E5427" s="27">
        <v>43131</v>
      </c>
      <c r="F5427" s="249">
        <v>1048272.11</v>
      </c>
      <c r="G5427" s="67">
        <v>4.99E-2</v>
      </c>
      <c r="H5427" s="250">
        <v>4359.0600000000004</v>
      </c>
      <c r="I5427" s="249">
        <f t="shared" ref="I5427:I5438" si="1827">VLOOKUP(CONCATENATE(A5427,"-12"),$B$6:$F$7816,5,FALSE)</f>
        <v>1101221.1299999999</v>
      </c>
      <c r="J5427" s="67">
        <f t="shared" si="1825"/>
        <v>4.99E-2</v>
      </c>
      <c r="K5427" s="259">
        <f t="shared" ref="K5427:K5438" si="1828">I5427*J5427/12</f>
        <v>4579.2445322499998</v>
      </c>
      <c r="L5427" s="250">
        <f t="shared" si="1816"/>
        <v>220.18</v>
      </c>
      <c r="M5427" s="19" t="s">
        <v>1260</v>
      </c>
      <c r="O5427" s="32" t="str">
        <f t="shared" ref="O5427:O5438" si="1829">LEFT(A5427,4)</f>
        <v>E363</v>
      </c>
      <c r="P5427" s="318"/>
      <c r="T5427" s="19" t="s">
        <v>1260</v>
      </c>
    </row>
    <row r="5428" spans="1:20" outlineLevel="2" x14ac:dyDescent="0.25">
      <c r="A5428" t="s">
        <v>438</v>
      </c>
      <c r="B5428" t="str">
        <f t="shared" si="1826"/>
        <v>E3630 DST Battery Storage Equipment-2</v>
      </c>
      <c r="C5428" s="19" t="s">
        <v>1230</v>
      </c>
      <c r="E5428" s="27">
        <v>43159</v>
      </c>
      <c r="F5428" s="249">
        <v>1048272.11</v>
      </c>
      <c r="G5428" s="67">
        <v>4.99E-2</v>
      </c>
      <c r="H5428" s="250">
        <v>4359.0600000000004</v>
      </c>
      <c r="I5428" s="249">
        <f t="shared" si="1827"/>
        <v>1101221.1299999999</v>
      </c>
      <c r="J5428" s="67">
        <f t="shared" si="1825"/>
        <v>4.99E-2</v>
      </c>
      <c r="K5428" s="259">
        <f t="shared" si="1828"/>
        <v>4579.2445322499998</v>
      </c>
      <c r="L5428" s="250">
        <f t="shared" si="1816"/>
        <v>220.18</v>
      </c>
      <c r="M5428" s="19" t="s">
        <v>1260</v>
      </c>
      <c r="O5428" s="32" t="str">
        <f t="shared" si="1829"/>
        <v>E363</v>
      </c>
      <c r="P5428" s="318"/>
      <c r="T5428" s="19" t="s">
        <v>1260</v>
      </c>
    </row>
    <row r="5429" spans="1:20" outlineLevel="2" x14ac:dyDescent="0.25">
      <c r="A5429" t="s">
        <v>438</v>
      </c>
      <c r="B5429" t="str">
        <f t="shared" si="1826"/>
        <v>E3630 DST Battery Storage Equipment-3</v>
      </c>
      <c r="C5429" s="19" t="s">
        <v>1230</v>
      </c>
      <c r="E5429" s="27">
        <v>43190</v>
      </c>
      <c r="F5429" s="249">
        <v>1074746.6200000001</v>
      </c>
      <c r="G5429" s="67">
        <v>4.99E-2</v>
      </c>
      <c r="H5429" s="250">
        <v>4469.1499999999996</v>
      </c>
      <c r="I5429" s="249">
        <f t="shared" si="1827"/>
        <v>1101221.1299999999</v>
      </c>
      <c r="J5429" s="67">
        <f t="shared" si="1825"/>
        <v>4.99E-2</v>
      </c>
      <c r="K5429" s="259">
        <f t="shared" si="1828"/>
        <v>4579.2445322499998</v>
      </c>
      <c r="L5429" s="250">
        <f t="shared" si="1816"/>
        <v>110.09</v>
      </c>
      <c r="M5429" s="19" t="s">
        <v>1260</v>
      </c>
      <c r="O5429" s="32" t="str">
        <f t="shared" si="1829"/>
        <v>E363</v>
      </c>
      <c r="P5429" s="318"/>
      <c r="T5429" s="19" t="s">
        <v>1260</v>
      </c>
    </row>
    <row r="5430" spans="1:20" outlineLevel="2" x14ac:dyDescent="0.25">
      <c r="A5430" t="s">
        <v>438</v>
      </c>
      <c r="B5430" t="str">
        <f t="shared" si="1826"/>
        <v>E3630 DST Battery Storage Equipment-4</v>
      </c>
      <c r="C5430" s="19" t="s">
        <v>1230</v>
      </c>
      <c r="E5430" s="27">
        <v>43220</v>
      </c>
      <c r="F5430" s="249">
        <v>1101221.1299999999</v>
      </c>
      <c r="G5430" s="67">
        <v>4.99E-2</v>
      </c>
      <c r="H5430" s="250">
        <v>4579.24</v>
      </c>
      <c r="I5430" s="249">
        <f t="shared" si="1827"/>
        <v>1101221.1299999999</v>
      </c>
      <c r="J5430" s="67">
        <f t="shared" si="1825"/>
        <v>4.99E-2</v>
      </c>
      <c r="K5430" s="259">
        <f t="shared" si="1828"/>
        <v>4579.2445322499998</v>
      </c>
      <c r="L5430" s="250">
        <f t="shared" si="1816"/>
        <v>0</v>
      </c>
      <c r="M5430" s="19" t="s">
        <v>1260</v>
      </c>
      <c r="O5430" s="32" t="str">
        <f t="shared" si="1829"/>
        <v>E363</v>
      </c>
      <c r="P5430" s="318"/>
      <c r="T5430" s="19" t="s">
        <v>1260</v>
      </c>
    </row>
    <row r="5431" spans="1:20" outlineLevel="2" x14ac:dyDescent="0.25">
      <c r="A5431" t="s">
        <v>438</v>
      </c>
      <c r="B5431" t="str">
        <f t="shared" si="1826"/>
        <v>E3630 DST Battery Storage Equipment-5</v>
      </c>
      <c r="C5431" s="19" t="s">
        <v>1230</v>
      </c>
      <c r="E5431" s="27">
        <v>43251</v>
      </c>
      <c r="F5431" s="249">
        <v>1101221.1299999999</v>
      </c>
      <c r="G5431" s="67">
        <v>4.99E-2</v>
      </c>
      <c r="H5431" s="250">
        <v>4579.24</v>
      </c>
      <c r="I5431" s="249">
        <f t="shared" si="1827"/>
        <v>1101221.1299999999</v>
      </c>
      <c r="J5431" s="67">
        <f t="shared" si="1825"/>
        <v>4.99E-2</v>
      </c>
      <c r="K5431" s="259">
        <f t="shared" si="1828"/>
        <v>4579.2445322499998</v>
      </c>
      <c r="L5431" s="250">
        <f t="shared" si="1816"/>
        <v>0</v>
      </c>
      <c r="M5431" s="19" t="s">
        <v>1260</v>
      </c>
      <c r="O5431" s="32" t="str">
        <f t="shared" si="1829"/>
        <v>E363</v>
      </c>
      <c r="P5431" s="318"/>
      <c r="T5431" s="19" t="s">
        <v>1260</v>
      </c>
    </row>
    <row r="5432" spans="1:20" outlineLevel="2" x14ac:dyDescent="0.25">
      <c r="A5432" t="s">
        <v>438</v>
      </c>
      <c r="B5432" t="str">
        <f t="shared" si="1826"/>
        <v>E3630 DST Battery Storage Equipment-6</v>
      </c>
      <c r="C5432" s="19" t="s">
        <v>1230</v>
      </c>
      <c r="E5432" s="27">
        <v>43281</v>
      </c>
      <c r="F5432" s="249">
        <v>1101221.1299999999</v>
      </c>
      <c r="G5432" s="67">
        <v>4.99E-2</v>
      </c>
      <c r="H5432" s="250">
        <v>4579.24</v>
      </c>
      <c r="I5432" s="249">
        <f t="shared" si="1827"/>
        <v>1101221.1299999999</v>
      </c>
      <c r="J5432" s="67">
        <f t="shared" si="1825"/>
        <v>4.99E-2</v>
      </c>
      <c r="K5432" s="259">
        <f t="shared" si="1828"/>
        <v>4579.2445322499998</v>
      </c>
      <c r="L5432" s="250">
        <f t="shared" si="1816"/>
        <v>0</v>
      </c>
      <c r="M5432" s="19" t="s">
        <v>1260</v>
      </c>
      <c r="O5432" s="32" t="str">
        <f t="shared" si="1829"/>
        <v>E363</v>
      </c>
      <c r="P5432" s="318"/>
      <c r="T5432" s="19" t="s">
        <v>1260</v>
      </c>
    </row>
    <row r="5433" spans="1:20" outlineLevel="2" x14ac:dyDescent="0.25">
      <c r="A5433" t="s">
        <v>438</v>
      </c>
      <c r="B5433" t="str">
        <f t="shared" si="1826"/>
        <v>E3630 DST Battery Storage Equipment-7</v>
      </c>
      <c r="C5433" s="19" t="s">
        <v>1230</v>
      </c>
      <c r="E5433" s="27">
        <v>43312</v>
      </c>
      <c r="F5433" s="249">
        <v>1101221.1299999999</v>
      </c>
      <c r="G5433" s="67">
        <v>4.99E-2</v>
      </c>
      <c r="H5433" s="250">
        <v>4579.24</v>
      </c>
      <c r="I5433" s="249">
        <f t="shared" si="1827"/>
        <v>1101221.1299999999</v>
      </c>
      <c r="J5433" s="67">
        <f t="shared" si="1825"/>
        <v>4.99E-2</v>
      </c>
      <c r="K5433" s="259">
        <f t="shared" si="1828"/>
        <v>4579.2445322499998</v>
      </c>
      <c r="L5433" s="250">
        <f t="shared" si="1816"/>
        <v>0</v>
      </c>
      <c r="M5433" s="19" t="s">
        <v>1260</v>
      </c>
      <c r="O5433" s="32" t="str">
        <f t="shared" si="1829"/>
        <v>E363</v>
      </c>
      <c r="P5433" s="318"/>
      <c r="T5433" s="19" t="s">
        <v>1260</v>
      </c>
    </row>
    <row r="5434" spans="1:20" outlineLevel="2" x14ac:dyDescent="0.25">
      <c r="A5434" t="s">
        <v>438</v>
      </c>
      <c r="B5434" t="str">
        <f t="shared" si="1826"/>
        <v>E3630 DST Battery Storage Equipment-8</v>
      </c>
      <c r="C5434" s="19" t="s">
        <v>1230</v>
      </c>
      <c r="E5434" s="27">
        <v>43343</v>
      </c>
      <c r="F5434" s="249">
        <v>1101221.1299999999</v>
      </c>
      <c r="G5434" s="67">
        <v>4.99E-2</v>
      </c>
      <c r="H5434" s="250">
        <v>4579.24</v>
      </c>
      <c r="I5434" s="249">
        <f t="shared" si="1827"/>
        <v>1101221.1299999999</v>
      </c>
      <c r="J5434" s="67">
        <f t="shared" si="1825"/>
        <v>4.99E-2</v>
      </c>
      <c r="K5434" s="259">
        <f t="shared" si="1828"/>
        <v>4579.2445322499998</v>
      </c>
      <c r="L5434" s="250">
        <f t="shared" si="1816"/>
        <v>0</v>
      </c>
      <c r="M5434" s="19" t="s">
        <v>1260</v>
      </c>
      <c r="O5434" s="32" t="str">
        <f t="shared" si="1829"/>
        <v>E363</v>
      </c>
      <c r="P5434" s="318"/>
      <c r="T5434" s="19" t="s">
        <v>1260</v>
      </c>
    </row>
    <row r="5435" spans="1:20" outlineLevel="2" x14ac:dyDescent="0.25">
      <c r="A5435" t="s">
        <v>438</v>
      </c>
      <c r="B5435" t="str">
        <f t="shared" si="1826"/>
        <v>E3630 DST Battery Storage Equipment-9</v>
      </c>
      <c r="C5435" s="19" t="s">
        <v>1230</v>
      </c>
      <c r="E5435" s="27">
        <v>43373</v>
      </c>
      <c r="F5435" s="249">
        <v>1101221.1299999999</v>
      </c>
      <c r="G5435" s="67">
        <v>4.99E-2</v>
      </c>
      <c r="H5435" s="250">
        <v>4579.24</v>
      </c>
      <c r="I5435" s="249">
        <f t="shared" si="1827"/>
        <v>1101221.1299999999</v>
      </c>
      <c r="J5435" s="67">
        <f t="shared" si="1825"/>
        <v>4.99E-2</v>
      </c>
      <c r="K5435" s="259">
        <f t="shared" si="1828"/>
        <v>4579.2445322499998</v>
      </c>
      <c r="L5435" s="250">
        <f t="shared" si="1816"/>
        <v>0</v>
      </c>
      <c r="M5435" s="19" t="s">
        <v>1260</v>
      </c>
      <c r="O5435" s="32" t="str">
        <f t="shared" si="1829"/>
        <v>E363</v>
      </c>
      <c r="P5435" s="318"/>
      <c r="T5435" s="19" t="s">
        <v>1260</v>
      </c>
    </row>
    <row r="5436" spans="1:20" outlineLevel="2" x14ac:dyDescent="0.25">
      <c r="A5436" t="s">
        <v>438</v>
      </c>
      <c r="B5436" t="str">
        <f t="shared" si="1826"/>
        <v>E3630 DST Battery Storage Equipment-10</v>
      </c>
      <c r="C5436" s="19" t="s">
        <v>1230</v>
      </c>
      <c r="E5436" s="27">
        <v>43404</v>
      </c>
      <c r="F5436" s="249">
        <v>1101221.1299999999</v>
      </c>
      <c r="G5436" s="67">
        <v>4.99E-2</v>
      </c>
      <c r="H5436" s="250">
        <v>4579.24</v>
      </c>
      <c r="I5436" s="249">
        <f t="shared" si="1827"/>
        <v>1101221.1299999999</v>
      </c>
      <c r="J5436" s="67">
        <f t="shared" si="1825"/>
        <v>4.99E-2</v>
      </c>
      <c r="K5436" s="259">
        <f t="shared" si="1828"/>
        <v>4579.2445322499998</v>
      </c>
      <c r="L5436" s="250">
        <f t="shared" si="1816"/>
        <v>0</v>
      </c>
      <c r="M5436" s="19" t="s">
        <v>1260</v>
      </c>
      <c r="O5436" s="32" t="str">
        <f t="shared" si="1829"/>
        <v>E363</v>
      </c>
      <c r="P5436" s="318"/>
      <c r="T5436" s="19" t="s">
        <v>1260</v>
      </c>
    </row>
    <row r="5437" spans="1:20" outlineLevel="2" x14ac:dyDescent="0.25">
      <c r="A5437" t="s">
        <v>438</v>
      </c>
      <c r="B5437" t="str">
        <f t="shared" si="1826"/>
        <v>E3630 DST Battery Storage Equipment-11</v>
      </c>
      <c r="C5437" s="19" t="s">
        <v>1230</v>
      </c>
      <c r="E5437" s="27">
        <v>43434</v>
      </c>
      <c r="F5437" s="249">
        <v>1101221.1299999999</v>
      </c>
      <c r="G5437" s="67">
        <v>4.99E-2</v>
      </c>
      <c r="H5437" s="250">
        <v>4579.24</v>
      </c>
      <c r="I5437" s="249">
        <f t="shared" si="1827"/>
        <v>1101221.1299999999</v>
      </c>
      <c r="J5437" s="67">
        <f t="shared" si="1825"/>
        <v>4.99E-2</v>
      </c>
      <c r="K5437" s="259">
        <f t="shared" si="1828"/>
        <v>4579.2445322499998</v>
      </c>
      <c r="L5437" s="250">
        <f t="shared" si="1816"/>
        <v>0</v>
      </c>
      <c r="M5437" s="19" t="s">
        <v>1260</v>
      </c>
      <c r="O5437" s="32" t="str">
        <f t="shared" si="1829"/>
        <v>E363</v>
      </c>
      <c r="P5437" s="318"/>
      <c r="T5437" s="19" t="s">
        <v>1260</v>
      </c>
    </row>
    <row r="5438" spans="1:20" outlineLevel="2" x14ac:dyDescent="0.25">
      <c r="A5438" t="s">
        <v>438</v>
      </c>
      <c r="B5438" t="str">
        <f t="shared" si="1826"/>
        <v>E3630 DST Battery Storage Equipment-12</v>
      </c>
      <c r="C5438" s="19" t="s">
        <v>1230</v>
      </c>
      <c r="E5438" s="27">
        <v>43465</v>
      </c>
      <c r="F5438" s="249">
        <v>1101221.1299999999</v>
      </c>
      <c r="G5438" s="67">
        <v>4.99E-2</v>
      </c>
      <c r="H5438" s="250">
        <v>4579.24</v>
      </c>
      <c r="I5438" s="249">
        <f t="shared" si="1827"/>
        <v>1101221.1299999999</v>
      </c>
      <c r="J5438" s="67">
        <f t="shared" si="1825"/>
        <v>4.99E-2</v>
      </c>
      <c r="K5438" s="259">
        <f t="shared" si="1828"/>
        <v>4579.2445322499998</v>
      </c>
      <c r="L5438" s="250">
        <f t="shared" si="1816"/>
        <v>0</v>
      </c>
      <c r="M5438" s="19" t="s">
        <v>1260</v>
      </c>
      <c r="O5438" s="32" t="str">
        <f t="shared" si="1829"/>
        <v>E363</v>
      </c>
      <c r="P5438" s="318"/>
      <c r="T5438" s="19" t="s">
        <v>1260</v>
      </c>
    </row>
    <row r="5439" spans="1:20" s="19" customFormat="1" ht="15.75" outlineLevel="1" thickBot="1" x14ac:dyDescent="0.3">
      <c r="A5439" s="28" t="s">
        <v>1041</v>
      </c>
      <c r="C5439" s="20" t="s">
        <v>1236</v>
      </c>
      <c r="E5439" s="104" t="s">
        <v>1266</v>
      </c>
      <c r="F5439" s="29"/>
      <c r="G5439" s="30"/>
      <c r="H5439" s="41">
        <f>SUBTOTAL(9,H5427:H5438)</f>
        <v>54400.429999999986</v>
      </c>
      <c r="I5439" s="29"/>
      <c r="J5439" s="30">
        <f t="shared" si="1825"/>
        <v>0</v>
      </c>
      <c r="K5439" s="41">
        <f>SUBTOTAL(9,K5427:K5438)</f>
        <v>54950.934386999994</v>
      </c>
      <c r="L5439" s="41">
        <f t="shared" si="1816"/>
        <v>550.5</v>
      </c>
      <c r="O5439" s="32" t="str">
        <f>LEFT(A5439,5)</f>
        <v>E3630</v>
      </c>
      <c r="P5439" s="318">
        <f>-L5439/2</f>
        <v>-275.25</v>
      </c>
    </row>
    <row r="5440" spans="1:20" ht="15.75" outlineLevel="2" thickTop="1" x14ac:dyDescent="0.25">
      <c r="A5440" t="s">
        <v>439</v>
      </c>
      <c r="B5440" t="str">
        <f t="shared" ref="B5440:B5451" si="1830">CONCATENATE(A5440,"-",MONTH(E5440))</f>
        <v>E3640 DST Poles, Wild Horse Solar-1</v>
      </c>
      <c r="C5440" s="19" t="s">
        <v>1230</v>
      </c>
      <c r="E5440" s="27">
        <v>43131</v>
      </c>
      <c r="F5440" s="249">
        <v>71312.12</v>
      </c>
      <c r="G5440" s="67">
        <v>3.1399999999999997E-2</v>
      </c>
      <c r="H5440" s="250">
        <v>186.6</v>
      </c>
      <c r="I5440" s="249">
        <f t="shared" ref="I5440:I5451" si="1831">VLOOKUP(CONCATENATE(A5440,"-12"),$B$6:$F$7816,5,FALSE)</f>
        <v>71312.12</v>
      </c>
      <c r="J5440" s="67">
        <f t="shared" si="1825"/>
        <v>3.1399999999999997E-2</v>
      </c>
      <c r="K5440" s="259">
        <f t="shared" ref="K5440:K5451" si="1832">I5440*J5440/12</f>
        <v>186.60004733333332</v>
      </c>
      <c r="L5440" s="250">
        <f t="shared" si="1816"/>
        <v>0</v>
      </c>
      <c r="M5440" s="19" t="s">
        <v>1260</v>
      </c>
      <c r="O5440" s="32" t="str">
        <f t="shared" ref="O5440:O5451" si="1833">LEFT(A5440,4)</f>
        <v>E364</v>
      </c>
      <c r="P5440" s="318"/>
      <c r="T5440" s="19" t="s">
        <v>1260</v>
      </c>
    </row>
    <row r="5441" spans="1:20" outlineLevel="2" x14ac:dyDescent="0.25">
      <c r="A5441" t="s">
        <v>439</v>
      </c>
      <c r="B5441" t="str">
        <f t="shared" si="1830"/>
        <v>E3640 DST Poles, Wild Horse Solar-2</v>
      </c>
      <c r="C5441" s="19" t="s">
        <v>1230</v>
      </c>
      <c r="E5441" s="27">
        <v>43159</v>
      </c>
      <c r="F5441" s="249">
        <v>71312.12</v>
      </c>
      <c r="G5441" s="67">
        <v>3.1399999999999997E-2</v>
      </c>
      <c r="H5441" s="250">
        <v>186.6</v>
      </c>
      <c r="I5441" s="249">
        <f t="shared" si="1831"/>
        <v>71312.12</v>
      </c>
      <c r="J5441" s="67">
        <f t="shared" si="1825"/>
        <v>3.1399999999999997E-2</v>
      </c>
      <c r="K5441" s="259">
        <f t="shared" si="1832"/>
        <v>186.60004733333332</v>
      </c>
      <c r="L5441" s="250">
        <f t="shared" si="1816"/>
        <v>0</v>
      </c>
      <c r="M5441" s="19" t="s">
        <v>1260</v>
      </c>
      <c r="O5441" s="32" t="str">
        <f t="shared" si="1833"/>
        <v>E364</v>
      </c>
      <c r="P5441" s="318"/>
      <c r="T5441" s="19" t="s">
        <v>1260</v>
      </c>
    </row>
    <row r="5442" spans="1:20" outlineLevel="2" x14ac:dyDescent="0.25">
      <c r="A5442" t="s">
        <v>439</v>
      </c>
      <c r="B5442" t="str">
        <f t="shared" si="1830"/>
        <v>E3640 DST Poles, Wild Horse Solar-3</v>
      </c>
      <c r="C5442" s="19" t="s">
        <v>1230</v>
      </c>
      <c r="E5442" s="27">
        <v>43190</v>
      </c>
      <c r="F5442" s="249">
        <v>71312.12</v>
      </c>
      <c r="G5442" s="67">
        <v>3.1399999999999997E-2</v>
      </c>
      <c r="H5442" s="250">
        <v>186.6</v>
      </c>
      <c r="I5442" s="249">
        <f t="shared" si="1831"/>
        <v>71312.12</v>
      </c>
      <c r="J5442" s="67">
        <f t="shared" si="1825"/>
        <v>3.1399999999999997E-2</v>
      </c>
      <c r="K5442" s="259">
        <f t="shared" si="1832"/>
        <v>186.60004733333332</v>
      </c>
      <c r="L5442" s="250">
        <f t="shared" si="1816"/>
        <v>0</v>
      </c>
      <c r="M5442" s="19" t="s">
        <v>1260</v>
      </c>
      <c r="O5442" s="32" t="str">
        <f t="shared" si="1833"/>
        <v>E364</v>
      </c>
      <c r="P5442" s="318"/>
      <c r="T5442" s="19" t="s">
        <v>1260</v>
      </c>
    </row>
    <row r="5443" spans="1:20" outlineLevel="2" x14ac:dyDescent="0.25">
      <c r="A5443" t="s">
        <v>439</v>
      </c>
      <c r="B5443" t="str">
        <f t="shared" si="1830"/>
        <v>E3640 DST Poles, Wild Horse Solar-4</v>
      </c>
      <c r="C5443" s="19" t="s">
        <v>1230</v>
      </c>
      <c r="E5443" s="27">
        <v>43220</v>
      </c>
      <c r="F5443" s="249">
        <v>71312.12</v>
      </c>
      <c r="G5443" s="67">
        <v>3.1399999999999997E-2</v>
      </c>
      <c r="H5443" s="250">
        <v>186.6</v>
      </c>
      <c r="I5443" s="249">
        <f t="shared" si="1831"/>
        <v>71312.12</v>
      </c>
      <c r="J5443" s="67">
        <f t="shared" si="1825"/>
        <v>3.1399999999999997E-2</v>
      </c>
      <c r="K5443" s="259">
        <f t="shared" si="1832"/>
        <v>186.60004733333332</v>
      </c>
      <c r="L5443" s="250">
        <f t="shared" si="1816"/>
        <v>0</v>
      </c>
      <c r="M5443" s="19" t="s">
        <v>1260</v>
      </c>
      <c r="O5443" s="32" t="str">
        <f t="shared" si="1833"/>
        <v>E364</v>
      </c>
      <c r="P5443" s="318"/>
      <c r="T5443" s="19" t="s">
        <v>1260</v>
      </c>
    </row>
    <row r="5444" spans="1:20" outlineLevel="2" x14ac:dyDescent="0.25">
      <c r="A5444" t="s">
        <v>439</v>
      </c>
      <c r="B5444" t="str">
        <f t="shared" si="1830"/>
        <v>E3640 DST Poles, Wild Horse Solar-5</v>
      </c>
      <c r="C5444" s="19" t="s">
        <v>1230</v>
      </c>
      <c r="E5444" s="27">
        <v>43251</v>
      </c>
      <c r="F5444" s="249">
        <v>71312.12</v>
      </c>
      <c r="G5444" s="67">
        <v>3.1399999999999997E-2</v>
      </c>
      <c r="H5444" s="250">
        <v>186.6</v>
      </c>
      <c r="I5444" s="249">
        <f t="shared" si="1831"/>
        <v>71312.12</v>
      </c>
      <c r="J5444" s="67">
        <f t="shared" si="1825"/>
        <v>3.1399999999999997E-2</v>
      </c>
      <c r="K5444" s="259">
        <f t="shared" si="1832"/>
        <v>186.60004733333332</v>
      </c>
      <c r="L5444" s="250">
        <f t="shared" si="1816"/>
        <v>0</v>
      </c>
      <c r="M5444" s="19" t="s">
        <v>1260</v>
      </c>
      <c r="O5444" s="32" t="str">
        <f t="shared" si="1833"/>
        <v>E364</v>
      </c>
      <c r="P5444" s="318"/>
      <c r="T5444" s="19" t="s">
        <v>1260</v>
      </c>
    </row>
    <row r="5445" spans="1:20" outlineLevel="2" x14ac:dyDescent="0.25">
      <c r="A5445" t="s">
        <v>439</v>
      </c>
      <c r="B5445" t="str">
        <f t="shared" si="1830"/>
        <v>E3640 DST Poles, Wild Horse Solar-6</v>
      </c>
      <c r="C5445" s="19" t="s">
        <v>1230</v>
      </c>
      <c r="E5445" s="27">
        <v>43281</v>
      </c>
      <c r="F5445" s="249">
        <v>71312.12</v>
      </c>
      <c r="G5445" s="67">
        <v>3.1399999999999997E-2</v>
      </c>
      <c r="H5445" s="250">
        <v>186.6</v>
      </c>
      <c r="I5445" s="249">
        <f t="shared" si="1831"/>
        <v>71312.12</v>
      </c>
      <c r="J5445" s="67">
        <f t="shared" si="1825"/>
        <v>3.1399999999999997E-2</v>
      </c>
      <c r="K5445" s="259">
        <f t="shared" si="1832"/>
        <v>186.60004733333332</v>
      </c>
      <c r="L5445" s="250">
        <f t="shared" si="1816"/>
        <v>0</v>
      </c>
      <c r="M5445" s="19" t="s">
        <v>1260</v>
      </c>
      <c r="O5445" s="32" t="str">
        <f t="shared" si="1833"/>
        <v>E364</v>
      </c>
      <c r="P5445" s="318"/>
      <c r="T5445" s="19" t="s">
        <v>1260</v>
      </c>
    </row>
    <row r="5446" spans="1:20" outlineLevel="2" x14ac:dyDescent="0.25">
      <c r="A5446" t="s">
        <v>439</v>
      </c>
      <c r="B5446" t="str">
        <f t="shared" si="1830"/>
        <v>E3640 DST Poles, Wild Horse Solar-7</v>
      </c>
      <c r="C5446" s="19" t="s">
        <v>1230</v>
      </c>
      <c r="E5446" s="27">
        <v>43312</v>
      </c>
      <c r="F5446" s="249">
        <v>71312.12</v>
      </c>
      <c r="G5446" s="67">
        <v>3.1399999999999997E-2</v>
      </c>
      <c r="H5446" s="250">
        <v>186.6</v>
      </c>
      <c r="I5446" s="249">
        <f t="shared" si="1831"/>
        <v>71312.12</v>
      </c>
      <c r="J5446" s="67">
        <f t="shared" si="1825"/>
        <v>3.1399999999999997E-2</v>
      </c>
      <c r="K5446" s="259">
        <f t="shared" si="1832"/>
        <v>186.60004733333332</v>
      </c>
      <c r="L5446" s="250">
        <f t="shared" si="1816"/>
        <v>0</v>
      </c>
      <c r="M5446" s="19" t="s">
        <v>1260</v>
      </c>
      <c r="O5446" s="32" t="str">
        <f t="shared" si="1833"/>
        <v>E364</v>
      </c>
      <c r="P5446" s="318"/>
      <c r="T5446" s="19" t="s">
        <v>1260</v>
      </c>
    </row>
    <row r="5447" spans="1:20" outlineLevel="2" x14ac:dyDescent="0.25">
      <c r="A5447" t="s">
        <v>439</v>
      </c>
      <c r="B5447" t="str">
        <f t="shared" si="1830"/>
        <v>E3640 DST Poles, Wild Horse Solar-8</v>
      </c>
      <c r="C5447" s="19" t="s">
        <v>1230</v>
      </c>
      <c r="E5447" s="27">
        <v>43343</v>
      </c>
      <c r="F5447" s="249">
        <v>71312.12</v>
      </c>
      <c r="G5447" s="67">
        <v>3.1399999999999997E-2</v>
      </c>
      <c r="H5447" s="250">
        <v>186.6</v>
      </c>
      <c r="I5447" s="249">
        <f t="shared" si="1831"/>
        <v>71312.12</v>
      </c>
      <c r="J5447" s="67">
        <f t="shared" si="1825"/>
        <v>3.1399999999999997E-2</v>
      </c>
      <c r="K5447" s="259">
        <f t="shared" si="1832"/>
        <v>186.60004733333332</v>
      </c>
      <c r="L5447" s="250">
        <f t="shared" si="1816"/>
        <v>0</v>
      </c>
      <c r="M5447" s="19" t="s">
        <v>1260</v>
      </c>
      <c r="O5447" s="32" t="str">
        <f t="shared" si="1833"/>
        <v>E364</v>
      </c>
      <c r="P5447" s="318"/>
      <c r="T5447" s="19" t="s">
        <v>1260</v>
      </c>
    </row>
    <row r="5448" spans="1:20" outlineLevel="2" x14ac:dyDescent="0.25">
      <c r="A5448" t="s">
        <v>439</v>
      </c>
      <c r="B5448" t="str">
        <f t="shared" si="1830"/>
        <v>E3640 DST Poles, Wild Horse Solar-9</v>
      </c>
      <c r="C5448" s="19" t="s">
        <v>1230</v>
      </c>
      <c r="E5448" s="27">
        <v>43373</v>
      </c>
      <c r="F5448" s="249">
        <v>71312.12</v>
      </c>
      <c r="G5448" s="67">
        <v>3.1399999999999997E-2</v>
      </c>
      <c r="H5448" s="250">
        <v>186.6</v>
      </c>
      <c r="I5448" s="249">
        <f t="shared" si="1831"/>
        <v>71312.12</v>
      </c>
      <c r="J5448" s="67">
        <f t="shared" si="1825"/>
        <v>3.1399999999999997E-2</v>
      </c>
      <c r="K5448" s="259">
        <f t="shared" si="1832"/>
        <v>186.60004733333332</v>
      </c>
      <c r="L5448" s="250">
        <f t="shared" si="1816"/>
        <v>0</v>
      </c>
      <c r="M5448" s="19" t="s">
        <v>1260</v>
      </c>
      <c r="O5448" s="32" t="str">
        <f t="shared" si="1833"/>
        <v>E364</v>
      </c>
      <c r="P5448" s="318"/>
      <c r="T5448" s="19" t="s">
        <v>1260</v>
      </c>
    </row>
    <row r="5449" spans="1:20" outlineLevel="2" x14ac:dyDescent="0.25">
      <c r="A5449" t="s">
        <v>439</v>
      </c>
      <c r="B5449" t="str">
        <f t="shared" si="1830"/>
        <v>E3640 DST Poles, Wild Horse Solar-10</v>
      </c>
      <c r="C5449" s="19" t="s">
        <v>1230</v>
      </c>
      <c r="E5449" s="27">
        <v>43404</v>
      </c>
      <c r="F5449" s="249">
        <v>71312.12</v>
      </c>
      <c r="G5449" s="67">
        <v>3.1399999999999997E-2</v>
      </c>
      <c r="H5449" s="250">
        <v>186.6</v>
      </c>
      <c r="I5449" s="249">
        <f t="shared" si="1831"/>
        <v>71312.12</v>
      </c>
      <c r="J5449" s="67">
        <f t="shared" si="1825"/>
        <v>3.1399999999999997E-2</v>
      </c>
      <c r="K5449" s="259">
        <f t="shared" si="1832"/>
        <v>186.60004733333332</v>
      </c>
      <c r="L5449" s="250">
        <f t="shared" si="1816"/>
        <v>0</v>
      </c>
      <c r="M5449" s="19" t="s">
        <v>1260</v>
      </c>
      <c r="O5449" s="32" t="str">
        <f t="shared" si="1833"/>
        <v>E364</v>
      </c>
      <c r="P5449" s="318"/>
      <c r="T5449" s="19" t="s">
        <v>1260</v>
      </c>
    </row>
    <row r="5450" spans="1:20" outlineLevel="2" x14ac:dyDescent="0.25">
      <c r="A5450" t="s">
        <v>439</v>
      </c>
      <c r="B5450" t="str">
        <f t="shared" si="1830"/>
        <v>E3640 DST Poles, Wild Horse Solar-11</v>
      </c>
      <c r="C5450" s="19" t="s">
        <v>1230</v>
      </c>
      <c r="E5450" s="27">
        <v>43434</v>
      </c>
      <c r="F5450" s="249">
        <v>71312.12</v>
      </c>
      <c r="G5450" s="67">
        <v>3.1399999999999997E-2</v>
      </c>
      <c r="H5450" s="250">
        <v>186.6</v>
      </c>
      <c r="I5450" s="249">
        <f t="shared" si="1831"/>
        <v>71312.12</v>
      </c>
      <c r="J5450" s="67">
        <f t="shared" si="1825"/>
        <v>3.1399999999999997E-2</v>
      </c>
      <c r="K5450" s="259">
        <f t="shared" si="1832"/>
        <v>186.60004733333332</v>
      </c>
      <c r="L5450" s="250">
        <f t="shared" si="1816"/>
        <v>0</v>
      </c>
      <c r="M5450" s="19" t="s">
        <v>1260</v>
      </c>
      <c r="O5450" s="32" t="str">
        <f t="shared" si="1833"/>
        <v>E364</v>
      </c>
      <c r="P5450" s="318"/>
      <c r="T5450" s="19" t="s">
        <v>1260</v>
      </c>
    </row>
    <row r="5451" spans="1:20" outlineLevel="2" x14ac:dyDescent="0.25">
      <c r="A5451" t="s">
        <v>439</v>
      </c>
      <c r="B5451" t="str">
        <f t="shared" si="1830"/>
        <v>E3640 DST Poles, Wild Horse Solar-12</v>
      </c>
      <c r="C5451" s="19" t="s">
        <v>1230</v>
      </c>
      <c r="E5451" s="27">
        <v>43465</v>
      </c>
      <c r="F5451" s="249">
        <v>71312.12</v>
      </c>
      <c r="G5451" s="67">
        <v>3.1399999999999997E-2</v>
      </c>
      <c r="H5451" s="250">
        <v>186.6</v>
      </c>
      <c r="I5451" s="249">
        <f t="shared" si="1831"/>
        <v>71312.12</v>
      </c>
      <c r="J5451" s="67">
        <f t="shared" si="1825"/>
        <v>3.1399999999999997E-2</v>
      </c>
      <c r="K5451" s="259">
        <f t="shared" si="1832"/>
        <v>186.60004733333332</v>
      </c>
      <c r="L5451" s="250">
        <f t="shared" si="1816"/>
        <v>0</v>
      </c>
      <c r="M5451" s="19" t="s">
        <v>1260</v>
      </c>
      <c r="O5451" s="32" t="str">
        <f t="shared" si="1833"/>
        <v>E364</v>
      </c>
      <c r="P5451" s="318"/>
      <c r="T5451" s="19" t="s">
        <v>1260</v>
      </c>
    </row>
    <row r="5452" spans="1:20" s="19" customFormat="1" ht="15.75" outlineLevel="1" thickBot="1" x14ac:dyDescent="0.3">
      <c r="A5452" s="28" t="s">
        <v>1042</v>
      </c>
      <c r="C5452" s="20" t="s">
        <v>1236</v>
      </c>
      <c r="E5452" s="104" t="s">
        <v>1266</v>
      </c>
      <c r="F5452" s="29"/>
      <c r="G5452" s="30"/>
      <c r="H5452" s="41">
        <f>SUBTOTAL(9,H5440:H5451)</f>
        <v>2239.1999999999994</v>
      </c>
      <c r="I5452" s="29"/>
      <c r="J5452" s="30">
        <f t="shared" si="1825"/>
        <v>0</v>
      </c>
      <c r="K5452" s="41">
        <f>SUBTOTAL(9,K5440:K5451)</f>
        <v>2239.2005679999997</v>
      </c>
      <c r="L5452" s="41">
        <f t="shared" si="1816"/>
        <v>0</v>
      </c>
      <c r="O5452" s="32" t="str">
        <f>LEFT(A5452,5)</f>
        <v>E3640</v>
      </c>
      <c r="P5452" s="318">
        <f>-L5452/2</f>
        <v>0</v>
      </c>
    </row>
    <row r="5453" spans="1:20" ht="15.75" outlineLevel="2" thickTop="1" x14ac:dyDescent="0.25">
      <c r="A5453" s="263" t="s">
        <v>440</v>
      </c>
      <c r="B5453" s="263" t="str">
        <f t="shared" ref="B5453:B5464" si="1834">CONCATENATE(A5453,"-",MONTH(E5453))</f>
        <v>E3640 DST Poles/Towers/Fixtures-1</v>
      </c>
      <c r="C5453" s="263" t="s">
        <v>1230</v>
      </c>
      <c r="D5453" s="263"/>
      <c r="E5453" s="264">
        <v>43131</v>
      </c>
      <c r="F5453" s="265">
        <v>368131325.5</v>
      </c>
      <c r="G5453" s="266">
        <v>3.1399999999999997E-2</v>
      </c>
      <c r="H5453" s="267">
        <v>958902.37529920519</v>
      </c>
      <c r="I5453" s="265">
        <f t="shared" ref="I5453:I5464" si="1835">VLOOKUP(CONCATENATE(A5453,"-12"),$B$6:$F$7816,5,FALSE)</f>
        <v>383768751.57999998</v>
      </c>
      <c r="J5453" s="266">
        <f t="shared" si="1825"/>
        <v>3.1399999999999997E-2</v>
      </c>
      <c r="K5453" s="268">
        <f t="shared" ref="K5453:K5463" si="1836">K5454</f>
        <v>1001070.9359389343</v>
      </c>
      <c r="L5453" s="267">
        <f t="shared" si="1816"/>
        <v>42168.56</v>
      </c>
      <c r="M5453" s="19" t="s">
        <v>1260</v>
      </c>
      <c r="N5453" s="19" t="s">
        <v>1260</v>
      </c>
      <c r="O5453" s="32" t="str">
        <f t="shared" ref="O5453:O5464" si="1837">LEFT(A5453,4)</f>
        <v>E364</v>
      </c>
      <c r="P5453" s="318"/>
      <c r="T5453" s="19" t="s">
        <v>1260</v>
      </c>
    </row>
    <row r="5454" spans="1:20" outlineLevel="2" x14ac:dyDescent="0.25">
      <c r="A5454" s="263" t="s">
        <v>440</v>
      </c>
      <c r="B5454" s="263" t="str">
        <f t="shared" si="1834"/>
        <v>E3640 DST Poles/Towers/Fixtures-2</v>
      </c>
      <c r="C5454" s="263" t="s">
        <v>1230</v>
      </c>
      <c r="D5454" s="263"/>
      <c r="E5454" s="264">
        <v>43159</v>
      </c>
      <c r="F5454" s="265">
        <v>370023805.80000001</v>
      </c>
      <c r="G5454" s="266">
        <v>3.1399999999999997E-2</v>
      </c>
      <c r="H5454" s="267">
        <v>963873.81422938826</v>
      </c>
      <c r="I5454" s="265">
        <f t="shared" si="1835"/>
        <v>383768751.57999998</v>
      </c>
      <c r="J5454" s="266">
        <f t="shared" si="1825"/>
        <v>3.1399999999999997E-2</v>
      </c>
      <c r="K5454" s="268">
        <f t="shared" si="1836"/>
        <v>1001070.9359389343</v>
      </c>
      <c r="L5454" s="267">
        <f t="shared" si="1816"/>
        <v>37197.120000000003</v>
      </c>
      <c r="M5454" s="19" t="s">
        <v>1260</v>
      </c>
      <c r="N5454" s="19" t="s">
        <v>1260</v>
      </c>
      <c r="O5454" s="32" t="str">
        <f t="shared" si="1837"/>
        <v>E364</v>
      </c>
      <c r="P5454" s="318"/>
      <c r="T5454" s="19" t="s">
        <v>1260</v>
      </c>
    </row>
    <row r="5455" spans="1:20" outlineLevel="2" x14ac:dyDescent="0.25">
      <c r="A5455" s="263" t="s">
        <v>440</v>
      </c>
      <c r="B5455" s="263" t="str">
        <f t="shared" si="1834"/>
        <v>E3640 DST Poles/Towers/Fixtures-3</v>
      </c>
      <c r="C5455" s="263" t="s">
        <v>1230</v>
      </c>
      <c r="D5455" s="263"/>
      <c r="E5455" s="264">
        <v>43190</v>
      </c>
      <c r="F5455" s="265">
        <v>369817965.04000002</v>
      </c>
      <c r="G5455" s="266">
        <v>3.1399999999999997E-2</v>
      </c>
      <c r="H5455" s="267">
        <v>963332.16350535001</v>
      </c>
      <c r="I5455" s="265">
        <f t="shared" si="1835"/>
        <v>383768751.57999998</v>
      </c>
      <c r="J5455" s="266">
        <f t="shared" si="1825"/>
        <v>3.1399999999999997E-2</v>
      </c>
      <c r="K5455" s="268">
        <f t="shared" si="1836"/>
        <v>1001070.9359389343</v>
      </c>
      <c r="L5455" s="267">
        <f t="shared" si="1816"/>
        <v>37738.769999999997</v>
      </c>
      <c r="M5455" s="19" t="s">
        <v>1260</v>
      </c>
      <c r="N5455" s="19" t="s">
        <v>1260</v>
      </c>
      <c r="O5455" s="32" t="str">
        <f t="shared" si="1837"/>
        <v>E364</v>
      </c>
      <c r="P5455" s="318"/>
      <c r="T5455" s="19" t="s">
        <v>1260</v>
      </c>
    </row>
    <row r="5456" spans="1:20" outlineLevel="2" x14ac:dyDescent="0.25">
      <c r="A5456" s="263" t="s">
        <v>440</v>
      </c>
      <c r="B5456" s="263" t="str">
        <f t="shared" si="1834"/>
        <v>E3640 DST Poles/Towers/Fixtures-4</v>
      </c>
      <c r="C5456" s="263" t="s">
        <v>1230</v>
      </c>
      <c r="D5456" s="263"/>
      <c r="E5456" s="264">
        <v>43220</v>
      </c>
      <c r="F5456" s="265">
        <v>369024534.25</v>
      </c>
      <c r="G5456" s="266">
        <v>3.1399999999999997E-2</v>
      </c>
      <c r="H5456" s="267">
        <v>961246.72036084021</v>
      </c>
      <c r="I5456" s="265">
        <f t="shared" si="1835"/>
        <v>383768751.57999998</v>
      </c>
      <c r="J5456" s="266">
        <f t="shared" si="1825"/>
        <v>3.1399999999999997E-2</v>
      </c>
      <c r="K5456" s="268">
        <f t="shared" si="1836"/>
        <v>1001070.9359389343</v>
      </c>
      <c r="L5456" s="267">
        <f t="shared" si="1816"/>
        <v>39824.22</v>
      </c>
      <c r="M5456" s="19" t="s">
        <v>1260</v>
      </c>
      <c r="N5456" s="19" t="s">
        <v>1260</v>
      </c>
      <c r="O5456" s="32" t="str">
        <f t="shared" si="1837"/>
        <v>E364</v>
      </c>
      <c r="P5456" s="318"/>
      <c r="T5456" s="19" t="s">
        <v>1260</v>
      </c>
    </row>
    <row r="5457" spans="1:20" outlineLevel="2" x14ac:dyDescent="0.25">
      <c r="A5457" s="263" t="s">
        <v>440</v>
      </c>
      <c r="B5457" s="263" t="str">
        <f t="shared" si="1834"/>
        <v>E3640 DST Poles/Towers/Fixtures-5</v>
      </c>
      <c r="C5457" s="263" t="s">
        <v>1230</v>
      </c>
      <c r="D5457" s="263"/>
      <c r="E5457" s="264">
        <v>43251</v>
      </c>
      <c r="F5457" s="265">
        <v>369552674.73000002</v>
      </c>
      <c r="G5457" s="266">
        <v>3.1399999999999997E-2</v>
      </c>
      <c r="H5457" s="267">
        <v>962633.53498133749</v>
      </c>
      <c r="I5457" s="265">
        <f t="shared" si="1835"/>
        <v>383768751.57999998</v>
      </c>
      <c r="J5457" s="266">
        <f t="shared" si="1825"/>
        <v>3.1399999999999997E-2</v>
      </c>
      <c r="K5457" s="268">
        <f t="shared" si="1836"/>
        <v>1001070.9359389343</v>
      </c>
      <c r="L5457" s="267">
        <f t="shared" si="1816"/>
        <v>38437.4</v>
      </c>
      <c r="M5457" s="19" t="s">
        <v>1260</v>
      </c>
      <c r="N5457" s="19" t="s">
        <v>1260</v>
      </c>
      <c r="O5457" s="32" t="str">
        <f t="shared" si="1837"/>
        <v>E364</v>
      </c>
      <c r="P5457" s="318"/>
      <c r="T5457" s="19" t="s">
        <v>1260</v>
      </c>
    </row>
    <row r="5458" spans="1:20" outlineLevel="2" x14ac:dyDescent="0.25">
      <c r="A5458" s="263" t="s">
        <v>440</v>
      </c>
      <c r="B5458" s="263" t="str">
        <f t="shared" si="1834"/>
        <v>E3640 DST Poles/Towers/Fixtures-6</v>
      </c>
      <c r="C5458" s="263" t="s">
        <v>1230</v>
      </c>
      <c r="D5458" s="263"/>
      <c r="E5458" s="264">
        <v>43281</v>
      </c>
      <c r="F5458" s="265">
        <v>370677276.88999999</v>
      </c>
      <c r="G5458" s="266">
        <v>3.1399999999999997E-2</v>
      </c>
      <c r="H5458" s="267">
        <v>965587.44670912577</v>
      </c>
      <c r="I5458" s="265">
        <f t="shared" si="1835"/>
        <v>383768751.57999998</v>
      </c>
      <c r="J5458" s="266">
        <f t="shared" si="1825"/>
        <v>3.1399999999999997E-2</v>
      </c>
      <c r="K5458" s="268">
        <f t="shared" si="1836"/>
        <v>1001070.9359389343</v>
      </c>
      <c r="L5458" s="267">
        <f t="shared" si="1816"/>
        <v>35483.49</v>
      </c>
      <c r="M5458" s="19" t="s">
        <v>1260</v>
      </c>
      <c r="N5458" s="19" t="s">
        <v>1260</v>
      </c>
      <c r="O5458" s="32" t="str">
        <f t="shared" si="1837"/>
        <v>E364</v>
      </c>
      <c r="P5458" s="318"/>
      <c r="T5458" s="19" t="s">
        <v>1260</v>
      </c>
    </row>
    <row r="5459" spans="1:20" outlineLevel="2" x14ac:dyDescent="0.25">
      <c r="A5459" s="263" t="s">
        <v>440</v>
      </c>
      <c r="B5459" s="263" t="str">
        <f t="shared" si="1834"/>
        <v>E3640 DST Poles/Towers/Fixtures-7</v>
      </c>
      <c r="C5459" s="263" t="s">
        <v>1230</v>
      </c>
      <c r="D5459" s="263"/>
      <c r="E5459" s="264">
        <v>43312</v>
      </c>
      <c r="F5459" s="265">
        <v>371504498.18000001</v>
      </c>
      <c r="G5459" s="266">
        <v>3.1399999999999997E-2</v>
      </c>
      <c r="H5459" s="267">
        <v>967759.92347076337</v>
      </c>
      <c r="I5459" s="265">
        <f t="shared" si="1835"/>
        <v>383768751.57999998</v>
      </c>
      <c r="J5459" s="266">
        <f t="shared" si="1825"/>
        <v>3.1399999999999997E-2</v>
      </c>
      <c r="K5459" s="268">
        <f t="shared" si="1836"/>
        <v>1001070.9359389343</v>
      </c>
      <c r="L5459" s="267">
        <f t="shared" si="1816"/>
        <v>33311.01</v>
      </c>
      <c r="M5459" s="19" t="s">
        <v>1260</v>
      </c>
      <c r="N5459" s="19" t="s">
        <v>1260</v>
      </c>
      <c r="O5459" s="32" t="str">
        <f t="shared" si="1837"/>
        <v>E364</v>
      </c>
      <c r="P5459" s="318"/>
      <c r="T5459" s="19" t="s">
        <v>1260</v>
      </c>
    </row>
    <row r="5460" spans="1:20" outlineLevel="2" x14ac:dyDescent="0.25">
      <c r="A5460" s="263" t="s">
        <v>440</v>
      </c>
      <c r="B5460" s="263" t="str">
        <f t="shared" si="1834"/>
        <v>E3640 DST Poles/Towers/Fixtures-8</v>
      </c>
      <c r="C5460" s="263" t="s">
        <v>1230</v>
      </c>
      <c r="D5460" s="263"/>
      <c r="E5460" s="264">
        <v>43343</v>
      </c>
      <c r="F5460" s="265">
        <v>372611889.55000001</v>
      </c>
      <c r="G5460" s="266">
        <v>3.1399999999999997E-2</v>
      </c>
      <c r="H5460" s="267">
        <v>970668.51104676188</v>
      </c>
      <c r="I5460" s="265">
        <f t="shared" si="1835"/>
        <v>383768751.57999998</v>
      </c>
      <c r="J5460" s="266">
        <f t="shared" si="1825"/>
        <v>3.1399999999999997E-2</v>
      </c>
      <c r="K5460" s="268">
        <f t="shared" si="1836"/>
        <v>1001070.9359389343</v>
      </c>
      <c r="L5460" s="267">
        <f t="shared" ref="L5460:L5523" si="1838">ROUND(K5460-H5460,2)</f>
        <v>30402.42</v>
      </c>
      <c r="M5460" s="19" t="s">
        <v>1260</v>
      </c>
      <c r="N5460" s="19" t="s">
        <v>1260</v>
      </c>
      <c r="O5460" s="32" t="str">
        <f t="shared" si="1837"/>
        <v>E364</v>
      </c>
      <c r="P5460" s="318"/>
      <c r="T5460" s="19" t="s">
        <v>1260</v>
      </c>
    </row>
    <row r="5461" spans="1:20" outlineLevel="2" x14ac:dyDescent="0.25">
      <c r="A5461" s="263" t="s">
        <v>440</v>
      </c>
      <c r="B5461" s="263" t="str">
        <f t="shared" si="1834"/>
        <v>E3640 DST Poles/Towers/Fixtures-9</v>
      </c>
      <c r="C5461" s="263" t="s">
        <v>1230</v>
      </c>
      <c r="D5461" s="263"/>
      <c r="E5461" s="264">
        <v>43373</v>
      </c>
      <c r="F5461" s="265">
        <v>373974431.37</v>
      </c>
      <c r="G5461" s="266">
        <v>3.1399999999999997E-2</v>
      </c>
      <c r="H5461" s="267">
        <v>974247.68320438277</v>
      </c>
      <c r="I5461" s="265">
        <f t="shared" si="1835"/>
        <v>383768751.57999998</v>
      </c>
      <c r="J5461" s="266">
        <f t="shared" si="1825"/>
        <v>3.1399999999999997E-2</v>
      </c>
      <c r="K5461" s="268">
        <f t="shared" si="1836"/>
        <v>1001070.9359389343</v>
      </c>
      <c r="L5461" s="267">
        <f t="shared" si="1838"/>
        <v>26823.25</v>
      </c>
      <c r="M5461" s="19" t="s">
        <v>1260</v>
      </c>
      <c r="N5461" s="19" t="s">
        <v>1260</v>
      </c>
      <c r="O5461" s="32" t="str">
        <f t="shared" si="1837"/>
        <v>E364</v>
      </c>
      <c r="P5461" s="318"/>
      <c r="T5461" s="19" t="s">
        <v>1260</v>
      </c>
    </row>
    <row r="5462" spans="1:20" outlineLevel="2" x14ac:dyDescent="0.25">
      <c r="A5462" s="263" t="s">
        <v>440</v>
      </c>
      <c r="B5462" s="263" t="str">
        <f t="shared" si="1834"/>
        <v>E3640 DST Poles/Towers/Fixtures-10</v>
      </c>
      <c r="C5462" s="263" t="s">
        <v>1230</v>
      </c>
      <c r="D5462" s="263"/>
      <c r="E5462" s="264">
        <v>43404</v>
      </c>
      <c r="F5462" s="265">
        <v>375693727.32999998</v>
      </c>
      <c r="G5462" s="266">
        <v>3.1399999999999997E-2</v>
      </c>
      <c r="H5462" s="267">
        <v>978764.00298787036</v>
      </c>
      <c r="I5462" s="265">
        <f t="shared" si="1835"/>
        <v>383768751.57999998</v>
      </c>
      <c r="J5462" s="266">
        <f t="shared" si="1825"/>
        <v>3.1399999999999997E-2</v>
      </c>
      <c r="K5462" s="268">
        <f t="shared" si="1836"/>
        <v>1001070.9359389343</v>
      </c>
      <c r="L5462" s="267">
        <f t="shared" si="1838"/>
        <v>22306.93</v>
      </c>
      <c r="M5462" s="19" t="s">
        <v>1260</v>
      </c>
      <c r="N5462" s="19" t="s">
        <v>1260</v>
      </c>
      <c r="O5462" s="32" t="str">
        <f t="shared" si="1837"/>
        <v>E364</v>
      </c>
      <c r="P5462" s="318"/>
      <c r="T5462" s="19" t="s">
        <v>1260</v>
      </c>
    </row>
    <row r="5463" spans="1:20" outlineLevel="2" x14ac:dyDescent="0.25">
      <c r="A5463" s="263" t="s">
        <v>440</v>
      </c>
      <c r="B5463" s="263" t="str">
        <f t="shared" si="1834"/>
        <v>E3640 DST Poles/Towers/Fixtures-11</v>
      </c>
      <c r="C5463" s="263" t="s">
        <v>1230</v>
      </c>
      <c r="D5463" s="263"/>
      <c r="E5463" s="264">
        <v>43434</v>
      </c>
      <c r="F5463" s="265">
        <v>378504857.55000001</v>
      </c>
      <c r="G5463" s="266">
        <v>3.1399999999999997E-2</v>
      </c>
      <c r="H5463" s="267">
        <v>986149.01826604025</v>
      </c>
      <c r="I5463" s="265">
        <f t="shared" si="1835"/>
        <v>383768751.57999998</v>
      </c>
      <c r="J5463" s="266">
        <f t="shared" si="1825"/>
        <v>3.1399999999999997E-2</v>
      </c>
      <c r="K5463" s="268">
        <f t="shared" si="1836"/>
        <v>1001070.9359389343</v>
      </c>
      <c r="L5463" s="267">
        <f t="shared" si="1838"/>
        <v>14921.92</v>
      </c>
      <c r="M5463" s="19" t="s">
        <v>1260</v>
      </c>
      <c r="N5463" s="19" t="s">
        <v>1260</v>
      </c>
      <c r="O5463" s="32" t="str">
        <f t="shared" si="1837"/>
        <v>E364</v>
      </c>
      <c r="P5463" s="318"/>
      <c r="T5463" s="19" t="s">
        <v>1260</v>
      </c>
    </row>
    <row r="5464" spans="1:20" outlineLevel="2" x14ac:dyDescent="0.25">
      <c r="A5464" s="263" t="s">
        <v>440</v>
      </c>
      <c r="B5464" s="263" t="str">
        <f t="shared" si="1834"/>
        <v>E3640 DST Poles/Towers/Fixtures-12</v>
      </c>
      <c r="C5464" s="263" t="s">
        <v>1230</v>
      </c>
      <c r="D5464" s="263"/>
      <c r="E5464" s="264">
        <v>43465</v>
      </c>
      <c r="F5464" s="265">
        <v>383768751.57999998</v>
      </c>
      <c r="G5464" s="266">
        <v>3.1399999999999997E-2</v>
      </c>
      <c r="H5464" s="267">
        <v>1001070.9359389343</v>
      </c>
      <c r="I5464" s="265">
        <f t="shared" si="1835"/>
        <v>383768751.57999998</v>
      </c>
      <c r="J5464" s="266">
        <f t="shared" si="1825"/>
        <v>3.1399999999999997E-2</v>
      </c>
      <c r="K5464" s="268">
        <f>H5464</f>
        <v>1001070.9359389343</v>
      </c>
      <c r="L5464" s="267">
        <f t="shared" si="1838"/>
        <v>0</v>
      </c>
      <c r="M5464" s="19" t="s">
        <v>1260</v>
      </c>
      <c r="N5464" s="19" t="s">
        <v>1260</v>
      </c>
      <c r="O5464" s="32" t="str">
        <f t="shared" si="1837"/>
        <v>E364</v>
      </c>
      <c r="P5464" s="318"/>
      <c r="T5464" s="19" t="s">
        <v>1260</v>
      </c>
    </row>
    <row r="5465" spans="1:20" s="19" customFormat="1" ht="15.75" outlineLevel="1" thickBot="1" x14ac:dyDescent="0.3">
      <c r="A5465" s="28" t="s">
        <v>1043</v>
      </c>
      <c r="C5465" s="20" t="s">
        <v>1236</v>
      </c>
      <c r="E5465" s="104" t="s">
        <v>1266</v>
      </c>
      <c r="F5465" s="29"/>
      <c r="G5465" s="30"/>
      <c r="H5465" s="41">
        <f>SUBTOTAL(9,H5453:H5464)</f>
        <v>11654236.130000001</v>
      </c>
      <c r="I5465" s="29"/>
      <c r="J5465" s="30">
        <f t="shared" si="1825"/>
        <v>0</v>
      </c>
      <c r="K5465" s="41">
        <f>SUBTOTAL(9,K5453:K5464)</f>
        <v>12012851.231267208</v>
      </c>
      <c r="L5465" s="41">
        <f t="shared" si="1838"/>
        <v>358615.1</v>
      </c>
      <c r="O5465" s="32" t="str">
        <f>LEFT(A5465,5)</f>
        <v>E3640</v>
      </c>
      <c r="P5465" s="318">
        <f>-L5465/2</f>
        <v>-179307.55</v>
      </c>
    </row>
    <row r="5466" spans="1:20" ht="15.75" outlineLevel="2" thickTop="1" x14ac:dyDescent="0.25">
      <c r="A5466" t="s">
        <v>441</v>
      </c>
      <c r="B5466" t="str">
        <f t="shared" ref="B5466:B5477" si="1839">CONCATENATE(A5466,"-",MONTH(E5466))</f>
        <v>E3650 DST O/H Cond, WildHorse Solar-1</v>
      </c>
      <c r="C5466" s="19" t="s">
        <v>1230</v>
      </c>
      <c r="E5466" s="27">
        <v>43131</v>
      </c>
      <c r="F5466" s="249">
        <v>75386.59</v>
      </c>
      <c r="G5466" s="67">
        <v>3.7400000000000003E-2</v>
      </c>
      <c r="H5466" s="250">
        <v>234.95000000000002</v>
      </c>
      <c r="I5466" s="249">
        <f t="shared" ref="I5466:I5477" si="1840">VLOOKUP(CONCATENATE(A5466,"-12"),$B$6:$F$7816,5,FALSE)</f>
        <v>75386.59</v>
      </c>
      <c r="J5466" s="67">
        <f t="shared" si="1825"/>
        <v>3.7400000000000003E-2</v>
      </c>
      <c r="K5466" s="259">
        <f t="shared" ref="K5466:K5477" si="1841">I5466*J5466/12</f>
        <v>234.95487216666666</v>
      </c>
      <c r="L5466" s="250">
        <f t="shared" si="1838"/>
        <v>0</v>
      </c>
      <c r="M5466" s="19" t="s">
        <v>1260</v>
      </c>
      <c r="O5466" s="32" t="str">
        <f t="shared" ref="O5466:O5477" si="1842">LEFT(A5466,4)</f>
        <v>E365</v>
      </c>
      <c r="P5466" s="318"/>
      <c r="T5466" s="19" t="s">
        <v>1260</v>
      </c>
    </row>
    <row r="5467" spans="1:20" outlineLevel="2" x14ac:dyDescent="0.25">
      <c r="A5467" t="s">
        <v>441</v>
      </c>
      <c r="B5467" t="str">
        <f t="shared" si="1839"/>
        <v>E3650 DST O/H Cond, WildHorse Solar-2</v>
      </c>
      <c r="C5467" s="19" t="s">
        <v>1230</v>
      </c>
      <c r="E5467" s="27">
        <v>43159</v>
      </c>
      <c r="F5467" s="249">
        <v>75386.59</v>
      </c>
      <c r="G5467" s="67">
        <v>3.7400000000000003E-2</v>
      </c>
      <c r="H5467" s="250">
        <v>234.95000000000002</v>
      </c>
      <c r="I5467" s="249">
        <f t="shared" si="1840"/>
        <v>75386.59</v>
      </c>
      <c r="J5467" s="67">
        <f t="shared" si="1825"/>
        <v>3.7400000000000003E-2</v>
      </c>
      <c r="K5467" s="259">
        <f t="shared" si="1841"/>
        <v>234.95487216666666</v>
      </c>
      <c r="L5467" s="250">
        <f t="shared" si="1838"/>
        <v>0</v>
      </c>
      <c r="M5467" s="19" t="s">
        <v>1260</v>
      </c>
      <c r="O5467" s="32" t="str">
        <f t="shared" si="1842"/>
        <v>E365</v>
      </c>
      <c r="P5467" s="318"/>
      <c r="T5467" s="19" t="s">
        <v>1260</v>
      </c>
    </row>
    <row r="5468" spans="1:20" outlineLevel="2" x14ac:dyDescent="0.25">
      <c r="A5468" t="s">
        <v>441</v>
      </c>
      <c r="B5468" t="str">
        <f t="shared" si="1839"/>
        <v>E3650 DST O/H Cond, WildHorse Solar-3</v>
      </c>
      <c r="C5468" s="19" t="s">
        <v>1230</v>
      </c>
      <c r="E5468" s="27">
        <v>43190</v>
      </c>
      <c r="F5468" s="249">
        <v>75386.59</v>
      </c>
      <c r="G5468" s="67">
        <v>3.7400000000000003E-2</v>
      </c>
      <c r="H5468" s="250">
        <v>234.95000000000002</v>
      </c>
      <c r="I5468" s="249">
        <f t="shared" si="1840"/>
        <v>75386.59</v>
      </c>
      <c r="J5468" s="67">
        <f t="shared" si="1825"/>
        <v>3.7400000000000003E-2</v>
      </c>
      <c r="K5468" s="259">
        <f t="shared" si="1841"/>
        <v>234.95487216666666</v>
      </c>
      <c r="L5468" s="250">
        <f t="shared" si="1838"/>
        <v>0</v>
      </c>
      <c r="M5468" s="19" t="s">
        <v>1260</v>
      </c>
      <c r="O5468" s="32" t="str">
        <f t="shared" si="1842"/>
        <v>E365</v>
      </c>
      <c r="P5468" s="318"/>
      <c r="T5468" s="19" t="s">
        <v>1260</v>
      </c>
    </row>
    <row r="5469" spans="1:20" outlineLevel="2" x14ac:dyDescent="0.25">
      <c r="A5469" t="s">
        <v>441</v>
      </c>
      <c r="B5469" t="str">
        <f t="shared" si="1839"/>
        <v>E3650 DST O/H Cond, WildHorse Solar-4</v>
      </c>
      <c r="C5469" s="19" t="s">
        <v>1230</v>
      </c>
      <c r="E5469" s="27">
        <v>43220</v>
      </c>
      <c r="F5469" s="249">
        <v>75386.59</v>
      </c>
      <c r="G5469" s="67">
        <v>3.7400000000000003E-2</v>
      </c>
      <c r="H5469" s="250">
        <v>234.95000000000002</v>
      </c>
      <c r="I5469" s="249">
        <f t="shared" si="1840"/>
        <v>75386.59</v>
      </c>
      <c r="J5469" s="67">
        <f t="shared" si="1825"/>
        <v>3.7400000000000003E-2</v>
      </c>
      <c r="K5469" s="259">
        <f t="shared" si="1841"/>
        <v>234.95487216666666</v>
      </c>
      <c r="L5469" s="250">
        <f t="shared" si="1838"/>
        <v>0</v>
      </c>
      <c r="M5469" s="19" t="s">
        <v>1260</v>
      </c>
      <c r="O5469" s="32" t="str">
        <f t="shared" si="1842"/>
        <v>E365</v>
      </c>
      <c r="P5469" s="318"/>
      <c r="T5469" s="19" t="s">
        <v>1260</v>
      </c>
    </row>
    <row r="5470" spans="1:20" outlineLevel="2" x14ac:dyDescent="0.25">
      <c r="A5470" t="s">
        <v>441</v>
      </c>
      <c r="B5470" t="str">
        <f t="shared" si="1839"/>
        <v>E3650 DST O/H Cond, WildHorse Solar-5</v>
      </c>
      <c r="C5470" s="19" t="s">
        <v>1230</v>
      </c>
      <c r="E5470" s="27">
        <v>43251</v>
      </c>
      <c r="F5470" s="249">
        <v>75386.59</v>
      </c>
      <c r="G5470" s="67">
        <v>3.7400000000000003E-2</v>
      </c>
      <c r="H5470" s="250">
        <v>234.95000000000002</v>
      </c>
      <c r="I5470" s="249">
        <f t="shared" si="1840"/>
        <v>75386.59</v>
      </c>
      <c r="J5470" s="67">
        <f t="shared" si="1825"/>
        <v>3.7400000000000003E-2</v>
      </c>
      <c r="K5470" s="259">
        <f t="shared" si="1841"/>
        <v>234.95487216666666</v>
      </c>
      <c r="L5470" s="250">
        <f t="shared" si="1838"/>
        <v>0</v>
      </c>
      <c r="M5470" s="19" t="s">
        <v>1260</v>
      </c>
      <c r="O5470" s="32" t="str">
        <f t="shared" si="1842"/>
        <v>E365</v>
      </c>
      <c r="P5470" s="318"/>
      <c r="T5470" s="19" t="s">
        <v>1260</v>
      </c>
    </row>
    <row r="5471" spans="1:20" outlineLevel="2" x14ac:dyDescent="0.25">
      <c r="A5471" t="s">
        <v>441</v>
      </c>
      <c r="B5471" t="str">
        <f t="shared" si="1839"/>
        <v>E3650 DST O/H Cond, WildHorse Solar-6</v>
      </c>
      <c r="C5471" s="19" t="s">
        <v>1230</v>
      </c>
      <c r="E5471" s="27">
        <v>43281</v>
      </c>
      <c r="F5471" s="249">
        <v>75386.59</v>
      </c>
      <c r="G5471" s="67">
        <v>3.7400000000000003E-2</v>
      </c>
      <c r="H5471" s="250">
        <v>234.95000000000002</v>
      </c>
      <c r="I5471" s="249">
        <f t="shared" si="1840"/>
        <v>75386.59</v>
      </c>
      <c r="J5471" s="67">
        <f t="shared" si="1825"/>
        <v>3.7400000000000003E-2</v>
      </c>
      <c r="K5471" s="259">
        <f t="shared" si="1841"/>
        <v>234.95487216666666</v>
      </c>
      <c r="L5471" s="250">
        <f t="shared" si="1838"/>
        <v>0</v>
      </c>
      <c r="M5471" s="19" t="s">
        <v>1260</v>
      </c>
      <c r="O5471" s="32" t="str">
        <f t="shared" si="1842"/>
        <v>E365</v>
      </c>
      <c r="P5471" s="318"/>
      <c r="T5471" s="19" t="s">
        <v>1260</v>
      </c>
    </row>
    <row r="5472" spans="1:20" outlineLevel="2" x14ac:dyDescent="0.25">
      <c r="A5472" t="s">
        <v>441</v>
      </c>
      <c r="B5472" t="str">
        <f t="shared" si="1839"/>
        <v>E3650 DST O/H Cond, WildHorse Solar-7</v>
      </c>
      <c r="C5472" s="19" t="s">
        <v>1230</v>
      </c>
      <c r="E5472" s="27">
        <v>43312</v>
      </c>
      <c r="F5472" s="249">
        <v>75386.59</v>
      </c>
      <c r="G5472" s="67">
        <v>3.7400000000000003E-2</v>
      </c>
      <c r="H5472" s="250">
        <v>234.95000000000002</v>
      </c>
      <c r="I5472" s="249">
        <f t="shared" si="1840"/>
        <v>75386.59</v>
      </c>
      <c r="J5472" s="67">
        <f t="shared" si="1825"/>
        <v>3.7400000000000003E-2</v>
      </c>
      <c r="K5472" s="259">
        <f t="shared" si="1841"/>
        <v>234.95487216666666</v>
      </c>
      <c r="L5472" s="250">
        <f t="shared" si="1838"/>
        <v>0</v>
      </c>
      <c r="M5472" s="19" t="s">
        <v>1260</v>
      </c>
      <c r="O5472" s="32" t="str">
        <f t="shared" si="1842"/>
        <v>E365</v>
      </c>
      <c r="P5472" s="318"/>
      <c r="T5472" s="19" t="s">
        <v>1260</v>
      </c>
    </row>
    <row r="5473" spans="1:20" outlineLevel="2" x14ac:dyDescent="0.25">
      <c r="A5473" t="s">
        <v>441</v>
      </c>
      <c r="B5473" t="str">
        <f t="shared" si="1839"/>
        <v>E3650 DST O/H Cond, WildHorse Solar-8</v>
      </c>
      <c r="C5473" s="19" t="s">
        <v>1230</v>
      </c>
      <c r="E5473" s="27">
        <v>43343</v>
      </c>
      <c r="F5473" s="249">
        <v>75386.59</v>
      </c>
      <c r="G5473" s="67">
        <v>3.7400000000000003E-2</v>
      </c>
      <c r="H5473" s="250">
        <v>234.95000000000002</v>
      </c>
      <c r="I5473" s="249">
        <f t="shared" si="1840"/>
        <v>75386.59</v>
      </c>
      <c r="J5473" s="67">
        <f t="shared" si="1825"/>
        <v>3.7400000000000003E-2</v>
      </c>
      <c r="K5473" s="259">
        <f t="shared" si="1841"/>
        <v>234.95487216666666</v>
      </c>
      <c r="L5473" s="250">
        <f t="shared" si="1838"/>
        <v>0</v>
      </c>
      <c r="M5473" s="19" t="s">
        <v>1260</v>
      </c>
      <c r="O5473" s="32" t="str">
        <f t="shared" si="1842"/>
        <v>E365</v>
      </c>
      <c r="P5473" s="318"/>
      <c r="T5473" s="19" t="s">
        <v>1260</v>
      </c>
    </row>
    <row r="5474" spans="1:20" outlineLevel="2" x14ac:dyDescent="0.25">
      <c r="A5474" t="s">
        <v>441</v>
      </c>
      <c r="B5474" t="str">
        <f t="shared" si="1839"/>
        <v>E3650 DST O/H Cond, WildHorse Solar-9</v>
      </c>
      <c r="C5474" s="19" t="s">
        <v>1230</v>
      </c>
      <c r="E5474" s="27">
        <v>43373</v>
      </c>
      <c r="F5474" s="249">
        <v>75386.59</v>
      </c>
      <c r="G5474" s="67">
        <v>3.7400000000000003E-2</v>
      </c>
      <c r="H5474" s="250">
        <v>234.95000000000002</v>
      </c>
      <c r="I5474" s="249">
        <f t="shared" si="1840"/>
        <v>75386.59</v>
      </c>
      <c r="J5474" s="67">
        <f t="shared" si="1825"/>
        <v>3.7400000000000003E-2</v>
      </c>
      <c r="K5474" s="259">
        <f t="shared" si="1841"/>
        <v>234.95487216666666</v>
      </c>
      <c r="L5474" s="250">
        <f t="shared" si="1838"/>
        <v>0</v>
      </c>
      <c r="M5474" s="19" t="s">
        <v>1260</v>
      </c>
      <c r="O5474" s="32" t="str">
        <f t="shared" si="1842"/>
        <v>E365</v>
      </c>
      <c r="P5474" s="318"/>
      <c r="T5474" s="19" t="s">
        <v>1260</v>
      </c>
    </row>
    <row r="5475" spans="1:20" outlineLevel="2" x14ac:dyDescent="0.25">
      <c r="A5475" t="s">
        <v>441</v>
      </c>
      <c r="B5475" t="str">
        <f t="shared" si="1839"/>
        <v>E3650 DST O/H Cond, WildHorse Solar-10</v>
      </c>
      <c r="C5475" s="19" t="s">
        <v>1230</v>
      </c>
      <c r="E5475" s="27">
        <v>43404</v>
      </c>
      <c r="F5475" s="249">
        <v>75386.59</v>
      </c>
      <c r="G5475" s="67">
        <v>3.7400000000000003E-2</v>
      </c>
      <c r="H5475" s="250">
        <v>234.95000000000002</v>
      </c>
      <c r="I5475" s="249">
        <f t="shared" si="1840"/>
        <v>75386.59</v>
      </c>
      <c r="J5475" s="67">
        <f t="shared" si="1825"/>
        <v>3.7400000000000003E-2</v>
      </c>
      <c r="K5475" s="259">
        <f t="shared" si="1841"/>
        <v>234.95487216666666</v>
      </c>
      <c r="L5475" s="250">
        <f t="shared" si="1838"/>
        <v>0</v>
      </c>
      <c r="M5475" s="19" t="s">
        <v>1260</v>
      </c>
      <c r="O5475" s="32" t="str">
        <f t="shared" si="1842"/>
        <v>E365</v>
      </c>
      <c r="P5475" s="318"/>
      <c r="T5475" s="19" t="s">
        <v>1260</v>
      </c>
    </row>
    <row r="5476" spans="1:20" outlineLevel="2" x14ac:dyDescent="0.25">
      <c r="A5476" t="s">
        <v>441</v>
      </c>
      <c r="B5476" t="str">
        <f t="shared" si="1839"/>
        <v>E3650 DST O/H Cond, WildHorse Solar-11</v>
      </c>
      <c r="C5476" s="19" t="s">
        <v>1230</v>
      </c>
      <c r="E5476" s="27">
        <v>43434</v>
      </c>
      <c r="F5476" s="249">
        <v>75386.59</v>
      </c>
      <c r="G5476" s="67">
        <v>3.7400000000000003E-2</v>
      </c>
      <c r="H5476" s="250">
        <v>234.95000000000002</v>
      </c>
      <c r="I5476" s="249">
        <f t="shared" si="1840"/>
        <v>75386.59</v>
      </c>
      <c r="J5476" s="67">
        <f t="shared" si="1825"/>
        <v>3.7400000000000003E-2</v>
      </c>
      <c r="K5476" s="259">
        <f t="shared" si="1841"/>
        <v>234.95487216666666</v>
      </c>
      <c r="L5476" s="250">
        <f t="shared" si="1838"/>
        <v>0</v>
      </c>
      <c r="M5476" s="19" t="s">
        <v>1260</v>
      </c>
      <c r="O5476" s="32" t="str">
        <f t="shared" si="1842"/>
        <v>E365</v>
      </c>
      <c r="P5476" s="318"/>
      <c r="T5476" s="19" t="s">
        <v>1260</v>
      </c>
    </row>
    <row r="5477" spans="1:20" outlineLevel="2" x14ac:dyDescent="0.25">
      <c r="A5477" t="s">
        <v>441</v>
      </c>
      <c r="B5477" t="str">
        <f t="shared" si="1839"/>
        <v>E3650 DST O/H Cond, WildHorse Solar-12</v>
      </c>
      <c r="C5477" s="19" t="s">
        <v>1230</v>
      </c>
      <c r="E5477" s="27">
        <v>43465</v>
      </c>
      <c r="F5477" s="249">
        <v>75386.59</v>
      </c>
      <c r="G5477" s="67">
        <v>3.7400000000000003E-2</v>
      </c>
      <c r="H5477" s="250">
        <v>234.95000000000002</v>
      </c>
      <c r="I5477" s="249">
        <f t="shared" si="1840"/>
        <v>75386.59</v>
      </c>
      <c r="J5477" s="67">
        <f t="shared" si="1825"/>
        <v>3.7400000000000003E-2</v>
      </c>
      <c r="K5477" s="259">
        <f t="shared" si="1841"/>
        <v>234.95487216666666</v>
      </c>
      <c r="L5477" s="250">
        <f t="shared" si="1838"/>
        <v>0</v>
      </c>
      <c r="M5477" s="19" t="s">
        <v>1260</v>
      </c>
      <c r="O5477" s="32" t="str">
        <f t="shared" si="1842"/>
        <v>E365</v>
      </c>
      <c r="P5477" s="318"/>
      <c r="T5477" s="19" t="s">
        <v>1260</v>
      </c>
    </row>
    <row r="5478" spans="1:20" s="19" customFormat="1" ht="15.75" outlineLevel="1" thickBot="1" x14ac:dyDescent="0.3">
      <c r="A5478" s="28" t="s">
        <v>1044</v>
      </c>
      <c r="C5478" s="20" t="s">
        <v>1236</v>
      </c>
      <c r="E5478" s="104" t="s">
        <v>1266</v>
      </c>
      <c r="F5478" s="29"/>
      <c r="G5478" s="30"/>
      <c r="H5478" s="41">
        <f>SUBTOTAL(9,H5466:H5477)</f>
        <v>2819.3999999999996</v>
      </c>
      <c r="I5478" s="29"/>
      <c r="J5478" s="30">
        <f t="shared" si="1825"/>
        <v>0</v>
      </c>
      <c r="K5478" s="41">
        <f>SUBTOTAL(9,K5466:K5477)</f>
        <v>2819.4584659999996</v>
      </c>
      <c r="L5478" s="41">
        <f t="shared" si="1838"/>
        <v>0.06</v>
      </c>
      <c r="O5478" s="32" t="str">
        <f>LEFT(A5478,5)</f>
        <v>E3650</v>
      </c>
      <c r="P5478" s="318">
        <f>-L5478/2</f>
        <v>-0.03</v>
      </c>
    </row>
    <row r="5479" spans="1:20" ht="15.75" outlineLevel="2" thickTop="1" x14ac:dyDescent="0.25">
      <c r="A5479" t="s">
        <v>442</v>
      </c>
      <c r="B5479" t="str">
        <f t="shared" ref="B5479:B5490" si="1843">CONCATENATE(A5479,"-",MONTH(E5479))</f>
        <v>E3650 DST O/H Conductor/Devices-1</v>
      </c>
      <c r="C5479" s="19" t="s">
        <v>1230</v>
      </c>
      <c r="E5479" s="27">
        <v>43131</v>
      </c>
      <c r="F5479" s="249">
        <v>447110667.64999998</v>
      </c>
      <c r="G5479" s="67">
        <v>3.7400000000000003E-2</v>
      </c>
      <c r="H5479" s="250">
        <v>1393494.92</v>
      </c>
      <c r="I5479" s="249">
        <f t="shared" ref="I5479:I5490" si="1844">VLOOKUP(CONCATENATE(A5479,"-12"),$B$6:$F$7816,5,FALSE)</f>
        <v>466321296.19999999</v>
      </c>
      <c r="J5479" s="67">
        <f t="shared" si="1825"/>
        <v>3.7400000000000003E-2</v>
      </c>
      <c r="K5479" s="259">
        <f t="shared" ref="K5479:K5490" si="1845">I5479*J5479/12</f>
        <v>1453368.0398233335</v>
      </c>
      <c r="L5479" s="250">
        <f t="shared" si="1838"/>
        <v>59873.120000000003</v>
      </c>
      <c r="M5479" s="19" t="s">
        <v>1260</v>
      </c>
      <c r="O5479" s="32" t="str">
        <f t="shared" ref="O5479:O5490" si="1846">LEFT(A5479,4)</f>
        <v>E365</v>
      </c>
      <c r="P5479" s="318"/>
      <c r="T5479" s="19" t="s">
        <v>1260</v>
      </c>
    </row>
    <row r="5480" spans="1:20" outlineLevel="2" x14ac:dyDescent="0.25">
      <c r="A5480" t="s">
        <v>442</v>
      </c>
      <c r="B5480" t="str">
        <f t="shared" si="1843"/>
        <v>E3650 DST O/H Conductor/Devices-2</v>
      </c>
      <c r="C5480" s="19" t="s">
        <v>1230</v>
      </c>
      <c r="E5480" s="27">
        <v>43159</v>
      </c>
      <c r="F5480" s="249">
        <v>448193824.48000002</v>
      </c>
      <c r="G5480" s="67">
        <v>3.7400000000000003E-2</v>
      </c>
      <c r="H5480" s="250">
        <v>1396870.76</v>
      </c>
      <c r="I5480" s="249">
        <f t="shared" si="1844"/>
        <v>466321296.19999999</v>
      </c>
      <c r="J5480" s="67">
        <f t="shared" si="1825"/>
        <v>3.7400000000000003E-2</v>
      </c>
      <c r="K5480" s="259">
        <f t="shared" si="1845"/>
        <v>1453368.0398233335</v>
      </c>
      <c r="L5480" s="250">
        <f t="shared" si="1838"/>
        <v>56497.279999999999</v>
      </c>
      <c r="M5480" s="19" t="s">
        <v>1260</v>
      </c>
      <c r="O5480" s="32" t="str">
        <f t="shared" si="1846"/>
        <v>E365</v>
      </c>
      <c r="P5480" s="318"/>
      <c r="T5480" s="19" t="s">
        <v>1260</v>
      </c>
    </row>
    <row r="5481" spans="1:20" outlineLevel="2" x14ac:dyDescent="0.25">
      <c r="A5481" t="s">
        <v>442</v>
      </c>
      <c r="B5481" t="str">
        <f t="shared" si="1843"/>
        <v>E3650 DST O/H Conductor/Devices-3</v>
      </c>
      <c r="C5481" s="19" t="s">
        <v>1230</v>
      </c>
      <c r="E5481" s="27">
        <v>43190</v>
      </c>
      <c r="F5481" s="249">
        <v>448859500.83999997</v>
      </c>
      <c r="G5481" s="67">
        <v>3.7400000000000003E-2</v>
      </c>
      <c r="H5481" s="250">
        <v>1398945.44</v>
      </c>
      <c r="I5481" s="249">
        <f t="shared" si="1844"/>
        <v>466321296.19999999</v>
      </c>
      <c r="J5481" s="67">
        <f t="shared" si="1825"/>
        <v>3.7400000000000003E-2</v>
      </c>
      <c r="K5481" s="259">
        <f t="shared" si="1845"/>
        <v>1453368.0398233335</v>
      </c>
      <c r="L5481" s="250">
        <f t="shared" si="1838"/>
        <v>54422.6</v>
      </c>
      <c r="M5481" s="19" t="s">
        <v>1260</v>
      </c>
      <c r="O5481" s="32" t="str">
        <f t="shared" si="1846"/>
        <v>E365</v>
      </c>
      <c r="P5481" s="318"/>
      <c r="T5481" s="19" t="s">
        <v>1260</v>
      </c>
    </row>
    <row r="5482" spans="1:20" outlineLevel="2" x14ac:dyDescent="0.25">
      <c r="A5482" t="s">
        <v>442</v>
      </c>
      <c r="B5482" t="str">
        <f t="shared" si="1843"/>
        <v>E3650 DST O/H Conductor/Devices-4</v>
      </c>
      <c r="C5482" s="19" t="s">
        <v>1230</v>
      </c>
      <c r="E5482" s="27">
        <v>43220</v>
      </c>
      <c r="F5482" s="249">
        <v>450506661</v>
      </c>
      <c r="G5482" s="67">
        <v>3.7400000000000003E-2</v>
      </c>
      <c r="H5482" s="250">
        <v>1404079.0899999999</v>
      </c>
      <c r="I5482" s="249">
        <f t="shared" si="1844"/>
        <v>466321296.19999999</v>
      </c>
      <c r="J5482" s="67">
        <f t="shared" si="1825"/>
        <v>3.7400000000000003E-2</v>
      </c>
      <c r="K5482" s="259">
        <f t="shared" si="1845"/>
        <v>1453368.0398233335</v>
      </c>
      <c r="L5482" s="250">
        <f t="shared" si="1838"/>
        <v>49288.95</v>
      </c>
      <c r="M5482" s="19" t="s">
        <v>1260</v>
      </c>
      <c r="O5482" s="32" t="str">
        <f t="shared" si="1846"/>
        <v>E365</v>
      </c>
      <c r="P5482" s="318"/>
      <c r="T5482" s="19" t="s">
        <v>1260</v>
      </c>
    </row>
    <row r="5483" spans="1:20" outlineLevel="2" x14ac:dyDescent="0.25">
      <c r="A5483" t="s">
        <v>442</v>
      </c>
      <c r="B5483" t="str">
        <f t="shared" si="1843"/>
        <v>E3650 DST O/H Conductor/Devices-5</v>
      </c>
      <c r="C5483" s="19" t="s">
        <v>1230</v>
      </c>
      <c r="E5483" s="27">
        <v>43251</v>
      </c>
      <c r="F5483" s="249">
        <v>451964743.88</v>
      </c>
      <c r="G5483" s="67">
        <v>3.7400000000000003E-2</v>
      </c>
      <c r="H5483" s="250">
        <v>1408623.45</v>
      </c>
      <c r="I5483" s="249">
        <f t="shared" si="1844"/>
        <v>466321296.19999999</v>
      </c>
      <c r="J5483" s="67">
        <f t="shared" si="1825"/>
        <v>3.7400000000000003E-2</v>
      </c>
      <c r="K5483" s="259">
        <f t="shared" si="1845"/>
        <v>1453368.0398233335</v>
      </c>
      <c r="L5483" s="250">
        <f t="shared" si="1838"/>
        <v>44744.59</v>
      </c>
      <c r="M5483" s="19" t="s">
        <v>1260</v>
      </c>
      <c r="O5483" s="32" t="str">
        <f t="shared" si="1846"/>
        <v>E365</v>
      </c>
      <c r="P5483" s="318"/>
      <c r="T5483" s="19" t="s">
        <v>1260</v>
      </c>
    </row>
    <row r="5484" spans="1:20" outlineLevel="2" x14ac:dyDescent="0.25">
      <c r="A5484" t="s">
        <v>442</v>
      </c>
      <c r="B5484" t="str">
        <f t="shared" si="1843"/>
        <v>E3650 DST O/H Conductor/Devices-6</v>
      </c>
      <c r="C5484" s="19" t="s">
        <v>1230</v>
      </c>
      <c r="E5484" s="27">
        <v>43281</v>
      </c>
      <c r="F5484" s="249">
        <v>452802410.89999998</v>
      </c>
      <c r="G5484" s="67">
        <v>3.7400000000000003E-2</v>
      </c>
      <c r="H5484" s="250">
        <v>1411234.18</v>
      </c>
      <c r="I5484" s="249">
        <f t="shared" si="1844"/>
        <v>466321296.19999999</v>
      </c>
      <c r="J5484" s="67">
        <f t="shared" si="1825"/>
        <v>3.7400000000000003E-2</v>
      </c>
      <c r="K5484" s="259">
        <f t="shared" si="1845"/>
        <v>1453368.0398233335</v>
      </c>
      <c r="L5484" s="250">
        <f t="shared" si="1838"/>
        <v>42133.86</v>
      </c>
      <c r="M5484" s="19" t="s">
        <v>1260</v>
      </c>
      <c r="O5484" s="32" t="str">
        <f t="shared" si="1846"/>
        <v>E365</v>
      </c>
      <c r="P5484" s="318"/>
      <c r="T5484" s="19" t="s">
        <v>1260</v>
      </c>
    </row>
    <row r="5485" spans="1:20" outlineLevel="2" x14ac:dyDescent="0.25">
      <c r="A5485" t="s">
        <v>442</v>
      </c>
      <c r="B5485" t="str">
        <f t="shared" si="1843"/>
        <v>E3650 DST O/H Conductor/Devices-7</v>
      </c>
      <c r="C5485" s="19" t="s">
        <v>1230</v>
      </c>
      <c r="E5485" s="27">
        <v>43312</v>
      </c>
      <c r="F5485" s="249">
        <v>453812519.00999999</v>
      </c>
      <c r="G5485" s="67">
        <v>3.7400000000000003E-2</v>
      </c>
      <c r="H5485" s="250">
        <v>1414382.35</v>
      </c>
      <c r="I5485" s="249">
        <f t="shared" si="1844"/>
        <v>466321296.19999999</v>
      </c>
      <c r="J5485" s="67">
        <f t="shared" si="1825"/>
        <v>3.7400000000000003E-2</v>
      </c>
      <c r="K5485" s="259">
        <f t="shared" si="1845"/>
        <v>1453368.0398233335</v>
      </c>
      <c r="L5485" s="250">
        <f t="shared" si="1838"/>
        <v>38985.69</v>
      </c>
      <c r="M5485" s="19" t="s">
        <v>1260</v>
      </c>
      <c r="O5485" s="32" t="str">
        <f t="shared" si="1846"/>
        <v>E365</v>
      </c>
      <c r="P5485" s="318"/>
      <c r="T5485" s="19" t="s">
        <v>1260</v>
      </c>
    </row>
    <row r="5486" spans="1:20" outlineLevel="2" x14ac:dyDescent="0.25">
      <c r="A5486" t="s">
        <v>442</v>
      </c>
      <c r="B5486" t="str">
        <f t="shared" si="1843"/>
        <v>E3650 DST O/H Conductor/Devices-8</v>
      </c>
      <c r="C5486" s="19" t="s">
        <v>1230</v>
      </c>
      <c r="E5486" s="27">
        <v>43343</v>
      </c>
      <c r="F5486" s="249">
        <v>454993075.99000001</v>
      </c>
      <c r="G5486" s="67">
        <v>3.7400000000000003E-2</v>
      </c>
      <c r="H5486" s="250">
        <v>1418061.75</v>
      </c>
      <c r="I5486" s="249">
        <f t="shared" si="1844"/>
        <v>466321296.19999999</v>
      </c>
      <c r="J5486" s="67">
        <f t="shared" ref="J5486:J5549" si="1847">G5486</f>
        <v>3.7400000000000003E-2</v>
      </c>
      <c r="K5486" s="259">
        <f t="shared" si="1845"/>
        <v>1453368.0398233335</v>
      </c>
      <c r="L5486" s="250">
        <f t="shared" si="1838"/>
        <v>35306.29</v>
      </c>
      <c r="M5486" s="19" t="s">
        <v>1260</v>
      </c>
      <c r="O5486" s="32" t="str">
        <f t="shared" si="1846"/>
        <v>E365</v>
      </c>
      <c r="P5486" s="318"/>
      <c r="T5486" s="19" t="s">
        <v>1260</v>
      </c>
    </row>
    <row r="5487" spans="1:20" outlineLevel="2" x14ac:dyDescent="0.25">
      <c r="A5487" t="s">
        <v>442</v>
      </c>
      <c r="B5487" t="str">
        <f t="shared" si="1843"/>
        <v>E3650 DST O/H Conductor/Devices-9</v>
      </c>
      <c r="C5487" s="19" t="s">
        <v>1230</v>
      </c>
      <c r="E5487" s="27">
        <v>43373</v>
      </c>
      <c r="F5487" s="249">
        <v>455840942.48000002</v>
      </c>
      <c r="G5487" s="67">
        <v>3.7400000000000003E-2</v>
      </c>
      <c r="H5487" s="250">
        <v>1420704.27</v>
      </c>
      <c r="I5487" s="249">
        <f t="shared" si="1844"/>
        <v>466321296.19999999</v>
      </c>
      <c r="J5487" s="67">
        <f t="shared" si="1847"/>
        <v>3.7400000000000003E-2</v>
      </c>
      <c r="K5487" s="259">
        <f t="shared" si="1845"/>
        <v>1453368.0398233335</v>
      </c>
      <c r="L5487" s="250">
        <f t="shared" si="1838"/>
        <v>32663.77</v>
      </c>
      <c r="M5487" s="19" t="s">
        <v>1260</v>
      </c>
      <c r="O5487" s="32" t="str">
        <f t="shared" si="1846"/>
        <v>E365</v>
      </c>
      <c r="P5487" s="318"/>
      <c r="T5487" s="19" t="s">
        <v>1260</v>
      </c>
    </row>
    <row r="5488" spans="1:20" outlineLevel="2" x14ac:dyDescent="0.25">
      <c r="A5488" t="s">
        <v>442</v>
      </c>
      <c r="B5488" t="str">
        <f t="shared" si="1843"/>
        <v>E3650 DST O/H Conductor/Devices-10</v>
      </c>
      <c r="C5488" s="19" t="s">
        <v>1230</v>
      </c>
      <c r="E5488" s="27">
        <v>43404</v>
      </c>
      <c r="F5488" s="249">
        <v>457317857.56</v>
      </c>
      <c r="G5488" s="67">
        <v>3.7400000000000003E-2</v>
      </c>
      <c r="H5488" s="250">
        <v>1425307.32</v>
      </c>
      <c r="I5488" s="249">
        <f t="shared" si="1844"/>
        <v>466321296.19999999</v>
      </c>
      <c r="J5488" s="67">
        <f t="shared" si="1847"/>
        <v>3.7400000000000003E-2</v>
      </c>
      <c r="K5488" s="259">
        <f t="shared" si="1845"/>
        <v>1453368.0398233335</v>
      </c>
      <c r="L5488" s="250">
        <f t="shared" si="1838"/>
        <v>28060.720000000001</v>
      </c>
      <c r="M5488" s="19" t="s">
        <v>1260</v>
      </c>
      <c r="O5488" s="32" t="str">
        <f t="shared" si="1846"/>
        <v>E365</v>
      </c>
      <c r="P5488" s="318"/>
      <c r="T5488" s="19" t="s">
        <v>1260</v>
      </c>
    </row>
    <row r="5489" spans="1:20" outlineLevel="2" x14ac:dyDescent="0.25">
      <c r="A5489" t="s">
        <v>442</v>
      </c>
      <c r="B5489" t="str">
        <f t="shared" si="1843"/>
        <v>E3650 DST O/H Conductor/Devices-11</v>
      </c>
      <c r="C5489" s="19" t="s">
        <v>1230</v>
      </c>
      <c r="E5489" s="27">
        <v>43434</v>
      </c>
      <c r="F5489" s="249">
        <v>460371598.19</v>
      </c>
      <c r="G5489" s="67">
        <v>3.7400000000000003E-2</v>
      </c>
      <c r="H5489" s="250">
        <v>1434824.8199999998</v>
      </c>
      <c r="I5489" s="249">
        <f t="shared" si="1844"/>
        <v>466321296.19999999</v>
      </c>
      <c r="J5489" s="67">
        <f t="shared" si="1847"/>
        <v>3.7400000000000003E-2</v>
      </c>
      <c r="K5489" s="259">
        <f t="shared" si="1845"/>
        <v>1453368.0398233335</v>
      </c>
      <c r="L5489" s="250">
        <f t="shared" si="1838"/>
        <v>18543.22</v>
      </c>
      <c r="M5489" s="19" t="s">
        <v>1260</v>
      </c>
      <c r="O5489" s="32" t="str">
        <f t="shared" si="1846"/>
        <v>E365</v>
      </c>
      <c r="P5489" s="318"/>
      <c r="T5489" s="19" t="s">
        <v>1260</v>
      </c>
    </row>
    <row r="5490" spans="1:20" outlineLevel="2" x14ac:dyDescent="0.25">
      <c r="A5490" t="s">
        <v>442</v>
      </c>
      <c r="B5490" t="str">
        <f t="shared" si="1843"/>
        <v>E3650 DST O/H Conductor/Devices-12</v>
      </c>
      <c r="C5490" s="19" t="s">
        <v>1230</v>
      </c>
      <c r="E5490" s="27">
        <v>43465</v>
      </c>
      <c r="F5490" s="249">
        <v>466321296.19999999</v>
      </c>
      <c r="G5490" s="67">
        <v>3.7400000000000003E-2</v>
      </c>
      <c r="H5490" s="250">
        <v>1453368.0399999998</v>
      </c>
      <c r="I5490" s="249">
        <f t="shared" si="1844"/>
        <v>466321296.19999999</v>
      </c>
      <c r="J5490" s="67">
        <f t="shared" si="1847"/>
        <v>3.7400000000000003E-2</v>
      </c>
      <c r="K5490" s="259">
        <f t="shared" si="1845"/>
        <v>1453368.0398233335</v>
      </c>
      <c r="L5490" s="250">
        <f t="shared" si="1838"/>
        <v>0</v>
      </c>
      <c r="M5490" s="19" t="s">
        <v>1260</v>
      </c>
      <c r="O5490" s="32" t="str">
        <f t="shared" si="1846"/>
        <v>E365</v>
      </c>
      <c r="P5490" s="318"/>
      <c r="T5490" s="19" t="s">
        <v>1260</v>
      </c>
    </row>
    <row r="5491" spans="1:20" s="19" customFormat="1" ht="15.75" outlineLevel="1" thickBot="1" x14ac:dyDescent="0.3">
      <c r="A5491" s="28" t="s">
        <v>1045</v>
      </c>
      <c r="C5491" s="20" t="s">
        <v>1236</v>
      </c>
      <c r="E5491" s="104" t="s">
        <v>1266</v>
      </c>
      <c r="F5491" s="29"/>
      <c r="G5491" s="30"/>
      <c r="H5491" s="41">
        <f>SUBTOTAL(9,H5479:H5490)</f>
        <v>16979896.390000001</v>
      </c>
      <c r="I5491" s="29"/>
      <c r="J5491" s="30">
        <f t="shared" si="1847"/>
        <v>0</v>
      </c>
      <c r="K5491" s="41">
        <f>SUBTOTAL(9,K5479:K5490)</f>
        <v>17440416.477879997</v>
      </c>
      <c r="L5491" s="41">
        <f t="shared" si="1838"/>
        <v>460520.09</v>
      </c>
      <c r="O5491" s="32" t="str">
        <f>LEFT(A5491,5)</f>
        <v>E3650</v>
      </c>
      <c r="P5491" s="318">
        <f>-L5491/2</f>
        <v>-230260.04500000001</v>
      </c>
    </row>
    <row r="5492" spans="1:20" ht="15.75" outlineLevel="2" thickTop="1" x14ac:dyDescent="0.25">
      <c r="A5492" t="s">
        <v>443</v>
      </c>
      <c r="B5492" t="str">
        <f t="shared" ref="B5492:B5503" si="1848">CONCATENATE(A5492,"-",MONTH(E5492))</f>
        <v>E3660 DST U/G Conduit-1</v>
      </c>
      <c r="C5492" s="19" t="s">
        <v>1230</v>
      </c>
      <c r="E5492" s="27">
        <v>43131</v>
      </c>
      <c r="F5492" s="249">
        <v>708953904.36000001</v>
      </c>
      <c r="G5492" s="67">
        <v>1.77E-2</v>
      </c>
      <c r="H5492" s="250">
        <v>1045707.01</v>
      </c>
      <c r="I5492" s="249">
        <f t="shared" ref="I5492:I5503" si="1849">VLOOKUP(CONCATENATE(A5492,"-12"),$B$6:$F$7816,5,FALSE)</f>
        <v>739023163.86000001</v>
      </c>
      <c r="J5492" s="67">
        <f t="shared" si="1847"/>
        <v>1.77E-2</v>
      </c>
      <c r="K5492" s="259">
        <f t="shared" ref="K5492:K5503" si="1850">I5492*J5492/12</f>
        <v>1090059.1666935</v>
      </c>
      <c r="L5492" s="250">
        <f t="shared" si="1838"/>
        <v>44352.160000000003</v>
      </c>
      <c r="M5492" s="19" t="s">
        <v>1260</v>
      </c>
      <c r="O5492" s="32" t="str">
        <f t="shared" ref="O5492:O5503" si="1851">LEFT(A5492,4)</f>
        <v>E366</v>
      </c>
      <c r="P5492" s="318"/>
      <c r="T5492" s="19" t="s">
        <v>1260</v>
      </c>
    </row>
    <row r="5493" spans="1:20" outlineLevel="2" x14ac:dyDescent="0.25">
      <c r="A5493" t="s">
        <v>443</v>
      </c>
      <c r="B5493" t="str">
        <f t="shared" si="1848"/>
        <v>E3660 DST U/G Conduit-2</v>
      </c>
      <c r="C5493" s="19" t="s">
        <v>1230</v>
      </c>
      <c r="E5493" s="27">
        <v>43159</v>
      </c>
      <c r="F5493" s="249">
        <v>710261404.41999996</v>
      </c>
      <c r="G5493" s="67">
        <v>1.77E-2</v>
      </c>
      <c r="H5493" s="250">
        <v>1047635.5700000001</v>
      </c>
      <c r="I5493" s="249">
        <f t="shared" si="1849"/>
        <v>739023163.86000001</v>
      </c>
      <c r="J5493" s="67">
        <f t="shared" si="1847"/>
        <v>1.77E-2</v>
      </c>
      <c r="K5493" s="259">
        <f t="shared" si="1850"/>
        <v>1090059.1666935</v>
      </c>
      <c r="L5493" s="250">
        <f t="shared" si="1838"/>
        <v>42423.6</v>
      </c>
      <c r="M5493" s="19" t="s">
        <v>1260</v>
      </c>
      <c r="O5493" s="32" t="str">
        <f t="shared" si="1851"/>
        <v>E366</v>
      </c>
      <c r="P5493" s="318"/>
      <c r="T5493" s="19" t="s">
        <v>1260</v>
      </c>
    </row>
    <row r="5494" spans="1:20" outlineLevel="2" x14ac:dyDescent="0.25">
      <c r="A5494" t="s">
        <v>443</v>
      </c>
      <c r="B5494" t="str">
        <f t="shared" si="1848"/>
        <v>E3660 DST U/G Conduit-3</v>
      </c>
      <c r="C5494" s="19" t="s">
        <v>1230</v>
      </c>
      <c r="E5494" s="27">
        <v>43190</v>
      </c>
      <c r="F5494" s="249">
        <v>710986782.74000001</v>
      </c>
      <c r="G5494" s="67">
        <v>1.77E-2</v>
      </c>
      <c r="H5494" s="250">
        <v>1048705.51</v>
      </c>
      <c r="I5494" s="249">
        <f t="shared" si="1849"/>
        <v>739023163.86000001</v>
      </c>
      <c r="J5494" s="67">
        <f t="shared" si="1847"/>
        <v>1.77E-2</v>
      </c>
      <c r="K5494" s="259">
        <f t="shared" si="1850"/>
        <v>1090059.1666935</v>
      </c>
      <c r="L5494" s="250">
        <f t="shared" si="1838"/>
        <v>41353.660000000003</v>
      </c>
      <c r="M5494" s="19" t="s">
        <v>1260</v>
      </c>
      <c r="O5494" s="32" t="str">
        <f t="shared" si="1851"/>
        <v>E366</v>
      </c>
      <c r="P5494" s="318"/>
      <c r="T5494" s="19" t="s">
        <v>1260</v>
      </c>
    </row>
    <row r="5495" spans="1:20" outlineLevel="2" x14ac:dyDescent="0.25">
      <c r="A5495" t="s">
        <v>443</v>
      </c>
      <c r="B5495" t="str">
        <f t="shared" si="1848"/>
        <v>E3660 DST U/G Conduit-4</v>
      </c>
      <c r="C5495" s="19" t="s">
        <v>1230</v>
      </c>
      <c r="E5495" s="27">
        <v>43220</v>
      </c>
      <c r="F5495" s="249">
        <v>712114819.10000002</v>
      </c>
      <c r="G5495" s="67">
        <v>1.77E-2</v>
      </c>
      <c r="H5495" s="250">
        <v>1050369.3599999999</v>
      </c>
      <c r="I5495" s="249">
        <f t="shared" si="1849"/>
        <v>739023163.86000001</v>
      </c>
      <c r="J5495" s="67">
        <f t="shared" si="1847"/>
        <v>1.77E-2</v>
      </c>
      <c r="K5495" s="259">
        <f t="shared" si="1850"/>
        <v>1090059.1666935</v>
      </c>
      <c r="L5495" s="250">
        <f t="shared" si="1838"/>
        <v>39689.81</v>
      </c>
      <c r="M5495" s="19" t="s">
        <v>1260</v>
      </c>
      <c r="O5495" s="32" t="str">
        <f t="shared" si="1851"/>
        <v>E366</v>
      </c>
      <c r="P5495" s="318"/>
      <c r="T5495" s="19" t="s">
        <v>1260</v>
      </c>
    </row>
    <row r="5496" spans="1:20" outlineLevel="2" x14ac:dyDescent="0.25">
      <c r="A5496" t="s">
        <v>443</v>
      </c>
      <c r="B5496" t="str">
        <f t="shared" si="1848"/>
        <v>E3660 DST U/G Conduit-5</v>
      </c>
      <c r="C5496" s="19" t="s">
        <v>1230</v>
      </c>
      <c r="E5496" s="27">
        <v>43251</v>
      </c>
      <c r="F5496" s="249">
        <v>715186431.38</v>
      </c>
      <c r="G5496" s="67">
        <v>1.77E-2</v>
      </c>
      <c r="H5496" s="250">
        <v>1054899.99</v>
      </c>
      <c r="I5496" s="249">
        <f t="shared" si="1849"/>
        <v>739023163.86000001</v>
      </c>
      <c r="J5496" s="67">
        <f t="shared" si="1847"/>
        <v>1.77E-2</v>
      </c>
      <c r="K5496" s="259">
        <f t="shared" si="1850"/>
        <v>1090059.1666935</v>
      </c>
      <c r="L5496" s="250">
        <f t="shared" si="1838"/>
        <v>35159.18</v>
      </c>
      <c r="M5496" s="19" t="s">
        <v>1260</v>
      </c>
      <c r="O5496" s="32" t="str">
        <f t="shared" si="1851"/>
        <v>E366</v>
      </c>
      <c r="P5496" s="318"/>
      <c r="T5496" s="19" t="s">
        <v>1260</v>
      </c>
    </row>
    <row r="5497" spans="1:20" outlineLevel="2" x14ac:dyDescent="0.25">
      <c r="A5497" t="s">
        <v>443</v>
      </c>
      <c r="B5497" t="str">
        <f t="shared" si="1848"/>
        <v>E3660 DST U/G Conduit-6</v>
      </c>
      <c r="C5497" s="19" t="s">
        <v>1230</v>
      </c>
      <c r="E5497" s="27">
        <v>43281</v>
      </c>
      <c r="F5497" s="249">
        <v>717720927.44000006</v>
      </c>
      <c r="G5497" s="67">
        <v>1.77E-2</v>
      </c>
      <c r="H5497" s="250">
        <v>1058638.3599999999</v>
      </c>
      <c r="I5497" s="249">
        <f t="shared" si="1849"/>
        <v>739023163.86000001</v>
      </c>
      <c r="J5497" s="67">
        <f t="shared" si="1847"/>
        <v>1.77E-2</v>
      </c>
      <c r="K5497" s="259">
        <f t="shared" si="1850"/>
        <v>1090059.1666935</v>
      </c>
      <c r="L5497" s="250">
        <f t="shared" si="1838"/>
        <v>31420.81</v>
      </c>
      <c r="M5497" s="19" t="s">
        <v>1260</v>
      </c>
      <c r="O5497" s="32" t="str">
        <f t="shared" si="1851"/>
        <v>E366</v>
      </c>
      <c r="P5497" s="318"/>
      <c r="T5497" s="19" t="s">
        <v>1260</v>
      </c>
    </row>
    <row r="5498" spans="1:20" outlineLevel="2" x14ac:dyDescent="0.25">
      <c r="A5498" t="s">
        <v>443</v>
      </c>
      <c r="B5498" t="str">
        <f t="shared" si="1848"/>
        <v>E3660 DST U/G Conduit-7</v>
      </c>
      <c r="C5498" s="19" t="s">
        <v>1230</v>
      </c>
      <c r="E5498" s="27">
        <v>43312</v>
      </c>
      <c r="F5498" s="249">
        <v>720338371.28999996</v>
      </c>
      <c r="G5498" s="67">
        <v>1.77E-2</v>
      </c>
      <c r="H5498" s="250">
        <v>1062499.1000000001</v>
      </c>
      <c r="I5498" s="249">
        <f t="shared" si="1849"/>
        <v>739023163.86000001</v>
      </c>
      <c r="J5498" s="67">
        <f t="shared" si="1847"/>
        <v>1.77E-2</v>
      </c>
      <c r="K5498" s="259">
        <f t="shared" si="1850"/>
        <v>1090059.1666935</v>
      </c>
      <c r="L5498" s="250">
        <f t="shared" si="1838"/>
        <v>27560.07</v>
      </c>
      <c r="M5498" s="19" t="s">
        <v>1260</v>
      </c>
      <c r="O5498" s="32" t="str">
        <f t="shared" si="1851"/>
        <v>E366</v>
      </c>
      <c r="P5498" s="318"/>
      <c r="T5498" s="19" t="s">
        <v>1260</v>
      </c>
    </row>
    <row r="5499" spans="1:20" outlineLevel="2" x14ac:dyDescent="0.25">
      <c r="A5499" t="s">
        <v>443</v>
      </c>
      <c r="B5499" t="str">
        <f t="shared" si="1848"/>
        <v>E3660 DST U/G Conduit-8</v>
      </c>
      <c r="C5499" s="19" t="s">
        <v>1230</v>
      </c>
      <c r="E5499" s="27">
        <v>43343</v>
      </c>
      <c r="F5499" s="249">
        <v>722837063.97000003</v>
      </c>
      <c r="G5499" s="67">
        <v>1.77E-2</v>
      </c>
      <c r="H5499" s="250">
        <v>1066184.67</v>
      </c>
      <c r="I5499" s="249">
        <f t="shared" si="1849"/>
        <v>739023163.86000001</v>
      </c>
      <c r="J5499" s="67">
        <f t="shared" si="1847"/>
        <v>1.77E-2</v>
      </c>
      <c r="K5499" s="259">
        <f t="shared" si="1850"/>
        <v>1090059.1666935</v>
      </c>
      <c r="L5499" s="250">
        <f t="shared" si="1838"/>
        <v>23874.5</v>
      </c>
      <c r="M5499" s="19" t="s">
        <v>1260</v>
      </c>
      <c r="O5499" s="32" t="str">
        <f t="shared" si="1851"/>
        <v>E366</v>
      </c>
      <c r="P5499" s="318"/>
      <c r="T5499" s="19" t="s">
        <v>1260</v>
      </c>
    </row>
    <row r="5500" spans="1:20" outlineLevel="2" x14ac:dyDescent="0.25">
      <c r="A5500" t="s">
        <v>443</v>
      </c>
      <c r="B5500" t="str">
        <f t="shared" si="1848"/>
        <v>E3660 DST U/G Conduit-9</v>
      </c>
      <c r="C5500" s="19" t="s">
        <v>1230</v>
      </c>
      <c r="E5500" s="27">
        <v>43373</v>
      </c>
      <c r="F5500" s="249">
        <v>725153777.34000003</v>
      </c>
      <c r="G5500" s="67">
        <v>1.77E-2</v>
      </c>
      <c r="H5500" s="250">
        <v>1069601.82</v>
      </c>
      <c r="I5500" s="249">
        <f t="shared" si="1849"/>
        <v>739023163.86000001</v>
      </c>
      <c r="J5500" s="67">
        <f t="shared" si="1847"/>
        <v>1.77E-2</v>
      </c>
      <c r="K5500" s="259">
        <f t="shared" si="1850"/>
        <v>1090059.1666935</v>
      </c>
      <c r="L5500" s="250">
        <f t="shared" si="1838"/>
        <v>20457.349999999999</v>
      </c>
      <c r="M5500" s="19" t="s">
        <v>1260</v>
      </c>
      <c r="O5500" s="32" t="str">
        <f t="shared" si="1851"/>
        <v>E366</v>
      </c>
      <c r="P5500" s="318"/>
      <c r="T5500" s="19" t="s">
        <v>1260</v>
      </c>
    </row>
    <row r="5501" spans="1:20" outlineLevel="2" x14ac:dyDescent="0.25">
      <c r="A5501" t="s">
        <v>443</v>
      </c>
      <c r="B5501" t="str">
        <f t="shared" si="1848"/>
        <v>E3660 DST U/G Conduit-10</v>
      </c>
      <c r="C5501" s="19" t="s">
        <v>1230</v>
      </c>
      <c r="E5501" s="27">
        <v>43404</v>
      </c>
      <c r="F5501" s="249">
        <v>729025979.63999999</v>
      </c>
      <c r="G5501" s="67">
        <v>1.77E-2</v>
      </c>
      <c r="H5501" s="250">
        <v>1075313.32</v>
      </c>
      <c r="I5501" s="249">
        <f t="shared" si="1849"/>
        <v>739023163.86000001</v>
      </c>
      <c r="J5501" s="67">
        <f t="shared" si="1847"/>
        <v>1.77E-2</v>
      </c>
      <c r="K5501" s="259">
        <f t="shared" si="1850"/>
        <v>1090059.1666935</v>
      </c>
      <c r="L5501" s="250">
        <f t="shared" si="1838"/>
        <v>14745.85</v>
      </c>
      <c r="M5501" s="19" t="s">
        <v>1260</v>
      </c>
      <c r="O5501" s="32" t="str">
        <f t="shared" si="1851"/>
        <v>E366</v>
      </c>
      <c r="P5501" s="318"/>
      <c r="T5501" s="19" t="s">
        <v>1260</v>
      </c>
    </row>
    <row r="5502" spans="1:20" outlineLevel="2" x14ac:dyDescent="0.25">
      <c r="A5502" t="s">
        <v>443</v>
      </c>
      <c r="B5502" t="str">
        <f t="shared" si="1848"/>
        <v>E3660 DST U/G Conduit-11</v>
      </c>
      <c r="C5502" s="19" t="s">
        <v>1230</v>
      </c>
      <c r="E5502" s="27">
        <v>43434</v>
      </c>
      <c r="F5502" s="249">
        <v>733437720.08000004</v>
      </c>
      <c r="G5502" s="67">
        <v>1.77E-2</v>
      </c>
      <c r="H5502" s="250">
        <v>1081820.6399999999</v>
      </c>
      <c r="I5502" s="249">
        <f t="shared" si="1849"/>
        <v>739023163.86000001</v>
      </c>
      <c r="J5502" s="67">
        <f t="shared" si="1847"/>
        <v>1.77E-2</v>
      </c>
      <c r="K5502" s="259">
        <f t="shared" si="1850"/>
        <v>1090059.1666935</v>
      </c>
      <c r="L5502" s="250">
        <f t="shared" si="1838"/>
        <v>8238.5300000000007</v>
      </c>
      <c r="M5502" s="19" t="s">
        <v>1260</v>
      </c>
      <c r="O5502" s="32" t="str">
        <f t="shared" si="1851"/>
        <v>E366</v>
      </c>
      <c r="P5502" s="318"/>
      <c r="T5502" s="19" t="s">
        <v>1260</v>
      </c>
    </row>
    <row r="5503" spans="1:20" outlineLevel="2" x14ac:dyDescent="0.25">
      <c r="A5503" t="s">
        <v>443</v>
      </c>
      <c r="B5503" t="str">
        <f t="shared" si="1848"/>
        <v>E3660 DST U/G Conduit-12</v>
      </c>
      <c r="C5503" s="19" t="s">
        <v>1230</v>
      </c>
      <c r="E5503" s="27">
        <v>43465</v>
      </c>
      <c r="F5503" s="249">
        <v>739023163.86000001</v>
      </c>
      <c r="G5503" s="67">
        <v>1.77E-2</v>
      </c>
      <c r="H5503" s="250">
        <v>1090059.1599999999</v>
      </c>
      <c r="I5503" s="249">
        <f t="shared" si="1849"/>
        <v>739023163.86000001</v>
      </c>
      <c r="J5503" s="67">
        <f t="shared" si="1847"/>
        <v>1.77E-2</v>
      </c>
      <c r="K5503" s="259">
        <f t="shared" si="1850"/>
        <v>1090059.1666935</v>
      </c>
      <c r="L5503" s="250">
        <f t="shared" si="1838"/>
        <v>0.01</v>
      </c>
      <c r="M5503" s="19" t="s">
        <v>1260</v>
      </c>
      <c r="O5503" s="32" t="str">
        <f t="shared" si="1851"/>
        <v>E366</v>
      </c>
      <c r="P5503" s="318"/>
      <c r="T5503" s="19" t="s">
        <v>1260</v>
      </c>
    </row>
    <row r="5504" spans="1:20" s="19" customFormat="1" ht="15.75" outlineLevel="1" thickBot="1" x14ac:dyDescent="0.3">
      <c r="A5504" s="28" t="s">
        <v>1046</v>
      </c>
      <c r="C5504" s="20" t="s">
        <v>1236</v>
      </c>
      <c r="E5504" s="104" t="s">
        <v>1266</v>
      </c>
      <c r="F5504" s="29"/>
      <c r="G5504" s="30"/>
      <c r="H5504" s="41">
        <f>SUBTOTAL(9,H5492:H5503)</f>
        <v>12751434.51</v>
      </c>
      <c r="I5504" s="29"/>
      <c r="J5504" s="30">
        <f t="shared" si="1847"/>
        <v>0</v>
      </c>
      <c r="K5504" s="41">
        <f>SUBTOTAL(9,K5492:K5503)</f>
        <v>13080710.000321997</v>
      </c>
      <c r="L5504" s="41">
        <f t="shared" si="1838"/>
        <v>329275.49</v>
      </c>
      <c r="O5504" s="32" t="str">
        <f>LEFT(A5504,5)</f>
        <v>E3660</v>
      </c>
      <c r="P5504" s="318">
        <f>-L5504/2</f>
        <v>-164637.745</v>
      </c>
    </row>
    <row r="5505" spans="1:20" ht="15.75" outlineLevel="2" thickTop="1" x14ac:dyDescent="0.25">
      <c r="A5505" t="s">
        <v>444</v>
      </c>
      <c r="B5505" t="str">
        <f t="shared" ref="B5505:B5516" si="1852">CONCATENATE(A5505,"-",MONTH(E5505))</f>
        <v>E3670 DST U/G Conductor/Devices-1</v>
      </c>
      <c r="C5505" s="19" t="s">
        <v>1230</v>
      </c>
      <c r="E5505" s="27">
        <v>43131</v>
      </c>
      <c r="F5505" s="249">
        <v>920595199.42999995</v>
      </c>
      <c r="G5505" s="67">
        <v>3.9300000000000002E-2</v>
      </c>
      <c r="H5505" s="250">
        <v>3014949.2800000003</v>
      </c>
      <c r="I5505" s="249">
        <f t="shared" ref="I5505:I5516" si="1853">VLOOKUP(CONCATENATE(A5505,"-12"),$B$6:$F$7816,5,FALSE)</f>
        <v>978782598.14999998</v>
      </c>
      <c r="J5505" s="67">
        <f t="shared" si="1847"/>
        <v>3.9300000000000002E-2</v>
      </c>
      <c r="K5505" s="259">
        <f t="shared" ref="K5505:K5516" si="1854">I5505*J5505/12</f>
        <v>3205513.0089412499</v>
      </c>
      <c r="L5505" s="250">
        <f t="shared" si="1838"/>
        <v>190563.73</v>
      </c>
      <c r="M5505" s="19" t="s">
        <v>1260</v>
      </c>
      <c r="O5505" s="32" t="str">
        <f t="shared" ref="O5505:O5516" si="1855">LEFT(A5505,4)</f>
        <v>E367</v>
      </c>
      <c r="P5505" s="318"/>
      <c r="T5505" s="19" t="s">
        <v>1260</v>
      </c>
    </row>
    <row r="5506" spans="1:20" outlineLevel="2" x14ac:dyDescent="0.25">
      <c r="A5506" t="s">
        <v>444</v>
      </c>
      <c r="B5506" t="str">
        <f t="shared" si="1852"/>
        <v>E3670 DST U/G Conductor/Devices-2</v>
      </c>
      <c r="C5506" s="19" t="s">
        <v>1230</v>
      </c>
      <c r="E5506" s="27">
        <v>43159</v>
      </c>
      <c r="F5506" s="249">
        <v>924564212.78999996</v>
      </c>
      <c r="G5506" s="67">
        <v>3.9300000000000002E-2</v>
      </c>
      <c r="H5506" s="250">
        <v>3027947.8000000003</v>
      </c>
      <c r="I5506" s="249">
        <f t="shared" si="1853"/>
        <v>978782598.14999998</v>
      </c>
      <c r="J5506" s="67">
        <f t="shared" si="1847"/>
        <v>3.9300000000000002E-2</v>
      </c>
      <c r="K5506" s="259">
        <f t="shared" si="1854"/>
        <v>3205513.0089412499</v>
      </c>
      <c r="L5506" s="250">
        <f t="shared" si="1838"/>
        <v>177565.21</v>
      </c>
      <c r="M5506" s="19" t="s">
        <v>1260</v>
      </c>
      <c r="O5506" s="32" t="str">
        <f t="shared" si="1855"/>
        <v>E367</v>
      </c>
      <c r="P5506" s="318"/>
      <c r="T5506" s="19" t="s">
        <v>1260</v>
      </c>
    </row>
    <row r="5507" spans="1:20" outlineLevel="2" x14ac:dyDescent="0.25">
      <c r="A5507" t="s">
        <v>444</v>
      </c>
      <c r="B5507" t="str">
        <f t="shared" si="1852"/>
        <v>E3670 DST U/G Conductor/Devices-3</v>
      </c>
      <c r="C5507" s="19" t="s">
        <v>1230</v>
      </c>
      <c r="E5507" s="27">
        <v>43190</v>
      </c>
      <c r="F5507" s="249">
        <v>928809785.61000001</v>
      </c>
      <c r="G5507" s="67">
        <v>3.9300000000000002E-2</v>
      </c>
      <c r="H5507" s="250">
        <v>3041852.0500000003</v>
      </c>
      <c r="I5507" s="249">
        <f t="shared" si="1853"/>
        <v>978782598.14999998</v>
      </c>
      <c r="J5507" s="67">
        <f t="shared" si="1847"/>
        <v>3.9300000000000002E-2</v>
      </c>
      <c r="K5507" s="259">
        <f t="shared" si="1854"/>
        <v>3205513.0089412499</v>
      </c>
      <c r="L5507" s="250">
        <f t="shared" si="1838"/>
        <v>163660.96</v>
      </c>
      <c r="M5507" s="19" t="s">
        <v>1260</v>
      </c>
      <c r="O5507" s="32" t="str">
        <f t="shared" si="1855"/>
        <v>E367</v>
      </c>
      <c r="P5507" s="318"/>
      <c r="T5507" s="19" t="s">
        <v>1260</v>
      </c>
    </row>
    <row r="5508" spans="1:20" outlineLevel="2" x14ac:dyDescent="0.25">
      <c r="A5508" t="s">
        <v>444</v>
      </c>
      <c r="B5508" t="str">
        <f t="shared" si="1852"/>
        <v>E3670 DST U/G Conductor/Devices-4</v>
      </c>
      <c r="C5508" s="19" t="s">
        <v>1230</v>
      </c>
      <c r="E5508" s="27">
        <v>43220</v>
      </c>
      <c r="F5508" s="249">
        <v>932085110.59000003</v>
      </c>
      <c r="G5508" s="67">
        <v>3.9300000000000002E-2</v>
      </c>
      <c r="H5508" s="250">
        <v>3052578.7399999998</v>
      </c>
      <c r="I5508" s="249">
        <f t="shared" si="1853"/>
        <v>978782598.14999998</v>
      </c>
      <c r="J5508" s="67">
        <f t="shared" si="1847"/>
        <v>3.9300000000000002E-2</v>
      </c>
      <c r="K5508" s="259">
        <f t="shared" si="1854"/>
        <v>3205513.0089412499</v>
      </c>
      <c r="L5508" s="250">
        <f t="shared" si="1838"/>
        <v>152934.26999999999</v>
      </c>
      <c r="M5508" s="19" t="s">
        <v>1260</v>
      </c>
      <c r="O5508" s="32" t="str">
        <f t="shared" si="1855"/>
        <v>E367</v>
      </c>
      <c r="P5508" s="318"/>
      <c r="T5508" s="19" t="s">
        <v>1260</v>
      </c>
    </row>
    <row r="5509" spans="1:20" outlineLevel="2" x14ac:dyDescent="0.25">
      <c r="A5509" t="s">
        <v>444</v>
      </c>
      <c r="B5509" t="str">
        <f t="shared" si="1852"/>
        <v>E3670 DST U/G Conductor/Devices-5</v>
      </c>
      <c r="C5509" s="19" t="s">
        <v>1230</v>
      </c>
      <c r="E5509" s="27">
        <v>43251</v>
      </c>
      <c r="F5509" s="249">
        <v>936141153.76999998</v>
      </c>
      <c r="G5509" s="67">
        <v>3.9300000000000002E-2</v>
      </c>
      <c r="H5509" s="250">
        <v>3065862.2800000003</v>
      </c>
      <c r="I5509" s="249">
        <f t="shared" si="1853"/>
        <v>978782598.14999998</v>
      </c>
      <c r="J5509" s="67">
        <f t="shared" si="1847"/>
        <v>3.9300000000000002E-2</v>
      </c>
      <c r="K5509" s="259">
        <f t="shared" si="1854"/>
        <v>3205513.0089412499</v>
      </c>
      <c r="L5509" s="250">
        <f t="shared" si="1838"/>
        <v>139650.73000000001</v>
      </c>
      <c r="M5509" s="19" t="s">
        <v>1260</v>
      </c>
      <c r="O5509" s="32" t="str">
        <f t="shared" si="1855"/>
        <v>E367</v>
      </c>
      <c r="P5509" s="318"/>
      <c r="T5509" s="19" t="s">
        <v>1260</v>
      </c>
    </row>
    <row r="5510" spans="1:20" outlineLevel="2" x14ac:dyDescent="0.25">
      <c r="A5510" t="s">
        <v>444</v>
      </c>
      <c r="B5510" t="str">
        <f t="shared" si="1852"/>
        <v>E3670 DST U/G Conductor/Devices-6</v>
      </c>
      <c r="C5510" s="19" t="s">
        <v>1230</v>
      </c>
      <c r="E5510" s="27">
        <v>43281</v>
      </c>
      <c r="F5510" s="249">
        <v>940603917.89999998</v>
      </c>
      <c r="G5510" s="67">
        <v>3.9300000000000002E-2</v>
      </c>
      <c r="H5510" s="250">
        <v>3080477.84</v>
      </c>
      <c r="I5510" s="249">
        <f t="shared" si="1853"/>
        <v>978782598.14999998</v>
      </c>
      <c r="J5510" s="67">
        <f t="shared" si="1847"/>
        <v>3.9300000000000002E-2</v>
      </c>
      <c r="K5510" s="259">
        <f t="shared" si="1854"/>
        <v>3205513.0089412499</v>
      </c>
      <c r="L5510" s="250">
        <f t="shared" si="1838"/>
        <v>125035.17</v>
      </c>
      <c r="M5510" s="19" t="s">
        <v>1260</v>
      </c>
      <c r="O5510" s="32" t="str">
        <f t="shared" si="1855"/>
        <v>E367</v>
      </c>
      <c r="P5510" s="318"/>
      <c r="T5510" s="19" t="s">
        <v>1260</v>
      </c>
    </row>
    <row r="5511" spans="1:20" outlineLevel="2" x14ac:dyDescent="0.25">
      <c r="A5511" t="s">
        <v>444</v>
      </c>
      <c r="B5511" t="str">
        <f t="shared" si="1852"/>
        <v>E3670 DST U/G Conductor/Devices-7</v>
      </c>
      <c r="C5511" s="19" t="s">
        <v>1230</v>
      </c>
      <c r="E5511" s="27">
        <v>43312</v>
      </c>
      <c r="F5511" s="249">
        <v>945726849.03999996</v>
      </c>
      <c r="G5511" s="67">
        <v>3.9300000000000002E-2</v>
      </c>
      <c r="H5511" s="250">
        <v>3097255.43</v>
      </c>
      <c r="I5511" s="249">
        <f t="shared" si="1853"/>
        <v>978782598.14999998</v>
      </c>
      <c r="J5511" s="67">
        <f t="shared" si="1847"/>
        <v>3.9300000000000002E-2</v>
      </c>
      <c r="K5511" s="259">
        <f t="shared" si="1854"/>
        <v>3205513.0089412499</v>
      </c>
      <c r="L5511" s="250">
        <f t="shared" si="1838"/>
        <v>108257.58</v>
      </c>
      <c r="M5511" s="19" t="s">
        <v>1260</v>
      </c>
      <c r="O5511" s="32" t="str">
        <f t="shared" si="1855"/>
        <v>E367</v>
      </c>
      <c r="P5511" s="318"/>
      <c r="T5511" s="19" t="s">
        <v>1260</v>
      </c>
    </row>
    <row r="5512" spans="1:20" outlineLevel="2" x14ac:dyDescent="0.25">
      <c r="A5512" t="s">
        <v>444</v>
      </c>
      <c r="B5512" t="str">
        <f t="shared" si="1852"/>
        <v>E3670 DST U/G Conductor/Devices-8</v>
      </c>
      <c r="C5512" s="19" t="s">
        <v>1230</v>
      </c>
      <c r="E5512" s="27">
        <v>43343</v>
      </c>
      <c r="F5512" s="249">
        <v>952345752.82000005</v>
      </c>
      <c r="G5512" s="67">
        <v>3.9300000000000002E-2</v>
      </c>
      <c r="H5512" s="250">
        <v>3118932.34</v>
      </c>
      <c r="I5512" s="249">
        <f t="shared" si="1853"/>
        <v>978782598.14999998</v>
      </c>
      <c r="J5512" s="67">
        <f t="shared" si="1847"/>
        <v>3.9300000000000002E-2</v>
      </c>
      <c r="K5512" s="259">
        <f t="shared" si="1854"/>
        <v>3205513.0089412499</v>
      </c>
      <c r="L5512" s="250">
        <f t="shared" si="1838"/>
        <v>86580.67</v>
      </c>
      <c r="M5512" s="19" t="s">
        <v>1260</v>
      </c>
      <c r="O5512" s="32" t="str">
        <f t="shared" si="1855"/>
        <v>E367</v>
      </c>
      <c r="P5512" s="318"/>
      <c r="T5512" s="19" t="s">
        <v>1260</v>
      </c>
    </row>
    <row r="5513" spans="1:20" outlineLevel="2" x14ac:dyDescent="0.25">
      <c r="A5513" t="s">
        <v>444</v>
      </c>
      <c r="B5513" t="str">
        <f t="shared" si="1852"/>
        <v>E3670 DST U/G Conductor/Devices-9</v>
      </c>
      <c r="C5513" s="19" t="s">
        <v>1230</v>
      </c>
      <c r="E5513" s="27">
        <v>43373</v>
      </c>
      <c r="F5513" s="249">
        <v>957924062.10000002</v>
      </c>
      <c r="G5513" s="67">
        <v>3.9300000000000002E-2</v>
      </c>
      <c r="H5513" s="250">
        <v>3137201.3000000003</v>
      </c>
      <c r="I5513" s="249">
        <f t="shared" si="1853"/>
        <v>978782598.14999998</v>
      </c>
      <c r="J5513" s="67">
        <f t="shared" si="1847"/>
        <v>3.9300000000000002E-2</v>
      </c>
      <c r="K5513" s="259">
        <f t="shared" si="1854"/>
        <v>3205513.0089412499</v>
      </c>
      <c r="L5513" s="250">
        <f t="shared" si="1838"/>
        <v>68311.710000000006</v>
      </c>
      <c r="M5513" s="19" t="s">
        <v>1260</v>
      </c>
      <c r="O5513" s="32" t="str">
        <f t="shared" si="1855"/>
        <v>E367</v>
      </c>
      <c r="P5513" s="318"/>
      <c r="T5513" s="19" t="s">
        <v>1260</v>
      </c>
    </row>
    <row r="5514" spans="1:20" outlineLevel="2" x14ac:dyDescent="0.25">
      <c r="A5514" t="s">
        <v>444</v>
      </c>
      <c r="B5514" t="str">
        <f t="shared" si="1852"/>
        <v>E3670 DST U/G Conductor/Devices-10</v>
      </c>
      <c r="C5514" s="19" t="s">
        <v>1230</v>
      </c>
      <c r="E5514" s="27">
        <v>43404</v>
      </c>
      <c r="F5514" s="249">
        <v>964043435.13999999</v>
      </c>
      <c r="G5514" s="67">
        <v>3.9300000000000002E-2</v>
      </c>
      <c r="H5514" s="250">
        <v>3157242.25</v>
      </c>
      <c r="I5514" s="249">
        <f t="shared" si="1853"/>
        <v>978782598.14999998</v>
      </c>
      <c r="J5514" s="67">
        <f t="shared" si="1847"/>
        <v>3.9300000000000002E-2</v>
      </c>
      <c r="K5514" s="259">
        <f t="shared" si="1854"/>
        <v>3205513.0089412499</v>
      </c>
      <c r="L5514" s="250">
        <f t="shared" si="1838"/>
        <v>48270.76</v>
      </c>
      <c r="M5514" s="19" t="s">
        <v>1260</v>
      </c>
      <c r="O5514" s="32" t="str">
        <f t="shared" si="1855"/>
        <v>E367</v>
      </c>
      <c r="P5514" s="318"/>
      <c r="T5514" s="19" t="s">
        <v>1260</v>
      </c>
    </row>
    <row r="5515" spans="1:20" outlineLevel="2" x14ac:dyDescent="0.25">
      <c r="A5515" t="s">
        <v>444</v>
      </c>
      <c r="B5515" t="str">
        <f t="shared" si="1852"/>
        <v>E3670 DST U/G Conductor/Devices-11</v>
      </c>
      <c r="C5515" s="19" t="s">
        <v>1230</v>
      </c>
      <c r="E5515" s="27">
        <v>43434</v>
      </c>
      <c r="F5515" s="249">
        <v>971170779.51999998</v>
      </c>
      <c r="G5515" s="67">
        <v>3.9300000000000002E-2</v>
      </c>
      <c r="H5515" s="250">
        <v>3180584.3000000003</v>
      </c>
      <c r="I5515" s="249">
        <f t="shared" si="1853"/>
        <v>978782598.14999998</v>
      </c>
      <c r="J5515" s="67">
        <f t="shared" si="1847"/>
        <v>3.9300000000000002E-2</v>
      </c>
      <c r="K5515" s="259">
        <f t="shared" si="1854"/>
        <v>3205513.0089412499</v>
      </c>
      <c r="L5515" s="250">
        <f t="shared" si="1838"/>
        <v>24928.71</v>
      </c>
      <c r="M5515" s="19" t="s">
        <v>1260</v>
      </c>
      <c r="O5515" s="32" t="str">
        <f t="shared" si="1855"/>
        <v>E367</v>
      </c>
      <c r="P5515" s="318"/>
      <c r="T5515" s="19" t="s">
        <v>1260</v>
      </c>
    </row>
    <row r="5516" spans="1:20" outlineLevel="2" x14ac:dyDescent="0.25">
      <c r="A5516" t="s">
        <v>444</v>
      </c>
      <c r="B5516" t="str">
        <f t="shared" si="1852"/>
        <v>E3670 DST U/G Conductor/Devices-12</v>
      </c>
      <c r="C5516" s="19" t="s">
        <v>1230</v>
      </c>
      <c r="E5516" s="27">
        <v>43465</v>
      </c>
      <c r="F5516" s="249">
        <v>978782598.14999998</v>
      </c>
      <c r="G5516" s="67">
        <v>3.9300000000000002E-2</v>
      </c>
      <c r="H5516" s="250">
        <v>3205513</v>
      </c>
      <c r="I5516" s="249">
        <f t="shared" si="1853"/>
        <v>978782598.14999998</v>
      </c>
      <c r="J5516" s="67">
        <f t="shared" si="1847"/>
        <v>3.9300000000000002E-2</v>
      </c>
      <c r="K5516" s="259">
        <f t="shared" si="1854"/>
        <v>3205513.0089412499</v>
      </c>
      <c r="L5516" s="250">
        <f t="shared" si="1838"/>
        <v>0.01</v>
      </c>
      <c r="M5516" s="19" t="s">
        <v>1260</v>
      </c>
      <c r="O5516" s="32" t="str">
        <f t="shared" si="1855"/>
        <v>E367</v>
      </c>
      <c r="P5516" s="318"/>
      <c r="T5516" s="19" t="s">
        <v>1260</v>
      </c>
    </row>
    <row r="5517" spans="1:20" s="19" customFormat="1" ht="15.75" outlineLevel="1" thickBot="1" x14ac:dyDescent="0.3">
      <c r="A5517" s="28" t="s">
        <v>1047</v>
      </c>
      <c r="C5517" s="20" t="s">
        <v>1236</v>
      </c>
      <c r="E5517" s="104" t="s">
        <v>1266</v>
      </c>
      <c r="F5517" s="29"/>
      <c r="G5517" s="30"/>
      <c r="H5517" s="41">
        <f>SUBTOTAL(9,H5505:H5516)</f>
        <v>37180396.609999999</v>
      </c>
      <c r="I5517" s="29"/>
      <c r="J5517" s="30">
        <f t="shared" si="1847"/>
        <v>0</v>
      </c>
      <c r="K5517" s="41">
        <f>SUBTOTAL(9,K5505:K5516)</f>
        <v>38466156.107294992</v>
      </c>
      <c r="L5517" s="41">
        <f t="shared" si="1838"/>
        <v>1285759.5</v>
      </c>
      <c r="O5517" s="32" t="str">
        <f>LEFT(A5517,5)</f>
        <v>E3670</v>
      </c>
      <c r="P5517" s="318">
        <f>-L5517/2</f>
        <v>-642879.75</v>
      </c>
    </row>
    <row r="5518" spans="1:20" ht="15.75" outlineLevel="2" thickTop="1" x14ac:dyDescent="0.25">
      <c r="A5518" t="s">
        <v>445</v>
      </c>
      <c r="B5518" t="str">
        <f t="shared" ref="B5518:B5529" si="1856">CONCATENATE(A5518,"-",MONTH(E5518))</f>
        <v>E368 DST Line Transformers-1</v>
      </c>
      <c r="C5518" s="19" t="s">
        <v>1230</v>
      </c>
      <c r="E5518" s="27">
        <v>43131</v>
      </c>
      <c r="F5518" s="249">
        <v>482621702.22000003</v>
      </c>
      <c r="G5518" s="67">
        <v>4.0599999999999997E-2</v>
      </c>
      <c r="H5518" s="250">
        <v>1632870.09</v>
      </c>
      <c r="I5518" s="249">
        <f t="shared" ref="I5518:I5529" si="1857">VLOOKUP(CONCATENATE(A5518,"-12"),$B$6:$F$7816,5,FALSE)</f>
        <v>498593088.37</v>
      </c>
      <c r="J5518" s="67">
        <f t="shared" si="1847"/>
        <v>4.0599999999999997E-2</v>
      </c>
      <c r="K5518" s="259">
        <f t="shared" ref="K5518:K5529" si="1858">I5518*J5518/12</f>
        <v>1686906.6156518331</v>
      </c>
      <c r="L5518" s="250">
        <f t="shared" si="1838"/>
        <v>54036.53</v>
      </c>
      <c r="M5518" s="19" t="s">
        <v>1260</v>
      </c>
      <c r="O5518" s="32" t="str">
        <f t="shared" ref="O5518:O5529" si="1859">LEFT(A5518,4)</f>
        <v>E368</v>
      </c>
      <c r="P5518" s="318"/>
      <c r="T5518" s="19" t="s">
        <v>1260</v>
      </c>
    </row>
    <row r="5519" spans="1:20" outlineLevel="2" x14ac:dyDescent="0.25">
      <c r="A5519" t="s">
        <v>445</v>
      </c>
      <c r="B5519" t="str">
        <f t="shared" si="1856"/>
        <v>E368 DST Line Transformers-2</v>
      </c>
      <c r="C5519" s="19" t="s">
        <v>1230</v>
      </c>
      <c r="E5519" s="27">
        <v>43159</v>
      </c>
      <c r="F5519" s="249">
        <v>484438737.49000001</v>
      </c>
      <c r="G5519" s="67">
        <v>4.0599999999999997E-2</v>
      </c>
      <c r="H5519" s="250">
        <v>1639017.73</v>
      </c>
      <c r="I5519" s="249">
        <f t="shared" si="1857"/>
        <v>498593088.37</v>
      </c>
      <c r="J5519" s="67">
        <f t="shared" si="1847"/>
        <v>4.0599999999999997E-2</v>
      </c>
      <c r="K5519" s="259">
        <f t="shared" si="1858"/>
        <v>1686906.6156518331</v>
      </c>
      <c r="L5519" s="250">
        <f t="shared" si="1838"/>
        <v>47888.89</v>
      </c>
      <c r="M5519" s="19" t="s">
        <v>1260</v>
      </c>
      <c r="O5519" s="32" t="str">
        <f t="shared" si="1859"/>
        <v>E368</v>
      </c>
      <c r="P5519" s="318"/>
      <c r="T5519" s="19" t="s">
        <v>1260</v>
      </c>
    </row>
    <row r="5520" spans="1:20" outlineLevel="2" x14ac:dyDescent="0.25">
      <c r="A5520" t="s">
        <v>445</v>
      </c>
      <c r="B5520" t="str">
        <f t="shared" si="1856"/>
        <v>E368 DST Line Transformers-3</v>
      </c>
      <c r="C5520" s="19" t="s">
        <v>1230</v>
      </c>
      <c r="E5520" s="27">
        <v>43190</v>
      </c>
      <c r="F5520" s="249">
        <v>487270995.69999999</v>
      </c>
      <c r="G5520" s="67">
        <v>4.0599999999999997E-2</v>
      </c>
      <c r="H5520" s="250">
        <v>1648600.2000000002</v>
      </c>
      <c r="I5520" s="249">
        <f t="shared" si="1857"/>
        <v>498593088.37</v>
      </c>
      <c r="J5520" s="67">
        <f t="shared" si="1847"/>
        <v>4.0599999999999997E-2</v>
      </c>
      <c r="K5520" s="259">
        <f t="shared" si="1858"/>
        <v>1686906.6156518331</v>
      </c>
      <c r="L5520" s="250">
        <f t="shared" si="1838"/>
        <v>38306.42</v>
      </c>
      <c r="M5520" s="19" t="s">
        <v>1260</v>
      </c>
      <c r="O5520" s="32" t="str">
        <f t="shared" si="1859"/>
        <v>E368</v>
      </c>
      <c r="P5520" s="318"/>
      <c r="T5520" s="19" t="s">
        <v>1260</v>
      </c>
    </row>
    <row r="5521" spans="1:20" outlineLevel="2" x14ac:dyDescent="0.25">
      <c r="A5521" t="s">
        <v>445</v>
      </c>
      <c r="B5521" t="str">
        <f t="shared" si="1856"/>
        <v>E368 DST Line Transformers-4</v>
      </c>
      <c r="C5521" s="19" t="s">
        <v>1230</v>
      </c>
      <c r="E5521" s="27">
        <v>43220</v>
      </c>
      <c r="F5521" s="249">
        <v>489323178.07999998</v>
      </c>
      <c r="G5521" s="67">
        <v>4.0599999999999997E-2</v>
      </c>
      <c r="H5521" s="250">
        <v>1655543.41</v>
      </c>
      <c r="I5521" s="249">
        <f t="shared" si="1857"/>
        <v>498593088.37</v>
      </c>
      <c r="J5521" s="67">
        <f t="shared" si="1847"/>
        <v>4.0599999999999997E-2</v>
      </c>
      <c r="K5521" s="259">
        <f t="shared" si="1858"/>
        <v>1686906.6156518331</v>
      </c>
      <c r="L5521" s="250">
        <f t="shared" si="1838"/>
        <v>31363.21</v>
      </c>
      <c r="M5521" s="19" t="s">
        <v>1260</v>
      </c>
      <c r="O5521" s="32" t="str">
        <f t="shared" si="1859"/>
        <v>E368</v>
      </c>
      <c r="P5521" s="318"/>
      <c r="T5521" s="19" t="s">
        <v>1260</v>
      </c>
    </row>
    <row r="5522" spans="1:20" outlineLevel="2" x14ac:dyDescent="0.25">
      <c r="A5522" t="s">
        <v>445</v>
      </c>
      <c r="B5522" t="str">
        <f t="shared" si="1856"/>
        <v>E368 DST Line Transformers-5</v>
      </c>
      <c r="C5522" s="19" t="s">
        <v>1230</v>
      </c>
      <c r="E5522" s="27">
        <v>43251</v>
      </c>
      <c r="F5522" s="249">
        <v>489614694.47000003</v>
      </c>
      <c r="G5522" s="67">
        <v>4.0599999999999997E-2</v>
      </c>
      <c r="H5522" s="250">
        <v>1656529.72</v>
      </c>
      <c r="I5522" s="249">
        <f t="shared" si="1857"/>
        <v>498593088.37</v>
      </c>
      <c r="J5522" s="67">
        <f t="shared" si="1847"/>
        <v>4.0599999999999997E-2</v>
      </c>
      <c r="K5522" s="259">
        <f t="shared" si="1858"/>
        <v>1686906.6156518331</v>
      </c>
      <c r="L5522" s="250">
        <f t="shared" si="1838"/>
        <v>30376.9</v>
      </c>
      <c r="M5522" s="19" t="s">
        <v>1260</v>
      </c>
      <c r="O5522" s="32" t="str">
        <f t="shared" si="1859"/>
        <v>E368</v>
      </c>
      <c r="P5522" s="318"/>
      <c r="T5522" s="19" t="s">
        <v>1260</v>
      </c>
    </row>
    <row r="5523" spans="1:20" outlineLevel="2" x14ac:dyDescent="0.25">
      <c r="A5523" t="s">
        <v>445</v>
      </c>
      <c r="B5523" t="str">
        <f t="shared" si="1856"/>
        <v>E368 DST Line Transformers-6</v>
      </c>
      <c r="C5523" s="19" t="s">
        <v>1230</v>
      </c>
      <c r="E5523" s="27">
        <v>43281</v>
      </c>
      <c r="F5523" s="249">
        <v>490519526.91000003</v>
      </c>
      <c r="G5523" s="67">
        <v>4.0599999999999997E-2</v>
      </c>
      <c r="H5523" s="250">
        <v>1659591.06</v>
      </c>
      <c r="I5523" s="249">
        <f t="shared" si="1857"/>
        <v>498593088.37</v>
      </c>
      <c r="J5523" s="67">
        <f t="shared" si="1847"/>
        <v>4.0599999999999997E-2</v>
      </c>
      <c r="K5523" s="259">
        <f t="shared" si="1858"/>
        <v>1686906.6156518331</v>
      </c>
      <c r="L5523" s="250">
        <f t="shared" si="1838"/>
        <v>27315.56</v>
      </c>
      <c r="M5523" s="19" t="s">
        <v>1260</v>
      </c>
      <c r="O5523" s="32" t="str">
        <f t="shared" si="1859"/>
        <v>E368</v>
      </c>
      <c r="P5523" s="318"/>
      <c r="T5523" s="19" t="s">
        <v>1260</v>
      </c>
    </row>
    <row r="5524" spans="1:20" outlineLevel="2" x14ac:dyDescent="0.25">
      <c r="A5524" t="s">
        <v>445</v>
      </c>
      <c r="B5524" t="str">
        <f t="shared" si="1856"/>
        <v>E368 DST Line Transformers-7</v>
      </c>
      <c r="C5524" s="19" t="s">
        <v>1230</v>
      </c>
      <c r="E5524" s="27">
        <v>43312</v>
      </c>
      <c r="F5524" s="249">
        <v>492030418.88</v>
      </c>
      <c r="G5524" s="67">
        <v>4.0599999999999997E-2</v>
      </c>
      <c r="H5524" s="250">
        <v>1664702.92</v>
      </c>
      <c r="I5524" s="249">
        <f t="shared" si="1857"/>
        <v>498593088.37</v>
      </c>
      <c r="J5524" s="67">
        <f t="shared" si="1847"/>
        <v>4.0599999999999997E-2</v>
      </c>
      <c r="K5524" s="259">
        <f t="shared" si="1858"/>
        <v>1686906.6156518331</v>
      </c>
      <c r="L5524" s="250">
        <f t="shared" ref="L5524:L5587" si="1860">ROUND(K5524-H5524,2)</f>
        <v>22203.7</v>
      </c>
      <c r="M5524" s="19" t="s">
        <v>1260</v>
      </c>
      <c r="O5524" s="32" t="str">
        <f t="shared" si="1859"/>
        <v>E368</v>
      </c>
      <c r="P5524" s="318"/>
      <c r="T5524" s="19" t="s">
        <v>1260</v>
      </c>
    </row>
    <row r="5525" spans="1:20" outlineLevel="2" x14ac:dyDescent="0.25">
      <c r="A5525" t="s">
        <v>445</v>
      </c>
      <c r="B5525" t="str">
        <f t="shared" si="1856"/>
        <v>E368 DST Line Transformers-8</v>
      </c>
      <c r="C5525" s="19" t="s">
        <v>1230</v>
      </c>
      <c r="E5525" s="27">
        <v>43343</v>
      </c>
      <c r="F5525" s="249">
        <v>493358639.80000001</v>
      </c>
      <c r="G5525" s="67">
        <v>4.0599999999999997E-2</v>
      </c>
      <c r="H5525" s="250">
        <v>1669196.73</v>
      </c>
      <c r="I5525" s="249">
        <f t="shared" si="1857"/>
        <v>498593088.37</v>
      </c>
      <c r="J5525" s="67">
        <f t="shared" si="1847"/>
        <v>4.0599999999999997E-2</v>
      </c>
      <c r="K5525" s="259">
        <f t="shared" si="1858"/>
        <v>1686906.6156518331</v>
      </c>
      <c r="L5525" s="250">
        <f t="shared" si="1860"/>
        <v>17709.89</v>
      </c>
      <c r="M5525" s="19" t="s">
        <v>1260</v>
      </c>
      <c r="O5525" s="32" t="str">
        <f t="shared" si="1859"/>
        <v>E368</v>
      </c>
      <c r="P5525" s="318"/>
      <c r="T5525" s="19" t="s">
        <v>1260</v>
      </c>
    </row>
    <row r="5526" spans="1:20" outlineLevel="2" x14ac:dyDescent="0.25">
      <c r="A5526" t="s">
        <v>445</v>
      </c>
      <c r="B5526" t="str">
        <f t="shared" si="1856"/>
        <v>E368 DST Line Transformers-9</v>
      </c>
      <c r="C5526" s="19" t="s">
        <v>1230</v>
      </c>
      <c r="E5526" s="27">
        <v>43373</v>
      </c>
      <c r="F5526" s="249">
        <v>495153135.95999998</v>
      </c>
      <c r="G5526" s="67">
        <v>4.0599999999999997E-2</v>
      </c>
      <c r="H5526" s="250">
        <v>1675268.1099999999</v>
      </c>
      <c r="I5526" s="249">
        <f t="shared" si="1857"/>
        <v>498593088.37</v>
      </c>
      <c r="J5526" s="67">
        <f t="shared" si="1847"/>
        <v>4.0599999999999997E-2</v>
      </c>
      <c r="K5526" s="259">
        <f t="shared" si="1858"/>
        <v>1686906.6156518331</v>
      </c>
      <c r="L5526" s="250">
        <f t="shared" si="1860"/>
        <v>11638.51</v>
      </c>
      <c r="M5526" s="19" t="s">
        <v>1260</v>
      </c>
      <c r="O5526" s="32" t="str">
        <f t="shared" si="1859"/>
        <v>E368</v>
      </c>
      <c r="P5526" s="318"/>
      <c r="T5526" s="19" t="s">
        <v>1260</v>
      </c>
    </row>
    <row r="5527" spans="1:20" outlineLevel="2" x14ac:dyDescent="0.25">
      <c r="A5527" t="s">
        <v>445</v>
      </c>
      <c r="B5527" t="str">
        <f t="shared" si="1856"/>
        <v>E368 DST Line Transformers-10</v>
      </c>
      <c r="C5527" s="19" t="s">
        <v>1230</v>
      </c>
      <c r="E5527" s="27">
        <v>43404</v>
      </c>
      <c r="F5527" s="249">
        <v>496275722.83999997</v>
      </c>
      <c r="G5527" s="67">
        <v>4.0599999999999997E-2</v>
      </c>
      <c r="H5527" s="250">
        <v>1679066.19</v>
      </c>
      <c r="I5527" s="249">
        <f t="shared" si="1857"/>
        <v>498593088.37</v>
      </c>
      <c r="J5527" s="67">
        <f t="shared" si="1847"/>
        <v>4.0599999999999997E-2</v>
      </c>
      <c r="K5527" s="259">
        <f t="shared" si="1858"/>
        <v>1686906.6156518331</v>
      </c>
      <c r="L5527" s="250">
        <f t="shared" si="1860"/>
        <v>7840.43</v>
      </c>
      <c r="M5527" s="19" t="s">
        <v>1260</v>
      </c>
      <c r="O5527" s="32" t="str">
        <f t="shared" si="1859"/>
        <v>E368</v>
      </c>
      <c r="P5527" s="318"/>
      <c r="T5527" s="19" t="s">
        <v>1260</v>
      </c>
    </row>
    <row r="5528" spans="1:20" outlineLevel="2" x14ac:dyDescent="0.25">
      <c r="A5528" t="s">
        <v>445</v>
      </c>
      <c r="B5528" t="str">
        <f t="shared" si="1856"/>
        <v>E368 DST Line Transformers-11</v>
      </c>
      <c r="C5528" s="19" t="s">
        <v>1230</v>
      </c>
      <c r="E5528" s="27">
        <v>43434</v>
      </c>
      <c r="F5528" s="249">
        <v>496935821</v>
      </c>
      <c r="G5528" s="67">
        <v>4.0599999999999997E-2</v>
      </c>
      <c r="H5528" s="250">
        <v>1681299.5299999998</v>
      </c>
      <c r="I5528" s="249">
        <f t="shared" si="1857"/>
        <v>498593088.37</v>
      </c>
      <c r="J5528" s="67">
        <f t="shared" si="1847"/>
        <v>4.0599999999999997E-2</v>
      </c>
      <c r="K5528" s="259">
        <f t="shared" si="1858"/>
        <v>1686906.6156518331</v>
      </c>
      <c r="L5528" s="250">
        <f t="shared" si="1860"/>
        <v>5607.09</v>
      </c>
      <c r="M5528" s="19" t="s">
        <v>1260</v>
      </c>
      <c r="O5528" s="32" t="str">
        <f t="shared" si="1859"/>
        <v>E368</v>
      </c>
      <c r="P5528" s="318"/>
      <c r="T5528" s="19" t="s">
        <v>1260</v>
      </c>
    </row>
    <row r="5529" spans="1:20" outlineLevel="2" x14ac:dyDescent="0.25">
      <c r="A5529" t="s">
        <v>445</v>
      </c>
      <c r="B5529" t="str">
        <f t="shared" si="1856"/>
        <v>E368 DST Line Transformers-12</v>
      </c>
      <c r="C5529" s="19" t="s">
        <v>1230</v>
      </c>
      <c r="E5529" s="27">
        <v>43465</v>
      </c>
      <c r="F5529" s="249">
        <v>498593088.37</v>
      </c>
      <c r="G5529" s="67">
        <v>4.0599999999999997E-2</v>
      </c>
      <c r="H5529" s="250">
        <v>1686906.62</v>
      </c>
      <c r="I5529" s="249">
        <f t="shared" si="1857"/>
        <v>498593088.37</v>
      </c>
      <c r="J5529" s="67">
        <f t="shared" si="1847"/>
        <v>4.0599999999999997E-2</v>
      </c>
      <c r="K5529" s="259">
        <f t="shared" si="1858"/>
        <v>1686906.6156518331</v>
      </c>
      <c r="L5529" s="250">
        <f t="shared" si="1860"/>
        <v>0</v>
      </c>
      <c r="M5529" s="19" t="s">
        <v>1260</v>
      </c>
      <c r="O5529" s="32" t="str">
        <f t="shared" si="1859"/>
        <v>E368</v>
      </c>
      <c r="P5529" s="318"/>
      <c r="T5529" s="19" t="s">
        <v>1260</v>
      </c>
    </row>
    <row r="5530" spans="1:20" s="19" customFormat="1" ht="15.75" outlineLevel="1" thickBot="1" x14ac:dyDescent="0.3">
      <c r="A5530" s="28" t="s">
        <v>1048</v>
      </c>
      <c r="C5530" s="20" t="s">
        <v>1236</v>
      </c>
      <c r="E5530" s="104" t="s">
        <v>1266</v>
      </c>
      <c r="F5530" s="29"/>
      <c r="G5530" s="30"/>
      <c r="H5530" s="41">
        <f>SUBTOTAL(9,H5518:H5529)</f>
        <v>19948592.310000002</v>
      </c>
      <c r="I5530" s="29"/>
      <c r="J5530" s="30">
        <f t="shared" si="1847"/>
        <v>0</v>
      </c>
      <c r="K5530" s="41">
        <f>SUBTOTAL(9,K5518:K5529)</f>
        <v>20242879.387822002</v>
      </c>
      <c r="L5530" s="41">
        <f t="shared" si="1860"/>
        <v>294287.08</v>
      </c>
      <c r="O5530" s="32" t="str">
        <f>LEFT(A5530,5)</f>
        <v xml:space="preserve">E368 </v>
      </c>
      <c r="P5530" s="318">
        <f>-L5530/2</f>
        <v>-147143.54</v>
      </c>
    </row>
    <row r="5531" spans="1:20" ht="15.75" outlineLevel="2" thickTop="1" x14ac:dyDescent="0.25">
      <c r="A5531" t="s">
        <v>446</v>
      </c>
      <c r="B5531" t="str">
        <f t="shared" ref="B5531:B5542" si="1861">CONCATENATE(A5531,"-",MONTH(E5531))</f>
        <v>E369 DST Services-1</v>
      </c>
      <c r="C5531" s="19" t="s">
        <v>1230</v>
      </c>
      <c r="E5531" s="27">
        <v>43131</v>
      </c>
      <c r="F5531" s="249">
        <v>185715434.83000001</v>
      </c>
      <c r="G5531" s="67">
        <v>3.15E-2</v>
      </c>
      <c r="H5531" s="250">
        <v>487503.02</v>
      </c>
      <c r="I5531" s="249">
        <f t="shared" ref="I5531:I5542" si="1862">VLOOKUP(CONCATENATE(A5531,"-12"),$B$6:$F$7816,5,FALSE)</f>
        <v>188777028.47999999</v>
      </c>
      <c r="J5531" s="67">
        <f t="shared" si="1847"/>
        <v>3.15E-2</v>
      </c>
      <c r="K5531" s="259">
        <f t="shared" ref="K5531:K5542" si="1863">I5531*J5531/12</f>
        <v>495539.69975999999</v>
      </c>
      <c r="L5531" s="250">
        <f t="shared" si="1860"/>
        <v>8036.68</v>
      </c>
      <c r="M5531" s="19" t="s">
        <v>1260</v>
      </c>
      <c r="O5531" s="32" t="str">
        <f t="shared" ref="O5531:O5542" si="1864">LEFT(A5531,4)</f>
        <v>E369</v>
      </c>
      <c r="P5531" s="318"/>
      <c r="T5531" s="19" t="s">
        <v>1260</v>
      </c>
    </row>
    <row r="5532" spans="1:20" outlineLevel="2" x14ac:dyDescent="0.25">
      <c r="A5532" t="s">
        <v>446</v>
      </c>
      <c r="B5532" t="str">
        <f t="shared" si="1861"/>
        <v>E369 DST Services-2</v>
      </c>
      <c r="C5532" s="19" t="s">
        <v>1230</v>
      </c>
      <c r="E5532" s="27">
        <v>43159</v>
      </c>
      <c r="F5532" s="249">
        <v>186018441.08000001</v>
      </c>
      <c r="G5532" s="67">
        <v>3.15E-2</v>
      </c>
      <c r="H5532" s="250">
        <v>488298.4</v>
      </c>
      <c r="I5532" s="249">
        <f t="shared" si="1862"/>
        <v>188777028.47999999</v>
      </c>
      <c r="J5532" s="67">
        <f t="shared" si="1847"/>
        <v>3.15E-2</v>
      </c>
      <c r="K5532" s="259">
        <f t="shared" si="1863"/>
        <v>495539.69975999999</v>
      </c>
      <c r="L5532" s="250">
        <f t="shared" si="1860"/>
        <v>7241.3</v>
      </c>
      <c r="M5532" s="19" t="s">
        <v>1260</v>
      </c>
      <c r="O5532" s="32" t="str">
        <f t="shared" si="1864"/>
        <v>E369</v>
      </c>
      <c r="P5532" s="318"/>
      <c r="T5532" s="19" t="s">
        <v>1260</v>
      </c>
    </row>
    <row r="5533" spans="1:20" outlineLevel="2" x14ac:dyDescent="0.25">
      <c r="A5533" t="s">
        <v>446</v>
      </c>
      <c r="B5533" t="str">
        <f t="shared" si="1861"/>
        <v>E369 DST Services-3</v>
      </c>
      <c r="C5533" s="19" t="s">
        <v>1230</v>
      </c>
      <c r="E5533" s="27">
        <v>43190</v>
      </c>
      <c r="F5533" s="249">
        <v>186268405.09</v>
      </c>
      <c r="G5533" s="67">
        <v>3.15E-2</v>
      </c>
      <c r="H5533" s="250">
        <v>488954.56</v>
      </c>
      <c r="I5533" s="249">
        <f t="shared" si="1862"/>
        <v>188777028.47999999</v>
      </c>
      <c r="J5533" s="67">
        <f t="shared" si="1847"/>
        <v>3.15E-2</v>
      </c>
      <c r="K5533" s="259">
        <f t="shared" si="1863"/>
        <v>495539.69975999999</v>
      </c>
      <c r="L5533" s="250">
        <f t="shared" si="1860"/>
        <v>6585.14</v>
      </c>
      <c r="M5533" s="19" t="s">
        <v>1260</v>
      </c>
      <c r="O5533" s="32" t="str">
        <f t="shared" si="1864"/>
        <v>E369</v>
      </c>
      <c r="P5533" s="318"/>
      <c r="T5533" s="19" t="s">
        <v>1260</v>
      </c>
    </row>
    <row r="5534" spans="1:20" outlineLevel="2" x14ac:dyDescent="0.25">
      <c r="A5534" t="s">
        <v>446</v>
      </c>
      <c r="B5534" t="str">
        <f t="shared" si="1861"/>
        <v>E369 DST Services-4</v>
      </c>
      <c r="C5534" s="19" t="s">
        <v>1230</v>
      </c>
      <c r="E5534" s="27">
        <v>43220</v>
      </c>
      <c r="F5534" s="249">
        <v>186523470.31</v>
      </c>
      <c r="G5534" s="67">
        <v>3.15E-2</v>
      </c>
      <c r="H5534" s="250">
        <v>489624.11</v>
      </c>
      <c r="I5534" s="249">
        <f t="shared" si="1862"/>
        <v>188777028.47999999</v>
      </c>
      <c r="J5534" s="67">
        <f t="shared" si="1847"/>
        <v>3.15E-2</v>
      </c>
      <c r="K5534" s="259">
        <f t="shared" si="1863"/>
        <v>495539.69975999999</v>
      </c>
      <c r="L5534" s="250">
        <f t="shared" si="1860"/>
        <v>5915.59</v>
      </c>
      <c r="M5534" s="19" t="s">
        <v>1260</v>
      </c>
      <c r="O5534" s="32" t="str">
        <f t="shared" si="1864"/>
        <v>E369</v>
      </c>
      <c r="P5534" s="318"/>
      <c r="T5534" s="19" t="s">
        <v>1260</v>
      </c>
    </row>
    <row r="5535" spans="1:20" outlineLevel="2" x14ac:dyDescent="0.25">
      <c r="A5535" t="s">
        <v>446</v>
      </c>
      <c r="B5535" t="str">
        <f t="shared" si="1861"/>
        <v>E369 DST Services-5</v>
      </c>
      <c r="C5535" s="19" t="s">
        <v>1230</v>
      </c>
      <c r="E5535" s="27">
        <v>43251</v>
      </c>
      <c r="F5535" s="249">
        <v>186720102.53</v>
      </c>
      <c r="G5535" s="67">
        <v>3.15E-2</v>
      </c>
      <c r="H5535" s="250">
        <v>490140.27</v>
      </c>
      <c r="I5535" s="249">
        <f t="shared" si="1862"/>
        <v>188777028.47999999</v>
      </c>
      <c r="J5535" s="67">
        <f t="shared" si="1847"/>
        <v>3.15E-2</v>
      </c>
      <c r="K5535" s="259">
        <f t="shared" si="1863"/>
        <v>495539.69975999999</v>
      </c>
      <c r="L5535" s="250">
        <f t="shared" si="1860"/>
        <v>5399.43</v>
      </c>
      <c r="M5535" s="19" t="s">
        <v>1260</v>
      </c>
      <c r="O5535" s="32" t="str">
        <f t="shared" si="1864"/>
        <v>E369</v>
      </c>
      <c r="P5535" s="318"/>
      <c r="T5535" s="19" t="s">
        <v>1260</v>
      </c>
    </row>
    <row r="5536" spans="1:20" outlineLevel="2" x14ac:dyDescent="0.25">
      <c r="A5536" t="s">
        <v>446</v>
      </c>
      <c r="B5536" t="str">
        <f t="shared" si="1861"/>
        <v>E369 DST Services-6</v>
      </c>
      <c r="C5536" s="19" t="s">
        <v>1230</v>
      </c>
      <c r="E5536" s="27">
        <v>43281</v>
      </c>
      <c r="F5536" s="249">
        <v>186870604.11000001</v>
      </c>
      <c r="G5536" s="67">
        <v>3.15E-2</v>
      </c>
      <c r="H5536" s="250">
        <v>490535.32999999996</v>
      </c>
      <c r="I5536" s="249">
        <f t="shared" si="1862"/>
        <v>188777028.47999999</v>
      </c>
      <c r="J5536" s="67">
        <f t="shared" si="1847"/>
        <v>3.15E-2</v>
      </c>
      <c r="K5536" s="259">
        <f t="shared" si="1863"/>
        <v>495539.69975999999</v>
      </c>
      <c r="L5536" s="250">
        <f t="shared" si="1860"/>
        <v>5004.37</v>
      </c>
      <c r="M5536" s="19" t="s">
        <v>1260</v>
      </c>
      <c r="O5536" s="32" t="str">
        <f t="shared" si="1864"/>
        <v>E369</v>
      </c>
      <c r="P5536" s="318"/>
      <c r="T5536" s="19" t="s">
        <v>1260</v>
      </c>
    </row>
    <row r="5537" spans="1:20" outlineLevel="2" x14ac:dyDescent="0.25">
      <c r="A5537" t="s">
        <v>446</v>
      </c>
      <c r="B5537" t="str">
        <f t="shared" si="1861"/>
        <v>E369 DST Services-7</v>
      </c>
      <c r="C5537" s="19" t="s">
        <v>1230</v>
      </c>
      <c r="E5537" s="27">
        <v>43312</v>
      </c>
      <c r="F5537" s="249">
        <v>186975668.81999999</v>
      </c>
      <c r="G5537" s="67">
        <v>3.15E-2</v>
      </c>
      <c r="H5537" s="250">
        <v>490811.13</v>
      </c>
      <c r="I5537" s="249">
        <f t="shared" si="1862"/>
        <v>188777028.47999999</v>
      </c>
      <c r="J5537" s="67">
        <f t="shared" si="1847"/>
        <v>3.15E-2</v>
      </c>
      <c r="K5537" s="259">
        <f t="shared" si="1863"/>
        <v>495539.69975999999</v>
      </c>
      <c r="L5537" s="250">
        <f t="shared" si="1860"/>
        <v>4728.57</v>
      </c>
      <c r="M5537" s="19" t="s">
        <v>1260</v>
      </c>
      <c r="O5537" s="32" t="str">
        <f t="shared" si="1864"/>
        <v>E369</v>
      </c>
      <c r="P5537" s="318"/>
      <c r="T5537" s="19" t="s">
        <v>1260</v>
      </c>
    </row>
    <row r="5538" spans="1:20" outlineLevel="2" x14ac:dyDescent="0.25">
      <c r="A5538" t="s">
        <v>446</v>
      </c>
      <c r="B5538" t="str">
        <f t="shared" si="1861"/>
        <v>E369 DST Services-8</v>
      </c>
      <c r="C5538" s="19" t="s">
        <v>1230</v>
      </c>
      <c r="E5538" s="27">
        <v>43343</v>
      </c>
      <c r="F5538" s="249">
        <v>187146078.34999999</v>
      </c>
      <c r="G5538" s="67">
        <v>3.15E-2</v>
      </c>
      <c r="H5538" s="250">
        <v>491258.45999999996</v>
      </c>
      <c r="I5538" s="249">
        <f t="shared" si="1862"/>
        <v>188777028.47999999</v>
      </c>
      <c r="J5538" s="67">
        <f t="shared" si="1847"/>
        <v>3.15E-2</v>
      </c>
      <c r="K5538" s="259">
        <f t="shared" si="1863"/>
        <v>495539.69975999999</v>
      </c>
      <c r="L5538" s="250">
        <f t="shared" si="1860"/>
        <v>4281.24</v>
      </c>
      <c r="M5538" s="19" t="s">
        <v>1260</v>
      </c>
      <c r="O5538" s="32" t="str">
        <f t="shared" si="1864"/>
        <v>E369</v>
      </c>
      <c r="P5538" s="318"/>
      <c r="T5538" s="19" t="s">
        <v>1260</v>
      </c>
    </row>
    <row r="5539" spans="1:20" outlineLevel="2" x14ac:dyDescent="0.25">
      <c r="A5539" t="s">
        <v>446</v>
      </c>
      <c r="B5539" t="str">
        <f t="shared" si="1861"/>
        <v>E369 DST Services-9</v>
      </c>
      <c r="C5539" s="19" t="s">
        <v>1230</v>
      </c>
      <c r="E5539" s="27">
        <v>43373</v>
      </c>
      <c r="F5539" s="249">
        <v>187476077.43000001</v>
      </c>
      <c r="G5539" s="67">
        <v>3.15E-2</v>
      </c>
      <c r="H5539" s="250">
        <v>492124.70999999996</v>
      </c>
      <c r="I5539" s="249">
        <f t="shared" si="1862"/>
        <v>188777028.47999999</v>
      </c>
      <c r="J5539" s="67">
        <f t="shared" si="1847"/>
        <v>3.15E-2</v>
      </c>
      <c r="K5539" s="259">
        <f t="shared" si="1863"/>
        <v>495539.69975999999</v>
      </c>
      <c r="L5539" s="250">
        <f t="shared" si="1860"/>
        <v>3414.99</v>
      </c>
      <c r="M5539" s="19" t="s">
        <v>1260</v>
      </c>
      <c r="O5539" s="32" t="str">
        <f t="shared" si="1864"/>
        <v>E369</v>
      </c>
      <c r="P5539" s="318"/>
      <c r="T5539" s="19" t="s">
        <v>1260</v>
      </c>
    </row>
    <row r="5540" spans="1:20" outlineLevel="2" x14ac:dyDescent="0.25">
      <c r="A5540" t="s">
        <v>446</v>
      </c>
      <c r="B5540" t="str">
        <f t="shared" si="1861"/>
        <v>E369 DST Services-10</v>
      </c>
      <c r="C5540" s="19" t="s">
        <v>1230</v>
      </c>
      <c r="E5540" s="27">
        <v>43404</v>
      </c>
      <c r="F5540" s="249">
        <v>187947959.02000001</v>
      </c>
      <c r="G5540" s="67">
        <v>3.15E-2</v>
      </c>
      <c r="H5540" s="250">
        <v>493363.39</v>
      </c>
      <c r="I5540" s="249">
        <f t="shared" si="1862"/>
        <v>188777028.47999999</v>
      </c>
      <c r="J5540" s="67">
        <f t="shared" si="1847"/>
        <v>3.15E-2</v>
      </c>
      <c r="K5540" s="259">
        <f t="shared" si="1863"/>
        <v>495539.69975999999</v>
      </c>
      <c r="L5540" s="250">
        <f t="shared" si="1860"/>
        <v>2176.31</v>
      </c>
      <c r="M5540" s="19" t="s">
        <v>1260</v>
      </c>
      <c r="O5540" s="32" t="str">
        <f t="shared" si="1864"/>
        <v>E369</v>
      </c>
      <c r="P5540" s="318"/>
      <c r="T5540" s="19" t="s">
        <v>1260</v>
      </c>
    </row>
    <row r="5541" spans="1:20" outlineLevel="2" x14ac:dyDescent="0.25">
      <c r="A5541" t="s">
        <v>446</v>
      </c>
      <c r="B5541" t="str">
        <f t="shared" si="1861"/>
        <v>E369 DST Services-11</v>
      </c>
      <c r="C5541" s="19" t="s">
        <v>1230</v>
      </c>
      <c r="E5541" s="27">
        <v>43434</v>
      </c>
      <c r="F5541" s="249">
        <v>188373816.97</v>
      </c>
      <c r="G5541" s="67">
        <v>3.15E-2</v>
      </c>
      <c r="H5541" s="250">
        <v>494481.27</v>
      </c>
      <c r="I5541" s="249">
        <f t="shared" si="1862"/>
        <v>188777028.47999999</v>
      </c>
      <c r="J5541" s="67">
        <f t="shared" si="1847"/>
        <v>3.15E-2</v>
      </c>
      <c r="K5541" s="259">
        <f t="shared" si="1863"/>
        <v>495539.69975999999</v>
      </c>
      <c r="L5541" s="250">
        <f t="shared" si="1860"/>
        <v>1058.43</v>
      </c>
      <c r="M5541" s="19" t="s">
        <v>1260</v>
      </c>
      <c r="O5541" s="32" t="str">
        <f t="shared" si="1864"/>
        <v>E369</v>
      </c>
      <c r="P5541" s="318"/>
      <c r="T5541" s="19" t="s">
        <v>1260</v>
      </c>
    </row>
    <row r="5542" spans="1:20" outlineLevel="2" x14ac:dyDescent="0.25">
      <c r="A5542" t="s">
        <v>446</v>
      </c>
      <c r="B5542" t="str">
        <f t="shared" si="1861"/>
        <v>E369 DST Services-12</v>
      </c>
      <c r="C5542" s="19" t="s">
        <v>1230</v>
      </c>
      <c r="E5542" s="27">
        <v>43465</v>
      </c>
      <c r="F5542" s="249">
        <v>188777028.47999999</v>
      </c>
      <c r="G5542" s="67">
        <v>3.15E-2</v>
      </c>
      <c r="H5542" s="250">
        <v>495539.7</v>
      </c>
      <c r="I5542" s="249">
        <f t="shared" si="1862"/>
        <v>188777028.47999999</v>
      </c>
      <c r="J5542" s="67">
        <f t="shared" si="1847"/>
        <v>3.15E-2</v>
      </c>
      <c r="K5542" s="259">
        <f t="shared" si="1863"/>
        <v>495539.69975999999</v>
      </c>
      <c r="L5542" s="250">
        <f t="shared" si="1860"/>
        <v>0</v>
      </c>
      <c r="M5542" s="19" t="s">
        <v>1260</v>
      </c>
      <c r="O5542" s="32" t="str">
        <f t="shared" si="1864"/>
        <v>E369</v>
      </c>
      <c r="P5542" s="318"/>
      <c r="T5542" s="19" t="s">
        <v>1260</v>
      </c>
    </row>
    <row r="5543" spans="1:20" s="19" customFormat="1" ht="15.75" outlineLevel="1" thickBot="1" x14ac:dyDescent="0.3">
      <c r="A5543" s="28" t="s">
        <v>1049</v>
      </c>
      <c r="C5543" s="20" t="s">
        <v>1236</v>
      </c>
      <c r="E5543" s="104" t="s">
        <v>1266</v>
      </c>
      <c r="F5543" s="29"/>
      <c r="G5543" s="30"/>
      <c r="H5543" s="41">
        <f>SUBTOTAL(9,H5531:H5542)</f>
        <v>5892634.3500000006</v>
      </c>
      <c r="I5543" s="29"/>
      <c r="J5543" s="30">
        <f t="shared" si="1847"/>
        <v>0</v>
      </c>
      <c r="K5543" s="41">
        <f>SUBTOTAL(9,K5531:K5542)</f>
        <v>5946476.3971200017</v>
      </c>
      <c r="L5543" s="41">
        <f t="shared" si="1860"/>
        <v>53842.05</v>
      </c>
      <c r="O5543" s="32" t="str">
        <f>LEFT(A5543,5)</f>
        <v xml:space="preserve">E369 </v>
      </c>
      <c r="P5543" s="318">
        <f>-L5543/2</f>
        <v>-26921.025000000001</v>
      </c>
    </row>
    <row r="5544" spans="1:20" ht="15.75" outlineLevel="2" thickTop="1" x14ac:dyDescent="0.25">
      <c r="A5544" t="s">
        <v>447</v>
      </c>
      <c r="B5544" t="str">
        <f t="shared" ref="B5544:B5555" si="1865">CONCATENATE(A5544,"-",MONTH(E5544))</f>
        <v>E370 DST Meters AMR-1</v>
      </c>
      <c r="C5544" s="19" t="s">
        <v>1230</v>
      </c>
      <c r="E5544" s="27">
        <v>43131</v>
      </c>
      <c r="F5544" s="249">
        <v>153072972.75999999</v>
      </c>
      <c r="G5544" s="67">
        <v>8.3400000000000002E-2</v>
      </c>
      <c r="H5544" s="250">
        <v>1063857.1599999999</v>
      </c>
      <c r="I5544" s="249">
        <f t="shared" ref="I5544:I5555" si="1866">VLOOKUP(CONCATENATE(A5544,"-12"),$B$6:$F$7816,5,FALSE)</f>
        <v>149219134.56</v>
      </c>
      <c r="J5544" s="67">
        <f t="shared" si="1847"/>
        <v>8.3400000000000002E-2</v>
      </c>
      <c r="K5544" s="259">
        <f t="shared" ref="K5544:K5555" si="1867">I5544*J5544/12</f>
        <v>1037072.9851920001</v>
      </c>
      <c r="L5544" s="250">
        <f t="shared" si="1860"/>
        <v>-26784.17</v>
      </c>
      <c r="M5544" s="19" t="s">
        <v>1260</v>
      </c>
      <c r="O5544" s="32" t="str">
        <f t="shared" ref="O5544:O5555" si="1868">LEFT(A5544,4)</f>
        <v>E370</v>
      </c>
      <c r="P5544" s="318"/>
      <c r="T5544" s="19" t="s">
        <v>1260</v>
      </c>
    </row>
    <row r="5545" spans="1:20" outlineLevel="2" x14ac:dyDescent="0.25">
      <c r="A5545" t="s">
        <v>447</v>
      </c>
      <c r="B5545" t="str">
        <f t="shared" si="1865"/>
        <v>E370 DST Meters AMR-2</v>
      </c>
      <c r="C5545" s="19" t="s">
        <v>1230</v>
      </c>
      <c r="E5545" s="27">
        <v>43159</v>
      </c>
      <c r="F5545" s="249">
        <v>153356261.15000001</v>
      </c>
      <c r="G5545" s="67">
        <v>8.3400000000000002E-2</v>
      </c>
      <c r="H5545" s="250">
        <v>1065826.01</v>
      </c>
      <c r="I5545" s="249">
        <f t="shared" si="1866"/>
        <v>149219134.56</v>
      </c>
      <c r="J5545" s="67">
        <f t="shared" si="1847"/>
        <v>8.3400000000000002E-2</v>
      </c>
      <c r="K5545" s="259">
        <f t="shared" si="1867"/>
        <v>1037072.9851920001</v>
      </c>
      <c r="L5545" s="250">
        <f t="shared" si="1860"/>
        <v>-28753.02</v>
      </c>
      <c r="M5545" s="19" t="s">
        <v>1260</v>
      </c>
      <c r="O5545" s="32" t="str">
        <f t="shared" si="1868"/>
        <v>E370</v>
      </c>
      <c r="P5545" s="318"/>
      <c r="T5545" s="19" t="s">
        <v>1260</v>
      </c>
    </row>
    <row r="5546" spans="1:20" outlineLevel="2" x14ac:dyDescent="0.25">
      <c r="A5546" t="s">
        <v>447</v>
      </c>
      <c r="B5546" t="str">
        <f t="shared" si="1865"/>
        <v>E370 DST Meters AMR-3</v>
      </c>
      <c r="C5546" s="19" t="s">
        <v>1230</v>
      </c>
      <c r="E5546" s="27">
        <v>43190</v>
      </c>
      <c r="F5546" s="249">
        <v>153555210.47</v>
      </c>
      <c r="G5546" s="67">
        <v>8.3400000000000002E-2</v>
      </c>
      <c r="H5546" s="250">
        <v>1067208.71</v>
      </c>
      <c r="I5546" s="249">
        <f t="shared" si="1866"/>
        <v>149219134.56</v>
      </c>
      <c r="J5546" s="67">
        <f t="shared" si="1847"/>
        <v>8.3400000000000002E-2</v>
      </c>
      <c r="K5546" s="259">
        <f t="shared" si="1867"/>
        <v>1037072.9851920001</v>
      </c>
      <c r="L5546" s="250">
        <f t="shared" si="1860"/>
        <v>-30135.72</v>
      </c>
      <c r="M5546" s="19" t="s">
        <v>1260</v>
      </c>
      <c r="O5546" s="32" t="str">
        <f t="shared" si="1868"/>
        <v>E370</v>
      </c>
      <c r="P5546" s="318"/>
      <c r="T5546" s="19" t="s">
        <v>1260</v>
      </c>
    </row>
    <row r="5547" spans="1:20" outlineLevel="2" x14ac:dyDescent="0.25">
      <c r="A5547" t="s">
        <v>447</v>
      </c>
      <c r="B5547" t="str">
        <f t="shared" si="1865"/>
        <v>E370 DST Meters AMR-4</v>
      </c>
      <c r="C5547" s="19" t="s">
        <v>1230</v>
      </c>
      <c r="E5547" s="27">
        <v>43220</v>
      </c>
      <c r="F5547" s="249">
        <v>153988851.62</v>
      </c>
      <c r="G5547" s="67">
        <v>8.3400000000000002E-2</v>
      </c>
      <c r="H5547" s="250">
        <v>1070222.52</v>
      </c>
      <c r="I5547" s="249">
        <f t="shared" si="1866"/>
        <v>149219134.56</v>
      </c>
      <c r="J5547" s="67">
        <f t="shared" si="1847"/>
        <v>8.3400000000000002E-2</v>
      </c>
      <c r="K5547" s="259">
        <f t="shared" si="1867"/>
        <v>1037072.9851920001</v>
      </c>
      <c r="L5547" s="250">
        <f t="shared" si="1860"/>
        <v>-33149.53</v>
      </c>
      <c r="M5547" s="19" t="s">
        <v>1260</v>
      </c>
      <c r="O5547" s="32" t="str">
        <f t="shared" si="1868"/>
        <v>E370</v>
      </c>
      <c r="P5547" s="318"/>
      <c r="T5547" s="19" t="s">
        <v>1260</v>
      </c>
    </row>
    <row r="5548" spans="1:20" outlineLevel="2" x14ac:dyDescent="0.25">
      <c r="A5548" t="s">
        <v>447</v>
      </c>
      <c r="B5548" t="str">
        <f t="shared" si="1865"/>
        <v>E370 DST Meters AMR-5</v>
      </c>
      <c r="C5548" s="19" t="s">
        <v>1230</v>
      </c>
      <c r="E5548" s="27">
        <v>43251</v>
      </c>
      <c r="F5548" s="249">
        <v>154062513.21000001</v>
      </c>
      <c r="G5548" s="67">
        <v>8.3400000000000002E-2</v>
      </c>
      <c r="H5548" s="250">
        <v>1070734.47</v>
      </c>
      <c r="I5548" s="249">
        <f t="shared" si="1866"/>
        <v>149219134.56</v>
      </c>
      <c r="J5548" s="67">
        <f t="shared" si="1847"/>
        <v>8.3400000000000002E-2</v>
      </c>
      <c r="K5548" s="259">
        <f t="shared" si="1867"/>
        <v>1037072.9851920001</v>
      </c>
      <c r="L5548" s="250">
        <f t="shared" si="1860"/>
        <v>-33661.480000000003</v>
      </c>
      <c r="M5548" s="19" t="s">
        <v>1260</v>
      </c>
      <c r="O5548" s="32" t="str">
        <f t="shared" si="1868"/>
        <v>E370</v>
      </c>
      <c r="P5548" s="318"/>
      <c r="T5548" s="19" t="s">
        <v>1260</v>
      </c>
    </row>
    <row r="5549" spans="1:20" outlineLevel="2" x14ac:dyDescent="0.25">
      <c r="A5549" t="s">
        <v>447</v>
      </c>
      <c r="B5549" t="str">
        <f t="shared" si="1865"/>
        <v>E370 DST Meters AMR-6</v>
      </c>
      <c r="C5549" s="19" t="s">
        <v>1230</v>
      </c>
      <c r="E5549" s="27">
        <v>43281</v>
      </c>
      <c r="F5549" s="249">
        <v>153592136</v>
      </c>
      <c r="G5549" s="67">
        <v>8.3400000000000002E-2</v>
      </c>
      <c r="H5549" s="250">
        <v>1067465.3499999999</v>
      </c>
      <c r="I5549" s="249">
        <f t="shared" si="1866"/>
        <v>149219134.56</v>
      </c>
      <c r="J5549" s="67">
        <f t="shared" si="1847"/>
        <v>8.3400000000000002E-2</v>
      </c>
      <c r="K5549" s="259">
        <f t="shared" si="1867"/>
        <v>1037072.9851920001</v>
      </c>
      <c r="L5549" s="250">
        <f t="shared" si="1860"/>
        <v>-30392.36</v>
      </c>
      <c r="M5549" s="19" t="s">
        <v>1260</v>
      </c>
      <c r="O5549" s="32" t="str">
        <f t="shared" si="1868"/>
        <v>E370</v>
      </c>
      <c r="P5549" s="318"/>
      <c r="T5549" s="19" t="s">
        <v>1260</v>
      </c>
    </row>
    <row r="5550" spans="1:20" outlineLevel="2" x14ac:dyDescent="0.25">
      <c r="A5550" t="s">
        <v>447</v>
      </c>
      <c r="B5550" t="str">
        <f t="shared" si="1865"/>
        <v>E370 DST Meters AMR-7</v>
      </c>
      <c r="C5550" s="19" t="s">
        <v>1230</v>
      </c>
      <c r="E5550" s="27">
        <v>43312</v>
      </c>
      <c r="F5550" s="249">
        <v>153345405.56999999</v>
      </c>
      <c r="G5550" s="67">
        <v>8.3400000000000002E-2</v>
      </c>
      <c r="H5550" s="250">
        <v>1065750.57</v>
      </c>
      <c r="I5550" s="249">
        <f t="shared" si="1866"/>
        <v>149219134.56</v>
      </c>
      <c r="J5550" s="67">
        <f t="shared" ref="J5550:J5613" si="1869">G5550</f>
        <v>8.3400000000000002E-2</v>
      </c>
      <c r="K5550" s="259">
        <f t="shared" si="1867"/>
        <v>1037072.9851920001</v>
      </c>
      <c r="L5550" s="250">
        <f t="shared" si="1860"/>
        <v>-28677.58</v>
      </c>
      <c r="M5550" s="19" t="s">
        <v>1260</v>
      </c>
      <c r="O5550" s="32" t="str">
        <f t="shared" si="1868"/>
        <v>E370</v>
      </c>
      <c r="P5550" s="318"/>
      <c r="T5550" s="19" t="s">
        <v>1260</v>
      </c>
    </row>
    <row r="5551" spans="1:20" outlineLevel="2" x14ac:dyDescent="0.25">
      <c r="A5551" t="s">
        <v>447</v>
      </c>
      <c r="B5551" t="str">
        <f t="shared" si="1865"/>
        <v>E370 DST Meters AMR-8</v>
      </c>
      <c r="C5551" s="19" t="s">
        <v>1230</v>
      </c>
      <c r="E5551" s="27">
        <v>43343</v>
      </c>
      <c r="F5551" s="249">
        <v>152927472.19</v>
      </c>
      <c r="G5551" s="67">
        <v>8.3400000000000002E-2</v>
      </c>
      <c r="H5551" s="250">
        <v>1062845.94</v>
      </c>
      <c r="I5551" s="249">
        <f t="shared" si="1866"/>
        <v>149219134.56</v>
      </c>
      <c r="J5551" s="67">
        <f t="shared" si="1869"/>
        <v>8.3400000000000002E-2</v>
      </c>
      <c r="K5551" s="259">
        <f t="shared" si="1867"/>
        <v>1037072.9851920001</v>
      </c>
      <c r="L5551" s="250">
        <f t="shared" si="1860"/>
        <v>-25772.95</v>
      </c>
      <c r="M5551" s="19" t="s">
        <v>1260</v>
      </c>
      <c r="O5551" s="32" t="str">
        <f t="shared" si="1868"/>
        <v>E370</v>
      </c>
      <c r="P5551" s="318"/>
      <c r="T5551" s="19" t="s">
        <v>1260</v>
      </c>
    </row>
    <row r="5552" spans="1:20" outlineLevel="2" x14ac:dyDescent="0.25">
      <c r="A5552" t="s">
        <v>447</v>
      </c>
      <c r="B5552" t="str">
        <f t="shared" si="1865"/>
        <v>E370 DST Meters AMR-9</v>
      </c>
      <c r="C5552" s="19" t="s">
        <v>1230</v>
      </c>
      <c r="E5552" s="27">
        <v>43373</v>
      </c>
      <c r="F5552" s="249">
        <v>152162079</v>
      </c>
      <c r="G5552" s="67">
        <v>8.3400000000000002E-2</v>
      </c>
      <c r="H5552" s="250">
        <v>1057526.45</v>
      </c>
      <c r="I5552" s="249">
        <f t="shared" si="1866"/>
        <v>149219134.56</v>
      </c>
      <c r="J5552" s="67">
        <f t="shared" si="1869"/>
        <v>8.3400000000000002E-2</v>
      </c>
      <c r="K5552" s="259">
        <f t="shared" si="1867"/>
        <v>1037072.9851920001</v>
      </c>
      <c r="L5552" s="250">
        <f t="shared" si="1860"/>
        <v>-20453.46</v>
      </c>
      <c r="M5552" s="19" t="s">
        <v>1260</v>
      </c>
      <c r="O5552" s="32" t="str">
        <f t="shared" si="1868"/>
        <v>E370</v>
      </c>
      <c r="P5552" s="318"/>
      <c r="T5552" s="19" t="s">
        <v>1260</v>
      </c>
    </row>
    <row r="5553" spans="1:20" outlineLevel="2" x14ac:dyDescent="0.25">
      <c r="A5553" t="s">
        <v>447</v>
      </c>
      <c r="B5553" t="str">
        <f t="shared" si="1865"/>
        <v>E370 DST Meters AMR-10</v>
      </c>
      <c r="C5553" s="19" t="s">
        <v>1230</v>
      </c>
      <c r="E5553" s="27">
        <v>43404</v>
      </c>
      <c r="F5553" s="249">
        <v>151213210.38</v>
      </c>
      <c r="G5553" s="67">
        <v>8.3400000000000002E-2</v>
      </c>
      <c r="H5553" s="250">
        <v>1050931.8199999998</v>
      </c>
      <c r="I5553" s="249">
        <f t="shared" si="1866"/>
        <v>149219134.56</v>
      </c>
      <c r="J5553" s="67">
        <f t="shared" si="1869"/>
        <v>8.3400000000000002E-2</v>
      </c>
      <c r="K5553" s="259">
        <f t="shared" si="1867"/>
        <v>1037072.9851920001</v>
      </c>
      <c r="L5553" s="250">
        <f t="shared" si="1860"/>
        <v>-13858.83</v>
      </c>
      <c r="M5553" s="19" t="s">
        <v>1260</v>
      </c>
      <c r="O5553" s="32" t="str">
        <f t="shared" si="1868"/>
        <v>E370</v>
      </c>
      <c r="P5553" s="318"/>
      <c r="T5553" s="19" t="s">
        <v>1260</v>
      </c>
    </row>
    <row r="5554" spans="1:20" outlineLevel="2" x14ac:dyDescent="0.25">
      <c r="A5554" t="s">
        <v>447</v>
      </c>
      <c r="B5554" t="str">
        <f t="shared" si="1865"/>
        <v>E370 DST Meters AMR-11</v>
      </c>
      <c r="C5554" s="19" t="s">
        <v>1230</v>
      </c>
      <c r="E5554" s="27">
        <v>43434</v>
      </c>
      <c r="F5554" s="249">
        <v>150107462.65000001</v>
      </c>
      <c r="G5554" s="67">
        <v>8.3400000000000002E-2</v>
      </c>
      <c r="H5554" s="250">
        <v>1043246.8700000001</v>
      </c>
      <c r="I5554" s="249">
        <f t="shared" si="1866"/>
        <v>149219134.56</v>
      </c>
      <c r="J5554" s="67">
        <f t="shared" si="1869"/>
        <v>8.3400000000000002E-2</v>
      </c>
      <c r="K5554" s="259">
        <f t="shared" si="1867"/>
        <v>1037072.9851920001</v>
      </c>
      <c r="L5554" s="250">
        <f t="shared" si="1860"/>
        <v>-6173.88</v>
      </c>
      <c r="M5554" s="19" t="s">
        <v>1260</v>
      </c>
      <c r="O5554" s="32" t="str">
        <f t="shared" si="1868"/>
        <v>E370</v>
      </c>
      <c r="P5554" s="318"/>
      <c r="T5554" s="19" t="s">
        <v>1260</v>
      </c>
    </row>
    <row r="5555" spans="1:20" outlineLevel="2" x14ac:dyDescent="0.25">
      <c r="A5555" t="s">
        <v>447</v>
      </c>
      <c r="B5555" t="str">
        <f t="shared" si="1865"/>
        <v>E370 DST Meters AMR-12</v>
      </c>
      <c r="C5555" s="19" t="s">
        <v>1230</v>
      </c>
      <c r="E5555" s="27">
        <v>43465</v>
      </c>
      <c r="F5555" s="249">
        <v>149219134.56</v>
      </c>
      <c r="G5555" s="67">
        <v>8.3400000000000002E-2</v>
      </c>
      <c r="H5555" s="250">
        <v>1037072.98</v>
      </c>
      <c r="I5555" s="249">
        <f t="shared" si="1866"/>
        <v>149219134.56</v>
      </c>
      <c r="J5555" s="67">
        <f t="shared" si="1869"/>
        <v>8.3400000000000002E-2</v>
      </c>
      <c r="K5555" s="259">
        <f t="shared" si="1867"/>
        <v>1037072.9851920001</v>
      </c>
      <c r="L5555" s="250">
        <f t="shared" si="1860"/>
        <v>0.01</v>
      </c>
      <c r="M5555" s="19" t="s">
        <v>1260</v>
      </c>
      <c r="O5555" s="32" t="str">
        <f t="shared" si="1868"/>
        <v>E370</v>
      </c>
      <c r="P5555" s="318"/>
      <c r="T5555" s="19" t="s">
        <v>1260</v>
      </c>
    </row>
    <row r="5556" spans="1:20" s="19" customFormat="1" ht="15.75" outlineLevel="1" thickBot="1" x14ac:dyDescent="0.3">
      <c r="A5556" s="28" t="s">
        <v>1050</v>
      </c>
      <c r="C5556" s="20" t="s">
        <v>1236</v>
      </c>
      <c r="E5556" s="104" t="s">
        <v>1266</v>
      </c>
      <c r="F5556" s="29"/>
      <c r="G5556" s="30"/>
      <c r="H5556" s="41">
        <f>SUBTOTAL(9,H5544:H5555)</f>
        <v>12722688.850000001</v>
      </c>
      <c r="I5556" s="29"/>
      <c r="J5556" s="30">
        <f t="shared" si="1869"/>
        <v>0</v>
      </c>
      <c r="K5556" s="41">
        <f>SUBTOTAL(9,K5544:K5555)</f>
        <v>12444875.822304003</v>
      </c>
      <c r="L5556" s="41">
        <f t="shared" si="1860"/>
        <v>-277813.03000000003</v>
      </c>
      <c r="O5556" s="32" t="str">
        <f>LEFT(A5556,5)</f>
        <v xml:space="preserve">E370 </v>
      </c>
      <c r="P5556" s="318">
        <f>-L5556/2</f>
        <v>138906.51500000001</v>
      </c>
    </row>
    <row r="5557" spans="1:20" ht="15.75" outlineLevel="2" thickTop="1" x14ac:dyDescent="0.25">
      <c r="A5557" t="s">
        <v>448</v>
      </c>
      <c r="B5557" t="str">
        <f t="shared" ref="B5557:B5568" si="1870">CONCATENATE(A5557,"-",MONTH(E5557))</f>
        <v>E3701 DST Meters AMI-1</v>
      </c>
      <c r="C5557" s="19" t="s">
        <v>1230</v>
      </c>
      <c r="E5557" s="27">
        <v>43131</v>
      </c>
      <c r="F5557" s="249">
        <v>37510</v>
      </c>
      <c r="G5557" s="67">
        <v>5.5E-2</v>
      </c>
      <c r="H5557" s="250">
        <v>171.92</v>
      </c>
      <c r="I5557" s="249">
        <f t="shared" ref="I5557:I5568" si="1871">VLOOKUP(CONCATENATE(A5557,"-12"),$B$6:$F$7816,5,FALSE)</f>
        <v>31849306.359999999</v>
      </c>
      <c r="J5557" s="67">
        <f t="shared" si="1869"/>
        <v>5.5E-2</v>
      </c>
      <c r="K5557" s="259">
        <f t="shared" ref="K5557:K5568" si="1872">I5557*J5557/12</f>
        <v>145975.98748333333</v>
      </c>
      <c r="L5557" s="250">
        <f t="shared" si="1860"/>
        <v>145804.07</v>
      </c>
      <c r="M5557" s="19" t="s">
        <v>1260</v>
      </c>
      <c r="O5557" s="32" t="str">
        <f t="shared" ref="O5557:O5568" si="1873">LEFT(A5557,4)</f>
        <v>E370</v>
      </c>
      <c r="P5557" s="318"/>
      <c r="T5557" s="19" t="s">
        <v>1260</v>
      </c>
    </row>
    <row r="5558" spans="1:20" outlineLevel="2" x14ac:dyDescent="0.25">
      <c r="A5558" t="s">
        <v>448</v>
      </c>
      <c r="B5558" t="str">
        <f t="shared" si="1870"/>
        <v>E3701 DST Meters AMI-2</v>
      </c>
      <c r="C5558" s="19" t="s">
        <v>1230</v>
      </c>
      <c r="E5558" s="27">
        <v>43159</v>
      </c>
      <c r="F5558" s="249">
        <v>37510</v>
      </c>
      <c r="G5558" s="67">
        <v>5.5E-2</v>
      </c>
      <c r="H5558" s="250">
        <v>171.92</v>
      </c>
      <c r="I5558" s="249">
        <f t="shared" si="1871"/>
        <v>31849306.359999999</v>
      </c>
      <c r="J5558" s="67">
        <f t="shared" si="1869"/>
        <v>5.5E-2</v>
      </c>
      <c r="K5558" s="259">
        <f t="shared" si="1872"/>
        <v>145975.98748333333</v>
      </c>
      <c r="L5558" s="250">
        <f t="shared" si="1860"/>
        <v>145804.07</v>
      </c>
      <c r="M5558" s="19" t="s">
        <v>1260</v>
      </c>
      <c r="O5558" s="32" t="str">
        <f t="shared" si="1873"/>
        <v>E370</v>
      </c>
      <c r="P5558" s="318"/>
      <c r="T5558" s="19" t="s">
        <v>1260</v>
      </c>
    </row>
    <row r="5559" spans="1:20" outlineLevel="2" x14ac:dyDescent="0.25">
      <c r="A5559" t="s">
        <v>448</v>
      </c>
      <c r="B5559" t="str">
        <f t="shared" si="1870"/>
        <v>E3701 DST Meters AMI-3</v>
      </c>
      <c r="C5559" s="19" t="s">
        <v>1230</v>
      </c>
      <c r="E5559" s="27">
        <v>43190</v>
      </c>
      <c r="F5559" s="249">
        <v>7845415.5999999996</v>
      </c>
      <c r="G5559" s="67">
        <v>5.5E-2</v>
      </c>
      <c r="H5559" s="250">
        <v>35958.15</v>
      </c>
      <c r="I5559" s="249">
        <f t="shared" si="1871"/>
        <v>31849306.359999999</v>
      </c>
      <c r="J5559" s="67">
        <f t="shared" si="1869"/>
        <v>5.5E-2</v>
      </c>
      <c r="K5559" s="259">
        <f t="shared" si="1872"/>
        <v>145975.98748333333</v>
      </c>
      <c r="L5559" s="250">
        <f t="shared" si="1860"/>
        <v>110017.84</v>
      </c>
      <c r="M5559" s="19" t="s">
        <v>1260</v>
      </c>
      <c r="O5559" s="32" t="str">
        <f t="shared" si="1873"/>
        <v>E370</v>
      </c>
      <c r="P5559" s="318"/>
      <c r="T5559" s="19" t="s">
        <v>1260</v>
      </c>
    </row>
    <row r="5560" spans="1:20" outlineLevel="2" x14ac:dyDescent="0.25">
      <c r="A5560" t="s">
        <v>448</v>
      </c>
      <c r="B5560" t="str">
        <f t="shared" si="1870"/>
        <v>E3701 DST Meters AMI-4</v>
      </c>
      <c r="C5560" s="19" t="s">
        <v>1230</v>
      </c>
      <c r="E5560" s="27">
        <v>43220</v>
      </c>
      <c r="F5560" s="249">
        <v>15653321.199999999</v>
      </c>
      <c r="G5560" s="67">
        <v>5.5E-2</v>
      </c>
      <c r="H5560" s="250">
        <v>71744.39</v>
      </c>
      <c r="I5560" s="249">
        <f t="shared" si="1871"/>
        <v>31849306.359999999</v>
      </c>
      <c r="J5560" s="67">
        <f t="shared" si="1869"/>
        <v>5.5E-2</v>
      </c>
      <c r="K5560" s="259">
        <f t="shared" si="1872"/>
        <v>145975.98748333333</v>
      </c>
      <c r="L5560" s="250">
        <f t="shared" si="1860"/>
        <v>74231.600000000006</v>
      </c>
      <c r="M5560" s="19" t="s">
        <v>1260</v>
      </c>
      <c r="O5560" s="32" t="str">
        <f t="shared" si="1873"/>
        <v>E370</v>
      </c>
      <c r="P5560" s="318"/>
      <c r="T5560" s="19" t="s">
        <v>1260</v>
      </c>
    </row>
    <row r="5561" spans="1:20" outlineLevel="2" x14ac:dyDescent="0.25">
      <c r="A5561" t="s">
        <v>448</v>
      </c>
      <c r="B5561" t="str">
        <f t="shared" si="1870"/>
        <v>E3701 DST Meters AMI-5</v>
      </c>
      <c r="C5561" s="19" t="s">
        <v>1230</v>
      </c>
      <c r="E5561" s="27">
        <v>43251</v>
      </c>
      <c r="F5561" s="249">
        <v>15653321.199999999</v>
      </c>
      <c r="G5561" s="67">
        <v>5.5E-2</v>
      </c>
      <c r="H5561" s="250">
        <v>71744.39</v>
      </c>
      <c r="I5561" s="249">
        <f t="shared" si="1871"/>
        <v>31849306.359999999</v>
      </c>
      <c r="J5561" s="67">
        <f t="shared" si="1869"/>
        <v>5.5E-2</v>
      </c>
      <c r="K5561" s="259">
        <f t="shared" si="1872"/>
        <v>145975.98748333333</v>
      </c>
      <c r="L5561" s="250">
        <f t="shared" si="1860"/>
        <v>74231.600000000006</v>
      </c>
      <c r="M5561" s="19" t="s">
        <v>1260</v>
      </c>
      <c r="O5561" s="32" t="str">
        <f t="shared" si="1873"/>
        <v>E370</v>
      </c>
      <c r="P5561" s="318"/>
      <c r="T5561" s="19" t="s">
        <v>1260</v>
      </c>
    </row>
    <row r="5562" spans="1:20" outlineLevel="2" x14ac:dyDescent="0.25">
      <c r="A5562" t="s">
        <v>448</v>
      </c>
      <c r="B5562" t="str">
        <f t="shared" si="1870"/>
        <v>E3701 DST Meters AMI-6</v>
      </c>
      <c r="C5562" s="19" t="s">
        <v>1230</v>
      </c>
      <c r="E5562" s="27">
        <v>43281</v>
      </c>
      <c r="F5562" s="249">
        <v>15652045.529999999</v>
      </c>
      <c r="G5562" s="67">
        <v>5.5E-2</v>
      </c>
      <c r="H5562" s="250">
        <v>71738.55</v>
      </c>
      <c r="I5562" s="249">
        <f t="shared" si="1871"/>
        <v>31849306.359999999</v>
      </c>
      <c r="J5562" s="67">
        <f t="shared" si="1869"/>
        <v>5.5E-2</v>
      </c>
      <c r="K5562" s="259">
        <f t="shared" si="1872"/>
        <v>145975.98748333333</v>
      </c>
      <c r="L5562" s="250">
        <f t="shared" si="1860"/>
        <v>74237.440000000002</v>
      </c>
      <c r="M5562" s="19" t="s">
        <v>1260</v>
      </c>
      <c r="O5562" s="32" t="str">
        <f t="shared" si="1873"/>
        <v>E370</v>
      </c>
      <c r="P5562" s="318"/>
      <c r="T5562" s="19" t="s">
        <v>1260</v>
      </c>
    </row>
    <row r="5563" spans="1:20" outlineLevel="2" x14ac:dyDescent="0.25">
      <c r="A5563" t="s">
        <v>448</v>
      </c>
      <c r="B5563" t="str">
        <f t="shared" si="1870"/>
        <v>E3701 DST Meters AMI-7</v>
      </c>
      <c r="C5563" s="19" t="s">
        <v>1230</v>
      </c>
      <c r="E5563" s="27">
        <v>43312</v>
      </c>
      <c r="F5563" s="249">
        <v>17596283.760000002</v>
      </c>
      <c r="G5563" s="67">
        <v>5.5E-2</v>
      </c>
      <c r="H5563" s="250">
        <v>80649.63</v>
      </c>
      <c r="I5563" s="249">
        <f t="shared" si="1871"/>
        <v>31849306.359999999</v>
      </c>
      <c r="J5563" s="67">
        <f t="shared" si="1869"/>
        <v>5.5E-2</v>
      </c>
      <c r="K5563" s="259">
        <f t="shared" si="1872"/>
        <v>145975.98748333333</v>
      </c>
      <c r="L5563" s="250">
        <f t="shared" si="1860"/>
        <v>65326.36</v>
      </c>
      <c r="M5563" s="19" t="s">
        <v>1260</v>
      </c>
      <c r="O5563" s="32" t="str">
        <f t="shared" si="1873"/>
        <v>E370</v>
      </c>
      <c r="P5563" s="318"/>
      <c r="T5563" s="19" t="s">
        <v>1260</v>
      </c>
    </row>
    <row r="5564" spans="1:20" outlineLevel="2" x14ac:dyDescent="0.25">
      <c r="A5564" t="s">
        <v>448</v>
      </c>
      <c r="B5564" t="str">
        <f t="shared" si="1870"/>
        <v>E3701 DST Meters AMI-8</v>
      </c>
      <c r="C5564" s="19" t="s">
        <v>1230</v>
      </c>
      <c r="E5564" s="27">
        <v>43343</v>
      </c>
      <c r="F5564" s="249">
        <v>19839686.809999999</v>
      </c>
      <c r="G5564" s="67">
        <v>5.5E-2</v>
      </c>
      <c r="H5564" s="250">
        <v>90931.9</v>
      </c>
      <c r="I5564" s="249">
        <f t="shared" si="1871"/>
        <v>31849306.359999999</v>
      </c>
      <c r="J5564" s="67">
        <f t="shared" si="1869"/>
        <v>5.5E-2</v>
      </c>
      <c r="K5564" s="259">
        <f t="shared" si="1872"/>
        <v>145975.98748333333</v>
      </c>
      <c r="L5564" s="250">
        <f t="shared" si="1860"/>
        <v>55044.09</v>
      </c>
      <c r="M5564" s="19" t="s">
        <v>1260</v>
      </c>
      <c r="O5564" s="32" t="str">
        <f t="shared" si="1873"/>
        <v>E370</v>
      </c>
      <c r="P5564" s="318"/>
      <c r="T5564" s="19" t="s">
        <v>1260</v>
      </c>
    </row>
    <row r="5565" spans="1:20" outlineLevel="2" x14ac:dyDescent="0.25">
      <c r="A5565" t="s">
        <v>448</v>
      </c>
      <c r="B5565" t="str">
        <f t="shared" si="1870"/>
        <v>E3701 DST Meters AMI-9</v>
      </c>
      <c r="C5565" s="19" t="s">
        <v>1230</v>
      </c>
      <c r="E5565" s="27">
        <v>43373</v>
      </c>
      <c r="F5565" s="249">
        <v>21767926.969999999</v>
      </c>
      <c r="G5565" s="67">
        <v>5.5E-2</v>
      </c>
      <c r="H5565" s="250">
        <v>99769.67</v>
      </c>
      <c r="I5565" s="249">
        <f t="shared" si="1871"/>
        <v>31849306.359999999</v>
      </c>
      <c r="J5565" s="67">
        <f t="shared" si="1869"/>
        <v>5.5E-2</v>
      </c>
      <c r="K5565" s="259">
        <f t="shared" si="1872"/>
        <v>145975.98748333333</v>
      </c>
      <c r="L5565" s="250">
        <f t="shared" si="1860"/>
        <v>46206.32</v>
      </c>
      <c r="M5565" s="19" t="s">
        <v>1260</v>
      </c>
      <c r="O5565" s="32" t="str">
        <f t="shared" si="1873"/>
        <v>E370</v>
      </c>
      <c r="P5565" s="318"/>
      <c r="T5565" s="19" t="s">
        <v>1260</v>
      </c>
    </row>
    <row r="5566" spans="1:20" outlineLevel="2" x14ac:dyDescent="0.25">
      <c r="A5566" t="s">
        <v>448</v>
      </c>
      <c r="B5566" t="str">
        <f t="shared" si="1870"/>
        <v>E3701 DST Meters AMI-10</v>
      </c>
      <c r="C5566" s="19" t="s">
        <v>1230</v>
      </c>
      <c r="E5566" s="27">
        <v>43404</v>
      </c>
      <c r="F5566" s="249">
        <v>27234590.129999999</v>
      </c>
      <c r="G5566" s="67">
        <v>5.5E-2</v>
      </c>
      <c r="H5566" s="250">
        <v>124825.21</v>
      </c>
      <c r="I5566" s="249">
        <f t="shared" si="1871"/>
        <v>31849306.359999999</v>
      </c>
      <c r="J5566" s="67">
        <f t="shared" si="1869"/>
        <v>5.5E-2</v>
      </c>
      <c r="K5566" s="259">
        <f t="shared" si="1872"/>
        <v>145975.98748333333</v>
      </c>
      <c r="L5566" s="250">
        <f t="shared" si="1860"/>
        <v>21150.78</v>
      </c>
      <c r="M5566" s="19" t="s">
        <v>1260</v>
      </c>
      <c r="O5566" s="32" t="str">
        <f t="shared" si="1873"/>
        <v>E370</v>
      </c>
      <c r="P5566" s="318"/>
      <c r="T5566" s="19" t="s">
        <v>1260</v>
      </c>
    </row>
    <row r="5567" spans="1:20" outlineLevel="2" x14ac:dyDescent="0.25">
      <c r="A5567" t="s">
        <v>448</v>
      </c>
      <c r="B5567" t="str">
        <f t="shared" si="1870"/>
        <v>E3701 DST Meters AMI-11</v>
      </c>
      <c r="C5567" s="19" t="s">
        <v>1230</v>
      </c>
      <c r="E5567" s="27">
        <v>43434</v>
      </c>
      <c r="F5567" s="249">
        <v>31134884.920000002</v>
      </c>
      <c r="G5567" s="67">
        <v>5.5E-2</v>
      </c>
      <c r="H5567" s="250">
        <v>142701.56</v>
      </c>
      <c r="I5567" s="249">
        <f t="shared" si="1871"/>
        <v>31849306.359999999</v>
      </c>
      <c r="J5567" s="67">
        <f t="shared" si="1869"/>
        <v>5.5E-2</v>
      </c>
      <c r="K5567" s="259">
        <f t="shared" si="1872"/>
        <v>145975.98748333333</v>
      </c>
      <c r="L5567" s="250">
        <f t="shared" si="1860"/>
        <v>3274.43</v>
      </c>
      <c r="M5567" s="19" t="s">
        <v>1260</v>
      </c>
      <c r="O5567" s="32" t="str">
        <f t="shared" si="1873"/>
        <v>E370</v>
      </c>
      <c r="P5567" s="318"/>
      <c r="T5567" s="19" t="s">
        <v>1260</v>
      </c>
    </row>
    <row r="5568" spans="1:20" outlineLevel="2" x14ac:dyDescent="0.25">
      <c r="A5568" t="s">
        <v>448</v>
      </c>
      <c r="B5568" t="str">
        <f t="shared" si="1870"/>
        <v>E3701 DST Meters AMI-12</v>
      </c>
      <c r="C5568" s="19" t="s">
        <v>1230</v>
      </c>
      <c r="E5568" s="27">
        <v>43465</v>
      </c>
      <c r="F5568" s="249">
        <v>31849306.359999999</v>
      </c>
      <c r="G5568" s="67">
        <v>5.5E-2</v>
      </c>
      <c r="H5568" s="250">
        <v>145975.98000000001</v>
      </c>
      <c r="I5568" s="249">
        <f t="shared" si="1871"/>
        <v>31849306.359999999</v>
      </c>
      <c r="J5568" s="67">
        <f t="shared" si="1869"/>
        <v>5.5E-2</v>
      </c>
      <c r="K5568" s="259">
        <f t="shared" si="1872"/>
        <v>145975.98748333333</v>
      </c>
      <c r="L5568" s="250">
        <f t="shared" si="1860"/>
        <v>0.01</v>
      </c>
      <c r="M5568" s="19" t="s">
        <v>1260</v>
      </c>
      <c r="O5568" s="32" t="str">
        <f t="shared" si="1873"/>
        <v>E370</v>
      </c>
      <c r="P5568" s="318"/>
      <c r="T5568" s="19" t="s">
        <v>1260</v>
      </c>
    </row>
    <row r="5569" spans="1:20" s="19" customFormat="1" ht="15.75" outlineLevel="1" thickBot="1" x14ac:dyDescent="0.3">
      <c r="A5569" s="28" t="s">
        <v>1051</v>
      </c>
      <c r="C5569" s="20" t="s">
        <v>1236</v>
      </c>
      <c r="E5569" s="104" t="s">
        <v>1266</v>
      </c>
      <c r="F5569" s="29"/>
      <c r="G5569" s="30"/>
      <c r="H5569" s="41">
        <f>SUBTOTAL(9,H5557:H5568)</f>
        <v>936383.27</v>
      </c>
      <c r="I5569" s="29"/>
      <c r="J5569" s="30">
        <f t="shared" si="1869"/>
        <v>0</v>
      </c>
      <c r="K5569" s="41">
        <f>SUBTOTAL(9,K5557:K5568)</f>
        <v>1751711.8498</v>
      </c>
      <c r="L5569" s="41">
        <f t="shared" si="1860"/>
        <v>815328.58</v>
      </c>
      <c r="O5569" s="32" t="str">
        <f>LEFT(A5569,5)</f>
        <v>E3701</v>
      </c>
      <c r="P5569" s="318">
        <f>-L5569/2</f>
        <v>-407664.29</v>
      </c>
    </row>
    <row r="5570" spans="1:20" ht="15.75" outlineLevel="2" thickTop="1" x14ac:dyDescent="0.25">
      <c r="A5570" t="s">
        <v>449</v>
      </c>
      <c r="B5570" t="str">
        <f t="shared" ref="B5570:B5581" si="1874">CONCATENATE(A5570,"-",MONTH(E5570))</f>
        <v>E373 DST Street Lighting &amp; Signal-1</v>
      </c>
      <c r="C5570" s="19" t="s">
        <v>1230</v>
      </c>
      <c r="E5570" s="27">
        <v>43131</v>
      </c>
      <c r="F5570" s="249">
        <v>55388010.439999998</v>
      </c>
      <c r="G5570" s="67">
        <v>4.7500000000000001E-2</v>
      </c>
      <c r="H5570" s="250">
        <v>219244.21</v>
      </c>
      <c r="I5570" s="249">
        <f t="shared" ref="I5570:I5581" si="1875">VLOOKUP(CONCATENATE(A5570,"-12"),$B$6:$F$7816,5,FALSE)</f>
        <v>56211455.359999999</v>
      </c>
      <c r="J5570" s="67">
        <f t="shared" si="1869"/>
        <v>4.7500000000000001E-2</v>
      </c>
      <c r="K5570" s="259">
        <f t="shared" ref="K5570:K5581" si="1876">I5570*J5570/12</f>
        <v>222503.67746666668</v>
      </c>
      <c r="L5570" s="250">
        <f t="shared" si="1860"/>
        <v>3259.47</v>
      </c>
      <c r="M5570" s="19" t="s">
        <v>1260</v>
      </c>
      <c r="O5570" s="32" t="str">
        <f t="shared" ref="O5570:O5581" si="1877">LEFT(A5570,4)</f>
        <v>E373</v>
      </c>
      <c r="P5570" s="318"/>
      <c r="T5570" s="19" t="s">
        <v>1260</v>
      </c>
    </row>
    <row r="5571" spans="1:20" outlineLevel="2" x14ac:dyDescent="0.25">
      <c r="A5571" t="s">
        <v>449</v>
      </c>
      <c r="B5571" t="str">
        <f t="shared" si="1874"/>
        <v>E373 DST Street Lighting &amp; Signal-2</v>
      </c>
      <c r="C5571" s="19" t="s">
        <v>1230</v>
      </c>
      <c r="E5571" s="27">
        <v>43159</v>
      </c>
      <c r="F5571" s="249">
        <v>55561033.039999999</v>
      </c>
      <c r="G5571" s="67">
        <v>4.7500000000000001E-2</v>
      </c>
      <c r="H5571" s="250">
        <v>219929.09</v>
      </c>
      <c r="I5571" s="249">
        <f t="shared" si="1875"/>
        <v>56211455.359999999</v>
      </c>
      <c r="J5571" s="67">
        <f t="shared" si="1869"/>
        <v>4.7500000000000001E-2</v>
      </c>
      <c r="K5571" s="259">
        <f t="shared" si="1876"/>
        <v>222503.67746666668</v>
      </c>
      <c r="L5571" s="250">
        <f t="shared" si="1860"/>
        <v>2574.59</v>
      </c>
      <c r="M5571" s="19" t="s">
        <v>1260</v>
      </c>
      <c r="O5571" s="32" t="str">
        <f t="shared" si="1877"/>
        <v>E373</v>
      </c>
      <c r="P5571" s="318"/>
      <c r="T5571" s="19" t="s">
        <v>1260</v>
      </c>
    </row>
    <row r="5572" spans="1:20" outlineLevel="2" x14ac:dyDescent="0.25">
      <c r="A5572" t="s">
        <v>449</v>
      </c>
      <c r="B5572" t="str">
        <f t="shared" si="1874"/>
        <v>E373 DST Street Lighting &amp; Signal-3</v>
      </c>
      <c r="C5572" s="19" t="s">
        <v>1230</v>
      </c>
      <c r="E5572" s="27">
        <v>43190</v>
      </c>
      <c r="F5572" s="249">
        <v>55498397.829999998</v>
      </c>
      <c r="G5572" s="67">
        <v>4.7500000000000001E-2</v>
      </c>
      <c r="H5572" s="250">
        <v>219681.16</v>
      </c>
      <c r="I5572" s="249">
        <f t="shared" si="1875"/>
        <v>56211455.359999999</v>
      </c>
      <c r="J5572" s="67">
        <f t="shared" si="1869"/>
        <v>4.7500000000000001E-2</v>
      </c>
      <c r="K5572" s="259">
        <f t="shared" si="1876"/>
        <v>222503.67746666668</v>
      </c>
      <c r="L5572" s="250">
        <f t="shared" si="1860"/>
        <v>2822.52</v>
      </c>
      <c r="M5572" s="19" t="s">
        <v>1260</v>
      </c>
      <c r="O5572" s="32" t="str">
        <f t="shared" si="1877"/>
        <v>E373</v>
      </c>
      <c r="P5572" s="318"/>
      <c r="T5572" s="19" t="s">
        <v>1260</v>
      </c>
    </row>
    <row r="5573" spans="1:20" outlineLevel="2" x14ac:dyDescent="0.25">
      <c r="A5573" t="s">
        <v>449</v>
      </c>
      <c r="B5573" t="str">
        <f t="shared" si="1874"/>
        <v>E373 DST Street Lighting &amp; Signal-4</v>
      </c>
      <c r="C5573" s="19" t="s">
        <v>1230</v>
      </c>
      <c r="E5573" s="27">
        <v>43220</v>
      </c>
      <c r="F5573" s="249">
        <v>55402576.509999998</v>
      </c>
      <c r="G5573" s="67">
        <v>4.7500000000000001E-2</v>
      </c>
      <c r="H5573" s="250">
        <v>219301.87</v>
      </c>
      <c r="I5573" s="249">
        <f t="shared" si="1875"/>
        <v>56211455.359999999</v>
      </c>
      <c r="J5573" s="67">
        <f t="shared" si="1869"/>
        <v>4.7500000000000001E-2</v>
      </c>
      <c r="K5573" s="259">
        <f t="shared" si="1876"/>
        <v>222503.67746666668</v>
      </c>
      <c r="L5573" s="250">
        <f t="shared" si="1860"/>
        <v>3201.81</v>
      </c>
      <c r="M5573" s="19" t="s">
        <v>1260</v>
      </c>
      <c r="O5573" s="32" t="str">
        <f t="shared" si="1877"/>
        <v>E373</v>
      </c>
      <c r="P5573" s="318"/>
      <c r="T5573" s="19" t="s">
        <v>1260</v>
      </c>
    </row>
    <row r="5574" spans="1:20" outlineLevel="2" x14ac:dyDescent="0.25">
      <c r="A5574" t="s">
        <v>449</v>
      </c>
      <c r="B5574" t="str">
        <f t="shared" si="1874"/>
        <v>E373 DST Street Lighting &amp; Signal-5</v>
      </c>
      <c r="C5574" s="19" t="s">
        <v>1230</v>
      </c>
      <c r="E5574" s="27">
        <v>43251</v>
      </c>
      <c r="F5574" s="249">
        <v>55302442.840000004</v>
      </c>
      <c r="G5574" s="67">
        <v>4.7500000000000001E-2</v>
      </c>
      <c r="H5574" s="250">
        <v>218905.5</v>
      </c>
      <c r="I5574" s="249">
        <f t="shared" si="1875"/>
        <v>56211455.359999999</v>
      </c>
      <c r="J5574" s="67">
        <f t="shared" si="1869"/>
        <v>4.7500000000000001E-2</v>
      </c>
      <c r="K5574" s="259">
        <f t="shared" si="1876"/>
        <v>222503.67746666668</v>
      </c>
      <c r="L5574" s="250">
        <f t="shared" si="1860"/>
        <v>3598.18</v>
      </c>
      <c r="M5574" s="19" t="s">
        <v>1260</v>
      </c>
      <c r="O5574" s="32" t="str">
        <f t="shared" si="1877"/>
        <v>E373</v>
      </c>
      <c r="P5574" s="318"/>
      <c r="T5574" s="19" t="s">
        <v>1260</v>
      </c>
    </row>
    <row r="5575" spans="1:20" outlineLevel="2" x14ac:dyDescent="0.25">
      <c r="A5575" t="s">
        <v>449</v>
      </c>
      <c r="B5575" t="str">
        <f t="shared" si="1874"/>
        <v>E373 DST Street Lighting &amp; Signal-6</v>
      </c>
      <c r="C5575" s="19" t="s">
        <v>1230</v>
      </c>
      <c r="E5575" s="27">
        <v>43281</v>
      </c>
      <c r="F5575" s="249">
        <v>55252961.619999997</v>
      </c>
      <c r="G5575" s="67">
        <v>4.7500000000000001E-2</v>
      </c>
      <c r="H5575" s="250">
        <v>218709.64</v>
      </c>
      <c r="I5575" s="249">
        <f t="shared" si="1875"/>
        <v>56211455.359999999</v>
      </c>
      <c r="J5575" s="67">
        <f t="shared" si="1869"/>
        <v>4.7500000000000001E-2</v>
      </c>
      <c r="K5575" s="259">
        <f t="shared" si="1876"/>
        <v>222503.67746666668</v>
      </c>
      <c r="L5575" s="250">
        <f t="shared" si="1860"/>
        <v>3794.04</v>
      </c>
      <c r="M5575" s="19" t="s">
        <v>1260</v>
      </c>
      <c r="O5575" s="32" t="str">
        <f t="shared" si="1877"/>
        <v>E373</v>
      </c>
      <c r="P5575" s="318"/>
      <c r="T5575" s="19" t="s">
        <v>1260</v>
      </c>
    </row>
    <row r="5576" spans="1:20" outlineLevel="2" x14ac:dyDescent="0.25">
      <c r="A5576" t="s">
        <v>449</v>
      </c>
      <c r="B5576" t="str">
        <f t="shared" si="1874"/>
        <v>E373 DST Street Lighting &amp; Signal-7</v>
      </c>
      <c r="C5576" s="19" t="s">
        <v>1230</v>
      </c>
      <c r="E5576" s="27">
        <v>43312</v>
      </c>
      <c r="F5576" s="249">
        <v>55277591.439999998</v>
      </c>
      <c r="G5576" s="67">
        <v>4.7500000000000001E-2</v>
      </c>
      <c r="H5576" s="250">
        <v>218807.13999999998</v>
      </c>
      <c r="I5576" s="249">
        <f t="shared" si="1875"/>
        <v>56211455.359999999</v>
      </c>
      <c r="J5576" s="67">
        <f t="shared" si="1869"/>
        <v>4.7500000000000001E-2</v>
      </c>
      <c r="K5576" s="259">
        <f t="shared" si="1876"/>
        <v>222503.67746666668</v>
      </c>
      <c r="L5576" s="250">
        <f t="shared" si="1860"/>
        <v>3696.54</v>
      </c>
      <c r="M5576" s="19" t="s">
        <v>1260</v>
      </c>
      <c r="O5576" s="32" t="str">
        <f t="shared" si="1877"/>
        <v>E373</v>
      </c>
      <c r="P5576" s="318"/>
      <c r="T5576" s="19" t="s">
        <v>1260</v>
      </c>
    </row>
    <row r="5577" spans="1:20" outlineLevel="2" x14ac:dyDescent="0.25">
      <c r="A5577" t="s">
        <v>449</v>
      </c>
      <c r="B5577" t="str">
        <f t="shared" si="1874"/>
        <v>E373 DST Street Lighting &amp; Signal-8</v>
      </c>
      <c r="C5577" s="19" t="s">
        <v>1230</v>
      </c>
      <c r="E5577" s="27">
        <v>43343</v>
      </c>
      <c r="F5577" s="249">
        <v>55244100.439999998</v>
      </c>
      <c r="G5577" s="67">
        <v>4.7500000000000001E-2</v>
      </c>
      <c r="H5577" s="250">
        <v>218674.57</v>
      </c>
      <c r="I5577" s="249">
        <f t="shared" si="1875"/>
        <v>56211455.359999999</v>
      </c>
      <c r="J5577" s="67">
        <f t="shared" si="1869"/>
        <v>4.7500000000000001E-2</v>
      </c>
      <c r="K5577" s="259">
        <f t="shared" si="1876"/>
        <v>222503.67746666668</v>
      </c>
      <c r="L5577" s="250">
        <f t="shared" si="1860"/>
        <v>3829.11</v>
      </c>
      <c r="M5577" s="19" t="s">
        <v>1260</v>
      </c>
      <c r="O5577" s="32" t="str">
        <f t="shared" si="1877"/>
        <v>E373</v>
      </c>
      <c r="P5577" s="318"/>
      <c r="T5577" s="19" t="s">
        <v>1260</v>
      </c>
    </row>
    <row r="5578" spans="1:20" outlineLevel="2" x14ac:dyDescent="0.25">
      <c r="A5578" t="s">
        <v>449</v>
      </c>
      <c r="B5578" t="str">
        <f t="shared" si="1874"/>
        <v>E373 DST Street Lighting &amp; Signal-9</v>
      </c>
      <c r="C5578" s="19" t="s">
        <v>1230</v>
      </c>
      <c r="E5578" s="27">
        <v>43373</v>
      </c>
      <c r="F5578" s="249">
        <v>55197192.909999996</v>
      </c>
      <c r="G5578" s="67">
        <v>4.7500000000000001E-2</v>
      </c>
      <c r="H5578" s="250">
        <v>218488.88999999998</v>
      </c>
      <c r="I5578" s="249">
        <f t="shared" si="1875"/>
        <v>56211455.359999999</v>
      </c>
      <c r="J5578" s="67">
        <f t="shared" si="1869"/>
        <v>4.7500000000000001E-2</v>
      </c>
      <c r="K5578" s="259">
        <f t="shared" si="1876"/>
        <v>222503.67746666668</v>
      </c>
      <c r="L5578" s="250">
        <f t="shared" si="1860"/>
        <v>4014.79</v>
      </c>
      <c r="M5578" s="19" t="s">
        <v>1260</v>
      </c>
      <c r="O5578" s="32" t="str">
        <f t="shared" si="1877"/>
        <v>E373</v>
      </c>
      <c r="P5578" s="318"/>
      <c r="T5578" s="19" t="s">
        <v>1260</v>
      </c>
    </row>
    <row r="5579" spans="1:20" outlineLevel="2" x14ac:dyDescent="0.25">
      <c r="A5579" t="s">
        <v>449</v>
      </c>
      <c r="B5579" t="str">
        <f t="shared" si="1874"/>
        <v>E373 DST Street Lighting &amp; Signal-10</v>
      </c>
      <c r="C5579" s="19" t="s">
        <v>1230</v>
      </c>
      <c r="E5579" s="27">
        <v>43404</v>
      </c>
      <c r="F5579" s="249">
        <v>55163664.869999997</v>
      </c>
      <c r="G5579" s="67">
        <v>4.7500000000000001E-2</v>
      </c>
      <c r="H5579" s="250">
        <v>218356.18</v>
      </c>
      <c r="I5579" s="249">
        <f t="shared" si="1875"/>
        <v>56211455.359999999</v>
      </c>
      <c r="J5579" s="67">
        <f t="shared" si="1869"/>
        <v>4.7500000000000001E-2</v>
      </c>
      <c r="K5579" s="259">
        <f t="shared" si="1876"/>
        <v>222503.67746666668</v>
      </c>
      <c r="L5579" s="250">
        <f t="shared" si="1860"/>
        <v>4147.5</v>
      </c>
      <c r="M5579" s="19" t="s">
        <v>1260</v>
      </c>
      <c r="O5579" s="32" t="str">
        <f t="shared" si="1877"/>
        <v>E373</v>
      </c>
      <c r="P5579" s="318"/>
      <c r="T5579" s="19" t="s">
        <v>1260</v>
      </c>
    </row>
    <row r="5580" spans="1:20" outlineLevel="2" x14ac:dyDescent="0.25">
      <c r="A5580" t="s">
        <v>449</v>
      </c>
      <c r="B5580" t="str">
        <f t="shared" si="1874"/>
        <v>E373 DST Street Lighting &amp; Signal-11</v>
      </c>
      <c r="C5580" s="19" t="s">
        <v>1230</v>
      </c>
      <c r="E5580" s="27">
        <v>43434</v>
      </c>
      <c r="F5580" s="249">
        <v>55166119.189999998</v>
      </c>
      <c r="G5580" s="67">
        <v>4.7500000000000001E-2</v>
      </c>
      <c r="H5580" s="250">
        <v>218365.88999999998</v>
      </c>
      <c r="I5580" s="249">
        <f t="shared" si="1875"/>
        <v>56211455.359999999</v>
      </c>
      <c r="J5580" s="67">
        <f t="shared" si="1869"/>
        <v>4.7500000000000001E-2</v>
      </c>
      <c r="K5580" s="259">
        <f t="shared" si="1876"/>
        <v>222503.67746666668</v>
      </c>
      <c r="L5580" s="250">
        <f t="shared" si="1860"/>
        <v>4137.79</v>
      </c>
      <c r="M5580" s="19" t="s">
        <v>1260</v>
      </c>
      <c r="O5580" s="32" t="str">
        <f t="shared" si="1877"/>
        <v>E373</v>
      </c>
      <c r="P5580" s="318"/>
      <c r="T5580" s="19" t="s">
        <v>1260</v>
      </c>
    </row>
    <row r="5581" spans="1:20" outlineLevel="2" x14ac:dyDescent="0.25">
      <c r="A5581" t="s">
        <v>449</v>
      </c>
      <c r="B5581" t="str">
        <f t="shared" si="1874"/>
        <v>E373 DST Street Lighting &amp; Signal-12</v>
      </c>
      <c r="C5581" s="19" t="s">
        <v>1230</v>
      </c>
      <c r="E5581" s="27">
        <v>43465</v>
      </c>
      <c r="F5581" s="249">
        <v>56211455.359999999</v>
      </c>
      <c r="G5581" s="67">
        <v>4.7500000000000001E-2</v>
      </c>
      <c r="H5581" s="250">
        <v>222503.67999999999</v>
      </c>
      <c r="I5581" s="249">
        <f t="shared" si="1875"/>
        <v>56211455.359999999</v>
      </c>
      <c r="J5581" s="67">
        <f t="shared" si="1869"/>
        <v>4.7500000000000001E-2</v>
      </c>
      <c r="K5581" s="259">
        <f t="shared" si="1876"/>
        <v>222503.67746666668</v>
      </c>
      <c r="L5581" s="250">
        <f t="shared" si="1860"/>
        <v>0</v>
      </c>
      <c r="M5581" s="19" t="s">
        <v>1260</v>
      </c>
      <c r="O5581" s="32" t="str">
        <f t="shared" si="1877"/>
        <v>E373</v>
      </c>
      <c r="P5581" s="318"/>
      <c r="T5581" s="19" t="s">
        <v>1260</v>
      </c>
    </row>
    <row r="5582" spans="1:20" s="19" customFormat="1" ht="15.75" outlineLevel="1" thickBot="1" x14ac:dyDescent="0.3">
      <c r="A5582" s="28" t="s">
        <v>1052</v>
      </c>
      <c r="C5582" s="20" t="s">
        <v>1236</v>
      </c>
      <c r="E5582" s="104" t="s">
        <v>1266</v>
      </c>
      <c r="F5582" s="29"/>
      <c r="G5582" s="30"/>
      <c r="H5582" s="41">
        <f>SUBTOTAL(9,H5570:H5581)</f>
        <v>2630967.8200000003</v>
      </c>
      <c r="I5582" s="29"/>
      <c r="J5582" s="30">
        <f t="shared" si="1869"/>
        <v>0</v>
      </c>
      <c r="K5582" s="41">
        <f>SUBTOTAL(9,K5570:K5581)</f>
        <v>2670044.129600001</v>
      </c>
      <c r="L5582" s="41">
        <f t="shared" si="1860"/>
        <v>39076.31</v>
      </c>
      <c r="O5582" s="32" t="str">
        <f>LEFT(A5582,5)</f>
        <v xml:space="preserve">E373 </v>
      </c>
      <c r="P5582" s="318">
        <f>-L5582/2</f>
        <v>-19538.154999999999</v>
      </c>
    </row>
    <row r="5583" spans="1:20" ht="15.75" outlineLevel="2" thickTop="1" x14ac:dyDescent="0.25">
      <c r="A5583" s="24" t="s">
        <v>450</v>
      </c>
      <c r="B5583" s="24" t="str">
        <f t="shared" ref="B5583:B5594" si="1878">CONCATENATE(A5583,"-",MONTH(E5583))</f>
        <v>E374 DST ARO Distribution-1</v>
      </c>
      <c r="C5583" s="24" t="s">
        <v>1231</v>
      </c>
      <c r="D5583" s="24"/>
      <c r="E5583" s="43">
        <v>43131</v>
      </c>
      <c r="F5583" s="246">
        <v>3021434.42</v>
      </c>
      <c r="G5583" s="247">
        <v>0</v>
      </c>
      <c r="H5583" s="248">
        <v>5483.54</v>
      </c>
      <c r="I5583" s="246"/>
      <c r="J5583" s="247">
        <f t="shared" si="1869"/>
        <v>0</v>
      </c>
      <c r="K5583" s="258">
        <f t="shared" ref="K5583:K5594" si="1879">VLOOKUP(CONCATENATE(A5583,"-12"),B$7:H$7814,7,0)</f>
        <v>4395.3500000000004</v>
      </c>
      <c r="L5583" s="248">
        <f t="shared" si="1860"/>
        <v>-1088.19</v>
      </c>
      <c r="M5583" s="19" t="s">
        <v>0</v>
      </c>
      <c r="O5583" s="32" t="str">
        <f t="shared" ref="O5583:O5594" si="1880">LEFT(A5583,4)</f>
        <v>E374</v>
      </c>
      <c r="P5583" s="318"/>
      <c r="T5583" s="19" t="s">
        <v>0</v>
      </c>
    </row>
    <row r="5584" spans="1:20" outlineLevel="2" x14ac:dyDescent="0.25">
      <c r="A5584" s="24" t="s">
        <v>450</v>
      </c>
      <c r="B5584" s="24" t="str">
        <f t="shared" si="1878"/>
        <v>E374 DST ARO Distribution-2</v>
      </c>
      <c r="C5584" s="24" t="s">
        <v>1231</v>
      </c>
      <c r="D5584" s="24"/>
      <c r="E5584" s="43">
        <v>43159</v>
      </c>
      <c r="F5584" s="246">
        <v>3015950.88</v>
      </c>
      <c r="G5584" s="247">
        <v>0</v>
      </c>
      <c r="H5584" s="248">
        <v>5483.54</v>
      </c>
      <c r="I5584" s="246"/>
      <c r="J5584" s="247">
        <f t="shared" si="1869"/>
        <v>0</v>
      </c>
      <c r="K5584" s="258">
        <f t="shared" si="1879"/>
        <v>4395.3500000000004</v>
      </c>
      <c r="L5584" s="248">
        <f t="shared" si="1860"/>
        <v>-1088.19</v>
      </c>
      <c r="M5584" s="19" t="s">
        <v>0</v>
      </c>
      <c r="O5584" s="32" t="str">
        <f t="shared" si="1880"/>
        <v>E374</v>
      </c>
      <c r="P5584" s="318"/>
      <c r="T5584" s="19" t="s">
        <v>0</v>
      </c>
    </row>
    <row r="5585" spans="1:20" outlineLevel="2" x14ac:dyDescent="0.25">
      <c r="A5585" s="24" t="s">
        <v>450</v>
      </c>
      <c r="B5585" s="24" t="str">
        <f t="shared" si="1878"/>
        <v>E374 DST ARO Distribution-3</v>
      </c>
      <c r="C5585" s="24" t="s">
        <v>1231</v>
      </c>
      <c r="D5585" s="24"/>
      <c r="E5585" s="43">
        <v>43190</v>
      </c>
      <c r="F5585" s="246">
        <v>3010467.34</v>
      </c>
      <c r="G5585" s="247">
        <v>0</v>
      </c>
      <c r="H5585" s="248">
        <v>5483.54</v>
      </c>
      <c r="I5585" s="246"/>
      <c r="J5585" s="247">
        <f t="shared" si="1869"/>
        <v>0</v>
      </c>
      <c r="K5585" s="258">
        <f t="shared" si="1879"/>
        <v>4395.3500000000004</v>
      </c>
      <c r="L5585" s="248">
        <f t="shared" si="1860"/>
        <v>-1088.19</v>
      </c>
      <c r="M5585" s="19" t="s">
        <v>0</v>
      </c>
      <c r="O5585" s="32" t="str">
        <f t="shared" si="1880"/>
        <v>E374</v>
      </c>
      <c r="P5585" s="318"/>
      <c r="T5585" s="19" t="s">
        <v>0</v>
      </c>
    </row>
    <row r="5586" spans="1:20" outlineLevel="2" x14ac:dyDescent="0.25">
      <c r="A5586" s="24" t="s">
        <v>450</v>
      </c>
      <c r="B5586" s="24" t="str">
        <f t="shared" si="1878"/>
        <v>E374 DST ARO Distribution-4</v>
      </c>
      <c r="C5586" s="24" t="s">
        <v>1231</v>
      </c>
      <c r="D5586" s="24"/>
      <c r="E5586" s="43">
        <v>43220</v>
      </c>
      <c r="F5586" s="246">
        <v>3004983.8</v>
      </c>
      <c r="G5586" s="247">
        <v>0</v>
      </c>
      <c r="H5586" s="248">
        <v>5483.55</v>
      </c>
      <c r="I5586" s="246"/>
      <c r="J5586" s="247">
        <f t="shared" si="1869"/>
        <v>0</v>
      </c>
      <c r="K5586" s="258">
        <f t="shared" si="1879"/>
        <v>4395.3500000000004</v>
      </c>
      <c r="L5586" s="248">
        <f t="shared" si="1860"/>
        <v>-1088.2</v>
      </c>
      <c r="M5586" s="19" t="s">
        <v>0</v>
      </c>
      <c r="O5586" s="32" t="str">
        <f t="shared" si="1880"/>
        <v>E374</v>
      </c>
      <c r="P5586" s="318"/>
      <c r="T5586" s="19" t="s">
        <v>0</v>
      </c>
    </row>
    <row r="5587" spans="1:20" outlineLevel="2" x14ac:dyDescent="0.25">
      <c r="A5587" s="24" t="s">
        <v>450</v>
      </c>
      <c r="B5587" s="24" t="str">
        <f t="shared" si="1878"/>
        <v>E374 DST ARO Distribution-5</v>
      </c>
      <c r="C5587" s="24" t="s">
        <v>1231</v>
      </c>
      <c r="D5587" s="24"/>
      <c r="E5587" s="43">
        <v>43251</v>
      </c>
      <c r="F5587" s="246">
        <v>2999500.25</v>
      </c>
      <c r="G5587" s="247">
        <v>0</v>
      </c>
      <c r="H5587" s="248">
        <v>5483.54</v>
      </c>
      <c r="I5587" s="246"/>
      <c r="J5587" s="247">
        <f t="shared" si="1869"/>
        <v>0</v>
      </c>
      <c r="K5587" s="258">
        <f t="shared" si="1879"/>
        <v>4395.3500000000004</v>
      </c>
      <c r="L5587" s="248">
        <f t="shared" si="1860"/>
        <v>-1088.19</v>
      </c>
      <c r="M5587" s="19" t="s">
        <v>0</v>
      </c>
      <c r="O5587" s="32" t="str">
        <f t="shared" si="1880"/>
        <v>E374</v>
      </c>
      <c r="P5587" s="318"/>
      <c r="T5587" s="19" t="s">
        <v>0</v>
      </c>
    </row>
    <row r="5588" spans="1:20" outlineLevel="2" x14ac:dyDescent="0.25">
      <c r="A5588" s="24" t="s">
        <v>450</v>
      </c>
      <c r="B5588" s="24" t="str">
        <f t="shared" si="1878"/>
        <v>E374 DST ARO Distribution-6</v>
      </c>
      <c r="C5588" s="24" t="s">
        <v>1231</v>
      </c>
      <c r="D5588" s="24"/>
      <c r="E5588" s="43">
        <v>43281</v>
      </c>
      <c r="F5588" s="246">
        <v>2994016.71</v>
      </c>
      <c r="G5588" s="247">
        <v>0</v>
      </c>
      <c r="H5588" s="248">
        <v>5483.54</v>
      </c>
      <c r="I5588" s="246"/>
      <c r="J5588" s="247">
        <f t="shared" si="1869"/>
        <v>0</v>
      </c>
      <c r="K5588" s="258">
        <f t="shared" si="1879"/>
        <v>4395.3500000000004</v>
      </c>
      <c r="L5588" s="248">
        <f t="shared" ref="L5588:L5651" si="1881">ROUND(K5588-H5588,2)</f>
        <v>-1088.19</v>
      </c>
      <c r="M5588" s="19" t="s">
        <v>0</v>
      </c>
      <c r="O5588" s="32" t="str">
        <f t="shared" si="1880"/>
        <v>E374</v>
      </c>
      <c r="P5588" s="318"/>
      <c r="T5588" s="19" t="s">
        <v>0</v>
      </c>
    </row>
    <row r="5589" spans="1:20" outlineLevel="2" x14ac:dyDescent="0.25">
      <c r="A5589" s="24" t="s">
        <v>450</v>
      </c>
      <c r="B5589" s="24" t="str">
        <f t="shared" si="1878"/>
        <v>E374 DST ARO Distribution-7</v>
      </c>
      <c r="C5589" s="24" t="s">
        <v>1231</v>
      </c>
      <c r="D5589" s="24"/>
      <c r="E5589" s="43">
        <v>43312</v>
      </c>
      <c r="F5589" s="246">
        <v>2988533.17</v>
      </c>
      <c r="G5589" s="247">
        <v>0</v>
      </c>
      <c r="H5589" s="248">
        <v>5483.54</v>
      </c>
      <c r="I5589" s="246"/>
      <c r="J5589" s="247">
        <f t="shared" si="1869"/>
        <v>0</v>
      </c>
      <c r="K5589" s="258">
        <f t="shared" si="1879"/>
        <v>4395.3500000000004</v>
      </c>
      <c r="L5589" s="248">
        <f t="shared" si="1881"/>
        <v>-1088.19</v>
      </c>
      <c r="M5589" s="19" t="s">
        <v>0</v>
      </c>
      <c r="O5589" s="32" t="str">
        <f t="shared" si="1880"/>
        <v>E374</v>
      </c>
      <c r="P5589" s="318"/>
      <c r="T5589" s="19" t="s">
        <v>0</v>
      </c>
    </row>
    <row r="5590" spans="1:20" outlineLevel="2" x14ac:dyDescent="0.25">
      <c r="A5590" s="24" t="s">
        <v>450</v>
      </c>
      <c r="B5590" s="24" t="str">
        <f t="shared" si="1878"/>
        <v>E374 DST ARO Distribution-8</v>
      </c>
      <c r="C5590" s="24" t="s">
        <v>1231</v>
      </c>
      <c r="D5590" s="24"/>
      <c r="E5590" s="43">
        <v>43343</v>
      </c>
      <c r="F5590" s="246">
        <v>2983049.63</v>
      </c>
      <c r="G5590" s="247">
        <v>0</v>
      </c>
      <c r="H5590" s="248">
        <v>5483.56</v>
      </c>
      <c r="I5590" s="246"/>
      <c r="J5590" s="247">
        <f t="shared" si="1869"/>
        <v>0</v>
      </c>
      <c r="K5590" s="258">
        <f t="shared" si="1879"/>
        <v>4395.3500000000004</v>
      </c>
      <c r="L5590" s="248">
        <f t="shared" si="1881"/>
        <v>-1088.21</v>
      </c>
      <c r="M5590" s="19" t="s">
        <v>0</v>
      </c>
      <c r="O5590" s="32" t="str">
        <f t="shared" si="1880"/>
        <v>E374</v>
      </c>
      <c r="P5590" s="318"/>
      <c r="T5590" s="19" t="s">
        <v>0</v>
      </c>
    </row>
    <row r="5591" spans="1:20" outlineLevel="2" x14ac:dyDescent="0.25">
      <c r="A5591" s="24" t="s">
        <v>450</v>
      </c>
      <c r="B5591" s="24" t="str">
        <f t="shared" si="1878"/>
        <v>E374 DST ARO Distribution-9</v>
      </c>
      <c r="C5591" s="24" t="s">
        <v>1231</v>
      </c>
      <c r="D5591" s="24"/>
      <c r="E5591" s="43">
        <v>43373</v>
      </c>
      <c r="F5591" s="246">
        <v>2977566.07</v>
      </c>
      <c r="G5591" s="247">
        <v>0</v>
      </c>
      <c r="H5591" s="248">
        <v>5483.55</v>
      </c>
      <c r="I5591" s="246"/>
      <c r="J5591" s="247">
        <f t="shared" si="1869"/>
        <v>0</v>
      </c>
      <c r="K5591" s="258">
        <f t="shared" si="1879"/>
        <v>4395.3500000000004</v>
      </c>
      <c r="L5591" s="248">
        <f t="shared" si="1881"/>
        <v>-1088.2</v>
      </c>
      <c r="M5591" s="19" t="s">
        <v>0</v>
      </c>
      <c r="O5591" s="32" t="str">
        <f t="shared" si="1880"/>
        <v>E374</v>
      </c>
      <c r="P5591" s="318"/>
      <c r="T5591" s="19" t="s">
        <v>0</v>
      </c>
    </row>
    <row r="5592" spans="1:20" outlineLevel="2" x14ac:dyDescent="0.25">
      <c r="A5592" s="24" t="s">
        <v>450</v>
      </c>
      <c r="B5592" s="24" t="str">
        <f t="shared" si="1878"/>
        <v>E374 DST ARO Distribution-10</v>
      </c>
      <c r="C5592" s="24" t="s">
        <v>1231</v>
      </c>
      <c r="D5592" s="24"/>
      <c r="E5592" s="43">
        <v>43404</v>
      </c>
      <c r="F5592" s="246">
        <v>2972082.52</v>
      </c>
      <c r="G5592" s="247">
        <v>0</v>
      </c>
      <c r="H5592" s="248">
        <v>5483.55</v>
      </c>
      <c r="I5592" s="246"/>
      <c r="J5592" s="247">
        <f t="shared" si="1869"/>
        <v>0</v>
      </c>
      <c r="K5592" s="258">
        <f t="shared" si="1879"/>
        <v>4395.3500000000004</v>
      </c>
      <c r="L5592" s="248">
        <f t="shared" si="1881"/>
        <v>-1088.2</v>
      </c>
      <c r="M5592" s="19" t="s">
        <v>0</v>
      </c>
      <c r="O5592" s="32" t="str">
        <f t="shared" si="1880"/>
        <v>E374</v>
      </c>
      <c r="P5592" s="318"/>
      <c r="T5592" s="19" t="s">
        <v>0</v>
      </c>
    </row>
    <row r="5593" spans="1:20" outlineLevel="2" x14ac:dyDescent="0.25">
      <c r="A5593" s="24" t="s">
        <v>450</v>
      </c>
      <c r="B5593" s="24" t="str">
        <f t="shared" si="1878"/>
        <v>E374 DST ARO Distribution-11</v>
      </c>
      <c r="C5593" s="24" t="s">
        <v>1231</v>
      </c>
      <c r="D5593" s="24"/>
      <c r="E5593" s="43">
        <v>43434</v>
      </c>
      <c r="F5593" s="246">
        <v>2966598.97</v>
      </c>
      <c r="G5593" s="247">
        <v>0</v>
      </c>
      <c r="H5593" s="248">
        <v>5483.55</v>
      </c>
      <c r="I5593" s="246"/>
      <c r="J5593" s="247">
        <f t="shared" si="1869"/>
        <v>0</v>
      </c>
      <c r="K5593" s="258">
        <f t="shared" si="1879"/>
        <v>4395.3500000000004</v>
      </c>
      <c r="L5593" s="248">
        <f t="shared" si="1881"/>
        <v>-1088.2</v>
      </c>
      <c r="M5593" s="19" t="s">
        <v>0</v>
      </c>
      <c r="O5593" s="32" t="str">
        <f t="shared" si="1880"/>
        <v>E374</v>
      </c>
      <c r="P5593" s="318"/>
      <c r="T5593" s="19" t="s">
        <v>0</v>
      </c>
    </row>
    <row r="5594" spans="1:20" outlineLevel="2" x14ac:dyDescent="0.25">
      <c r="A5594" s="24" t="s">
        <v>450</v>
      </c>
      <c r="B5594" s="24" t="str">
        <f t="shared" si="1878"/>
        <v>E374 DST ARO Distribution-12</v>
      </c>
      <c r="C5594" s="24" t="s">
        <v>1231</v>
      </c>
      <c r="D5594" s="24"/>
      <c r="E5594" s="43">
        <v>43465</v>
      </c>
      <c r="F5594" s="246">
        <v>2426241.0099999998</v>
      </c>
      <c r="G5594" s="247">
        <v>0</v>
      </c>
      <c r="H5594" s="248">
        <v>4395.3500000000004</v>
      </c>
      <c r="I5594" s="246"/>
      <c r="J5594" s="247">
        <f t="shared" si="1869"/>
        <v>0</v>
      </c>
      <c r="K5594" s="258">
        <f t="shared" si="1879"/>
        <v>4395.3500000000004</v>
      </c>
      <c r="L5594" s="248">
        <f t="shared" si="1881"/>
        <v>0</v>
      </c>
      <c r="M5594" s="19" t="s">
        <v>0</v>
      </c>
      <c r="O5594" s="32" t="str">
        <f t="shared" si="1880"/>
        <v>E374</v>
      </c>
      <c r="P5594" s="318"/>
      <c r="T5594" s="19" t="s">
        <v>0</v>
      </c>
    </row>
    <row r="5595" spans="1:20" s="19" customFormat="1" ht="15.75" outlineLevel="1" thickBot="1" x14ac:dyDescent="0.3">
      <c r="A5595" s="28" t="s">
        <v>1053</v>
      </c>
      <c r="C5595" s="20" t="s">
        <v>1236</v>
      </c>
      <c r="E5595" s="104" t="s">
        <v>1266</v>
      </c>
      <c r="F5595" s="29"/>
      <c r="G5595" s="30"/>
      <c r="H5595" s="41">
        <f>SUBTOTAL(9,H5583:H5594)</f>
        <v>64714.350000000006</v>
      </c>
      <c r="I5595" s="29"/>
      <c r="J5595" s="30">
        <f t="shared" si="1869"/>
        <v>0</v>
      </c>
      <c r="K5595" s="41">
        <f>SUBTOTAL(9,K5583:K5594)</f>
        <v>52744.19999999999</v>
      </c>
      <c r="L5595" s="41">
        <f t="shared" si="1881"/>
        <v>-11970.15</v>
      </c>
      <c r="O5595" s="32" t="str">
        <f>LEFT(A5595,5)</f>
        <v xml:space="preserve">E374 </v>
      </c>
      <c r="P5595" s="318">
        <f>-L5595/2</f>
        <v>5985.0749999999998</v>
      </c>
    </row>
    <row r="5596" spans="1:20" ht="15.75" outlineLevel="2" thickTop="1" x14ac:dyDescent="0.25">
      <c r="A5596" t="s">
        <v>451</v>
      </c>
      <c r="B5596" t="str">
        <f t="shared" ref="B5596:B5607" si="1882">CONCATENATE(A5596,"-",MONTH(E5596))</f>
        <v>E3900 GEN Str&amp;Impv, Burlington/Skag-1</v>
      </c>
      <c r="C5596" t="s">
        <v>1230</v>
      </c>
      <c r="E5596" s="27">
        <v>43131</v>
      </c>
      <c r="F5596" s="249">
        <v>20917598.129999999</v>
      </c>
      <c r="G5596" s="67">
        <v>1.7900000000000003E-2</v>
      </c>
      <c r="H5596" s="250">
        <v>31202.079999999998</v>
      </c>
      <c r="I5596" s="249">
        <f t="shared" ref="I5596:I5607" si="1883">VLOOKUP(CONCATENATE(A5596,"-12"),$B$6:$F$7816,5,FALSE)</f>
        <v>20917598.129999999</v>
      </c>
      <c r="J5596" s="67">
        <f t="shared" si="1869"/>
        <v>1.7900000000000003E-2</v>
      </c>
      <c r="K5596" s="259">
        <f t="shared" ref="K5596:K5607" si="1884">I5596*J5596/12</f>
        <v>31202.083877250003</v>
      </c>
      <c r="L5596" s="250">
        <f t="shared" si="1881"/>
        <v>0</v>
      </c>
      <c r="M5596" s="19" t="s">
        <v>1260</v>
      </c>
      <c r="O5596" s="32" t="str">
        <f t="shared" ref="O5596:O5607" si="1885">LEFT(A5596,4)</f>
        <v>E390</v>
      </c>
      <c r="P5596" s="318"/>
      <c r="T5596" s="19" t="s">
        <v>1260</v>
      </c>
    </row>
    <row r="5597" spans="1:20" outlineLevel="2" x14ac:dyDescent="0.25">
      <c r="A5597" t="s">
        <v>451</v>
      </c>
      <c r="B5597" t="str">
        <f t="shared" si="1882"/>
        <v>E3900 GEN Str&amp;Impv, Burlington/Skag-2</v>
      </c>
      <c r="C5597" s="19" t="s">
        <v>1230</v>
      </c>
      <c r="E5597" s="27">
        <v>43159</v>
      </c>
      <c r="F5597" s="249">
        <v>20917598.129999999</v>
      </c>
      <c r="G5597" s="67">
        <v>1.7900000000000003E-2</v>
      </c>
      <c r="H5597" s="250">
        <v>31202.079999999998</v>
      </c>
      <c r="I5597" s="249">
        <f t="shared" si="1883"/>
        <v>20917598.129999999</v>
      </c>
      <c r="J5597" s="67">
        <f t="shared" si="1869"/>
        <v>1.7900000000000003E-2</v>
      </c>
      <c r="K5597" s="259">
        <f t="shared" si="1884"/>
        <v>31202.083877250003</v>
      </c>
      <c r="L5597" s="250">
        <f t="shared" si="1881"/>
        <v>0</v>
      </c>
      <c r="M5597" s="19" t="s">
        <v>1260</v>
      </c>
      <c r="O5597" s="32" t="str">
        <f t="shared" si="1885"/>
        <v>E390</v>
      </c>
      <c r="P5597" s="318"/>
      <c r="T5597" s="19" t="s">
        <v>1260</v>
      </c>
    </row>
    <row r="5598" spans="1:20" outlineLevel="2" x14ac:dyDescent="0.25">
      <c r="A5598" t="s">
        <v>451</v>
      </c>
      <c r="B5598" t="str">
        <f t="shared" si="1882"/>
        <v>E3900 GEN Str&amp;Impv, Burlington/Skag-3</v>
      </c>
      <c r="C5598" s="19" t="s">
        <v>1230</v>
      </c>
      <c r="E5598" s="27">
        <v>43190</v>
      </c>
      <c r="F5598" s="249">
        <v>20917598.129999999</v>
      </c>
      <c r="G5598" s="67">
        <v>1.7900000000000003E-2</v>
      </c>
      <c r="H5598" s="250">
        <v>31202.079999999998</v>
      </c>
      <c r="I5598" s="249">
        <f t="shared" si="1883"/>
        <v>20917598.129999999</v>
      </c>
      <c r="J5598" s="67">
        <f t="shared" si="1869"/>
        <v>1.7900000000000003E-2</v>
      </c>
      <c r="K5598" s="259">
        <f t="shared" si="1884"/>
        <v>31202.083877250003</v>
      </c>
      <c r="L5598" s="250">
        <f t="shared" si="1881"/>
        <v>0</v>
      </c>
      <c r="M5598" s="19" t="s">
        <v>1260</v>
      </c>
      <c r="O5598" s="32" t="str">
        <f t="shared" si="1885"/>
        <v>E390</v>
      </c>
      <c r="P5598" s="318"/>
      <c r="T5598" s="19" t="s">
        <v>1260</v>
      </c>
    </row>
    <row r="5599" spans="1:20" outlineLevel="2" x14ac:dyDescent="0.25">
      <c r="A5599" t="s">
        <v>451</v>
      </c>
      <c r="B5599" t="str">
        <f t="shared" si="1882"/>
        <v>E3900 GEN Str&amp;Impv, Burlington/Skag-4</v>
      </c>
      <c r="C5599" s="19" t="s">
        <v>1230</v>
      </c>
      <c r="E5599" s="27">
        <v>43220</v>
      </c>
      <c r="F5599" s="249">
        <v>20917598.129999999</v>
      </c>
      <c r="G5599" s="67">
        <v>1.7900000000000003E-2</v>
      </c>
      <c r="H5599" s="250">
        <v>31202.079999999998</v>
      </c>
      <c r="I5599" s="249">
        <f t="shared" si="1883"/>
        <v>20917598.129999999</v>
      </c>
      <c r="J5599" s="67">
        <f t="shared" si="1869"/>
        <v>1.7900000000000003E-2</v>
      </c>
      <c r="K5599" s="259">
        <f t="shared" si="1884"/>
        <v>31202.083877250003</v>
      </c>
      <c r="L5599" s="250">
        <f t="shared" si="1881"/>
        <v>0</v>
      </c>
      <c r="M5599" s="19" t="s">
        <v>1260</v>
      </c>
      <c r="O5599" s="32" t="str">
        <f t="shared" si="1885"/>
        <v>E390</v>
      </c>
      <c r="P5599" s="318"/>
      <c r="T5599" s="19" t="s">
        <v>1260</v>
      </c>
    </row>
    <row r="5600" spans="1:20" outlineLevel="2" x14ac:dyDescent="0.25">
      <c r="A5600" t="s">
        <v>451</v>
      </c>
      <c r="B5600" t="str">
        <f t="shared" si="1882"/>
        <v>E3900 GEN Str&amp;Impv, Burlington/Skag-5</v>
      </c>
      <c r="C5600" s="19" t="s">
        <v>1230</v>
      </c>
      <c r="E5600" s="27">
        <v>43251</v>
      </c>
      <c r="F5600" s="249">
        <v>20917598.129999999</v>
      </c>
      <c r="G5600" s="67">
        <v>1.7900000000000003E-2</v>
      </c>
      <c r="H5600" s="250">
        <v>31202.079999999998</v>
      </c>
      <c r="I5600" s="249">
        <f t="shared" si="1883"/>
        <v>20917598.129999999</v>
      </c>
      <c r="J5600" s="67">
        <f t="shared" si="1869"/>
        <v>1.7900000000000003E-2</v>
      </c>
      <c r="K5600" s="259">
        <f t="shared" si="1884"/>
        <v>31202.083877250003</v>
      </c>
      <c r="L5600" s="250">
        <f t="shared" si="1881"/>
        <v>0</v>
      </c>
      <c r="M5600" s="19" t="s">
        <v>1260</v>
      </c>
      <c r="O5600" s="32" t="str">
        <f t="shared" si="1885"/>
        <v>E390</v>
      </c>
      <c r="P5600" s="318"/>
      <c r="T5600" s="19" t="s">
        <v>1260</v>
      </c>
    </row>
    <row r="5601" spans="1:20" outlineLevel="2" x14ac:dyDescent="0.25">
      <c r="A5601" t="s">
        <v>451</v>
      </c>
      <c r="B5601" t="str">
        <f t="shared" si="1882"/>
        <v>E3900 GEN Str&amp;Impv, Burlington/Skag-6</v>
      </c>
      <c r="C5601" s="19" t="s">
        <v>1230</v>
      </c>
      <c r="E5601" s="27">
        <v>43281</v>
      </c>
      <c r="F5601" s="249">
        <v>20917598.129999999</v>
      </c>
      <c r="G5601" s="67">
        <v>1.7900000000000003E-2</v>
      </c>
      <c r="H5601" s="250">
        <v>31202.079999999998</v>
      </c>
      <c r="I5601" s="249">
        <f t="shared" si="1883"/>
        <v>20917598.129999999</v>
      </c>
      <c r="J5601" s="67">
        <f t="shared" si="1869"/>
        <v>1.7900000000000003E-2</v>
      </c>
      <c r="K5601" s="259">
        <f t="shared" si="1884"/>
        <v>31202.083877250003</v>
      </c>
      <c r="L5601" s="250">
        <f t="shared" si="1881"/>
        <v>0</v>
      </c>
      <c r="M5601" s="19" t="s">
        <v>1260</v>
      </c>
      <c r="O5601" s="32" t="str">
        <f t="shared" si="1885"/>
        <v>E390</v>
      </c>
      <c r="P5601" s="318"/>
      <c r="T5601" s="19" t="s">
        <v>1260</v>
      </c>
    </row>
    <row r="5602" spans="1:20" outlineLevel="2" x14ac:dyDescent="0.25">
      <c r="A5602" t="s">
        <v>451</v>
      </c>
      <c r="B5602" t="str">
        <f t="shared" si="1882"/>
        <v>E3900 GEN Str&amp;Impv, Burlington/Skag-7</v>
      </c>
      <c r="C5602" s="19" t="s">
        <v>1230</v>
      </c>
      <c r="E5602" s="27">
        <v>43312</v>
      </c>
      <c r="F5602" s="249">
        <v>20917598.129999999</v>
      </c>
      <c r="G5602" s="67">
        <v>1.7900000000000003E-2</v>
      </c>
      <c r="H5602" s="250">
        <v>31202.079999999998</v>
      </c>
      <c r="I5602" s="249">
        <f t="shared" si="1883"/>
        <v>20917598.129999999</v>
      </c>
      <c r="J5602" s="67">
        <f t="shared" si="1869"/>
        <v>1.7900000000000003E-2</v>
      </c>
      <c r="K5602" s="259">
        <f t="shared" si="1884"/>
        <v>31202.083877250003</v>
      </c>
      <c r="L5602" s="250">
        <f t="shared" si="1881"/>
        <v>0</v>
      </c>
      <c r="M5602" s="19" t="s">
        <v>1260</v>
      </c>
      <c r="O5602" s="32" t="str">
        <f t="shared" si="1885"/>
        <v>E390</v>
      </c>
      <c r="P5602" s="318"/>
      <c r="T5602" s="19" t="s">
        <v>1260</v>
      </c>
    </row>
    <row r="5603" spans="1:20" outlineLevel="2" x14ac:dyDescent="0.25">
      <c r="A5603" t="s">
        <v>451</v>
      </c>
      <c r="B5603" t="str">
        <f t="shared" si="1882"/>
        <v>E3900 GEN Str&amp;Impv, Burlington/Skag-8</v>
      </c>
      <c r="C5603" s="19" t="s">
        <v>1230</v>
      </c>
      <c r="E5603" s="27">
        <v>43343</v>
      </c>
      <c r="F5603" s="249">
        <v>20917598.129999999</v>
      </c>
      <c r="G5603" s="67">
        <v>1.7900000000000003E-2</v>
      </c>
      <c r="H5603" s="250">
        <v>31202.079999999998</v>
      </c>
      <c r="I5603" s="249">
        <f t="shared" si="1883"/>
        <v>20917598.129999999</v>
      </c>
      <c r="J5603" s="67">
        <f t="shared" si="1869"/>
        <v>1.7900000000000003E-2</v>
      </c>
      <c r="K5603" s="259">
        <f t="shared" si="1884"/>
        <v>31202.083877250003</v>
      </c>
      <c r="L5603" s="250">
        <f t="shared" si="1881"/>
        <v>0</v>
      </c>
      <c r="M5603" s="19" t="s">
        <v>1260</v>
      </c>
      <c r="O5603" s="32" t="str">
        <f t="shared" si="1885"/>
        <v>E390</v>
      </c>
      <c r="P5603" s="318"/>
      <c r="T5603" s="19" t="s">
        <v>1260</v>
      </c>
    </row>
    <row r="5604" spans="1:20" outlineLevel="2" x14ac:dyDescent="0.25">
      <c r="A5604" t="s">
        <v>451</v>
      </c>
      <c r="B5604" t="str">
        <f t="shared" si="1882"/>
        <v>E3900 GEN Str&amp;Impv, Burlington/Skag-9</v>
      </c>
      <c r="C5604" s="19" t="s">
        <v>1230</v>
      </c>
      <c r="E5604" s="27">
        <v>43373</v>
      </c>
      <c r="F5604" s="249">
        <v>20917598.129999999</v>
      </c>
      <c r="G5604" s="67">
        <v>1.7900000000000003E-2</v>
      </c>
      <c r="H5604" s="250">
        <v>31202.079999999998</v>
      </c>
      <c r="I5604" s="249">
        <f t="shared" si="1883"/>
        <v>20917598.129999999</v>
      </c>
      <c r="J5604" s="67">
        <f t="shared" si="1869"/>
        <v>1.7900000000000003E-2</v>
      </c>
      <c r="K5604" s="259">
        <f t="shared" si="1884"/>
        <v>31202.083877250003</v>
      </c>
      <c r="L5604" s="250">
        <f t="shared" si="1881"/>
        <v>0</v>
      </c>
      <c r="M5604" s="19" t="s">
        <v>1260</v>
      </c>
      <c r="O5604" s="32" t="str">
        <f t="shared" si="1885"/>
        <v>E390</v>
      </c>
      <c r="P5604" s="318"/>
      <c r="T5604" s="19" t="s">
        <v>1260</v>
      </c>
    </row>
    <row r="5605" spans="1:20" outlineLevel="2" x14ac:dyDescent="0.25">
      <c r="A5605" t="s">
        <v>451</v>
      </c>
      <c r="B5605" t="str">
        <f t="shared" si="1882"/>
        <v>E3900 GEN Str&amp;Impv, Burlington/Skag-10</v>
      </c>
      <c r="C5605" s="19" t="s">
        <v>1230</v>
      </c>
      <c r="E5605" s="27">
        <v>43404</v>
      </c>
      <c r="F5605" s="249">
        <v>20917598.129999999</v>
      </c>
      <c r="G5605" s="67">
        <v>1.7900000000000003E-2</v>
      </c>
      <c r="H5605" s="250">
        <v>31202.079999999998</v>
      </c>
      <c r="I5605" s="249">
        <f t="shared" si="1883"/>
        <v>20917598.129999999</v>
      </c>
      <c r="J5605" s="67">
        <f t="shared" si="1869"/>
        <v>1.7900000000000003E-2</v>
      </c>
      <c r="K5605" s="259">
        <f t="shared" si="1884"/>
        <v>31202.083877250003</v>
      </c>
      <c r="L5605" s="250">
        <f t="shared" si="1881"/>
        <v>0</v>
      </c>
      <c r="M5605" s="19" t="s">
        <v>1260</v>
      </c>
      <c r="O5605" s="32" t="str">
        <f t="shared" si="1885"/>
        <v>E390</v>
      </c>
      <c r="P5605" s="318"/>
      <c r="T5605" s="19" t="s">
        <v>1260</v>
      </c>
    </row>
    <row r="5606" spans="1:20" outlineLevel="2" x14ac:dyDescent="0.25">
      <c r="A5606" t="s">
        <v>451</v>
      </c>
      <c r="B5606" t="str">
        <f t="shared" si="1882"/>
        <v>E3900 GEN Str&amp;Impv, Burlington/Skag-11</v>
      </c>
      <c r="C5606" s="19" t="s">
        <v>1230</v>
      </c>
      <c r="E5606" s="27">
        <v>43434</v>
      </c>
      <c r="F5606" s="249">
        <v>20917598.129999999</v>
      </c>
      <c r="G5606" s="67">
        <v>1.7900000000000003E-2</v>
      </c>
      <c r="H5606" s="250">
        <v>31202.079999999998</v>
      </c>
      <c r="I5606" s="249">
        <f t="shared" si="1883"/>
        <v>20917598.129999999</v>
      </c>
      <c r="J5606" s="67">
        <f t="shared" si="1869"/>
        <v>1.7900000000000003E-2</v>
      </c>
      <c r="K5606" s="259">
        <f t="shared" si="1884"/>
        <v>31202.083877250003</v>
      </c>
      <c r="L5606" s="250">
        <f t="shared" si="1881"/>
        <v>0</v>
      </c>
      <c r="M5606" s="19" t="s">
        <v>1260</v>
      </c>
      <c r="O5606" s="32" t="str">
        <f t="shared" si="1885"/>
        <v>E390</v>
      </c>
      <c r="P5606" s="318"/>
      <c r="T5606" s="19" t="s">
        <v>1260</v>
      </c>
    </row>
    <row r="5607" spans="1:20" outlineLevel="2" x14ac:dyDescent="0.25">
      <c r="A5607" t="s">
        <v>451</v>
      </c>
      <c r="B5607" t="str">
        <f t="shared" si="1882"/>
        <v>E3900 GEN Str&amp;Impv, Burlington/Skag-12</v>
      </c>
      <c r="C5607" s="19" t="s">
        <v>1230</v>
      </c>
      <c r="E5607" s="27">
        <v>43465</v>
      </c>
      <c r="F5607" s="249">
        <v>20917598.129999999</v>
      </c>
      <c r="G5607" s="67">
        <v>1.7900000000000003E-2</v>
      </c>
      <c r="H5607" s="250">
        <v>31202.079999999998</v>
      </c>
      <c r="I5607" s="249">
        <f t="shared" si="1883"/>
        <v>20917598.129999999</v>
      </c>
      <c r="J5607" s="67">
        <f t="shared" si="1869"/>
        <v>1.7900000000000003E-2</v>
      </c>
      <c r="K5607" s="259">
        <f t="shared" si="1884"/>
        <v>31202.083877250003</v>
      </c>
      <c r="L5607" s="250">
        <f t="shared" si="1881"/>
        <v>0</v>
      </c>
      <c r="M5607" s="19" t="s">
        <v>1260</v>
      </c>
      <c r="O5607" s="32" t="str">
        <f t="shared" si="1885"/>
        <v>E390</v>
      </c>
      <c r="P5607" s="318"/>
      <c r="T5607" s="19" t="s">
        <v>1260</v>
      </c>
    </row>
    <row r="5608" spans="1:20" s="19" customFormat="1" ht="15.75" outlineLevel="1" thickBot="1" x14ac:dyDescent="0.3">
      <c r="A5608" s="28" t="s">
        <v>1054</v>
      </c>
      <c r="C5608" s="20" t="s">
        <v>1237</v>
      </c>
      <c r="E5608" s="104" t="s">
        <v>1266</v>
      </c>
      <c r="F5608" s="29"/>
      <c r="G5608" s="30"/>
      <c r="H5608" s="41">
        <f>SUBTOTAL(9,H5596:H5607)</f>
        <v>374424.96</v>
      </c>
      <c r="I5608" s="29"/>
      <c r="J5608" s="30">
        <f t="shared" si="1869"/>
        <v>0</v>
      </c>
      <c r="K5608" s="41">
        <f>SUBTOTAL(9,K5596:K5607)</f>
        <v>374425.00652700011</v>
      </c>
      <c r="L5608" s="41">
        <f t="shared" si="1881"/>
        <v>0.05</v>
      </c>
      <c r="O5608" s="32" t="str">
        <f>LEFT(A5608,5)</f>
        <v>E3900</v>
      </c>
      <c r="P5608" s="318">
        <f>-L5608/2</f>
        <v>-2.5000000000000001E-2</v>
      </c>
    </row>
    <row r="5609" spans="1:20" ht="15.75" outlineLevel="2" thickTop="1" x14ac:dyDescent="0.25">
      <c r="A5609" t="s">
        <v>452</v>
      </c>
      <c r="B5609" t="str">
        <f t="shared" ref="B5609:B5620" si="1886">CONCATENATE(A5609,"-",MONTH(E5609))</f>
        <v>E3900 GEN Str/Impv, Colstrip 3-4-1</v>
      </c>
      <c r="C5609" s="19" t="s">
        <v>1230</v>
      </c>
      <c r="E5609" s="27">
        <v>43131</v>
      </c>
      <c r="F5609" s="249">
        <v>539295.28</v>
      </c>
      <c r="G5609" s="67">
        <v>9.4999999999999998E-3</v>
      </c>
      <c r="H5609" s="250">
        <v>426.94000000000005</v>
      </c>
      <c r="I5609" s="249">
        <f t="shared" ref="I5609:I5620" si="1887">VLOOKUP(CONCATENATE(A5609,"-12"),$B$6:$F$7816,5,FALSE)</f>
        <v>539295.28</v>
      </c>
      <c r="J5609" s="67">
        <f t="shared" si="1869"/>
        <v>9.4999999999999998E-3</v>
      </c>
      <c r="K5609" s="259">
        <f t="shared" ref="K5609:K5620" si="1888">I5609*J5609/12</f>
        <v>426.94209666666666</v>
      </c>
      <c r="L5609" s="250">
        <f t="shared" si="1881"/>
        <v>0</v>
      </c>
      <c r="M5609" s="19" t="s">
        <v>1260</v>
      </c>
      <c r="O5609" s="32" t="str">
        <f t="shared" ref="O5609:O5620" si="1889">LEFT(A5609,4)</f>
        <v>E390</v>
      </c>
      <c r="P5609" s="318"/>
      <c r="T5609" s="19" t="s">
        <v>1260</v>
      </c>
    </row>
    <row r="5610" spans="1:20" outlineLevel="2" x14ac:dyDescent="0.25">
      <c r="A5610" t="s">
        <v>452</v>
      </c>
      <c r="B5610" t="str">
        <f t="shared" si="1886"/>
        <v>E3900 GEN Str/Impv, Colstrip 3-4-2</v>
      </c>
      <c r="C5610" s="19" t="s">
        <v>1230</v>
      </c>
      <c r="E5610" s="27">
        <v>43159</v>
      </c>
      <c r="F5610" s="249">
        <v>539295.28</v>
      </c>
      <c r="G5610" s="67">
        <v>9.4999999999999998E-3</v>
      </c>
      <c r="H5610" s="250">
        <v>426.94000000000005</v>
      </c>
      <c r="I5610" s="249">
        <f t="shared" si="1887"/>
        <v>539295.28</v>
      </c>
      <c r="J5610" s="67">
        <f t="shared" si="1869"/>
        <v>9.4999999999999998E-3</v>
      </c>
      <c r="K5610" s="259">
        <f t="shared" si="1888"/>
        <v>426.94209666666666</v>
      </c>
      <c r="L5610" s="250">
        <f t="shared" si="1881"/>
        <v>0</v>
      </c>
      <c r="M5610" s="19" t="s">
        <v>1260</v>
      </c>
      <c r="O5610" s="32" t="str">
        <f t="shared" si="1889"/>
        <v>E390</v>
      </c>
      <c r="P5610" s="318"/>
      <c r="T5610" s="19" t="s">
        <v>1260</v>
      </c>
    </row>
    <row r="5611" spans="1:20" outlineLevel="2" x14ac:dyDescent="0.25">
      <c r="A5611" t="s">
        <v>452</v>
      </c>
      <c r="B5611" t="str">
        <f t="shared" si="1886"/>
        <v>E3900 GEN Str/Impv, Colstrip 3-4-3</v>
      </c>
      <c r="C5611" s="19" t="s">
        <v>1230</v>
      </c>
      <c r="E5611" s="27">
        <v>43190</v>
      </c>
      <c r="F5611" s="249">
        <v>539295.28</v>
      </c>
      <c r="G5611" s="67">
        <v>9.4999999999999998E-3</v>
      </c>
      <c r="H5611" s="250">
        <v>426.94000000000005</v>
      </c>
      <c r="I5611" s="249">
        <f t="shared" si="1887"/>
        <v>539295.28</v>
      </c>
      <c r="J5611" s="67">
        <f t="shared" si="1869"/>
        <v>9.4999999999999998E-3</v>
      </c>
      <c r="K5611" s="259">
        <f t="shared" si="1888"/>
        <v>426.94209666666666</v>
      </c>
      <c r="L5611" s="250">
        <f t="shared" si="1881"/>
        <v>0</v>
      </c>
      <c r="M5611" s="19" t="s">
        <v>1260</v>
      </c>
      <c r="O5611" s="32" t="str">
        <f t="shared" si="1889"/>
        <v>E390</v>
      </c>
      <c r="P5611" s="318"/>
      <c r="T5611" s="19" t="s">
        <v>1260</v>
      </c>
    </row>
    <row r="5612" spans="1:20" outlineLevel="2" x14ac:dyDescent="0.25">
      <c r="A5612" t="s">
        <v>452</v>
      </c>
      <c r="B5612" t="str">
        <f t="shared" si="1886"/>
        <v>E3900 GEN Str/Impv, Colstrip 3-4-4</v>
      </c>
      <c r="C5612" s="19" t="s">
        <v>1230</v>
      </c>
      <c r="E5612" s="27">
        <v>43220</v>
      </c>
      <c r="F5612" s="249">
        <v>539295.28</v>
      </c>
      <c r="G5612" s="67">
        <v>9.4999999999999998E-3</v>
      </c>
      <c r="H5612" s="250">
        <v>426.94000000000005</v>
      </c>
      <c r="I5612" s="249">
        <f t="shared" si="1887"/>
        <v>539295.28</v>
      </c>
      <c r="J5612" s="67">
        <f t="shared" si="1869"/>
        <v>9.4999999999999998E-3</v>
      </c>
      <c r="K5612" s="259">
        <f t="shared" si="1888"/>
        <v>426.94209666666666</v>
      </c>
      <c r="L5612" s="250">
        <f t="shared" si="1881"/>
        <v>0</v>
      </c>
      <c r="M5612" s="19" t="s">
        <v>1260</v>
      </c>
      <c r="O5612" s="32" t="str">
        <f t="shared" si="1889"/>
        <v>E390</v>
      </c>
      <c r="P5612" s="318"/>
      <c r="T5612" s="19" t="s">
        <v>1260</v>
      </c>
    </row>
    <row r="5613" spans="1:20" outlineLevel="2" x14ac:dyDescent="0.25">
      <c r="A5613" t="s">
        <v>452</v>
      </c>
      <c r="B5613" t="str">
        <f t="shared" si="1886"/>
        <v>E3900 GEN Str/Impv, Colstrip 3-4-5</v>
      </c>
      <c r="C5613" s="19" t="s">
        <v>1230</v>
      </c>
      <c r="E5613" s="27">
        <v>43251</v>
      </c>
      <c r="F5613" s="249">
        <v>539295.28</v>
      </c>
      <c r="G5613" s="67">
        <v>9.4999999999999998E-3</v>
      </c>
      <c r="H5613" s="250">
        <v>426.94000000000005</v>
      </c>
      <c r="I5613" s="249">
        <f t="shared" si="1887"/>
        <v>539295.28</v>
      </c>
      <c r="J5613" s="67">
        <f t="shared" si="1869"/>
        <v>9.4999999999999998E-3</v>
      </c>
      <c r="K5613" s="259">
        <f t="shared" si="1888"/>
        <v>426.94209666666666</v>
      </c>
      <c r="L5613" s="250">
        <f t="shared" si="1881"/>
        <v>0</v>
      </c>
      <c r="M5613" s="19" t="s">
        <v>1260</v>
      </c>
      <c r="O5613" s="32" t="str">
        <f t="shared" si="1889"/>
        <v>E390</v>
      </c>
      <c r="P5613" s="318"/>
      <c r="T5613" s="19" t="s">
        <v>1260</v>
      </c>
    </row>
    <row r="5614" spans="1:20" outlineLevel="2" x14ac:dyDescent="0.25">
      <c r="A5614" t="s">
        <v>452</v>
      </c>
      <c r="B5614" t="str">
        <f t="shared" si="1886"/>
        <v>E3900 GEN Str/Impv, Colstrip 3-4-6</v>
      </c>
      <c r="C5614" s="19" t="s">
        <v>1230</v>
      </c>
      <c r="E5614" s="27">
        <v>43281</v>
      </c>
      <c r="F5614" s="249">
        <v>539295.28</v>
      </c>
      <c r="G5614" s="67">
        <v>9.4999999999999998E-3</v>
      </c>
      <c r="H5614" s="250">
        <v>426.94000000000005</v>
      </c>
      <c r="I5614" s="249">
        <f t="shared" si="1887"/>
        <v>539295.28</v>
      </c>
      <c r="J5614" s="67">
        <f t="shared" ref="J5614:J5677" si="1890">G5614</f>
        <v>9.4999999999999998E-3</v>
      </c>
      <c r="K5614" s="259">
        <f t="shared" si="1888"/>
        <v>426.94209666666666</v>
      </c>
      <c r="L5614" s="250">
        <f t="shared" si="1881"/>
        <v>0</v>
      </c>
      <c r="M5614" s="19" t="s">
        <v>1260</v>
      </c>
      <c r="O5614" s="32" t="str">
        <f t="shared" si="1889"/>
        <v>E390</v>
      </c>
      <c r="P5614" s="318"/>
      <c r="T5614" s="19" t="s">
        <v>1260</v>
      </c>
    </row>
    <row r="5615" spans="1:20" outlineLevel="2" x14ac:dyDescent="0.25">
      <c r="A5615" t="s">
        <v>452</v>
      </c>
      <c r="B5615" t="str">
        <f t="shared" si="1886"/>
        <v>E3900 GEN Str/Impv, Colstrip 3-4-7</v>
      </c>
      <c r="C5615" s="19" t="s">
        <v>1230</v>
      </c>
      <c r="E5615" s="27">
        <v>43312</v>
      </c>
      <c r="F5615" s="249">
        <v>539295.28</v>
      </c>
      <c r="G5615" s="67">
        <v>9.4999999999999998E-3</v>
      </c>
      <c r="H5615" s="250">
        <v>426.94000000000005</v>
      </c>
      <c r="I5615" s="249">
        <f t="shared" si="1887"/>
        <v>539295.28</v>
      </c>
      <c r="J5615" s="67">
        <f t="shared" si="1890"/>
        <v>9.4999999999999998E-3</v>
      </c>
      <c r="K5615" s="259">
        <f t="shared" si="1888"/>
        <v>426.94209666666666</v>
      </c>
      <c r="L5615" s="250">
        <f t="shared" si="1881"/>
        <v>0</v>
      </c>
      <c r="M5615" s="19" t="s">
        <v>1260</v>
      </c>
      <c r="O5615" s="32" t="str">
        <f t="shared" si="1889"/>
        <v>E390</v>
      </c>
      <c r="P5615" s="318"/>
      <c r="T5615" s="19" t="s">
        <v>1260</v>
      </c>
    </row>
    <row r="5616" spans="1:20" outlineLevel="2" x14ac:dyDescent="0.25">
      <c r="A5616" t="s">
        <v>452</v>
      </c>
      <c r="B5616" t="str">
        <f t="shared" si="1886"/>
        <v>E3900 GEN Str/Impv, Colstrip 3-4-8</v>
      </c>
      <c r="C5616" s="19" t="s">
        <v>1230</v>
      </c>
      <c r="E5616" s="27">
        <v>43343</v>
      </c>
      <c r="F5616" s="249">
        <v>539295.28</v>
      </c>
      <c r="G5616" s="67">
        <v>9.4999999999999998E-3</v>
      </c>
      <c r="H5616" s="250">
        <v>426.94000000000005</v>
      </c>
      <c r="I5616" s="249">
        <f t="shared" si="1887"/>
        <v>539295.28</v>
      </c>
      <c r="J5616" s="67">
        <f t="shared" si="1890"/>
        <v>9.4999999999999998E-3</v>
      </c>
      <c r="K5616" s="259">
        <f t="shared" si="1888"/>
        <v>426.94209666666666</v>
      </c>
      <c r="L5616" s="250">
        <f t="shared" si="1881"/>
        <v>0</v>
      </c>
      <c r="M5616" s="19" t="s">
        <v>1260</v>
      </c>
      <c r="O5616" s="32" t="str">
        <f t="shared" si="1889"/>
        <v>E390</v>
      </c>
      <c r="P5616" s="318"/>
      <c r="T5616" s="19" t="s">
        <v>1260</v>
      </c>
    </row>
    <row r="5617" spans="1:20" outlineLevel="2" x14ac:dyDescent="0.25">
      <c r="A5617" t="s">
        <v>452</v>
      </c>
      <c r="B5617" t="str">
        <f t="shared" si="1886"/>
        <v>E3900 GEN Str/Impv, Colstrip 3-4-9</v>
      </c>
      <c r="C5617" s="19" t="s">
        <v>1230</v>
      </c>
      <c r="E5617" s="27">
        <v>43373</v>
      </c>
      <c r="F5617" s="249">
        <v>539295.28</v>
      </c>
      <c r="G5617" s="67">
        <v>9.4999999999999998E-3</v>
      </c>
      <c r="H5617" s="250">
        <v>426.94000000000005</v>
      </c>
      <c r="I5617" s="249">
        <f t="shared" si="1887"/>
        <v>539295.28</v>
      </c>
      <c r="J5617" s="67">
        <f t="shared" si="1890"/>
        <v>9.4999999999999998E-3</v>
      </c>
      <c r="K5617" s="259">
        <f t="shared" si="1888"/>
        <v>426.94209666666666</v>
      </c>
      <c r="L5617" s="250">
        <f t="shared" si="1881"/>
        <v>0</v>
      </c>
      <c r="M5617" s="19" t="s">
        <v>1260</v>
      </c>
      <c r="O5617" s="32" t="str">
        <f t="shared" si="1889"/>
        <v>E390</v>
      </c>
      <c r="P5617" s="318"/>
      <c r="T5617" s="19" t="s">
        <v>1260</v>
      </c>
    </row>
    <row r="5618" spans="1:20" outlineLevel="2" x14ac:dyDescent="0.25">
      <c r="A5618" t="s">
        <v>452</v>
      </c>
      <c r="B5618" t="str">
        <f t="shared" si="1886"/>
        <v>E3900 GEN Str/Impv, Colstrip 3-4-10</v>
      </c>
      <c r="C5618" s="19" t="s">
        <v>1230</v>
      </c>
      <c r="E5618" s="27">
        <v>43404</v>
      </c>
      <c r="F5618" s="249">
        <v>539295.28</v>
      </c>
      <c r="G5618" s="67">
        <v>9.4999999999999998E-3</v>
      </c>
      <c r="H5618" s="250">
        <v>426.94000000000005</v>
      </c>
      <c r="I5618" s="249">
        <f t="shared" si="1887"/>
        <v>539295.28</v>
      </c>
      <c r="J5618" s="67">
        <f t="shared" si="1890"/>
        <v>9.4999999999999998E-3</v>
      </c>
      <c r="K5618" s="259">
        <f t="shared" si="1888"/>
        <v>426.94209666666666</v>
      </c>
      <c r="L5618" s="250">
        <f t="shared" si="1881"/>
        <v>0</v>
      </c>
      <c r="M5618" s="19" t="s">
        <v>1260</v>
      </c>
      <c r="O5618" s="32" t="str">
        <f t="shared" si="1889"/>
        <v>E390</v>
      </c>
      <c r="P5618" s="318"/>
      <c r="T5618" s="19" t="s">
        <v>1260</v>
      </c>
    </row>
    <row r="5619" spans="1:20" outlineLevel="2" x14ac:dyDescent="0.25">
      <c r="A5619" t="s">
        <v>452</v>
      </c>
      <c r="B5619" t="str">
        <f t="shared" si="1886"/>
        <v>E3900 GEN Str/Impv, Colstrip 3-4-11</v>
      </c>
      <c r="C5619" s="19" t="s">
        <v>1230</v>
      </c>
      <c r="E5619" s="27">
        <v>43434</v>
      </c>
      <c r="F5619" s="249">
        <v>539295.28</v>
      </c>
      <c r="G5619" s="67">
        <v>9.4999999999999998E-3</v>
      </c>
      <c r="H5619" s="250">
        <v>426.94000000000005</v>
      </c>
      <c r="I5619" s="249">
        <f t="shared" si="1887"/>
        <v>539295.28</v>
      </c>
      <c r="J5619" s="67">
        <f t="shared" si="1890"/>
        <v>9.4999999999999998E-3</v>
      </c>
      <c r="K5619" s="259">
        <f t="shared" si="1888"/>
        <v>426.94209666666666</v>
      </c>
      <c r="L5619" s="250">
        <f t="shared" si="1881"/>
        <v>0</v>
      </c>
      <c r="M5619" s="19" t="s">
        <v>1260</v>
      </c>
      <c r="O5619" s="32" t="str">
        <f t="shared" si="1889"/>
        <v>E390</v>
      </c>
      <c r="P5619" s="318"/>
      <c r="T5619" s="19" t="s">
        <v>1260</v>
      </c>
    </row>
    <row r="5620" spans="1:20" outlineLevel="2" x14ac:dyDescent="0.25">
      <c r="A5620" t="s">
        <v>452</v>
      </c>
      <c r="B5620" t="str">
        <f t="shared" si="1886"/>
        <v>E3900 GEN Str/Impv, Colstrip 3-4-12</v>
      </c>
      <c r="C5620" s="19" t="s">
        <v>1230</v>
      </c>
      <c r="E5620" s="27">
        <v>43465</v>
      </c>
      <c r="F5620" s="249">
        <v>539295.28</v>
      </c>
      <c r="G5620" s="67">
        <v>9.4999999999999998E-3</v>
      </c>
      <c r="H5620" s="250">
        <v>426.94000000000005</v>
      </c>
      <c r="I5620" s="249">
        <f t="shared" si="1887"/>
        <v>539295.28</v>
      </c>
      <c r="J5620" s="67">
        <f t="shared" si="1890"/>
        <v>9.4999999999999998E-3</v>
      </c>
      <c r="K5620" s="259">
        <f t="shared" si="1888"/>
        <v>426.94209666666666</v>
      </c>
      <c r="L5620" s="250">
        <f t="shared" si="1881"/>
        <v>0</v>
      </c>
      <c r="M5620" s="19" t="s">
        <v>1260</v>
      </c>
      <c r="O5620" s="32" t="str">
        <f t="shared" si="1889"/>
        <v>E390</v>
      </c>
      <c r="P5620" s="318"/>
      <c r="T5620" s="19" t="s">
        <v>1260</v>
      </c>
    </row>
    <row r="5621" spans="1:20" s="19" customFormat="1" ht="15.75" outlineLevel="1" thickBot="1" x14ac:dyDescent="0.3">
      <c r="A5621" s="28" t="s">
        <v>1055</v>
      </c>
      <c r="C5621" s="20" t="s">
        <v>1237</v>
      </c>
      <c r="E5621" s="104" t="s">
        <v>1266</v>
      </c>
      <c r="F5621" s="29"/>
      <c r="G5621" s="30"/>
      <c r="H5621" s="41">
        <f>SUBTOTAL(9,H5609:H5620)</f>
        <v>5123.2800000000007</v>
      </c>
      <c r="I5621" s="29"/>
      <c r="J5621" s="30">
        <f t="shared" si="1890"/>
        <v>0</v>
      </c>
      <c r="K5621" s="41">
        <f>SUBTOTAL(9,K5609:K5620)</f>
        <v>5123.3051599999999</v>
      </c>
      <c r="L5621" s="41">
        <f t="shared" si="1881"/>
        <v>0.03</v>
      </c>
      <c r="O5621" s="32" t="str">
        <f>LEFT(A5621,5)</f>
        <v>E3900</v>
      </c>
      <c r="P5621" s="318">
        <f>-L5621/2</f>
        <v>-1.4999999999999999E-2</v>
      </c>
    </row>
    <row r="5622" spans="1:20" ht="15.75" outlineLevel="2" thickTop="1" x14ac:dyDescent="0.25">
      <c r="A5622" t="s">
        <v>453</v>
      </c>
      <c r="B5622" t="str">
        <f t="shared" ref="B5622:B5633" si="1891">CONCATENATE(A5622,"-",MONTH(E5622))</f>
        <v>E3900 GEN Str/Impv, Wildhorse-1</v>
      </c>
      <c r="C5622" s="19" t="s">
        <v>1230</v>
      </c>
      <c r="E5622" s="27">
        <v>43131</v>
      </c>
      <c r="F5622" s="249">
        <v>735272.54</v>
      </c>
      <c r="G5622" s="67">
        <v>9.4999999999999998E-3</v>
      </c>
      <c r="H5622" s="250">
        <v>582.09</v>
      </c>
      <c r="I5622" s="249">
        <f t="shared" ref="I5622:I5633" si="1892">VLOOKUP(CONCATENATE(A5622,"-12"),$B$6:$F$7816,5,FALSE)</f>
        <v>735272.54</v>
      </c>
      <c r="J5622" s="67">
        <f t="shared" si="1890"/>
        <v>9.4999999999999998E-3</v>
      </c>
      <c r="K5622" s="259">
        <f t="shared" ref="K5622:K5633" si="1893">I5622*J5622/12</f>
        <v>582.09076083333332</v>
      </c>
      <c r="L5622" s="250">
        <f t="shared" si="1881"/>
        <v>0</v>
      </c>
      <c r="M5622" s="19" t="s">
        <v>1260</v>
      </c>
      <c r="O5622" s="32" t="str">
        <f t="shared" ref="O5622:O5633" si="1894">LEFT(A5622,4)</f>
        <v>E390</v>
      </c>
      <c r="P5622" s="318"/>
      <c r="T5622" s="19" t="s">
        <v>1260</v>
      </c>
    </row>
    <row r="5623" spans="1:20" outlineLevel="2" x14ac:dyDescent="0.25">
      <c r="A5623" t="s">
        <v>453</v>
      </c>
      <c r="B5623" t="str">
        <f t="shared" si="1891"/>
        <v>E3900 GEN Str/Impv, Wildhorse-2</v>
      </c>
      <c r="C5623" s="19" t="s">
        <v>1230</v>
      </c>
      <c r="E5623" s="27">
        <v>43159</v>
      </c>
      <c r="F5623" s="249">
        <v>735272.54</v>
      </c>
      <c r="G5623" s="67">
        <v>9.4999999999999998E-3</v>
      </c>
      <c r="H5623" s="250">
        <v>582.09</v>
      </c>
      <c r="I5623" s="249">
        <f t="shared" si="1892"/>
        <v>735272.54</v>
      </c>
      <c r="J5623" s="67">
        <f t="shared" si="1890"/>
        <v>9.4999999999999998E-3</v>
      </c>
      <c r="K5623" s="259">
        <f t="shared" si="1893"/>
        <v>582.09076083333332</v>
      </c>
      <c r="L5623" s="250">
        <f t="shared" si="1881"/>
        <v>0</v>
      </c>
      <c r="M5623" s="19" t="s">
        <v>1260</v>
      </c>
      <c r="O5623" s="32" t="str">
        <f t="shared" si="1894"/>
        <v>E390</v>
      </c>
      <c r="P5623" s="318"/>
      <c r="T5623" s="19" t="s">
        <v>1260</v>
      </c>
    </row>
    <row r="5624" spans="1:20" outlineLevel="2" x14ac:dyDescent="0.25">
      <c r="A5624" t="s">
        <v>453</v>
      </c>
      <c r="B5624" t="str">
        <f t="shared" si="1891"/>
        <v>E3900 GEN Str/Impv, Wildhorse-3</v>
      </c>
      <c r="C5624" s="19" t="s">
        <v>1230</v>
      </c>
      <c r="E5624" s="27">
        <v>43190</v>
      </c>
      <c r="F5624" s="249">
        <v>735272.54</v>
      </c>
      <c r="G5624" s="67">
        <v>9.4999999999999998E-3</v>
      </c>
      <c r="H5624" s="250">
        <v>582.09</v>
      </c>
      <c r="I5624" s="249">
        <f t="shared" si="1892"/>
        <v>735272.54</v>
      </c>
      <c r="J5624" s="67">
        <f t="shared" si="1890"/>
        <v>9.4999999999999998E-3</v>
      </c>
      <c r="K5624" s="259">
        <f t="shared" si="1893"/>
        <v>582.09076083333332</v>
      </c>
      <c r="L5624" s="250">
        <f t="shared" si="1881"/>
        <v>0</v>
      </c>
      <c r="M5624" s="19" t="s">
        <v>1260</v>
      </c>
      <c r="O5624" s="32" t="str">
        <f t="shared" si="1894"/>
        <v>E390</v>
      </c>
      <c r="P5624" s="318"/>
      <c r="T5624" s="19" t="s">
        <v>1260</v>
      </c>
    </row>
    <row r="5625" spans="1:20" outlineLevel="2" x14ac:dyDescent="0.25">
      <c r="A5625" t="s">
        <v>453</v>
      </c>
      <c r="B5625" t="str">
        <f t="shared" si="1891"/>
        <v>E3900 GEN Str/Impv, Wildhorse-4</v>
      </c>
      <c r="C5625" s="19" t="s">
        <v>1230</v>
      </c>
      <c r="E5625" s="27">
        <v>43220</v>
      </c>
      <c r="F5625" s="249">
        <v>735272.54</v>
      </c>
      <c r="G5625" s="67">
        <v>9.4999999999999998E-3</v>
      </c>
      <c r="H5625" s="250">
        <v>582.09</v>
      </c>
      <c r="I5625" s="249">
        <f t="shared" si="1892"/>
        <v>735272.54</v>
      </c>
      <c r="J5625" s="67">
        <f t="shared" si="1890"/>
        <v>9.4999999999999998E-3</v>
      </c>
      <c r="K5625" s="259">
        <f t="shared" si="1893"/>
        <v>582.09076083333332</v>
      </c>
      <c r="L5625" s="250">
        <f t="shared" si="1881"/>
        <v>0</v>
      </c>
      <c r="M5625" s="19" t="s">
        <v>1260</v>
      </c>
      <c r="O5625" s="32" t="str">
        <f t="shared" si="1894"/>
        <v>E390</v>
      </c>
      <c r="P5625" s="318"/>
      <c r="T5625" s="19" t="s">
        <v>1260</v>
      </c>
    </row>
    <row r="5626" spans="1:20" outlineLevel="2" x14ac:dyDescent="0.25">
      <c r="A5626" t="s">
        <v>453</v>
      </c>
      <c r="B5626" t="str">
        <f t="shared" si="1891"/>
        <v>E3900 GEN Str/Impv, Wildhorse-5</v>
      </c>
      <c r="C5626" s="19" t="s">
        <v>1230</v>
      </c>
      <c r="E5626" s="27">
        <v>43251</v>
      </c>
      <c r="F5626" s="249">
        <v>735272.54</v>
      </c>
      <c r="G5626" s="67">
        <v>9.4999999999999998E-3</v>
      </c>
      <c r="H5626" s="250">
        <v>582.09</v>
      </c>
      <c r="I5626" s="249">
        <f t="shared" si="1892"/>
        <v>735272.54</v>
      </c>
      <c r="J5626" s="67">
        <f t="shared" si="1890"/>
        <v>9.4999999999999998E-3</v>
      </c>
      <c r="K5626" s="259">
        <f t="shared" si="1893"/>
        <v>582.09076083333332</v>
      </c>
      <c r="L5626" s="250">
        <f t="shared" si="1881"/>
        <v>0</v>
      </c>
      <c r="M5626" s="19" t="s">
        <v>1260</v>
      </c>
      <c r="O5626" s="32" t="str">
        <f t="shared" si="1894"/>
        <v>E390</v>
      </c>
      <c r="P5626" s="318"/>
      <c r="T5626" s="19" t="s">
        <v>1260</v>
      </c>
    </row>
    <row r="5627" spans="1:20" outlineLevel="2" x14ac:dyDescent="0.25">
      <c r="A5627" t="s">
        <v>453</v>
      </c>
      <c r="B5627" t="str">
        <f t="shared" si="1891"/>
        <v>E3900 GEN Str/Impv, Wildhorse-6</v>
      </c>
      <c r="C5627" s="19" t="s">
        <v>1230</v>
      </c>
      <c r="E5627" s="27">
        <v>43281</v>
      </c>
      <c r="F5627" s="249">
        <v>735272.54</v>
      </c>
      <c r="G5627" s="67">
        <v>9.4999999999999998E-3</v>
      </c>
      <c r="H5627" s="250">
        <v>582.09</v>
      </c>
      <c r="I5627" s="249">
        <f t="shared" si="1892"/>
        <v>735272.54</v>
      </c>
      <c r="J5627" s="67">
        <f t="shared" si="1890"/>
        <v>9.4999999999999998E-3</v>
      </c>
      <c r="K5627" s="259">
        <f t="shared" si="1893"/>
        <v>582.09076083333332</v>
      </c>
      <c r="L5627" s="250">
        <f t="shared" si="1881"/>
        <v>0</v>
      </c>
      <c r="M5627" s="19" t="s">
        <v>1260</v>
      </c>
      <c r="O5627" s="32" t="str">
        <f t="shared" si="1894"/>
        <v>E390</v>
      </c>
      <c r="P5627" s="318"/>
      <c r="T5627" s="19" t="s">
        <v>1260</v>
      </c>
    </row>
    <row r="5628" spans="1:20" outlineLevel="2" x14ac:dyDescent="0.25">
      <c r="A5628" t="s">
        <v>453</v>
      </c>
      <c r="B5628" t="str">
        <f t="shared" si="1891"/>
        <v>E3900 GEN Str/Impv, Wildhorse-7</v>
      </c>
      <c r="C5628" s="19" t="s">
        <v>1230</v>
      </c>
      <c r="E5628" s="27">
        <v>43312</v>
      </c>
      <c r="F5628" s="249">
        <v>735272.54</v>
      </c>
      <c r="G5628" s="67">
        <v>9.4999999999999998E-3</v>
      </c>
      <c r="H5628" s="250">
        <v>582.09</v>
      </c>
      <c r="I5628" s="249">
        <f t="shared" si="1892"/>
        <v>735272.54</v>
      </c>
      <c r="J5628" s="67">
        <f t="shared" si="1890"/>
        <v>9.4999999999999998E-3</v>
      </c>
      <c r="K5628" s="259">
        <f t="shared" si="1893"/>
        <v>582.09076083333332</v>
      </c>
      <c r="L5628" s="250">
        <f t="shared" si="1881"/>
        <v>0</v>
      </c>
      <c r="M5628" s="19" t="s">
        <v>1260</v>
      </c>
      <c r="O5628" s="32" t="str">
        <f t="shared" si="1894"/>
        <v>E390</v>
      </c>
      <c r="P5628" s="318"/>
      <c r="T5628" s="19" t="s">
        <v>1260</v>
      </c>
    </row>
    <row r="5629" spans="1:20" outlineLevel="2" x14ac:dyDescent="0.25">
      <c r="A5629" t="s">
        <v>453</v>
      </c>
      <c r="B5629" t="str">
        <f t="shared" si="1891"/>
        <v>E3900 GEN Str/Impv, Wildhorse-8</v>
      </c>
      <c r="C5629" s="19" t="s">
        <v>1230</v>
      </c>
      <c r="E5629" s="27">
        <v>43343</v>
      </c>
      <c r="F5629" s="249">
        <v>735272.54</v>
      </c>
      <c r="G5629" s="67">
        <v>9.4999999999999998E-3</v>
      </c>
      <c r="H5629" s="250">
        <v>582.09</v>
      </c>
      <c r="I5629" s="249">
        <f t="shared" si="1892"/>
        <v>735272.54</v>
      </c>
      <c r="J5629" s="67">
        <f t="shared" si="1890"/>
        <v>9.4999999999999998E-3</v>
      </c>
      <c r="K5629" s="259">
        <f t="shared" si="1893"/>
        <v>582.09076083333332</v>
      </c>
      <c r="L5629" s="250">
        <f t="shared" si="1881"/>
        <v>0</v>
      </c>
      <c r="M5629" s="19" t="s">
        <v>1260</v>
      </c>
      <c r="O5629" s="32" t="str">
        <f t="shared" si="1894"/>
        <v>E390</v>
      </c>
      <c r="P5629" s="318"/>
      <c r="T5629" s="19" t="s">
        <v>1260</v>
      </c>
    </row>
    <row r="5630" spans="1:20" outlineLevel="2" x14ac:dyDescent="0.25">
      <c r="A5630" t="s">
        <v>453</v>
      </c>
      <c r="B5630" t="str">
        <f t="shared" si="1891"/>
        <v>E3900 GEN Str/Impv, Wildhorse-9</v>
      </c>
      <c r="C5630" s="19" t="s">
        <v>1230</v>
      </c>
      <c r="E5630" s="27">
        <v>43373</v>
      </c>
      <c r="F5630" s="249">
        <v>735272.54</v>
      </c>
      <c r="G5630" s="67">
        <v>9.4999999999999998E-3</v>
      </c>
      <c r="H5630" s="250">
        <v>582.09</v>
      </c>
      <c r="I5630" s="249">
        <f t="shared" si="1892"/>
        <v>735272.54</v>
      </c>
      <c r="J5630" s="67">
        <f t="shared" si="1890"/>
        <v>9.4999999999999998E-3</v>
      </c>
      <c r="K5630" s="259">
        <f t="shared" si="1893"/>
        <v>582.09076083333332</v>
      </c>
      <c r="L5630" s="250">
        <f t="shared" si="1881"/>
        <v>0</v>
      </c>
      <c r="M5630" s="19" t="s">
        <v>1260</v>
      </c>
      <c r="O5630" s="32" t="str">
        <f t="shared" si="1894"/>
        <v>E390</v>
      </c>
      <c r="P5630" s="318"/>
      <c r="T5630" s="19" t="s">
        <v>1260</v>
      </c>
    </row>
    <row r="5631" spans="1:20" outlineLevel="2" x14ac:dyDescent="0.25">
      <c r="A5631" t="s">
        <v>453</v>
      </c>
      <c r="B5631" t="str">
        <f t="shared" si="1891"/>
        <v>E3900 GEN Str/Impv, Wildhorse-10</v>
      </c>
      <c r="C5631" s="19" t="s">
        <v>1230</v>
      </c>
      <c r="E5631" s="27">
        <v>43404</v>
      </c>
      <c r="F5631" s="249">
        <v>735272.54</v>
      </c>
      <c r="G5631" s="67">
        <v>9.4999999999999998E-3</v>
      </c>
      <c r="H5631" s="250">
        <v>582.09</v>
      </c>
      <c r="I5631" s="249">
        <f t="shared" si="1892"/>
        <v>735272.54</v>
      </c>
      <c r="J5631" s="67">
        <f t="shared" si="1890"/>
        <v>9.4999999999999998E-3</v>
      </c>
      <c r="K5631" s="259">
        <f t="shared" si="1893"/>
        <v>582.09076083333332</v>
      </c>
      <c r="L5631" s="250">
        <f t="shared" si="1881"/>
        <v>0</v>
      </c>
      <c r="M5631" s="19" t="s">
        <v>1260</v>
      </c>
      <c r="O5631" s="32" t="str">
        <f t="shared" si="1894"/>
        <v>E390</v>
      </c>
      <c r="P5631" s="318"/>
      <c r="T5631" s="19" t="s">
        <v>1260</v>
      </c>
    </row>
    <row r="5632" spans="1:20" outlineLevel="2" x14ac:dyDescent="0.25">
      <c r="A5632" t="s">
        <v>453</v>
      </c>
      <c r="B5632" t="str">
        <f t="shared" si="1891"/>
        <v>E3900 GEN Str/Impv, Wildhorse-11</v>
      </c>
      <c r="C5632" s="19" t="s">
        <v>1230</v>
      </c>
      <c r="E5632" s="27">
        <v>43434</v>
      </c>
      <c r="F5632" s="249">
        <v>735272.54</v>
      </c>
      <c r="G5632" s="67">
        <v>9.4999999999999998E-3</v>
      </c>
      <c r="H5632" s="250">
        <v>582.09</v>
      </c>
      <c r="I5632" s="249">
        <f t="shared" si="1892"/>
        <v>735272.54</v>
      </c>
      <c r="J5632" s="67">
        <f t="shared" si="1890"/>
        <v>9.4999999999999998E-3</v>
      </c>
      <c r="K5632" s="259">
        <f t="shared" si="1893"/>
        <v>582.09076083333332</v>
      </c>
      <c r="L5632" s="250">
        <f t="shared" si="1881"/>
        <v>0</v>
      </c>
      <c r="M5632" s="19" t="s">
        <v>1260</v>
      </c>
      <c r="O5632" s="32" t="str">
        <f t="shared" si="1894"/>
        <v>E390</v>
      </c>
      <c r="P5632" s="318"/>
      <c r="T5632" s="19" t="s">
        <v>1260</v>
      </c>
    </row>
    <row r="5633" spans="1:20" outlineLevel="2" x14ac:dyDescent="0.25">
      <c r="A5633" t="s">
        <v>453</v>
      </c>
      <c r="B5633" t="str">
        <f t="shared" si="1891"/>
        <v>E3900 GEN Str/Impv, Wildhorse-12</v>
      </c>
      <c r="C5633" s="19" t="s">
        <v>1230</v>
      </c>
      <c r="E5633" s="27">
        <v>43465</v>
      </c>
      <c r="F5633" s="249">
        <v>735272.54</v>
      </c>
      <c r="G5633" s="67">
        <v>9.4999999999999998E-3</v>
      </c>
      <c r="H5633" s="250">
        <v>582.09</v>
      </c>
      <c r="I5633" s="249">
        <f t="shared" si="1892"/>
        <v>735272.54</v>
      </c>
      <c r="J5633" s="67">
        <f t="shared" si="1890"/>
        <v>9.4999999999999998E-3</v>
      </c>
      <c r="K5633" s="259">
        <f t="shared" si="1893"/>
        <v>582.09076083333332</v>
      </c>
      <c r="L5633" s="250">
        <f t="shared" si="1881"/>
        <v>0</v>
      </c>
      <c r="M5633" s="19" t="s">
        <v>1260</v>
      </c>
      <c r="O5633" s="32" t="str">
        <f t="shared" si="1894"/>
        <v>E390</v>
      </c>
      <c r="P5633" s="318"/>
      <c r="T5633" s="19" t="s">
        <v>1260</v>
      </c>
    </row>
    <row r="5634" spans="1:20" s="19" customFormat="1" ht="15.75" outlineLevel="1" thickBot="1" x14ac:dyDescent="0.3">
      <c r="A5634" s="28" t="s">
        <v>1056</v>
      </c>
      <c r="C5634" s="20" t="s">
        <v>1237</v>
      </c>
      <c r="E5634" s="104" t="s">
        <v>1266</v>
      </c>
      <c r="F5634" s="29"/>
      <c r="G5634" s="30"/>
      <c r="H5634" s="41">
        <f>SUBTOTAL(9,H5622:H5633)</f>
        <v>6985.0800000000008</v>
      </c>
      <c r="I5634" s="29"/>
      <c r="J5634" s="30">
        <f t="shared" si="1890"/>
        <v>0</v>
      </c>
      <c r="K5634" s="41">
        <f>SUBTOTAL(9,K5622:K5633)</f>
        <v>6985.0891300000012</v>
      </c>
      <c r="L5634" s="41">
        <f t="shared" si="1881"/>
        <v>0.01</v>
      </c>
      <c r="O5634" s="32" t="str">
        <f>LEFT(A5634,5)</f>
        <v>E3900</v>
      </c>
      <c r="P5634" s="318">
        <f>-L5634/2</f>
        <v>-5.0000000000000001E-3</v>
      </c>
    </row>
    <row r="5635" spans="1:20" ht="15.75" outlineLevel="2" thickTop="1" x14ac:dyDescent="0.25">
      <c r="A5635" t="s">
        <v>454</v>
      </c>
      <c r="B5635" t="str">
        <f t="shared" ref="B5635:B5646" si="1895">CONCATENATE(A5635,"-",MONTH(E5635))</f>
        <v>E3900 GEN Structures &amp; Improvement-1</v>
      </c>
      <c r="C5635" s="19" t="s">
        <v>1230</v>
      </c>
      <c r="E5635" s="27">
        <v>43131</v>
      </c>
      <c r="F5635" s="249">
        <v>44318265.450000003</v>
      </c>
      <c r="G5635" s="67">
        <v>9.4999999999999998E-3</v>
      </c>
      <c r="H5635" s="250">
        <v>35085.289999999994</v>
      </c>
      <c r="I5635" s="249">
        <f t="shared" ref="I5635:I5646" si="1896">VLOOKUP(CONCATENATE(A5635,"-12"),$B$6:$F$7816,5,FALSE)</f>
        <v>47740624.43</v>
      </c>
      <c r="J5635" s="67">
        <f t="shared" si="1890"/>
        <v>9.4999999999999998E-3</v>
      </c>
      <c r="K5635" s="259">
        <f t="shared" ref="K5635:K5646" si="1897">I5635*J5635/12</f>
        <v>37794.661007083334</v>
      </c>
      <c r="L5635" s="250">
        <f t="shared" si="1881"/>
        <v>2709.37</v>
      </c>
      <c r="M5635" s="19" t="s">
        <v>1260</v>
      </c>
      <c r="O5635" s="32" t="str">
        <f t="shared" ref="O5635:O5646" si="1898">LEFT(A5635,4)</f>
        <v>E390</v>
      </c>
      <c r="P5635" s="318"/>
      <c r="T5635" s="19" t="s">
        <v>1260</v>
      </c>
    </row>
    <row r="5636" spans="1:20" outlineLevel="2" x14ac:dyDescent="0.25">
      <c r="A5636" t="s">
        <v>454</v>
      </c>
      <c r="B5636" t="str">
        <f t="shared" si="1895"/>
        <v>E3900 GEN Structures &amp; Improvement-2</v>
      </c>
      <c r="C5636" s="19" t="s">
        <v>1230</v>
      </c>
      <c r="E5636" s="27">
        <v>43159</v>
      </c>
      <c r="F5636" s="249">
        <v>44287236.909999996</v>
      </c>
      <c r="G5636" s="67">
        <v>9.4999999999999998E-3</v>
      </c>
      <c r="H5636" s="250">
        <v>35060.730000000003</v>
      </c>
      <c r="I5636" s="249">
        <f t="shared" si="1896"/>
        <v>47740624.43</v>
      </c>
      <c r="J5636" s="67">
        <f t="shared" si="1890"/>
        <v>9.4999999999999998E-3</v>
      </c>
      <c r="K5636" s="259">
        <f t="shared" si="1897"/>
        <v>37794.661007083334</v>
      </c>
      <c r="L5636" s="250">
        <f t="shared" si="1881"/>
        <v>2733.93</v>
      </c>
      <c r="M5636" s="19" t="s">
        <v>1260</v>
      </c>
      <c r="O5636" s="32" t="str">
        <f t="shared" si="1898"/>
        <v>E390</v>
      </c>
      <c r="P5636" s="318"/>
      <c r="T5636" s="19" t="s">
        <v>1260</v>
      </c>
    </row>
    <row r="5637" spans="1:20" outlineLevel="2" x14ac:dyDescent="0.25">
      <c r="A5637" t="s">
        <v>454</v>
      </c>
      <c r="B5637" t="str">
        <f t="shared" si="1895"/>
        <v>E3900 GEN Structures &amp; Improvement-3</v>
      </c>
      <c r="C5637" s="19" t="s">
        <v>1230</v>
      </c>
      <c r="E5637" s="27">
        <v>43190</v>
      </c>
      <c r="F5637" s="249">
        <v>44543362.960000001</v>
      </c>
      <c r="G5637" s="67">
        <v>9.4999999999999998E-3</v>
      </c>
      <c r="H5637" s="250">
        <v>35263.49</v>
      </c>
      <c r="I5637" s="249">
        <f t="shared" si="1896"/>
        <v>47740624.43</v>
      </c>
      <c r="J5637" s="67">
        <f t="shared" si="1890"/>
        <v>9.4999999999999998E-3</v>
      </c>
      <c r="K5637" s="259">
        <f t="shared" si="1897"/>
        <v>37794.661007083334</v>
      </c>
      <c r="L5637" s="250">
        <f t="shared" si="1881"/>
        <v>2531.17</v>
      </c>
      <c r="M5637" s="19" t="s">
        <v>1260</v>
      </c>
      <c r="O5637" s="32" t="str">
        <f t="shared" si="1898"/>
        <v>E390</v>
      </c>
      <c r="P5637" s="318"/>
      <c r="T5637" s="19" t="s">
        <v>1260</v>
      </c>
    </row>
    <row r="5638" spans="1:20" outlineLevel="2" x14ac:dyDescent="0.25">
      <c r="A5638" t="s">
        <v>454</v>
      </c>
      <c r="B5638" t="str">
        <f t="shared" si="1895"/>
        <v>E3900 GEN Structures &amp; Improvement-4</v>
      </c>
      <c r="C5638" s="19" t="s">
        <v>1230</v>
      </c>
      <c r="E5638" s="27">
        <v>43220</v>
      </c>
      <c r="F5638" s="249">
        <v>44624886.590000004</v>
      </c>
      <c r="G5638" s="67">
        <v>9.4999999999999998E-3</v>
      </c>
      <c r="H5638" s="250">
        <v>35328.030000000006</v>
      </c>
      <c r="I5638" s="249">
        <f t="shared" si="1896"/>
        <v>47740624.43</v>
      </c>
      <c r="J5638" s="67">
        <f t="shared" si="1890"/>
        <v>9.4999999999999998E-3</v>
      </c>
      <c r="K5638" s="259">
        <f t="shared" si="1897"/>
        <v>37794.661007083334</v>
      </c>
      <c r="L5638" s="250">
        <f t="shared" si="1881"/>
        <v>2466.63</v>
      </c>
      <c r="M5638" s="19" t="s">
        <v>1260</v>
      </c>
      <c r="O5638" s="32" t="str">
        <f t="shared" si="1898"/>
        <v>E390</v>
      </c>
      <c r="P5638" s="318"/>
      <c r="T5638" s="19" t="s">
        <v>1260</v>
      </c>
    </row>
    <row r="5639" spans="1:20" outlineLevel="2" x14ac:dyDescent="0.25">
      <c r="A5639" t="s">
        <v>454</v>
      </c>
      <c r="B5639" t="str">
        <f t="shared" si="1895"/>
        <v>E3900 GEN Structures &amp; Improvement-5</v>
      </c>
      <c r="C5639" s="19" t="s">
        <v>1230</v>
      </c>
      <c r="E5639" s="27">
        <v>43251</v>
      </c>
      <c r="F5639" s="249">
        <v>45502027.759999998</v>
      </c>
      <c r="G5639" s="67">
        <v>9.4999999999999998E-3</v>
      </c>
      <c r="H5639" s="250">
        <v>36022.439999999995</v>
      </c>
      <c r="I5639" s="249">
        <f t="shared" si="1896"/>
        <v>47740624.43</v>
      </c>
      <c r="J5639" s="67">
        <f t="shared" si="1890"/>
        <v>9.4999999999999998E-3</v>
      </c>
      <c r="K5639" s="259">
        <f t="shared" si="1897"/>
        <v>37794.661007083334</v>
      </c>
      <c r="L5639" s="250">
        <f t="shared" si="1881"/>
        <v>1772.22</v>
      </c>
      <c r="M5639" s="19" t="s">
        <v>1260</v>
      </c>
      <c r="O5639" s="32" t="str">
        <f t="shared" si="1898"/>
        <v>E390</v>
      </c>
      <c r="P5639" s="318"/>
      <c r="T5639" s="19" t="s">
        <v>1260</v>
      </c>
    </row>
    <row r="5640" spans="1:20" outlineLevel="2" x14ac:dyDescent="0.25">
      <c r="A5640" t="s">
        <v>454</v>
      </c>
      <c r="B5640" t="str">
        <f t="shared" si="1895"/>
        <v>E3900 GEN Structures &amp; Improvement-6</v>
      </c>
      <c r="C5640" s="19" t="s">
        <v>1230</v>
      </c>
      <c r="E5640" s="27">
        <v>43281</v>
      </c>
      <c r="F5640" s="249">
        <v>46749158.289999999</v>
      </c>
      <c r="G5640" s="67">
        <v>9.4999999999999998E-3</v>
      </c>
      <c r="H5640" s="250">
        <v>37009.75</v>
      </c>
      <c r="I5640" s="249">
        <f t="shared" si="1896"/>
        <v>47740624.43</v>
      </c>
      <c r="J5640" s="67">
        <f t="shared" si="1890"/>
        <v>9.4999999999999998E-3</v>
      </c>
      <c r="K5640" s="259">
        <f t="shared" si="1897"/>
        <v>37794.661007083334</v>
      </c>
      <c r="L5640" s="250">
        <f t="shared" si="1881"/>
        <v>784.91</v>
      </c>
      <c r="M5640" s="19" t="s">
        <v>1260</v>
      </c>
      <c r="O5640" s="32" t="str">
        <f t="shared" si="1898"/>
        <v>E390</v>
      </c>
      <c r="P5640" s="318"/>
      <c r="T5640" s="19" t="s">
        <v>1260</v>
      </c>
    </row>
    <row r="5641" spans="1:20" outlineLevel="2" x14ac:dyDescent="0.25">
      <c r="A5641" t="s">
        <v>454</v>
      </c>
      <c r="B5641" t="str">
        <f t="shared" si="1895"/>
        <v>E3900 GEN Structures &amp; Improvement-7</v>
      </c>
      <c r="C5641" s="19" t="s">
        <v>1230</v>
      </c>
      <c r="E5641" s="27">
        <v>43312</v>
      </c>
      <c r="F5641" s="249">
        <v>47258612.229999997</v>
      </c>
      <c r="G5641" s="67">
        <v>9.4999999999999998E-3</v>
      </c>
      <c r="H5641" s="250">
        <v>37413.07</v>
      </c>
      <c r="I5641" s="249">
        <f t="shared" si="1896"/>
        <v>47740624.43</v>
      </c>
      <c r="J5641" s="67">
        <f t="shared" si="1890"/>
        <v>9.4999999999999998E-3</v>
      </c>
      <c r="K5641" s="259">
        <f t="shared" si="1897"/>
        <v>37794.661007083334</v>
      </c>
      <c r="L5641" s="250">
        <f t="shared" si="1881"/>
        <v>381.59</v>
      </c>
      <c r="M5641" s="19" t="s">
        <v>1260</v>
      </c>
      <c r="O5641" s="32" t="str">
        <f t="shared" si="1898"/>
        <v>E390</v>
      </c>
      <c r="P5641" s="318"/>
      <c r="T5641" s="19" t="s">
        <v>1260</v>
      </c>
    </row>
    <row r="5642" spans="1:20" outlineLevel="2" x14ac:dyDescent="0.25">
      <c r="A5642" t="s">
        <v>454</v>
      </c>
      <c r="B5642" t="str">
        <f t="shared" si="1895"/>
        <v>E3900 GEN Structures &amp; Improvement-8</v>
      </c>
      <c r="C5642" s="19" t="s">
        <v>1230</v>
      </c>
      <c r="E5642" s="27">
        <v>43343</v>
      </c>
      <c r="F5642" s="249">
        <v>47396767.590000004</v>
      </c>
      <c r="G5642" s="67">
        <v>9.4999999999999998E-3</v>
      </c>
      <c r="H5642" s="250">
        <v>37522.450000000004</v>
      </c>
      <c r="I5642" s="249">
        <f t="shared" si="1896"/>
        <v>47740624.43</v>
      </c>
      <c r="J5642" s="67">
        <f t="shared" si="1890"/>
        <v>9.4999999999999998E-3</v>
      </c>
      <c r="K5642" s="259">
        <f t="shared" si="1897"/>
        <v>37794.661007083334</v>
      </c>
      <c r="L5642" s="250">
        <f t="shared" si="1881"/>
        <v>272.20999999999998</v>
      </c>
      <c r="M5642" s="19" t="s">
        <v>1260</v>
      </c>
      <c r="O5642" s="32" t="str">
        <f t="shared" si="1898"/>
        <v>E390</v>
      </c>
      <c r="P5642" s="318"/>
      <c r="T5642" s="19" t="s">
        <v>1260</v>
      </c>
    </row>
    <row r="5643" spans="1:20" outlineLevel="2" x14ac:dyDescent="0.25">
      <c r="A5643" t="s">
        <v>454</v>
      </c>
      <c r="B5643" t="str">
        <f t="shared" si="1895"/>
        <v>E3900 GEN Structures &amp; Improvement-9</v>
      </c>
      <c r="C5643" s="19" t="s">
        <v>1230</v>
      </c>
      <c r="E5643" s="27">
        <v>43373</v>
      </c>
      <c r="F5643" s="249">
        <v>47400272.409999996</v>
      </c>
      <c r="G5643" s="67">
        <v>9.4999999999999998E-3</v>
      </c>
      <c r="H5643" s="250">
        <v>37525.21</v>
      </c>
      <c r="I5643" s="249">
        <f t="shared" si="1896"/>
        <v>47740624.43</v>
      </c>
      <c r="J5643" s="67">
        <f t="shared" si="1890"/>
        <v>9.4999999999999998E-3</v>
      </c>
      <c r="K5643" s="259">
        <f t="shared" si="1897"/>
        <v>37794.661007083334</v>
      </c>
      <c r="L5643" s="250">
        <f t="shared" si="1881"/>
        <v>269.45</v>
      </c>
      <c r="M5643" s="19" t="s">
        <v>1260</v>
      </c>
      <c r="O5643" s="32" t="str">
        <f t="shared" si="1898"/>
        <v>E390</v>
      </c>
      <c r="P5643" s="318"/>
      <c r="T5643" s="19" t="s">
        <v>1260</v>
      </c>
    </row>
    <row r="5644" spans="1:20" outlineLevel="2" x14ac:dyDescent="0.25">
      <c r="A5644" t="s">
        <v>454</v>
      </c>
      <c r="B5644" t="str">
        <f t="shared" si="1895"/>
        <v>E3900 GEN Structures &amp; Improvement-10</v>
      </c>
      <c r="C5644" s="19" t="s">
        <v>1230</v>
      </c>
      <c r="E5644" s="27">
        <v>43404</v>
      </c>
      <c r="F5644" s="249">
        <v>47393884.229999997</v>
      </c>
      <c r="G5644" s="67">
        <v>9.4999999999999998E-3</v>
      </c>
      <c r="H5644" s="250">
        <v>37520.160000000003</v>
      </c>
      <c r="I5644" s="249">
        <f t="shared" si="1896"/>
        <v>47740624.43</v>
      </c>
      <c r="J5644" s="67">
        <f t="shared" si="1890"/>
        <v>9.4999999999999998E-3</v>
      </c>
      <c r="K5644" s="259">
        <f t="shared" si="1897"/>
        <v>37794.661007083334</v>
      </c>
      <c r="L5644" s="250">
        <f t="shared" si="1881"/>
        <v>274.5</v>
      </c>
      <c r="M5644" s="19" t="s">
        <v>1260</v>
      </c>
      <c r="O5644" s="32" t="str">
        <f t="shared" si="1898"/>
        <v>E390</v>
      </c>
      <c r="P5644" s="318"/>
      <c r="T5644" s="19" t="s">
        <v>1260</v>
      </c>
    </row>
    <row r="5645" spans="1:20" outlineLevel="2" x14ac:dyDescent="0.25">
      <c r="A5645" t="s">
        <v>454</v>
      </c>
      <c r="B5645" t="str">
        <f t="shared" si="1895"/>
        <v>E3900 GEN Structures &amp; Improvement-11</v>
      </c>
      <c r="C5645" s="19" t="s">
        <v>1230</v>
      </c>
      <c r="E5645" s="27">
        <v>43434</v>
      </c>
      <c r="F5645" s="249">
        <v>47387242.539999999</v>
      </c>
      <c r="G5645" s="67">
        <v>9.4999999999999998E-3</v>
      </c>
      <c r="H5645" s="250">
        <v>37514.9</v>
      </c>
      <c r="I5645" s="249">
        <f t="shared" si="1896"/>
        <v>47740624.43</v>
      </c>
      <c r="J5645" s="67">
        <f t="shared" si="1890"/>
        <v>9.4999999999999998E-3</v>
      </c>
      <c r="K5645" s="259">
        <f t="shared" si="1897"/>
        <v>37794.661007083334</v>
      </c>
      <c r="L5645" s="250">
        <f t="shared" si="1881"/>
        <v>279.76</v>
      </c>
      <c r="M5645" s="19" t="s">
        <v>1260</v>
      </c>
      <c r="O5645" s="32" t="str">
        <f t="shared" si="1898"/>
        <v>E390</v>
      </c>
      <c r="P5645" s="318"/>
      <c r="T5645" s="19" t="s">
        <v>1260</v>
      </c>
    </row>
    <row r="5646" spans="1:20" outlineLevel="2" x14ac:dyDescent="0.25">
      <c r="A5646" t="s">
        <v>454</v>
      </c>
      <c r="B5646" t="str">
        <f t="shared" si="1895"/>
        <v>E3900 GEN Structures &amp; Improvement-12</v>
      </c>
      <c r="C5646" s="19" t="s">
        <v>1230</v>
      </c>
      <c r="E5646" s="27">
        <v>43465</v>
      </c>
      <c r="F5646" s="249">
        <v>47740624.43</v>
      </c>
      <c r="G5646" s="67">
        <v>9.4999999999999998E-3</v>
      </c>
      <c r="H5646" s="250">
        <v>37794.660000000003</v>
      </c>
      <c r="I5646" s="249">
        <f t="shared" si="1896"/>
        <v>47740624.43</v>
      </c>
      <c r="J5646" s="67">
        <f t="shared" si="1890"/>
        <v>9.4999999999999998E-3</v>
      </c>
      <c r="K5646" s="259">
        <f t="shared" si="1897"/>
        <v>37794.661007083334</v>
      </c>
      <c r="L5646" s="250">
        <f t="shared" si="1881"/>
        <v>0</v>
      </c>
      <c r="M5646" s="19" t="s">
        <v>1260</v>
      </c>
      <c r="O5646" s="32" t="str">
        <f t="shared" si="1898"/>
        <v>E390</v>
      </c>
      <c r="P5646" s="318"/>
      <c r="T5646" s="19" t="s">
        <v>1260</v>
      </c>
    </row>
    <row r="5647" spans="1:20" s="19" customFormat="1" ht="15.75" outlineLevel="1" thickBot="1" x14ac:dyDescent="0.3">
      <c r="A5647" s="28" t="s">
        <v>1057</v>
      </c>
      <c r="C5647" s="20" t="s">
        <v>1237</v>
      </c>
      <c r="E5647" s="104" t="s">
        <v>1266</v>
      </c>
      <c r="F5647" s="29"/>
      <c r="G5647" s="30"/>
      <c r="H5647" s="41">
        <f>SUBTOTAL(9,H5635:H5646)</f>
        <v>439060.18000000005</v>
      </c>
      <c r="I5647" s="29"/>
      <c r="J5647" s="30">
        <f t="shared" si="1890"/>
        <v>0</v>
      </c>
      <c r="K5647" s="41">
        <f>SUBTOTAL(9,K5635:K5646)</f>
        <v>453535.93208499992</v>
      </c>
      <c r="L5647" s="41">
        <f t="shared" si="1881"/>
        <v>14475.75</v>
      </c>
      <c r="O5647" s="32" t="str">
        <f>LEFT(A5647,5)</f>
        <v>E3900</v>
      </c>
      <c r="P5647" s="318">
        <f>-L5647/2</f>
        <v>-7237.875</v>
      </c>
    </row>
    <row r="5648" spans="1:20" ht="15.75" outlineLevel="2" thickTop="1" x14ac:dyDescent="0.25">
      <c r="A5648" s="23" t="s">
        <v>455</v>
      </c>
      <c r="B5648" s="23" t="str">
        <f t="shared" ref="B5648:B5659" si="1899">CONCATENATE(A5648,"-",MONTH(E5648))</f>
        <v>E3901 GEN LH, Bellingham-1</v>
      </c>
      <c r="C5648" s="23" t="s">
        <v>1569</v>
      </c>
      <c r="D5648" s="23"/>
      <c r="E5648" s="45">
        <v>43131</v>
      </c>
      <c r="F5648" s="251">
        <v>5403.91</v>
      </c>
      <c r="G5648" s="252" t="s">
        <v>4</v>
      </c>
      <c r="H5648" s="253">
        <v>491.26</v>
      </c>
      <c r="I5648" s="251"/>
      <c r="J5648" s="252" t="str">
        <f t="shared" si="1890"/>
        <v>End of Life</v>
      </c>
      <c r="K5648" s="261">
        <f t="shared" ref="K5648:K5659" si="1900">H5648</f>
        <v>491.26</v>
      </c>
      <c r="L5648" s="253">
        <f t="shared" si="1881"/>
        <v>0</v>
      </c>
      <c r="M5648" s="19" t="s">
        <v>4</v>
      </c>
      <c r="O5648" s="32" t="str">
        <f t="shared" ref="O5648:O5659" si="1901">LEFT(A5648,4)</f>
        <v>E390</v>
      </c>
      <c r="P5648" s="318"/>
      <c r="T5648" s="19" t="s">
        <v>4</v>
      </c>
    </row>
    <row r="5649" spans="1:20" outlineLevel="2" x14ac:dyDescent="0.25">
      <c r="A5649" s="23" t="s">
        <v>455</v>
      </c>
      <c r="B5649" s="23" t="str">
        <f t="shared" si="1899"/>
        <v>E3901 GEN LH, Bellingham-2</v>
      </c>
      <c r="C5649" s="23" t="s">
        <v>1569</v>
      </c>
      <c r="D5649" s="23"/>
      <c r="E5649" s="45">
        <v>43159</v>
      </c>
      <c r="F5649" s="251">
        <v>4912.6499999999996</v>
      </c>
      <c r="G5649" s="252" t="s">
        <v>4</v>
      </c>
      <c r="H5649" s="253">
        <v>491.27</v>
      </c>
      <c r="I5649" s="251"/>
      <c r="J5649" s="252" t="str">
        <f t="shared" si="1890"/>
        <v>End of Life</v>
      </c>
      <c r="K5649" s="261">
        <f t="shared" si="1900"/>
        <v>491.27</v>
      </c>
      <c r="L5649" s="253">
        <f t="shared" si="1881"/>
        <v>0</v>
      </c>
      <c r="M5649" s="19" t="s">
        <v>4</v>
      </c>
      <c r="O5649" s="32" t="str">
        <f t="shared" si="1901"/>
        <v>E390</v>
      </c>
      <c r="P5649" s="318"/>
      <c r="T5649" s="19" t="s">
        <v>4</v>
      </c>
    </row>
    <row r="5650" spans="1:20" outlineLevel="2" x14ac:dyDescent="0.25">
      <c r="A5650" s="23" t="s">
        <v>455</v>
      </c>
      <c r="B5650" s="23" t="str">
        <f t="shared" si="1899"/>
        <v>E3901 GEN LH, Bellingham-3</v>
      </c>
      <c r="C5650" s="23" t="s">
        <v>1569</v>
      </c>
      <c r="D5650" s="23"/>
      <c r="E5650" s="45">
        <v>43190</v>
      </c>
      <c r="F5650" s="251">
        <v>4421.38</v>
      </c>
      <c r="G5650" s="252" t="s">
        <v>4</v>
      </c>
      <c r="H5650" s="253">
        <v>491.26</v>
      </c>
      <c r="I5650" s="251"/>
      <c r="J5650" s="252" t="str">
        <f t="shared" si="1890"/>
        <v>End of Life</v>
      </c>
      <c r="K5650" s="261">
        <f t="shared" si="1900"/>
        <v>491.26</v>
      </c>
      <c r="L5650" s="253">
        <f t="shared" si="1881"/>
        <v>0</v>
      </c>
      <c r="M5650" s="19" t="s">
        <v>4</v>
      </c>
      <c r="O5650" s="32" t="str">
        <f t="shared" si="1901"/>
        <v>E390</v>
      </c>
      <c r="P5650" s="318"/>
      <c r="T5650" s="19" t="s">
        <v>4</v>
      </c>
    </row>
    <row r="5651" spans="1:20" outlineLevel="2" x14ac:dyDescent="0.25">
      <c r="A5651" s="23" t="s">
        <v>455</v>
      </c>
      <c r="B5651" s="23" t="str">
        <f t="shared" si="1899"/>
        <v>E3901 GEN LH, Bellingham-4</v>
      </c>
      <c r="C5651" s="23" t="s">
        <v>1569</v>
      </c>
      <c r="D5651" s="23"/>
      <c r="E5651" s="45">
        <v>43220</v>
      </c>
      <c r="F5651" s="251">
        <v>3930.12</v>
      </c>
      <c r="G5651" s="252" t="s">
        <v>4</v>
      </c>
      <c r="H5651" s="253">
        <v>491.27</v>
      </c>
      <c r="I5651" s="251"/>
      <c r="J5651" s="252" t="str">
        <f t="shared" si="1890"/>
        <v>End of Life</v>
      </c>
      <c r="K5651" s="261">
        <f t="shared" si="1900"/>
        <v>491.27</v>
      </c>
      <c r="L5651" s="253">
        <f t="shared" si="1881"/>
        <v>0</v>
      </c>
      <c r="M5651" s="19" t="s">
        <v>4</v>
      </c>
      <c r="O5651" s="32" t="str">
        <f t="shared" si="1901"/>
        <v>E390</v>
      </c>
      <c r="P5651" s="318"/>
      <c r="T5651" s="19" t="s">
        <v>4</v>
      </c>
    </row>
    <row r="5652" spans="1:20" outlineLevel="2" x14ac:dyDescent="0.25">
      <c r="A5652" s="23" t="s">
        <v>455</v>
      </c>
      <c r="B5652" s="23" t="str">
        <f t="shared" si="1899"/>
        <v>E3901 GEN LH, Bellingham-5</v>
      </c>
      <c r="C5652" s="23" t="s">
        <v>1569</v>
      </c>
      <c r="D5652" s="23"/>
      <c r="E5652" s="45">
        <v>43251</v>
      </c>
      <c r="F5652" s="251">
        <v>3438.85</v>
      </c>
      <c r="G5652" s="252" t="s">
        <v>4</v>
      </c>
      <c r="H5652" s="253">
        <v>491.26</v>
      </c>
      <c r="I5652" s="251"/>
      <c r="J5652" s="252" t="str">
        <f t="shared" si="1890"/>
        <v>End of Life</v>
      </c>
      <c r="K5652" s="261">
        <f t="shared" si="1900"/>
        <v>491.26</v>
      </c>
      <c r="L5652" s="253">
        <f t="shared" ref="L5652:L5715" si="1902">ROUND(K5652-H5652,2)</f>
        <v>0</v>
      </c>
      <c r="M5652" s="19" t="s">
        <v>4</v>
      </c>
      <c r="O5652" s="32" t="str">
        <f t="shared" si="1901"/>
        <v>E390</v>
      </c>
      <c r="P5652" s="318"/>
      <c r="T5652" s="19" t="s">
        <v>4</v>
      </c>
    </row>
    <row r="5653" spans="1:20" outlineLevel="2" x14ac:dyDescent="0.25">
      <c r="A5653" s="23" t="s">
        <v>455</v>
      </c>
      <c r="B5653" s="23" t="str">
        <f t="shared" si="1899"/>
        <v>E3901 GEN LH, Bellingham-6</v>
      </c>
      <c r="C5653" s="23" t="s">
        <v>1569</v>
      </c>
      <c r="D5653" s="23"/>
      <c r="E5653" s="45">
        <v>43281</v>
      </c>
      <c r="F5653" s="251">
        <v>2947.59</v>
      </c>
      <c r="G5653" s="252" t="s">
        <v>4</v>
      </c>
      <c r="H5653" s="253">
        <v>491.27</v>
      </c>
      <c r="I5653" s="251"/>
      <c r="J5653" s="252" t="str">
        <f t="shared" si="1890"/>
        <v>End of Life</v>
      </c>
      <c r="K5653" s="261">
        <f t="shared" si="1900"/>
        <v>491.27</v>
      </c>
      <c r="L5653" s="253">
        <f t="shared" si="1902"/>
        <v>0</v>
      </c>
      <c r="M5653" s="19" t="s">
        <v>4</v>
      </c>
      <c r="O5653" s="32" t="str">
        <f t="shared" si="1901"/>
        <v>E390</v>
      </c>
      <c r="P5653" s="318"/>
      <c r="T5653" s="19" t="s">
        <v>4</v>
      </c>
    </row>
    <row r="5654" spans="1:20" outlineLevel="2" x14ac:dyDescent="0.25">
      <c r="A5654" s="23" t="s">
        <v>455</v>
      </c>
      <c r="B5654" s="23" t="str">
        <f t="shared" si="1899"/>
        <v>E3901 GEN LH, Bellingham-7</v>
      </c>
      <c r="C5654" s="23" t="s">
        <v>1569</v>
      </c>
      <c r="D5654" s="23"/>
      <c r="E5654" s="45">
        <v>43312</v>
      </c>
      <c r="F5654" s="251">
        <v>2456.3200000000002</v>
      </c>
      <c r="G5654" s="252" t="s">
        <v>4</v>
      </c>
      <c r="H5654" s="253">
        <v>491.26</v>
      </c>
      <c r="I5654" s="251"/>
      <c r="J5654" s="252" t="str">
        <f t="shared" si="1890"/>
        <v>End of Life</v>
      </c>
      <c r="K5654" s="261">
        <f t="shared" si="1900"/>
        <v>491.26</v>
      </c>
      <c r="L5654" s="253">
        <f t="shared" si="1902"/>
        <v>0</v>
      </c>
      <c r="M5654" s="19" t="s">
        <v>4</v>
      </c>
      <c r="O5654" s="32" t="str">
        <f t="shared" si="1901"/>
        <v>E390</v>
      </c>
      <c r="P5654" s="318"/>
      <c r="T5654" s="19" t="s">
        <v>4</v>
      </c>
    </row>
    <row r="5655" spans="1:20" outlineLevel="2" x14ac:dyDescent="0.25">
      <c r="A5655" s="23" t="s">
        <v>455</v>
      </c>
      <c r="B5655" s="23" t="str">
        <f t="shared" si="1899"/>
        <v>E3901 GEN LH, Bellingham-8</v>
      </c>
      <c r="C5655" s="23" t="s">
        <v>1569</v>
      </c>
      <c r="D5655" s="23"/>
      <c r="E5655" s="45">
        <v>43343</v>
      </c>
      <c r="F5655" s="251">
        <v>1965.06</v>
      </c>
      <c r="G5655" s="252" t="s">
        <v>4</v>
      </c>
      <c r="H5655" s="253">
        <v>491.27</v>
      </c>
      <c r="I5655" s="251"/>
      <c r="J5655" s="252" t="str">
        <f t="shared" si="1890"/>
        <v>End of Life</v>
      </c>
      <c r="K5655" s="261">
        <f t="shared" si="1900"/>
        <v>491.27</v>
      </c>
      <c r="L5655" s="253">
        <f t="shared" si="1902"/>
        <v>0</v>
      </c>
      <c r="M5655" s="19" t="s">
        <v>4</v>
      </c>
      <c r="O5655" s="32" t="str">
        <f t="shared" si="1901"/>
        <v>E390</v>
      </c>
      <c r="P5655" s="318"/>
      <c r="T5655" s="19" t="s">
        <v>4</v>
      </c>
    </row>
    <row r="5656" spans="1:20" outlineLevel="2" x14ac:dyDescent="0.25">
      <c r="A5656" s="23" t="s">
        <v>455</v>
      </c>
      <c r="B5656" s="23" t="str">
        <f t="shared" si="1899"/>
        <v>E3901 GEN LH, Bellingham-9</v>
      </c>
      <c r="C5656" s="23" t="s">
        <v>1569</v>
      </c>
      <c r="D5656" s="23"/>
      <c r="E5656" s="45">
        <v>43373</v>
      </c>
      <c r="F5656" s="251">
        <v>1473.79</v>
      </c>
      <c r="G5656" s="252" t="s">
        <v>4</v>
      </c>
      <c r="H5656" s="253">
        <v>491.26</v>
      </c>
      <c r="I5656" s="251"/>
      <c r="J5656" s="252" t="str">
        <f t="shared" si="1890"/>
        <v>End of Life</v>
      </c>
      <c r="K5656" s="261">
        <f t="shared" si="1900"/>
        <v>491.26</v>
      </c>
      <c r="L5656" s="253">
        <f t="shared" si="1902"/>
        <v>0</v>
      </c>
      <c r="M5656" s="19" t="s">
        <v>4</v>
      </c>
      <c r="O5656" s="32" t="str">
        <f t="shared" si="1901"/>
        <v>E390</v>
      </c>
      <c r="P5656" s="318"/>
      <c r="T5656" s="19" t="s">
        <v>4</v>
      </c>
    </row>
    <row r="5657" spans="1:20" outlineLevel="2" x14ac:dyDescent="0.25">
      <c r="A5657" s="23" t="s">
        <v>455</v>
      </c>
      <c r="B5657" s="23" t="str">
        <f t="shared" si="1899"/>
        <v>E3901 GEN LH, Bellingham-10</v>
      </c>
      <c r="C5657" s="23" t="s">
        <v>1569</v>
      </c>
      <c r="D5657" s="23"/>
      <c r="E5657" s="45">
        <v>43404</v>
      </c>
      <c r="F5657" s="251">
        <v>982.53</v>
      </c>
      <c r="G5657" s="252" t="s">
        <v>4</v>
      </c>
      <c r="H5657" s="253">
        <v>491.27</v>
      </c>
      <c r="I5657" s="251"/>
      <c r="J5657" s="252" t="str">
        <f t="shared" si="1890"/>
        <v>End of Life</v>
      </c>
      <c r="K5657" s="261">
        <f t="shared" si="1900"/>
        <v>491.27</v>
      </c>
      <c r="L5657" s="253">
        <f t="shared" si="1902"/>
        <v>0</v>
      </c>
      <c r="M5657" s="19" t="s">
        <v>4</v>
      </c>
      <c r="O5657" s="32" t="str">
        <f t="shared" si="1901"/>
        <v>E390</v>
      </c>
      <c r="P5657" s="318"/>
      <c r="T5657" s="19" t="s">
        <v>4</v>
      </c>
    </row>
    <row r="5658" spans="1:20" outlineLevel="2" x14ac:dyDescent="0.25">
      <c r="A5658" s="23" t="s">
        <v>455</v>
      </c>
      <c r="B5658" s="23" t="str">
        <f t="shared" si="1899"/>
        <v>E3901 GEN LH, Bellingham-11</v>
      </c>
      <c r="C5658" s="23" t="s">
        <v>1569</v>
      </c>
      <c r="D5658" s="23"/>
      <c r="E5658" s="45">
        <v>43434</v>
      </c>
      <c r="F5658" s="251">
        <v>491.26</v>
      </c>
      <c r="G5658" s="252" t="s">
        <v>4</v>
      </c>
      <c r="H5658" s="253">
        <v>491.26</v>
      </c>
      <c r="I5658" s="251"/>
      <c r="J5658" s="252" t="str">
        <f t="shared" si="1890"/>
        <v>End of Life</v>
      </c>
      <c r="K5658" s="261">
        <f t="shared" si="1900"/>
        <v>491.26</v>
      </c>
      <c r="L5658" s="253">
        <f t="shared" si="1902"/>
        <v>0</v>
      </c>
      <c r="M5658" s="19" t="s">
        <v>4</v>
      </c>
      <c r="O5658" s="32" t="str">
        <f t="shared" si="1901"/>
        <v>E390</v>
      </c>
      <c r="P5658" s="318"/>
      <c r="T5658" s="19" t="s">
        <v>4</v>
      </c>
    </row>
    <row r="5659" spans="1:20" outlineLevel="2" x14ac:dyDescent="0.25">
      <c r="A5659" s="23" t="s">
        <v>455</v>
      </c>
      <c r="B5659" s="23" t="str">
        <f t="shared" si="1899"/>
        <v>E3901 GEN LH, Bellingham-12</v>
      </c>
      <c r="C5659" s="23" t="s">
        <v>1569</v>
      </c>
      <c r="D5659" s="23"/>
      <c r="E5659" s="45">
        <v>43465</v>
      </c>
      <c r="F5659" s="251">
        <v>0</v>
      </c>
      <c r="G5659" s="252" t="s">
        <v>4</v>
      </c>
      <c r="H5659" s="253">
        <v>0</v>
      </c>
      <c r="I5659" s="251"/>
      <c r="J5659" s="252" t="str">
        <f t="shared" si="1890"/>
        <v>End of Life</v>
      </c>
      <c r="K5659" s="261">
        <f t="shared" si="1900"/>
        <v>0</v>
      </c>
      <c r="L5659" s="253">
        <f t="shared" si="1902"/>
        <v>0</v>
      </c>
      <c r="M5659" s="19" t="s">
        <v>4</v>
      </c>
      <c r="O5659" s="32" t="str">
        <f t="shared" si="1901"/>
        <v>E390</v>
      </c>
      <c r="P5659" s="318"/>
      <c r="T5659" s="19" t="s">
        <v>4</v>
      </c>
    </row>
    <row r="5660" spans="1:20" s="19" customFormat="1" ht="15.75" outlineLevel="1" thickBot="1" x14ac:dyDescent="0.3">
      <c r="A5660" s="44" t="s">
        <v>1058</v>
      </c>
      <c r="C5660" s="20" t="s">
        <v>1237</v>
      </c>
      <c r="E5660" s="104" t="s">
        <v>1266</v>
      </c>
      <c r="F5660" s="29"/>
      <c r="G5660" s="32"/>
      <c r="H5660" s="46">
        <f>SUBTOTAL(9,H5648:H5659)</f>
        <v>5403.91</v>
      </c>
      <c r="I5660" s="29"/>
      <c r="J5660" s="32">
        <f t="shared" si="1890"/>
        <v>0</v>
      </c>
      <c r="K5660" s="41">
        <f>SUBTOTAL(9,K5648:K5659)</f>
        <v>5403.91</v>
      </c>
      <c r="L5660" s="41">
        <f t="shared" si="1902"/>
        <v>0</v>
      </c>
      <c r="O5660" s="32" t="str">
        <f>LEFT(A5660,5)</f>
        <v>E3901</v>
      </c>
      <c r="P5660" s="318">
        <f>-L5660/2</f>
        <v>0</v>
      </c>
    </row>
    <row r="5661" spans="1:20" ht="15.75" outlineLevel="2" thickTop="1" x14ac:dyDescent="0.25">
      <c r="A5661" s="23" t="s">
        <v>456</v>
      </c>
      <c r="B5661" s="23" t="str">
        <f t="shared" ref="B5661:B5672" si="1903">CONCATENATE(A5661,"-",MONTH(E5661))</f>
        <v>E3901 GEN LH, Dayton-1</v>
      </c>
      <c r="C5661" s="23" t="s">
        <v>1569</v>
      </c>
      <c r="D5661" s="23"/>
      <c r="E5661" s="45">
        <v>43131</v>
      </c>
      <c r="F5661" s="251">
        <v>368.72</v>
      </c>
      <c r="G5661" s="252" t="s">
        <v>4</v>
      </c>
      <c r="H5661" s="253">
        <v>52.67</v>
      </c>
      <c r="I5661" s="251"/>
      <c r="J5661" s="252" t="str">
        <f t="shared" si="1890"/>
        <v>End of Life</v>
      </c>
      <c r="K5661" s="261">
        <f t="shared" ref="K5661:K5672" si="1904">H5661</f>
        <v>52.67</v>
      </c>
      <c r="L5661" s="253">
        <f t="shared" si="1902"/>
        <v>0</v>
      </c>
      <c r="M5661" s="19" t="s">
        <v>4</v>
      </c>
      <c r="O5661" s="32" t="str">
        <f t="shared" ref="O5661:O5672" si="1905">LEFT(A5661,4)</f>
        <v>E390</v>
      </c>
      <c r="P5661" s="318"/>
      <c r="T5661" s="19" t="s">
        <v>4</v>
      </c>
    </row>
    <row r="5662" spans="1:20" outlineLevel="2" x14ac:dyDescent="0.25">
      <c r="A5662" s="23" t="s">
        <v>456</v>
      </c>
      <c r="B5662" s="23" t="str">
        <f t="shared" si="1903"/>
        <v>E3901 GEN LH, Dayton-2</v>
      </c>
      <c r="C5662" s="23" t="s">
        <v>1569</v>
      </c>
      <c r="D5662" s="23"/>
      <c r="E5662" s="45">
        <v>43159</v>
      </c>
      <c r="F5662" s="251">
        <v>316.05</v>
      </c>
      <c r="G5662" s="252" t="s">
        <v>4</v>
      </c>
      <c r="H5662" s="253">
        <v>52.68</v>
      </c>
      <c r="I5662" s="251"/>
      <c r="J5662" s="252" t="str">
        <f t="shared" si="1890"/>
        <v>End of Life</v>
      </c>
      <c r="K5662" s="261">
        <f t="shared" si="1904"/>
        <v>52.68</v>
      </c>
      <c r="L5662" s="253">
        <f t="shared" si="1902"/>
        <v>0</v>
      </c>
      <c r="M5662" s="19" t="s">
        <v>4</v>
      </c>
      <c r="O5662" s="32" t="str">
        <f t="shared" si="1905"/>
        <v>E390</v>
      </c>
      <c r="P5662" s="318"/>
      <c r="T5662" s="19" t="s">
        <v>4</v>
      </c>
    </row>
    <row r="5663" spans="1:20" outlineLevel="2" x14ac:dyDescent="0.25">
      <c r="A5663" s="23" t="s">
        <v>456</v>
      </c>
      <c r="B5663" s="23" t="str">
        <f t="shared" si="1903"/>
        <v>E3901 GEN LH, Dayton-3</v>
      </c>
      <c r="C5663" s="23" t="s">
        <v>1569</v>
      </c>
      <c r="D5663" s="23"/>
      <c r="E5663" s="45">
        <v>43190</v>
      </c>
      <c r="F5663" s="251">
        <v>263.37</v>
      </c>
      <c r="G5663" s="252" t="s">
        <v>4</v>
      </c>
      <c r="H5663" s="253">
        <v>52.67</v>
      </c>
      <c r="I5663" s="251"/>
      <c r="J5663" s="252" t="str">
        <f t="shared" si="1890"/>
        <v>End of Life</v>
      </c>
      <c r="K5663" s="261">
        <f t="shared" si="1904"/>
        <v>52.67</v>
      </c>
      <c r="L5663" s="253">
        <f t="shared" si="1902"/>
        <v>0</v>
      </c>
      <c r="M5663" s="19" t="s">
        <v>4</v>
      </c>
      <c r="O5663" s="32" t="str">
        <f t="shared" si="1905"/>
        <v>E390</v>
      </c>
      <c r="P5663" s="318"/>
      <c r="T5663" s="19" t="s">
        <v>4</v>
      </c>
    </row>
    <row r="5664" spans="1:20" outlineLevel="2" x14ac:dyDescent="0.25">
      <c r="A5664" s="23" t="s">
        <v>456</v>
      </c>
      <c r="B5664" s="23" t="str">
        <f t="shared" si="1903"/>
        <v>E3901 GEN LH, Dayton-4</v>
      </c>
      <c r="C5664" s="23" t="s">
        <v>1569</v>
      </c>
      <c r="D5664" s="23"/>
      <c r="E5664" s="45">
        <v>43220</v>
      </c>
      <c r="F5664" s="251">
        <v>210.7</v>
      </c>
      <c r="G5664" s="252" t="s">
        <v>4</v>
      </c>
      <c r="H5664" s="253">
        <v>52.68</v>
      </c>
      <c r="I5664" s="251"/>
      <c r="J5664" s="252" t="str">
        <f t="shared" si="1890"/>
        <v>End of Life</v>
      </c>
      <c r="K5664" s="261">
        <f t="shared" si="1904"/>
        <v>52.68</v>
      </c>
      <c r="L5664" s="253">
        <f t="shared" si="1902"/>
        <v>0</v>
      </c>
      <c r="M5664" s="19" t="s">
        <v>4</v>
      </c>
      <c r="O5664" s="32" t="str">
        <f t="shared" si="1905"/>
        <v>E390</v>
      </c>
      <c r="P5664" s="318"/>
      <c r="T5664" s="19" t="s">
        <v>4</v>
      </c>
    </row>
    <row r="5665" spans="1:20" outlineLevel="2" x14ac:dyDescent="0.25">
      <c r="A5665" s="23" t="s">
        <v>456</v>
      </c>
      <c r="B5665" s="23" t="str">
        <f t="shared" si="1903"/>
        <v>E3901 GEN LH, Dayton-5</v>
      </c>
      <c r="C5665" s="23" t="s">
        <v>1569</v>
      </c>
      <c r="D5665" s="23"/>
      <c r="E5665" s="45">
        <v>43251</v>
      </c>
      <c r="F5665" s="251">
        <v>158.02000000000001</v>
      </c>
      <c r="G5665" s="252" t="s">
        <v>4</v>
      </c>
      <c r="H5665" s="253">
        <v>52.67</v>
      </c>
      <c r="I5665" s="251"/>
      <c r="J5665" s="252" t="str">
        <f t="shared" si="1890"/>
        <v>End of Life</v>
      </c>
      <c r="K5665" s="261">
        <f t="shared" si="1904"/>
        <v>52.67</v>
      </c>
      <c r="L5665" s="253">
        <f t="shared" si="1902"/>
        <v>0</v>
      </c>
      <c r="M5665" s="19" t="s">
        <v>4</v>
      </c>
      <c r="O5665" s="32" t="str">
        <f t="shared" si="1905"/>
        <v>E390</v>
      </c>
      <c r="P5665" s="318"/>
      <c r="T5665" s="19" t="s">
        <v>4</v>
      </c>
    </row>
    <row r="5666" spans="1:20" outlineLevel="2" x14ac:dyDescent="0.25">
      <c r="A5666" s="23" t="s">
        <v>456</v>
      </c>
      <c r="B5666" s="23" t="str">
        <f t="shared" si="1903"/>
        <v>E3901 GEN LH, Dayton-6</v>
      </c>
      <c r="C5666" s="23" t="s">
        <v>1569</v>
      </c>
      <c r="D5666" s="23"/>
      <c r="E5666" s="45">
        <v>43281</v>
      </c>
      <c r="F5666" s="251">
        <v>105.35</v>
      </c>
      <c r="G5666" s="252" t="s">
        <v>4</v>
      </c>
      <c r="H5666" s="253">
        <v>52.68</v>
      </c>
      <c r="I5666" s="251"/>
      <c r="J5666" s="252" t="str">
        <f t="shared" si="1890"/>
        <v>End of Life</v>
      </c>
      <c r="K5666" s="261">
        <f t="shared" si="1904"/>
        <v>52.68</v>
      </c>
      <c r="L5666" s="253">
        <f t="shared" si="1902"/>
        <v>0</v>
      </c>
      <c r="M5666" s="19" t="s">
        <v>4</v>
      </c>
      <c r="O5666" s="32" t="str">
        <f t="shared" si="1905"/>
        <v>E390</v>
      </c>
      <c r="P5666" s="318"/>
      <c r="T5666" s="19" t="s">
        <v>4</v>
      </c>
    </row>
    <row r="5667" spans="1:20" outlineLevel="2" x14ac:dyDescent="0.25">
      <c r="A5667" s="23" t="s">
        <v>456</v>
      </c>
      <c r="B5667" s="23" t="str">
        <f t="shared" si="1903"/>
        <v>E3901 GEN LH, Dayton-7</v>
      </c>
      <c r="C5667" s="23" t="s">
        <v>1569</v>
      </c>
      <c r="D5667" s="23"/>
      <c r="E5667" s="45">
        <v>43312</v>
      </c>
      <c r="F5667" s="251">
        <v>52.67</v>
      </c>
      <c r="G5667" s="252" t="s">
        <v>4</v>
      </c>
      <c r="H5667" s="253">
        <v>52.67</v>
      </c>
      <c r="I5667" s="251"/>
      <c r="J5667" s="252" t="str">
        <f t="shared" si="1890"/>
        <v>End of Life</v>
      </c>
      <c r="K5667" s="261">
        <f t="shared" si="1904"/>
        <v>52.67</v>
      </c>
      <c r="L5667" s="253">
        <f t="shared" si="1902"/>
        <v>0</v>
      </c>
      <c r="M5667" s="19" t="s">
        <v>4</v>
      </c>
      <c r="O5667" s="32" t="str">
        <f t="shared" si="1905"/>
        <v>E390</v>
      </c>
      <c r="P5667" s="318"/>
      <c r="T5667" s="19" t="s">
        <v>4</v>
      </c>
    </row>
    <row r="5668" spans="1:20" outlineLevel="2" x14ac:dyDescent="0.25">
      <c r="A5668" s="23" t="s">
        <v>456</v>
      </c>
      <c r="B5668" s="23" t="str">
        <f t="shared" si="1903"/>
        <v>E3901 GEN LH, Dayton-8</v>
      </c>
      <c r="C5668" s="23" t="s">
        <v>1569</v>
      </c>
      <c r="D5668" s="23"/>
      <c r="E5668" s="45">
        <v>43343</v>
      </c>
      <c r="F5668" s="251">
        <v>0</v>
      </c>
      <c r="G5668" s="252" t="s">
        <v>4</v>
      </c>
      <c r="H5668" s="253">
        <v>0</v>
      </c>
      <c r="I5668" s="251"/>
      <c r="J5668" s="252" t="str">
        <f t="shared" si="1890"/>
        <v>End of Life</v>
      </c>
      <c r="K5668" s="261">
        <f t="shared" si="1904"/>
        <v>0</v>
      </c>
      <c r="L5668" s="253">
        <f t="shared" si="1902"/>
        <v>0</v>
      </c>
      <c r="M5668" s="19" t="s">
        <v>4</v>
      </c>
      <c r="O5668" s="32" t="str">
        <f t="shared" si="1905"/>
        <v>E390</v>
      </c>
      <c r="P5668" s="318"/>
      <c r="T5668" s="19" t="s">
        <v>4</v>
      </c>
    </row>
    <row r="5669" spans="1:20" outlineLevel="2" x14ac:dyDescent="0.25">
      <c r="A5669" s="23" t="s">
        <v>456</v>
      </c>
      <c r="B5669" s="23" t="str">
        <f t="shared" si="1903"/>
        <v>E3901 GEN LH, Dayton-9</v>
      </c>
      <c r="C5669" s="23" t="s">
        <v>1569</v>
      </c>
      <c r="D5669" s="23"/>
      <c r="E5669" s="45">
        <v>43373</v>
      </c>
      <c r="F5669" s="251">
        <v>0</v>
      </c>
      <c r="G5669" s="252" t="s">
        <v>4</v>
      </c>
      <c r="H5669" s="253">
        <v>0</v>
      </c>
      <c r="I5669" s="251"/>
      <c r="J5669" s="252" t="str">
        <f t="shared" si="1890"/>
        <v>End of Life</v>
      </c>
      <c r="K5669" s="261">
        <f t="shared" si="1904"/>
        <v>0</v>
      </c>
      <c r="L5669" s="253">
        <f t="shared" si="1902"/>
        <v>0</v>
      </c>
      <c r="M5669" s="19" t="s">
        <v>4</v>
      </c>
      <c r="O5669" s="32" t="str">
        <f t="shared" si="1905"/>
        <v>E390</v>
      </c>
      <c r="P5669" s="318"/>
      <c r="T5669" s="19" t="s">
        <v>4</v>
      </c>
    </row>
    <row r="5670" spans="1:20" outlineLevel="2" x14ac:dyDescent="0.25">
      <c r="A5670" s="23" t="s">
        <v>456</v>
      </c>
      <c r="B5670" s="23" t="str">
        <f t="shared" si="1903"/>
        <v>E3901 GEN LH, Dayton-10</v>
      </c>
      <c r="C5670" s="23" t="s">
        <v>1569</v>
      </c>
      <c r="D5670" s="23"/>
      <c r="E5670" s="45">
        <v>43404</v>
      </c>
      <c r="F5670" s="251">
        <v>0</v>
      </c>
      <c r="G5670" s="252" t="s">
        <v>4</v>
      </c>
      <c r="H5670" s="253">
        <v>0</v>
      </c>
      <c r="I5670" s="251"/>
      <c r="J5670" s="252" t="str">
        <f t="shared" si="1890"/>
        <v>End of Life</v>
      </c>
      <c r="K5670" s="261">
        <f t="shared" si="1904"/>
        <v>0</v>
      </c>
      <c r="L5670" s="253">
        <f t="shared" si="1902"/>
        <v>0</v>
      </c>
      <c r="M5670" s="19" t="s">
        <v>4</v>
      </c>
      <c r="O5670" s="32" t="str">
        <f t="shared" si="1905"/>
        <v>E390</v>
      </c>
      <c r="P5670" s="318"/>
      <c r="T5670" s="19" t="s">
        <v>4</v>
      </c>
    </row>
    <row r="5671" spans="1:20" outlineLevel="2" x14ac:dyDescent="0.25">
      <c r="A5671" s="23" t="s">
        <v>456</v>
      </c>
      <c r="B5671" s="23" t="str">
        <f t="shared" si="1903"/>
        <v>E3901 GEN LH, Dayton-11</v>
      </c>
      <c r="C5671" s="23" t="s">
        <v>1569</v>
      </c>
      <c r="D5671" s="23"/>
      <c r="E5671" s="45">
        <v>43434</v>
      </c>
      <c r="F5671" s="251">
        <v>0</v>
      </c>
      <c r="G5671" s="252" t="s">
        <v>4</v>
      </c>
      <c r="H5671" s="253">
        <v>0</v>
      </c>
      <c r="I5671" s="251"/>
      <c r="J5671" s="252" t="str">
        <f t="shared" si="1890"/>
        <v>End of Life</v>
      </c>
      <c r="K5671" s="261">
        <f t="shared" si="1904"/>
        <v>0</v>
      </c>
      <c r="L5671" s="253">
        <f t="shared" si="1902"/>
        <v>0</v>
      </c>
      <c r="M5671" s="19" t="s">
        <v>4</v>
      </c>
      <c r="O5671" s="32" t="str">
        <f t="shared" si="1905"/>
        <v>E390</v>
      </c>
      <c r="P5671" s="318"/>
      <c r="T5671" s="19" t="s">
        <v>4</v>
      </c>
    </row>
    <row r="5672" spans="1:20" outlineLevel="2" x14ac:dyDescent="0.25">
      <c r="A5672" s="23" t="s">
        <v>456</v>
      </c>
      <c r="B5672" s="23" t="str">
        <f t="shared" si="1903"/>
        <v>E3901 GEN LH, Dayton-12</v>
      </c>
      <c r="C5672" s="23" t="s">
        <v>1569</v>
      </c>
      <c r="D5672" s="23"/>
      <c r="E5672" s="45">
        <v>43465</v>
      </c>
      <c r="F5672" s="251">
        <v>0</v>
      </c>
      <c r="G5672" s="252" t="s">
        <v>4</v>
      </c>
      <c r="H5672" s="253">
        <v>0</v>
      </c>
      <c r="I5672" s="251"/>
      <c r="J5672" s="252" t="str">
        <f t="shared" si="1890"/>
        <v>End of Life</v>
      </c>
      <c r="K5672" s="261">
        <f t="shared" si="1904"/>
        <v>0</v>
      </c>
      <c r="L5672" s="253">
        <f t="shared" si="1902"/>
        <v>0</v>
      </c>
      <c r="M5672" s="19" t="s">
        <v>4</v>
      </c>
      <c r="O5672" s="32" t="str">
        <f t="shared" si="1905"/>
        <v>E390</v>
      </c>
      <c r="P5672" s="318"/>
      <c r="T5672" s="19" t="s">
        <v>4</v>
      </c>
    </row>
    <row r="5673" spans="1:20" s="19" customFormat="1" ht="15.75" outlineLevel="1" thickBot="1" x14ac:dyDescent="0.3">
      <c r="A5673" s="44" t="s">
        <v>1059</v>
      </c>
      <c r="B5673" s="32"/>
      <c r="C5673" s="40" t="s">
        <v>1237</v>
      </c>
      <c r="D5673" s="32"/>
      <c r="E5673" s="104" t="s">
        <v>1266</v>
      </c>
      <c r="F5673" s="34"/>
      <c r="G5673" s="32"/>
      <c r="H5673" s="41">
        <f>SUBTOTAL(9,H5661:H5672)</f>
        <v>368.72</v>
      </c>
      <c r="I5673" s="34"/>
      <c r="J5673" s="32">
        <f t="shared" si="1890"/>
        <v>0</v>
      </c>
      <c r="K5673" s="41">
        <f>SUBTOTAL(9,K5661:K5672)</f>
        <v>368.72</v>
      </c>
      <c r="L5673" s="41">
        <f t="shared" si="1902"/>
        <v>0</v>
      </c>
      <c r="O5673" s="32" t="str">
        <f>LEFT(A5673,5)</f>
        <v>E3901</v>
      </c>
      <c r="P5673" s="318">
        <f>-L5673/2</f>
        <v>0</v>
      </c>
    </row>
    <row r="5674" spans="1:20" ht="15.75" outlineLevel="2" thickTop="1" x14ac:dyDescent="0.25">
      <c r="A5674" s="345" t="s">
        <v>457</v>
      </c>
      <c r="B5674" s="345" t="str">
        <f t="shared" ref="B5674:B5685" si="1906">CONCATENATE(A5674,"-",MONTH(E5674))</f>
        <v>E3911 GEN Off F&amp;E Sumas OP old-1</v>
      </c>
      <c r="C5674" s="345" t="s">
        <v>1230</v>
      </c>
      <c r="D5674" s="345"/>
      <c r="E5674" s="346">
        <v>43131</v>
      </c>
      <c r="F5674" s="347">
        <v>14337.43</v>
      </c>
      <c r="G5674" s="348" t="s">
        <v>4</v>
      </c>
      <c r="H5674" s="349">
        <v>238.96</v>
      </c>
      <c r="I5674" s="347"/>
      <c r="J5674" s="348" t="str">
        <f t="shared" si="1890"/>
        <v>End of Life</v>
      </c>
      <c r="K5674" s="350">
        <f t="shared" ref="K5674:K5685" si="1907">$H$5685</f>
        <v>0</v>
      </c>
      <c r="L5674" s="349">
        <f t="shared" si="1902"/>
        <v>-238.96</v>
      </c>
      <c r="M5674" s="19" t="s">
        <v>1554</v>
      </c>
      <c r="O5674" s="32" t="str">
        <f t="shared" ref="O5674:O5685" si="1908">LEFT(A5674,4)</f>
        <v>E391</v>
      </c>
      <c r="P5674" s="318"/>
      <c r="T5674" s="19" t="s">
        <v>4</v>
      </c>
    </row>
    <row r="5675" spans="1:20" outlineLevel="2" x14ac:dyDescent="0.25">
      <c r="A5675" s="345" t="s">
        <v>457</v>
      </c>
      <c r="B5675" s="345" t="str">
        <f t="shared" si="1906"/>
        <v>E3911 GEN Off F&amp;E Sumas OP old-2</v>
      </c>
      <c r="C5675" s="345" t="s">
        <v>1230</v>
      </c>
      <c r="D5675" s="345"/>
      <c r="E5675" s="346">
        <v>43159</v>
      </c>
      <c r="F5675" s="347">
        <v>14098.47</v>
      </c>
      <c r="G5675" s="348" t="s">
        <v>4</v>
      </c>
      <c r="H5675" s="349">
        <v>238.96</v>
      </c>
      <c r="I5675" s="347"/>
      <c r="J5675" s="348" t="str">
        <f t="shared" si="1890"/>
        <v>End of Life</v>
      </c>
      <c r="K5675" s="350">
        <f t="shared" si="1907"/>
        <v>0</v>
      </c>
      <c r="L5675" s="349">
        <f t="shared" si="1902"/>
        <v>-238.96</v>
      </c>
      <c r="M5675" s="19" t="s">
        <v>1554</v>
      </c>
      <c r="O5675" s="32" t="str">
        <f t="shared" si="1908"/>
        <v>E391</v>
      </c>
      <c r="P5675" s="318"/>
      <c r="T5675" s="19" t="s">
        <v>4</v>
      </c>
    </row>
    <row r="5676" spans="1:20" outlineLevel="2" x14ac:dyDescent="0.25">
      <c r="A5676" s="345" t="s">
        <v>457</v>
      </c>
      <c r="B5676" s="345" t="str">
        <f t="shared" si="1906"/>
        <v>E3911 GEN Off F&amp;E Sumas OP old-3</v>
      </c>
      <c r="C5676" s="345" t="s">
        <v>1230</v>
      </c>
      <c r="D5676" s="345"/>
      <c r="E5676" s="346">
        <v>43190</v>
      </c>
      <c r="F5676" s="347">
        <v>13859.51</v>
      </c>
      <c r="G5676" s="348" t="s">
        <v>4</v>
      </c>
      <c r="H5676" s="349">
        <v>238.96</v>
      </c>
      <c r="I5676" s="347"/>
      <c r="J5676" s="348" t="str">
        <f t="shared" si="1890"/>
        <v>End of Life</v>
      </c>
      <c r="K5676" s="350">
        <f t="shared" si="1907"/>
        <v>0</v>
      </c>
      <c r="L5676" s="349">
        <f t="shared" si="1902"/>
        <v>-238.96</v>
      </c>
      <c r="M5676" s="19" t="s">
        <v>1554</v>
      </c>
      <c r="O5676" s="32" t="str">
        <f t="shared" si="1908"/>
        <v>E391</v>
      </c>
      <c r="P5676" s="318"/>
      <c r="T5676" s="19" t="s">
        <v>4</v>
      </c>
    </row>
    <row r="5677" spans="1:20" outlineLevel="2" x14ac:dyDescent="0.25">
      <c r="A5677" s="345" t="s">
        <v>457</v>
      </c>
      <c r="B5677" s="345" t="str">
        <f t="shared" si="1906"/>
        <v>E3911 GEN Off F&amp;E Sumas OP old-4</v>
      </c>
      <c r="C5677" s="345" t="s">
        <v>1230</v>
      </c>
      <c r="D5677" s="345"/>
      <c r="E5677" s="346">
        <v>43220</v>
      </c>
      <c r="F5677" s="347">
        <v>13620.55</v>
      </c>
      <c r="G5677" s="348" t="s">
        <v>4</v>
      </c>
      <c r="H5677" s="349">
        <v>238.96</v>
      </c>
      <c r="I5677" s="347"/>
      <c r="J5677" s="348" t="str">
        <f t="shared" si="1890"/>
        <v>End of Life</v>
      </c>
      <c r="K5677" s="350">
        <f t="shared" si="1907"/>
        <v>0</v>
      </c>
      <c r="L5677" s="349">
        <f t="shared" si="1902"/>
        <v>-238.96</v>
      </c>
      <c r="M5677" s="19" t="s">
        <v>1554</v>
      </c>
      <c r="O5677" s="32" t="str">
        <f t="shared" si="1908"/>
        <v>E391</v>
      </c>
      <c r="P5677" s="318"/>
      <c r="T5677" s="19" t="s">
        <v>4</v>
      </c>
    </row>
    <row r="5678" spans="1:20" outlineLevel="2" x14ac:dyDescent="0.25">
      <c r="A5678" s="345" t="s">
        <v>457</v>
      </c>
      <c r="B5678" s="345" t="str">
        <f t="shared" si="1906"/>
        <v>E3911 GEN Off F&amp;E Sumas OP old-5</v>
      </c>
      <c r="C5678" s="345" t="s">
        <v>1230</v>
      </c>
      <c r="D5678" s="345"/>
      <c r="E5678" s="346">
        <v>43251</v>
      </c>
      <c r="F5678" s="347">
        <v>13381.59</v>
      </c>
      <c r="G5678" s="348" t="s">
        <v>4</v>
      </c>
      <c r="H5678" s="349">
        <v>238.96</v>
      </c>
      <c r="I5678" s="347"/>
      <c r="J5678" s="348" t="str">
        <f t="shared" ref="J5678:J5741" si="1909">G5678</f>
        <v>End of Life</v>
      </c>
      <c r="K5678" s="350">
        <f t="shared" si="1907"/>
        <v>0</v>
      </c>
      <c r="L5678" s="349">
        <f t="shared" si="1902"/>
        <v>-238.96</v>
      </c>
      <c r="M5678" s="19" t="s">
        <v>1554</v>
      </c>
      <c r="O5678" s="32" t="str">
        <f t="shared" si="1908"/>
        <v>E391</v>
      </c>
      <c r="P5678" s="318"/>
      <c r="T5678" s="19" t="s">
        <v>4</v>
      </c>
    </row>
    <row r="5679" spans="1:20" outlineLevel="2" x14ac:dyDescent="0.25">
      <c r="A5679" s="345" t="s">
        <v>457</v>
      </c>
      <c r="B5679" s="345" t="str">
        <f t="shared" si="1906"/>
        <v>E3911 GEN Off F&amp;E Sumas OP old-6</v>
      </c>
      <c r="C5679" s="345" t="s">
        <v>1230</v>
      </c>
      <c r="D5679" s="345"/>
      <c r="E5679" s="346">
        <v>43281</v>
      </c>
      <c r="F5679" s="347">
        <v>13142.63</v>
      </c>
      <c r="G5679" s="348" t="s">
        <v>4</v>
      </c>
      <c r="H5679" s="349">
        <v>238.96</v>
      </c>
      <c r="I5679" s="347"/>
      <c r="J5679" s="348" t="str">
        <f t="shared" si="1909"/>
        <v>End of Life</v>
      </c>
      <c r="K5679" s="350">
        <f t="shared" si="1907"/>
        <v>0</v>
      </c>
      <c r="L5679" s="349">
        <f t="shared" si="1902"/>
        <v>-238.96</v>
      </c>
      <c r="M5679" s="19" t="s">
        <v>1554</v>
      </c>
      <c r="O5679" s="32" t="str">
        <f t="shared" si="1908"/>
        <v>E391</v>
      </c>
      <c r="P5679" s="318"/>
      <c r="T5679" s="19" t="s">
        <v>4</v>
      </c>
    </row>
    <row r="5680" spans="1:20" outlineLevel="2" x14ac:dyDescent="0.25">
      <c r="A5680" s="345" t="s">
        <v>457</v>
      </c>
      <c r="B5680" s="345" t="str">
        <f t="shared" si="1906"/>
        <v>E3911 GEN Off F&amp;E Sumas OP old-7</v>
      </c>
      <c r="C5680" s="345" t="s">
        <v>1230</v>
      </c>
      <c r="D5680" s="345"/>
      <c r="E5680" s="346">
        <v>43312</v>
      </c>
      <c r="F5680" s="347">
        <v>0</v>
      </c>
      <c r="G5680" s="348" t="s">
        <v>4</v>
      </c>
      <c r="H5680" s="349">
        <v>0</v>
      </c>
      <c r="I5680" s="347"/>
      <c r="J5680" s="348" t="str">
        <f t="shared" si="1909"/>
        <v>End of Life</v>
      </c>
      <c r="K5680" s="350">
        <f t="shared" si="1907"/>
        <v>0</v>
      </c>
      <c r="L5680" s="349">
        <f t="shared" si="1902"/>
        <v>0</v>
      </c>
      <c r="M5680" s="19" t="s">
        <v>1554</v>
      </c>
      <c r="O5680" s="32" t="str">
        <f t="shared" si="1908"/>
        <v>E391</v>
      </c>
      <c r="P5680" s="318"/>
      <c r="T5680" s="19" t="s">
        <v>4</v>
      </c>
    </row>
    <row r="5681" spans="1:20" outlineLevel="2" x14ac:dyDescent="0.25">
      <c r="A5681" s="345" t="s">
        <v>457</v>
      </c>
      <c r="B5681" s="345" t="str">
        <f t="shared" si="1906"/>
        <v>E3911 GEN Off F&amp;E Sumas OP old-8</v>
      </c>
      <c r="C5681" s="345" t="s">
        <v>1230</v>
      </c>
      <c r="D5681" s="345"/>
      <c r="E5681" s="346">
        <v>43343</v>
      </c>
      <c r="F5681" s="347">
        <v>0</v>
      </c>
      <c r="G5681" s="348" t="s">
        <v>4</v>
      </c>
      <c r="H5681" s="349">
        <v>0</v>
      </c>
      <c r="I5681" s="347"/>
      <c r="J5681" s="348" t="str">
        <f t="shared" si="1909"/>
        <v>End of Life</v>
      </c>
      <c r="K5681" s="350">
        <f t="shared" si="1907"/>
        <v>0</v>
      </c>
      <c r="L5681" s="349">
        <f t="shared" si="1902"/>
        <v>0</v>
      </c>
      <c r="M5681" s="19" t="s">
        <v>1554</v>
      </c>
      <c r="O5681" s="32" t="str">
        <f t="shared" si="1908"/>
        <v>E391</v>
      </c>
      <c r="P5681" s="318"/>
      <c r="T5681" s="19" t="s">
        <v>4</v>
      </c>
    </row>
    <row r="5682" spans="1:20" outlineLevel="2" x14ac:dyDescent="0.25">
      <c r="A5682" s="345" t="s">
        <v>457</v>
      </c>
      <c r="B5682" s="345" t="str">
        <f t="shared" si="1906"/>
        <v>E3911 GEN Off F&amp;E Sumas OP old-9</v>
      </c>
      <c r="C5682" s="345" t="s">
        <v>1230</v>
      </c>
      <c r="D5682" s="345"/>
      <c r="E5682" s="346">
        <v>43373</v>
      </c>
      <c r="F5682" s="347">
        <v>0</v>
      </c>
      <c r="G5682" s="348" t="s">
        <v>4</v>
      </c>
      <c r="H5682" s="349">
        <v>0</v>
      </c>
      <c r="I5682" s="347"/>
      <c r="J5682" s="348" t="str">
        <f t="shared" si="1909"/>
        <v>End of Life</v>
      </c>
      <c r="K5682" s="350">
        <f t="shared" si="1907"/>
        <v>0</v>
      </c>
      <c r="L5682" s="349">
        <f t="shared" si="1902"/>
        <v>0</v>
      </c>
      <c r="M5682" s="19" t="s">
        <v>1554</v>
      </c>
      <c r="O5682" s="32" t="str">
        <f t="shared" si="1908"/>
        <v>E391</v>
      </c>
      <c r="P5682" s="318"/>
      <c r="T5682" s="19" t="s">
        <v>4</v>
      </c>
    </row>
    <row r="5683" spans="1:20" outlineLevel="2" x14ac:dyDescent="0.25">
      <c r="A5683" s="345" t="s">
        <v>457</v>
      </c>
      <c r="B5683" s="345" t="str">
        <f t="shared" si="1906"/>
        <v>E3911 GEN Off F&amp;E Sumas OP old-10</v>
      </c>
      <c r="C5683" s="345" t="s">
        <v>1230</v>
      </c>
      <c r="D5683" s="345"/>
      <c r="E5683" s="346">
        <v>43404</v>
      </c>
      <c r="F5683" s="347">
        <v>0</v>
      </c>
      <c r="G5683" s="348" t="s">
        <v>4</v>
      </c>
      <c r="H5683" s="349">
        <v>0</v>
      </c>
      <c r="I5683" s="347"/>
      <c r="J5683" s="348" t="str">
        <f t="shared" si="1909"/>
        <v>End of Life</v>
      </c>
      <c r="K5683" s="350">
        <f t="shared" si="1907"/>
        <v>0</v>
      </c>
      <c r="L5683" s="349">
        <f t="shared" si="1902"/>
        <v>0</v>
      </c>
      <c r="M5683" s="19" t="s">
        <v>1554</v>
      </c>
      <c r="O5683" s="32" t="str">
        <f t="shared" si="1908"/>
        <v>E391</v>
      </c>
      <c r="P5683" s="318"/>
      <c r="T5683" s="19" t="s">
        <v>4</v>
      </c>
    </row>
    <row r="5684" spans="1:20" outlineLevel="2" x14ac:dyDescent="0.25">
      <c r="A5684" s="345" t="s">
        <v>457</v>
      </c>
      <c r="B5684" s="345" t="str">
        <f t="shared" si="1906"/>
        <v>E3911 GEN Off F&amp;E Sumas OP old-11</v>
      </c>
      <c r="C5684" s="345" t="s">
        <v>1230</v>
      </c>
      <c r="D5684" s="345"/>
      <c r="E5684" s="346">
        <v>43434</v>
      </c>
      <c r="F5684" s="347">
        <v>0</v>
      </c>
      <c r="G5684" s="348" t="s">
        <v>4</v>
      </c>
      <c r="H5684" s="349">
        <v>0</v>
      </c>
      <c r="I5684" s="347"/>
      <c r="J5684" s="348" t="str">
        <f t="shared" si="1909"/>
        <v>End of Life</v>
      </c>
      <c r="K5684" s="350">
        <f t="shared" si="1907"/>
        <v>0</v>
      </c>
      <c r="L5684" s="349">
        <f t="shared" si="1902"/>
        <v>0</v>
      </c>
      <c r="M5684" s="19" t="s">
        <v>1554</v>
      </c>
      <c r="O5684" s="32" t="str">
        <f t="shared" si="1908"/>
        <v>E391</v>
      </c>
      <c r="P5684" s="318"/>
      <c r="T5684" s="19" t="s">
        <v>4</v>
      </c>
    </row>
    <row r="5685" spans="1:20" outlineLevel="2" x14ac:dyDescent="0.25">
      <c r="A5685" s="345" t="s">
        <v>457</v>
      </c>
      <c r="B5685" s="345" t="str">
        <f t="shared" si="1906"/>
        <v>E3911 GEN Off F&amp;E Sumas OP old-12</v>
      </c>
      <c r="C5685" s="345" t="s">
        <v>1230</v>
      </c>
      <c r="D5685" s="345"/>
      <c r="E5685" s="346">
        <v>43465</v>
      </c>
      <c r="F5685" s="347">
        <v>0</v>
      </c>
      <c r="G5685" s="348" t="s">
        <v>4</v>
      </c>
      <c r="H5685" s="349">
        <v>0</v>
      </c>
      <c r="I5685" s="347"/>
      <c r="J5685" s="348" t="str">
        <f t="shared" si="1909"/>
        <v>End of Life</v>
      </c>
      <c r="K5685" s="350">
        <f t="shared" si="1907"/>
        <v>0</v>
      </c>
      <c r="L5685" s="349">
        <f t="shared" si="1902"/>
        <v>0</v>
      </c>
      <c r="M5685" s="19" t="s">
        <v>1554</v>
      </c>
      <c r="O5685" s="32" t="str">
        <f t="shared" si="1908"/>
        <v>E391</v>
      </c>
      <c r="P5685" s="318"/>
      <c r="T5685" s="19" t="s">
        <v>4</v>
      </c>
    </row>
    <row r="5686" spans="1:20" s="19" customFormat="1" ht="15.75" outlineLevel="1" thickBot="1" x14ac:dyDescent="0.3">
      <c r="A5686" s="28" t="s">
        <v>1060</v>
      </c>
      <c r="C5686" s="20" t="s">
        <v>1237</v>
      </c>
      <c r="E5686" s="104" t="s">
        <v>1266</v>
      </c>
      <c r="F5686" s="29"/>
      <c r="G5686" s="32"/>
      <c r="H5686" s="41">
        <f>SUBTOTAL(9,H5674:H5685)</f>
        <v>1433.76</v>
      </c>
      <c r="I5686" s="29"/>
      <c r="J5686" s="32">
        <f t="shared" si="1909"/>
        <v>0</v>
      </c>
      <c r="K5686" s="41">
        <f>SUBTOTAL(9,K5674:K5685)</f>
        <v>0</v>
      </c>
      <c r="L5686" s="41">
        <f t="shared" si="1902"/>
        <v>-1433.76</v>
      </c>
      <c r="O5686" s="32" t="str">
        <f>LEFT(A5686,5)</f>
        <v>E3911</v>
      </c>
      <c r="P5686" s="318">
        <f>-L5686/2</f>
        <v>716.88</v>
      </c>
    </row>
    <row r="5687" spans="1:20" ht="15.75" outlineLevel="2" thickTop="1" x14ac:dyDescent="0.25">
      <c r="A5687" t="s">
        <v>458</v>
      </c>
      <c r="B5687" t="str">
        <f t="shared" ref="B5687:B5698" si="1910">CONCATENATE(A5687,"-",MONTH(E5687))</f>
        <v>E3911 GEN Off Furn &amp; Eq, LSR-1</v>
      </c>
      <c r="C5687" s="19" t="s">
        <v>1230</v>
      </c>
      <c r="E5687" s="27">
        <v>43131</v>
      </c>
      <c r="F5687" s="249">
        <v>470533.53</v>
      </c>
      <c r="G5687" s="67">
        <v>0.05</v>
      </c>
      <c r="H5687" s="250">
        <v>1960.56</v>
      </c>
      <c r="I5687" s="249">
        <f t="shared" ref="I5687:I5698" si="1911">VLOOKUP(CONCATENATE(A5687,"-12"),$B$6:$F$7816,5,FALSE)</f>
        <v>470533.53</v>
      </c>
      <c r="J5687" s="67">
        <f t="shared" si="1909"/>
        <v>0.05</v>
      </c>
      <c r="K5687" s="259">
        <f t="shared" ref="K5687:K5698" si="1912">I5687*J5687/12</f>
        <v>1960.5563750000001</v>
      </c>
      <c r="L5687" s="250">
        <f t="shared" si="1902"/>
        <v>0</v>
      </c>
      <c r="M5687" s="19" t="s">
        <v>1260</v>
      </c>
      <c r="O5687" s="32" t="str">
        <f t="shared" ref="O5687:O5698" si="1913">LEFT(A5687,4)</f>
        <v>E391</v>
      </c>
      <c r="P5687" s="318"/>
      <c r="T5687" s="19" t="s">
        <v>1260</v>
      </c>
    </row>
    <row r="5688" spans="1:20" outlineLevel="2" x14ac:dyDescent="0.25">
      <c r="A5688" t="s">
        <v>458</v>
      </c>
      <c r="B5688" t="str">
        <f t="shared" si="1910"/>
        <v>E3911 GEN Off Furn &amp; Eq, LSR-2</v>
      </c>
      <c r="C5688" s="19" t="s">
        <v>1230</v>
      </c>
      <c r="E5688" s="27">
        <v>43159</v>
      </c>
      <c r="F5688" s="249">
        <v>470533.53</v>
      </c>
      <c r="G5688" s="67">
        <v>0.05</v>
      </c>
      <c r="H5688" s="250">
        <v>1960.56</v>
      </c>
      <c r="I5688" s="249">
        <f t="shared" si="1911"/>
        <v>470533.53</v>
      </c>
      <c r="J5688" s="67">
        <f t="shared" si="1909"/>
        <v>0.05</v>
      </c>
      <c r="K5688" s="259">
        <f t="shared" si="1912"/>
        <v>1960.5563750000001</v>
      </c>
      <c r="L5688" s="250">
        <f t="shared" si="1902"/>
        <v>0</v>
      </c>
      <c r="M5688" s="19" t="s">
        <v>1260</v>
      </c>
      <c r="O5688" s="32" t="str">
        <f t="shared" si="1913"/>
        <v>E391</v>
      </c>
      <c r="P5688" s="318"/>
      <c r="T5688" s="19" t="s">
        <v>1260</v>
      </c>
    </row>
    <row r="5689" spans="1:20" outlineLevel="2" x14ac:dyDescent="0.25">
      <c r="A5689" t="s">
        <v>458</v>
      </c>
      <c r="B5689" t="str">
        <f t="shared" si="1910"/>
        <v>E3911 GEN Off Furn &amp; Eq, LSR-3</v>
      </c>
      <c r="C5689" s="19" t="s">
        <v>1230</v>
      </c>
      <c r="E5689" s="27">
        <v>43190</v>
      </c>
      <c r="F5689" s="249">
        <v>470533.53</v>
      </c>
      <c r="G5689" s="67">
        <v>0.05</v>
      </c>
      <c r="H5689" s="250">
        <v>1960.56</v>
      </c>
      <c r="I5689" s="249">
        <f t="shared" si="1911"/>
        <v>470533.53</v>
      </c>
      <c r="J5689" s="67">
        <f t="shared" si="1909"/>
        <v>0.05</v>
      </c>
      <c r="K5689" s="259">
        <f t="shared" si="1912"/>
        <v>1960.5563750000001</v>
      </c>
      <c r="L5689" s="250">
        <f t="shared" si="1902"/>
        <v>0</v>
      </c>
      <c r="M5689" s="19" t="s">
        <v>1260</v>
      </c>
      <c r="O5689" s="32" t="str">
        <f t="shared" si="1913"/>
        <v>E391</v>
      </c>
      <c r="P5689" s="318"/>
      <c r="T5689" s="19" t="s">
        <v>1260</v>
      </c>
    </row>
    <row r="5690" spans="1:20" outlineLevel="2" x14ac:dyDescent="0.25">
      <c r="A5690" t="s">
        <v>458</v>
      </c>
      <c r="B5690" t="str">
        <f t="shared" si="1910"/>
        <v>E3911 GEN Off Furn &amp; Eq, LSR-4</v>
      </c>
      <c r="C5690" s="19" t="s">
        <v>1230</v>
      </c>
      <c r="E5690" s="27">
        <v>43220</v>
      </c>
      <c r="F5690" s="249">
        <v>470533.53</v>
      </c>
      <c r="G5690" s="67">
        <v>0.05</v>
      </c>
      <c r="H5690" s="250">
        <v>1960.56</v>
      </c>
      <c r="I5690" s="249">
        <f t="shared" si="1911"/>
        <v>470533.53</v>
      </c>
      <c r="J5690" s="67">
        <f t="shared" si="1909"/>
        <v>0.05</v>
      </c>
      <c r="K5690" s="259">
        <f t="shared" si="1912"/>
        <v>1960.5563750000001</v>
      </c>
      <c r="L5690" s="250">
        <f t="shared" si="1902"/>
        <v>0</v>
      </c>
      <c r="M5690" s="19" t="s">
        <v>1260</v>
      </c>
      <c r="O5690" s="32" t="str">
        <f t="shared" si="1913"/>
        <v>E391</v>
      </c>
      <c r="P5690" s="318"/>
      <c r="T5690" s="19" t="s">
        <v>1260</v>
      </c>
    </row>
    <row r="5691" spans="1:20" outlineLevel="2" x14ac:dyDescent="0.25">
      <c r="A5691" t="s">
        <v>458</v>
      </c>
      <c r="B5691" t="str">
        <f t="shared" si="1910"/>
        <v>E3911 GEN Off Furn &amp; Eq, LSR-5</v>
      </c>
      <c r="C5691" s="19" t="s">
        <v>1230</v>
      </c>
      <c r="E5691" s="27">
        <v>43251</v>
      </c>
      <c r="F5691" s="249">
        <v>470533.53</v>
      </c>
      <c r="G5691" s="67">
        <v>0.05</v>
      </c>
      <c r="H5691" s="250">
        <v>1960.56</v>
      </c>
      <c r="I5691" s="249">
        <f t="shared" si="1911"/>
        <v>470533.53</v>
      </c>
      <c r="J5691" s="67">
        <f t="shared" si="1909"/>
        <v>0.05</v>
      </c>
      <c r="K5691" s="259">
        <f t="shared" si="1912"/>
        <v>1960.5563750000001</v>
      </c>
      <c r="L5691" s="250">
        <f t="shared" si="1902"/>
        <v>0</v>
      </c>
      <c r="M5691" s="19" t="s">
        <v>1260</v>
      </c>
      <c r="O5691" s="32" t="str">
        <f t="shared" si="1913"/>
        <v>E391</v>
      </c>
      <c r="P5691" s="318"/>
      <c r="T5691" s="19" t="s">
        <v>1260</v>
      </c>
    </row>
    <row r="5692" spans="1:20" outlineLevel="2" x14ac:dyDescent="0.25">
      <c r="A5692" t="s">
        <v>458</v>
      </c>
      <c r="B5692" t="str">
        <f t="shared" si="1910"/>
        <v>E3911 GEN Off Furn &amp; Eq, LSR-6</v>
      </c>
      <c r="C5692" s="19" t="s">
        <v>1230</v>
      </c>
      <c r="E5692" s="27">
        <v>43281</v>
      </c>
      <c r="F5692" s="249">
        <v>470533.53</v>
      </c>
      <c r="G5692" s="67">
        <v>0.05</v>
      </c>
      <c r="H5692" s="250">
        <v>1960.56</v>
      </c>
      <c r="I5692" s="249">
        <f t="shared" si="1911"/>
        <v>470533.53</v>
      </c>
      <c r="J5692" s="67">
        <f t="shared" si="1909"/>
        <v>0.05</v>
      </c>
      <c r="K5692" s="259">
        <f t="shared" si="1912"/>
        <v>1960.5563750000001</v>
      </c>
      <c r="L5692" s="250">
        <f t="shared" si="1902"/>
        <v>0</v>
      </c>
      <c r="M5692" s="19" t="s">
        <v>1260</v>
      </c>
      <c r="O5692" s="32" t="str">
        <f t="shared" si="1913"/>
        <v>E391</v>
      </c>
      <c r="P5692" s="318"/>
      <c r="T5692" s="19" t="s">
        <v>1260</v>
      </c>
    </row>
    <row r="5693" spans="1:20" outlineLevel="2" x14ac:dyDescent="0.25">
      <c r="A5693" t="s">
        <v>458</v>
      </c>
      <c r="B5693" t="str">
        <f t="shared" si="1910"/>
        <v>E3911 GEN Off Furn &amp; Eq, LSR-7</v>
      </c>
      <c r="C5693" s="19" t="s">
        <v>1230</v>
      </c>
      <c r="E5693" s="27">
        <v>43312</v>
      </c>
      <c r="F5693" s="249">
        <v>470533.53</v>
      </c>
      <c r="G5693" s="67">
        <v>0.05</v>
      </c>
      <c r="H5693" s="250">
        <v>1960.56</v>
      </c>
      <c r="I5693" s="249">
        <f t="shared" si="1911"/>
        <v>470533.53</v>
      </c>
      <c r="J5693" s="67">
        <f t="shared" si="1909"/>
        <v>0.05</v>
      </c>
      <c r="K5693" s="259">
        <f t="shared" si="1912"/>
        <v>1960.5563750000001</v>
      </c>
      <c r="L5693" s="250">
        <f t="shared" si="1902"/>
        <v>0</v>
      </c>
      <c r="M5693" s="19" t="s">
        <v>1260</v>
      </c>
      <c r="O5693" s="32" t="str">
        <f t="shared" si="1913"/>
        <v>E391</v>
      </c>
      <c r="P5693" s="318"/>
      <c r="T5693" s="19" t="s">
        <v>1260</v>
      </c>
    </row>
    <row r="5694" spans="1:20" outlineLevel="2" x14ac:dyDescent="0.25">
      <c r="A5694" t="s">
        <v>458</v>
      </c>
      <c r="B5694" t="str">
        <f t="shared" si="1910"/>
        <v>E3911 GEN Off Furn &amp; Eq, LSR-8</v>
      </c>
      <c r="C5694" s="19" t="s">
        <v>1230</v>
      </c>
      <c r="E5694" s="27">
        <v>43343</v>
      </c>
      <c r="F5694" s="249">
        <v>470533.53</v>
      </c>
      <c r="G5694" s="67">
        <v>0.05</v>
      </c>
      <c r="H5694" s="250">
        <v>1960.56</v>
      </c>
      <c r="I5694" s="249">
        <f t="shared" si="1911"/>
        <v>470533.53</v>
      </c>
      <c r="J5694" s="67">
        <f t="shared" si="1909"/>
        <v>0.05</v>
      </c>
      <c r="K5694" s="259">
        <f t="shared" si="1912"/>
        <v>1960.5563750000001</v>
      </c>
      <c r="L5694" s="250">
        <f t="shared" si="1902"/>
        <v>0</v>
      </c>
      <c r="M5694" s="19" t="s">
        <v>1260</v>
      </c>
      <c r="O5694" s="32" t="str">
        <f t="shared" si="1913"/>
        <v>E391</v>
      </c>
      <c r="P5694" s="318"/>
      <c r="T5694" s="19" t="s">
        <v>1260</v>
      </c>
    </row>
    <row r="5695" spans="1:20" outlineLevel="2" x14ac:dyDescent="0.25">
      <c r="A5695" t="s">
        <v>458</v>
      </c>
      <c r="B5695" t="str">
        <f t="shared" si="1910"/>
        <v>E3911 GEN Off Furn &amp; Eq, LSR-9</v>
      </c>
      <c r="C5695" s="19" t="s">
        <v>1230</v>
      </c>
      <c r="E5695" s="27">
        <v>43373</v>
      </c>
      <c r="F5695" s="249">
        <v>470533.53</v>
      </c>
      <c r="G5695" s="67">
        <v>0.05</v>
      </c>
      <c r="H5695" s="250">
        <v>1960.56</v>
      </c>
      <c r="I5695" s="249">
        <f t="shared" si="1911"/>
        <v>470533.53</v>
      </c>
      <c r="J5695" s="67">
        <f t="shared" si="1909"/>
        <v>0.05</v>
      </c>
      <c r="K5695" s="259">
        <f t="shared" si="1912"/>
        <v>1960.5563750000001</v>
      </c>
      <c r="L5695" s="250">
        <f t="shared" si="1902"/>
        <v>0</v>
      </c>
      <c r="M5695" s="19" t="s">
        <v>1260</v>
      </c>
      <c r="O5695" s="32" t="str">
        <f t="shared" si="1913"/>
        <v>E391</v>
      </c>
      <c r="P5695" s="318"/>
      <c r="T5695" s="19" t="s">
        <v>1260</v>
      </c>
    </row>
    <row r="5696" spans="1:20" outlineLevel="2" x14ac:dyDescent="0.25">
      <c r="A5696" t="s">
        <v>458</v>
      </c>
      <c r="B5696" t="str">
        <f t="shared" si="1910"/>
        <v>E3911 GEN Off Furn &amp; Eq, LSR-10</v>
      </c>
      <c r="C5696" s="19" t="s">
        <v>1230</v>
      </c>
      <c r="E5696" s="27">
        <v>43404</v>
      </c>
      <c r="F5696" s="249">
        <v>470533.53</v>
      </c>
      <c r="G5696" s="67">
        <v>0.05</v>
      </c>
      <c r="H5696" s="250">
        <v>1960.56</v>
      </c>
      <c r="I5696" s="249">
        <f t="shared" si="1911"/>
        <v>470533.53</v>
      </c>
      <c r="J5696" s="67">
        <f t="shared" si="1909"/>
        <v>0.05</v>
      </c>
      <c r="K5696" s="259">
        <f t="shared" si="1912"/>
        <v>1960.5563750000001</v>
      </c>
      <c r="L5696" s="250">
        <f t="shared" si="1902"/>
        <v>0</v>
      </c>
      <c r="M5696" s="19" t="s">
        <v>1260</v>
      </c>
      <c r="O5696" s="32" t="str">
        <f t="shared" si="1913"/>
        <v>E391</v>
      </c>
      <c r="P5696" s="318"/>
      <c r="T5696" s="19" t="s">
        <v>1260</v>
      </c>
    </row>
    <row r="5697" spans="1:20" outlineLevel="2" x14ac:dyDescent="0.25">
      <c r="A5697" t="s">
        <v>458</v>
      </c>
      <c r="B5697" t="str">
        <f t="shared" si="1910"/>
        <v>E3911 GEN Off Furn &amp; Eq, LSR-11</v>
      </c>
      <c r="C5697" s="19" t="s">
        <v>1230</v>
      </c>
      <c r="E5697" s="27">
        <v>43434</v>
      </c>
      <c r="F5697" s="249">
        <v>470533.53</v>
      </c>
      <c r="G5697" s="67">
        <v>0.05</v>
      </c>
      <c r="H5697" s="250">
        <v>1960.56</v>
      </c>
      <c r="I5697" s="249">
        <f t="shared" si="1911"/>
        <v>470533.53</v>
      </c>
      <c r="J5697" s="67">
        <f t="shared" si="1909"/>
        <v>0.05</v>
      </c>
      <c r="K5697" s="259">
        <f t="shared" si="1912"/>
        <v>1960.5563750000001</v>
      </c>
      <c r="L5697" s="250">
        <f t="shared" si="1902"/>
        <v>0</v>
      </c>
      <c r="M5697" s="19" t="s">
        <v>1260</v>
      </c>
      <c r="O5697" s="32" t="str">
        <f t="shared" si="1913"/>
        <v>E391</v>
      </c>
      <c r="P5697" s="318"/>
      <c r="T5697" s="19" t="s">
        <v>1260</v>
      </c>
    </row>
    <row r="5698" spans="1:20" outlineLevel="2" x14ac:dyDescent="0.25">
      <c r="A5698" t="s">
        <v>458</v>
      </c>
      <c r="B5698" t="str">
        <f t="shared" si="1910"/>
        <v>E3911 GEN Off Furn &amp; Eq, LSR-12</v>
      </c>
      <c r="C5698" s="19" t="s">
        <v>1230</v>
      </c>
      <c r="E5698" s="27">
        <v>43465</v>
      </c>
      <c r="F5698" s="249">
        <v>470533.53</v>
      </c>
      <c r="G5698" s="67">
        <v>0.05</v>
      </c>
      <c r="H5698" s="250">
        <v>1960.56</v>
      </c>
      <c r="I5698" s="249">
        <f t="shared" si="1911"/>
        <v>470533.53</v>
      </c>
      <c r="J5698" s="67">
        <f t="shared" si="1909"/>
        <v>0.05</v>
      </c>
      <c r="K5698" s="259">
        <f t="shared" si="1912"/>
        <v>1960.5563750000001</v>
      </c>
      <c r="L5698" s="250">
        <f t="shared" si="1902"/>
        <v>0</v>
      </c>
      <c r="M5698" s="19" t="s">
        <v>1260</v>
      </c>
      <c r="O5698" s="32" t="str">
        <f t="shared" si="1913"/>
        <v>E391</v>
      </c>
      <c r="P5698" s="318"/>
      <c r="T5698" s="19" t="s">
        <v>1260</v>
      </c>
    </row>
    <row r="5699" spans="1:20" s="19" customFormat="1" ht="15.75" outlineLevel="1" thickBot="1" x14ac:dyDescent="0.3">
      <c r="A5699" s="28" t="s">
        <v>1061</v>
      </c>
      <c r="C5699" s="20" t="s">
        <v>1237</v>
      </c>
      <c r="E5699" s="104" t="s">
        <v>1266</v>
      </c>
      <c r="F5699" s="29"/>
      <c r="G5699" s="30"/>
      <c r="H5699" s="41">
        <f>SUBTOTAL(9,H5687:H5698)</f>
        <v>23526.720000000001</v>
      </c>
      <c r="I5699" s="29"/>
      <c r="J5699" s="30">
        <f t="shared" si="1909"/>
        <v>0</v>
      </c>
      <c r="K5699" s="41">
        <f>SUBTOTAL(9,K5687:K5698)</f>
        <v>23526.676500000001</v>
      </c>
      <c r="L5699" s="41">
        <f t="shared" si="1902"/>
        <v>-0.04</v>
      </c>
      <c r="O5699" s="32" t="str">
        <f>LEFT(A5699,5)</f>
        <v>E3911</v>
      </c>
      <c r="P5699" s="318">
        <f>-L5699/2</f>
        <v>0.02</v>
      </c>
    </row>
    <row r="5700" spans="1:20" ht="15.75" outlineLevel="2" thickTop="1" x14ac:dyDescent="0.25">
      <c r="A5700" t="s">
        <v>459</v>
      </c>
      <c r="B5700" t="str">
        <f t="shared" ref="B5700:B5711" si="1914">CONCATENATE(A5700,"-",MONTH(E5700))</f>
        <v>E3911 GEN Off Furn &amp; Eq, MTF OP-1</v>
      </c>
      <c r="C5700" s="19" t="s">
        <v>1230</v>
      </c>
      <c r="E5700" s="27">
        <v>43131</v>
      </c>
      <c r="F5700" s="249">
        <v>2891.16</v>
      </c>
      <c r="G5700" s="67">
        <v>0.05</v>
      </c>
      <c r="H5700" s="250">
        <v>12.05</v>
      </c>
      <c r="I5700" s="249">
        <f t="shared" ref="I5700:I5711" si="1915">VLOOKUP(CONCATENATE(A5700,"-12"),$B$6:$F$7816,5,FALSE)</f>
        <v>2891.16</v>
      </c>
      <c r="J5700" s="67">
        <f t="shared" si="1909"/>
        <v>0.05</v>
      </c>
      <c r="K5700" s="259">
        <f t="shared" ref="K5700:K5711" si="1916">I5700*J5700/12</f>
        <v>12.0465</v>
      </c>
      <c r="L5700" s="250">
        <f t="shared" si="1902"/>
        <v>0</v>
      </c>
      <c r="M5700" s="19" t="s">
        <v>1260</v>
      </c>
      <c r="O5700" s="32" t="str">
        <f t="shared" ref="O5700:O5711" si="1917">LEFT(A5700,4)</f>
        <v>E391</v>
      </c>
      <c r="P5700" s="318"/>
      <c r="T5700" s="19" t="s">
        <v>1260</v>
      </c>
    </row>
    <row r="5701" spans="1:20" outlineLevel="2" x14ac:dyDescent="0.25">
      <c r="A5701" t="s">
        <v>459</v>
      </c>
      <c r="B5701" t="str">
        <f t="shared" si="1914"/>
        <v>E3911 GEN Off Furn &amp; Eq, MTF OP-2</v>
      </c>
      <c r="C5701" s="19" t="s">
        <v>1230</v>
      </c>
      <c r="E5701" s="27">
        <v>43159</v>
      </c>
      <c r="F5701" s="249">
        <v>2891.16</v>
      </c>
      <c r="G5701" s="67">
        <v>0.05</v>
      </c>
      <c r="H5701" s="250">
        <v>12.05</v>
      </c>
      <c r="I5701" s="249">
        <f t="shared" si="1915"/>
        <v>2891.16</v>
      </c>
      <c r="J5701" s="67">
        <f t="shared" si="1909"/>
        <v>0.05</v>
      </c>
      <c r="K5701" s="259">
        <f t="shared" si="1916"/>
        <v>12.0465</v>
      </c>
      <c r="L5701" s="250">
        <f t="shared" si="1902"/>
        <v>0</v>
      </c>
      <c r="M5701" s="19" t="s">
        <v>1260</v>
      </c>
      <c r="O5701" s="32" t="str">
        <f t="shared" si="1917"/>
        <v>E391</v>
      </c>
      <c r="P5701" s="318"/>
      <c r="T5701" s="19" t="s">
        <v>1260</v>
      </c>
    </row>
    <row r="5702" spans="1:20" outlineLevel="2" x14ac:dyDescent="0.25">
      <c r="A5702" t="s">
        <v>459</v>
      </c>
      <c r="B5702" t="str">
        <f t="shared" si="1914"/>
        <v>E3911 GEN Off Furn &amp; Eq, MTF OP-3</v>
      </c>
      <c r="C5702" s="19" t="s">
        <v>1230</v>
      </c>
      <c r="E5702" s="27">
        <v>43190</v>
      </c>
      <c r="F5702" s="249">
        <v>2891.16</v>
      </c>
      <c r="G5702" s="67">
        <v>0.05</v>
      </c>
      <c r="H5702" s="250">
        <v>12.05</v>
      </c>
      <c r="I5702" s="249">
        <f t="shared" si="1915"/>
        <v>2891.16</v>
      </c>
      <c r="J5702" s="67">
        <f t="shared" si="1909"/>
        <v>0.05</v>
      </c>
      <c r="K5702" s="259">
        <f t="shared" si="1916"/>
        <v>12.0465</v>
      </c>
      <c r="L5702" s="250">
        <f t="shared" si="1902"/>
        <v>0</v>
      </c>
      <c r="M5702" s="19" t="s">
        <v>1260</v>
      </c>
      <c r="O5702" s="32" t="str">
        <f t="shared" si="1917"/>
        <v>E391</v>
      </c>
      <c r="P5702" s="318"/>
      <c r="T5702" s="19" t="s">
        <v>1260</v>
      </c>
    </row>
    <row r="5703" spans="1:20" outlineLevel="2" x14ac:dyDescent="0.25">
      <c r="A5703" t="s">
        <v>459</v>
      </c>
      <c r="B5703" t="str">
        <f t="shared" si="1914"/>
        <v>E3911 GEN Off Furn &amp; Eq, MTF OP-4</v>
      </c>
      <c r="C5703" s="19" t="s">
        <v>1230</v>
      </c>
      <c r="E5703" s="27">
        <v>43220</v>
      </c>
      <c r="F5703" s="249">
        <v>2891.16</v>
      </c>
      <c r="G5703" s="67">
        <v>0.05</v>
      </c>
      <c r="H5703" s="250">
        <v>12.05</v>
      </c>
      <c r="I5703" s="249">
        <f t="shared" si="1915"/>
        <v>2891.16</v>
      </c>
      <c r="J5703" s="67">
        <f t="shared" si="1909"/>
        <v>0.05</v>
      </c>
      <c r="K5703" s="259">
        <f t="shared" si="1916"/>
        <v>12.0465</v>
      </c>
      <c r="L5703" s="250">
        <f t="shared" si="1902"/>
        <v>0</v>
      </c>
      <c r="M5703" s="19" t="s">
        <v>1260</v>
      </c>
      <c r="O5703" s="32" t="str">
        <f t="shared" si="1917"/>
        <v>E391</v>
      </c>
      <c r="P5703" s="318"/>
      <c r="T5703" s="19" t="s">
        <v>1260</v>
      </c>
    </row>
    <row r="5704" spans="1:20" outlineLevel="2" x14ac:dyDescent="0.25">
      <c r="A5704" t="s">
        <v>459</v>
      </c>
      <c r="B5704" t="str">
        <f t="shared" si="1914"/>
        <v>E3911 GEN Off Furn &amp; Eq, MTF OP-5</v>
      </c>
      <c r="C5704" s="19" t="s">
        <v>1230</v>
      </c>
      <c r="E5704" s="27">
        <v>43251</v>
      </c>
      <c r="F5704" s="249">
        <v>2891.16</v>
      </c>
      <c r="G5704" s="67">
        <v>0.05</v>
      </c>
      <c r="H5704" s="250">
        <v>12.05</v>
      </c>
      <c r="I5704" s="249">
        <f t="shared" si="1915"/>
        <v>2891.16</v>
      </c>
      <c r="J5704" s="67">
        <f t="shared" si="1909"/>
        <v>0.05</v>
      </c>
      <c r="K5704" s="259">
        <f t="shared" si="1916"/>
        <v>12.0465</v>
      </c>
      <c r="L5704" s="250">
        <f t="shared" si="1902"/>
        <v>0</v>
      </c>
      <c r="M5704" s="19" t="s">
        <v>1260</v>
      </c>
      <c r="O5704" s="32" t="str">
        <f t="shared" si="1917"/>
        <v>E391</v>
      </c>
      <c r="P5704" s="318"/>
      <c r="T5704" s="19" t="s">
        <v>1260</v>
      </c>
    </row>
    <row r="5705" spans="1:20" outlineLevel="2" x14ac:dyDescent="0.25">
      <c r="A5705" t="s">
        <v>459</v>
      </c>
      <c r="B5705" t="str">
        <f t="shared" si="1914"/>
        <v>E3911 GEN Off Furn &amp; Eq, MTF OP-6</v>
      </c>
      <c r="C5705" s="19" t="s">
        <v>1230</v>
      </c>
      <c r="E5705" s="27">
        <v>43281</v>
      </c>
      <c r="F5705" s="249">
        <v>2891.16</v>
      </c>
      <c r="G5705" s="67">
        <v>0.05</v>
      </c>
      <c r="H5705" s="250">
        <v>12.05</v>
      </c>
      <c r="I5705" s="249">
        <f t="shared" si="1915"/>
        <v>2891.16</v>
      </c>
      <c r="J5705" s="67">
        <f t="shared" si="1909"/>
        <v>0.05</v>
      </c>
      <c r="K5705" s="259">
        <f t="shared" si="1916"/>
        <v>12.0465</v>
      </c>
      <c r="L5705" s="250">
        <f t="shared" si="1902"/>
        <v>0</v>
      </c>
      <c r="M5705" s="19" t="s">
        <v>1260</v>
      </c>
      <c r="O5705" s="32" t="str">
        <f t="shared" si="1917"/>
        <v>E391</v>
      </c>
      <c r="P5705" s="318"/>
      <c r="T5705" s="19" t="s">
        <v>1260</v>
      </c>
    </row>
    <row r="5706" spans="1:20" outlineLevel="2" x14ac:dyDescent="0.25">
      <c r="A5706" t="s">
        <v>459</v>
      </c>
      <c r="B5706" t="str">
        <f t="shared" si="1914"/>
        <v>E3911 GEN Off Furn &amp; Eq, MTF OP-7</v>
      </c>
      <c r="C5706" s="19" t="s">
        <v>1230</v>
      </c>
      <c r="E5706" s="27">
        <v>43312</v>
      </c>
      <c r="F5706" s="249">
        <v>2891.16</v>
      </c>
      <c r="G5706" s="67">
        <v>0.05</v>
      </c>
      <c r="H5706" s="250">
        <v>12.05</v>
      </c>
      <c r="I5706" s="249">
        <f t="shared" si="1915"/>
        <v>2891.16</v>
      </c>
      <c r="J5706" s="67">
        <f t="shared" si="1909"/>
        <v>0.05</v>
      </c>
      <c r="K5706" s="259">
        <f t="shared" si="1916"/>
        <v>12.0465</v>
      </c>
      <c r="L5706" s="250">
        <f t="shared" si="1902"/>
        <v>0</v>
      </c>
      <c r="M5706" s="19" t="s">
        <v>1260</v>
      </c>
      <c r="O5706" s="32" t="str">
        <f t="shared" si="1917"/>
        <v>E391</v>
      </c>
      <c r="P5706" s="318"/>
      <c r="T5706" s="19" t="s">
        <v>1260</v>
      </c>
    </row>
    <row r="5707" spans="1:20" outlineLevel="2" x14ac:dyDescent="0.25">
      <c r="A5707" t="s">
        <v>459</v>
      </c>
      <c r="B5707" t="str">
        <f t="shared" si="1914"/>
        <v>E3911 GEN Off Furn &amp; Eq, MTF OP-8</v>
      </c>
      <c r="C5707" s="19" t="s">
        <v>1230</v>
      </c>
      <c r="E5707" s="27">
        <v>43343</v>
      </c>
      <c r="F5707" s="249">
        <v>2891.16</v>
      </c>
      <c r="G5707" s="67">
        <v>0.05</v>
      </c>
      <c r="H5707" s="250">
        <v>12.05</v>
      </c>
      <c r="I5707" s="249">
        <f t="shared" si="1915"/>
        <v>2891.16</v>
      </c>
      <c r="J5707" s="67">
        <f t="shared" si="1909"/>
        <v>0.05</v>
      </c>
      <c r="K5707" s="259">
        <f t="shared" si="1916"/>
        <v>12.0465</v>
      </c>
      <c r="L5707" s="250">
        <f t="shared" si="1902"/>
        <v>0</v>
      </c>
      <c r="M5707" s="19" t="s">
        <v>1260</v>
      </c>
      <c r="O5707" s="32" t="str">
        <f t="shared" si="1917"/>
        <v>E391</v>
      </c>
      <c r="P5707" s="318"/>
      <c r="T5707" s="19" t="s">
        <v>1260</v>
      </c>
    </row>
    <row r="5708" spans="1:20" outlineLevel="2" x14ac:dyDescent="0.25">
      <c r="A5708" t="s">
        <v>459</v>
      </c>
      <c r="B5708" t="str">
        <f t="shared" si="1914"/>
        <v>E3911 GEN Off Furn &amp; Eq, MTF OP-9</v>
      </c>
      <c r="C5708" s="19" t="s">
        <v>1230</v>
      </c>
      <c r="E5708" s="27">
        <v>43373</v>
      </c>
      <c r="F5708" s="249">
        <v>2891.16</v>
      </c>
      <c r="G5708" s="67">
        <v>0.05</v>
      </c>
      <c r="H5708" s="250">
        <v>12.05</v>
      </c>
      <c r="I5708" s="249">
        <f t="shared" si="1915"/>
        <v>2891.16</v>
      </c>
      <c r="J5708" s="67">
        <f t="shared" si="1909"/>
        <v>0.05</v>
      </c>
      <c r="K5708" s="259">
        <f t="shared" si="1916"/>
        <v>12.0465</v>
      </c>
      <c r="L5708" s="250">
        <f t="shared" si="1902"/>
        <v>0</v>
      </c>
      <c r="M5708" s="19" t="s">
        <v>1260</v>
      </c>
      <c r="O5708" s="32" t="str">
        <f t="shared" si="1917"/>
        <v>E391</v>
      </c>
      <c r="P5708" s="318"/>
      <c r="T5708" s="19" t="s">
        <v>1260</v>
      </c>
    </row>
    <row r="5709" spans="1:20" outlineLevel="2" x14ac:dyDescent="0.25">
      <c r="A5709" t="s">
        <v>459</v>
      </c>
      <c r="B5709" t="str">
        <f t="shared" si="1914"/>
        <v>E3911 GEN Off Furn &amp; Eq, MTF OP-10</v>
      </c>
      <c r="C5709" s="19" t="s">
        <v>1230</v>
      </c>
      <c r="E5709" s="27">
        <v>43404</v>
      </c>
      <c r="F5709" s="249">
        <v>2891.16</v>
      </c>
      <c r="G5709" s="67">
        <v>0.05</v>
      </c>
      <c r="H5709" s="250">
        <v>12.05</v>
      </c>
      <c r="I5709" s="249">
        <f t="shared" si="1915"/>
        <v>2891.16</v>
      </c>
      <c r="J5709" s="67">
        <f t="shared" si="1909"/>
        <v>0.05</v>
      </c>
      <c r="K5709" s="259">
        <f t="shared" si="1916"/>
        <v>12.0465</v>
      </c>
      <c r="L5709" s="250">
        <f t="shared" si="1902"/>
        <v>0</v>
      </c>
      <c r="M5709" s="19" t="s">
        <v>1260</v>
      </c>
      <c r="O5709" s="32" t="str">
        <f t="shared" si="1917"/>
        <v>E391</v>
      </c>
      <c r="P5709" s="318"/>
      <c r="T5709" s="19" t="s">
        <v>1260</v>
      </c>
    </row>
    <row r="5710" spans="1:20" outlineLevel="2" x14ac:dyDescent="0.25">
      <c r="A5710" t="s">
        <v>459</v>
      </c>
      <c r="B5710" t="str">
        <f t="shared" si="1914"/>
        <v>E3911 GEN Off Furn &amp; Eq, MTF OP-11</v>
      </c>
      <c r="C5710" s="19" t="s">
        <v>1230</v>
      </c>
      <c r="E5710" s="27">
        <v>43434</v>
      </c>
      <c r="F5710" s="249">
        <v>2891.16</v>
      </c>
      <c r="G5710" s="67">
        <v>0.05</v>
      </c>
      <c r="H5710" s="250">
        <v>12.05</v>
      </c>
      <c r="I5710" s="249">
        <f t="shared" si="1915"/>
        <v>2891.16</v>
      </c>
      <c r="J5710" s="67">
        <f t="shared" si="1909"/>
        <v>0.05</v>
      </c>
      <c r="K5710" s="259">
        <f t="shared" si="1916"/>
        <v>12.0465</v>
      </c>
      <c r="L5710" s="250">
        <f t="shared" si="1902"/>
        <v>0</v>
      </c>
      <c r="M5710" s="19" t="s">
        <v>1260</v>
      </c>
      <c r="O5710" s="32" t="str">
        <f t="shared" si="1917"/>
        <v>E391</v>
      </c>
      <c r="P5710" s="318"/>
      <c r="T5710" s="19" t="s">
        <v>1260</v>
      </c>
    </row>
    <row r="5711" spans="1:20" outlineLevel="2" x14ac:dyDescent="0.25">
      <c r="A5711" t="s">
        <v>459</v>
      </c>
      <c r="B5711" t="str">
        <f t="shared" si="1914"/>
        <v>E3911 GEN Off Furn &amp; Eq, MTF OP-12</v>
      </c>
      <c r="C5711" s="19" t="s">
        <v>1230</v>
      </c>
      <c r="E5711" s="27">
        <v>43465</v>
      </c>
      <c r="F5711" s="249">
        <v>2891.16</v>
      </c>
      <c r="G5711" s="67">
        <v>0.05</v>
      </c>
      <c r="H5711" s="250">
        <v>12.05</v>
      </c>
      <c r="I5711" s="249">
        <f t="shared" si="1915"/>
        <v>2891.16</v>
      </c>
      <c r="J5711" s="67">
        <f t="shared" si="1909"/>
        <v>0.05</v>
      </c>
      <c r="K5711" s="259">
        <f t="shared" si="1916"/>
        <v>12.0465</v>
      </c>
      <c r="L5711" s="250">
        <f t="shared" si="1902"/>
        <v>0</v>
      </c>
      <c r="M5711" s="19" t="s">
        <v>1260</v>
      </c>
      <c r="O5711" s="32" t="str">
        <f t="shared" si="1917"/>
        <v>E391</v>
      </c>
      <c r="P5711" s="318"/>
      <c r="T5711" s="19" t="s">
        <v>1260</v>
      </c>
    </row>
    <row r="5712" spans="1:20" s="19" customFormat="1" ht="15.75" outlineLevel="1" thickBot="1" x14ac:dyDescent="0.3">
      <c r="A5712" s="28" t="s">
        <v>1062</v>
      </c>
      <c r="C5712" s="20" t="s">
        <v>1237</v>
      </c>
      <c r="E5712" s="104" t="s">
        <v>1266</v>
      </c>
      <c r="F5712" s="29"/>
      <c r="G5712" s="30"/>
      <c r="H5712" s="41">
        <f>SUBTOTAL(9,H5700:H5711)</f>
        <v>144.6</v>
      </c>
      <c r="I5712" s="29"/>
      <c r="J5712" s="30">
        <f t="shared" si="1909"/>
        <v>0</v>
      </c>
      <c r="K5712" s="41">
        <f>SUBTOTAL(9,K5700:K5711)</f>
        <v>144.55799999999999</v>
      </c>
      <c r="L5712" s="41">
        <f t="shared" si="1902"/>
        <v>-0.04</v>
      </c>
      <c r="O5712" s="32" t="str">
        <f>LEFT(A5712,5)</f>
        <v>E3911</v>
      </c>
      <c r="P5712" s="318">
        <f>-L5712/2</f>
        <v>0.02</v>
      </c>
    </row>
    <row r="5713" spans="1:20" ht="15.75" outlineLevel="2" thickTop="1" x14ac:dyDescent="0.25">
      <c r="A5713" t="s">
        <v>460</v>
      </c>
      <c r="B5713" t="str">
        <f t="shared" ref="B5713:B5724" si="1918">CONCATENATE(A5713,"-",MONTH(E5713))</f>
        <v>E3911 GEN Off Furn &amp; Eq, WildHorse-1</v>
      </c>
      <c r="C5713" s="19" t="s">
        <v>1230</v>
      </c>
      <c r="E5713" s="27">
        <v>43131</v>
      </c>
      <c r="F5713" s="249">
        <v>6823.61</v>
      </c>
      <c r="G5713" s="67">
        <v>0.05</v>
      </c>
      <c r="H5713" s="250">
        <v>28.43</v>
      </c>
      <c r="I5713" s="249">
        <f t="shared" ref="I5713:I5724" si="1919">VLOOKUP(CONCATENATE(A5713,"-12"),$B$6:$F$7816,5,FALSE)</f>
        <v>6823.61</v>
      </c>
      <c r="J5713" s="67">
        <f t="shared" si="1909"/>
        <v>0.05</v>
      </c>
      <c r="K5713" s="259">
        <f t="shared" ref="K5713:K5724" si="1920">I5713*J5713/12</f>
        <v>28.431708333333333</v>
      </c>
      <c r="L5713" s="250">
        <f t="shared" si="1902"/>
        <v>0</v>
      </c>
      <c r="M5713" s="19" t="s">
        <v>1260</v>
      </c>
      <c r="O5713" s="32" t="str">
        <f t="shared" ref="O5713:O5724" si="1921">LEFT(A5713,4)</f>
        <v>E391</v>
      </c>
      <c r="P5713" s="318"/>
      <c r="T5713" s="19" t="s">
        <v>1260</v>
      </c>
    </row>
    <row r="5714" spans="1:20" outlineLevel="2" x14ac:dyDescent="0.25">
      <c r="A5714" t="s">
        <v>460</v>
      </c>
      <c r="B5714" t="str">
        <f t="shared" si="1918"/>
        <v>E3911 GEN Off Furn &amp; Eq, WildHorse-2</v>
      </c>
      <c r="C5714" s="19" t="s">
        <v>1230</v>
      </c>
      <c r="E5714" s="27">
        <v>43159</v>
      </c>
      <c r="F5714" s="249">
        <v>6823.61</v>
      </c>
      <c r="G5714" s="67">
        <v>0.05</v>
      </c>
      <c r="H5714" s="250">
        <v>28.43</v>
      </c>
      <c r="I5714" s="249">
        <f t="shared" si="1919"/>
        <v>6823.61</v>
      </c>
      <c r="J5714" s="67">
        <f t="shared" si="1909"/>
        <v>0.05</v>
      </c>
      <c r="K5714" s="259">
        <f t="shared" si="1920"/>
        <v>28.431708333333333</v>
      </c>
      <c r="L5714" s="250">
        <f t="shared" si="1902"/>
        <v>0</v>
      </c>
      <c r="M5714" s="19" t="s">
        <v>1260</v>
      </c>
      <c r="O5714" s="32" t="str">
        <f t="shared" si="1921"/>
        <v>E391</v>
      </c>
      <c r="P5714" s="318"/>
      <c r="T5714" s="19" t="s">
        <v>1260</v>
      </c>
    </row>
    <row r="5715" spans="1:20" outlineLevel="2" x14ac:dyDescent="0.25">
      <c r="A5715" t="s">
        <v>460</v>
      </c>
      <c r="B5715" t="str">
        <f t="shared" si="1918"/>
        <v>E3911 GEN Off Furn &amp; Eq, WildHorse-3</v>
      </c>
      <c r="C5715" s="19" t="s">
        <v>1230</v>
      </c>
      <c r="E5715" s="27">
        <v>43190</v>
      </c>
      <c r="F5715" s="249">
        <v>6823.61</v>
      </c>
      <c r="G5715" s="67">
        <v>0.05</v>
      </c>
      <c r="H5715" s="250">
        <v>28.43</v>
      </c>
      <c r="I5715" s="249">
        <f t="shared" si="1919"/>
        <v>6823.61</v>
      </c>
      <c r="J5715" s="67">
        <f t="shared" si="1909"/>
        <v>0.05</v>
      </c>
      <c r="K5715" s="259">
        <f t="shared" si="1920"/>
        <v>28.431708333333333</v>
      </c>
      <c r="L5715" s="250">
        <f t="shared" si="1902"/>
        <v>0</v>
      </c>
      <c r="M5715" s="19" t="s">
        <v>1260</v>
      </c>
      <c r="O5715" s="32" t="str">
        <f t="shared" si="1921"/>
        <v>E391</v>
      </c>
      <c r="P5715" s="318"/>
      <c r="T5715" s="19" t="s">
        <v>1260</v>
      </c>
    </row>
    <row r="5716" spans="1:20" outlineLevel="2" x14ac:dyDescent="0.25">
      <c r="A5716" t="s">
        <v>460</v>
      </c>
      <c r="B5716" t="str">
        <f t="shared" si="1918"/>
        <v>E3911 GEN Off Furn &amp; Eq, WildHorse-4</v>
      </c>
      <c r="C5716" s="19" t="s">
        <v>1230</v>
      </c>
      <c r="E5716" s="27">
        <v>43220</v>
      </c>
      <c r="F5716" s="249">
        <v>6823.61</v>
      </c>
      <c r="G5716" s="67">
        <v>0.05</v>
      </c>
      <c r="H5716" s="250">
        <v>28.43</v>
      </c>
      <c r="I5716" s="249">
        <f t="shared" si="1919"/>
        <v>6823.61</v>
      </c>
      <c r="J5716" s="67">
        <f t="shared" si="1909"/>
        <v>0.05</v>
      </c>
      <c r="K5716" s="259">
        <f t="shared" si="1920"/>
        <v>28.431708333333333</v>
      </c>
      <c r="L5716" s="250">
        <f t="shared" ref="L5716:L5779" si="1922">ROUND(K5716-H5716,2)</f>
        <v>0</v>
      </c>
      <c r="M5716" s="19" t="s">
        <v>1260</v>
      </c>
      <c r="O5716" s="32" t="str">
        <f t="shared" si="1921"/>
        <v>E391</v>
      </c>
      <c r="P5716" s="318"/>
      <c r="T5716" s="19" t="s">
        <v>1260</v>
      </c>
    </row>
    <row r="5717" spans="1:20" outlineLevel="2" x14ac:dyDescent="0.25">
      <c r="A5717" t="s">
        <v>460</v>
      </c>
      <c r="B5717" t="str">
        <f t="shared" si="1918"/>
        <v>E3911 GEN Off Furn &amp; Eq, WildHorse-5</v>
      </c>
      <c r="C5717" s="19" t="s">
        <v>1230</v>
      </c>
      <c r="E5717" s="27">
        <v>43251</v>
      </c>
      <c r="F5717" s="249">
        <v>6823.61</v>
      </c>
      <c r="G5717" s="67">
        <v>0.05</v>
      </c>
      <c r="H5717" s="250">
        <v>28.43</v>
      </c>
      <c r="I5717" s="249">
        <f t="shared" si="1919"/>
        <v>6823.61</v>
      </c>
      <c r="J5717" s="67">
        <f t="shared" si="1909"/>
        <v>0.05</v>
      </c>
      <c r="K5717" s="259">
        <f t="shared" si="1920"/>
        <v>28.431708333333333</v>
      </c>
      <c r="L5717" s="250">
        <f t="shared" si="1922"/>
        <v>0</v>
      </c>
      <c r="M5717" s="19" t="s">
        <v>1260</v>
      </c>
      <c r="O5717" s="32" t="str">
        <f t="shared" si="1921"/>
        <v>E391</v>
      </c>
      <c r="P5717" s="318"/>
      <c r="T5717" s="19" t="s">
        <v>1260</v>
      </c>
    </row>
    <row r="5718" spans="1:20" outlineLevel="2" x14ac:dyDescent="0.25">
      <c r="A5718" t="s">
        <v>460</v>
      </c>
      <c r="B5718" t="str">
        <f t="shared" si="1918"/>
        <v>E3911 GEN Off Furn &amp; Eq, WildHorse-6</v>
      </c>
      <c r="C5718" s="19" t="s">
        <v>1230</v>
      </c>
      <c r="E5718" s="27">
        <v>43281</v>
      </c>
      <c r="F5718" s="249">
        <v>6823.61</v>
      </c>
      <c r="G5718" s="67">
        <v>0.05</v>
      </c>
      <c r="H5718" s="250">
        <v>28.43</v>
      </c>
      <c r="I5718" s="249">
        <f t="shared" si="1919"/>
        <v>6823.61</v>
      </c>
      <c r="J5718" s="67">
        <f t="shared" si="1909"/>
        <v>0.05</v>
      </c>
      <c r="K5718" s="259">
        <f t="shared" si="1920"/>
        <v>28.431708333333333</v>
      </c>
      <c r="L5718" s="250">
        <f t="shared" si="1922"/>
        <v>0</v>
      </c>
      <c r="M5718" s="19" t="s">
        <v>1260</v>
      </c>
      <c r="O5718" s="32" t="str">
        <f t="shared" si="1921"/>
        <v>E391</v>
      </c>
      <c r="P5718" s="318"/>
      <c r="T5718" s="19" t="s">
        <v>1260</v>
      </c>
    </row>
    <row r="5719" spans="1:20" outlineLevel="2" x14ac:dyDescent="0.25">
      <c r="A5719" t="s">
        <v>460</v>
      </c>
      <c r="B5719" t="str">
        <f t="shared" si="1918"/>
        <v>E3911 GEN Off Furn &amp; Eq, WildHorse-7</v>
      </c>
      <c r="C5719" s="19" t="s">
        <v>1230</v>
      </c>
      <c r="E5719" s="27">
        <v>43312</v>
      </c>
      <c r="F5719" s="249">
        <v>6823.61</v>
      </c>
      <c r="G5719" s="67">
        <v>0.05</v>
      </c>
      <c r="H5719" s="250">
        <v>28.43</v>
      </c>
      <c r="I5719" s="249">
        <f t="shared" si="1919"/>
        <v>6823.61</v>
      </c>
      <c r="J5719" s="67">
        <f t="shared" si="1909"/>
        <v>0.05</v>
      </c>
      <c r="K5719" s="259">
        <f t="shared" si="1920"/>
        <v>28.431708333333333</v>
      </c>
      <c r="L5719" s="250">
        <f t="shared" si="1922"/>
        <v>0</v>
      </c>
      <c r="M5719" s="19" t="s">
        <v>1260</v>
      </c>
      <c r="O5719" s="32" t="str">
        <f t="shared" si="1921"/>
        <v>E391</v>
      </c>
      <c r="P5719" s="318"/>
      <c r="T5719" s="19" t="s">
        <v>1260</v>
      </c>
    </row>
    <row r="5720" spans="1:20" outlineLevel="2" x14ac:dyDescent="0.25">
      <c r="A5720" t="s">
        <v>460</v>
      </c>
      <c r="B5720" t="str">
        <f t="shared" si="1918"/>
        <v>E3911 GEN Off Furn &amp; Eq, WildHorse-8</v>
      </c>
      <c r="C5720" s="19" t="s">
        <v>1230</v>
      </c>
      <c r="E5720" s="27">
        <v>43343</v>
      </c>
      <c r="F5720" s="249">
        <v>6823.61</v>
      </c>
      <c r="G5720" s="67">
        <v>0.05</v>
      </c>
      <c r="H5720" s="250">
        <v>28.43</v>
      </c>
      <c r="I5720" s="249">
        <f t="shared" si="1919"/>
        <v>6823.61</v>
      </c>
      <c r="J5720" s="67">
        <f t="shared" si="1909"/>
        <v>0.05</v>
      </c>
      <c r="K5720" s="259">
        <f t="shared" si="1920"/>
        <v>28.431708333333333</v>
      </c>
      <c r="L5720" s="250">
        <f t="shared" si="1922"/>
        <v>0</v>
      </c>
      <c r="M5720" s="19" t="s">
        <v>1260</v>
      </c>
      <c r="O5720" s="32" t="str">
        <f t="shared" si="1921"/>
        <v>E391</v>
      </c>
      <c r="P5720" s="318"/>
      <c r="T5720" s="19" t="s">
        <v>1260</v>
      </c>
    </row>
    <row r="5721" spans="1:20" outlineLevel="2" x14ac:dyDescent="0.25">
      <c r="A5721" t="s">
        <v>460</v>
      </c>
      <c r="B5721" t="str">
        <f t="shared" si="1918"/>
        <v>E3911 GEN Off Furn &amp; Eq, WildHorse-9</v>
      </c>
      <c r="C5721" s="19" t="s">
        <v>1230</v>
      </c>
      <c r="E5721" s="27">
        <v>43373</v>
      </c>
      <c r="F5721" s="249">
        <v>6823.61</v>
      </c>
      <c r="G5721" s="67">
        <v>0.05</v>
      </c>
      <c r="H5721" s="250">
        <v>28.43</v>
      </c>
      <c r="I5721" s="249">
        <f t="shared" si="1919"/>
        <v>6823.61</v>
      </c>
      <c r="J5721" s="67">
        <f t="shared" si="1909"/>
        <v>0.05</v>
      </c>
      <c r="K5721" s="259">
        <f t="shared" si="1920"/>
        <v>28.431708333333333</v>
      </c>
      <c r="L5721" s="250">
        <f t="shared" si="1922"/>
        <v>0</v>
      </c>
      <c r="M5721" s="19" t="s">
        <v>1260</v>
      </c>
      <c r="O5721" s="32" t="str">
        <f t="shared" si="1921"/>
        <v>E391</v>
      </c>
      <c r="P5721" s="318"/>
      <c r="T5721" s="19" t="s">
        <v>1260</v>
      </c>
    </row>
    <row r="5722" spans="1:20" outlineLevel="2" x14ac:dyDescent="0.25">
      <c r="A5722" t="s">
        <v>460</v>
      </c>
      <c r="B5722" t="str">
        <f t="shared" si="1918"/>
        <v>E3911 GEN Off Furn &amp; Eq, WildHorse-10</v>
      </c>
      <c r="C5722" s="19" t="s">
        <v>1230</v>
      </c>
      <c r="E5722" s="27">
        <v>43404</v>
      </c>
      <c r="F5722" s="249">
        <v>6823.61</v>
      </c>
      <c r="G5722" s="67">
        <v>0.05</v>
      </c>
      <c r="H5722" s="250">
        <v>28.43</v>
      </c>
      <c r="I5722" s="249">
        <f t="shared" si="1919"/>
        <v>6823.61</v>
      </c>
      <c r="J5722" s="67">
        <f t="shared" si="1909"/>
        <v>0.05</v>
      </c>
      <c r="K5722" s="259">
        <f t="shared" si="1920"/>
        <v>28.431708333333333</v>
      </c>
      <c r="L5722" s="250">
        <f t="shared" si="1922"/>
        <v>0</v>
      </c>
      <c r="M5722" s="19" t="s">
        <v>1260</v>
      </c>
      <c r="O5722" s="32" t="str">
        <f t="shared" si="1921"/>
        <v>E391</v>
      </c>
      <c r="P5722" s="318"/>
      <c r="T5722" s="19" t="s">
        <v>1260</v>
      </c>
    </row>
    <row r="5723" spans="1:20" outlineLevel="2" x14ac:dyDescent="0.25">
      <c r="A5723" t="s">
        <v>460</v>
      </c>
      <c r="B5723" t="str">
        <f t="shared" si="1918"/>
        <v>E3911 GEN Off Furn &amp; Eq, WildHorse-11</v>
      </c>
      <c r="C5723" s="19" t="s">
        <v>1230</v>
      </c>
      <c r="E5723" s="27">
        <v>43434</v>
      </c>
      <c r="F5723" s="249">
        <v>6823.61</v>
      </c>
      <c r="G5723" s="67">
        <v>0.05</v>
      </c>
      <c r="H5723" s="250">
        <v>28.43</v>
      </c>
      <c r="I5723" s="249">
        <f t="shared" si="1919"/>
        <v>6823.61</v>
      </c>
      <c r="J5723" s="67">
        <f t="shared" si="1909"/>
        <v>0.05</v>
      </c>
      <c r="K5723" s="259">
        <f t="shared" si="1920"/>
        <v>28.431708333333333</v>
      </c>
      <c r="L5723" s="250">
        <f t="shared" si="1922"/>
        <v>0</v>
      </c>
      <c r="M5723" s="19" t="s">
        <v>1260</v>
      </c>
      <c r="O5723" s="32" t="str">
        <f t="shared" si="1921"/>
        <v>E391</v>
      </c>
      <c r="P5723" s="318"/>
      <c r="T5723" s="19" t="s">
        <v>1260</v>
      </c>
    </row>
    <row r="5724" spans="1:20" outlineLevel="2" x14ac:dyDescent="0.25">
      <c r="A5724" t="s">
        <v>460</v>
      </c>
      <c r="B5724" t="str">
        <f t="shared" si="1918"/>
        <v>E3911 GEN Off Furn &amp; Eq, WildHorse-12</v>
      </c>
      <c r="C5724" s="19" t="s">
        <v>1230</v>
      </c>
      <c r="E5724" s="27">
        <v>43465</v>
      </c>
      <c r="F5724" s="249">
        <v>6823.61</v>
      </c>
      <c r="G5724" s="67">
        <v>0.05</v>
      </c>
      <c r="H5724" s="250">
        <v>28.43</v>
      </c>
      <c r="I5724" s="249">
        <f t="shared" si="1919"/>
        <v>6823.61</v>
      </c>
      <c r="J5724" s="67">
        <f t="shared" si="1909"/>
        <v>0.05</v>
      </c>
      <c r="K5724" s="259">
        <f t="shared" si="1920"/>
        <v>28.431708333333333</v>
      </c>
      <c r="L5724" s="250">
        <f t="shared" si="1922"/>
        <v>0</v>
      </c>
      <c r="M5724" s="19" t="s">
        <v>1260</v>
      </c>
      <c r="O5724" s="32" t="str">
        <f t="shared" si="1921"/>
        <v>E391</v>
      </c>
      <c r="P5724" s="318"/>
      <c r="T5724" s="19" t="s">
        <v>1260</v>
      </c>
    </row>
    <row r="5725" spans="1:20" s="19" customFormat="1" ht="15.75" outlineLevel="1" thickBot="1" x14ac:dyDescent="0.3">
      <c r="A5725" s="28" t="s">
        <v>1063</v>
      </c>
      <c r="C5725" s="20" t="s">
        <v>1237</v>
      </c>
      <c r="E5725" s="104" t="s">
        <v>1266</v>
      </c>
      <c r="F5725" s="29"/>
      <c r="G5725" s="30"/>
      <c r="H5725" s="41">
        <f>SUBTOTAL(9,H5713:H5724)</f>
        <v>341.16</v>
      </c>
      <c r="I5725" s="29"/>
      <c r="J5725" s="30">
        <f t="shared" si="1909"/>
        <v>0</v>
      </c>
      <c r="K5725" s="41">
        <f>SUBTOTAL(9,K5713:K5724)</f>
        <v>341.18050000000011</v>
      </c>
      <c r="L5725" s="41">
        <f t="shared" si="1922"/>
        <v>0.02</v>
      </c>
      <c r="O5725" s="32" t="str">
        <f>LEFT(A5725,5)</f>
        <v>E3911</v>
      </c>
      <c r="P5725" s="318">
        <f>-L5725/2</f>
        <v>-0.01</v>
      </c>
    </row>
    <row r="5726" spans="1:20" ht="15.75" outlineLevel="2" thickTop="1" x14ac:dyDescent="0.25">
      <c r="A5726" t="s">
        <v>461</v>
      </c>
      <c r="B5726" t="str">
        <f t="shared" ref="B5726:B5737" si="1923">CONCATENATE(A5726,"-",MONTH(E5726))</f>
        <v>E3911 GEN Off Furn &amp; Eq,Sumas-1</v>
      </c>
      <c r="C5726" s="19" t="s">
        <v>1230</v>
      </c>
      <c r="E5726" s="27">
        <v>43131</v>
      </c>
      <c r="F5726" s="249">
        <v>0</v>
      </c>
      <c r="G5726" s="67">
        <v>0.05</v>
      </c>
      <c r="H5726" s="250">
        <v>0</v>
      </c>
      <c r="I5726" s="249">
        <f t="shared" ref="I5726:I5737" si="1924">VLOOKUP(CONCATENATE(A5726,"-12"),$B$6:$F$7816,5,FALSE)</f>
        <v>105000</v>
      </c>
      <c r="J5726" s="67">
        <f t="shared" si="1909"/>
        <v>0.05</v>
      </c>
      <c r="K5726" s="259">
        <f t="shared" ref="K5726:K5737" si="1925">I5726*J5726/12</f>
        <v>437.5</v>
      </c>
      <c r="L5726" s="250">
        <f t="shared" si="1922"/>
        <v>437.5</v>
      </c>
      <c r="M5726" s="19" t="s">
        <v>1260</v>
      </c>
      <c r="O5726" s="32" t="str">
        <f t="shared" ref="O5726:O5737" si="1926">LEFT(A5726,4)</f>
        <v>E391</v>
      </c>
      <c r="P5726" s="318"/>
      <c r="T5726" s="19" t="s">
        <v>1260</v>
      </c>
    </row>
    <row r="5727" spans="1:20" outlineLevel="2" x14ac:dyDescent="0.25">
      <c r="A5727" t="s">
        <v>461</v>
      </c>
      <c r="B5727" t="str">
        <f t="shared" si="1923"/>
        <v>E3911 GEN Off Furn &amp; Eq,Sumas-2</v>
      </c>
      <c r="C5727" s="19" t="s">
        <v>1230</v>
      </c>
      <c r="E5727" s="27">
        <v>43159</v>
      </c>
      <c r="F5727" s="249">
        <v>0</v>
      </c>
      <c r="G5727" s="67">
        <v>0.05</v>
      </c>
      <c r="H5727" s="250">
        <v>0</v>
      </c>
      <c r="I5727" s="249">
        <f t="shared" si="1924"/>
        <v>105000</v>
      </c>
      <c r="J5727" s="67">
        <f t="shared" si="1909"/>
        <v>0.05</v>
      </c>
      <c r="K5727" s="259">
        <f t="shared" si="1925"/>
        <v>437.5</v>
      </c>
      <c r="L5727" s="250">
        <f t="shared" si="1922"/>
        <v>437.5</v>
      </c>
      <c r="M5727" s="19" t="s">
        <v>1260</v>
      </c>
      <c r="O5727" s="32" t="str">
        <f t="shared" si="1926"/>
        <v>E391</v>
      </c>
      <c r="P5727" s="318"/>
      <c r="T5727" s="19" t="s">
        <v>1260</v>
      </c>
    </row>
    <row r="5728" spans="1:20" outlineLevel="2" x14ac:dyDescent="0.25">
      <c r="A5728" t="s">
        <v>461</v>
      </c>
      <c r="B5728" t="str">
        <f t="shared" si="1923"/>
        <v>E3911 GEN Off Furn &amp; Eq,Sumas-3</v>
      </c>
      <c r="C5728" s="19" t="s">
        <v>1230</v>
      </c>
      <c r="E5728" s="27">
        <v>43190</v>
      </c>
      <c r="F5728" s="249">
        <v>0</v>
      </c>
      <c r="G5728" s="67">
        <v>0.05</v>
      </c>
      <c r="H5728" s="250">
        <v>0</v>
      </c>
      <c r="I5728" s="249">
        <f t="shared" si="1924"/>
        <v>105000</v>
      </c>
      <c r="J5728" s="67">
        <f t="shared" si="1909"/>
        <v>0.05</v>
      </c>
      <c r="K5728" s="259">
        <f t="shared" si="1925"/>
        <v>437.5</v>
      </c>
      <c r="L5728" s="250">
        <f t="shared" si="1922"/>
        <v>437.5</v>
      </c>
      <c r="M5728" s="19" t="s">
        <v>1260</v>
      </c>
      <c r="O5728" s="32" t="str">
        <f t="shared" si="1926"/>
        <v>E391</v>
      </c>
      <c r="P5728" s="318"/>
      <c r="T5728" s="19" t="s">
        <v>1260</v>
      </c>
    </row>
    <row r="5729" spans="1:20" outlineLevel="2" x14ac:dyDescent="0.25">
      <c r="A5729" t="s">
        <v>461</v>
      </c>
      <c r="B5729" t="str">
        <f t="shared" si="1923"/>
        <v>E3911 GEN Off Furn &amp; Eq,Sumas-4</v>
      </c>
      <c r="C5729" s="19" t="s">
        <v>1230</v>
      </c>
      <c r="E5729" s="27">
        <v>43220</v>
      </c>
      <c r="F5729" s="249">
        <v>0</v>
      </c>
      <c r="G5729" s="67">
        <v>0.05</v>
      </c>
      <c r="H5729" s="250">
        <v>0</v>
      </c>
      <c r="I5729" s="249">
        <f t="shared" si="1924"/>
        <v>105000</v>
      </c>
      <c r="J5729" s="67">
        <f t="shared" si="1909"/>
        <v>0.05</v>
      </c>
      <c r="K5729" s="259">
        <f t="shared" si="1925"/>
        <v>437.5</v>
      </c>
      <c r="L5729" s="250">
        <f t="shared" si="1922"/>
        <v>437.5</v>
      </c>
      <c r="M5729" s="19" t="s">
        <v>1260</v>
      </c>
      <c r="O5729" s="32" t="str">
        <f t="shared" si="1926"/>
        <v>E391</v>
      </c>
      <c r="P5729" s="318"/>
      <c r="T5729" s="19" t="s">
        <v>1260</v>
      </c>
    </row>
    <row r="5730" spans="1:20" outlineLevel="2" x14ac:dyDescent="0.25">
      <c r="A5730" t="s">
        <v>461</v>
      </c>
      <c r="B5730" t="str">
        <f t="shared" si="1923"/>
        <v>E3911 GEN Off Furn &amp; Eq,Sumas-5</v>
      </c>
      <c r="C5730" s="19" t="s">
        <v>1230</v>
      </c>
      <c r="E5730" s="27">
        <v>43251</v>
      </c>
      <c r="F5730" s="249">
        <v>0</v>
      </c>
      <c r="G5730" s="67">
        <v>0.05</v>
      </c>
      <c r="H5730" s="250">
        <v>0</v>
      </c>
      <c r="I5730" s="249">
        <f t="shared" si="1924"/>
        <v>105000</v>
      </c>
      <c r="J5730" s="67">
        <f t="shared" si="1909"/>
        <v>0.05</v>
      </c>
      <c r="K5730" s="259">
        <f t="shared" si="1925"/>
        <v>437.5</v>
      </c>
      <c r="L5730" s="250">
        <f t="shared" si="1922"/>
        <v>437.5</v>
      </c>
      <c r="M5730" s="19" t="s">
        <v>1260</v>
      </c>
      <c r="O5730" s="32" t="str">
        <f t="shared" si="1926"/>
        <v>E391</v>
      </c>
      <c r="P5730" s="318"/>
      <c r="T5730" s="19" t="s">
        <v>1260</v>
      </c>
    </row>
    <row r="5731" spans="1:20" outlineLevel="2" x14ac:dyDescent="0.25">
      <c r="A5731" t="s">
        <v>461</v>
      </c>
      <c r="B5731" t="str">
        <f t="shared" si="1923"/>
        <v>E3911 GEN Off Furn &amp; Eq,Sumas-6</v>
      </c>
      <c r="C5731" s="19" t="s">
        <v>1230</v>
      </c>
      <c r="E5731" s="27">
        <v>43281</v>
      </c>
      <c r="F5731" s="249">
        <v>0</v>
      </c>
      <c r="G5731" s="67">
        <v>0.05</v>
      </c>
      <c r="H5731" s="250">
        <v>0</v>
      </c>
      <c r="I5731" s="249">
        <f t="shared" si="1924"/>
        <v>105000</v>
      </c>
      <c r="J5731" s="67">
        <f t="shared" si="1909"/>
        <v>0.05</v>
      </c>
      <c r="K5731" s="259">
        <f t="shared" si="1925"/>
        <v>437.5</v>
      </c>
      <c r="L5731" s="250">
        <f t="shared" si="1922"/>
        <v>437.5</v>
      </c>
      <c r="M5731" s="19" t="s">
        <v>1260</v>
      </c>
      <c r="O5731" s="32" t="str">
        <f t="shared" si="1926"/>
        <v>E391</v>
      </c>
      <c r="P5731" s="318"/>
      <c r="T5731" s="19" t="s">
        <v>1260</v>
      </c>
    </row>
    <row r="5732" spans="1:20" outlineLevel="2" x14ac:dyDescent="0.25">
      <c r="A5732" t="s">
        <v>461</v>
      </c>
      <c r="B5732" t="str">
        <f t="shared" si="1923"/>
        <v>E3911 GEN Off Furn &amp; Eq,Sumas-7</v>
      </c>
      <c r="C5732" s="19" t="s">
        <v>1230</v>
      </c>
      <c r="E5732" s="27">
        <v>43312</v>
      </c>
      <c r="F5732" s="249">
        <v>105000</v>
      </c>
      <c r="G5732" s="67">
        <v>0.05</v>
      </c>
      <c r="H5732" s="250">
        <v>437.5</v>
      </c>
      <c r="I5732" s="249">
        <f t="shared" si="1924"/>
        <v>105000</v>
      </c>
      <c r="J5732" s="67">
        <f t="shared" si="1909"/>
        <v>0.05</v>
      </c>
      <c r="K5732" s="259">
        <f t="shared" si="1925"/>
        <v>437.5</v>
      </c>
      <c r="L5732" s="250">
        <f t="shared" si="1922"/>
        <v>0</v>
      </c>
      <c r="M5732" s="19" t="s">
        <v>1260</v>
      </c>
      <c r="O5732" s="32" t="str">
        <f t="shared" si="1926"/>
        <v>E391</v>
      </c>
      <c r="P5732" s="318"/>
      <c r="T5732" s="19" t="s">
        <v>1260</v>
      </c>
    </row>
    <row r="5733" spans="1:20" outlineLevel="2" x14ac:dyDescent="0.25">
      <c r="A5733" t="s">
        <v>461</v>
      </c>
      <c r="B5733" t="str">
        <f t="shared" si="1923"/>
        <v>E3911 GEN Off Furn &amp; Eq,Sumas-8</v>
      </c>
      <c r="C5733" s="19" t="s">
        <v>1230</v>
      </c>
      <c r="E5733" s="27">
        <v>43343</v>
      </c>
      <c r="F5733" s="249">
        <v>105000</v>
      </c>
      <c r="G5733" s="67">
        <v>0.05</v>
      </c>
      <c r="H5733" s="250">
        <v>437.5</v>
      </c>
      <c r="I5733" s="249">
        <f t="shared" si="1924"/>
        <v>105000</v>
      </c>
      <c r="J5733" s="67">
        <f t="shared" si="1909"/>
        <v>0.05</v>
      </c>
      <c r="K5733" s="259">
        <f t="shared" si="1925"/>
        <v>437.5</v>
      </c>
      <c r="L5733" s="250">
        <f t="shared" si="1922"/>
        <v>0</v>
      </c>
      <c r="M5733" s="19" t="s">
        <v>1260</v>
      </c>
      <c r="O5733" s="32" t="str">
        <f t="shared" si="1926"/>
        <v>E391</v>
      </c>
      <c r="P5733" s="318"/>
      <c r="T5733" s="19" t="s">
        <v>1260</v>
      </c>
    </row>
    <row r="5734" spans="1:20" outlineLevel="2" x14ac:dyDescent="0.25">
      <c r="A5734" t="s">
        <v>461</v>
      </c>
      <c r="B5734" t="str">
        <f t="shared" si="1923"/>
        <v>E3911 GEN Off Furn &amp; Eq,Sumas-9</v>
      </c>
      <c r="C5734" s="19" t="s">
        <v>1230</v>
      </c>
      <c r="E5734" s="27">
        <v>43373</v>
      </c>
      <c r="F5734" s="249">
        <v>105000</v>
      </c>
      <c r="G5734" s="67">
        <v>0.05</v>
      </c>
      <c r="H5734" s="250">
        <v>437.5</v>
      </c>
      <c r="I5734" s="249">
        <f t="shared" si="1924"/>
        <v>105000</v>
      </c>
      <c r="J5734" s="67">
        <f t="shared" si="1909"/>
        <v>0.05</v>
      </c>
      <c r="K5734" s="259">
        <f t="shared" si="1925"/>
        <v>437.5</v>
      </c>
      <c r="L5734" s="250">
        <f t="shared" si="1922"/>
        <v>0</v>
      </c>
      <c r="M5734" s="19" t="s">
        <v>1260</v>
      </c>
      <c r="O5734" s="32" t="str">
        <f t="shared" si="1926"/>
        <v>E391</v>
      </c>
      <c r="P5734" s="318"/>
      <c r="T5734" s="19" t="s">
        <v>1260</v>
      </c>
    </row>
    <row r="5735" spans="1:20" outlineLevel="2" x14ac:dyDescent="0.25">
      <c r="A5735" t="s">
        <v>461</v>
      </c>
      <c r="B5735" t="str">
        <f t="shared" si="1923"/>
        <v>E3911 GEN Off Furn &amp; Eq,Sumas-10</v>
      </c>
      <c r="C5735" s="19" t="s">
        <v>1230</v>
      </c>
      <c r="E5735" s="27">
        <v>43404</v>
      </c>
      <c r="F5735" s="249">
        <v>105000</v>
      </c>
      <c r="G5735" s="67">
        <v>0.05</v>
      </c>
      <c r="H5735" s="250">
        <v>437.5</v>
      </c>
      <c r="I5735" s="249">
        <f t="shared" si="1924"/>
        <v>105000</v>
      </c>
      <c r="J5735" s="67">
        <f t="shared" si="1909"/>
        <v>0.05</v>
      </c>
      <c r="K5735" s="259">
        <f t="shared" si="1925"/>
        <v>437.5</v>
      </c>
      <c r="L5735" s="250">
        <f t="shared" si="1922"/>
        <v>0</v>
      </c>
      <c r="M5735" s="19" t="s">
        <v>1260</v>
      </c>
      <c r="O5735" s="32" t="str">
        <f t="shared" si="1926"/>
        <v>E391</v>
      </c>
      <c r="P5735" s="318"/>
      <c r="T5735" s="19" t="s">
        <v>1260</v>
      </c>
    </row>
    <row r="5736" spans="1:20" outlineLevel="2" x14ac:dyDescent="0.25">
      <c r="A5736" t="s">
        <v>461</v>
      </c>
      <c r="B5736" t="str">
        <f t="shared" si="1923"/>
        <v>E3911 GEN Off Furn &amp; Eq,Sumas-11</v>
      </c>
      <c r="C5736" s="19" t="s">
        <v>1230</v>
      </c>
      <c r="E5736" s="27">
        <v>43434</v>
      </c>
      <c r="F5736" s="249">
        <v>105000</v>
      </c>
      <c r="G5736" s="67">
        <v>0.05</v>
      </c>
      <c r="H5736" s="250">
        <v>437.5</v>
      </c>
      <c r="I5736" s="249">
        <f t="shared" si="1924"/>
        <v>105000</v>
      </c>
      <c r="J5736" s="67">
        <f t="shared" si="1909"/>
        <v>0.05</v>
      </c>
      <c r="K5736" s="259">
        <f t="shared" si="1925"/>
        <v>437.5</v>
      </c>
      <c r="L5736" s="250">
        <f t="shared" si="1922"/>
        <v>0</v>
      </c>
      <c r="M5736" s="19" t="s">
        <v>1260</v>
      </c>
      <c r="O5736" s="32" t="str">
        <f t="shared" si="1926"/>
        <v>E391</v>
      </c>
      <c r="P5736" s="318"/>
      <c r="T5736" s="19" t="s">
        <v>1260</v>
      </c>
    </row>
    <row r="5737" spans="1:20" outlineLevel="2" x14ac:dyDescent="0.25">
      <c r="A5737" t="s">
        <v>461</v>
      </c>
      <c r="B5737" t="str">
        <f t="shared" si="1923"/>
        <v>E3911 GEN Off Furn &amp; Eq,Sumas-12</v>
      </c>
      <c r="C5737" s="19" t="s">
        <v>1230</v>
      </c>
      <c r="E5737" s="27">
        <v>43465</v>
      </c>
      <c r="F5737" s="249">
        <v>105000</v>
      </c>
      <c r="G5737" s="67">
        <v>0.05</v>
      </c>
      <c r="H5737" s="250">
        <v>437.5</v>
      </c>
      <c r="I5737" s="249">
        <f t="shared" si="1924"/>
        <v>105000</v>
      </c>
      <c r="J5737" s="67">
        <f t="shared" si="1909"/>
        <v>0.05</v>
      </c>
      <c r="K5737" s="259">
        <f t="shared" si="1925"/>
        <v>437.5</v>
      </c>
      <c r="L5737" s="250">
        <f t="shared" si="1922"/>
        <v>0</v>
      </c>
      <c r="M5737" s="19" t="s">
        <v>1260</v>
      </c>
      <c r="O5737" s="32" t="str">
        <f t="shared" si="1926"/>
        <v>E391</v>
      </c>
      <c r="P5737" s="318"/>
      <c r="T5737" s="19" t="s">
        <v>1260</v>
      </c>
    </row>
    <row r="5738" spans="1:20" s="19" customFormat="1" ht="15.75" outlineLevel="1" thickBot="1" x14ac:dyDescent="0.3">
      <c r="A5738" s="28" t="s">
        <v>1064</v>
      </c>
      <c r="C5738" s="20" t="s">
        <v>1237</v>
      </c>
      <c r="E5738" s="104" t="s">
        <v>1266</v>
      </c>
      <c r="F5738" s="29"/>
      <c r="G5738" s="30"/>
      <c r="H5738" s="41">
        <f>SUBTOTAL(9,H5726:H5737)</f>
        <v>2625</v>
      </c>
      <c r="I5738" s="29"/>
      <c r="J5738" s="30">
        <f t="shared" si="1909"/>
        <v>0</v>
      </c>
      <c r="K5738" s="41">
        <f>SUBTOTAL(9,K5726:K5737)</f>
        <v>5250</v>
      </c>
      <c r="L5738" s="41">
        <f t="shared" si="1922"/>
        <v>2625</v>
      </c>
      <c r="O5738" s="32" t="str">
        <f>LEFT(A5738,5)</f>
        <v>E3911</v>
      </c>
      <c r="P5738" s="318">
        <f>-L5738/2</f>
        <v>-1312.5</v>
      </c>
    </row>
    <row r="5739" spans="1:20" ht="15.75" outlineLevel="2" thickTop="1" x14ac:dyDescent="0.25">
      <c r="A5739" s="345" t="s">
        <v>462</v>
      </c>
      <c r="B5739" s="345" t="str">
        <f t="shared" ref="B5739:B5750" si="1927">CONCATENATE(A5739,"-",MONTH(E5739))</f>
        <v>E3911 GEN Office F&amp;E, GLD OP old-1</v>
      </c>
      <c r="C5739" s="345" t="s">
        <v>1230</v>
      </c>
      <c r="D5739" s="345"/>
      <c r="E5739" s="346">
        <v>43131</v>
      </c>
      <c r="F5739" s="347">
        <v>13671.89</v>
      </c>
      <c r="G5739" s="348" t="s">
        <v>4</v>
      </c>
      <c r="H5739" s="349">
        <v>227.86</v>
      </c>
      <c r="I5739" s="347"/>
      <c r="J5739" s="348" t="str">
        <f t="shared" si="1909"/>
        <v>End of Life</v>
      </c>
      <c r="K5739" s="350">
        <f t="shared" ref="K5739:K5750" si="1928">$H$5750</f>
        <v>0</v>
      </c>
      <c r="L5739" s="349">
        <f t="shared" si="1922"/>
        <v>-227.86</v>
      </c>
      <c r="M5739" s="19" t="s">
        <v>1554</v>
      </c>
      <c r="O5739" s="32" t="str">
        <f t="shared" ref="O5739:O5750" si="1929">LEFT(A5739,4)</f>
        <v>E391</v>
      </c>
      <c r="P5739" s="318"/>
      <c r="T5739" s="19" t="s">
        <v>4</v>
      </c>
    </row>
    <row r="5740" spans="1:20" outlineLevel="2" x14ac:dyDescent="0.25">
      <c r="A5740" s="345" t="s">
        <v>462</v>
      </c>
      <c r="B5740" s="345" t="str">
        <f t="shared" si="1927"/>
        <v>E3911 GEN Office F&amp;E, GLD OP old-2</v>
      </c>
      <c r="C5740" s="345" t="s">
        <v>1230</v>
      </c>
      <c r="D5740" s="345"/>
      <c r="E5740" s="346">
        <v>43159</v>
      </c>
      <c r="F5740" s="347">
        <v>13444.03</v>
      </c>
      <c r="G5740" s="348" t="s">
        <v>4</v>
      </c>
      <c r="H5740" s="349">
        <v>227.86</v>
      </c>
      <c r="I5740" s="347"/>
      <c r="J5740" s="348" t="str">
        <f t="shared" si="1909"/>
        <v>End of Life</v>
      </c>
      <c r="K5740" s="350">
        <f t="shared" si="1928"/>
        <v>0</v>
      </c>
      <c r="L5740" s="349">
        <f t="shared" si="1922"/>
        <v>-227.86</v>
      </c>
      <c r="M5740" s="19" t="s">
        <v>1554</v>
      </c>
      <c r="O5740" s="32" t="str">
        <f t="shared" si="1929"/>
        <v>E391</v>
      </c>
      <c r="P5740" s="318"/>
      <c r="T5740" s="19" t="s">
        <v>4</v>
      </c>
    </row>
    <row r="5741" spans="1:20" outlineLevel="2" x14ac:dyDescent="0.25">
      <c r="A5741" s="345" t="s">
        <v>462</v>
      </c>
      <c r="B5741" s="345" t="str">
        <f t="shared" si="1927"/>
        <v>E3911 GEN Office F&amp;E, GLD OP old-3</v>
      </c>
      <c r="C5741" s="345" t="s">
        <v>1230</v>
      </c>
      <c r="D5741" s="345"/>
      <c r="E5741" s="346">
        <v>43190</v>
      </c>
      <c r="F5741" s="347">
        <v>13216.17</v>
      </c>
      <c r="G5741" s="348" t="s">
        <v>4</v>
      </c>
      <c r="H5741" s="349">
        <v>227.87</v>
      </c>
      <c r="I5741" s="347"/>
      <c r="J5741" s="348" t="str">
        <f t="shared" si="1909"/>
        <v>End of Life</v>
      </c>
      <c r="K5741" s="350">
        <f t="shared" si="1928"/>
        <v>0</v>
      </c>
      <c r="L5741" s="349">
        <f t="shared" si="1922"/>
        <v>-227.87</v>
      </c>
      <c r="M5741" s="19" t="s">
        <v>1554</v>
      </c>
      <c r="O5741" s="32" t="str">
        <f t="shared" si="1929"/>
        <v>E391</v>
      </c>
      <c r="P5741" s="318"/>
      <c r="T5741" s="19" t="s">
        <v>4</v>
      </c>
    </row>
    <row r="5742" spans="1:20" outlineLevel="2" x14ac:dyDescent="0.25">
      <c r="A5742" s="345" t="s">
        <v>462</v>
      </c>
      <c r="B5742" s="345" t="str">
        <f t="shared" si="1927"/>
        <v>E3911 GEN Office F&amp;E, GLD OP old-4</v>
      </c>
      <c r="C5742" s="345" t="s">
        <v>1230</v>
      </c>
      <c r="D5742" s="345"/>
      <c r="E5742" s="346">
        <v>43220</v>
      </c>
      <c r="F5742" s="347">
        <v>12988.3</v>
      </c>
      <c r="G5742" s="348" t="s">
        <v>4</v>
      </c>
      <c r="H5742" s="349">
        <v>227.86</v>
      </c>
      <c r="I5742" s="347"/>
      <c r="J5742" s="348" t="str">
        <f t="shared" ref="J5742:J5805" si="1930">G5742</f>
        <v>End of Life</v>
      </c>
      <c r="K5742" s="350">
        <f t="shared" si="1928"/>
        <v>0</v>
      </c>
      <c r="L5742" s="349">
        <f t="shared" si="1922"/>
        <v>-227.86</v>
      </c>
      <c r="M5742" s="19" t="s">
        <v>1554</v>
      </c>
      <c r="O5742" s="32" t="str">
        <f t="shared" si="1929"/>
        <v>E391</v>
      </c>
      <c r="P5742" s="318"/>
      <c r="T5742" s="19" t="s">
        <v>4</v>
      </c>
    </row>
    <row r="5743" spans="1:20" outlineLevel="2" x14ac:dyDescent="0.25">
      <c r="A5743" s="345" t="s">
        <v>462</v>
      </c>
      <c r="B5743" s="345" t="str">
        <f t="shared" si="1927"/>
        <v>E3911 GEN Office F&amp;E, GLD OP old-5</v>
      </c>
      <c r="C5743" s="345" t="s">
        <v>1230</v>
      </c>
      <c r="D5743" s="345"/>
      <c r="E5743" s="346">
        <v>43251</v>
      </c>
      <c r="F5743" s="347">
        <v>12760.44</v>
      </c>
      <c r="G5743" s="348" t="s">
        <v>4</v>
      </c>
      <c r="H5743" s="349">
        <v>227.87</v>
      </c>
      <c r="I5743" s="347"/>
      <c r="J5743" s="348" t="str">
        <f t="shared" si="1930"/>
        <v>End of Life</v>
      </c>
      <c r="K5743" s="350">
        <f t="shared" si="1928"/>
        <v>0</v>
      </c>
      <c r="L5743" s="349">
        <f t="shared" si="1922"/>
        <v>-227.87</v>
      </c>
      <c r="M5743" s="19" t="s">
        <v>1554</v>
      </c>
      <c r="O5743" s="32" t="str">
        <f t="shared" si="1929"/>
        <v>E391</v>
      </c>
      <c r="P5743" s="318"/>
      <c r="T5743" s="19" t="s">
        <v>4</v>
      </c>
    </row>
    <row r="5744" spans="1:20" outlineLevel="2" x14ac:dyDescent="0.25">
      <c r="A5744" s="345" t="s">
        <v>462</v>
      </c>
      <c r="B5744" s="345" t="str">
        <f t="shared" si="1927"/>
        <v>E3911 GEN Office F&amp;E, GLD OP old-6</v>
      </c>
      <c r="C5744" s="345" t="s">
        <v>1230</v>
      </c>
      <c r="D5744" s="345"/>
      <c r="E5744" s="346">
        <v>43281</v>
      </c>
      <c r="F5744" s="347">
        <v>12532.57</v>
      </c>
      <c r="G5744" s="348" t="s">
        <v>4</v>
      </c>
      <c r="H5744" s="349">
        <v>227.86</v>
      </c>
      <c r="I5744" s="347"/>
      <c r="J5744" s="348" t="str">
        <f t="shared" si="1930"/>
        <v>End of Life</v>
      </c>
      <c r="K5744" s="350">
        <f t="shared" si="1928"/>
        <v>0</v>
      </c>
      <c r="L5744" s="349">
        <f t="shared" si="1922"/>
        <v>-227.86</v>
      </c>
      <c r="M5744" s="19" t="s">
        <v>1554</v>
      </c>
      <c r="O5744" s="32" t="str">
        <f t="shared" si="1929"/>
        <v>E391</v>
      </c>
      <c r="P5744" s="318"/>
      <c r="T5744" s="19" t="s">
        <v>4</v>
      </c>
    </row>
    <row r="5745" spans="1:20" outlineLevel="2" x14ac:dyDescent="0.25">
      <c r="A5745" s="345" t="s">
        <v>462</v>
      </c>
      <c r="B5745" s="345" t="str">
        <f t="shared" si="1927"/>
        <v>E3911 GEN Office F&amp;E, GLD OP old-7</v>
      </c>
      <c r="C5745" s="345" t="s">
        <v>1230</v>
      </c>
      <c r="D5745" s="345"/>
      <c r="E5745" s="346">
        <v>43312</v>
      </c>
      <c r="F5745" s="347">
        <v>0</v>
      </c>
      <c r="G5745" s="348" t="s">
        <v>4</v>
      </c>
      <c r="H5745" s="349">
        <v>0</v>
      </c>
      <c r="I5745" s="347"/>
      <c r="J5745" s="348" t="str">
        <f t="shared" si="1930"/>
        <v>End of Life</v>
      </c>
      <c r="K5745" s="350">
        <f t="shared" si="1928"/>
        <v>0</v>
      </c>
      <c r="L5745" s="349">
        <f t="shared" si="1922"/>
        <v>0</v>
      </c>
      <c r="M5745" s="19" t="s">
        <v>1554</v>
      </c>
      <c r="O5745" s="32" t="str">
        <f t="shared" si="1929"/>
        <v>E391</v>
      </c>
      <c r="P5745" s="318"/>
      <c r="T5745" s="19" t="s">
        <v>4</v>
      </c>
    </row>
    <row r="5746" spans="1:20" outlineLevel="2" x14ac:dyDescent="0.25">
      <c r="A5746" s="345" t="s">
        <v>462</v>
      </c>
      <c r="B5746" s="345" t="str">
        <f t="shared" si="1927"/>
        <v>E3911 GEN Office F&amp;E, GLD OP old-8</v>
      </c>
      <c r="C5746" s="345" t="s">
        <v>1230</v>
      </c>
      <c r="D5746" s="345"/>
      <c r="E5746" s="346">
        <v>43343</v>
      </c>
      <c r="F5746" s="347">
        <v>0</v>
      </c>
      <c r="G5746" s="348" t="s">
        <v>4</v>
      </c>
      <c r="H5746" s="349">
        <v>0</v>
      </c>
      <c r="I5746" s="347"/>
      <c r="J5746" s="348" t="str">
        <f t="shared" si="1930"/>
        <v>End of Life</v>
      </c>
      <c r="K5746" s="350">
        <f t="shared" si="1928"/>
        <v>0</v>
      </c>
      <c r="L5746" s="349">
        <f t="shared" si="1922"/>
        <v>0</v>
      </c>
      <c r="M5746" s="19" t="s">
        <v>1554</v>
      </c>
      <c r="O5746" s="32" t="str">
        <f t="shared" si="1929"/>
        <v>E391</v>
      </c>
      <c r="P5746" s="318"/>
      <c r="T5746" s="19" t="s">
        <v>4</v>
      </c>
    </row>
    <row r="5747" spans="1:20" outlineLevel="2" x14ac:dyDescent="0.25">
      <c r="A5747" s="345" t="s">
        <v>462</v>
      </c>
      <c r="B5747" s="345" t="str">
        <f t="shared" si="1927"/>
        <v>E3911 GEN Office F&amp;E, GLD OP old-9</v>
      </c>
      <c r="C5747" s="345" t="s">
        <v>1230</v>
      </c>
      <c r="D5747" s="345"/>
      <c r="E5747" s="346">
        <v>43373</v>
      </c>
      <c r="F5747" s="347">
        <v>0</v>
      </c>
      <c r="G5747" s="348" t="s">
        <v>4</v>
      </c>
      <c r="H5747" s="349">
        <v>0</v>
      </c>
      <c r="I5747" s="347"/>
      <c r="J5747" s="348" t="str">
        <f t="shared" si="1930"/>
        <v>End of Life</v>
      </c>
      <c r="K5747" s="350">
        <f t="shared" si="1928"/>
        <v>0</v>
      </c>
      <c r="L5747" s="349">
        <f t="shared" si="1922"/>
        <v>0</v>
      </c>
      <c r="M5747" s="19" t="s">
        <v>1554</v>
      </c>
      <c r="O5747" s="32" t="str">
        <f t="shared" si="1929"/>
        <v>E391</v>
      </c>
      <c r="P5747" s="318"/>
      <c r="T5747" s="19" t="s">
        <v>4</v>
      </c>
    </row>
    <row r="5748" spans="1:20" outlineLevel="2" x14ac:dyDescent="0.25">
      <c r="A5748" s="345" t="s">
        <v>462</v>
      </c>
      <c r="B5748" s="345" t="str">
        <f t="shared" si="1927"/>
        <v>E3911 GEN Office F&amp;E, GLD OP old-10</v>
      </c>
      <c r="C5748" s="345" t="s">
        <v>1230</v>
      </c>
      <c r="D5748" s="345"/>
      <c r="E5748" s="346">
        <v>43404</v>
      </c>
      <c r="F5748" s="347">
        <v>0</v>
      </c>
      <c r="G5748" s="348" t="s">
        <v>4</v>
      </c>
      <c r="H5748" s="349">
        <v>0</v>
      </c>
      <c r="I5748" s="347"/>
      <c r="J5748" s="348" t="str">
        <f t="shared" si="1930"/>
        <v>End of Life</v>
      </c>
      <c r="K5748" s="350">
        <f t="shared" si="1928"/>
        <v>0</v>
      </c>
      <c r="L5748" s="349">
        <f t="shared" si="1922"/>
        <v>0</v>
      </c>
      <c r="M5748" s="19" t="s">
        <v>1554</v>
      </c>
      <c r="O5748" s="32" t="str">
        <f t="shared" si="1929"/>
        <v>E391</v>
      </c>
      <c r="P5748" s="318"/>
      <c r="T5748" s="19" t="s">
        <v>4</v>
      </c>
    </row>
    <row r="5749" spans="1:20" outlineLevel="2" x14ac:dyDescent="0.25">
      <c r="A5749" s="345" t="s">
        <v>462</v>
      </c>
      <c r="B5749" s="345" t="str">
        <f t="shared" si="1927"/>
        <v>E3911 GEN Office F&amp;E, GLD OP old-11</v>
      </c>
      <c r="C5749" s="345" t="s">
        <v>1230</v>
      </c>
      <c r="D5749" s="345"/>
      <c r="E5749" s="346">
        <v>43434</v>
      </c>
      <c r="F5749" s="347">
        <v>0</v>
      </c>
      <c r="G5749" s="348" t="s">
        <v>4</v>
      </c>
      <c r="H5749" s="349">
        <v>0</v>
      </c>
      <c r="I5749" s="347"/>
      <c r="J5749" s="348" t="str">
        <f t="shared" si="1930"/>
        <v>End of Life</v>
      </c>
      <c r="K5749" s="350">
        <f t="shared" si="1928"/>
        <v>0</v>
      </c>
      <c r="L5749" s="349">
        <f t="shared" si="1922"/>
        <v>0</v>
      </c>
      <c r="M5749" s="19" t="s">
        <v>1554</v>
      </c>
      <c r="O5749" s="32" t="str">
        <f t="shared" si="1929"/>
        <v>E391</v>
      </c>
      <c r="P5749" s="318"/>
      <c r="T5749" s="19" t="s">
        <v>4</v>
      </c>
    </row>
    <row r="5750" spans="1:20" outlineLevel="2" x14ac:dyDescent="0.25">
      <c r="A5750" s="345" t="s">
        <v>462</v>
      </c>
      <c r="B5750" s="345" t="str">
        <f t="shared" si="1927"/>
        <v>E3911 GEN Office F&amp;E, GLD OP old-12</v>
      </c>
      <c r="C5750" s="345" t="s">
        <v>1230</v>
      </c>
      <c r="D5750" s="345"/>
      <c r="E5750" s="346">
        <v>43465</v>
      </c>
      <c r="F5750" s="347">
        <v>0</v>
      </c>
      <c r="G5750" s="348" t="s">
        <v>4</v>
      </c>
      <c r="H5750" s="349">
        <v>0</v>
      </c>
      <c r="I5750" s="347"/>
      <c r="J5750" s="348" t="str">
        <f t="shared" si="1930"/>
        <v>End of Life</v>
      </c>
      <c r="K5750" s="350">
        <f t="shared" si="1928"/>
        <v>0</v>
      </c>
      <c r="L5750" s="349">
        <f t="shared" si="1922"/>
        <v>0</v>
      </c>
      <c r="M5750" s="19" t="s">
        <v>1554</v>
      </c>
      <c r="O5750" s="32" t="str">
        <f t="shared" si="1929"/>
        <v>E391</v>
      </c>
      <c r="P5750" s="318"/>
      <c r="T5750" s="19" t="s">
        <v>4</v>
      </c>
    </row>
    <row r="5751" spans="1:20" s="19" customFormat="1" ht="15.75" outlineLevel="1" thickBot="1" x14ac:dyDescent="0.3">
      <c r="A5751" s="44" t="s">
        <v>1065</v>
      </c>
      <c r="B5751" s="32"/>
      <c r="C5751" s="40" t="s">
        <v>1237</v>
      </c>
      <c r="D5751" s="32"/>
      <c r="E5751" s="104" t="s">
        <v>1266</v>
      </c>
      <c r="F5751" s="34"/>
      <c r="G5751" s="32"/>
      <c r="H5751" s="41">
        <f>SUBTOTAL(9,H5739:H5750)</f>
        <v>1367.1800000000003</v>
      </c>
      <c r="I5751" s="34"/>
      <c r="J5751" s="32">
        <f t="shared" si="1930"/>
        <v>0</v>
      </c>
      <c r="K5751" s="41">
        <f>SUBTOTAL(9,K5739:K5750)</f>
        <v>0</v>
      </c>
      <c r="L5751" s="41">
        <f t="shared" si="1922"/>
        <v>-1367.18</v>
      </c>
      <c r="O5751" s="32" t="str">
        <f>LEFT(A5751,5)</f>
        <v>E3911</v>
      </c>
      <c r="P5751" s="318">
        <f>-L5751/2</f>
        <v>683.59</v>
      </c>
    </row>
    <row r="5752" spans="1:20" ht="15.75" outlineLevel="2" thickTop="1" x14ac:dyDescent="0.25">
      <c r="A5752" t="s">
        <v>463</v>
      </c>
      <c r="B5752" t="str">
        <f t="shared" ref="B5752:B5763" si="1931">CONCATENATE(A5752,"-",MONTH(E5752))</f>
        <v>E3911 GEN Office F&amp;E, LBK #3-1</v>
      </c>
      <c r="C5752" s="19" t="s">
        <v>1230</v>
      </c>
      <c r="E5752" s="27">
        <v>43131</v>
      </c>
      <c r="F5752" s="249">
        <v>45505.08</v>
      </c>
      <c r="G5752" s="67">
        <v>0.05</v>
      </c>
      <c r="H5752" s="250">
        <v>189.6</v>
      </c>
      <c r="I5752" s="249">
        <f t="shared" ref="I5752:I5763" si="1932">VLOOKUP(CONCATENATE(A5752,"-12"),$B$6:$F$7816,5,FALSE)</f>
        <v>45505.08</v>
      </c>
      <c r="J5752" s="67">
        <f t="shared" si="1930"/>
        <v>0.05</v>
      </c>
      <c r="K5752" s="259">
        <f t="shared" ref="K5752:K5763" si="1933">I5752*J5752/12</f>
        <v>189.60450000000003</v>
      </c>
      <c r="L5752" s="250">
        <f t="shared" si="1922"/>
        <v>0</v>
      </c>
      <c r="M5752" s="19" t="s">
        <v>1260</v>
      </c>
      <c r="O5752" s="32" t="str">
        <f t="shared" ref="O5752:O5763" si="1934">LEFT(A5752,4)</f>
        <v>E391</v>
      </c>
      <c r="P5752" s="318"/>
      <c r="T5752" s="19" t="s">
        <v>1260</v>
      </c>
    </row>
    <row r="5753" spans="1:20" outlineLevel="2" x14ac:dyDescent="0.25">
      <c r="A5753" t="s">
        <v>463</v>
      </c>
      <c r="B5753" t="str">
        <f t="shared" si="1931"/>
        <v>E3911 GEN Office F&amp;E, LBK #3-2</v>
      </c>
      <c r="C5753" s="19" t="s">
        <v>1230</v>
      </c>
      <c r="E5753" s="27">
        <v>43159</v>
      </c>
      <c r="F5753" s="249">
        <v>45505.08</v>
      </c>
      <c r="G5753" s="67">
        <v>0.05</v>
      </c>
      <c r="H5753" s="250">
        <v>189.6</v>
      </c>
      <c r="I5753" s="249">
        <f t="shared" si="1932"/>
        <v>45505.08</v>
      </c>
      <c r="J5753" s="67">
        <f t="shared" si="1930"/>
        <v>0.05</v>
      </c>
      <c r="K5753" s="259">
        <f t="shared" si="1933"/>
        <v>189.60450000000003</v>
      </c>
      <c r="L5753" s="250">
        <f t="shared" si="1922"/>
        <v>0</v>
      </c>
      <c r="M5753" s="19" t="s">
        <v>1260</v>
      </c>
      <c r="O5753" s="32" t="str">
        <f t="shared" si="1934"/>
        <v>E391</v>
      </c>
      <c r="P5753" s="318"/>
      <c r="T5753" s="19" t="s">
        <v>1260</v>
      </c>
    </row>
    <row r="5754" spans="1:20" outlineLevel="2" x14ac:dyDescent="0.25">
      <c r="A5754" t="s">
        <v>463</v>
      </c>
      <c r="B5754" t="str">
        <f t="shared" si="1931"/>
        <v>E3911 GEN Office F&amp;E, LBK #3-3</v>
      </c>
      <c r="C5754" s="19" t="s">
        <v>1230</v>
      </c>
      <c r="E5754" s="27">
        <v>43190</v>
      </c>
      <c r="F5754" s="249">
        <v>45505.08</v>
      </c>
      <c r="G5754" s="67">
        <v>0.05</v>
      </c>
      <c r="H5754" s="250">
        <v>189.6</v>
      </c>
      <c r="I5754" s="249">
        <f t="shared" si="1932"/>
        <v>45505.08</v>
      </c>
      <c r="J5754" s="67">
        <f t="shared" si="1930"/>
        <v>0.05</v>
      </c>
      <c r="K5754" s="259">
        <f t="shared" si="1933"/>
        <v>189.60450000000003</v>
      </c>
      <c r="L5754" s="250">
        <f t="shared" si="1922"/>
        <v>0</v>
      </c>
      <c r="M5754" s="19" t="s">
        <v>1260</v>
      </c>
      <c r="O5754" s="32" t="str">
        <f t="shared" si="1934"/>
        <v>E391</v>
      </c>
      <c r="P5754" s="318"/>
      <c r="T5754" s="19" t="s">
        <v>1260</v>
      </c>
    </row>
    <row r="5755" spans="1:20" outlineLevel="2" x14ac:dyDescent="0.25">
      <c r="A5755" t="s">
        <v>463</v>
      </c>
      <c r="B5755" t="str">
        <f t="shared" si="1931"/>
        <v>E3911 GEN Office F&amp;E, LBK #3-4</v>
      </c>
      <c r="C5755" s="19" t="s">
        <v>1230</v>
      </c>
      <c r="E5755" s="27">
        <v>43220</v>
      </c>
      <c r="F5755" s="249">
        <v>45505.08</v>
      </c>
      <c r="G5755" s="67">
        <v>0.05</v>
      </c>
      <c r="H5755" s="250">
        <v>189.6</v>
      </c>
      <c r="I5755" s="249">
        <f t="shared" si="1932"/>
        <v>45505.08</v>
      </c>
      <c r="J5755" s="67">
        <f t="shared" si="1930"/>
        <v>0.05</v>
      </c>
      <c r="K5755" s="259">
        <f t="shared" si="1933"/>
        <v>189.60450000000003</v>
      </c>
      <c r="L5755" s="250">
        <f t="shared" si="1922"/>
        <v>0</v>
      </c>
      <c r="M5755" s="19" t="s">
        <v>1260</v>
      </c>
      <c r="O5755" s="32" t="str">
        <f t="shared" si="1934"/>
        <v>E391</v>
      </c>
      <c r="P5755" s="318"/>
      <c r="T5755" s="19" t="s">
        <v>1260</v>
      </c>
    </row>
    <row r="5756" spans="1:20" outlineLevel="2" x14ac:dyDescent="0.25">
      <c r="A5756" t="s">
        <v>463</v>
      </c>
      <c r="B5756" t="str">
        <f t="shared" si="1931"/>
        <v>E3911 GEN Office F&amp;E, LBK #3-5</v>
      </c>
      <c r="C5756" s="19" t="s">
        <v>1230</v>
      </c>
      <c r="E5756" s="27">
        <v>43251</v>
      </c>
      <c r="F5756" s="249">
        <v>45505.08</v>
      </c>
      <c r="G5756" s="67">
        <v>0.05</v>
      </c>
      <c r="H5756" s="250">
        <v>189.6</v>
      </c>
      <c r="I5756" s="249">
        <f t="shared" si="1932"/>
        <v>45505.08</v>
      </c>
      <c r="J5756" s="67">
        <f t="shared" si="1930"/>
        <v>0.05</v>
      </c>
      <c r="K5756" s="259">
        <f t="shared" si="1933"/>
        <v>189.60450000000003</v>
      </c>
      <c r="L5756" s="250">
        <f t="shared" si="1922"/>
        <v>0</v>
      </c>
      <c r="M5756" s="19" t="s">
        <v>1260</v>
      </c>
      <c r="O5756" s="32" t="str">
        <f t="shared" si="1934"/>
        <v>E391</v>
      </c>
      <c r="P5756" s="318"/>
      <c r="T5756" s="19" t="s">
        <v>1260</v>
      </c>
    </row>
    <row r="5757" spans="1:20" outlineLevel="2" x14ac:dyDescent="0.25">
      <c r="A5757" t="s">
        <v>463</v>
      </c>
      <c r="B5757" t="str">
        <f t="shared" si="1931"/>
        <v>E3911 GEN Office F&amp;E, LBK #3-6</v>
      </c>
      <c r="C5757" s="19" t="s">
        <v>1230</v>
      </c>
      <c r="E5757" s="27">
        <v>43281</v>
      </c>
      <c r="F5757" s="249">
        <v>45505.08</v>
      </c>
      <c r="G5757" s="67">
        <v>0.05</v>
      </c>
      <c r="H5757" s="250">
        <v>189.6</v>
      </c>
      <c r="I5757" s="249">
        <f t="shared" si="1932"/>
        <v>45505.08</v>
      </c>
      <c r="J5757" s="67">
        <f t="shared" si="1930"/>
        <v>0.05</v>
      </c>
      <c r="K5757" s="259">
        <f t="shared" si="1933"/>
        <v>189.60450000000003</v>
      </c>
      <c r="L5757" s="250">
        <f t="shared" si="1922"/>
        <v>0</v>
      </c>
      <c r="M5757" s="19" t="s">
        <v>1260</v>
      </c>
      <c r="O5757" s="32" t="str">
        <f t="shared" si="1934"/>
        <v>E391</v>
      </c>
      <c r="P5757" s="318"/>
      <c r="T5757" s="19" t="s">
        <v>1260</v>
      </c>
    </row>
    <row r="5758" spans="1:20" outlineLevel="2" x14ac:dyDescent="0.25">
      <c r="A5758" t="s">
        <v>463</v>
      </c>
      <c r="B5758" t="str">
        <f t="shared" si="1931"/>
        <v>E3911 GEN Office F&amp;E, LBK #3-7</v>
      </c>
      <c r="C5758" s="19" t="s">
        <v>1230</v>
      </c>
      <c r="E5758" s="27">
        <v>43312</v>
      </c>
      <c r="F5758" s="249">
        <v>45505.08</v>
      </c>
      <c r="G5758" s="67">
        <v>0.05</v>
      </c>
      <c r="H5758" s="250">
        <v>189.6</v>
      </c>
      <c r="I5758" s="249">
        <f t="shared" si="1932"/>
        <v>45505.08</v>
      </c>
      <c r="J5758" s="67">
        <f t="shared" si="1930"/>
        <v>0.05</v>
      </c>
      <c r="K5758" s="259">
        <f t="shared" si="1933"/>
        <v>189.60450000000003</v>
      </c>
      <c r="L5758" s="250">
        <f t="shared" si="1922"/>
        <v>0</v>
      </c>
      <c r="M5758" s="19" t="s">
        <v>1260</v>
      </c>
      <c r="O5758" s="32" t="str">
        <f t="shared" si="1934"/>
        <v>E391</v>
      </c>
      <c r="P5758" s="318"/>
      <c r="T5758" s="19" t="s">
        <v>1260</v>
      </c>
    </row>
    <row r="5759" spans="1:20" outlineLevel="2" x14ac:dyDescent="0.25">
      <c r="A5759" t="s">
        <v>463</v>
      </c>
      <c r="B5759" t="str">
        <f t="shared" si="1931"/>
        <v>E3911 GEN Office F&amp;E, LBK #3-8</v>
      </c>
      <c r="C5759" s="19" t="s">
        <v>1230</v>
      </c>
      <c r="E5759" s="27">
        <v>43343</v>
      </c>
      <c r="F5759" s="249">
        <v>45505.08</v>
      </c>
      <c r="G5759" s="67">
        <v>0.05</v>
      </c>
      <c r="H5759" s="250">
        <v>189.6</v>
      </c>
      <c r="I5759" s="249">
        <f t="shared" si="1932"/>
        <v>45505.08</v>
      </c>
      <c r="J5759" s="67">
        <f t="shared" si="1930"/>
        <v>0.05</v>
      </c>
      <c r="K5759" s="259">
        <f t="shared" si="1933"/>
        <v>189.60450000000003</v>
      </c>
      <c r="L5759" s="250">
        <f t="shared" si="1922"/>
        <v>0</v>
      </c>
      <c r="M5759" s="19" t="s">
        <v>1260</v>
      </c>
      <c r="O5759" s="32" t="str">
        <f t="shared" si="1934"/>
        <v>E391</v>
      </c>
      <c r="P5759" s="318"/>
      <c r="T5759" s="19" t="s">
        <v>1260</v>
      </c>
    </row>
    <row r="5760" spans="1:20" outlineLevel="2" x14ac:dyDescent="0.25">
      <c r="A5760" t="s">
        <v>463</v>
      </c>
      <c r="B5760" t="str">
        <f t="shared" si="1931"/>
        <v>E3911 GEN Office F&amp;E, LBK #3-9</v>
      </c>
      <c r="C5760" s="19" t="s">
        <v>1230</v>
      </c>
      <c r="E5760" s="27">
        <v>43373</v>
      </c>
      <c r="F5760" s="249">
        <v>45505.08</v>
      </c>
      <c r="G5760" s="67">
        <v>0.05</v>
      </c>
      <c r="H5760" s="250">
        <v>189.6</v>
      </c>
      <c r="I5760" s="249">
        <f t="shared" si="1932"/>
        <v>45505.08</v>
      </c>
      <c r="J5760" s="67">
        <f t="shared" si="1930"/>
        <v>0.05</v>
      </c>
      <c r="K5760" s="259">
        <f t="shared" si="1933"/>
        <v>189.60450000000003</v>
      </c>
      <c r="L5760" s="250">
        <f t="shared" si="1922"/>
        <v>0</v>
      </c>
      <c r="M5760" s="19" t="s">
        <v>1260</v>
      </c>
      <c r="O5760" s="32" t="str">
        <f t="shared" si="1934"/>
        <v>E391</v>
      </c>
      <c r="P5760" s="318"/>
      <c r="T5760" s="19" t="s">
        <v>1260</v>
      </c>
    </row>
    <row r="5761" spans="1:20" outlineLevel="2" x14ac:dyDescent="0.25">
      <c r="A5761" t="s">
        <v>463</v>
      </c>
      <c r="B5761" t="str">
        <f t="shared" si="1931"/>
        <v>E3911 GEN Office F&amp;E, LBK #3-10</v>
      </c>
      <c r="C5761" s="19" t="s">
        <v>1230</v>
      </c>
      <c r="E5761" s="27">
        <v>43404</v>
      </c>
      <c r="F5761" s="249">
        <v>45505.08</v>
      </c>
      <c r="G5761" s="67">
        <v>0.05</v>
      </c>
      <c r="H5761" s="250">
        <v>189.6</v>
      </c>
      <c r="I5761" s="249">
        <f t="shared" si="1932"/>
        <v>45505.08</v>
      </c>
      <c r="J5761" s="67">
        <f t="shared" si="1930"/>
        <v>0.05</v>
      </c>
      <c r="K5761" s="259">
        <f t="shared" si="1933"/>
        <v>189.60450000000003</v>
      </c>
      <c r="L5761" s="250">
        <f t="shared" si="1922"/>
        <v>0</v>
      </c>
      <c r="M5761" s="19" t="s">
        <v>1260</v>
      </c>
      <c r="O5761" s="32" t="str">
        <f t="shared" si="1934"/>
        <v>E391</v>
      </c>
      <c r="P5761" s="318"/>
      <c r="T5761" s="19" t="s">
        <v>1260</v>
      </c>
    </row>
    <row r="5762" spans="1:20" outlineLevel="2" x14ac:dyDescent="0.25">
      <c r="A5762" t="s">
        <v>463</v>
      </c>
      <c r="B5762" t="str">
        <f t="shared" si="1931"/>
        <v>E3911 GEN Office F&amp;E, LBK #3-11</v>
      </c>
      <c r="C5762" s="19" t="s">
        <v>1230</v>
      </c>
      <c r="E5762" s="27">
        <v>43434</v>
      </c>
      <c r="F5762" s="249">
        <v>45505.08</v>
      </c>
      <c r="G5762" s="67">
        <v>0.05</v>
      </c>
      <c r="H5762" s="250">
        <v>189.6</v>
      </c>
      <c r="I5762" s="249">
        <f t="shared" si="1932"/>
        <v>45505.08</v>
      </c>
      <c r="J5762" s="67">
        <f t="shared" si="1930"/>
        <v>0.05</v>
      </c>
      <c r="K5762" s="259">
        <f t="shared" si="1933"/>
        <v>189.60450000000003</v>
      </c>
      <c r="L5762" s="250">
        <f t="shared" si="1922"/>
        <v>0</v>
      </c>
      <c r="M5762" s="19" t="s">
        <v>1260</v>
      </c>
      <c r="O5762" s="32" t="str">
        <f t="shared" si="1934"/>
        <v>E391</v>
      </c>
      <c r="P5762" s="318"/>
      <c r="T5762" s="19" t="s">
        <v>1260</v>
      </c>
    </row>
    <row r="5763" spans="1:20" outlineLevel="2" x14ac:dyDescent="0.25">
      <c r="A5763" t="s">
        <v>463</v>
      </c>
      <c r="B5763" t="str">
        <f t="shared" si="1931"/>
        <v>E3911 GEN Office F&amp;E, LBK #3-12</v>
      </c>
      <c r="C5763" s="19" t="s">
        <v>1230</v>
      </c>
      <c r="E5763" s="27">
        <v>43465</v>
      </c>
      <c r="F5763" s="249">
        <v>45505.08</v>
      </c>
      <c r="G5763" s="67">
        <v>0.05</v>
      </c>
      <c r="H5763" s="250">
        <v>189.6</v>
      </c>
      <c r="I5763" s="249">
        <f t="shared" si="1932"/>
        <v>45505.08</v>
      </c>
      <c r="J5763" s="67">
        <f t="shared" si="1930"/>
        <v>0.05</v>
      </c>
      <c r="K5763" s="259">
        <f t="shared" si="1933"/>
        <v>189.60450000000003</v>
      </c>
      <c r="L5763" s="250">
        <f t="shared" si="1922"/>
        <v>0</v>
      </c>
      <c r="M5763" s="19" t="s">
        <v>1260</v>
      </c>
      <c r="O5763" s="32" t="str">
        <f t="shared" si="1934"/>
        <v>E391</v>
      </c>
      <c r="P5763" s="318"/>
      <c r="T5763" s="19" t="s">
        <v>1260</v>
      </c>
    </row>
    <row r="5764" spans="1:20" s="19" customFormat="1" ht="15.75" outlineLevel="1" thickBot="1" x14ac:dyDescent="0.3">
      <c r="A5764" s="28" t="s">
        <v>1066</v>
      </c>
      <c r="C5764" s="20" t="s">
        <v>1237</v>
      </c>
      <c r="E5764" s="104" t="s">
        <v>1266</v>
      </c>
      <c r="F5764" s="29"/>
      <c r="G5764" s="30"/>
      <c r="H5764" s="41">
        <f>SUBTOTAL(9,H5752:H5763)</f>
        <v>2275.1999999999994</v>
      </c>
      <c r="I5764" s="29"/>
      <c r="J5764" s="30">
        <f t="shared" si="1930"/>
        <v>0</v>
      </c>
      <c r="K5764" s="41">
        <f>SUBTOTAL(9,K5752:K5763)</f>
        <v>2275.2539999999999</v>
      </c>
      <c r="L5764" s="41">
        <f t="shared" si="1922"/>
        <v>0.05</v>
      </c>
      <c r="O5764" s="32" t="str">
        <f>LEFT(A5764,5)</f>
        <v>E3911</v>
      </c>
      <c r="P5764" s="318">
        <f>-L5764/2</f>
        <v>-2.5000000000000001E-2</v>
      </c>
    </row>
    <row r="5765" spans="1:20" ht="15.75" outlineLevel="2" thickTop="1" x14ac:dyDescent="0.25">
      <c r="A5765" t="s">
        <v>464</v>
      </c>
      <c r="B5765" t="str">
        <f t="shared" ref="B5765:B5776" si="1935">CONCATENATE(A5765,"-",MONTH(E5765))</f>
        <v>E3911 GEN Office F&amp;E, Snoqualmie 1-1</v>
      </c>
      <c r="C5765" s="19" t="s">
        <v>1230</v>
      </c>
      <c r="E5765" s="27">
        <v>43131</v>
      </c>
      <c r="F5765" s="249">
        <v>21742.799999999999</v>
      </c>
      <c r="G5765" s="67">
        <v>0.05</v>
      </c>
      <c r="H5765" s="250">
        <v>90.6</v>
      </c>
      <c r="I5765" s="249">
        <f t="shared" ref="I5765:I5776" si="1936">VLOOKUP(CONCATENATE(A5765,"-12"),$B$6:$F$7816,5,FALSE)</f>
        <v>211697.27</v>
      </c>
      <c r="J5765" s="67">
        <f t="shared" si="1930"/>
        <v>0.05</v>
      </c>
      <c r="K5765" s="259">
        <f t="shared" ref="K5765:K5776" si="1937">I5765*J5765/12</f>
        <v>882.07195833333333</v>
      </c>
      <c r="L5765" s="250">
        <f t="shared" si="1922"/>
        <v>791.47</v>
      </c>
      <c r="M5765" s="19" t="s">
        <v>1260</v>
      </c>
      <c r="O5765" s="32" t="str">
        <f t="shared" ref="O5765:O5776" si="1938">LEFT(A5765,4)</f>
        <v>E391</v>
      </c>
      <c r="P5765" s="318"/>
      <c r="T5765" s="19" t="s">
        <v>1260</v>
      </c>
    </row>
    <row r="5766" spans="1:20" outlineLevel="2" x14ac:dyDescent="0.25">
      <c r="A5766" t="s">
        <v>464</v>
      </c>
      <c r="B5766" t="str">
        <f t="shared" si="1935"/>
        <v>E3911 GEN Office F&amp;E, Snoqualmie 1-2</v>
      </c>
      <c r="C5766" s="19" t="s">
        <v>1230</v>
      </c>
      <c r="E5766" s="27">
        <v>43159</v>
      </c>
      <c r="F5766" s="249">
        <v>21742.799999999999</v>
      </c>
      <c r="G5766" s="67">
        <v>0.05</v>
      </c>
      <c r="H5766" s="250">
        <v>90.6</v>
      </c>
      <c r="I5766" s="249">
        <f t="shared" si="1936"/>
        <v>211697.27</v>
      </c>
      <c r="J5766" s="67">
        <f t="shared" si="1930"/>
        <v>0.05</v>
      </c>
      <c r="K5766" s="259">
        <f t="shared" si="1937"/>
        <v>882.07195833333333</v>
      </c>
      <c r="L5766" s="250">
        <f t="shared" si="1922"/>
        <v>791.47</v>
      </c>
      <c r="M5766" s="19" t="s">
        <v>1260</v>
      </c>
      <c r="O5766" s="32" t="str">
        <f t="shared" si="1938"/>
        <v>E391</v>
      </c>
      <c r="P5766" s="318"/>
      <c r="T5766" s="19" t="s">
        <v>1260</v>
      </c>
    </row>
    <row r="5767" spans="1:20" outlineLevel="2" x14ac:dyDescent="0.25">
      <c r="A5767" t="s">
        <v>464</v>
      </c>
      <c r="B5767" t="str">
        <f t="shared" si="1935"/>
        <v>E3911 GEN Office F&amp;E, Snoqualmie 1-3</v>
      </c>
      <c r="C5767" s="19" t="s">
        <v>1230</v>
      </c>
      <c r="E5767" s="27">
        <v>43190</v>
      </c>
      <c r="F5767" s="249">
        <v>21742.799999999999</v>
      </c>
      <c r="G5767" s="67">
        <v>0.05</v>
      </c>
      <c r="H5767" s="250">
        <v>90.6</v>
      </c>
      <c r="I5767" s="249">
        <f t="shared" si="1936"/>
        <v>211697.27</v>
      </c>
      <c r="J5767" s="67">
        <f t="shared" si="1930"/>
        <v>0.05</v>
      </c>
      <c r="K5767" s="259">
        <f t="shared" si="1937"/>
        <v>882.07195833333333</v>
      </c>
      <c r="L5767" s="250">
        <f t="shared" si="1922"/>
        <v>791.47</v>
      </c>
      <c r="M5767" s="19" t="s">
        <v>1260</v>
      </c>
      <c r="O5767" s="32" t="str">
        <f t="shared" si="1938"/>
        <v>E391</v>
      </c>
      <c r="P5767" s="318"/>
      <c r="T5767" s="19" t="s">
        <v>1260</v>
      </c>
    </row>
    <row r="5768" spans="1:20" outlineLevel="2" x14ac:dyDescent="0.25">
      <c r="A5768" t="s">
        <v>464</v>
      </c>
      <c r="B5768" t="str">
        <f t="shared" si="1935"/>
        <v>E3911 GEN Office F&amp;E, Snoqualmie 1-4</v>
      </c>
      <c r="C5768" s="19" t="s">
        <v>1230</v>
      </c>
      <c r="E5768" s="27">
        <v>43220</v>
      </c>
      <c r="F5768" s="249">
        <v>21742.799999999999</v>
      </c>
      <c r="G5768" s="67">
        <v>0.05</v>
      </c>
      <c r="H5768" s="250">
        <v>90.6</v>
      </c>
      <c r="I5768" s="249">
        <f t="shared" si="1936"/>
        <v>211697.27</v>
      </c>
      <c r="J5768" s="67">
        <f t="shared" si="1930"/>
        <v>0.05</v>
      </c>
      <c r="K5768" s="259">
        <f t="shared" si="1937"/>
        <v>882.07195833333333</v>
      </c>
      <c r="L5768" s="250">
        <f t="shared" si="1922"/>
        <v>791.47</v>
      </c>
      <c r="M5768" s="19" t="s">
        <v>1260</v>
      </c>
      <c r="O5768" s="32" t="str">
        <f t="shared" si="1938"/>
        <v>E391</v>
      </c>
      <c r="P5768" s="318"/>
      <c r="T5768" s="19" t="s">
        <v>1260</v>
      </c>
    </row>
    <row r="5769" spans="1:20" outlineLevel="2" x14ac:dyDescent="0.25">
      <c r="A5769" t="s">
        <v>464</v>
      </c>
      <c r="B5769" t="str">
        <f t="shared" si="1935"/>
        <v>E3911 GEN Office F&amp;E, Snoqualmie 1-5</v>
      </c>
      <c r="C5769" s="19" t="s">
        <v>1230</v>
      </c>
      <c r="E5769" s="27">
        <v>43251</v>
      </c>
      <c r="F5769" s="249">
        <v>21742.799999999999</v>
      </c>
      <c r="G5769" s="67">
        <v>0.05</v>
      </c>
      <c r="H5769" s="250">
        <v>90.6</v>
      </c>
      <c r="I5769" s="249">
        <f t="shared" si="1936"/>
        <v>211697.27</v>
      </c>
      <c r="J5769" s="67">
        <f t="shared" si="1930"/>
        <v>0.05</v>
      </c>
      <c r="K5769" s="259">
        <f t="shared" si="1937"/>
        <v>882.07195833333333</v>
      </c>
      <c r="L5769" s="250">
        <f t="shared" si="1922"/>
        <v>791.47</v>
      </c>
      <c r="M5769" s="19" t="s">
        <v>1260</v>
      </c>
      <c r="O5769" s="32" t="str">
        <f t="shared" si="1938"/>
        <v>E391</v>
      </c>
      <c r="P5769" s="318"/>
      <c r="T5769" s="19" t="s">
        <v>1260</v>
      </c>
    </row>
    <row r="5770" spans="1:20" outlineLevel="2" x14ac:dyDescent="0.25">
      <c r="A5770" t="s">
        <v>464</v>
      </c>
      <c r="B5770" t="str">
        <f t="shared" si="1935"/>
        <v>E3911 GEN Office F&amp;E, Snoqualmie 1-6</v>
      </c>
      <c r="C5770" s="19" t="s">
        <v>1230</v>
      </c>
      <c r="E5770" s="27">
        <v>43281</v>
      </c>
      <c r="F5770" s="249">
        <v>21742.799999999999</v>
      </c>
      <c r="G5770" s="67">
        <v>0.05</v>
      </c>
      <c r="H5770" s="250">
        <v>90.6</v>
      </c>
      <c r="I5770" s="249">
        <f t="shared" si="1936"/>
        <v>211697.27</v>
      </c>
      <c r="J5770" s="67">
        <f t="shared" si="1930"/>
        <v>0.05</v>
      </c>
      <c r="K5770" s="259">
        <f t="shared" si="1937"/>
        <v>882.07195833333333</v>
      </c>
      <c r="L5770" s="250">
        <f t="shared" si="1922"/>
        <v>791.47</v>
      </c>
      <c r="M5770" s="19" t="s">
        <v>1260</v>
      </c>
      <c r="O5770" s="32" t="str">
        <f t="shared" si="1938"/>
        <v>E391</v>
      </c>
      <c r="P5770" s="318"/>
      <c r="T5770" s="19" t="s">
        <v>1260</v>
      </c>
    </row>
    <row r="5771" spans="1:20" outlineLevel="2" x14ac:dyDescent="0.25">
      <c r="A5771" t="s">
        <v>464</v>
      </c>
      <c r="B5771" t="str">
        <f t="shared" si="1935"/>
        <v>E3911 GEN Office F&amp;E, Snoqualmie 1-7</v>
      </c>
      <c r="C5771" s="19" t="s">
        <v>1230</v>
      </c>
      <c r="E5771" s="27">
        <v>43312</v>
      </c>
      <c r="F5771" s="249">
        <v>211697.27</v>
      </c>
      <c r="G5771" s="67">
        <v>0.05</v>
      </c>
      <c r="H5771" s="250">
        <v>882.07</v>
      </c>
      <c r="I5771" s="249">
        <f t="shared" si="1936"/>
        <v>211697.27</v>
      </c>
      <c r="J5771" s="67">
        <f t="shared" si="1930"/>
        <v>0.05</v>
      </c>
      <c r="K5771" s="259">
        <f t="shared" si="1937"/>
        <v>882.07195833333333</v>
      </c>
      <c r="L5771" s="250">
        <f t="shared" si="1922"/>
        <v>0</v>
      </c>
      <c r="M5771" s="19" t="s">
        <v>1260</v>
      </c>
      <c r="O5771" s="32" t="str">
        <f t="shared" si="1938"/>
        <v>E391</v>
      </c>
      <c r="P5771" s="318"/>
      <c r="T5771" s="19" t="s">
        <v>1260</v>
      </c>
    </row>
    <row r="5772" spans="1:20" outlineLevel="2" x14ac:dyDescent="0.25">
      <c r="A5772" t="s">
        <v>464</v>
      </c>
      <c r="B5772" t="str">
        <f t="shared" si="1935"/>
        <v>E3911 GEN Office F&amp;E, Snoqualmie 1-8</v>
      </c>
      <c r="C5772" s="19" t="s">
        <v>1230</v>
      </c>
      <c r="E5772" s="27">
        <v>43343</v>
      </c>
      <c r="F5772" s="249">
        <v>211697.27</v>
      </c>
      <c r="G5772" s="67">
        <v>0.05</v>
      </c>
      <c r="H5772" s="250">
        <v>882.07</v>
      </c>
      <c r="I5772" s="249">
        <f t="shared" si="1936"/>
        <v>211697.27</v>
      </c>
      <c r="J5772" s="67">
        <f t="shared" si="1930"/>
        <v>0.05</v>
      </c>
      <c r="K5772" s="259">
        <f t="shared" si="1937"/>
        <v>882.07195833333333</v>
      </c>
      <c r="L5772" s="250">
        <f t="shared" si="1922"/>
        <v>0</v>
      </c>
      <c r="M5772" s="19" t="s">
        <v>1260</v>
      </c>
      <c r="O5772" s="32" t="str">
        <f t="shared" si="1938"/>
        <v>E391</v>
      </c>
      <c r="P5772" s="318"/>
      <c r="T5772" s="19" t="s">
        <v>1260</v>
      </c>
    </row>
    <row r="5773" spans="1:20" outlineLevel="2" x14ac:dyDescent="0.25">
      <c r="A5773" t="s">
        <v>464</v>
      </c>
      <c r="B5773" t="str">
        <f t="shared" si="1935"/>
        <v>E3911 GEN Office F&amp;E, Snoqualmie 1-9</v>
      </c>
      <c r="C5773" s="19" t="s">
        <v>1230</v>
      </c>
      <c r="E5773" s="27">
        <v>43373</v>
      </c>
      <c r="F5773" s="249">
        <v>211697.27</v>
      </c>
      <c r="G5773" s="67">
        <v>0.05</v>
      </c>
      <c r="H5773" s="250">
        <v>882.07</v>
      </c>
      <c r="I5773" s="249">
        <f t="shared" si="1936"/>
        <v>211697.27</v>
      </c>
      <c r="J5773" s="67">
        <f t="shared" si="1930"/>
        <v>0.05</v>
      </c>
      <c r="K5773" s="259">
        <f t="shared" si="1937"/>
        <v>882.07195833333333</v>
      </c>
      <c r="L5773" s="250">
        <f t="shared" si="1922"/>
        <v>0</v>
      </c>
      <c r="M5773" s="19" t="s">
        <v>1260</v>
      </c>
      <c r="O5773" s="32" t="str">
        <f t="shared" si="1938"/>
        <v>E391</v>
      </c>
      <c r="P5773" s="318"/>
      <c r="T5773" s="19" t="s">
        <v>1260</v>
      </c>
    </row>
    <row r="5774" spans="1:20" outlineLevel="2" x14ac:dyDescent="0.25">
      <c r="A5774" t="s">
        <v>464</v>
      </c>
      <c r="B5774" t="str">
        <f t="shared" si="1935"/>
        <v>E3911 GEN Office F&amp;E, Snoqualmie 1-10</v>
      </c>
      <c r="C5774" s="19" t="s">
        <v>1230</v>
      </c>
      <c r="E5774" s="27">
        <v>43404</v>
      </c>
      <c r="F5774" s="249">
        <v>211697.27</v>
      </c>
      <c r="G5774" s="67">
        <v>0.05</v>
      </c>
      <c r="H5774" s="250">
        <v>882.07</v>
      </c>
      <c r="I5774" s="249">
        <f t="shared" si="1936"/>
        <v>211697.27</v>
      </c>
      <c r="J5774" s="67">
        <f t="shared" si="1930"/>
        <v>0.05</v>
      </c>
      <c r="K5774" s="259">
        <f t="shared" si="1937"/>
        <v>882.07195833333333</v>
      </c>
      <c r="L5774" s="250">
        <f t="shared" si="1922"/>
        <v>0</v>
      </c>
      <c r="M5774" s="19" t="s">
        <v>1260</v>
      </c>
      <c r="O5774" s="32" t="str">
        <f t="shared" si="1938"/>
        <v>E391</v>
      </c>
      <c r="P5774" s="318"/>
      <c r="T5774" s="19" t="s">
        <v>1260</v>
      </c>
    </row>
    <row r="5775" spans="1:20" outlineLevel="2" x14ac:dyDescent="0.25">
      <c r="A5775" t="s">
        <v>464</v>
      </c>
      <c r="B5775" t="str">
        <f t="shared" si="1935"/>
        <v>E3911 GEN Office F&amp;E, Snoqualmie 1-11</v>
      </c>
      <c r="C5775" s="19" t="s">
        <v>1230</v>
      </c>
      <c r="E5775" s="27">
        <v>43434</v>
      </c>
      <c r="F5775" s="249">
        <v>211697.27</v>
      </c>
      <c r="G5775" s="67">
        <v>0.05</v>
      </c>
      <c r="H5775" s="250">
        <v>882.07</v>
      </c>
      <c r="I5775" s="249">
        <f t="shared" si="1936"/>
        <v>211697.27</v>
      </c>
      <c r="J5775" s="67">
        <f t="shared" si="1930"/>
        <v>0.05</v>
      </c>
      <c r="K5775" s="259">
        <f t="shared" si="1937"/>
        <v>882.07195833333333</v>
      </c>
      <c r="L5775" s="250">
        <f t="shared" si="1922"/>
        <v>0</v>
      </c>
      <c r="M5775" s="19" t="s">
        <v>1260</v>
      </c>
      <c r="O5775" s="32" t="str">
        <f t="shared" si="1938"/>
        <v>E391</v>
      </c>
      <c r="P5775" s="318"/>
      <c r="T5775" s="19" t="s">
        <v>1260</v>
      </c>
    </row>
    <row r="5776" spans="1:20" outlineLevel="2" x14ac:dyDescent="0.25">
      <c r="A5776" t="s">
        <v>464</v>
      </c>
      <c r="B5776" t="str">
        <f t="shared" si="1935"/>
        <v>E3911 GEN Office F&amp;E, Snoqualmie 1-12</v>
      </c>
      <c r="C5776" s="19" t="s">
        <v>1230</v>
      </c>
      <c r="E5776" s="27">
        <v>43465</v>
      </c>
      <c r="F5776" s="249">
        <v>211697.27</v>
      </c>
      <c r="G5776" s="67">
        <v>0.05</v>
      </c>
      <c r="H5776" s="250">
        <v>882.07</v>
      </c>
      <c r="I5776" s="249">
        <f t="shared" si="1936"/>
        <v>211697.27</v>
      </c>
      <c r="J5776" s="67">
        <f t="shared" si="1930"/>
        <v>0.05</v>
      </c>
      <c r="K5776" s="259">
        <f t="shared" si="1937"/>
        <v>882.07195833333333</v>
      </c>
      <c r="L5776" s="250">
        <f t="shared" si="1922"/>
        <v>0</v>
      </c>
      <c r="M5776" s="19" t="s">
        <v>1260</v>
      </c>
      <c r="O5776" s="32" t="str">
        <f t="shared" si="1938"/>
        <v>E391</v>
      </c>
      <c r="P5776" s="318"/>
      <c r="T5776" s="19" t="s">
        <v>1260</v>
      </c>
    </row>
    <row r="5777" spans="1:20" s="19" customFormat="1" ht="15.75" outlineLevel="1" thickBot="1" x14ac:dyDescent="0.3">
      <c r="A5777" s="28" t="s">
        <v>1067</v>
      </c>
      <c r="C5777" s="20" t="s">
        <v>1237</v>
      </c>
      <c r="E5777" s="104" t="s">
        <v>1266</v>
      </c>
      <c r="F5777" s="29"/>
      <c r="G5777" s="30"/>
      <c r="H5777" s="41">
        <f>SUBTOTAL(9,H5765:H5776)</f>
        <v>5836.02</v>
      </c>
      <c r="I5777" s="29"/>
      <c r="J5777" s="30">
        <f t="shared" si="1930"/>
        <v>0</v>
      </c>
      <c r="K5777" s="41">
        <f>SUBTOTAL(9,K5765:K5776)</f>
        <v>10584.863499999999</v>
      </c>
      <c r="L5777" s="41">
        <f t="shared" si="1922"/>
        <v>4748.84</v>
      </c>
      <c r="O5777" s="32" t="str">
        <f>LEFT(A5777,5)</f>
        <v>E3911</v>
      </c>
      <c r="P5777" s="318">
        <f>-L5777/2</f>
        <v>-2374.42</v>
      </c>
    </row>
    <row r="5778" spans="1:20" ht="15.75" outlineLevel="2" thickTop="1" x14ac:dyDescent="0.25">
      <c r="A5778" t="s">
        <v>465</v>
      </c>
      <c r="B5778" t="str">
        <f t="shared" ref="B5778:B5789" si="1939">CONCATENATE(A5778,"-",MONTH(E5778))</f>
        <v>E3911 GEN Office Furn &amp; Eq, Gold-1</v>
      </c>
      <c r="C5778" s="19" t="s">
        <v>1230</v>
      </c>
      <c r="E5778" s="27">
        <v>43131</v>
      </c>
      <c r="F5778" s="249">
        <v>20255.07</v>
      </c>
      <c r="G5778" s="67">
        <v>0.05</v>
      </c>
      <c r="H5778" s="250">
        <v>84.4</v>
      </c>
      <c r="I5778" s="249">
        <f t="shared" ref="I5778:I5789" si="1940">VLOOKUP(CONCATENATE(A5778,"-12"),$B$6:$F$7816,5,FALSE)</f>
        <v>45420.07</v>
      </c>
      <c r="J5778" s="67">
        <f t="shared" si="1930"/>
        <v>0.05</v>
      </c>
      <c r="K5778" s="259">
        <f t="shared" ref="K5778:K5789" si="1941">I5778*J5778/12</f>
        <v>189.2502916666667</v>
      </c>
      <c r="L5778" s="250">
        <f t="shared" si="1922"/>
        <v>104.85</v>
      </c>
      <c r="M5778" s="19" t="s">
        <v>1260</v>
      </c>
      <c r="O5778" s="32" t="str">
        <f t="shared" ref="O5778:O5789" si="1942">LEFT(A5778,4)</f>
        <v>E391</v>
      </c>
      <c r="P5778" s="318"/>
      <c r="Q5778" s="31">
        <f t="shared" ref="Q5778:Q5789" si="1943">F5778*G5778/12-H5778</f>
        <v>-3.8750000000078444E-3</v>
      </c>
      <c r="T5778" s="19" t="s">
        <v>1260</v>
      </c>
    </row>
    <row r="5779" spans="1:20" outlineLevel="2" x14ac:dyDescent="0.25">
      <c r="A5779" t="s">
        <v>465</v>
      </c>
      <c r="B5779" t="str">
        <f t="shared" si="1939"/>
        <v>E3911 GEN Office Furn &amp; Eq, Gold-2</v>
      </c>
      <c r="C5779" s="19" t="s">
        <v>1230</v>
      </c>
      <c r="E5779" s="27">
        <v>43159</v>
      </c>
      <c r="F5779" s="249">
        <v>20255.07</v>
      </c>
      <c r="G5779" s="67">
        <v>0.05</v>
      </c>
      <c r="H5779" s="250">
        <v>84.4</v>
      </c>
      <c r="I5779" s="249">
        <f t="shared" si="1940"/>
        <v>45420.07</v>
      </c>
      <c r="J5779" s="67">
        <f t="shared" si="1930"/>
        <v>0.05</v>
      </c>
      <c r="K5779" s="259">
        <f t="shared" si="1941"/>
        <v>189.2502916666667</v>
      </c>
      <c r="L5779" s="250">
        <f t="shared" si="1922"/>
        <v>104.85</v>
      </c>
      <c r="M5779" s="19" t="s">
        <v>1260</v>
      </c>
      <c r="O5779" s="32" t="str">
        <f t="shared" si="1942"/>
        <v>E391</v>
      </c>
      <c r="P5779" s="318"/>
      <c r="Q5779" s="31">
        <f t="shared" si="1943"/>
        <v>-3.8750000000078444E-3</v>
      </c>
      <c r="T5779" s="19" t="s">
        <v>1260</v>
      </c>
    </row>
    <row r="5780" spans="1:20" outlineLevel="2" x14ac:dyDescent="0.25">
      <c r="A5780" t="s">
        <v>465</v>
      </c>
      <c r="B5780" t="str">
        <f t="shared" si="1939"/>
        <v>E3911 GEN Office Furn &amp; Eq, Gold-3</v>
      </c>
      <c r="C5780" s="19" t="s">
        <v>1230</v>
      </c>
      <c r="E5780" s="27">
        <v>43190</v>
      </c>
      <c r="F5780" s="249">
        <v>20255.07</v>
      </c>
      <c r="G5780" s="67">
        <v>0.05</v>
      </c>
      <c r="H5780" s="250">
        <v>84.4</v>
      </c>
      <c r="I5780" s="249">
        <f t="shared" si="1940"/>
        <v>45420.07</v>
      </c>
      <c r="J5780" s="67">
        <f t="shared" si="1930"/>
        <v>0.05</v>
      </c>
      <c r="K5780" s="259">
        <f t="shared" si="1941"/>
        <v>189.2502916666667</v>
      </c>
      <c r="L5780" s="250">
        <f t="shared" ref="L5780:L5843" si="1944">ROUND(K5780-H5780,2)</f>
        <v>104.85</v>
      </c>
      <c r="M5780" s="19" t="s">
        <v>1260</v>
      </c>
      <c r="O5780" s="32" t="str">
        <f t="shared" si="1942"/>
        <v>E391</v>
      </c>
      <c r="P5780" s="318"/>
      <c r="Q5780" s="31">
        <f t="shared" si="1943"/>
        <v>-3.8750000000078444E-3</v>
      </c>
      <c r="T5780" s="19" t="s">
        <v>1260</v>
      </c>
    </row>
    <row r="5781" spans="1:20" outlineLevel="2" x14ac:dyDescent="0.25">
      <c r="A5781" t="s">
        <v>465</v>
      </c>
      <c r="B5781" t="str">
        <f t="shared" si="1939"/>
        <v>E3911 GEN Office Furn &amp; Eq, Gold-4</v>
      </c>
      <c r="C5781" s="19" t="s">
        <v>1230</v>
      </c>
      <c r="E5781" s="27">
        <v>43220</v>
      </c>
      <c r="F5781" s="249">
        <v>20255.07</v>
      </c>
      <c r="G5781" s="67">
        <v>0.05</v>
      </c>
      <c r="H5781" s="250">
        <v>84.4</v>
      </c>
      <c r="I5781" s="249">
        <f t="shared" si="1940"/>
        <v>45420.07</v>
      </c>
      <c r="J5781" s="67">
        <f t="shared" si="1930"/>
        <v>0.05</v>
      </c>
      <c r="K5781" s="259">
        <f t="shared" si="1941"/>
        <v>189.2502916666667</v>
      </c>
      <c r="L5781" s="250">
        <f t="shared" si="1944"/>
        <v>104.85</v>
      </c>
      <c r="M5781" s="19" t="s">
        <v>1260</v>
      </c>
      <c r="O5781" s="32" t="str">
        <f t="shared" si="1942"/>
        <v>E391</v>
      </c>
      <c r="P5781" s="318"/>
      <c r="Q5781" s="31">
        <f t="shared" si="1943"/>
        <v>-3.8750000000078444E-3</v>
      </c>
      <c r="T5781" s="19" t="s">
        <v>1260</v>
      </c>
    </row>
    <row r="5782" spans="1:20" outlineLevel="2" x14ac:dyDescent="0.25">
      <c r="A5782" t="s">
        <v>465</v>
      </c>
      <c r="B5782" t="str">
        <f t="shared" si="1939"/>
        <v>E3911 GEN Office Furn &amp; Eq, Gold-5</v>
      </c>
      <c r="C5782" s="19" t="s">
        <v>1230</v>
      </c>
      <c r="E5782" s="27">
        <v>43251</v>
      </c>
      <c r="F5782" s="249">
        <v>20255.07</v>
      </c>
      <c r="G5782" s="67">
        <v>0.05</v>
      </c>
      <c r="H5782" s="250">
        <v>84.4</v>
      </c>
      <c r="I5782" s="249">
        <f t="shared" si="1940"/>
        <v>45420.07</v>
      </c>
      <c r="J5782" s="67">
        <f t="shared" si="1930"/>
        <v>0.05</v>
      </c>
      <c r="K5782" s="259">
        <f t="shared" si="1941"/>
        <v>189.2502916666667</v>
      </c>
      <c r="L5782" s="250">
        <f t="shared" si="1944"/>
        <v>104.85</v>
      </c>
      <c r="M5782" s="19" t="s">
        <v>1260</v>
      </c>
      <c r="O5782" s="32" t="str">
        <f t="shared" si="1942"/>
        <v>E391</v>
      </c>
      <c r="P5782" s="318"/>
      <c r="Q5782" s="31">
        <f t="shared" si="1943"/>
        <v>-3.8750000000078444E-3</v>
      </c>
      <c r="T5782" s="19" t="s">
        <v>1260</v>
      </c>
    </row>
    <row r="5783" spans="1:20" outlineLevel="2" x14ac:dyDescent="0.25">
      <c r="A5783" t="s">
        <v>465</v>
      </c>
      <c r="B5783" t="str">
        <f t="shared" si="1939"/>
        <v>E3911 GEN Office Furn &amp; Eq, Gold-6</v>
      </c>
      <c r="C5783" s="19" t="s">
        <v>1230</v>
      </c>
      <c r="E5783" s="27">
        <v>43281</v>
      </c>
      <c r="F5783" s="249">
        <v>20255.07</v>
      </c>
      <c r="G5783" s="67">
        <v>0.05</v>
      </c>
      <c r="H5783" s="250">
        <v>84.4</v>
      </c>
      <c r="I5783" s="249">
        <f t="shared" si="1940"/>
        <v>45420.07</v>
      </c>
      <c r="J5783" s="67">
        <f t="shared" si="1930"/>
        <v>0.05</v>
      </c>
      <c r="K5783" s="259">
        <f t="shared" si="1941"/>
        <v>189.2502916666667</v>
      </c>
      <c r="L5783" s="250">
        <f t="shared" si="1944"/>
        <v>104.85</v>
      </c>
      <c r="M5783" s="19" t="s">
        <v>1260</v>
      </c>
      <c r="O5783" s="32" t="str">
        <f t="shared" si="1942"/>
        <v>E391</v>
      </c>
      <c r="P5783" s="318"/>
      <c r="Q5783" s="31">
        <f t="shared" si="1943"/>
        <v>-3.8750000000078444E-3</v>
      </c>
      <c r="T5783" s="19" t="s">
        <v>1260</v>
      </c>
    </row>
    <row r="5784" spans="1:20" outlineLevel="2" x14ac:dyDescent="0.25">
      <c r="A5784" t="s">
        <v>465</v>
      </c>
      <c r="B5784" t="str">
        <f t="shared" si="1939"/>
        <v>E3911 GEN Office Furn &amp; Eq, Gold-7</v>
      </c>
      <c r="C5784" s="19" t="s">
        <v>1230</v>
      </c>
      <c r="E5784" s="27">
        <v>43312</v>
      </c>
      <c r="F5784" s="249">
        <v>45420.07</v>
      </c>
      <c r="G5784" s="67">
        <v>0.05</v>
      </c>
      <c r="H5784" s="250">
        <v>189.25</v>
      </c>
      <c r="I5784" s="249">
        <f t="shared" si="1940"/>
        <v>45420.07</v>
      </c>
      <c r="J5784" s="67">
        <f t="shared" si="1930"/>
        <v>0.05</v>
      </c>
      <c r="K5784" s="259">
        <f t="shared" si="1941"/>
        <v>189.2502916666667</v>
      </c>
      <c r="L5784" s="250">
        <f t="shared" si="1944"/>
        <v>0</v>
      </c>
      <c r="M5784" s="19" t="s">
        <v>1260</v>
      </c>
      <c r="O5784" s="32" t="str">
        <f t="shared" si="1942"/>
        <v>E391</v>
      </c>
      <c r="P5784" s="318"/>
      <c r="Q5784" s="31">
        <f t="shared" si="1943"/>
        <v>2.9166666669766528E-4</v>
      </c>
      <c r="T5784" s="19" t="s">
        <v>1260</v>
      </c>
    </row>
    <row r="5785" spans="1:20" outlineLevel="2" x14ac:dyDescent="0.25">
      <c r="A5785" t="s">
        <v>465</v>
      </c>
      <c r="B5785" t="str">
        <f t="shared" si="1939"/>
        <v>E3911 GEN Office Furn &amp; Eq, Gold-8</v>
      </c>
      <c r="C5785" s="19" t="s">
        <v>1230</v>
      </c>
      <c r="E5785" s="27">
        <v>43343</v>
      </c>
      <c r="F5785" s="249">
        <v>45420.07</v>
      </c>
      <c r="G5785" s="67">
        <v>0.05</v>
      </c>
      <c r="H5785" s="250">
        <v>189.25</v>
      </c>
      <c r="I5785" s="249">
        <f t="shared" si="1940"/>
        <v>45420.07</v>
      </c>
      <c r="J5785" s="67">
        <f t="shared" si="1930"/>
        <v>0.05</v>
      </c>
      <c r="K5785" s="259">
        <f t="shared" si="1941"/>
        <v>189.2502916666667</v>
      </c>
      <c r="L5785" s="250">
        <f t="shared" si="1944"/>
        <v>0</v>
      </c>
      <c r="M5785" s="19" t="s">
        <v>1260</v>
      </c>
      <c r="O5785" s="32" t="str">
        <f t="shared" si="1942"/>
        <v>E391</v>
      </c>
      <c r="P5785" s="318"/>
      <c r="Q5785" s="31">
        <f t="shared" si="1943"/>
        <v>2.9166666669766528E-4</v>
      </c>
      <c r="T5785" s="19" t="s">
        <v>1260</v>
      </c>
    </row>
    <row r="5786" spans="1:20" outlineLevel="2" x14ac:dyDescent="0.25">
      <c r="A5786" t="s">
        <v>465</v>
      </c>
      <c r="B5786" t="str">
        <f t="shared" si="1939"/>
        <v>E3911 GEN Office Furn &amp; Eq, Gold-9</v>
      </c>
      <c r="C5786" s="19" t="s">
        <v>1230</v>
      </c>
      <c r="E5786" s="27">
        <v>43373</v>
      </c>
      <c r="F5786" s="249">
        <v>45420.07</v>
      </c>
      <c r="G5786" s="67">
        <v>0.05</v>
      </c>
      <c r="H5786" s="250">
        <v>189.25</v>
      </c>
      <c r="I5786" s="249">
        <f t="shared" si="1940"/>
        <v>45420.07</v>
      </c>
      <c r="J5786" s="67">
        <f t="shared" si="1930"/>
        <v>0.05</v>
      </c>
      <c r="K5786" s="259">
        <f t="shared" si="1941"/>
        <v>189.2502916666667</v>
      </c>
      <c r="L5786" s="250">
        <f t="shared" si="1944"/>
        <v>0</v>
      </c>
      <c r="M5786" s="19" t="s">
        <v>1260</v>
      </c>
      <c r="O5786" s="32" t="str">
        <f t="shared" si="1942"/>
        <v>E391</v>
      </c>
      <c r="P5786" s="318"/>
      <c r="Q5786" s="31">
        <f t="shared" si="1943"/>
        <v>2.9166666669766528E-4</v>
      </c>
      <c r="T5786" s="19" t="s">
        <v>1260</v>
      </c>
    </row>
    <row r="5787" spans="1:20" outlineLevel="2" x14ac:dyDescent="0.25">
      <c r="A5787" t="s">
        <v>465</v>
      </c>
      <c r="B5787" t="str">
        <f t="shared" si="1939"/>
        <v>E3911 GEN Office Furn &amp; Eq, Gold-10</v>
      </c>
      <c r="C5787" s="19" t="s">
        <v>1230</v>
      </c>
      <c r="E5787" s="27">
        <v>43404</v>
      </c>
      <c r="F5787" s="249">
        <v>45420.07</v>
      </c>
      <c r="G5787" s="67">
        <v>0.05</v>
      </c>
      <c r="H5787" s="250">
        <v>189.25</v>
      </c>
      <c r="I5787" s="249">
        <f t="shared" si="1940"/>
        <v>45420.07</v>
      </c>
      <c r="J5787" s="67">
        <f t="shared" si="1930"/>
        <v>0.05</v>
      </c>
      <c r="K5787" s="259">
        <f t="shared" si="1941"/>
        <v>189.2502916666667</v>
      </c>
      <c r="L5787" s="250">
        <f t="shared" si="1944"/>
        <v>0</v>
      </c>
      <c r="M5787" s="19" t="s">
        <v>1260</v>
      </c>
      <c r="O5787" s="32" t="str">
        <f t="shared" si="1942"/>
        <v>E391</v>
      </c>
      <c r="P5787" s="318"/>
      <c r="Q5787" s="31">
        <f t="shared" si="1943"/>
        <v>2.9166666669766528E-4</v>
      </c>
      <c r="T5787" s="19" t="s">
        <v>1260</v>
      </c>
    </row>
    <row r="5788" spans="1:20" outlineLevel="2" x14ac:dyDescent="0.25">
      <c r="A5788" t="s">
        <v>465</v>
      </c>
      <c r="B5788" t="str">
        <f t="shared" si="1939"/>
        <v>E3911 GEN Office Furn &amp; Eq, Gold-11</v>
      </c>
      <c r="C5788" s="19" t="s">
        <v>1230</v>
      </c>
      <c r="E5788" s="27">
        <v>43434</v>
      </c>
      <c r="F5788" s="249">
        <v>45420.07</v>
      </c>
      <c r="G5788" s="67">
        <v>0.05</v>
      </c>
      <c r="H5788" s="250">
        <v>189.25</v>
      </c>
      <c r="I5788" s="249">
        <f t="shared" si="1940"/>
        <v>45420.07</v>
      </c>
      <c r="J5788" s="67">
        <f t="shared" si="1930"/>
        <v>0.05</v>
      </c>
      <c r="K5788" s="259">
        <f t="shared" si="1941"/>
        <v>189.2502916666667</v>
      </c>
      <c r="L5788" s="250">
        <f t="shared" si="1944"/>
        <v>0</v>
      </c>
      <c r="M5788" s="19" t="s">
        <v>1260</v>
      </c>
      <c r="O5788" s="32" t="str">
        <f t="shared" si="1942"/>
        <v>E391</v>
      </c>
      <c r="P5788" s="318"/>
      <c r="Q5788" s="31">
        <f t="shared" si="1943"/>
        <v>2.9166666669766528E-4</v>
      </c>
      <c r="T5788" s="19" t="s">
        <v>1260</v>
      </c>
    </row>
    <row r="5789" spans="1:20" outlineLevel="2" x14ac:dyDescent="0.25">
      <c r="A5789" t="s">
        <v>465</v>
      </c>
      <c r="B5789" t="str">
        <f t="shared" si="1939"/>
        <v>E3911 GEN Office Furn &amp; Eq, Gold-12</v>
      </c>
      <c r="C5789" s="19" t="s">
        <v>1230</v>
      </c>
      <c r="E5789" s="27">
        <v>43465</v>
      </c>
      <c r="F5789" s="249">
        <v>45420.07</v>
      </c>
      <c r="G5789" s="67">
        <v>0.05</v>
      </c>
      <c r="H5789" s="250">
        <v>189.25</v>
      </c>
      <c r="I5789" s="249">
        <f t="shared" si="1940"/>
        <v>45420.07</v>
      </c>
      <c r="J5789" s="67">
        <f t="shared" si="1930"/>
        <v>0.05</v>
      </c>
      <c r="K5789" s="259">
        <f t="shared" si="1941"/>
        <v>189.2502916666667</v>
      </c>
      <c r="L5789" s="250">
        <f t="shared" si="1944"/>
        <v>0</v>
      </c>
      <c r="M5789" s="19" t="s">
        <v>1260</v>
      </c>
      <c r="O5789" s="32" t="str">
        <f t="shared" si="1942"/>
        <v>E391</v>
      </c>
      <c r="P5789" s="318"/>
      <c r="Q5789" s="31">
        <f t="shared" si="1943"/>
        <v>2.9166666669766528E-4</v>
      </c>
      <c r="T5789" s="19" t="s">
        <v>1260</v>
      </c>
    </row>
    <row r="5790" spans="1:20" s="19" customFormat="1" ht="15.75" outlineLevel="1" thickBot="1" x14ac:dyDescent="0.3">
      <c r="A5790" s="28" t="s">
        <v>1068</v>
      </c>
      <c r="C5790" s="20" t="s">
        <v>1237</v>
      </c>
      <c r="E5790" s="104" t="s">
        <v>1266</v>
      </c>
      <c r="F5790" s="29"/>
      <c r="G5790" s="30"/>
      <c r="H5790" s="41">
        <f>SUBTOTAL(9,H5778:H5789)</f>
        <v>1641.9</v>
      </c>
      <c r="I5790" s="29"/>
      <c r="J5790" s="30">
        <f t="shared" si="1930"/>
        <v>0</v>
      </c>
      <c r="K5790" s="41">
        <f>SUBTOTAL(9,K5778:K5789)</f>
        <v>2271.0035000000003</v>
      </c>
      <c r="L5790" s="41">
        <f t="shared" si="1944"/>
        <v>629.1</v>
      </c>
      <c r="O5790" s="32" t="str">
        <f>LEFT(A5790,5)</f>
        <v>E3911</v>
      </c>
      <c r="P5790" s="318">
        <f>-L5790/2</f>
        <v>-314.55</v>
      </c>
    </row>
    <row r="5791" spans="1:20" ht="15.75" outlineLevel="2" thickTop="1" x14ac:dyDescent="0.25">
      <c r="A5791" s="345" t="s">
        <v>466</v>
      </c>
      <c r="B5791" s="345" t="str">
        <f t="shared" ref="B5791:B5802" si="1945">CONCATENATE(A5791,"-",MONTH(E5791))</f>
        <v>E3911 GEN Office Furn &amp; Eq, new-1</v>
      </c>
      <c r="C5791" s="345" t="s">
        <v>1230</v>
      </c>
      <c r="D5791" s="345"/>
      <c r="E5791" s="346">
        <v>43131</v>
      </c>
      <c r="F5791" s="347">
        <v>970573.97</v>
      </c>
      <c r="G5791" s="351">
        <v>0.05</v>
      </c>
      <c r="H5791" s="349">
        <v>4044.06</v>
      </c>
      <c r="I5791" s="347">
        <f t="shared" ref="I5791:I5802" si="1946">VLOOKUP(CONCATENATE(A5791,"-12"),$B$6:$F$7816,5,FALSE)</f>
        <v>3036991.37</v>
      </c>
      <c r="J5791" s="351">
        <f t="shared" si="1930"/>
        <v>0.05</v>
      </c>
      <c r="K5791" s="350">
        <f t="shared" ref="K5791:K5802" si="1947">$H$5802</f>
        <v>17784.64</v>
      </c>
      <c r="L5791" s="349">
        <f t="shared" si="1944"/>
        <v>13740.58</v>
      </c>
      <c r="M5791" s="19" t="s">
        <v>1554</v>
      </c>
      <c r="O5791" s="32" t="str">
        <f t="shared" ref="O5791:O5802" si="1948">LEFT(A5791,4)</f>
        <v>E391</v>
      </c>
      <c r="P5791" s="318"/>
      <c r="T5791" s="19" t="s">
        <v>1260</v>
      </c>
    </row>
    <row r="5792" spans="1:20" outlineLevel="2" x14ac:dyDescent="0.25">
      <c r="A5792" s="345" t="s">
        <v>466</v>
      </c>
      <c r="B5792" s="345" t="str">
        <f t="shared" si="1945"/>
        <v>E3911 GEN Office Furn &amp; Eq, new-2</v>
      </c>
      <c r="C5792" s="345" t="s">
        <v>1230</v>
      </c>
      <c r="D5792" s="345"/>
      <c r="E5792" s="346">
        <v>43159</v>
      </c>
      <c r="F5792" s="347">
        <v>970573.97</v>
      </c>
      <c r="G5792" s="351">
        <v>0.05</v>
      </c>
      <c r="H5792" s="349">
        <v>4044.06</v>
      </c>
      <c r="I5792" s="347">
        <f t="shared" si="1946"/>
        <v>3036991.37</v>
      </c>
      <c r="J5792" s="351">
        <f t="shared" si="1930"/>
        <v>0.05</v>
      </c>
      <c r="K5792" s="350">
        <f t="shared" si="1947"/>
        <v>17784.64</v>
      </c>
      <c r="L5792" s="349">
        <f t="shared" si="1944"/>
        <v>13740.58</v>
      </c>
      <c r="M5792" s="19" t="s">
        <v>1554</v>
      </c>
      <c r="O5792" s="32" t="str">
        <f t="shared" si="1948"/>
        <v>E391</v>
      </c>
      <c r="P5792" s="318"/>
      <c r="T5792" s="19" t="s">
        <v>1260</v>
      </c>
    </row>
    <row r="5793" spans="1:20" outlineLevel="2" x14ac:dyDescent="0.25">
      <c r="A5793" s="345" t="s">
        <v>466</v>
      </c>
      <c r="B5793" s="345" t="str">
        <f t="shared" si="1945"/>
        <v>E3911 GEN Office Furn &amp; Eq, new-3</v>
      </c>
      <c r="C5793" s="345" t="s">
        <v>1230</v>
      </c>
      <c r="D5793" s="345"/>
      <c r="E5793" s="346">
        <v>43190</v>
      </c>
      <c r="F5793" s="347">
        <v>970573.97</v>
      </c>
      <c r="G5793" s="351">
        <v>0.05</v>
      </c>
      <c r="H5793" s="349">
        <v>4044.06</v>
      </c>
      <c r="I5793" s="347">
        <f t="shared" si="1946"/>
        <v>3036991.37</v>
      </c>
      <c r="J5793" s="351">
        <f t="shared" si="1930"/>
        <v>0.05</v>
      </c>
      <c r="K5793" s="350">
        <f t="shared" si="1947"/>
        <v>17784.64</v>
      </c>
      <c r="L5793" s="349">
        <f t="shared" si="1944"/>
        <v>13740.58</v>
      </c>
      <c r="M5793" s="19" t="s">
        <v>1554</v>
      </c>
      <c r="O5793" s="32" t="str">
        <f t="shared" si="1948"/>
        <v>E391</v>
      </c>
      <c r="P5793" s="318"/>
      <c r="T5793" s="19" t="s">
        <v>1260</v>
      </c>
    </row>
    <row r="5794" spans="1:20" outlineLevel="2" x14ac:dyDescent="0.25">
      <c r="A5794" s="345" t="s">
        <v>466</v>
      </c>
      <c r="B5794" s="345" t="str">
        <f t="shared" si="1945"/>
        <v>E3911 GEN Office Furn &amp; Eq, new-4</v>
      </c>
      <c r="C5794" s="345" t="s">
        <v>1230</v>
      </c>
      <c r="D5794" s="345"/>
      <c r="E5794" s="346">
        <v>43220</v>
      </c>
      <c r="F5794" s="347">
        <v>970573.97</v>
      </c>
      <c r="G5794" s="351">
        <v>0.05</v>
      </c>
      <c r="H5794" s="349">
        <v>4044.06</v>
      </c>
      <c r="I5794" s="347">
        <f t="shared" si="1946"/>
        <v>3036991.37</v>
      </c>
      <c r="J5794" s="351">
        <f t="shared" si="1930"/>
        <v>0.05</v>
      </c>
      <c r="K5794" s="350">
        <f t="shared" si="1947"/>
        <v>17784.64</v>
      </c>
      <c r="L5794" s="349">
        <f t="shared" si="1944"/>
        <v>13740.58</v>
      </c>
      <c r="M5794" s="19" t="s">
        <v>1554</v>
      </c>
      <c r="O5794" s="32" t="str">
        <f t="shared" si="1948"/>
        <v>E391</v>
      </c>
      <c r="P5794" s="318"/>
      <c r="T5794" s="19" t="s">
        <v>1260</v>
      </c>
    </row>
    <row r="5795" spans="1:20" outlineLevel="2" x14ac:dyDescent="0.25">
      <c r="A5795" s="345" t="s">
        <v>466</v>
      </c>
      <c r="B5795" s="345" t="str">
        <f t="shared" si="1945"/>
        <v>E3911 GEN Office Furn &amp; Eq, new-5</v>
      </c>
      <c r="C5795" s="345" t="s">
        <v>1230</v>
      </c>
      <c r="D5795" s="345"/>
      <c r="E5795" s="346">
        <v>43251</v>
      </c>
      <c r="F5795" s="347">
        <v>970573.97</v>
      </c>
      <c r="G5795" s="351">
        <v>0.05</v>
      </c>
      <c r="H5795" s="349">
        <v>4044.06</v>
      </c>
      <c r="I5795" s="347">
        <f t="shared" si="1946"/>
        <v>3036991.37</v>
      </c>
      <c r="J5795" s="351">
        <f t="shared" si="1930"/>
        <v>0.05</v>
      </c>
      <c r="K5795" s="350">
        <f t="shared" si="1947"/>
        <v>17784.64</v>
      </c>
      <c r="L5795" s="349">
        <f t="shared" si="1944"/>
        <v>13740.58</v>
      </c>
      <c r="M5795" s="19" t="s">
        <v>1554</v>
      </c>
      <c r="O5795" s="32" t="str">
        <f t="shared" si="1948"/>
        <v>E391</v>
      </c>
      <c r="P5795" s="318"/>
      <c r="T5795" s="19" t="s">
        <v>1260</v>
      </c>
    </row>
    <row r="5796" spans="1:20" outlineLevel="2" x14ac:dyDescent="0.25">
      <c r="A5796" s="345" t="s">
        <v>466</v>
      </c>
      <c r="B5796" s="345" t="str">
        <f t="shared" si="1945"/>
        <v>E3911 GEN Office Furn &amp; Eq, new-6</v>
      </c>
      <c r="C5796" s="345" t="s">
        <v>1230</v>
      </c>
      <c r="D5796" s="345"/>
      <c r="E5796" s="346">
        <v>43281</v>
      </c>
      <c r="F5796" s="347">
        <v>970573.97</v>
      </c>
      <c r="G5796" s="351">
        <v>0.05</v>
      </c>
      <c r="H5796" s="349">
        <v>4044.06</v>
      </c>
      <c r="I5796" s="347">
        <f t="shared" si="1946"/>
        <v>3036991.37</v>
      </c>
      <c r="J5796" s="351">
        <f t="shared" si="1930"/>
        <v>0.05</v>
      </c>
      <c r="K5796" s="350">
        <f t="shared" si="1947"/>
        <v>17784.64</v>
      </c>
      <c r="L5796" s="349">
        <f t="shared" si="1944"/>
        <v>13740.58</v>
      </c>
      <c r="M5796" s="19" t="s">
        <v>1554</v>
      </c>
      <c r="O5796" s="32" t="str">
        <f t="shared" si="1948"/>
        <v>E391</v>
      </c>
      <c r="P5796" s="318"/>
      <c r="T5796" s="19" t="s">
        <v>1260</v>
      </c>
    </row>
    <row r="5797" spans="1:20" outlineLevel="2" x14ac:dyDescent="0.25">
      <c r="A5797" s="345" t="s">
        <v>466</v>
      </c>
      <c r="B5797" s="345" t="str">
        <f t="shared" si="1945"/>
        <v>E3911 GEN Office Furn &amp; Eq, new-7</v>
      </c>
      <c r="C5797" s="345" t="s">
        <v>1230</v>
      </c>
      <c r="D5797" s="345"/>
      <c r="E5797" s="346">
        <v>43312</v>
      </c>
      <c r="F5797" s="347">
        <v>3340198.82</v>
      </c>
      <c r="G5797" s="351">
        <v>0.05</v>
      </c>
      <c r="H5797" s="349">
        <v>-229301.27</v>
      </c>
      <c r="I5797" s="347">
        <f t="shared" si="1946"/>
        <v>3036991.37</v>
      </c>
      <c r="J5797" s="351">
        <f t="shared" si="1930"/>
        <v>0.05</v>
      </c>
      <c r="K5797" s="350">
        <f t="shared" si="1947"/>
        <v>17784.64</v>
      </c>
      <c r="L5797" s="349">
        <f t="shared" si="1944"/>
        <v>247085.91</v>
      </c>
      <c r="M5797" s="19" t="s">
        <v>1554</v>
      </c>
      <c r="O5797" s="32" t="str">
        <f t="shared" si="1948"/>
        <v>E391</v>
      </c>
      <c r="P5797" s="318"/>
      <c r="T5797" s="19" t="s">
        <v>1260</v>
      </c>
    </row>
    <row r="5798" spans="1:20" outlineLevel="2" x14ac:dyDescent="0.25">
      <c r="A5798" s="345" t="s">
        <v>466</v>
      </c>
      <c r="B5798" s="345" t="str">
        <f t="shared" si="1945"/>
        <v>E3911 GEN Office Furn &amp; Eq, new-8</v>
      </c>
      <c r="C5798" s="345" t="s">
        <v>1230</v>
      </c>
      <c r="D5798" s="345"/>
      <c r="E5798" s="346">
        <v>43343</v>
      </c>
      <c r="F5798" s="347">
        <v>3340198.82</v>
      </c>
      <c r="G5798" s="351">
        <v>0.05</v>
      </c>
      <c r="H5798" s="349">
        <v>24178.52</v>
      </c>
      <c r="I5798" s="347">
        <f t="shared" si="1946"/>
        <v>3036991.37</v>
      </c>
      <c r="J5798" s="351">
        <f t="shared" si="1930"/>
        <v>0.05</v>
      </c>
      <c r="K5798" s="350">
        <f t="shared" si="1947"/>
        <v>17784.64</v>
      </c>
      <c r="L5798" s="349">
        <f t="shared" si="1944"/>
        <v>-6393.88</v>
      </c>
      <c r="M5798" s="19" t="s">
        <v>1554</v>
      </c>
      <c r="O5798" s="32" t="str">
        <f t="shared" si="1948"/>
        <v>E391</v>
      </c>
      <c r="P5798" s="318"/>
      <c r="T5798" s="19" t="s">
        <v>1260</v>
      </c>
    </row>
    <row r="5799" spans="1:20" outlineLevel="2" x14ac:dyDescent="0.25">
      <c r="A5799" s="345" t="s">
        <v>466</v>
      </c>
      <c r="B5799" s="345" t="str">
        <f t="shared" si="1945"/>
        <v>E3911 GEN Office Furn &amp; Eq, new-9</v>
      </c>
      <c r="C5799" s="345" t="s">
        <v>1230</v>
      </c>
      <c r="D5799" s="345"/>
      <c r="E5799" s="346">
        <v>43373</v>
      </c>
      <c r="F5799" s="347">
        <v>3188595.1</v>
      </c>
      <c r="G5799" s="351">
        <v>0.05</v>
      </c>
      <c r="H5799" s="349">
        <v>18416.32</v>
      </c>
      <c r="I5799" s="347">
        <f t="shared" si="1946"/>
        <v>3036991.37</v>
      </c>
      <c r="J5799" s="351">
        <f t="shared" si="1930"/>
        <v>0.05</v>
      </c>
      <c r="K5799" s="350">
        <f t="shared" si="1947"/>
        <v>17784.64</v>
      </c>
      <c r="L5799" s="349">
        <f t="shared" si="1944"/>
        <v>-631.67999999999995</v>
      </c>
      <c r="M5799" s="19" t="s">
        <v>1554</v>
      </c>
      <c r="O5799" s="32" t="str">
        <f t="shared" si="1948"/>
        <v>E391</v>
      </c>
      <c r="P5799" s="318"/>
      <c r="T5799" s="19" t="s">
        <v>1260</v>
      </c>
    </row>
    <row r="5800" spans="1:20" outlineLevel="2" x14ac:dyDescent="0.25">
      <c r="A5800" s="345" t="s">
        <v>466</v>
      </c>
      <c r="B5800" s="345" t="str">
        <f t="shared" si="1945"/>
        <v>E3911 GEN Office Furn &amp; Eq, new-10</v>
      </c>
      <c r="C5800" s="345" t="s">
        <v>1230</v>
      </c>
      <c r="D5800" s="345"/>
      <c r="E5800" s="346">
        <v>43404</v>
      </c>
      <c r="F5800" s="347">
        <v>3036991.37</v>
      </c>
      <c r="G5800" s="351">
        <v>0.05</v>
      </c>
      <c r="H5800" s="349">
        <v>17784.64</v>
      </c>
      <c r="I5800" s="347">
        <f t="shared" si="1946"/>
        <v>3036991.37</v>
      </c>
      <c r="J5800" s="351">
        <f t="shared" si="1930"/>
        <v>0.05</v>
      </c>
      <c r="K5800" s="350">
        <f t="shared" si="1947"/>
        <v>17784.64</v>
      </c>
      <c r="L5800" s="349">
        <f t="shared" si="1944"/>
        <v>0</v>
      </c>
      <c r="M5800" s="19" t="s">
        <v>1554</v>
      </c>
      <c r="O5800" s="32" t="str">
        <f t="shared" si="1948"/>
        <v>E391</v>
      </c>
      <c r="P5800" s="318"/>
      <c r="T5800" s="19" t="s">
        <v>1260</v>
      </c>
    </row>
    <row r="5801" spans="1:20" outlineLevel="2" x14ac:dyDescent="0.25">
      <c r="A5801" s="345" t="s">
        <v>466</v>
      </c>
      <c r="B5801" s="345" t="str">
        <f t="shared" si="1945"/>
        <v>E3911 GEN Office Furn &amp; Eq, new-11</v>
      </c>
      <c r="C5801" s="345" t="s">
        <v>1230</v>
      </c>
      <c r="D5801" s="345"/>
      <c r="E5801" s="346">
        <v>43434</v>
      </c>
      <c r="F5801" s="347">
        <v>3036991.37</v>
      </c>
      <c r="G5801" s="351">
        <v>0.05</v>
      </c>
      <c r="H5801" s="349">
        <v>17784.64</v>
      </c>
      <c r="I5801" s="347">
        <f t="shared" si="1946"/>
        <v>3036991.37</v>
      </c>
      <c r="J5801" s="351">
        <f t="shared" si="1930"/>
        <v>0.05</v>
      </c>
      <c r="K5801" s="350">
        <f t="shared" si="1947"/>
        <v>17784.64</v>
      </c>
      <c r="L5801" s="349">
        <f t="shared" si="1944"/>
        <v>0</v>
      </c>
      <c r="M5801" s="19" t="s">
        <v>1554</v>
      </c>
      <c r="O5801" s="32" t="str">
        <f t="shared" si="1948"/>
        <v>E391</v>
      </c>
      <c r="P5801" s="318"/>
      <c r="T5801" s="19" t="s">
        <v>1260</v>
      </c>
    </row>
    <row r="5802" spans="1:20" outlineLevel="2" x14ac:dyDescent="0.25">
      <c r="A5802" s="345" t="s">
        <v>466</v>
      </c>
      <c r="B5802" s="345" t="str">
        <f t="shared" si="1945"/>
        <v>E3911 GEN Office Furn &amp; Eq, new-12</v>
      </c>
      <c r="C5802" s="345" t="s">
        <v>1230</v>
      </c>
      <c r="D5802" s="345"/>
      <c r="E5802" s="346">
        <v>43465</v>
      </c>
      <c r="F5802" s="347">
        <v>3036991.37</v>
      </c>
      <c r="G5802" s="351">
        <v>0.05</v>
      </c>
      <c r="H5802" s="349">
        <v>17784.64</v>
      </c>
      <c r="I5802" s="347">
        <f t="shared" si="1946"/>
        <v>3036991.37</v>
      </c>
      <c r="J5802" s="351">
        <f t="shared" si="1930"/>
        <v>0.05</v>
      </c>
      <c r="K5802" s="350">
        <f t="shared" si="1947"/>
        <v>17784.64</v>
      </c>
      <c r="L5802" s="349">
        <f t="shared" si="1944"/>
        <v>0</v>
      </c>
      <c r="M5802" s="19" t="s">
        <v>1554</v>
      </c>
      <c r="O5802" s="32" t="str">
        <f t="shared" si="1948"/>
        <v>E391</v>
      </c>
      <c r="P5802" s="318"/>
      <c r="T5802" s="19" t="s">
        <v>1260</v>
      </c>
    </row>
    <row r="5803" spans="1:20" s="19" customFormat="1" ht="15.75" outlineLevel="1" thickBot="1" x14ac:dyDescent="0.3">
      <c r="A5803" s="28" t="s">
        <v>1069</v>
      </c>
      <c r="C5803" s="20" t="s">
        <v>1237</v>
      </c>
      <c r="E5803" s="104" t="s">
        <v>1266</v>
      </c>
      <c r="F5803" s="29"/>
      <c r="G5803" s="30"/>
      <c r="H5803" s="41">
        <f>SUBTOTAL(9,H5791:H5802)</f>
        <v>-109088.15</v>
      </c>
      <c r="I5803" s="29"/>
      <c r="J5803" s="30">
        <f t="shared" si="1930"/>
        <v>0</v>
      </c>
      <c r="K5803" s="41">
        <f>SUBTOTAL(9,K5791:K5802)</f>
        <v>213415.68000000005</v>
      </c>
      <c r="L5803" s="41">
        <f t="shared" si="1944"/>
        <v>322503.83</v>
      </c>
      <c r="O5803" s="32" t="str">
        <f>LEFT(A5803,5)</f>
        <v>E3911</v>
      </c>
      <c r="P5803" s="318">
        <f>-L5803/2</f>
        <v>-161251.91500000001</v>
      </c>
    </row>
    <row r="5804" spans="1:20" ht="15.75" outlineLevel="2" thickTop="1" x14ac:dyDescent="0.25">
      <c r="A5804" s="345" t="s">
        <v>467</v>
      </c>
      <c r="B5804" s="345" t="str">
        <f t="shared" ref="B5804:B5815" si="1949">CONCATENATE(A5804,"-",MONTH(E5804))</f>
        <v>E3911 GEN Office Furn &amp; Eq, old-1</v>
      </c>
      <c r="C5804" s="345" t="s">
        <v>1230</v>
      </c>
      <c r="D5804" s="345"/>
      <c r="E5804" s="346">
        <v>43131</v>
      </c>
      <c r="F5804" s="347">
        <v>2845896.61</v>
      </c>
      <c r="G5804" s="348" t="s">
        <v>4</v>
      </c>
      <c r="H5804" s="349">
        <v>47431.17</v>
      </c>
      <c r="I5804" s="347"/>
      <c r="J5804" s="348" t="str">
        <f t="shared" si="1930"/>
        <v>End of Life</v>
      </c>
      <c r="K5804" s="350">
        <f t="shared" ref="K5804:K5815" si="1950">$H$5815</f>
        <v>0</v>
      </c>
      <c r="L5804" s="349">
        <f t="shared" si="1944"/>
        <v>-47431.17</v>
      </c>
      <c r="M5804" s="19" t="s">
        <v>1554</v>
      </c>
      <c r="O5804" s="32" t="str">
        <f t="shared" ref="O5804:O5815" si="1951">LEFT(A5804,4)</f>
        <v>E391</v>
      </c>
      <c r="P5804" s="318"/>
      <c r="T5804" s="19" t="s">
        <v>4</v>
      </c>
    </row>
    <row r="5805" spans="1:20" outlineLevel="2" x14ac:dyDescent="0.25">
      <c r="A5805" s="345" t="s">
        <v>467</v>
      </c>
      <c r="B5805" s="345" t="str">
        <f t="shared" si="1949"/>
        <v>E3911 GEN Office Furn &amp; Eq, old-2</v>
      </c>
      <c r="C5805" s="345" t="s">
        <v>1230</v>
      </c>
      <c r="D5805" s="345"/>
      <c r="E5805" s="346">
        <v>43159</v>
      </c>
      <c r="F5805" s="347">
        <v>2798465</v>
      </c>
      <c r="G5805" s="348" t="s">
        <v>4</v>
      </c>
      <c r="H5805" s="349">
        <v>47431.17</v>
      </c>
      <c r="I5805" s="347"/>
      <c r="J5805" s="348" t="str">
        <f t="shared" si="1930"/>
        <v>End of Life</v>
      </c>
      <c r="K5805" s="350">
        <f t="shared" si="1950"/>
        <v>0</v>
      </c>
      <c r="L5805" s="349">
        <f t="shared" si="1944"/>
        <v>-47431.17</v>
      </c>
      <c r="M5805" s="19" t="s">
        <v>1554</v>
      </c>
      <c r="O5805" s="32" t="str">
        <f t="shared" si="1951"/>
        <v>E391</v>
      </c>
      <c r="P5805" s="318"/>
      <c r="T5805" s="19" t="s">
        <v>4</v>
      </c>
    </row>
    <row r="5806" spans="1:20" outlineLevel="2" x14ac:dyDescent="0.25">
      <c r="A5806" s="345" t="s">
        <v>467</v>
      </c>
      <c r="B5806" s="345" t="str">
        <f t="shared" si="1949"/>
        <v>E3911 GEN Office Furn &amp; Eq, old-3</v>
      </c>
      <c r="C5806" s="345" t="s">
        <v>1230</v>
      </c>
      <c r="D5806" s="345"/>
      <c r="E5806" s="346">
        <v>43190</v>
      </c>
      <c r="F5806" s="347">
        <v>2751033.39</v>
      </c>
      <c r="G5806" s="348" t="s">
        <v>4</v>
      </c>
      <c r="H5806" s="349">
        <v>47431.17</v>
      </c>
      <c r="I5806" s="347"/>
      <c r="J5806" s="348" t="str">
        <f t="shared" ref="J5806:J5869" si="1952">G5806</f>
        <v>End of Life</v>
      </c>
      <c r="K5806" s="350">
        <f t="shared" si="1950"/>
        <v>0</v>
      </c>
      <c r="L5806" s="349">
        <f t="shared" si="1944"/>
        <v>-47431.17</v>
      </c>
      <c r="M5806" s="19" t="s">
        <v>1554</v>
      </c>
      <c r="O5806" s="32" t="str">
        <f t="shared" si="1951"/>
        <v>E391</v>
      </c>
      <c r="P5806" s="318"/>
      <c r="T5806" s="19" t="s">
        <v>4</v>
      </c>
    </row>
    <row r="5807" spans="1:20" outlineLevel="2" x14ac:dyDescent="0.25">
      <c r="A5807" s="345" t="s">
        <v>467</v>
      </c>
      <c r="B5807" s="345" t="str">
        <f t="shared" si="1949"/>
        <v>E3911 GEN Office Furn &amp; Eq, old-4</v>
      </c>
      <c r="C5807" s="345" t="s">
        <v>1230</v>
      </c>
      <c r="D5807" s="345"/>
      <c r="E5807" s="346">
        <v>43220</v>
      </c>
      <c r="F5807" s="347">
        <v>2703601.78</v>
      </c>
      <c r="G5807" s="348" t="s">
        <v>4</v>
      </c>
      <c r="H5807" s="349">
        <v>47431.17</v>
      </c>
      <c r="I5807" s="347"/>
      <c r="J5807" s="348" t="str">
        <f t="shared" si="1952"/>
        <v>End of Life</v>
      </c>
      <c r="K5807" s="350">
        <f t="shared" si="1950"/>
        <v>0</v>
      </c>
      <c r="L5807" s="349">
        <f t="shared" si="1944"/>
        <v>-47431.17</v>
      </c>
      <c r="M5807" s="19" t="s">
        <v>1554</v>
      </c>
      <c r="O5807" s="32" t="str">
        <f t="shared" si="1951"/>
        <v>E391</v>
      </c>
      <c r="P5807" s="318"/>
      <c r="T5807" s="19" t="s">
        <v>4</v>
      </c>
    </row>
    <row r="5808" spans="1:20" outlineLevel="2" x14ac:dyDescent="0.25">
      <c r="A5808" s="345" t="s">
        <v>467</v>
      </c>
      <c r="B5808" s="345" t="str">
        <f t="shared" si="1949"/>
        <v>E3911 GEN Office Furn &amp; Eq, old-5</v>
      </c>
      <c r="C5808" s="345" t="s">
        <v>1230</v>
      </c>
      <c r="D5808" s="345"/>
      <c r="E5808" s="346">
        <v>43251</v>
      </c>
      <c r="F5808" s="347">
        <v>2656170.17</v>
      </c>
      <c r="G5808" s="348" t="s">
        <v>4</v>
      </c>
      <c r="H5808" s="349">
        <v>47431.16</v>
      </c>
      <c r="I5808" s="347"/>
      <c r="J5808" s="348" t="str">
        <f t="shared" si="1952"/>
        <v>End of Life</v>
      </c>
      <c r="K5808" s="350">
        <f t="shared" si="1950"/>
        <v>0</v>
      </c>
      <c r="L5808" s="349">
        <f t="shared" si="1944"/>
        <v>-47431.16</v>
      </c>
      <c r="M5808" s="19" t="s">
        <v>1554</v>
      </c>
      <c r="O5808" s="32" t="str">
        <f t="shared" si="1951"/>
        <v>E391</v>
      </c>
      <c r="P5808" s="318"/>
      <c r="T5808" s="19" t="s">
        <v>4</v>
      </c>
    </row>
    <row r="5809" spans="1:20" outlineLevel="2" x14ac:dyDescent="0.25">
      <c r="A5809" s="345" t="s">
        <v>467</v>
      </c>
      <c r="B5809" s="345" t="str">
        <f t="shared" si="1949"/>
        <v>E3911 GEN Office Furn &amp; Eq, old-6</v>
      </c>
      <c r="C5809" s="345" t="s">
        <v>1230</v>
      </c>
      <c r="D5809" s="345"/>
      <c r="E5809" s="346">
        <v>43281</v>
      </c>
      <c r="F5809" s="347">
        <v>2608738.56</v>
      </c>
      <c r="G5809" s="348" t="s">
        <v>4</v>
      </c>
      <c r="H5809" s="349">
        <v>47431.17</v>
      </c>
      <c r="I5809" s="347"/>
      <c r="J5809" s="348" t="str">
        <f t="shared" si="1952"/>
        <v>End of Life</v>
      </c>
      <c r="K5809" s="350">
        <f t="shared" si="1950"/>
        <v>0</v>
      </c>
      <c r="L5809" s="349">
        <f t="shared" si="1944"/>
        <v>-47431.17</v>
      </c>
      <c r="M5809" s="19" t="s">
        <v>1554</v>
      </c>
      <c r="O5809" s="32" t="str">
        <f t="shared" si="1951"/>
        <v>E391</v>
      </c>
      <c r="P5809" s="318"/>
      <c r="T5809" s="19" t="s">
        <v>4</v>
      </c>
    </row>
    <row r="5810" spans="1:20" outlineLevel="2" x14ac:dyDescent="0.25">
      <c r="A5810" s="345" t="s">
        <v>467</v>
      </c>
      <c r="B5810" s="345" t="str">
        <f t="shared" si="1949"/>
        <v>E3911 GEN Office Furn &amp; Eq, old-7</v>
      </c>
      <c r="C5810" s="345" t="s">
        <v>1230</v>
      </c>
      <c r="D5810" s="345"/>
      <c r="E5810" s="346">
        <v>43312</v>
      </c>
      <c r="F5810" s="347">
        <v>0.04</v>
      </c>
      <c r="G5810" s="348" t="s">
        <v>4</v>
      </c>
      <c r="H5810" s="349">
        <v>0</v>
      </c>
      <c r="I5810" s="347"/>
      <c r="J5810" s="348" t="str">
        <f t="shared" si="1952"/>
        <v>End of Life</v>
      </c>
      <c r="K5810" s="350">
        <f t="shared" si="1950"/>
        <v>0</v>
      </c>
      <c r="L5810" s="349">
        <f t="shared" si="1944"/>
        <v>0</v>
      </c>
      <c r="M5810" s="19" t="s">
        <v>1554</v>
      </c>
      <c r="O5810" s="32" t="str">
        <f t="shared" si="1951"/>
        <v>E391</v>
      </c>
      <c r="P5810" s="318"/>
      <c r="T5810" s="19" t="s">
        <v>4</v>
      </c>
    </row>
    <row r="5811" spans="1:20" outlineLevel="2" x14ac:dyDescent="0.25">
      <c r="A5811" s="345" t="s">
        <v>467</v>
      </c>
      <c r="B5811" s="345" t="str">
        <f t="shared" si="1949"/>
        <v>E3911 GEN Office Furn &amp; Eq, old-8</v>
      </c>
      <c r="C5811" s="345" t="s">
        <v>1230</v>
      </c>
      <c r="D5811" s="345"/>
      <c r="E5811" s="346">
        <v>43343</v>
      </c>
      <c r="F5811" s="347">
        <v>0.04</v>
      </c>
      <c r="G5811" s="348" t="s">
        <v>4</v>
      </c>
      <c r="H5811" s="349">
        <v>0</v>
      </c>
      <c r="I5811" s="347"/>
      <c r="J5811" s="348" t="str">
        <f t="shared" si="1952"/>
        <v>End of Life</v>
      </c>
      <c r="K5811" s="350">
        <f t="shared" si="1950"/>
        <v>0</v>
      </c>
      <c r="L5811" s="349">
        <f t="shared" si="1944"/>
        <v>0</v>
      </c>
      <c r="M5811" s="19" t="s">
        <v>1554</v>
      </c>
      <c r="O5811" s="32" t="str">
        <f t="shared" si="1951"/>
        <v>E391</v>
      </c>
      <c r="P5811" s="318"/>
      <c r="T5811" s="19" t="s">
        <v>4</v>
      </c>
    </row>
    <row r="5812" spans="1:20" outlineLevel="2" x14ac:dyDescent="0.25">
      <c r="A5812" s="345" t="s">
        <v>467</v>
      </c>
      <c r="B5812" s="345" t="str">
        <f t="shared" si="1949"/>
        <v>E3911 GEN Office Furn &amp; Eq, old-9</v>
      </c>
      <c r="C5812" s="345" t="s">
        <v>1230</v>
      </c>
      <c r="D5812" s="345"/>
      <c r="E5812" s="346">
        <v>43373</v>
      </c>
      <c r="F5812" s="347">
        <v>0.04</v>
      </c>
      <c r="G5812" s="348" t="s">
        <v>4</v>
      </c>
      <c r="H5812" s="349">
        <v>0</v>
      </c>
      <c r="I5812" s="347"/>
      <c r="J5812" s="348" t="str">
        <f t="shared" si="1952"/>
        <v>End of Life</v>
      </c>
      <c r="K5812" s="350">
        <f t="shared" si="1950"/>
        <v>0</v>
      </c>
      <c r="L5812" s="349">
        <f t="shared" si="1944"/>
        <v>0</v>
      </c>
      <c r="M5812" s="19" t="s">
        <v>1554</v>
      </c>
      <c r="O5812" s="32" t="str">
        <f t="shared" si="1951"/>
        <v>E391</v>
      </c>
      <c r="P5812" s="318"/>
      <c r="T5812" s="19" t="s">
        <v>4</v>
      </c>
    </row>
    <row r="5813" spans="1:20" outlineLevel="2" x14ac:dyDescent="0.25">
      <c r="A5813" s="345" t="s">
        <v>467</v>
      </c>
      <c r="B5813" s="345" t="str">
        <f t="shared" si="1949"/>
        <v>E3911 GEN Office Furn &amp; Eq, old-10</v>
      </c>
      <c r="C5813" s="345" t="s">
        <v>1230</v>
      </c>
      <c r="D5813" s="345"/>
      <c r="E5813" s="346">
        <v>43404</v>
      </c>
      <c r="F5813" s="347">
        <v>0.04</v>
      </c>
      <c r="G5813" s="348" t="s">
        <v>4</v>
      </c>
      <c r="H5813" s="349">
        <v>0</v>
      </c>
      <c r="I5813" s="347"/>
      <c r="J5813" s="348" t="str">
        <f t="shared" si="1952"/>
        <v>End of Life</v>
      </c>
      <c r="K5813" s="350">
        <f t="shared" si="1950"/>
        <v>0</v>
      </c>
      <c r="L5813" s="349">
        <f t="shared" si="1944"/>
        <v>0</v>
      </c>
      <c r="M5813" s="19" t="s">
        <v>1554</v>
      </c>
      <c r="O5813" s="32" t="str">
        <f t="shared" si="1951"/>
        <v>E391</v>
      </c>
      <c r="P5813" s="318"/>
      <c r="T5813" s="19" t="s">
        <v>4</v>
      </c>
    </row>
    <row r="5814" spans="1:20" outlineLevel="2" x14ac:dyDescent="0.25">
      <c r="A5814" s="345" t="s">
        <v>467</v>
      </c>
      <c r="B5814" s="345" t="str">
        <f t="shared" si="1949"/>
        <v>E3911 GEN Office Furn &amp; Eq, old-11</v>
      </c>
      <c r="C5814" s="345" t="s">
        <v>1230</v>
      </c>
      <c r="D5814" s="345"/>
      <c r="E5814" s="346">
        <v>43434</v>
      </c>
      <c r="F5814" s="347">
        <v>0.02</v>
      </c>
      <c r="G5814" s="348" t="s">
        <v>4</v>
      </c>
      <c r="H5814" s="349">
        <v>0</v>
      </c>
      <c r="I5814" s="347"/>
      <c r="J5814" s="348" t="str">
        <f t="shared" si="1952"/>
        <v>End of Life</v>
      </c>
      <c r="K5814" s="350">
        <f t="shared" si="1950"/>
        <v>0</v>
      </c>
      <c r="L5814" s="349">
        <f t="shared" si="1944"/>
        <v>0</v>
      </c>
      <c r="M5814" s="19" t="s">
        <v>1554</v>
      </c>
      <c r="O5814" s="32" t="str">
        <f t="shared" si="1951"/>
        <v>E391</v>
      </c>
      <c r="P5814" s="318"/>
      <c r="T5814" s="19" t="s">
        <v>4</v>
      </c>
    </row>
    <row r="5815" spans="1:20" outlineLevel="2" x14ac:dyDescent="0.25">
      <c r="A5815" s="345" t="s">
        <v>467</v>
      </c>
      <c r="B5815" s="345" t="str">
        <f t="shared" si="1949"/>
        <v>E3911 GEN Office Furn &amp; Eq, old-12</v>
      </c>
      <c r="C5815" s="345" t="s">
        <v>1230</v>
      </c>
      <c r="D5815" s="345"/>
      <c r="E5815" s="346">
        <v>43465</v>
      </c>
      <c r="F5815" s="347">
        <v>0</v>
      </c>
      <c r="G5815" s="348" t="s">
        <v>4</v>
      </c>
      <c r="H5815" s="349">
        <v>0</v>
      </c>
      <c r="I5815" s="347"/>
      <c r="J5815" s="348" t="str">
        <f t="shared" si="1952"/>
        <v>End of Life</v>
      </c>
      <c r="K5815" s="350">
        <f t="shared" si="1950"/>
        <v>0</v>
      </c>
      <c r="L5815" s="349">
        <f t="shared" si="1944"/>
        <v>0</v>
      </c>
      <c r="M5815" s="19" t="s">
        <v>1554</v>
      </c>
      <c r="O5815" s="32" t="str">
        <f t="shared" si="1951"/>
        <v>E391</v>
      </c>
      <c r="P5815" s="318"/>
      <c r="T5815" s="19" t="s">
        <v>4</v>
      </c>
    </row>
    <row r="5816" spans="1:20" s="19" customFormat="1" ht="15.75" outlineLevel="1" thickBot="1" x14ac:dyDescent="0.3">
      <c r="A5816" s="44" t="s">
        <v>1070</v>
      </c>
      <c r="B5816" s="32"/>
      <c r="C5816" s="40" t="s">
        <v>1237</v>
      </c>
      <c r="D5816" s="32"/>
      <c r="E5816" s="104" t="s">
        <v>1266</v>
      </c>
      <c r="F5816" s="34"/>
      <c r="G5816" s="32"/>
      <c r="H5816" s="46">
        <f>SUBTOTAL(9,H5804:H5815)</f>
        <v>284587.01</v>
      </c>
      <c r="I5816" s="34"/>
      <c r="J5816" s="32">
        <f t="shared" si="1952"/>
        <v>0</v>
      </c>
      <c r="K5816" s="41">
        <f>SUBTOTAL(9,K5804:K5815)</f>
        <v>0</v>
      </c>
      <c r="L5816" s="41">
        <f t="shared" si="1944"/>
        <v>-284587.01</v>
      </c>
      <c r="O5816" s="32" t="str">
        <f>LEFT(A5816,5)</f>
        <v>E3911</v>
      </c>
      <c r="P5816" s="318">
        <f>-L5816/2</f>
        <v>142293.505</v>
      </c>
    </row>
    <row r="5817" spans="1:20" ht="15.75" outlineLevel="2" thickTop="1" x14ac:dyDescent="0.25">
      <c r="A5817" t="s">
        <v>468</v>
      </c>
      <c r="B5817" t="str">
        <f t="shared" ref="B5817:B5828" si="1953">CONCATENATE(A5817,"-",MONTH(E5817))</f>
        <v>E3911 GEN Office Furn &amp; Eq, UBK-1</v>
      </c>
      <c r="C5817" s="19" t="s">
        <v>1230</v>
      </c>
      <c r="E5817" s="27">
        <v>43131</v>
      </c>
      <c r="F5817" s="249">
        <v>21564.25</v>
      </c>
      <c r="G5817" s="67">
        <v>0.05</v>
      </c>
      <c r="H5817" s="250">
        <v>89.85</v>
      </c>
      <c r="I5817" s="249">
        <f t="shared" ref="I5817:I5828" si="1954">VLOOKUP(CONCATENATE(A5817,"-12"),$B$6:$F$7816,5,FALSE)</f>
        <v>24584.98</v>
      </c>
      <c r="J5817" s="67">
        <f t="shared" si="1952"/>
        <v>0.05</v>
      </c>
      <c r="K5817" s="259">
        <f t="shared" ref="K5817:K5828" si="1955">I5817*J5817/12</f>
        <v>102.43741666666666</v>
      </c>
      <c r="L5817" s="250">
        <f t="shared" si="1944"/>
        <v>12.59</v>
      </c>
      <c r="M5817" s="19" t="s">
        <v>1260</v>
      </c>
      <c r="O5817" s="32" t="str">
        <f t="shared" ref="O5817:O5828" si="1956">LEFT(A5817,4)</f>
        <v>E391</v>
      </c>
      <c r="P5817" s="318"/>
      <c r="T5817" s="19" t="s">
        <v>1260</v>
      </c>
    </row>
    <row r="5818" spans="1:20" outlineLevel="2" x14ac:dyDescent="0.25">
      <c r="A5818" t="s">
        <v>468</v>
      </c>
      <c r="B5818" t="str">
        <f t="shared" si="1953"/>
        <v>E3911 GEN Office Furn &amp; Eq, UBK-2</v>
      </c>
      <c r="C5818" s="19" t="s">
        <v>1230</v>
      </c>
      <c r="E5818" s="27">
        <v>43159</v>
      </c>
      <c r="F5818" s="249">
        <v>21564.25</v>
      </c>
      <c r="G5818" s="67">
        <v>0.05</v>
      </c>
      <c r="H5818" s="250">
        <v>89.85</v>
      </c>
      <c r="I5818" s="249">
        <f t="shared" si="1954"/>
        <v>24584.98</v>
      </c>
      <c r="J5818" s="67">
        <f t="shared" si="1952"/>
        <v>0.05</v>
      </c>
      <c r="K5818" s="259">
        <f t="shared" si="1955"/>
        <v>102.43741666666666</v>
      </c>
      <c r="L5818" s="250">
        <f t="shared" si="1944"/>
        <v>12.59</v>
      </c>
      <c r="M5818" s="19" t="s">
        <v>1260</v>
      </c>
      <c r="O5818" s="32" t="str">
        <f t="shared" si="1956"/>
        <v>E391</v>
      </c>
      <c r="P5818" s="318"/>
      <c r="T5818" s="19" t="s">
        <v>1260</v>
      </c>
    </row>
    <row r="5819" spans="1:20" outlineLevel="2" x14ac:dyDescent="0.25">
      <c r="A5819" t="s">
        <v>468</v>
      </c>
      <c r="B5819" t="str">
        <f t="shared" si="1953"/>
        <v>E3911 GEN Office Furn &amp; Eq, UBK-3</v>
      </c>
      <c r="C5819" s="19" t="s">
        <v>1230</v>
      </c>
      <c r="E5819" s="27">
        <v>43190</v>
      </c>
      <c r="F5819" s="249">
        <v>21564.25</v>
      </c>
      <c r="G5819" s="67">
        <v>0.05</v>
      </c>
      <c r="H5819" s="250">
        <v>89.85</v>
      </c>
      <c r="I5819" s="249">
        <f t="shared" si="1954"/>
        <v>24584.98</v>
      </c>
      <c r="J5819" s="67">
        <f t="shared" si="1952"/>
        <v>0.05</v>
      </c>
      <c r="K5819" s="259">
        <f t="shared" si="1955"/>
        <v>102.43741666666666</v>
      </c>
      <c r="L5819" s="250">
        <f t="shared" si="1944"/>
        <v>12.59</v>
      </c>
      <c r="M5819" s="19" t="s">
        <v>1260</v>
      </c>
      <c r="O5819" s="32" t="str">
        <f t="shared" si="1956"/>
        <v>E391</v>
      </c>
      <c r="P5819" s="318"/>
      <c r="T5819" s="19" t="s">
        <v>1260</v>
      </c>
    </row>
    <row r="5820" spans="1:20" outlineLevel="2" x14ac:dyDescent="0.25">
      <c r="A5820" t="s">
        <v>468</v>
      </c>
      <c r="B5820" t="str">
        <f t="shared" si="1953"/>
        <v>E3911 GEN Office Furn &amp; Eq, UBK-4</v>
      </c>
      <c r="C5820" s="19" t="s">
        <v>1230</v>
      </c>
      <c r="E5820" s="27">
        <v>43220</v>
      </c>
      <c r="F5820" s="249">
        <v>21564.25</v>
      </c>
      <c r="G5820" s="67">
        <v>0.05</v>
      </c>
      <c r="H5820" s="250">
        <v>89.85</v>
      </c>
      <c r="I5820" s="249">
        <f t="shared" si="1954"/>
        <v>24584.98</v>
      </c>
      <c r="J5820" s="67">
        <f t="shared" si="1952"/>
        <v>0.05</v>
      </c>
      <c r="K5820" s="259">
        <f t="shared" si="1955"/>
        <v>102.43741666666666</v>
      </c>
      <c r="L5820" s="250">
        <f t="shared" si="1944"/>
        <v>12.59</v>
      </c>
      <c r="M5820" s="19" t="s">
        <v>1260</v>
      </c>
      <c r="O5820" s="32" t="str">
        <f t="shared" si="1956"/>
        <v>E391</v>
      </c>
      <c r="P5820" s="318"/>
      <c r="T5820" s="19" t="s">
        <v>1260</v>
      </c>
    </row>
    <row r="5821" spans="1:20" outlineLevel="2" x14ac:dyDescent="0.25">
      <c r="A5821" t="s">
        <v>468</v>
      </c>
      <c r="B5821" t="str">
        <f t="shared" si="1953"/>
        <v>E3911 GEN Office Furn &amp; Eq, UBK-5</v>
      </c>
      <c r="C5821" s="19" t="s">
        <v>1230</v>
      </c>
      <c r="E5821" s="27">
        <v>43251</v>
      </c>
      <c r="F5821" s="249">
        <v>21564.25</v>
      </c>
      <c r="G5821" s="67">
        <v>0.05</v>
      </c>
      <c r="H5821" s="250">
        <v>89.85</v>
      </c>
      <c r="I5821" s="249">
        <f t="shared" si="1954"/>
        <v>24584.98</v>
      </c>
      <c r="J5821" s="67">
        <f t="shared" si="1952"/>
        <v>0.05</v>
      </c>
      <c r="K5821" s="259">
        <f t="shared" si="1955"/>
        <v>102.43741666666666</v>
      </c>
      <c r="L5821" s="250">
        <f t="shared" si="1944"/>
        <v>12.59</v>
      </c>
      <c r="M5821" s="19" t="s">
        <v>1260</v>
      </c>
      <c r="O5821" s="32" t="str">
        <f t="shared" si="1956"/>
        <v>E391</v>
      </c>
      <c r="P5821" s="318"/>
      <c r="T5821" s="19" t="s">
        <v>1260</v>
      </c>
    </row>
    <row r="5822" spans="1:20" outlineLevel="2" x14ac:dyDescent="0.25">
      <c r="A5822" t="s">
        <v>468</v>
      </c>
      <c r="B5822" t="str">
        <f t="shared" si="1953"/>
        <v>E3911 GEN Office Furn &amp; Eq, UBK-6</v>
      </c>
      <c r="C5822" s="19" t="s">
        <v>1230</v>
      </c>
      <c r="E5822" s="27">
        <v>43281</v>
      </c>
      <c r="F5822" s="249">
        <v>21564.25</v>
      </c>
      <c r="G5822" s="67">
        <v>0.05</v>
      </c>
      <c r="H5822" s="250">
        <v>89.85</v>
      </c>
      <c r="I5822" s="249">
        <f t="shared" si="1954"/>
        <v>24584.98</v>
      </c>
      <c r="J5822" s="67">
        <f t="shared" si="1952"/>
        <v>0.05</v>
      </c>
      <c r="K5822" s="259">
        <f t="shared" si="1955"/>
        <v>102.43741666666666</v>
      </c>
      <c r="L5822" s="250">
        <f t="shared" si="1944"/>
        <v>12.59</v>
      </c>
      <c r="M5822" s="19" t="s">
        <v>1260</v>
      </c>
      <c r="O5822" s="32" t="str">
        <f t="shared" si="1956"/>
        <v>E391</v>
      </c>
      <c r="P5822" s="318"/>
      <c r="T5822" s="19" t="s">
        <v>1260</v>
      </c>
    </row>
    <row r="5823" spans="1:20" outlineLevel="2" x14ac:dyDescent="0.25">
      <c r="A5823" t="s">
        <v>468</v>
      </c>
      <c r="B5823" t="str">
        <f t="shared" si="1953"/>
        <v>E3911 GEN Office Furn &amp; Eq, UBK-7</v>
      </c>
      <c r="C5823" s="19" t="s">
        <v>1230</v>
      </c>
      <c r="E5823" s="27">
        <v>43312</v>
      </c>
      <c r="F5823" s="249">
        <v>24584.98</v>
      </c>
      <c r="G5823" s="67">
        <v>0.05</v>
      </c>
      <c r="H5823" s="250">
        <v>102.44</v>
      </c>
      <c r="I5823" s="249">
        <f t="shared" si="1954"/>
        <v>24584.98</v>
      </c>
      <c r="J5823" s="67">
        <f t="shared" si="1952"/>
        <v>0.05</v>
      </c>
      <c r="K5823" s="259">
        <f t="shared" si="1955"/>
        <v>102.43741666666666</v>
      </c>
      <c r="L5823" s="250">
        <f t="shared" si="1944"/>
        <v>0</v>
      </c>
      <c r="M5823" s="19" t="s">
        <v>1260</v>
      </c>
      <c r="O5823" s="32" t="str">
        <f t="shared" si="1956"/>
        <v>E391</v>
      </c>
      <c r="P5823" s="318"/>
      <c r="T5823" s="19" t="s">
        <v>1260</v>
      </c>
    </row>
    <row r="5824" spans="1:20" outlineLevel="2" x14ac:dyDescent="0.25">
      <c r="A5824" t="s">
        <v>468</v>
      </c>
      <c r="B5824" t="str">
        <f t="shared" si="1953"/>
        <v>E3911 GEN Office Furn &amp; Eq, UBK-8</v>
      </c>
      <c r="C5824" s="19" t="s">
        <v>1230</v>
      </c>
      <c r="E5824" s="27">
        <v>43343</v>
      </c>
      <c r="F5824" s="249">
        <v>24584.98</v>
      </c>
      <c r="G5824" s="67">
        <v>0.05</v>
      </c>
      <c r="H5824" s="250">
        <v>102.44</v>
      </c>
      <c r="I5824" s="249">
        <f t="shared" si="1954"/>
        <v>24584.98</v>
      </c>
      <c r="J5824" s="67">
        <f t="shared" si="1952"/>
        <v>0.05</v>
      </c>
      <c r="K5824" s="259">
        <f t="shared" si="1955"/>
        <v>102.43741666666666</v>
      </c>
      <c r="L5824" s="250">
        <f t="shared" si="1944"/>
        <v>0</v>
      </c>
      <c r="M5824" s="19" t="s">
        <v>1260</v>
      </c>
      <c r="O5824" s="32" t="str">
        <f t="shared" si="1956"/>
        <v>E391</v>
      </c>
      <c r="P5824" s="318"/>
      <c r="T5824" s="19" t="s">
        <v>1260</v>
      </c>
    </row>
    <row r="5825" spans="1:20" outlineLevel="2" x14ac:dyDescent="0.25">
      <c r="A5825" t="s">
        <v>468</v>
      </c>
      <c r="B5825" t="str">
        <f t="shared" si="1953"/>
        <v>E3911 GEN Office Furn &amp; Eq, UBK-9</v>
      </c>
      <c r="C5825" s="19" t="s">
        <v>1230</v>
      </c>
      <c r="E5825" s="27">
        <v>43373</v>
      </c>
      <c r="F5825" s="249">
        <v>24584.98</v>
      </c>
      <c r="G5825" s="67">
        <v>0.05</v>
      </c>
      <c r="H5825" s="250">
        <v>102.44</v>
      </c>
      <c r="I5825" s="249">
        <f t="shared" si="1954"/>
        <v>24584.98</v>
      </c>
      <c r="J5825" s="67">
        <f t="shared" si="1952"/>
        <v>0.05</v>
      </c>
      <c r="K5825" s="259">
        <f t="shared" si="1955"/>
        <v>102.43741666666666</v>
      </c>
      <c r="L5825" s="250">
        <f t="shared" si="1944"/>
        <v>0</v>
      </c>
      <c r="M5825" s="19" t="s">
        <v>1260</v>
      </c>
      <c r="O5825" s="32" t="str">
        <f t="shared" si="1956"/>
        <v>E391</v>
      </c>
      <c r="P5825" s="318"/>
      <c r="T5825" s="19" t="s">
        <v>1260</v>
      </c>
    </row>
    <row r="5826" spans="1:20" outlineLevel="2" x14ac:dyDescent="0.25">
      <c r="A5826" t="s">
        <v>468</v>
      </c>
      <c r="B5826" t="str">
        <f t="shared" si="1953"/>
        <v>E3911 GEN Office Furn &amp; Eq, UBK-10</v>
      </c>
      <c r="C5826" s="19" t="s">
        <v>1230</v>
      </c>
      <c r="E5826" s="27">
        <v>43404</v>
      </c>
      <c r="F5826" s="249">
        <v>24584.98</v>
      </c>
      <c r="G5826" s="67">
        <v>0.05</v>
      </c>
      <c r="H5826" s="250">
        <v>102.44</v>
      </c>
      <c r="I5826" s="249">
        <f t="shared" si="1954"/>
        <v>24584.98</v>
      </c>
      <c r="J5826" s="67">
        <f t="shared" si="1952"/>
        <v>0.05</v>
      </c>
      <c r="K5826" s="259">
        <f t="shared" si="1955"/>
        <v>102.43741666666666</v>
      </c>
      <c r="L5826" s="250">
        <f t="shared" si="1944"/>
        <v>0</v>
      </c>
      <c r="M5826" s="19" t="s">
        <v>1260</v>
      </c>
      <c r="O5826" s="32" t="str">
        <f t="shared" si="1956"/>
        <v>E391</v>
      </c>
      <c r="P5826" s="318"/>
      <c r="T5826" s="19" t="s">
        <v>1260</v>
      </c>
    </row>
    <row r="5827" spans="1:20" outlineLevel="2" x14ac:dyDescent="0.25">
      <c r="A5827" t="s">
        <v>468</v>
      </c>
      <c r="B5827" t="str">
        <f t="shared" si="1953"/>
        <v>E3911 GEN Office Furn &amp; Eq, UBK-11</v>
      </c>
      <c r="C5827" s="19" t="s">
        <v>1230</v>
      </c>
      <c r="E5827" s="27">
        <v>43434</v>
      </c>
      <c r="F5827" s="249">
        <v>24584.98</v>
      </c>
      <c r="G5827" s="67">
        <v>0.05</v>
      </c>
      <c r="H5827" s="250">
        <v>102.44</v>
      </c>
      <c r="I5827" s="249">
        <f t="shared" si="1954"/>
        <v>24584.98</v>
      </c>
      <c r="J5827" s="67">
        <f t="shared" si="1952"/>
        <v>0.05</v>
      </c>
      <c r="K5827" s="259">
        <f t="shared" si="1955"/>
        <v>102.43741666666666</v>
      </c>
      <c r="L5827" s="250">
        <f t="shared" si="1944"/>
        <v>0</v>
      </c>
      <c r="M5827" s="19" t="s">
        <v>1260</v>
      </c>
      <c r="O5827" s="32" t="str">
        <f t="shared" si="1956"/>
        <v>E391</v>
      </c>
      <c r="P5827" s="318"/>
      <c r="T5827" s="19" t="s">
        <v>1260</v>
      </c>
    </row>
    <row r="5828" spans="1:20" outlineLevel="2" x14ac:dyDescent="0.25">
      <c r="A5828" t="s">
        <v>468</v>
      </c>
      <c r="B5828" t="str">
        <f t="shared" si="1953"/>
        <v>E3911 GEN Office Furn &amp; Eq, UBK-12</v>
      </c>
      <c r="C5828" s="19" t="s">
        <v>1230</v>
      </c>
      <c r="E5828" s="27">
        <v>43465</v>
      </c>
      <c r="F5828" s="249">
        <v>24584.98</v>
      </c>
      <c r="G5828" s="67">
        <v>0.05</v>
      </c>
      <c r="H5828" s="250">
        <v>102.44</v>
      </c>
      <c r="I5828" s="249">
        <f t="shared" si="1954"/>
        <v>24584.98</v>
      </c>
      <c r="J5828" s="67">
        <f t="shared" si="1952"/>
        <v>0.05</v>
      </c>
      <c r="K5828" s="259">
        <f t="shared" si="1955"/>
        <v>102.43741666666666</v>
      </c>
      <c r="L5828" s="250">
        <f t="shared" si="1944"/>
        <v>0</v>
      </c>
      <c r="M5828" s="19" t="s">
        <v>1260</v>
      </c>
      <c r="O5828" s="32" t="str">
        <f t="shared" si="1956"/>
        <v>E391</v>
      </c>
      <c r="P5828" s="318"/>
      <c r="T5828" s="19" t="s">
        <v>1260</v>
      </c>
    </row>
    <row r="5829" spans="1:20" s="19" customFormat="1" ht="15.75" outlineLevel="1" thickBot="1" x14ac:dyDescent="0.3">
      <c r="A5829" s="28" t="s">
        <v>1071</v>
      </c>
      <c r="C5829" s="20" t="s">
        <v>1237</v>
      </c>
      <c r="E5829" s="104" t="s">
        <v>1266</v>
      </c>
      <c r="F5829" s="29"/>
      <c r="G5829" s="30"/>
      <c r="H5829" s="41">
        <f>SUBTOTAL(9,H5817:H5828)</f>
        <v>1153.7400000000002</v>
      </c>
      <c r="I5829" s="29"/>
      <c r="J5829" s="30">
        <f t="shared" si="1952"/>
        <v>0</v>
      </c>
      <c r="K5829" s="41">
        <f>SUBTOTAL(9,K5817:K5828)</f>
        <v>1229.249</v>
      </c>
      <c r="L5829" s="41">
        <f t="shared" si="1944"/>
        <v>75.510000000000005</v>
      </c>
      <c r="O5829" s="32" t="str">
        <f>LEFT(A5829,5)</f>
        <v>E3911</v>
      </c>
      <c r="P5829" s="318">
        <f>-L5829/2</f>
        <v>-37.755000000000003</v>
      </c>
    </row>
    <row r="5830" spans="1:20" ht="15.75" outlineLevel="2" thickTop="1" x14ac:dyDescent="0.25">
      <c r="A5830" t="s">
        <v>469</v>
      </c>
      <c r="B5830" t="str">
        <f t="shared" ref="B5830:B5841" si="1957">CONCATENATE(A5830,"-",MONTH(E5830))</f>
        <v>E3912 GEN Computer Eq, Encogen-1</v>
      </c>
      <c r="C5830" s="19" t="s">
        <v>1230</v>
      </c>
      <c r="E5830" s="27">
        <v>43131</v>
      </c>
      <c r="F5830" s="249">
        <v>1855126.65</v>
      </c>
      <c r="G5830" s="67">
        <v>0.2</v>
      </c>
      <c r="H5830" s="250">
        <v>30918.78</v>
      </c>
      <c r="I5830" s="249">
        <f t="shared" ref="I5830:I5841" si="1958">VLOOKUP(CONCATENATE(A5830,"-12"),$B$6:$F$7816,5,FALSE)</f>
        <v>927563.33</v>
      </c>
      <c r="J5830" s="67">
        <f t="shared" si="1952"/>
        <v>0.2</v>
      </c>
      <c r="K5830" s="259">
        <f t="shared" ref="K5830:K5841" si="1959">I5830*J5830/12</f>
        <v>15459.388833333333</v>
      </c>
      <c r="L5830" s="250">
        <f t="shared" si="1944"/>
        <v>-15459.39</v>
      </c>
      <c r="M5830" s="19" t="s">
        <v>1260</v>
      </c>
      <c r="O5830" s="32" t="str">
        <f t="shared" ref="O5830:O5841" si="1960">LEFT(A5830,4)</f>
        <v>E391</v>
      </c>
      <c r="P5830" s="318"/>
      <c r="T5830" s="19" t="s">
        <v>1260</v>
      </c>
    </row>
    <row r="5831" spans="1:20" outlineLevel="2" x14ac:dyDescent="0.25">
      <c r="A5831" t="s">
        <v>469</v>
      </c>
      <c r="B5831" t="str">
        <f t="shared" si="1957"/>
        <v>E3912 GEN Computer Eq, Encogen-2</v>
      </c>
      <c r="C5831" s="19" t="s">
        <v>1230</v>
      </c>
      <c r="E5831" s="27">
        <v>43159</v>
      </c>
      <c r="F5831" s="249">
        <v>1855126.65</v>
      </c>
      <c r="G5831" s="67">
        <v>0.2</v>
      </c>
      <c r="H5831" s="250">
        <v>30918.78</v>
      </c>
      <c r="I5831" s="249">
        <f t="shared" si="1958"/>
        <v>927563.33</v>
      </c>
      <c r="J5831" s="67">
        <f t="shared" si="1952"/>
        <v>0.2</v>
      </c>
      <c r="K5831" s="259">
        <f t="shared" si="1959"/>
        <v>15459.388833333333</v>
      </c>
      <c r="L5831" s="250">
        <f t="shared" si="1944"/>
        <v>-15459.39</v>
      </c>
      <c r="M5831" s="19" t="s">
        <v>1260</v>
      </c>
      <c r="O5831" s="32" t="str">
        <f t="shared" si="1960"/>
        <v>E391</v>
      </c>
      <c r="P5831" s="318"/>
      <c r="T5831" s="19" t="s">
        <v>1260</v>
      </c>
    </row>
    <row r="5832" spans="1:20" outlineLevel="2" x14ac:dyDescent="0.25">
      <c r="A5832" t="s">
        <v>469</v>
      </c>
      <c r="B5832" t="str">
        <f t="shared" si="1957"/>
        <v>E3912 GEN Computer Eq, Encogen-3</v>
      </c>
      <c r="C5832" s="19" t="s">
        <v>1230</v>
      </c>
      <c r="E5832" s="27">
        <v>43190</v>
      </c>
      <c r="F5832" s="249">
        <v>1855126.65</v>
      </c>
      <c r="G5832" s="67">
        <v>0.2</v>
      </c>
      <c r="H5832" s="250">
        <v>30918.78</v>
      </c>
      <c r="I5832" s="249">
        <f t="shared" si="1958"/>
        <v>927563.33</v>
      </c>
      <c r="J5832" s="67">
        <f t="shared" si="1952"/>
        <v>0.2</v>
      </c>
      <c r="K5832" s="259">
        <f t="shared" si="1959"/>
        <v>15459.388833333333</v>
      </c>
      <c r="L5832" s="250">
        <f t="shared" si="1944"/>
        <v>-15459.39</v>
      </c>
      <c r="M5832" s="19" t="s">
        <v>1260</v>
      </c>
      <c r="O5832" s="32" t="str">
        <f t="shared" si="1960"/>
        <v>E391</v>
      </c>
      <c r="P5832" s="318"/>
      <c r="T5832" s="19" t="s">
        <v>1260</v>
      </c>
    </row>
    <row r="5833" spans="1:20" outlineLevel="2" x14ac:dyDescent="0.25">
      <c r="A5833" t="s">
        <v>469</v>
      </c>
      <c r="B5833" t="str">
        <f t="shared" si="1957"/>
        <v>E3912 GEN Computer Eq, Encogen-4</v>
      </c>
      <c r="C5833" s="19" t="s">
        <v>1230</v>
      </c>
      <c r="E5833" s="27">
        <v>43220</v>
      </c>
      <c r="F5833" s="249">
        <v>1855126.65</v>
      </c>
      <c r="G5833" s="67">
        <v>0.2</v>
      </c>
      <c r="H5833" s="250">
        <v>30918.78</v>
      </c>
      <c r="I5833" s="249">
        <f t="shared" si="1958"/>
        <v>927563.33</v>
      </c>
      <c r="J5833" s="67">
        <f t="shared" si="1952"/>
        <v>0.2</v>
      </c>
      <c r="K5833" s="259">
        <f t="shared" si="1959"/>
        <v>15459.388833333333</v>
      </c>
      <c r="L5833" s="250">
        <f t="shared" si="1944"/>
        <v>-15459.39</v>
      </c>
      <c r="M5833" s="19" t="s">
        <v>1260</v>
      </c>
      <c r="O5833" s="32" t="str">
        <f t="shared" si="1960"/>
        <v>E391</v>
      </c>
      <c r="P5833" s="318"/>
      <c r="T5833" s="19" t="s">
        <v>1260</v>
      </c>
    </row>
    <row r="5834" spans="1:20" outlineLevel="2" x14ac:dyDescent="0.25">
      <c r="A5834" t="s">
        <v>469</v>
      </c>
      <c r="B5834" t="str">
        <f t="shared" si="1957"/>
        <v>E3912 GEN Computer Eq, Encogen-5</v>
      </c>
      <c r="C5834" s="19" t="s">
        <v>1230</v>
      </c>
      <c r="E5834" s="27">
        <v>43251</v>
      </c>
      <c r="F5834" s="249">
        <v>1855126.65</v>
      </c>
      <c r="G5834" s="67">
        <v>0.2</v>
      </c>
      <c r="H5834" s="250">
        <v>30918.78</v>
      </c>
      <c r="I5834" s="249">
        <f t="shared" si="1958"/>
        <v>927563.33</v>
      </c>
      <c r="J5834" s="67">
        <f t="shared" si="1952"/>
        <v>0.2</v>
      </c>
      <c r="K5834" s="259">
        <f t="shared" si="1959"/>
        <v>15459.388833333333</v>
      </c>
      <c r="L5834" s="250">
        <f t="shared" si="1944"/>
        <v>-15459.39</v>
      </c>
      <c r="M5834" s="19" t="s">
        <v>1260</v>
      </c>
      <c r="O5834" s="32" t="str">
        <f t="shared" si="1960"/>
        <v>E391</v>
      </c>
      <c r="P5834" s="318"/>
      <c r="T5834" s="19" t="s">
        <v>1260</v>
      </c>
    </row>
    <row r="5835" spans="1:20" outlineLevel="2" x14ac:dyDescent="0.25">
      <c r="A5835" t="s">
        <v>469</v>
      </c>
      <c r="B5835" t="str">
        <f t="shared" si="1957"/>
        <v>E3912 GEN Computer Eq, Encogen-6</v>
      </c>
      <c r="C5835" s="19" t="s">
        <v>1230</v>
      </c>
      <c r="E5835" s="27">
        <v>43281</v>
      </c>
      <c r="F5835" s="249">
        <v>1855126.65</v>
      </c>
      <c r="G5835" s="67">
        <v>0.2</v>
      </c>
      <c r="H5835" s="250">
        <v>30918.78</v>
      </c>
      <c r="I5835" s="249">
        <f t="shared" si="1958"/>
        <v>927563.33</v>
      </c>
      <c r="J5835" s="67">
        <f t="shared" si="1952"/>
        <v>0.2</v>
      </c>
      <c r="K5835" s="259">
        <f t="shared" si="1959"/>
        <v>15459.388833333333</v>
      </c>
      <c r="L5835" s="250">
        <f t="shared" si="1944"/>
        <v>-15459.39</v>
      </c>
      <c r="M5835" s="19" t="s">
        <v>1260</v>
      </c>
      <c r="O5835" s="32" t="str">
        <f t="shared" si="1960"/>
        <v>E391</v>
      </c>
      <c r="P5835" s="318"/>
      <c r="T5835" s="19" t="s">
        <v>1260</v>
      </c>
    </row>
    <row r="5836" spans="1:20" outlineLevel="2" x14ac:dyDescent="0.25">
      <c r="A5836" t="s">
        <v>469</v>
      </c>
      <c r="B5836" t="str">
        <f t="shared" si="1957"/>
        <v>E3912 GEN Computer Eq, Encogen-7</v>
      </c>
      <c r="C5836" s="19" t="s">
        <v>1230</v>
      </c>
      <c r="E5836" s="27">
        <v>43312</v>
      </c>
      <c r="F5836" s="249">
        <v>1855126.65</v>
      </c>
      <c r="G5836" s="67">
        <v>0.2</v>
      </c>
      <c r="H5836" s="250">
        <v>30918.78</v>
      </c>
      <c r="I5836" s="249">
        <f t="shared" si="1958"/>
        <v>927563.33</v>
      </c>
      <c r="J5836" s="67">
        <f t="shared" si="1952"/>
        <v>0.2</v>
      </c>
      <c r="K5836" s="259">
        <f t="shared" si="1959"/>
        <v>15459.388833333333</v>
      </c>
      <c r="L5836" s="250">
        <f t="shared" si="1944"/>
        <v>-15459.39</v>
      </c>
      <c r="M5836" s="19" t="s">
        <v>1260</v>
      </c>
      <c r="O5836" s="32" t="str">
        <f t="shared" si="1960"/>
        <v>E391</v>
      </c>
      <c r="P5836" s="318"/>
      <c r="T5836" s="19" t="s">
        <v>1260</v>
      </c>
    </row>
    <row r="5837" spans="1:20" outlineLevel="2" x14ac:dyDescent="0.25">
      <c r="A5837" t="s">
        <v>469</v>
      </c>
      <c r="B5837" t="str">
        <f t="shared" si="1957"/>
        <v>E3912 GEN Computer Eq, Encogen-8</v>
      </c>
      <c r="C5837" s="19" t="s">
        <v>1230</v>
      </c>
      <c r="E5837" s="27">
        <v>43343</v>
      </c>
      <c r="F5837" s="249">
        <v>1855126.65</v>
      </c>
      <c r="G5837" s="67">
        <v>0.2</v>
      </c>
      <c r="H5837" s="250">
        <v>30918.78</v>
      </c>
      <c r="I5837" s="249">
        <f t="shared" si="1958"/>
        <v>927563.33</v>
      </c>
      <c r="J5837" s="67">
        <f t="shared" si="1952"/>
        <v>0.2</v>
      </c>
      <c r="K5837" s="259">
        <f t="shared" si="1959"/>
        <v>15459.388833333333</v>
      </c>
      <c r="L5837" s="250">
        <f t="shared" si="1944"/>
        <v>-15459.39</v>
      </c>
      <c r="M5837" s="19" t="s">
        <v>1260</v>
      </c>
      <c r="O5837" s="32" t="str">
        <f t="shared" si="1960"/>
        <v>E391</v>
      </c>
      <c r="P5837" s="318"/>
      <c r="T5837" s="19" t="s">
        <v>1260</v>
      </c>
    </row>
    <row r="5838" spans="1:20" outlineLevel="2" x14ac:dyDescent="0.25">
      <c r="A5838" t="s">
        <v>469</v>
      </c>
      <c r="B5838" t="str">
        <f t="shared" si="1957"/>
        <v>E3912 GEN Computer Eq, Encogen-9</v>
      </c>
      <c r="C5838" s="19" t="s">
        <v>1230</v>
      </c>
      <c r="E5838" s="27">
        <v>43373</v>
      </c>
      <c r="F5838" s="249">
        <v>1855126.65</v>
      </c>
      <c r="G5838" s="67">
        <v>0.2</v>
      </c>
      <c r="H5838" s="250">
        <v>30918.78</v>
      </c>
      <c r="I5838" s="249">
        <f t="shared" si="1958"/>
        <v>927563.33</v>
      </c>
      <c r="J5838" s="67">
        <f t="shared" si="1952"/>
        <v>0.2</v>
      </c>
      <c r="K5838" s="259">
        <f t="shared" si="1959"/>
        <v>15459.388833333333</v>
      </c>
      <c r="L5838" s="250">
        <f t="shared" si="1944"/>
        <v>-15459.39</v>
      </c>
      <c r="M5838" s="19" t="s">
        <v>1260</v>
      </c>
      <c r="O5838" s="32" t="str">
        <f t="shared" si="1960"/>
        <v>E391</v>
      </c>
      <c r="P5838" s="318"/>
      <c r="T5838" s="19" t="s">
        <v>1260</v>
      </c>
    </row>
    <row r="5839" spans="1:20" outlineLevel="2" x14ac:dyDescent="0.25">
      <c r="A5839" t="s">
        <v>469</v>
      </c>
      <c r="B5839" t="str">
        <f t="shared" si="1957"/>
        <v>E3912 GEN Computer Eq, Encogen-10</v>
      </c>
      <c r="C5839" s="19" t="s">
        <v>1230</v>
      </c>
      <c r="E5839" s="27">
        <v>43404</v>
      </c>
      <c r="F5839" s="249">
        <v>1855126.65</v>
      </c>
      <c r="G5839" s="67">
        <v>0.2</v>
      </c>
      <c r="H5839" s="250">
        <v>30918.78</v>
      </c>
      <c r="I5839" s="249">
        <f t="shared" si="1958"/>
        <v>927563.33</v>
      </c>
      <c r="J5839" s="67">
        <f t="shared" si="1952"/>
        <v>0.2</v>
      </c>
      <c r="K5839" s="259">
        <f t="shared" si="1959"/>
        <v>15459.388833333333</v>
      </c>
      <c r="L5839" s="250">
        <f t="shared" si="1944"/>
        <v>-15459.39</v>
      </c>
      <c r="M5839" s="19" t="s">
        <v>1260</v>
      </c>
      <c r="O5839" s="32" t="str">
        <f t="shared" si="1960"/>
        <v>E391</v>
      </c>
      <c r="P5839" s="318"/>
      <c r="T5839" s="19" t="s">
        <v>1260</v>
      </c>
    </row>
    <row r="5840" spans="1:20" outlineLevel="2" x14ac:dyDescent="0.25">
      <c r="A5840" t="s">
        <v>469</v>
      </c>
      <c r="B5840" t="str">
        <f t="shared" si="1957"/>
        <v>E3912 GEN Computer Eq, Encogen-11</v>
      </c>
      <c r="C5840" s="19" t="s">
        <v>1230</v>
      </c>
      <c r="E5840" s="27">
        <v>43434</v>
      </c>
      <c r="F5840" s="249">
        <v>1855126.65</v>
      </c>
      <c r="G5840" s="67">
        <v>0.2</v>
      </c>
      <c r="H5840" s="250">
        <v>30918.78</v>
      </c>
      <c r="I5840" s="249">
        <f t="shared" si="1958"/>
        <v>927563.33</v>
      </c>
      <c r="J5840" s="67">
        <f t="shared" si="1952"/>
        <v>0.2</v>
      </c>
      <c r="K5840" s="259">
        <f t="shared" si="1959"/>
        <v>15459.388833333333</v>
      </c>
      <c r="L5840" s="250">
        <f t="shared" si="1944"/>
        <v>-15459.39</v>
      </c>
      <c r="M5840" s="19" t="s">
        <v>1260</v>
      </c>
      <c r="O5840" s="32" t="str">
        <f t="shared" si="1960"/>
        <v>E391</v>
      </c>
      <c r="P5840" s="318"/>
      <c r="T5840" s="19" t="s">
        <v>1260</v>
      </c>
    </row>
    <row r="5841" spans="1:20" outlineLevel="2" x14ac:dyDescent="0.25">
      <c r="A5841" t="s">
        <v>469</v>
      </c>
      <c r="B5841" t="str">
        <f t="shared" si="1957"/>
        <v>E3912 GEN Computer Eq, Encogen-12</v>
      </c>
      <c r="C5841" s="19" t="s">
        <v>1230</v>
      </c>
      <c r="E5841" s="27">
        <v>43465</v>
      </c>
      <c r="F5841" s="249">
        <v>927563.33</v>
      </c>
      <c r="G5841" s="67">
        <v>0.2</v>
      </c>
      <c r="H5841" s="250">
        <v>15459.39</v>
      </c>
      <c r="I5841" s="249">
        <f t="shared" si="1958"/>
        <v>927563.33</v>
      </c>
      <c r="J5841" s="67">
        <f t="shared" si="1952"/>
        <v>0.2</v>
      </c>
      <c r="K5841" s="259">
        <f t="shared" si="1959"/>
        <v>15459.388833333333</v>
      </c>
      <c r="L5841" s="250">
        <f t="shared" si="1944"/>
        <v>0</v>
      </c>
      <c r="M5841" s="19" t="s">
        <v>1260</v>
      </c>
      <c r="O5841" s="32" t="str">
        <f t="shared" si="1960"/>
        <v>E391</v>
      </c>
      <c r="P5841" s="318"/>
      <c r="T5841" s="19" t="s">
        <v>1260</v>
      </c>
    </row>
    <row r="5842" spans="1:20" s="19" customFormat="1" ht="15.75" outlineLevel="1" thickBot="1" x14ac:dyDescent="0.3">
      <c r="A5842" s="28" t="s">
        <v>1072</v>
      </c>
      <c r="C5842" s="20" t="s">
        <v>1237</v>
      </c>
      <c r="E5842" s="104" t="s">
        <v>1266</v>
      </c>
      <c r="F5842" s="29"/>
      <c r="G5842" s="30"/>
      <c r="H5842" s="41">
        <f>SUBTOTAL(9,H5830:H5841)</f>
        <v>355565.97000000009</v>
      </c>
      <c r="I5842" s="29"/>
      <c r="J5842" s="30">
        <f t="shared" si="1952"/>
        <v>0</v>
      </c>
      <c r="K5842" s="41">
        <f>SUBTOTAL(9,K5830:K5841)</f>
        <v>185512.666</v>
      </c>
      <c r="L5842" s="41">
        <f t="shared" si="1944"/>
        <v>-170053.3</v>
      </c>
      <c r="O5842" s="32" t="str">
        <f>LEFT(A5842,5)</f>
        <v>E3912</v>
      </c>
      <c r="P5842" s="318">
        <f>-L5842/2</f>
        <v>85026.65</v>
      </c>
    </row>
    <row r="5843" spans="1:20" ht="15.75" outlineLevel="2" thickTop="1" x14ac:dyDescent="0.25">
      <c r="A5843" t="s">
        <v>470</v>
      </c>
      <c r="B5843" t="str">
        <f t="shared" ref="B5843:B5854" si="1961">CONCATENATE(A5843,"-",MONTH(E5843))</f>
        <v>E3912 GEN Computer Eq, Frederickson-1</v>
      </c>
      <c r="C5843" s="19" t="s">
        <v>1230</v>
      </c>
      <c r="E5843" s="27">
        <v>43131</v>
      </c>
      <c r="F5843" s="249">
        <v>83653.789999999994</v>
      </c>
      <c r="G5843" s="67">
        <v>0.2</v>
      </c>
      <c r="H5843" s="250">
        <v>1394.23</v>
      </c>
      <c r="I5843" s="249">
        <f t="shared" ref="I5843:I5854" si="1962">VLOOKUP(CONCATENATE(A5843,"-12"),$B$6:$F$7816,5,FALSE)</f>
        <v>83653.789999999994</v>
      </c>
      <c r="J5843" s="67">
        <f t="shared" si="1952"/>
        <v>0.2</v>
      </c>
      <c r="K5843" s="259">
        <f t="shared" ref="K5843:K5854" si="1963">I5843*J5843/12</f>
        <v>1394.2298333333331</v>
      </c>
      <c r="L5843" s="250">
        <f t="shared" si="1944"/>
        <v>0</v>
      </c>
      <c r="M5843" s="19" t="s">
        <v>1260</v>
      </c>
      <c r="O5843" s="32" t="str">
        <f t="shared" ref="O5843:O5854" si="1964">LEFT(A5843,4)</f>
        <v>E391</v>
      </c>
      <c r="P5843" s="318"/>
      <c r="T5843" s="19" t="s">
        <v>1260</v>
      </c>
    </row>
    <row r="5844" spans="1:20" outlineLevel="2" x14ac:dyDescent="0.25">
      <c r="A5844" t="s">
        <v>470</v>
      </c>
      <c r="B5844" t="str">
        <f t="shared" si="1961"/>
        <v>E3912 GEN Computer Eq, Frederickson-2</v>
      </c>
      <c r="C5844" s="19" t="s">
        <v>1230</v>
      </c>
      <c r="E5844" s="27">
        <v>43159</v>
      </c>
      <c r="F5844" s="249">
        <v>83653.789999999994</v>
      </c>
      <c r="G5844" s="67">
        <v>0.2</v>
      </c>
      <c r="H5844" s="250">
        <v>1394.23</v>
      </c>
      <c r="I5844" s="249">
        <f t="shared" si="1962"/>
        <v>83653.789999999994</v>
      </c>
      <c r="J5844" s="67">
        <f t="shared" si="1952"/>
        <v>0.2</v>
      </c>
      <c r="K5844" s="259">
        <f t="shared" si="1963"/>
        <v>1394.2298333333331</v>
      </c>
      <c r="L5844" s="250">
        <f t="shared" ref="L5844:L5907" si="1965">ROUND(K5844-H5844,2)</f>
        <v>0</v>
      </c>
      <c r="M5844" s="19" t="s">
        <v>1260</v>
      </c>
      <c r="O5844" s="32" t="str">
        <f t="shared" si="1964"/>
        <v>E391</v>
      </c>
      <c r="P5844" s="318"/>
      <c r="T5844" s="19" t="s">
        <v>1260</v>
      </c>
    </row>
    <row r="5845" spans="1:20" outlineLevel="2" x14ac:dyDescent="0.25">
      <c r="A5845" t="s">
        <v>470</v>
      </c>
      <c r="B5845" t="str">
        <f t="shared" si="1961"/>
        <v>E3912 GEN Computer Eq, Frederickson-3</v>
      </c>
      <c r="C5845" s="19" t="s">
        <v>1230</v>
      </c>
      <c r="E5845" s="27">
        <v>43190</v>
      </c>
      <c r="F5845" s="249">
        <v>83653.789999999994</v>
      </c>
      <c r="G5845" s="67">
        <v>0.2</v>
      </c>
      <c r="H5845" s="250">
        <v>1394.23</v>
      </c>
      <c r="I5845" s="249">
        <f t="shared" si="1962"/>
        <v>83653.789999999994</v>
      </c>
      <c r="J5845" s="67">
        <f t="shared" si="1952"/>
        <v>0.2</v>
      </c>
      <c r="K5845" s="259">
        <f t="shared" si="1963"/>
        <v>1394.2298333333331</v>
      </c>
      <c r="L5845" s="250">
        <f t="shared" si="1965"/>
        <v>0</v>
      </c>
      <c r="M5845" s="19" t="s">
        <v>1260</v>
      </c>
      <c r="O5845" s="32" t="str">
        <f t="shared" si="1964"/>
        <v>E391</v>
      </c>
      <c r="P5845" s="318"/>
      <c r="T5845" s="19" t="s">
        <v>1260</v>
      </c>
    </row>
    <row r="5846" spans="1:20" outlineLevel="2" x14ac:dyDescent="0.25">
      <c r="A5846" t="s">
        <v>470</v>
      </c>
      <c r="B5846" t="str">
        <f t="shared" si="1961"/>
        <v>E3912 GEN Computer Eq, Frederickson-4</v>
      </c>
      <c r="C5846" s="19" t="s">
        <v>1230</v>
      </c>
      <c r="E5846" s="27">
        <v>43220</v>
      </c>
      <c r="F5846" s="249">
        <v>83653.789999999994</v>
      </c>
      <c r="G5846" s="67">
        <v>0.2</v>
      </c>
      <c r="H5846" s="250">
        <v>1394.23</v>
      </c>
      <c r="I5846" s="249">
        <f t="shared" si="1962"/>
        <v>83653.789999999994</v>
      </c>
      <c r="J5846" s="67">
        <f t="shared" si="1952"/>
        <v>0.2</v>
      </c>
      <c r="K5846" s="259">
        <f t="shared" si="1963"/>
        <v>1394.2298333333331</v>
      </c>
      <c r="L5846" s="250">
        <f t="shared" si="1965"/>
        <v>0</v>
      </c>
      <c r="M5846" s="19" t="s">
        <v>1260</v>
      </c>
      <c r="O5846" s="32" t="str">
        <f t="shared" si="1964"/>
        <v>E391</v>
      </c>
      <c r="P5846" s="318"/>
      <c r="T5846" s="19" t="s">
        <v>1260</v>
      </c>
    </row>
    <row r="5847" spans="1:20" outlineLevel="2" x14ac:dyDescent="0.25">
      <c r="A5847" t="s">
        <v>470</v>
      </c>
      <c r="B5847" t="str">
        <f t="shared" si="1961"/>
        <v>E3912 GEN Computer Eq, Frederickson-5</v>
      </c>
      <c r="C5847" s="19" t="s">
        <v>1230</v>
      </c>
      <c r="E5847" s="27">
        <v>43251</v>
      </c>
      <c r="F5847" s="249">
        <v>83653.789999999994</v>
      </c>
      <c r="G5847" s="67">
        <v>0.2</v>
      </c>
      <c r="H5847" s="250">
        <v>1394.23</v>
      </c>
      <c r="I5847" s="249">
        <f t="shared" si="1962"/>
        <v>83653.789999999994</v>
      </c>
      <c r="J5847" s="67">
        <f t="shared" si="1952"/>
        <v>0.2</v>
      </c>
      <c r="K5847" s="259">
        <f t="shared" si="1963"/>
        <v>1394.2298333333331</v>
      </c>
      <c r="L5847" s="250">
        <f t="shared" si="1965"/>
        <v>0</v>
      </c>
      <c r="M5847" s="19" t="s">
        <v>1260</v>
      </c>
      <c r="O5847" s="32" t="str">
        <f t="shared" si="1964"/>
        <v>E391</v>
      </c>
      <c r="P5847" s="318"/>
      <c r="T5847" s="19" t="s">
        <v>1260</v>
      </c>
    </row>
    <row r="5848" spans="1:20" outlineLevel="2" x14ac:dyDescent="0.25">
      <c r="A5848" t="s">
        <v>470</v>
      </c>
      <c r="B5848" t="str">
        <f t="shared" si="1961"/>
        <v>E3912 GEN Computer Eq, Frederickson-6</v>
      </c>
      <c r="C5848" s="19" t="s">
        <v>1230</v>
      </c>
      <c r="E5848" s="27">
        <v>43281</v>
      </c>
      <c r="F5848" s="249">
        <v>83653.789999999994</v>
      </c>
      <c r="G5848" s="67">
        <v>0.2</v>
      </c>
      <c r="H5848" s="250">
        <v>1394.23</v>
      </c>
      <c r="I5848" s="249">
        <f t="shared" si="1962"/>
        <v>83653.789999999994</v>
      </c>
      <c r="J5848" s="67">
        <f t="shared" si="1952"/>
        <v>0.2</v>
      </c>
      <c r="K5848" s="259">
        <f t="shared" si="1963"/>
        <v>1394.2298333333331</v>
      </c>
      <c r="L5848" s="250">
        <f t="shared" si="1965"/>
        <v>0</v>
      </c>
      <c r="M5848" s="19" t="s">
        <v>1260</v>
      </c>
      <c r="O5848" s="32" t="str">
        <f t="shared" si="1964"/>
        <v>E391</v>
      </c>
      <c r="P5848" s="318"/>
      <c r="T5848" s="19" t="s">
        <v>1260</v>
      </c>
    </row>
    <row r="5849" spans="1:20" outlineLevel="2" x14ac:dyDescent="0.25">
      <c r="A5849" t="s">
        <v>470</v>
      </c>
      <c r="B5849" t="str">
        <f t="shared" si="1961"/>
        <v>E3912 GEN Computer Eq, Frederickson-7</v>
      </c>
      <c r="C5849" s="19" t="s">
        <v>1230</v>
      </c>
      <c r="E5849" s="27">
        <v>43312</v>
      </c>
      <c r="F5849" s="249">
        <v>83653.789999999994</v>
      </c>
      <c r="G5849" s="67">
        <v>0.2</v>
      </c>
      <c r="H5849" s="250">
        <v>1394.23</v>
      </c>
      <c r="I5849" s="249">
        <f t="shared" si="1962"/>
        <v>83653.789999999994</v>
      </c>
      <c r="J5849" s="67">
        <f t="shared" si="1952"/>
        <v>0.2</v>
      </c>
      <c r="K5849" s="259">
        <f t="shared" si="1963"/>
        <v>1394.2298333333331</v>
      </c>
      <c r="L5849" s="250">
        <f t="shared" si="1965"/>
        <v>0</v>
      </c>
      <c r="M5849" s="19" t="s">
        <v>1260</v>
      </c>
      <c r="O5849" s="32" t="str">
        <f t="shared" si="1964"/>
        <v>E391</v>
      </c>
      <c r="P5849" s="318"/>
      <c r="T5849" s="19" t="s">
        <v>1260</v>
      </c>
    </row>
    <row r="5850" spans="1:20" outlineLevel="2" x14ac:dyDescent="0.25">
      <c r="A5850" t="s">
        <v>470</v>
      </c>
      <c r="B5850" t="str">
        <f t="shared" si="1961"/>
        <v>E3912 GEN Computer Eq, Frederickson-8</v>
      </c>
      <c r="C5850" s="19" t="s">
        <v>1230</v>
      </c>
      <c r="E5850" s="27">
        <v>43343</v>
      </c>
      <c r="F5850" s="249">
        <v>83653.789999999994</v>
      </c>
      <c r="G5850" s="67">
        <v>0.2</v>
      </c>
      <c r="H5850" s="250">
        <v>1394.23</v>
      </c>
      <c r="I5850" s="249">
        <f t="shared" si="1962"/>
        <v>83653.789999999994</v>
      </c>
      <c r="J5850" s="67">
        <f t="shared" si="1952"/>
        <v>0.2</v>
      </c>
      <c r="K5850" s="259">
        <f t="shared" si="1963"/>
        <v>1394.2298333333331</v>
      </c>
      <c r="L5850" s="250">
        <f t="shared" si="1965"/>
        <v>0</v>
      </c>
      <c r="M5850" s="19" t="s">
        <v>1260</v>
      </c>
      <c r="O5850" s="32" t="str">
        <f t="shared" si="1964"/>
        <v>E391</v>
      </c>
      <c r="P5850" s="318"/>
      <c r="T5850" s="19" t="s">
        <v>1260</v>
      </c>
    </row>
    <row r="5851" spans="1:20" outlineLevel="2" x14ac:dyDescent="0.25">
      <c r="A5851" t="s">
        <v>470</v>
      </c>
      <c r="B5851" t="str">
        <f t="shared" si="1961"/>
        <v>E3912 GEN Computer Eq, Frederickson-9</v>
      </c>
      <c r="C5851" s="19" t="s">
        <v>1230</v>
      </c>
      <c r="E5851" s="27">
        <v>43373</v>
      </c>
      <c r="F5851" s="249">
        <v>83653.789999999994</v>
      </c>
      <c r="G5851" s="67">
        <v>0.2</v>
      </c>
      <c r="H5851" s="250">
        <v>1394.23</v>
      </c>
      <c r="I5851" s="249">
        <f t="shared" si="1962"/>
        <v>83653.789999999994</v>
      </c>
      <c r="J5851" s="67">
        <f t="shared" si="1952"/>
        <v>0.2</v>
      </c>
      <c r="K5851" s="259">
        <f t="shared" si="1963"/>
        <v>1394.2298333333331</v>
      </c>
      <c r="L5851" s="250">
        <f t="shared" si="1965"/>
        <v>0</v>
      </c>
      <c r="M5851" s="19" t="s">
        <v>1260</v>
      </c>
      <c r="O5851" s="32" t="str">
        <f t="shared" si="1964"/>
        <v>E391</v>
      </c>
      <c r="P5851" s="318"/>
      <c r="T5851" s="19" t="s">
        <v>1260</v>
      </c>
    </row>
    <row r="5852" spans="1:20" outlineLevel="2" x14ac:dyDescent="0.25">
      <c r="A5852" t="s">
        <v>470</v>
      </c>
      <c r="B5852" t="str">
        <f t="shared" si="1961"/>
        <v>E3912 GEN Computer Eq, Frederickson-10</v>
      </c>
      <c r="C5852" s="19" t="s">
        <v>1230</v>
      </c>
      <c r="E5852" s="27">
        <v>43404</v>
      </c>
      <c r="F5852" s="249">
        <v>83653.789999999994</v>
      </c>
      <c r="G5852" s="67">
        <v>0.2</v>
      </c>
      <c r="H5852" s="250">
        <v>1394.23</v>
      </c>
      <c r="I5852" s="249">
        <f t="shared" si="1962"/>
        <v>83653.789999999994</v>
      </c>
      <c r="J5852" s="67">
        <f t="shared" si="1952"/>
        <v>0.2</v>
      </c>
      <c r="K5852" s="259">
        <f t="shared" si="1963"/>
        <v>1394.2298333333331</v>
      </c>
      <c r="L5852" s="250">
        <f t="shared" si="1965"/>
        <v>0</v>
      </c>
      <c r="M5852" s="19" t="s">
        <v>1260</v>
      </c>
      <c r="O5852" s="32" t="str">
        <f t="shared" si="1964"/>
        <v>E391</v>
      </c>
      <c r="P5852" s="318"/>
      <c r="T5852" s="19" t="s">
        <v>1260</v>
      </c>
    </row>
    <row r="5853" spans="1:20" outlineLevel="2" x14ac:dyDescent="0.25">
      <c r="A5853" t="s">
        <v>470</v>
      </c>
      <c r="B5853" t="str">
        <f t="shared" si="1961"/>
        <v>E3912 GEN Computer Eq, Frederickson-11</v>
      </c>
      <c r="C5853" s="19" t="s">
        <v>1230</v>
      </c>
      <c r="E5853" s="27">
        <v>43434</v>
      </c>
      <c r="F5853" s="249">
        <v>83653.789999999994</v>
      </c>
      <c r="G5853" s="67">
        <v>0.2</v>
      </c>
      <c r="H5853" s="250">
        <v>1394.23</v>
      </c>
      <c r="I5853" s="249">
        <f t="shared" si="1962"/>
        <v>83653.789999999994</v>
      </c>
      <c r="J5853" s="67">
        <f t="shared" si="1952"/>
        <v>0.2</v>
      </c>
      <c r="K5853" s="259">
        <f t="shared" si="1963"/>
        <v>1394.2298333333331</v>
      </c>
      <c r="L5853" s="250">
        <f t="shared" si="1965"/>
        <v>0</v>
      </c>
      <c r="M5853" s="19" t="s">
        <v>1260</v>
      </c>
      <c r="O5853" s="32" t="str">
        <f t="shared" si="1964"/>
        <v>E391</v>
      </c>
      <c r="P5853" s="318"/>
      <c r="T5853" s="19" t="s">
        <v>1260</v>
      </c>
    </row>
    <row r="5854" spans="1:20" outlineLevel="2" x14ac:dyDescent="0.25">
      <c r="A5854" t="s">
        <v>470</v>
      </c>
      <c r="B5854" t="str">
        <f t="shared" si="1961"/>
        <v>E3912 GEN Computer Eq, Frederickson-12</v>
      </c>
      <c r="C5854" s="19" t="s">
        <v>1230</v>
      </c>
      <c r="E5854" s="27">
        <v>43465</v>
      </c>
      <c r="F5854" s="249">
        <v>83653.789999999994</v>
      </c>
      <c r="G5854" s="67">
        <v>0.2</v>
      </c>
      <c r="H5854" s="250">
        <v>1394.23</v>
      </c>
      <c r="I5854" s="249">
        <f t="shared" si="1962"/>
        <v>83653.789999999994</v>
      </c>
      <c r="J5854" s="67">
        <f t="shared" si="1952"/>
        <v>0.2</v>
      </c>
      <c r="K5854" s="259">
        <f t="shared" si="1963"/>
        <v>1394.2298333333331</v>
      </c>
      <c r="L5854" s="250">
        <f t="shared" si="1965"/>
        <v>0</v>
      </c>
      <c r="M5854" s="19" t="s">
        <v>1260</v>
      </c>
      <c r="O5854" s="32" t="str">
        <f t="shared" si="1964"/>
        <v>E391</v>
      </c>
      <c r="P5854" s="318"/>
      <c r="T5854" s="19" t="s">
        <v>1260</v>
      </c>
    </row>
    <row r="5855" spans="1:20" s="19" customFormat="1" ht="15.75" outlineLevel="1" thickBot="1" x14ac:dyDescent="0.3">
      <c r="A5855" s="28" t="s">
        <v>1073</v>
      </c>
      <c r="C5855" s="20" t="s">
        <v>1237</v>
      </c>
      <c r="E5855" s="104" t="s">
        <v>1266</v>
      </c>
      <c r="F5855" s="29"/>
      <c r="G5855" s="30"/>
      <c r="H5855" s="41">
        <f>SUBTOTAL(9,H5843:H5854)</f>
        <v>16730.759999999998</v>
      </c>
      <c r="I5855" s="29"/>
      <c r="J5855" s="30">
        <f t="shared" si="1952"/>
        <v>0</v>
      </c>
      <c r="K5855" s="41">
        <f>SUBTOTAL(9,K5843:K5854)</f>
        <v>16730.757999999998</v>
      </c>
      <c r="L5855" s="41">
        <f t="shared" si="1965"/>
        <v>0</v>
      </c>
      <c r="O5855" s="32" t="str">
        <f>LEFT(A5855,5)</f>
        <v>E3912</v>
      </c>
      <c r="P5855" s="318">
        <f>-L5855/2</f>
        <v>0</v>
      </c>
    </row>
    <row r="5856" spans="1:20" ht="15.75" outlineLevel="2" thickTop="1" x14ac:dyDescent="0.25">
      <c r="A5856" t="s">
        <v>471</v>
      </c>
      <c r="B5856" t="str">
        <f t="shared" ref="B5856:B5867" si="1966">CONCATENATE(A5856,"-",MONTH(E5856))</f>
        <v>E3912 GEN Computer Eq, Fredonia-1</v>
      </c>
      <c r="C5856" s="19" t="s">
        <v>1230</v>
      </c>
      <c r="E5856" s="27">
        <v>43131</v>
      </c>
      <c r="F5856" s="249">
        <v>1652544.66</v>
      </c>
      <c r="G5856" s="67">
        <v>0.2</v>
      </c>
      <c r="H5856" s="250">
        <v>27542.41</v>
      </c>
      <c r="I5856" s="249">
        <f t="shared" ref="I5856:I5867" si="1967">VLOOKUP(CONCATENATE(A5856,"-12"),$B$6:$F$7816,5,FALSE)</f>
        <v>0</v>
      </c>
      <c r="J5856" s="67">
        <f t="shared" si="1952"/>
        <v>0.2</v>
      </c>
      <c r="K5856" s="259">
        <f t="shared" ref="K5856:K5867" si="1968">I5856*J5856/12</f>
        <v>0</v>
      </c>
      <c r="L5856" s="250">
        <f t="shared" si="1965"/>
        <v>-27542.41</v>
      </c>
      <c r="M5856" s="19" t="s">
        <v>1260</v>
      </c>
      <c r="O5856" s="32" t="str">
        <f t="shared" ref="O5856:O5867" si="1969">LEFT(A5856,4)</f>
        <v>E391</v>
      </c>
      <c r="P5856" s="318"/>
      <c r="T5856" s="19" t="s">
        <v>1260</v>
      </c>
    </row>
    <row r="5857" spans="1:20" outlineLevel="2" x14ac:dyDescent="0.25">
      <c r="A5857" t="s">
        <v>471</v>
      </c>
      <c r="B5857" t="str">
        <f t="shared" si="1966"/>
        <v>E3912 GEN Computer Eq, Fredonia-2</v>
      </c>
      <c r="C5857" s="19" t="s">
        <v>1230</v>
      </c>
      <c r="E5857" s="27">
        <v>43159</v>
      </c>
      <c r="F5857" s="249">
        <v>1652544.66</v>
      </c>
      <c r="G5857" s="67">
        <v>0.2</v>
      </c>
      <c r="H5857" s="250">
        <v>27542.41</v>
      </c>
      <c r="I5857" s="249">
        <f t="shared" si="1967"/>
        <v>0</v>
      </c>
      <c r="J5857" s="67">
        <f t="shared" si="1952"/>
        <v>0.2</v>
      </c>
      <c r="K5857" s="259">
        <f t="shared" si="1968"/>
        <v>0</v>
      </c>
      <c r="L5857" s="250">
        <f t="shared" si="1965"/>
        <v>-27542.41</v>
      </c>
      <c r="M5857" s="19" t="s">
        <v>1260</v>
      </c>
      <c r="O5857" s="32" t="str">
        <f t="shared" si="1969"/>
        <v>E391</v>
      </c>
      <c r="P5857" s="318"/>
      <c r="T5857" s="19" t="s">
        <v>1260</v>
      </c>
    </row>
    <row r="5858" spans="1:20" outlineLevel="2" x14ac:dyDescent="0.25">
      <c r="A5858" t="s">
        <v>471</v>
      </c>
      <c r="B5858" t="str">
        <f t="shared" si="1966"/>
        <v>E3912 GEN Computer Eq, Fredonia-3</v>
      </c>
      <c r="C5858" s="19" t="s">
        <v>1230</v>
      </c>
      <c r="E5858" s="27">
        <v>43190</v>
      </c>
      <c r="F5858" s="249">
        <v>1652544.66</v>
      </c>
      <c r="G5858" s="67">
        <v>0.2</v>
      </c>
      <c r="H5858" s="250">
        <v>27542.41</v>
      </c>
      <c r="I5858" s="249">
        <f t="shared" si="1967"/>
        <v>0</v>
      </c>
      <c r="J5858" s="67">
        <f t="shared" si="1952"/>
        <v>0.2</v>
      </c>
      <c r="K5858" s="259">
        <f t="shared" si="1968"/>
        <v>0</v>
      </c>
      <c r="L5858" s="250">
        <f t="shared" si="1965"/>
        <v>-27542.41</v>
      </c>
      <c r="M5858" s="19" t="s">
        <v>1260</v>
      </c>
      <c r="O5858" s="32" t="str">
        <f t="shared" si="1969"/>
        <v>E391</v>
      </c>
      <c r="P5858" s="318"/>
      <c r="T5858" s="19" t="s">
        <v>1260</v>
      </c>
    </row>
    <row r="5859" spans="1:20" outlineLevel="2" x14ac:dyDescent="0.25">
      <c r="A5859" t="s">
        <v>471</v>
      </c>
      <c r="B5859" t="str">
        <f t="shared" si="1966"/>
        <v>E3912 GEN Computer Eq, Fredonia-4</v>
      </c>
      <c r="C5859" s="19" t="s">
        <v>1230</v>
      </c>
      <c r="E5859" s="27">
        <v>43220</v>
      </c>
      <c r="F5859" s="249">
        <v>1652544.66</v>
      </c>
      <c r="G5859" s="67">
        <v>0.2</v>
      </c>
      <c r="H5859" s="250">
        <v>27542.41</v>
      </c>
      <c r="I5859" s="249">
        <f t="shared" si="1967"/>
        <v>0</v>
      </c>
      <c r="J5859" s="67">
        <f t="shared" si="1952"/>
        <v>0.2</v>
      </c>
      <c r="K5859" s="259">
        <f t="shared" si="1968"/>
        <v>0</v>
      </c>
      <c r="L5859" s="250">
        <f t="shared" si="1965"/>
        <v>-27542.41</v>
      </c>
      <c r="M5859" s="19" t="s">
        <v>1260</v>
      </c>
      <c r="O5859" s="32" t="str">
        <f t="shared" si="1969"/>
        <v>E391</v>
      </c>
      <c r="P5859" s="318"/>
      <c r="T5859" s="19" t="s">
        <v>1260</v>
      </c>
    </row>
    <row r="5860" spans="1:20" outlineLevel="2" x14ac:dyDescent="0.25">
      <c r="A5860" t="s">
        <v>471</v>
      </c>
      <c r="B5860" t="str">
        <f t="shared" si="1966"/>
        <v>E3912 GEN Computer Eq, Fredonia-5</v>
      </c>
      <c r="C5860" s="19" t="s">
        <v>1230</v>
      </c>
      <c r="E5860" s="27">
        <v>43251</v>
      </c>
      <c r="F5860" s="249">
        <v>1652544.66</v>
      </c>
      <c r="G5860" s="67">
        <v>0.2</v>
      </c>
      <c r="H5860" s="250">
        <v>27542.41</v>
      </c>
      <c r="I5860" s="249">
        <f t="shared" si="1967"/>
        <v>0</v>
      </c>
      <c r="J5860" s="67">
        <f t="shared" si="1952"/>
        <v>0.2</v>
      </c>
      <c r="K5860" s="259">
        <f t="shared" si="1968"/>
        <v>0</v>
      </c>
      <c r="L5860" s="250">
        <f t="shared" si="1965"/>
        <v>-27542.41</v>
      </c>
      <c r="M5860" s="19" t="s">
        <v>1260</v>
      </c>
      <c r="O5860" s="32" t="str">
        <f t="shared" si="1969"/>
        <v>E391</v>
      </c>
      <c r="P5860" s="318"/>
      <c r="T5860" s="19" t="s">
        <v>1260</v>
      </c>
    </row>
    <row r="5861" spans="1:20" outlineLevel="2" x14ac:dyDescent="0.25">
      <c r="A5861" t="s">
        <v>471</v>
      </c>
      <c r="B5861" t="str">
        <f t="shared" si="1966"/>
        <v>E3912 GEN Computer Eq, Fredonia-6</v>
      </c>
      <c r="C5861" s="19" t="s">
        <v>1230</v>
      </c>
      <c r="E5861" s="27">
        <v>43281</v>
      </c>
      <c r="F5861" s="249">
        <v>1652544.66</v>
      </c>
      <c r="G5861" s="67">
        <v>0.2</v>
      </c>
      <c r="H5861" s="250">
        <v>27542.41</v>
      </c>
      <c r="I5861" s="249">
        <f t="shared" si="1967"/>
        <v>0</v>
      </c>
      <c r="J5861" s="67">
        <f t="shared" si="1952"/>
        <v>0.2</v>
      </c>
      <c r="K5861" s="259">
        <f t="shared" si="1968"/>
        <v>0</v>
      </c>
      <c r="L5861" s="250">
        <f t="shared" si="1965"/>
        <v>-27542.41</v>
      </c>
      <c r="M5861" s="19" t="s">
        <v>1260</v>
      </c>
      <c r="O5861" s="32" t="str">
        <f t="shared" si="1969"/>
        <v>E391</v>
      </c>
      <c r="P5861" s="318"/>
      <c r="T5861" s="19" t="s">
        <v>1260</v>
      </c>
    </row>
    <row r="5862" spans="1:20" outlineLevel="2" x14ac:dyDescent="0.25">
      <c r="A5862" t="s">
        <v>471</v>
      </c>
      <c r="B5862" t="str">
        <f t="shared" si="1966"/>
        <v>E3912 GEN Computer Eq, Fredonia-7</v>
      </c>
      <c r="C5862" s="19" t="s">
        <v>1230</v>
      </c>
      <c r="E5862" s="27">
        <v>43312</v>
      </c>
      <c r="F5862" s="249">
        <v>826272.33</v>
      </c>
      <c r="G5862" s="67">
        <v>0.2</v>
      </c>
      <c r="H5862" s="250">
        <v>13771.21</v>
      </c>
      <c r="I5862" s="249">
        <f t="shared" si="1967"/>
        <v>0</v>
      </c>
      <c r="J5862" s="67">
        <f t="shared" si="1952"/>
        <v>0.2</v>
      </c>
      <c r="K5862" s="259">
        <f t="shared" si="1968"/>
        <v>0</v>
      </c>
      <c r="L5862" s="250">
        <f t="shared" si="1965"/>
        <v>-13771.21</v>
      </c>
      <c r="M5862" s="19" t="s">
        <v>1260</v>
      </c>
      <c r="O5862" s="32" t="str">
        <f t="shared" si="1969"/>
        <v>E391</v>
      </c>
      <c r="P5862" s="318"/>
      <c r="T5862" s="19" t="s">
        <v>1260</v>
      </c>
    </row>
    <row r="5863" spans="1:20" outlineLevel="2" x14ac:dyDescent="0.25">
      <c r="A5863" t="s">
        <v>471</v>
      </c>
      <c r="B5863" t="str">
        <f t="shared" si="1966"/>
        <v>E3912 GEN Computer Eq, Fredonia-8</v>
      </c>
      <c r="C5863" s="19" t="s">
        <v>1230</v>
      </c>
      <c r="E5863" s="27">
        <v>43343</v>
      </c>
      <c r="F5863" s="249">
        <v>0</v>
      </c>
      <c r="G5863" s="67">
        <v>0.2</v>
      </c>
      <c r="H5863" s="250">
        <v>0</v>
      </c>
      <c r="I5863" s="249">
        <f t="shared" si="1967"/>
        <v>0</v>
      </c>
      <c r="J5863" s="67">
        <f t="shared" si="1952"/>
        <v>0.2</v>
      </c>
      <c r="K5863" s="259">
        <f t="shared" si="1968"/>
        <v>0</v>
      </c>
      <c r="L5863" s="250">
        <f t="shared" si="1965"/>
        <v>0</v>
      </c>
      <c r="M5863" s="19" t="s">
        <v>1260</v>
      </c>
      <c r="O5863" s="32" t="str">
        <f t="shared" si="1969"/>
        <v>E391</v>
      </c>
      <c r="P5863" s="318"/>
      <c r="T5863" s="19" t="s">
        <v>1260</v>
      </c>
    </row>
    <row r="5864" spans="1:20" outlineLevel="2" x14ac:dyDescent="0.25">
      <c r="A5864" t="s">
        <v>471</v>
      </c>
      <c r="B5864" t="str">
        <f t="shared" si="1966"/>
        <v>E3912 GEN Computer Eq, Fredonia-9</v>
      </c>
      <c r="C5864" s="19" t="s">
        <v>1230</v>
      </c>
      <c r="E5864" s="27">
        <v>43373</v>
      </c>
      <c r="F5864" s="249">
        <v>0</v>
      </c>
      <c r="G5864" s="67">
        <v>0.2</v>
      </c>
      <c r="H5864" s="250">
        <v>0</v>
      </c>
      <c r="I5864" s="249">
        <f t="shared" si="1967"/>
        <v>0</v>
      </c>
      <c r="J5864" s="67">
        <f t="shared" si="1952"/>
        <v>0.2</v>
      </c>
      <c r="K5864" s="259">
        <f t="shared" si="1968"/>
        <v>0</v>
      </c>
      <c r="L5864" s="250">
        <f t="shared" si="1965"/>
        <v>0</v>
      </c>
      <c r="M5864" s="19" t="s">
        <v>1260</v>
      </c>
      <c r="O5864" s="32" t="str">
        <f t="shared" si="1969"/>
        <v>E391</v>
      </c>
      <c r="P5864" s="318"/>
      <c r="T5864" s="19" t="s">
        <v>1260</v>
      </c>
    </row>
    <row r="5865" spans="1:20" outlineLevel="2" x14ac:dyDescent="0.25">
      <c r="A5865" t="s">
        <v>471</v>
      </c>
      <c r="B5865" t="str">
        <f t="shared" si="1966"/>
        <v>E3912 GEN Computer Eq, Fredonia-10</v>
      </c>
      <c r="C5865" s="19" t="s">
        <v>1230</v>
      </c>
      <c r="E5865" s="27">
        <v>43404</v>
      </c>
      <c r="F5865" s="249">
        <v>0</v>
      </c>
      <c r="G5865" s="67">
        <v>0.2</v>
      </c>
      <c r="H5865" s="250">
        <v>0</v>
      </c>
      <c r="I5865" s="249">
        <f t="shared" si="1967"/>
        <v>0</v>
      </c>
      <c r="J5865" s="67">
        <f t="shared" si="1952"/>
        <v>0.2</v>
      </c>
      <c r="K5865" s="259">
        <f t="shared" si="1968"/>
        <v>0</v>
      </c>
      <c r="L5865" s="250">
        <f t="shared" si="1965"/>
        <v>0</v>
      </c>
      <c r="M5865" s="19" t="s">
        <v>1260</v>
      </c>
      <c r="O5865" s="32" t="str">
        <f t="shared" si="1969"/>
        <v>E391</v>
      </c>
      <c r="P5865" s="318"/>
      <c r="T5865" s="19" t="s">
        <v>1260</v>
      </c>
    </row>
    <row r="5866" spans="1:20" outlineLevel="2" x14ac:dyDescent="0.25">
      <c r="A5866" t="s">
        <v>471</v>
      </c>
      <c r="B5866" t="str">
        <f t="shared" si="1966"/>
        <v>E3912 GEN Computer Eq, Fredonia-11</v>
      </c>
      <c r="C5866" s="19" t="s">
        <v>1230</v>
      </c>
      <c r="E5866" s="27">
        <v>43434</v>
      </c>
      <c r="F5866" s="249">
        <v>0</v>
      </c>
      <c r="G5866" s="67">
        <v>0.2</v>
      </c>
      <c r="H5866" s="250">
        <v>0</v>
      </c>
      <c r="I5866" s="249">
        <f t="shared" si="1967"/>
        <v>0</v>
      </c>
      <c r="J5866" s="67">
        <f t="shared" si="1952"/>
        <v>0.2</v>
      </c>
      <c r="K5866" s="259">
        <f t="shared" si="1968"/>
        <v>0</v>
      </c>
      <c r="L5866" s="250">
        <f t="shared" si="1965"/>
        <v>0</v>
      </c>
      <c r="M5866" s="19" t="s">
        <v>1260</v>
      </c>
      <c r="O5866" s="32" t="str">
        <f t="shared" si="1969"/>
        <v>E391</v>
      </c>
      <c r="P5866" s="318"/>
      <c r="T5866" s="19" t="s">
        <v>1260</v>
      </c>
    </row>
    <row r="5867" spans="1:20" outlineLevel="2" x14ac:dyDescent="0.25">
      <c r="A5867" t="s">
        <v>471</v>
      </c>
      <c r="B5867" t="str">
        <f t="shared" si="1966"/>
        <v>E3912 GEN Computer Eq, Fredonia-12</v>
      </c>
      <c r="C5867" s="19" t="s">
        <v>1230</v>
      </c>
      <c r="E5867" s="27">
        <v>43465</v>
      </c>
      <c r="F5867" s="249">
        <v>0</v>
      </c>
      <c r="G5867" s="67">
        <v>0.2</v>
      </c>
      <c r="H5867" s="250">
        <v>0</v>
      </c>
      <c r="I5867" s="249">
        <f t="shared" si="1967"/>
        <v>0</v>
      </c>
      <c r="J5867" s="67">
        <f t="shared" si="1952"/>
        <v>0.2</v>
      </c>
      <c r="K5867" s="259">
        <f t="shared" si="1968"/>
        <v>0</v>
      </c>
      <c r="L5867" s="250">
        <f t="shared" si="1965"/>
        <v>0</v>
      </c>
      <c r="M5867" s="19" t="s">
        <v>1260</v>
      </c>
      <c r="O5867" s="32" t="str">
        <f t="shared" si="1969"/>
        <v>E391</v>
      </c>
      <c r="P5867" s="318"/>
      <c r="T5867" s="19" t="s">
        <v>1260</v>
      </c>
    </row>
    <row r="5868" spans="1:20" s="19" customFormat="1" ht="15.75" outlineLevel="1" thickBot="1" x14ac:dyDescent="0.3">
      <c r="A5868" s="28" t="s">
        <v>1074</v>
      </c>
      <c r="C5868" s="20" t="s">
        <v>1237</v>
      </c>
      <c r="E5868" s="104" t="s">
        <v>1266</v>
      </c>
      <c r="F5868" s="29"/>
      <c r="G5868" s="30"/>
      <c r="H5868" s="41">
        <f>SUBTOTAL(9,H5856:H5867)</f>
        <v>179025.66999999998</v>
      </c>
      <c r="I5868" s="29"/>
      <c r="J5868" s="30">
        <f t="shared" si="1952"/>
        <v>0</v>
      </c>
      <c r="K5868" s="41">
        <f>SUBTOTAL(9,K5856:K5867)</f>
        <v>0</v>
      </c>
      <c r="L5868" s="41">
        <f t="shared" si="1965"/>
        <v>-179025.67</v>
      </c>
      <c r="O5868" s="32" t="str">
        <f>LEFT(A5868,5)</f>
        <v>E3912</v>
      </c>
      <c r="P5868" s="318">
        <f>-L5868/2</f>
        <v>89512.835000000006</v>
      </c>
    </row>
    <row r="5869" spans="1:20" ht="15.75" outlineLevel="2" thickTop="1" x14ac:dyDescent="0.25">
      <c r="A5869" t="s">
        <v>472</v>
      </c>
      <c r="B5869" t="str">
        <f t="shared" ref="B5869:B5880" si="1970">CONCATENATE(A5869,"-",MONTH(E5869))</f>
        <v>E3912 GEN Computer Eq, Goldendale-1</v>
      </c>
      <c r="C5869" s="19" t="s">
        <v>1230</v>
      </c>
      <c r="E5869" s="27">
        <v>43131</v>
      </c>
      <c r="F5869" s="249">
        <v>719553.92</v>
      </c>
      <c r="G5869" s="67">
        <v>0.2</v>
      </c>
      <c r="H5869" s="250">
        <v>11992.57</v>
      </c>
      <c r="I5869" s="249">
        <f t="shared" ref="I5869:I5880" si="1971">VLOOKUP(CONCATENATE(A5869,"-12"),$B$6:$F$7816,5,FALSE)</f>
        <v>212938.73</v>
      </c>
      <c r="J5869" s="67">
        <f t="shared" si="1952"/>
        <v>0.2</v>
      </c>
      <c r="K5869" s="259">
        <f t="shared" ref="K5869:K5880" si="1972">I5869*J5869/12</f>
        <v>3548.978833333334</v>
      </c>
      <c r="L5869" s="250">
        <f t="shared" si="1965"/>
        <v>-8443.59</v>
      </c>
      <c r="M5869" s="19" t="s">
        <v>1260</v>
      </c>
      <c r="O5869" s="32" t="str">
        <f t="shared" ref="O5869:O5880" si="1973">LEFT(A5869,4)</f>
        <v>E391</v>
      </c>
      <c r="P5869" s="318"/>
      <c r="Q5869" s="31">
        <f t="shared" ref="Q5869:Q5880" si="1974">F5869*G5869/12-H5869</f>
        <v>-4.6666666657984024E-3</v>
      </c>
      <c r="T5869" s="19" t="s">
        <v>1260</v>
      </c>
    </row>
    <row r="5870" spans="1:20" outlineLevel="2" x14ac:dyDescent="0.25">
      <c r="A5870" t="s">
        <v>472</v>
      </c>
      <c r="B5870" t="str">
        <f t="shared" si="1970"/>
        <v>E3912 GEN Computer Eq, Goldendale-2</v>
      </c>
      <c r="C5870" s="19" t="s">
        <v>1230</v>
      </c>
      <c r="E5870" s="27">
        <v>43159</v>
      </c>
      <c r="F5870" s="249">
        <v>719553.92</v>
      </c>
      <c r="G5870" s="67">
        <v>0.2</v>
      </c>
      <c r="H5870" s="250">
        <v>11992.57</v>
      </c>
      <c r="I5870" s="249">
        <f t="shared" si="1971"/>
        <v>212938.73</v>
      </c>
      <c r="J5870" s="67">
        <f t="shared" ref="J5870:J5933" si="1975">G5870</f>
        <v>0.2</v>
      </c>
      <c r="K5870" s="259">
        <f t="shared" si="1972"/>
        <v>3548.978833333334</v>
      </c>
      <c r="L5870" s="250">
        <f t="shared" si="1965"/>
        <v>-8443.59</v>
      </c>
      <c r="M5870" s="19" t="s">
        <v>1260</v>
      </c>
      <c r="O5870" s="32" t="str">
        <f t="shared" si="1973"/>
        <v>E391</v>
      </c>
      <c r="P5870" s="318"/>
      <c r="Q5870" s="31">
        <f t="shared" si="1974"/>
        <v>-4.6666666657984024E-3</v>
      </c>
      <c r="T5870" s="19" t="s">
        <v>1260</v>
      </c>
    </row>
    <row r="5871" spans="1:20" outlineLevel="2" x14ac:dyDescent="0.25">
      <c r="A5871" t="s">
        <v>472</v>
      </c>
      <c r="B5871" t="str">
        <f t="shared" si="1970"/>
        <v>E3912 GEN Computer Eq, Goldendale-3</v>
      </c>
      <c r="C5871" s="19" t="s">
        <v>1230</v>
      </c>
      <c r="E5871" s="27">
        <v>43190</v>
      </c>
      <c r="F5871" s="249">
        <v>719553.92</v>
      </c>
      <c r="G5871" s="67">
        <v>0.2</v>
      </c>
      <c r="H5871" s="250">
        <v>11992.57</v>
      </c>
      <c r="I5871" s="249">
        <f t="shared" si="1971"/>
        <v>212938.73</v>
      </c>
      <c r="J5871" s="67">
        <f t="shared" si="1975"/>
        <v>0.2</v>
      </c>
      <c r="K5871" s="259">
        <f t="shared" si="1972"/>
        <v>3548.978833333334</v>
      </c>
      <c r="L5871" s="250">
        <f t="shared" si="1965"/>
        <v>-8443.59</v>
      </c>
      <c r="M5871" s="19" t="s">
        <v>1260</v>
      </c>
      <c r="O5871" s="32" t="str">
        <f t="shared" si="1973"/>
        <v>E391</v>
      </c>
      <c r="P5871" s="318"/>
      <c r="Q5871" s="31">
        <f t="shared" si="1974"/>
        <v>-4.6666666657984024E-3</v>
      </c>
      <c r="T5871" s="19" t="s">
        <v>1260</v>
      </c>
    </row>
    <row r="5872" spans="1:20" outlineLevel="2" x14ac:dyDescent="0.25">
      <c r="A5872" t="s">
        <v>472</v>
      </c>
      <c r="B5872" t="str">
        <f t="shared" si="1970"/>
        <v>E3912 GEN Computer Eq, Goldendale-4</v>
      </c>
      <c r="C5872" s="19" t="s">
        <v>1230</v>
      </c>
      <c r="E5872" s="27">
        <v>43220</v>
      </c>
      <c r="F5872" s="249">
        <v>719553.92</v>
      </c>
      <c r="G5872" s="67">
        <v>0.2</v>
      </c>
      <c r="H5872" s="250">
        <v>11992.57</v>
      </c>
      <c r="I5872" s="249">
        <f t="shared" si="1971"/>
        <v>212938.73</v>
      </c>
      <c r="J5872" s="67">
        <f t="shared" si="1975"/>
        <v>0.2</v>
      </c>
      <c r="K5872" s="259">
        <f t="shared" si="1972"/>
        <v>3548.978833333334</v>
      </c>
      <c r="L5872" s="250">
        <f t="shared" si="1965"/>
        <v>-8443.59</v>
      </c>
      <c r="M5872" s="19" t="s">
        <v>1260</v>
      </c>
      <c r="O5872" s="32" t="str">
        <f t="shared" si="1973"/>
        <v>E391</v>
      </c>
      <c r="P5872" s="318"/>
      <c r="Q5872" s="31">
        <f t="shared" si="1974"/>
        <v>-4.6666666657984024E-3</v>
      </c>
      <c r="T5872" s="19" t="s">
        <v>1260</v>
      </c>
    </row>
    <row r="5873" spans="1:20" outlineLevel="2" x14ac:dyDescent="0.25">
      <c r="A5873" t="s">
        <v>472</v>
      </c>
      <c r="B5873" t="str">
        <f t="shared" si="1970"/>
        <v>E3912 GEN Computer Eq, Goldendale-5</v>
      </c>
      <c r="C5873" s="19" t="s">
        <v>1230</v>
      </c>
      <c r="E5873" s="27">
        <v>43251</v>
      </c>
      <c r="F5873" s="249">
        <v>719553.92</v>
      </c>
      <c r="G5873" s="67">
        <v>0.2</v>
      </c>
      <c r="H5873" s="250">
        <v>11992.57</v>
      </c>
      <c r="I5873" s="249">
        <f t="shared" si="1971"/>
        <v>212938.73</v>
      </c>
      <c r="J5873" s="67">
        <f t="shared" si="1975"/>
        <v>0.2</v>
      </c>
      <c r="K5873" s="259">
        <f t="shared" si="1972"/>
        <v>3548.978833333334</v>
      </c>
      <c r="L5873" s="250">
        <f t="shared" si="1965"/>
        <v>-8443.59</v>
      </c>
      <c r="M5873" s="19" t="s">
        <v>1260</v>
      </c>
      <c r="O5873" s="32" t="str">
        <f t="shared" si="1973"/>
        <v>E391</v>
      </c>
      <c r="P5873" s="318"/>
      <c r="Q5873" s="31">
        <f t="shared" si="1974"/>
        <v>-4.6666666657984024E-3</v>
      </c>
      <c r="T5873" s="19" t="s">
        <v>1260</v>
      </c>
    </row>
    <row r="5874" spans="1:20" outlineLevel="2" x14ac:dyDescent="0.25">
      <c r="A5874" t="s">
        <v>472</v>
      </c>
      <c r="B5874" t="str">
        <f t="shared" si="1970"/>
        <v>E3912 GEN Computer Eq, Goldendale-6</v>
      </c>
      <c r="C5874" s="19" t="s">
        <v>1230</v>
      </c>
      <c r="E5874" s="27">
        <v>43281</v>
      </c>
      <c r="F5874" s="249">
        <v>477322.09</v>
      </c>
      <c r="G5874" s="67">
        <v>0.2</v>
      </c>
      <c r="H5874" s="250">
        <v>7955.37</v>
      </c>
      <c r="I5874" s="249">
        <f t="shared" si="1971"/>
        <v>212938.73</v>
      </c>
      <c r="J5874" s="67">
        <f t="shared" si="1975"/>
        <v>0.2</v>
      </c>
      <c r="K5874" s="259">
        <f t="shared" si="1972"/>
        <v>3548.978833333334</v>
      </c>
      <c r="L5874" s="250">
        <f t="shared" si="1965"/>
        <v>-4406.3900000000003</v>
      </c>
      <c r="M5874" s="19" t="s">
        <v>1260</v>
      </c>
      <c r="O5874" s="32" t="str">
        <f t="shared" si="1973"/>
        <v>E391</v>
      </c>
      <c r="P5874" s="318"/>
      <c r="Q5874" s="31">
        <f t="shared" si="1974"/>
        <v>-1.8333333327973378E-3</v>
      </c>
      <c r="T5874" s="19" t="s">
        <v>1260</v>
      </c>
    </row>
    <row r="5875" spans="1:20" outlineLevel="2" x14ac:dyDescent="0.25">
      <c r="A5875" t="s">
        <v>472</v>
      </c>
      <c r="B5875" t="str">
        <f t="shared" si="1970"/>
        <v>E3912 GEN Computer Eq, Goldendale-7</v>
      </c>
      <c r="C5875" s="19" t="s">
        <v>1230</v>
      </c>
      <c r="E5875" s="27">
        <v>43312</v>
      </c>
      <c r="F5875" s="249">
        <v>235090.26</v>
      </c>
      <c r="G5875" s="67">
        <v>0.2</v>
      </c>
      <c r="H5875" s="250">
        <v>3918.17</v>
      </c>
      <c r="I5875" s="249">
        <f t="shared" si="1971"/>
        <v>212938.73</v>
      </c>
      <c r="J5875" s="67">
        <f t="shared" si="1975"/>
        <v>0.2</v>
      </c>
      <c r="K5875" s="259">
        <f t="shared" si="1972"/>
        <v>3548.978833333334</v>
      </c>
      <c r="L5875" s="250">
        <f t="shared" si="1965"/>
        <v>-369.19</v>
      </c>
      <c r="M5875" s="19" t="s">
        <v>1260</v>
      </c>
      <c r="O5875" s="32" t="str">
        <f t="shared" si="1973"/>
        <v>E391</v>
      </c>
      <c r="P5875" s="318"/>
      <c r="Q5875" s="31">
        <f t="shared" si="1974"/>
        <v>1.0000000002037268E-3</v>
      </c>
      <c r="T5875" s="19" t="s">
        <v>1260</v>
      </c>
    </row>
    <row r="5876" spans="1:20" outlineLevel="2" x14ac:dyDescent="0.25">
      <c r="A5876" t="s">
        <v>472</v>
      </c>
      <c r="B5876" t="str">
        <f t="shared" si="1970"/>
        <v>E3912 GEN Computer Eq, Goldendale-8</v>
      </c>
      <c r="C5876" s="19" t="s">
        <v>1230</v>
      </c>
      <c r="E5876" s="27">
        <v>43343</v>
      </c>
      <c r="F5876" s="249">
        <v>235090.26</v>
      </c>
      <c r="G5876" s="67">
        <v>0.2</v>
      </c>
      <c r="H5876" s="250">
        <v>3918.17</v>
      </c>
      <c r="I5876" s="249">
        <f t="shared" si="1971"/>
        <v>212938.73</v>
      </c>
      <c r="J5876" s="67">
        <f t="shared" si="1975"/>
        <v>0.2</v>
      </c>
      <c r="K5876" s="259">
        <f t="shared" si="1972"/>
        <v>3548.978833333334</v>
      </c>
      <c r="L5876" s="250">
        <f t="shared" si="1965"/>
        <v>-369.19</v>
      </c>
      <c r="M5876" s="19" t="s">
        <v>1260</v>
      </c>
      <c r="O5876" s="32" t="str">
        <f t="shared" si="1973"/>
        <v>E391</v>
      </c>
      <c r="P5876" s="318"/>
      <c r="Q5876" s="31">
        <f t="shared" si="1974"/>
        <v>1.0000000002037268E-3</v>
      </c>
      <c r="T5876" s="19" t="s">
        <v>1260</v>
      </c>
    </row>
    <row r="5877" spans="1:20" outlineLevel="2" x14ac:dyDescent="0.25">
      <c r="A5877" t="s">
        <v>472</v>
      </c>
      <c r="B5877" t="str">
        <f t="shared" si="1970"/>
        <v>E3912 GEN Computer Eq, Goldendale-9</v>
      </c>
      <c r="C5877" s="19" t="s">
        <v>1230</v>
      </c>
      <c r="E5877" s="27">
        <v>43373</v>
      </c>
      <c r="F5877" s="249">
        <v>235090.26</v>
      </c>
      <c r="G5877" s="67">
        <v>0.2</v>
      </c>
      <c r="H5877" s="250">
        <v>3918.17</v>
      </c>
      <c r="I5877" s="249">
        <f t="shared" si="1971"/>
        <v>212938.73</v>
      </c>
      <c r="J5877" s="67">
        <f t="shared" si="1975"/>
        <v>0.2</v>
      </c>
      <c r="K5877" s="259">
        <f t="shared" si="1972"/>
        <v>3548.978833333334</v>
      </c>
      <c r="L5877" s="250">
        <f t="shared" si="1965"/>
        <v>-369.19</v>
      </c>
      <c r="M5877" s="19" t="s">
        <v>1260</v>
      </c>
      <c r="O5877" s="32" t="str">
        <f t="shared" si="1973"/>
        <v>E391</v>
      </c>
      <c r="P5877" s="318"/>
      <c r="Q5877" s="31">
        <f t="shared" si="1974"/>
        <v>1.0000000002037268E-3</v>
      </c>
      <c r="T5877" s="19" t="s">
        <v>1260</v>
      </c>
    </row>
    <row r="5878" spans="1:20" outlineLevel="2" x14ac:dyDescent="0.25">
      <c r="A5878" t="s">
        <v>472</v>
      </c>
      <c r="B5878" t="str">
        <f t="shared" si="1970"/>
        <v>E3912 GEN Computer Eq, Goldendale-10</v>
      </c>
      <c r="C5878" s="19" t="s">
        <v>1230</v>
      </c>
      <c r="E5878" s="27">
        <v>43404</v>
      </c>
      <c r="F5878" s="249">
        <v>235090.26</v>
      </c>
      <c r="G5878" s="67">
        <v>0.2</v>
      </c>
      <c r="H5878" s="250">
        <v>3918.17</v>
      </c>
      <c r="I5878" s="249">
        <f t="shared" si="1971"/>
        <v>212938.73</v>
      </c>
      <c r="J5878" s="67">
        <f t="shared" si="1975"/>
        <v>0.2</v>
      </c>
      <c r="K5878" s="259">
        <f t="shared" si="1972"/>
        <v>3548.978833333334</v>
      </c>
      <c r="L5878" s="250">
        <f t="shared" si="1965"/>
        <v>-369.19</v>
      </c>
      <c r="M5878" s="19" t="s">
        <v>1260</v>
      </c>
      <c r="O5878" s="32" t="str">
        <f t="shared" si="1973"/>
        <v>E391</v>
      </c>
      <c r="P5878" s="318"/>
      <c r="Q5878" s="31">
        <f t="shared" si="1974"/>
        <v>1.0000000002037268E-3</v>
      </c>
      <c r="T5878" s="19" t="s">
        <v>1260</v>
      </c>
    </row>
    <row r="5879" spans="1:20" outlineLevel="2" x14ac:dyDescent="0.25">
      <c r="A5879" t="s">
        <v>472</v>
      </c>
      <c r="B5879" t="str">
        <f t="shared" si="1970"/>
        <v>E3912 GEN Computer Eq, Goldendale-11</v>
      </c>
      <c r="C5879" s="19" t="s">
        <v>1230</v>
      </c>
      <c r="E5879" s="27">
        <v>43434</v>
      </c>
      <c r="F5879" s="249">
        <v>235090.26</v>
      </c>
      <c r="G5879" s="67">
        <v>0.2</v>
      </c>
      <c r="H5879" s="250">
        <v>3918.17</v>
      </c>
      <c r="I5879" s="249">
        <f t="shared" si="1971"/>
        <v>212938.73</v>
      </c>
      <c r="J5879" s="67">
        <f t="shared" si="1975"/>
        <v>0.2</v>
      </c>
      <c r="K5879" s="259">
        <f t="shared" si="1972"/>
        <v>3548.978833333334</v>
      </c>
      <c r="L5879" s="250">
        <f t="shared" si="1965"/>
        <v>-369.19</v>
      </c>
      <c r="M5879" s="19" t="s">
        <v>1260</v>
      </c>
      <c r="O5879" s="32" t="str">
        <f t="shared" si="1973"/>
        <v>E391</v>
      </c>
      <c r="P5879" s="318"/>
      <c r="Q5879" s="31">
        <f t="shared" si="1974"/>
        <v>1.0000000002037268E-3</v>
      </c>
      <c r="T5879" s="19" t="s">
        <v>1260</v>
      </c>
    </row>
    <row r="5880" spans="1:20" outlineLevel="2" x14ac:dyDescent="0.25">
      <c r="A5880" t="s">
        <v>472</v>
      </c>
      <c r="B5880" t="str">
        <f t="shared" si="1970"/>
        <v>E3912 GEN Computer Eq, Goldendale-12</v>
      </c>
      <c r="C5880" s="19" t="s">
        <v>1230</v>
      </c>
      <c r="E5880" s="27">
        <v>43465</v>
      </c>
      <c r="F5880" s="249">
        <v>212938.73</v>
      </c>
      <c r="G5880" s="67">
        <v>0.2</v>
      </c>
      <c r="H5880" s="250">
        <v>3548.98</v>
      </c>
      <c r="I5880" s="249">
        <f t="shared" si="1971"/>
        <v>212938.73</v>
      </c>
      <c r="J5880" s="67">
        <f t="shared" si="1975"/>
        <v>0.2</v>
      </c>
      <c r="K5880" s="259">
        <f t="shared" si="1972"/>
        <v>3548.978833333334</v>
      </c>
      <c r="L5880" s="250">
        <f t="shared" si="1965"/>
        <v>0</v>
      </c>
      <c r="M5880" s="19" t="s">
        <v>1260</v>
      </c>
      <c r="O5880" s="32" t="str">
        <f t="shared" si="1973"/>
        <v>E391</v>
      </c>
      <c r="P5880" s="318"/>
      <c r="Q5880" s="31">
        <f t="shared" si="1974"/>
        <v>-1.1666666659948532E-3</v>
      </c>
      <c r="T5880" s="19" t="s">
        <v>1260</v>
      </c>
    </row>
    <row r="5881" spans="1:20" s="19" customFormat="1" ht="15.75" outlineLevel="1" thickBot="1" x14ac:dyDescent="0.3">
      <c r="A5881" s="28" t="s">
        <v>1075</v>
      </c>
      <c r="C5881" s="20" t="s">
        <v>1237</v>
      </c>
      <c r="E5881" s="104" t="s">
        <v>1266</v>
      </c>
      <c r="F5881" s="29"/>
      <c r="G5881" s="30"/>
      <c r="H5881" s="41">
        <f>SUBTOTAL(9,H5869:H5880)</f>
        <v>91058.049999999988</v>
      </c>
      <c r="I5881" s="29"/>
      <c r="J5881" s="30">
        <f t="shared" si="1975"/>
        <v>0</v>
      </c>
      <c r="K5881" s="41">
        <f>SUBTOTAL(9,K5869:K5880)</f>
        <v>42587.746000000006</v>
      </c>
      <c r="L5881" s="41">
        <f t="shared" si="1965"/>
        <v>-48470.3</v>
      </c>
      <c r="O5881" s="32" t="str">
        <f>LEFT(A5881,5)</f>
        <v>E3912</v>
      </c>
      <c r="P5881" s="318">
        <f>-L5881/2</f>
        <v>24235.15</v>
      </c>
    </row>
    <row r="5882" spans="1:20" ht="15.75" outlineLevel="2" thickTop="1" x14ac:dyDescent="0.25">
      <c r="A5882" t="s">
        <v>473</v>
      </c>
      <c r="B5882" t="str">
        <f t="shared" ref="B5882:B5893" si="1976">CONCATENATE(A5882,"-",MONTH(E5882))</f>
        <v>E3912 GEN Computer Eq, HPK Ridge-1</v>
      </c>
      <c r="C5882" s="19" t="s">
        <v>1230</v>
      </c>
      <c r="E5882" s="27">
        <v>43131</v>
      </c>
      <c r="F5882" s="249">
        <v>-16899.87</v>
      </c>
      <c r="G5882" s="67">
        <v>0.2</v>
      </c>
      <c r="H5882" s="250">
        <v>-281.66000000000003</v>
      </c>
      <c r="I5882" s="249">
        <f t="shared" ref="I5882:I5893" si="1977">VLOOKUP(CONCATENATE(A5882,"-12"),$B$6:$F$7816,5,FALSE)</f>
        <v>34821.67</v>
      </c>
      <c r="J5882" s="67">
        <f t="shared" si="1975"/>
        <v>0.2</v>
      </c>
      <c r="K5882" s="259">
        <f t="shared" ref="K5882:K5893" si="1978">I5882*J5882/12</f>
        <v>580.36116666666669</v>
      </c>
      <c r="L5882" s="250">
        <f t="shared" si="1965"/>
        <v>862.02</v>
      </c>
      <c r="M5882" s="19" t="s">
        <v>1260</v>
      </c>
      <c r="O5882" s="32" t="str">
        <f t="shared" ref="O5882:O5893" si="1979">LEFT(A5882,4)</f>
        <v>E391</v>
      </c>
      <c r="P5882" s="318"/>
      <c r="T5882" s="19" t="s">
        <v>1260</v>
      </c>
    </row>
    <row r="5883" spans="1:20" outlineLevel="2" x14ac:dyDescent="0.25">
      <c r="A5883" t="s">
        <v>473</v>
      </c>
      <c r="B5883" t="str">
        <f t="shared" si="1976"/>
        <v>E3912 GEN Computer Eq, HPK Ridge-2</v>
      </c>
      <c r="C5883" s="19" t="s">
        <v>1230</v>
      </c>
      <c r="E5883" s="27">
        <v>43159</v>
      </c>
      <c r="F5883" s="249">
        <v>-16899.87</v>
      </c>
      <c r="G5883" s="67">
        <v>0.2</v>
      </c>
      <c r="H5883" s="250">
        <v>-281.66000000000003</v>
      </c>
      <c r="I5883" s="249">
        <f t="shared" si="1977"/>
        <v>34821.67</v>
      </c>
      <c r="J5883" s="67">
        <f t="shared" si="1975"/>
        <v>0.2</v>
      </c>
      <c r="K5883" s="259">
        <f t="shared" si="1978"/>
        <v>580.36116666666669</v>
      </c>
      <c r="L5883" s="250">
        <f t="shared" si="1965"/>
        <v>862.02</v>
      </c>
      <c r="M5883" s="19" t="s">
        <v>1260</v>
      </c>
      <c r="O5883" s="32" t="str">
        <f t="shared" si="1979"/>
        <v>E391</v>
      </c>
      <c r="P5883" s="318"/>
      <c r="T5883" s="19" t="s">
        <v>1260</v>
      </c>
    </row>
    <row r="5884" spans="1:20" outlineLevel="2" x14ac:dyDescent="0.25">
      <c r="A5884" t="s">
        <v>473</v>
      </c>
      <c r="B5884" t="str">
        <f t="shared" si="1976"/>
        <v>E3912 GEN Computer Eq, HPK Ridge-3</v>
      </c>
      <c r="C5884" s="19" t="s">
        <v>1230</v>
      </c>
      <c r="E5884" s="27">
        <v>43190</v>
      </c>
      <c r="F5884" s="249">
        <v>21891.29</v>
      </c>
      <c r="G5884" s="67">
        <v>0.2</v>
      </c>
      <c r="H5884" s="250">
        <v>364.85</v>
      </c>
      <c r="I5884" s="249">
        <f t="shared" si="1977"/>
        <v>34821.67</v>
      </c>
      <c r="J5884" s="67">
        <f t="shared" si="1975"/>
        <v>0.2</v>
      </c>
      <c r="K5884" s="259">
        <f t="shared" si="1978"/>
        <v>580.36116666666669</v>
      </c>
      <c r="L5884" s="250">
        <f t="shared" si="1965"/>
        <v>215.51</v>
      </c>
      <c r="M5884" s="19" t="s">
        <v>1260</v>
      </c>
      <c r="O5884" s="32" t="str">
        <f t="shared" si="1979"/>
        <v>E391</v>
      </c>
      <c r="P5884" s="318"/>
      <c r="T5884" s="19" t="s">
        <v>1260</v>
      </c>
    </row>
    <row r="5885" spans="1:20" outlineLevel="2" x14ac:dyDescent="0.25">
      <c r="A5885" t="s">
        <v>473</v>
      </c>
      <c r="B5885" t="str">
        <f t="shared" si="1976"/>
        <v>E3912 GEN Computer Eq, HPK Ridge-4</v>
      </c>
      <c r="C5885" s="19" t="s">
        <v>1230</v>
      </c>
      <c r="E5885" s="27">
        <v>43220</v>
      </c>
      <c r="F5885" s="249">
        <v>34821.67</v>
      </c>
      <c r="G5885" s="67">
        <v>0.2</v>
      </c>
      <c r="H5885" s="250">
        <v>580.36</v>
      </c>
      <c r="I5885" s="249">
        <f t="shared" si="1977"/>
        <v>34821.67</v>
      </c>
      <c r="J5885" s="67">
        <f t="shared" si="1975"/>
        <v>0.2</v>
      </c>
      <c r="K5885" s="259">
        <f t="shared" si="1978"/>
        <v>580.36116666666669</v>
      </c>
      <c r="L5885" s="250">
        <f t="shared" si="1965"/>
        <v>0</v>
      </c>
      <c r="M5885" s="19" t="s">
        <v>1260</v>
      </c>
      <c r="O5885" s="32" t="str">
        <f t="shared" si="1979"/>
        <v>E391</v>
      </c>
      <c r="P5885" s="318"/>
      <c r="T5885" s="19" t="s">
        <v>1260</v>
      </c>
    </row>
    <row r="5886" spans="1:20" outlineLevel="2" x14ac:dyDescent="0.25">
      <c r="A5886" t="s">
        <v>473</v>
      </c>
      <c r="B5886" t="str">
        <f t="shared" si="1976"/>
        <v>E3912 GEN Computer Eq, HPK Ridge-5</v>
      </c>
      <c r="C5886" s="19" t="s">
        <v>1230</v>
      </c>
      <c r="E5886" s="27">
        <v>43251</v>
      </c>
      <c r="F5886" s="249">
        <v>34821.67</v>
      </c>
      <c r="G5886" s="67">
        <v>0.2</v>
      </c>
      <c r="H5886" s="250">
        <v>580.36</v>
      </c>
      <c r="I5886" s="249">
        <f t="shared" si="1977"/>
        <v>34821.67</v>
      </c>
      <c r="J5886" s="67">
        <f t="shared" si="1975"/>
        <v>0.2</v>
      </c>
      <c r="K5886" s="259">
        <f t="shared" si="1978"/>
        <v>580.36116666666669</v>
      </c>
      <c r="L5886" s="250">
        <f t="shared" si="1965"/>
        <v>0</v>
      </c>
      <c r="M5886" s="19" t="s">
        <v>1260</v>
      </c>
      <c r="O5886" s="32" t="str">
        <f t="shared" si="1979"/>
        <v>E391</v>
      </c>
      <c r="P5886" s="318"/>
      <c r="T5886" s="19" t="s">
        <v>1260</v>
      </c>
    </row>
    <row r="5887" spans="1:20" outlineLevel="2" x14ac:dyDescent="0.25">
      <c r="A5887" t="s">
        <v>473</v>
      </c>
      <c r="B5887" t="str">
        <f t="shared" si="1976"/>
        <v>E3912 GEN Computer Eq, HPK Ridge-6</v>
      </c>
      <c r="C5887" s="19" t="s">
        <v>1230</v>
      </c>
      <c r="E5887" s="27">
        <v>43281</v>
      </c>
      <c r="F5887" s="249">
        <v>34821.67</v>
      </c>
      <c r="G5887" s="67">
        <v>0.2</v>
      </c>
      <c r="H5887" s="250">
        <v>580.36</v>
      </c>
      <c r="I5887" s="249">
        <f t="shared" si="1977"/>
        <v>34821.67</v>
      </c>
      <c r="J5887" s="67">
        <f t="shared" si="1975"/>
        <v>0.2</v>
      </c>
      <c r="K5887" s="259">
        <f t="shared" si="1978"/>
        <v>580.36116666666669</v>
      </c>
      <c r="L5887" s="250">
        <f t="shared" si="1965"/>
        <v>0</v>
      </c>
      <c r="M5887" s="19" t="s">
        <v>1260</v>
      </c>
      <c r="O5887" s="32" t="str">
        <f t="shared" si="1979"/>
        <v>E391</v>
      </c>
      <c r="P5887" s="318"/>
      <c r="T5887" s="19" t="s">
        <v>1260</v>
      </c>
    </row>
    <row r="5888" spans="1:20" outlineLevel="2" x14ac:dyDescent="0.25">
      <c r="A5888" t="s">
        <v>473</v>
      </c>
      <c r="B5888" t="str">
        <f t="shared" si="1976"/>
        <v>E3912 GEN Computer Eq, HPK Ridge-7</v>
      </c>
      <c r="C5888" s="19" t="s">
        <v>1230</v>
      </c>
      <c r="E5888" s="27">
        <v>43312</v>
      </c>
      <c r="F5888" s="249">
        <v>34821.67</v>
      </c>
      <c r="G5888" s="67">
        <v>0.2</v>
      </c>
      <c r="H5888" s="250">
        <v>580.36</v>
      </c>
      <c r="I5888" s="249">
        <f t="shared" si="1977"/>
        <v>34821.67</v>
      </c>
      <c r="J5888" s="67">
        <f t="shared" si="1975"/>
        <v>0.2</v>
      </c>
      <c r="K5888" s="259">
        <f t="shared" si="1978"/>
        <v>580.36116666666669</v>
      </c>
      <c r="L5888" s="250">
        <f t="shared" si="1965"/>
        <v>0</v>
      </c>
      <c r="M5888" s="19" t="s">
        <v>1260</v>
      </c>
      <c r="O5888" s="32" t="str">
        <f t="shared" si="1979"/>
        <v>E391</v>
      </c>
      <c r="P5888" s="318"/>
      <c r="T5888" s="19" t="s">
        <v>1260</v>
      </c>
    </row>
    <row r="5889" spans="1:20" outlineLevel="2" x14ac:dyDescent="0.25">
      <c r="A5889" t="s">
        <v>473</v>
      </c>
      <c r="B5889" t="str">
        <f t="shared" si="1976"/>
        <v>E3912 GEN Computer Eq, HPK Ridge-8</v>
      </c>
      <c r="C5889" s="19" t="s">
        <v>1230</v>
      </c>
      <c r="E5889" s="27">
        <v>43343</v>
      </c>
      <c r="F5889" s="249">
        <v>34821.67</v>
      </c>
      <c r="G5889" s="67">
        <v>0.2</v>
      </c>
      <c r="H5889" s="250">
        <v>580.36</v>
      </c>
      <c r="I5889" s="249">
        <f t="shared" si="1977"/>
        <v>34821.67</v>
      </c>
      <c r="J5889" s="67">
        <f t="shared" si="1975"/>
        <v>0.2</v>
      </c>
      <c r="K5889" s="259">
        <f t="shared" si="1978"/>
        <v>580.36116666666669</v>
      </c>
      <c r="L5889" s="250">
        <f t="shared" si="1965"/>
        <v>0</v>
      </c>
      <c r="M5889" s="19" t="s">
        <v>1260</v>
      </c>
      <c r="O5889" s="32" t="str">
        <f t="shared" si="1979"/>
        <v>E391</v>
      </c>
      <c r="P5889" s="318"/>
      <c r="T5889" s="19" t="s">
        <v>1260</v>
      </c>
    </row>
    <row r="5890" spans="1:20" outlineLevel="2" x14ac:dyDescent="0.25">
      <c r="A5890" t="s">
        <v>473</v>
      </c>
      <c r="B5890" t="str">
        <f t="shared" si="1976"/>
        <v>E3912 GEN Computer Eq, HPK Ridge-9</v>
      </c>
      <c r="C5890" s="19" t="s">
        <v>1230</v>
      </c>
      <c r="E5890" s="27">
        <v>43373</v>
      </c>
      <c r="F5890" s="249">
        <v>34821.67</v>
      </c>
      <c r="G5890" s="67">
        <v>0.2</v>
      </c>
      <c r="H5890" s="250">
        <v>580.36</v>
      </c>
      <c r="I5890" s="249">
        <f t="shared" si="1977"/>
        <v>34821.67</v>
      </c>
      <c r="J5890" s="67">
        <f t="shared" si="1975"/>
        <v>0.2</v>
      </c>
      <c r="K5890" s="259">
        <f t="shared" si="1978"/>
        <v>580.36116666666669</v>
      </c>
      <c r="L5890" s="250">
        <f t="shared" si="1965"/>
        <v>0</v>
      </c>
      <c r="M5890" s="19" t="s">
        <v>1260</v>
      </c>
      <c r="O5890" s="32" t="str">
        <f t="shared" si="1979"/>
        <v>E391</v>
      </c>
      <c r="P5890" s="318"/>
      <c r="T5890" s="19" t="s">
        <v>1260</v>
      </c>
    </row>
    <row r="5891" spans="1:20" outlineLevel="2" x14ac:dyDescent="0.25">
      <c r="A5891" t="s">
        <v>473</v>
      </c>
      <c r="B5891" t="str">
        <f t="shared" si="1976"/>
        <v>E3912 GEN Computer Eq, HPK Ridge-10</v>
      </c>
      <c r="C5891" s="19" t="s">
        <v>1230</v>
      </c>
      <c r="E5891" s="27">
        <v>43404</v>
      </c>
      <c r="F5891" s="249">
        <v>34821.67</v>
      </c>
      <c r="G5891" s="67">
        <v>0.2</v>
      </c>
      <c r="H5891" s="250">
        <v>580.36</v>
      </c>
      <c r="I5891" s="249">
        <f t="shared" si="1977"/>
        <v>34821.67</v>
      </c>
      <c r="J5891" s="67">
        <f t="shared" si="1975"/>
        <v>0.2</v>
      </c>
      <c r="K5891" s="259">
        <f t="shared" si="1978"/>
        <v>580.36116666666669</v>
      </c>
      <c r="L5891" s="250">
        <f t="shared" si="1965"/>
        <v>0</v>
      </c>
      <c r="M5891" s="19" t="s">
        <v>1260</v>
      </c>
      <c r="O5891" s="32" t="str">
        <f t="shared" si="1979"/>
        <v>E391</v>
      </c>
      <c r="P5891" s="318"/>
      <c r="T5891" s="19" t="s">
        <v>1260</v>
      </c>
    </row>
    <row r="5892" spans="1:20" outlineLevel="2" x14ac:dyDescent="0.25">
      <c r="A5892" t="s">
        <v>473</v>
      </c>
      <c r="B5892" t="str">
        <f t="shared" si="1976"/>
        <v>E3912 GEN Computer Eq, HPK Ridge-11</v>
      </c>
      <c r="C5892" s="19" t="s">
        <v>1230</v>
      </c>
      <c r="E5892" s="27">
        <v>43434</v>
      </c>
      <c r="F5892" s="249">
        <v>34821.67</v>
      </c>
      <c r="G5892" s="67">
        <v>0.2</v>
      </c>
      <c r="H5892" s="250">
        <v>580.36</v>
      </c>
      <c r="I5892" s="249">
        <f t="shared" si="1977"/>
        <v>34821.67</v>
      </c>
      <c r="J5892" s="67">
        <f t="shared" si="1975"/>
        <v>0.2</v>
      </c>
      <c r="K5892" s="259">
        <f t="shared" si="1978"/>
        <v>580.36116666666669</v>
      </c>
      <c r="L5892" s="250">
        <f t="shared" si="1965"/>
        <v>0</v>
      </c>
      <c r="M5892" s="19" t="s">
        <v>1260</v>
      </c>
      <c r="O5892" s="32" t="str">
        <f t="shared" si="1979"/>
        <v>E391</v>
      </c>
      <c r="P5892" s="318"/>
      <c r="T5892" s="19" t="s">
        <v>1260</v>
      </c>
    </row>
    <row r="5893" spans="1:20" outlineLevel="2" x14ac:dyDescent="0.25">
      <c r="A5893" t="s">
        <v>473</v>
      </c>
      <c r="B5893" t="str">
        <f t="shared" si="1976"/>
        <v>E3912 GEN Computer Eq, HPK Ridge-12</v>
      </c>
      <c r="C5893" s="19" t="s">
        <v>1230</v>
      </c>
      <c r="E5893" s="27">
        <v>43465</v>
      </c>
      <c r="F5893" s="249">
        <v>34821.67</v>
      </c>
      <c r="G5893" s="67">
        <v>0.2</v>
      </c>
      <c r="H5893" s="250">
        <v>580.36</v>
      </c>
      <c r="I5893" s="249">
        <f t="shared" si="1977"/>
        <v>34821.67</v>
      </c>
      <c r="J5893" s="67">
        <f t="shared" si="1975"/>
        <v>0.2</v>
      </c>
      <c r="K5893" s="259">
        <f t="shared" si="1978"/>
        <v>580.36116666666669</v>
      </c>
      <c r="L5893" s="250">
        <f t="shared" si="1965"/>
        <v>0</v>
      </c>
      <c r="M5893" s="19" t="s">
        <v>1260</v>
      </c>
      <c r="O5893" s="32" t="str">
        <f t="shared" si="1979"/>
        <v>E391</v>
      </c>
      <c r="P5893" s="318"/>
      <c r="T5893" s="19" t="s">
        <v>1260</v>
      </c>
    </row>
    <row r="5894" spans="1:20" s="19" customFormat="1" ht="15.75" outlineLevel="1" thickBot="1" x14ac:dyDescent="0.3">
      <c r="A5894" s="28" t="s">
        <v>1076</v>
      </c>
      <c r="C5894" s="20" t="s">
        <v>1237</v>
      </c>
      <c r="E5894" s="104" t="s">
        <v>1266</v>
      </c>
      <c r="F5894" s="29"/>
      <c r="G5894" s="30"/>
      <c r="H5894" s="41">
        <f>SUBTOTAL(9,H5882:H5893)</f>
        <v>5024.7700000000004</v>
      </c>
      <c r="I5894" s="29"/>
      <c r="J5894" s="30">
        <f t="shared" si="1975"/>
        <v>0</v>
      </c>
      <c r="K5894" s="41">
        <f>SUBTOTAL(9,K5882:K5893)</f>
        <v>6964.3339999999998</v>
      </c>
      <c r="L5894" s="41">
        <f t="shared" si="1965"/>
        <v>1939.56</v>
      </c>
      <c r="O5894" s="32" t="str">
        <f>LEFT(A5894,5)</f>
        <v>E3912</v>
      </c>
      <c r="P5894" s="318">
        <f>-L5894/2</f>
        <v>-969.78</v>
      </c>
    </row>
    <row r="5895" spans="1:20" ht="15.75" outlineLevel="2" thickTop="1" x14ac:dyDescent="0.25">
      <c r="A5895" t="s">
        <v>474</v>
      </c>
      <c r="B5895" t="str">
        <f t="shared" ref="B5895:B5906" si="1980">CONCATENATE(A5895,"-",MONTH(E5895))</f>
        <v>E3912 GEN Computer Eq, LB#4-2013-1</v>
      </c>
      <c r="C5895" s="19" t="s">
        <v>1230</v>
      </c>
      <c r="E5895" s="27">
        <v>43131</v>
      </c>
      <c r="F5895" s="249">
        <v>27446.73</v>
      </c>
      <c r="G5895" s="67">
        <v>0.2</v>
      </c>
      <c r="H5895" s="250">
        <v>457.45</v>
      </c>
      <c r="I5895" s="249">
        <f t="shared" ref="I5895:I5906" si="1981">VLOOKUP(CONCATENATE(A5895,"-12"),$B$6:$F$7816,5,FALSE)</f>
        <v>0</v>
      </c>
      <c r="J5895" s="67">
        <f t="shared" si="1975"/>
        <v>0.2</v>
      </c>
      <c r="K5895" s="259">
        <f t="shared" ref="K5895:K5906" si="1982">I5895*J5895/12</f>
        <v>0</v>
      </c>
      <c r="L5895" s="250">
        <f t="shared" si="1965"/>
        <v>-457.45</v>
      </c>
      <c r="M5895" s="19" t="s">
        <v>1260</v>
      </c>
      <c r="O5895" s="32" t="str">
        <f t="shared" ref="O5895:O5906" si="1983">LEFT(A5895,4)</f>
        <v>E391</v>
      </c>
      <c r="P5895" s="318"/>
      <c r="T5895" s="19" t="s">
        <v>1260</v>
      </c>
    </row>
    <row r="5896" spans="1:20" outlineLevel="2" x14ac:dyDescent="0.25">
      <c r="A5896" t="s">
        <v>474</v>
      </c>
      <c r="B5896" t="str">
        <f t="shared" si="1980"/>
        <v>E3912 GEN Computer Eq, LB#4-2013-2</v>
      </c>
      <c r="C5896" s="19" t="s">
        <v>1230</v>
      </c>
      <c r="E5896" s="27">
        <v>43159</v>
      </c>
      <c r="F5896" s="249">
        <v>27446.73</v>
      </c>
      <c r="G5896" s="67">
        <v>0.2</v>
      </c>
      <c r="H5896" s="250">
        <v>457.45</v>
      </c>
      <c r="I5896" s="249">
        <f t="shared" si="1981"/>
        <v>0</v>
      </c>
      <c r="J5896" s="67">
        <f t="shared" si="1975"/>
        <v>0.2</v>
      </c>
      <c r="K5896" s="259">
        <f t="shared" si="1982"/>
        <v>0</v>
      </c>
      <c r="L5896" s="250">
        <f t="shared" si="1965"/>
        <v>-457.45</v>
      </c>
      <c r="M5896" s="19" t="s">
        <v>1260</v>
      </c>
      <c r="O5896" s="32" t="str">
        <f t="shared" si="1983"/>
        <v>E391</v>
      </c>
      <c r="P5896" s="318"/>
      <c r="T5896" s="19" t="s">
        <v>1260</v>
      </c>
    </row>
    <row r="5897" spans="1:20" outlineLevel="2" x14ac:dyDescent="0.25">
      <c r="A5897" t="s">
        <v>474</v>
      </c>
      <c r="B5897" t="str">
        <f t="shared" si="1980"/>
        <v>E3912 GEN Computer Eq, LB#4-2013-3</v>
      </c>
      <c r="C5897" s="19" t="s">
        <v>1230</v>
      </c>
      <c r="E5897" s="27">
        <v>43190</v>
      </c>
      <c r="F5897" s="249">
        <v>27446.73</v>
      </c>
      <c r="G5897" s="67">
        <v>0.2</v>
      </c>
      <c r="H5897" s="250">
        <v>457.45</v>
      </c>
      <c r="I5897" s="249">
        <f t="shared" si="1981"/>
        <v>0</v>
      </c>
      <c r="J5897" s="67">
        <f t="shared" si="1975"/>
        <v>0.2</v>
      </c>
      <c r="K5897" s="259">
        <f t="shared" si="1982"/>
        <v>0</v>
      </c>
      <c r="L5897" s="250">
        <f t="shared" si="1965"/>
        <v>-457.45</v>
      </c>
      <c r="M5897" s="19" t="s">
        <v>1260</v>
      </c>
      <c r="O5897" s="32" t="str">
        <f t="shared" si="1983"/>
        <v>E391</v>
      </c>
      <c r="P5897" s="318"/>
      <c r="T5897" s="19" t="s">
        <v>1260</v>
      </c>
    </row>
    <row r="5898" spans="1:20" outlineLevel="2" x14ac:dyDescent="0.25">
      <c r="A5898" t="s">
        <v>474</v>
      </c>
      <c r="B5898" t="str">
        <f t="shared" si="1980"/>
        <v>E3912 GEN Computer Eq, LB#4-2013-4</v>
      </c>
      <c r="C5898" s="19" t="s">
        <v>1230</v>
      </c>
      <c r="E5898" s="27">
        <v>43220</v>
      </c>
      <c r="F5898" s="249">
        <v>27446.73</v>
      </c>
      <c r="G5898" s="67">
        <v>0.2</v>
      </c>
      <c r="H5898" s="250">
        <v>457.45</v>
      </c>
      <c r="I5898" s="249">
        <f t="shared" si="1981"/>
        <v>0</v>
      </c>
      <c r="J5898" s="67">
        <f t="shared" si="1975"/>
        <v>0.2</v>
      </c>
      <c r="K5898" s="259">
        <f t="shared" si="1982"/>
        <v>0</v>
      </c>
      <c r="L5898" s="250">
        <f t="shared" si="1965"/>
        <v>-457.45</v>
      </c>
      <c r="M5898" s="19" t="s">
        <v>1260</v>
      </c>
      <c r="O5898" s="32" t="str">
        <f t="shared" si="1983"/>
        <v>E391</v>
      </c>
      <c r="P5898" s="318"/>
      <c r="T5898" s="19" t="s">
        <v>1260</v>
      </c>
    </row>
    <row r="5899" spans="1:20" outlineLevel="2" x14ac:dyDescent="0.25">
      <c r="A5899" t="s">
        <v>474</v>
      </c>
      <c r="B5899" t="str">
        <f t="shared" si="1980"/>
        <v>E3912 GEN Computer Eq, LB#4-2013-5</v>
      </c>
      <c r="C5899" s="19" t="s">
        <v>1230</v>
      </c>
      <c r="E5899" s="27">
        <v>43251</v>
      </c>
      <c r="F5899" s="249">
        <v>27446.73</v>
      </c>
      <c r="G5899" s="67">
        <v>0.2</v>
      </c>
      <c r="H5899" s="250">
        <v>457.45</v>
      </c>
      <c r="I5899" s="249">
        <f t="shared" si="1981"/>
        <v>0</v>
      </c>
      <c r="J5899" s="67">
        <f t="shared" si="1975"/>
        <v>0.2</v>
      </c>
      <c r="K5899" s="259">
        <f t="shared" si="1982"/>
        <v>0</v>
      </c>
      <c r="L5899" s="250">
        <f t="shared" si="1965"/>
        <v>-457.45</v>
      </c>
      <c r="M5899" s="19" t="s">
        <v>1260</v>
      </c>
      <c r="O5899" s="32" t="str">
        <f t="shared" si="1983"/>
        <v>E391</v>
      </c>
      <c r="P5899" s="318"/>
      <c r="T5899" s="19" t="s">
        <v>1260</v>
      </c>
    </row>
    <row r="5900" spans="1:20" outlineLevel="2" x14ac:dyDescent="0.25">
      <c r="A5900" t="s">
        <v>474</v>
      </c>
      <c r="B5900" t="str">
        <f t="shared" si="1980"/>
        <v>E3912 GEN Computer Eq, LB#4-2013-6</v>
      </c>
      <c r="C5900" s="19" t="s">
        <v>1230</v>
      </c>
      <c r="E5900" s="27">
        <v>43281</v>
      </c>
      <c r="F5900" s="249">
        <v>27446.73</v>
      </c>
      <c r="G5900" s="67">
        <v>0.2</v>
      </c>
      <c r="H5900" s="250">
        <v>457.45</v>
      </c>
      <c r="I5900" s="249">
        <f t="shared" si="1981"/>
        <v>0</v>
      </c>
      <c r="J5900" s="67">
        <f t="shared" si="1975"/>
        <v>0.2</v>
      </c>
      <c r="K5900" s="259">
        <f t="shared" si="1982"/>
        <v>0</v>
      </c>
      <c r="L5900" s="250">
        <f t="shared" si="1965"/>
        <v>-457.45</v>
      </c>
      <c r="M5900" s="19" t="s">
        <v>1260</v>
      </c>
      <c r="O5900" s="32" t="str">
        <f t="shared" si="1983"/>
        <v>E391</v>
      </c>
      <c r="P5900" s="318"/>
      <c r="T5900" s="19" t="s">
        <v>1260</v>
      </c>
    </row>
    <row r="5901" spans="1:20" outlineLevel="2" x14ac:dyDescent="0.25">
      <c r="A5901" t="s">
        <v>474</v>
      </c>
      <c r="B5901" t="str">
        <f t="shared" si="1980"/>
        <v>E3912 GEN Computer Eq, LB#4-2013-7</v>
      </c>
      <c r="C5901" s="19" t="s">
        <v>1230</v>
      </c>
      <c r="E5901" s="27">
        <v>43312</v>
      </c>
      <c r="F5901" s="249">
        <v>13723.37</v>
      </c>
      <c r="G5901" s="67">
        <v>0.2</v>
      </c>
      <c r="H5901" s="250">
        <v>228.72</v>
      </c>
      <c r="I5901" s="249">
        <f t="shared" si="1981"/>
        <v>0</v>
      </c>
      <c r="J5901" s="67">
        <f t="shared" si="1975"/>
        <v>0.2</v>
      </c>
      <c r="K5901" s="259">
        <f t="shared" si="1982"/>
        <v>0</v>
      </c>
      <c r="L5901" s="250">
        <f t="shared" si="1965"/>
        <v>-228.72</v>
      </c>
      <c r="M5901" s="19" t="s">
        <v>1260</v>
      </c>
      <c r="O5901" s="32" t="str">
        <f t="shared" si="1983"/>
        <v>E391</v>
      </c>
      <c r="P5901" s="318"/>
      <c r="T5901" s="19" t="s">
        <v>1260</v>
      </c>
    </row>
    <row r="5902" spans="1:20" outlineLevel="2" x14ac:dyDescent="0.25">
      <c r="A5902" t="s">
        <v>474</v>
      </c>
      <c r="B5902" t="str">
        <f t="shared" si="1980"/>
        <v>E3912 GEN Computer Eq, LB#4-2013-8</v>
      </c>
      <c r="C5902" s="19" t="s">
        <v>1230</v>
      </c>
      <c r="E5902" s="27">
        <v>43343</v>
      </c>
      <c r="F5902" s="249">
        <v>0</v>
      </c>
      <c r="G5902" s="67">
        <v>0.2</v>
      </c>
      <c r="H5902" s="250">
        <v>0</v>
      </c>
      <c r="I5902" s="249">
        <f t="shared" si="1981"/>
        <v>0</v>
      </c>
      <c r="J5902" s="67">
        <f t="shared" si="1975"/>
        <v>0.2</v>
      </c>
      <c r="K5902" s="259">
        <f t="shared" si="1982"/>
        <v>0</v>
      </c>
      <c r="L5902" s="250">
        <f t="shared" si="1965"/>
        <v>0</v>
      </c>
      <c r="M5902" s="19" t="s">
        <v>1260</v>
      </c>
      <c r="O5902" s="32" t="str">
        <f t="shared" si="1983"/>
        <v>E391</v>
      </c>
      <c r="P5902" s="318"/>
      <c r="T5902" s="19" t="s">
        <v>1260</v>
      </c>
    </row>
    <row r="5903" spans="1:20" outlineLevel="2" x14ac:dyDescent="0.25">
      <c r="A5903" t="s">
        <v>474</v>
      </c>
      <c r="B5903" t="str">
        <f t="shared" si="1980"/>
        <v>E3912 GEN Computer Eq, LB#4-2013-9</v>
      </c>
      <c r="C5903" s="19" t="s">
        <v>1230</v>
      </c>
      <c r="E5903" s="27">
        <v>43373</v>
      </c>
      <c r="F5903" s="249">
        <v>0</v>
      </c>
      <c r="G5903" s="67">
        <v>0.2</v>
      </c>
      <c r="H5903" s="250">
        <v>0</v>
      </c>
      <c r="I5903" s="249">
        <f t="shared" si="1981"/>
        <v>0</v>
      </c>
      <c r="J5903" s="67">
        <f t="shared" si="1975"/>
        <v>0.2</v>
      </c>
      <c r="K5903" s="259">
        <f t="shared" si="1982"/>
        <v>0</v>
      </c>
      <c r="L5903" s="250">
        <f t="shared" si="1965"/>
        <v>0</v>
      </c>
      <c r="M5903" s="19" t="s">
        <v>1260</v>
      </c>
      <c r="O5903" s="32" t="str">
        <f t="shared" si="1983"/>
        <v>E391</v>
      </c>
      <c r="P5903" s="318"/>
      <c r="T5903" s="19" t="s">
        <v>1260</v>
      </c>
    </row>
    <row r="5904" spans="1:20" outlineLevel="2" x14ac:dyDescent="0.25">
      <c r="A5904" t="s">
        <v>474</v>
      </c>
      <c r="B5904" t="str">
        <f t="shared" si="1980"/>
        <v>E3912 GEN Computer Eq, LB#4-2013-10</v>
      </c>
      <c r="C5904" s="19" t="s">
        <v>1230</v>
      </c>
      <c r="E5904" s="27">
        <v>43404</v>
      </c>
      <c r="F5904" s="249">
        <v>0</v>
      </c>
      <c r="G5904" s="67">
        <v>0.2</v>
      </c>
      <c r="H5904" s="250">
        <v>0</v>
      </c>
      <c r="I5904" s="249">
        <f t="shared" si="1981"/>
        <v>0</v>
      </c>
      <c r="J5904" s="67">
        <f t="shared" si="1975"/>
        <v>0.2</v>
      </c>
      <c r="K5904" s="259">
        <f t="shared" si="1982"/>
        <v>0</v>
      </c>
      <c r="L5904" s="250">
        <f t="shared" si="1965"/>
        <v>0</v>
      </c>
      <c r="M5904" s="19" t="s">
        <v>1260</v>
      </c>
      <c r="O5904" s="32" t="str">
        <f t="shared" si="1983"/>
        <v>E391</v>
      </c>
      <c r="P5904" s="318"/>
      <c r="T5904" s="19" t="s">
        <v>1260</v>
      </c>
    </row>
    <row r="5905" spans="1:20" outlineLevel="2" x14ac:dyDescent="0.25">
      <c r="A5905" t="s">
        <v>474</v>
      </c>
      <c r="B5905" t="str">
        <f t="shared" si="1980"/>
        <v>E3912 GEN Computer Eq, LB#4-2013-11</v>
      </c>
      <c r="C5905" s="19" t="s">
        <v>1230</v>
      </c>
      <c r="E5905" s="27">
        <v>43434</v>
      </c>
      <c r="F5905" s="249">
        <v>0</v>
      </c>
      <c r="G5905" s="67">
        <v>0.2</v>
      </c>
      <c r="H5905" s="250">
        <v>0</v>
      </c>
      <c r="I5905" s="249">
        <f t="shared" si="1981"/>
        <v>0</v>
      </c>
      <c r="J5905" s="67">
        <f t="shared" si="1975"/>
        <v>0.2</v>
      </c>
      <c r="K5905" s="259">
        <f t="shared" si="1982"/>
        <v>0</v>
      </c>
      <c r="L5905" s="250">
        <f t="shared" si="1965"/>
        <v>0</v>
      </c>
      <c r="M5905" s="19" t="s">
        <v>1260</v>
      </c>
      <c r="O5905" s="32" t="str">
        <f t="shared" si="1983"/>
        <v>E391</v>
      </c>
      <c r="P5905" s="318"/>
      <c r="T5905" s="19" t="s">
        <v>1260</v>
      </c>
    </row>
    <row r="5906" spans="1:20" outlineLevel="2" x14ac:dyDescent="0.25">
      <c r="A5906" t="s">
        <v>474</v>
      </c>
      <c r="B5906" t="str">
        <f t="shared" si="1980"/>
        <v>E3912 GEN Computer Eq, LB#4-2013-12</v>
      </c>
      <c r="C5906" s="19" t="s">
        <v>1230</v>
      </c>
      <c r="E5906" s="27">
        <v>43465</v>
      </c>
      <c r="F5906" s="249">
        <v>0</v>
      </c>
      <c r="G5906" s="67">
        <v>0.2</v>
      </c>
      <c r="H5906" s="250">
        <v>0</v>
      </c>
      <c r="I5906" s="249">
        <f t="shared" si="1981"/>
        <v>0</v>
      </c>
      <c r="J5906" s="67">
        <f t="shared" si="1975"/>
        <v>0.2</v>
      </c>
      <c r="K5906" s="259">
        <f t="shared" si="1982"/>
        <v>0</v>
      </c>
      <c r="L5906" s="250">
        <f t="shared" si="1965"/>
        <v>0</v>
      </c>
      <c r="M5906" s="19" t="s">
        <v>1260</v>
      </c>
      <c r="O5906" s="32" t="str">
        <f t="shared" si="1983"/>
        <v>E391</v>
      </c>
      <c r="P5906" s="318"/>
      <c r="T5906" s="19" t="s">
        <v>1260</v>
      </c>
    </row>
    <row r="5907" spans="1:20" s="19" customFormat="1" ht="15.75" outlineLevel="1" thickBot="1" x14ac:dyDescent="0.3">
      <c r="A5907" s="28" t="s">
        <v>1077</v>
      </c>
      <c r="C5907" s="20" t="s">
        <v>1237</v>
      </c>
      <c r="E5907" s="104" t="s">
        <v>1266</v>
      </c>
      <c r="F5907" s="29"/>
      <c r="G5907" s="30"/>
      <c r="H5907" s="41">
        <f>SUBTOTAL(9,H5895:H5906)</f>
        <v>2973.4199999999996</v>
      </c>
      <c r="I5907" s="29"/>
      <c r="J5907" s="30">
        <f t="shared" si="1975"/>
        <v>0</v>
      </c>
      <c r="K5907" s="41">
        <f>SUBTOTAL(9,K5895:K5906)</f>
        <v>0</v>
      </c>
      <c r="L5907" s="41">
        <f t="shared" si="1965"/>
        <v>-2973.42</v>
      </c>
      <c r="O5907" s="32" t="str">
        <f>LEFT(A5907,5)</f>
        <v>E3912</v>
      </c>
      <c r="P5907" s="318">
        <f>-L5907/2</f>
        <v>1486.71</v>
      </c>
    </row>
    <row r="5908" spans="1:20" ht="15.75" outlineLevel="2" thickTop="1" x14ac:dyDescent="0.25">
      <c r="A5908" t="s">
        <v>475</v>
      </c>
      <c r="B5908" t="str">
        <f t="shared" ref="B5908:B5919" si="1984">CONCATENATE(A5908,"-",MONTH(E5908))</f>
        <v>E3912 GEN Computer Eq, LBK FSC-1</v>
      </c>
      <c r="C5908" s="19" t="s">
        <v>1230</v>
      </c>
      <c r="E5908" s="27">
        <v>43131</v>
      </c>
      <c r="F5908" s="249">
        <v>64068.08</v>
      </c>
      <c r="G5908" s="67">
        <v>0.2</v>
      </c>
      <c r="H5908" s="250">
        <v>1067.8</v>
      </c>
      <c r="I5908" s="249">
        <f t="shared" ref="I5908:I5919" si="1985">VLOOKUP(CONCATENATE(A5908,"-12"),$B$6:$F$7816,5,FALSE)</f>
        <v>0</v>
      </c>
      <c r="J5908" s="67">
        <f t="shared" si="1975"/>
        <v>0.2</v>
      </c>
      <c r="K5908" s="259">
        <f t="shared" ref="K5908:K5919" si="1986">I5908*J5908/12</f>
        <v>0</v>
      </c>
      <c r="L5908" s="250">
        <f t="shared" ref="L5908:L5971" si="1987">ROUND(K5908-H5908,2)</f>
        <v>-1067.8</v>
      </c>
      <c r="M5908" s="19" t="s">
        <v>1260</v>
      </c>
      <c r="O5908" s="32" t="str">
        <f t="shared" ref="O5908:O5919" si="1988">LEFT(A5908,4)</f>
        <v>E391</v>
      </c>
      <c r="P5908" s="318"/>
      <c r="T5908" s="19" t="s">
        <v>1260</v>
      </c>
    </row>
    <row r="5909" spans="1:20" outlineLevel="2" x14ac:dyDescent="0.25">
      <c r="A5909" t="s">
        <v>475</v>
      </c>
      <c r="B5909" t="str">
        <f t="shared" si="1984"/>
        <v>E3912 GEN Computer Eq, LBK FSC-2</v>
      </c>
      <c r="C5909" s="19" t="s">
        <v>1230</v>
      </c>
      <c r="E5909" s="27">
        <v>43159</v>
      </c>
      <c r="F5909" s="249">
        <v>64068.08</v>
      </c>
      <c r="G5909" s="67">
        <v>0.2</v>
      </c>
      <c r="H5909" s="250">
        <v>1067.8</v>
      </c>
      <c r="I5909" s="249">
        <f t="shared" si="1985"/>
        <v>0</v>
      </c>
      <c r="J5909" s="67">
        <f t="shared" si="1975"/>
        <v>0.2</v>
      </c>
      <c r="K5909" s="259">
        <f t="shared" si="1986"/>
        <v>0</v>
      </c>
      <c r="L5909" s="250">
        <f t="shared" si="1987"/>
        <v>-1067.8</v>
      </c>
      <c r="M5909" s="19" t="s">
        <v>1260</v>
      </c>
      <c r="O5909" s="32" t="str">
        <f t="shared" si="1988"/>
        <v>E391</v>
      </c>
      <c r="P5909" s="318"/>
      <c r="T5909" s="19" t="s">
        <v>1260</v>
      </c>
    </row>
    <row r="5910" spans="1:20" outlineLevel="2" x14ac:dyDescent="0.25">
      <c r="A5910" t="s">
        <v>475</v>
      </c>
      <c r="B5910" t="str">
        <f t="shared" si="1984"/>
        <v>E3912 GEN Computer Eq, LBK FSC-3</v>
      </c>
      <c r="C5910" s="19" t="s">
        <v>1230</v>
      </c>
      <c r="E5910" s="27">
        <v>43190</v>
      </c>
      <c r="F5910" s="249">
        <v>64068.08</v>
      </c>
      <c r="G5910" s="67">
        <v>0.2</v>
      </c>
      <c r="H5910" s="250">
        <v>1067.8</v>
      </c>
      <c r="I5910" s="249">
        <f t="shared" si="1985"/>
        <v>0</v>
      </c>
      <c r="J5910" s="67">
        <f t="shared" si="1975"/>
        <v>0.2</v>
      </c>
      <c r="K5910" s="259">
        <f t="shared" si="1986"/>
        <v>0</v>
      </c>
      <c r="L5910" s="250">
        <f t="shared" si="1987"/>
        <v>-1067.8</v>
      </c>
      <c r="M5910" s="19" t="s">
        <v>1260</v>
      </c>
      <c r="O5910" s="32" t="str">
        <f t="shared" si="1988"/>
        <v>E391</v>
      </c>
      <c r="P5910" s="318"/>
      <c r="T5910" s="19" t="s">
        <v>1260</v>
      </c>
    </row>
    <row r="5911" spans="1:20" outlineLevel="2" x14ac:dyDescent="0.25">
      <c r="A5911" t="s">
        <v>475</v>
      </c>
      <c r="B5911" t="str">
        <f t="shared" si="1984"/>
        <v>E3912 GEN Computer Eq, LBK FSC-4</v>
      </c>
      <c r="C5911" s="19" t="s">
        <v>1230</v>
      </c>
      <c r="E5911" s="27">
        <v>43220</v>
      </c>
      <c r="F5911" s="249">
        <v>64068.08</v>
      </c>
      <c r="G5911" s="67">
        <v>0.2</v>
      </c>
      <c r="H5911" s="250">
        <v>1067.8</v>
      </c>
      <c r="I5911" s="249">
        <f t="shared" si="1985"/>
        <v>0</v>
      </c>
      <c r="J5911" s="67">
        <f t="shared" si="1975"/>
        <v>0.2</v>
      </c>
      <c r="K5911" s="259">
        <f t="shared" si="1986"/>
        <v>0</v>
      </c>
      <c r="L5911" s="250">
        <f t="shared" si="1987"/>
        <v>-1067.8</v>
      </c>
      <c r="M5911" s="19" t="s">
        <v>1260</v>
      </c>
      <c r="O5911" s="32" t="str">
        <f t="shared" si="1988"/>
        <v>E391</v>
      </c>
      <c r="P5911" s="318"/>
      <c r="T5911" s="19" t="s">
        <v>1260</v>
      </c>
    </row>
    <row r="5912" spans="1:20" outlineLevel="2" x14ac:dyDescent="0.25">
      <c r="A5912" t="s">
        <v>475</v>
      </c>
      <c r="B5912" t="str">
        <f t="shared" si="1984"/>
        <v>E3912 GEN Computer Eq, LBK FSC-5</v>
      </c>
      <c r="C5912" s="19" t="s">
        <v>1230</v>
      </c>
      <c r="E5912" s="27">
        <v>43251</v>
      </c>
      <c r="F5912" s="249">
        <v>64068.08</v>
      </c>
      <c r="G5912" s="67">
        <v>0.2</v>
      </c>
      <c r="H5912" s="250">
        <v>1067.8</v>
      </c>
      <c r="I5912" s="249">
        <f t="shared" si="1985"/>
        <v>0</v>
      </c>
      <c r="J5912" s="67">
        <f t="shared" si="1975"/>
        <v>0.2</v>
      </c>
      <c r="K5912" s="259">
        <f t="shared" si="1986"/>
        <v>0</v>
      </c>
      <c r="L5912" s="250">
        <f t="shared" si="1987"/>
        <v>-1067.8</v>
      </c>
      <c r="M5912" s="19" t="s">
        <v>1260</v>
      </c>
      <c r="O5912" s="32" t="str">
        <f t="shared" si="1988"/>
        <v>E391</v>
      </c>
      <c r="P5912" s="318"/>
      <c r="T5912" s="19" t="s">
        <v>1260</v>
      </c>
    </row>
    <row r="5913" spans="1:20" outlineLevel="2" x14ac:dyDescent="0.25">
      <c r="A5913" t="s">
        <v>475</v>
      </c>
      <c r="B5913" t="str">
        <f t="shared" si="1984"/>
        <v>E3912 GEN Computer Eq, LBK FSC-6</v>
      </c>
      <c r="C5913" s="19" t="s">
        <v>1230</v>
      </c>
      <c r="E5913" s="27">
        <v>43281</v>
      </c>
      <c r="F5913" s="249">
        <v>32035.71</v>
      </c>
      <c r="G5913" s="67">
        <v>0.2</v>
      </c>
      <c r="H5913" s="250">
        <v>533.92999999999995</v>
      </c>
      <c r="I5913" s="249">
        <f t="shared" si="1985"/>
        <v>0</v>
      </c>
      <c r="J5913" s="67">
        <f t="shared" si="1975"/>
        <v>0.2</v>
      </c>
      <c r="K5913" s="259">
        <f t="shared" si="1986"/>
        <v>0</v>
      </c>
      <c r="L5913" s="250">
        <f t="shared" si="1987"/>
        <v>-533.92999999999995</v>
      </c>
      <c r="M5913" s="19" t="s">
        <v>1260</v>
      </c>
      <c r="O5913" s="32" t="str">
        <f t="shared" si="1988"/>
        <v>E391</v>
      </c>
      <c r="P5913" s="318"/>
      <c r="T5913" s="19" t="s">
        <v>1260</v>
      </c>
    </row>
    <row r="5914" spans="1:20" outlineLevel="2" x14ac:dyDescent="0.25">
      <c r="A5914" t="s">
        <v>475</v>
      </c>
      <c r="B5914" t="str">
        <f t="shared" si="1984"/>
        <v>E3912 GEN Computer Eq, LBK FSC-7</v>
      </c>
      <c r="C5914" s="19" t="s">
        <v>1230</v>
      </c>
      <c r="E5914" s="27">
        <v>43312</v>
      </c>
      <c r="F5914" s="249">
        <v>3.33</v>
      </c>
      <c r="G5914" s="67">
        <v>0.2</v>
      </c>
      <c r="H5914" s="250">
        <v>0.06</v>
      </c>
      <c r="I5914" s="249">
        <f t="shared" si="1985"/>
        <v>0</v>
      </c>
      <c r="J5914" s="67">
        <f t="shared" si="1975"/>
        <v>0.2</v>
      </c>
      <c r="K5914" s="259">
        <f t="shared" si="1986"/>
        <v>0</v>
      </c>
      <c r="L5914" s="250">
        <f t="shared" si="1987"/>
        <v>-0.06</v>
      </c>
      <c r="M5914" s="19" t="s">
        <v>1260</v>
      </c>
      <c r="O5914" s="32" t="str">
        <f t="shared" si="1988"/>
        <v>E391</v>
      </c>
      <c r="P5914" s="318"/>
      <c r="T5914" s="19" t="s">
        <v>1260</v>
      </c>
    </row>
    <row r="5915" spans="1:20" outlineLevel="2" x14ac:dyDescent="0.25">
      <c r="A5915" t="s">
        <v>475</v>
      </c>
      <c r="B5915" t="str">
        <f t="shared" si="1984"/>
        <v>E3912 GEN Computer Eq, LBK FSC-8</v>
      </c>
      <c r="C5915" s="19" t="s">
        <v>1230</v>
      </c>
      <c r="E5915" s="27">
        <v>43343</v>
      </c>
      <c r="F5915" s="249">
        <v>3.33</v>
      </c>
      <c r="G5915" s="67">
        <v>0.2</v>
      </c>
      <c r="H5915" s="250">
        <v>0.06</v>
      </c>
      <c r="I5915" s="249">
        <f t="shared" si="1985"/>
        <v>0</v>
      </c>
      <c r="J5915" s="67">
        <f t="shared" si="1975"/>
        <v>0.2</v>
      </c>
      <c r="K5915" s="259">
        <f t="shared" si="1986"/>
        <v>0</v>
      </c>
      <c r="L5915" s="250">
        <f t="shared" si="1987"/>
        <v>-0.06</v>
      </c>
      <c r="M5915" s="19" t="s">
        <v>1260</v>
      </c>
      <c r="O5915" s="32" t="str">
        <f t="shared" si="1988"/>
        <v>E391</v>
      </c>
      <c r="P5915" s="318"/>
      <c r="T5915" s="19" t="s">
        <v>1260</v>
      </c>
    </row>
    <row r="5916" spans="1:20" outlineLevel="2" x14ac:dyDescent="0.25">
      <c r="A5916" t="s">
        <v>475</v>
      </c>
      <c r="B5916" t="str">
        <f t="shared" si="1984"/>
        <v>E3912 GEN Computer Eq, LBK FSC-9</v>
      </c>
      <c r="C5916" s="19" t="s">
        <v>1230</v>
      </c>
      <c r="E5916" s="27">
        <v>43373</v>
      </c>
      <c r="F5916" s="249">
        <v>3.33</v>
      </c>
      <c r="G5916" s="67">
        <v>0.2</v>
      </c>
      <c r="H5916" s="250">
        <v>0.06</v>
      </c>
      <c r="I5916" s="249">
        <f t="shared" si="1985"/>
        <v>0</v>
      </c>
      <c r="J5916" s="67">
        <f t="shared" si="1975"/>
        <v>0.2</v>
      </c>
      <c r="K5916" s="259">
        <f t="shared" si="1986"/>
        <v>0</v>
      </c>
      <c r="L5916" s="250">
        <f t="shared" si="1987"/>
        <v>-0.06</v>
      </c>
      <c r="M5916" s="19" t="s">
        <v>1260</v>
      </c>
      <c r="O5916" s="32" t="str">
        <f t="shared" si="1988"/>
        <v>E391</v>
      </c>
      <c r="P5916" s="318"/>
      <c r="T5916" s="19" t="s">
        <v>1260</v>
      </c>
    </row>
    <row r="5917" spans="1:20" outlineLevel="2" x14ac:dyDescent="0.25">
      <c r="A5917" t="s">
        <v>475</v>
      </c>
      <c r="B5917" t="str">
        <f t="shared" si="1984"/>
        <v>E3912 GEN Computer Eq, LBK FSC-10</v>
      </c>
      <c r="C5917" s="19" t="s">
        <v>1230</v>
      </c>
      <c r="E5917" s="27">
        <v>43404</v>
      </c>
      <c r="F5917" s="249">
        <v>1.67</v>
      </c>
      <c r="G5917" s="67">
        <v>0.2</v>
      </c>
      <c r="H5917" s="250">
        <v>0.03</v>
      </c>
      <c r="I5917" s="249">
        <f t="shared" si="1985"/>
        <v>0</v>
      </c>
      <c r="J5917" s="67">
        <f t="shared" si="1975"/>
        <v>0.2</v>
      </c>
      <c r="K5917" s="259">
        <f t="shared" si="1986"/>
        <v>0</v>
      </c>
      <c r="L5917" s="250">
        <f t="shared" si="1987"/>
        <v>-0.03</v>
      </c>
      <c r="M5917" s="19" t="s">
        <v>1260</v>
      </c>
      <c r="O5917" s="32" t="str">
        <f t="shared" si="1988"/>
        <v>E391</v>
      </c>
      <c r="P5917" s="318"/>
      <c r="T5917" s="19" t="s">
        <v>1260</v>
      </c>
    </row>
    <row r="5918" spans="1:20" outlineLevel="2" x14ac:dyDescent="0.25">
      <c r="A5918" t="s">
        <v>475</v>
      </c>
      <c r="B5918" t="str">
        <f t="shared" si="1984"/>
        <v>E3912 GEN Computer Eq, LBK FSC-11</v>
      </c>
      <c r="C5918" s="19" t="s">
        <v>1230</v>
      </c>
      <c r="E5918" s="27">
        <v>43434</v>
      </c>
      <c r="F5918" s="249">
        <v>0</v>
      </c>
      <c r="G5918" s="67">
        <v>0.2</v>
      </c>
      <c r="H5918" s="250">
        <v>0</v>
      </c>
      <c r="I5918" s="249">
        <f t="shared" si="1985"/>
        <v>0</v>
      </c>
      <c r="J5918" s="67">
        <f t="shared" si="1975"/>
        <v>0.2</v>
      </c>
      <c r="K5918" s="259">
        <f t="shared" si="1986"/>
        <v>0</v>
      </c>
      <c r="L5918" s="250">
        <f t="shared" si="1987"/>
        <v>0</v>
      </c>
      <c r="M5918" s="19" t="s">
        <v>1260</v>
      </c>
      <c r="O5918" s="32" t="str">
        <f t="shared" si="1988"/>
        <v>E391</v>
      </c>
      <c r="P5918" s="318"/>
      <c r="T5918" s="19" t="s">
        <v>1260</v>
      </c>
    </row>
    <row r="5919" spans="1:20" outlineLevel="2" x14ac:dyDescent="0.25">
      <c r="A5919" t="s">
        <v>475</v>
      </c>
      <c r="B5919" t="str">
        <f t="shared" si="1984"/>
        <v>E3912 GEN Computer Eq, LBK FSC-12</v>
      </c>
      <c r="C5919" s="19" t="s">
        <v>1230</v>
      </c>
      <c r="E5919" s="27">
        <v>43465</v>
      </c>
      <c r="F5919" s="249">
        <v>0</v>
      </c>
      <c r="G5919" s="67">
        <v>0.2</v>
      </c>
      <c r="H5919" s="250">
        <v>0</v>
      </c>
      <c r="I5919" s="249">
        <f t="shared" si="1985"/>
        <v>0</v>
      </c>
      <c r="J5919" s="67">
        <f t="shared" si="1975"/>
        <v>0.2</v>
      </c>
      <c r="K5919" s="259">
        <f t="shared" si="1986"/>
        <v>0</v>
      </c>
      <c r="L5919" s="250">
        <f t="shared" si="1987"/>
        <v>0</v>
      </c>
      <c r="M5919" s="19" t="s">
        <v>1260</v>
      </c>
      <c r="O5919" s="32" t="str">
        <f t="shared" si="1988"/>
        <v>E391</v>
      </c>
      <c r="P5919" s="318"/>
      <c r="T5919" s="19" t="s">
        <v>1260</v>
      </c>
    </row>
    <row r="5920" spans="1:20" s="19" customFormat="1" ht="15.75" outlineLevel="1" thickBot="1" x14ac:dyDescent="0.3">
      <c r="A5920" s="28" t="s">
        <v>1078</v>
      </c>
      <c r="C5920" s="20" t="s">
        <v>1237</v>
      </c>
      <c r="E5920" s="104" t="s">
        <v>1266</v>
      </c>
      <c r="F5920" s="29"/>
      <c r="G5920" s="30"/>
      <c r="H5920" s="41">
        <f>SUBTOTAL(9,H5908:H5919)</f>
        <v>5873.1400000000012</v>
      </c>
      <c r="I5920" s="29"/>
      <c r="J5920" s="30">
        <f t="shared" si="1975"/>
        <v>0</v>
      </c>
      <c r="K5920" s="41">
        <f>SUBTOTAL(9,K5908:K5919)</f>
        <v>0</v>
      </c>
      <c r="L5920" s="41">
        <f t="shared" si="1987"/>
        <v>-5873.14</v>
      </c>
      <c r="O5920" s="32" t="str">
        <f>LEFT(A5920,5)</f>
        <v>E3912</v>
      </c>
      <c r="P5920" s="318">
        <f>-L5920/2</f>
        <v>2936.57</v>
      </c>
    </row>
    <row r="5921" spans="1:20" ht="15.75" outlineLevel="2" thickTop="1" x14ac:dyDescent="0.25">
      <c r="A5921" t="s">
        <v>476</v>
      </c>
      <c r="B5921" t="str">
        <f t="shared" ref="B5921:B5932" si="1989">CONCATENATE(A5921,"-",MONTH(E5921))</f>
        <v>E3912 GEN Computer Eq, Mint Farm-1</v>
      </c>
      <c r="C5921" s="19" t="s">
        <v>1230</v>
      </c>
      <c r="E5921" s="27">
        <v>43131</v>
      </c>
      <c r="F5921" s="249">
        <v>571306.84</v>
      </c>
      <c r="G5921" s="67">
        <v>0.2</v>
      </c>
      <c r="H5921" s="250">
        <v>9521.7800000000007</v>
      </c>
      <c r="I5921" s="249">
        <f t="shared" ref="I5921:I5932" si="1990">VLOOKUP(CONCATENATE(A5921,"-12"),$B$6:$F$7816,5,FALSE)</f>
        <v>0</v>
      </c>
      <c r="J5921" s="67">
        <f t="shared" si="1975"/>
        <v>0.2</v>
      </c>
      <c r="K5921" s="259">
        <f t="shared" ref="K5921:K5932" si="1991">I5921*J5921/12</f>
        <v>0</v>
      </c>
      <c r="L5921" s="250">
        <f t="shared" si="1987"/>
        <v>-9521.7800000000007</v>
      </c>
      <c r="M5921" s="19" t="s">
        <v>1260</v>
      </c>
      <c r="O5921" s="32" t="str">
        <f t="shared" ref="O5921:O5932" si="1992">LEFT(A5921,4)</f>
        <v>E391</v>
      </c>
      <c r="P5921" s="318"/>
      <c r="T5921" s="19" t="s">
        <v>1260</v>
      </c>
    </row>
    <row r="5922" spans="1:20" outlineLevel="2" x14ac:dyDescent="0.25">
      <c r="A5922" t="s">
        <v>476</v>
      </c>
      <c r="B5922" t="str">
        <f t="shared" si="1989"/>
        <v>E3912 GEN Computer Eq, Mint Farm-2</v>
      </c>
      <c r="C5922" s="19" t="s">
        <v>1230</v>
      </c>
      <c r="E5922" s="27">
        <v>43159</v>
      </c>
      <c r="F5922" s="249">
        <v>571306.84</v>
      </c>
      <c r="G5922" s="67">
        <v>0.2</v>
      </c>
      <c r="H5922" s="250">
        <v>9521.7800000000007</v>
      </c>
      <c r="I5922" s="249">
        <f t="shared" si="1990"/>
        <v>0</v>
      </c>
      <c r="J5922" s="67">
        <f t="shared" si="1975"/>
        <v>0.2</v>
      </c>
      <c r="K5922" s="259">
        <f t="shared" si="1991"/>
        <v>0</v>
      </c>
      <c r="L5922" s="250">
        <f t="shared" si="1987"/>
        <v>-9521.7800000000007</v>
      </c>
      <c r="M5922" s="19" t="s">
        <v>1260</v>
      </c>
      <c r="O5922" s="32" t="str">
        <f t="shared" si="1992"/>
        <v>E391</v>
      </c>
      <c r="P5922" s="318"/>
      <c r="T5922" s="19" t="s">
        <v>1260</v>
      </c>
    </row>
    <row r="5923" spans="1:20" outlineLevel="2" x14ac:dyDescent="0.25">
      <c r="A5923" t="s">
        <v>476</v>
      </c>
      <c r="B5923" t="str">
        <f t="shared" si="1989"/>
        <v>E3912 GEN Computer Eq, Mint Farm-3</v>
      </c>
      <c r="C5923" s="19" t="s">
        <v>1230</v>
      </c>
      <c r="E5923" s="27">
        <v>43190</v>
      </c>
      <c r="F5923" s="249">
        <v>571306.84</v>
      </c>
      <c r="G5923" s="67">
        <v>0.2</v>
      </c>
      <c r="H5923" s="250">
        <v>9521.7800000000007</v>
      </c>
      <c r="I5923" s="249">
        <f t="shared" si="1990"/>
        <v>0</v>
      </c>
      <c r="J5923" s="67">
        <f t="shared" si="1975"/>
        <v>0.2</v>
      </c>
      <c r="K5923" s="259">
        <f t="shared" si="1991"/>
        <v>0</v>
      </c>
      <c r="L5923" s="250">
        <f t="shared" si="1987"/>
        <v>-9521.7800000000007</v>
      </c>
      <c r="M5923" s="19" t="s">
        <v>1260</v>
      </c>
      <c r="O5923" s="32" t="str">
        <f t="shared" si="1992"/>
        <v>E391</v>
      </c>
      <c r="P5923" s="318"/>
      <c r="T5923" s="19" t="s">
        <v>1260</v>
      </c>
    </row>
    <row r="5924" spans="1:20" outlineLevel="2" x14ac:dyDescent="0.25">
      <c r="A5924" t="s">
        <v>476</v>
      </c>
      <c r="B5924" t="str">
        <f t="shared" si="1989"/>
        <v>E3912 GEN Computer Eq, Mint Farm-4</v>
      </c>
      <c r="C5924" s="19" t="s">
        <v>1230</v>
      </c>
      <c r="E5924" s="27">
        <v>43220</v>
      </c>
      <c r="F5924" s="249">
        <v>571306.84</v>
      </c>
      <c r="G5924" s="67">
        <v>0.2</v>
      </c>
      <c r="H5924" s="250">
        <v>9521.7800000000007</v>
      </c>
      <c r="I5924" s="249">
        <f t="shared" si="1990"/>
        <v>0</v>
      </c>
      <c r="J5924" s="67">
        <f t="shared" si="1975"/>
        <v>0.2</v>
      </c>
      <c r="K5924" s="259">
        <f t="shared" si="1991"/>
        <v>0</v>
      </c>
      <c r="L5924" s="250">
        <f t="shared" si="1987"/>
        <v>-9521.7800000000007</v>
      </c>
      <c r="M5924" s="19" t="s">
        <v>1260</v>
      </c>
      <c r="O5924" s="32" t="str">
        <f t="shared" si="1992"/>
        <v>E391</v>
      </c>
      <c r="P5924" s="318"/>
      <c r="T5924" s="19" t="s">
        <v>1260</v>
      </c>
    </row>
    <row r="5925" spans="1:20" outlineLevel="2" x14ac:dyDescent="0.25">
      <c r="A5925" t="s">
        <v>476</v>
      </c>
      <c r="B5925" t="str">
        <f t="shared" si="1989"/>
        <v>E3912 GEN Computer Eq, Mint Farm-5</v>
      </c>
      <c r="C5925" s="19" t="s">
        <v>1230</v>
      </c>
      <c r="E5925" s="27">
        <v>43251</v>
      </c>
      <c r="F5925" s="249">
        <v>571306.84</v>
      </c>
      <c r="G5925" s="67">
        <v>0.2</v>
      </c>
      <c r="H5925" s="250">
        <v>9521.7800000000007</v>
      </c>
      <c r="I5925" s="249">
        <f t="shared" si="1990"/>
        <v>0</v>
      </c>
      <c r="J5925" s="67">
        <f t="shared" si="1975"/>
        <v>0.2</v>
      </c>
      <c r="K5925" s="259">
        <f t="shared" si="1991"/>
        <v>0</v>
      </c>
      <c r="L5925" s="250">
        <f t="shared" si="1987"/>
        <v>-9521.7800000000007</v>
      </c>
      <c r="M5925" s="19" t="s">
        <v>1260</v>
      </c>
      <c r="O5925" s="32" t="str">
        <f t="shared" si="1992"/>
        <v>E391</v>
      </c>
      <c r="P5925" s="318"/>
      <c r="T5925" s="19" t="s">
        <v>1260</v>
      </c>
    </row>
    <row r="5926" spans="1:20" outlineLevel="2" x14ac:dyDescent="0.25">
      <c r="A5926" t="s">
        <v>476</v>
      </c>
      <c r="B5926" t="str">
        <f t="shared" si="1989"/>
        <v>E3912 GEN Computer Eq, Mint Farm-6</v>
      </c>
      <c r="C5926" s="19" t="s">
        <v>1230</v>
      </c>
      <c r="E5926" s="27">
        <v>43281</v>
      </c>
      <c r="F5926" s="249">
        <v>287813.49</v>
      </c>
      <c r="G5926" s="67">
        <v>0.2</v>
      </c>
      <c r="H5926" s="250">
        <v>4796.8900000000003</v>
      </c>
      <c r="I5926" s="249">
        <f t="shared" si="1990"/>
        <v>0</v>
      </c>
      <c r="J5926" s="67">
        <f t="shared" si="1975"/>
        <v>0.2</v>
      </c>
      <c r="K5926" s="259">
        <f t="shared" si="1991"/>
        <v>0</v>
      </c>
      <c r="L5926" s="250">
        <f t="shared" si="1987"/>
        <v>-4796.8900000000003</v>
      </c>
      <c r="M5926" s="19" t="s">
        <v>1260</v>
      </c>
      <c r="O5926" s="32" t="str">
        <f t="shared" si="1992"/>
        <v>E391</v>
      </c>
      <c r="P5926" s="318"/>
      <c r="T5926" s="19" t="s">
        <v>1260</v>
      </c>
    </row>
    <row r="5927" spans="1:20" outlineLevel="2" x14ac:dyDescent="0.25">
      <c r="A5927" t="s">
        <v>476</v>
      </c>
      <c r="B5927" t="str">
        <f t="shared" si="1989"/>
        <v>E3912 GEN Computer Eq, Mint Farm-7</v>
      </c>
      <c r="C5927" s="19" t="s">
        <v>1230</v>
      </c>
      <c r="E5927" s="27">
        <v>43312</v>
      </c>
      <c r="F5927" s="249">
        <v>4320.13</v>
      </c>
      <c r="G5927" s="67">
        <v>0.2</v>
      </c>
      <c r="H5927" s="250">
        <v>72</v>
      </c>
      <c r="I5927" s="249">
        <f t="shared" si="1990"/>
        <v>0</v>
      </c>
      <c r="J5927" s="67">
        <f t="shared" si="1975"/>
        <v>0.2</v>
      </c>
      <c r="K5927" s="259">
        <f t="shared" si="1991"/>
        <v>0</v>
      </c>
      <c r="L5927" s="250">
        <f t="shared" si="1987"/>
        <v>-72</v>
      </c>
      <c r="M5927" s="19" t="s">
        <v>1260</v>
      </c>
      <c r="O5927" s="32" t="str">
        <f t="shared" si="1992"/>
        <v>E391</v>
      </c>
      <c r="P5927" s="318"/>
      <c r="T5927" s="19" t="s">
        <v>1260</v>
      </c>
    </row>
    <row r="5928" spans="1:20" outlineLevel="2" x14ac:dyDescent="0.25">
      <c r="A5928" t="s">
        <v>476</v>
      </c>
      <c r="B5928" t="str">
        <f t="shared" si="1989"/>
        <v>E3912 GEN Computer Eq, Mint Farm-8</v>
      </c>
      <c r="C5928" s="19" t="s">
        <v>1230</v>
      </c>
      <c r="E5928" s="27">
        <v>43343</v>
      </c>
      <c r="F5928" s="249">
        <v>2160.0700000000002</v>
      </c>
      <c r="G5928" s="67">
        <v>0.2</v>
      </c>
      <c r="H5928" s="250">
        <v>36</v>
      </c>
      <c r="I5928" s="249">
        <f t="shared" si="1990"/>
        <v>0</v>
      </c>
      <c r="J5928" s="67">
        <f t="shared" si="1975"/>
        <v>0.2</v>
      </c>
      <c r="K5928" s="259">
        <f t="shared" si="1991"/>
        <v>0</v>
      </c>
      <c r="L5928" s="250">
        <f t="shared" si="1987"/>
        <v>-36</v>
      </c>
      <c r="M5928" s="19" t="s">
        <v>1260</v>
      </c>
      <c r="O5928" s="32" t="str">
        <f t="shared" si="1992"/>
        <v>E391</v>
      </c>
      <c r="P5928" s="318"/>
      <c r="T5928" s="19" t="s">
        <v>1260</v>
      </c>
    </row>
    <row r="5929" spans="1:20" outlineLevel="2" x14ac:dyDescent="0.25">
      <c r="A5929" t="s">
        <v>476</v>
      </c>
      <c r="B5929" t="str">
        <f t="shared" si="1989"/>
        <v>E3912 GEN Computer Eq, Mint Farm-9</v>
      </c>
      <c r="C5929" s="19" t="s">
        <v>1230</v>
      </c>
      <c r="E5929" s="27">
        <v>43373</v>
      </c>
      <c r="F5929" s="249">
        <v>0</v>
      </c>
      <c r="G5929" s="67">
        <v>0.2</v>
      </c>
      <c r="H5929" s="250">
        <v>0</v>
      </c>
      <c r="I5929" s="249">
        <f t="shared" si="1990"/>
        <v>0</v>
      </c>
      <c r="J5929" s="67">
        <f t="shared" si="1975"/>
        <v>0.2</v>
      </c>
      <c r="K5929" s="259">
        <f t="shared" si="1991"/>
        <v>0</v>
      </c>
      <c r="L5929" s="250">
        <f t="shared" si="1987"/>
        <v>0</v>
      </c>
      <c r="M5929" s="19" t="s">
        <v>1260</v>
      </c>
      <c r="O5929" s="32" t="str">
        <f t="shared" si="1992"/>
        <v>E391</v>
      </c>
      <c r="P5929" s="318"/>
      <c r="T5929" s="19" t="s">
        <v>1260</v>
      </c>
    </row>
    <row r="5930" spans="1:20" outlineLevel="2" x14ac:dyDescent="0.25">
      <c r="A5930" t="s">
        <v>476</v>
      </c>
      <c r="B5930" t="str">
        <f t="shared" si="1989"/>
        <v>E3912 GEN Computer Eq, Mint Farm-10</v>
      </c>
      <c r="C5930" s="19" t="s">
        <v>1230</v>
      </c>
      <c r="E5930" s="27">
        <v>43404</v>
      </c>
      <c r="F5930" s="249">
        <v>0</v>
      </c>
      <c r="G5930" s="67">
        <v>0.2</v>
      </c>
      <c r="H5930" s="250">
        <v>0</v>
      </c>
      <c r="I5930" s="249">
        <f t="shared" si="1990"/>
        <v>0</v>
      </c>
      <c r="J5930" s="67">
        <f t="shared" si="1975"/>
        <v>0.2</v>
      </c>
      <c r="K5930" s="259">
        <f t="shared" si="1991"/>
        <v>0</v>
      </c>
      <c r="L5930" s="250">
        <f t="shared" si="1987"/>
        <v>0</v>
      </c>
      <c r="M5930" s="19" t="s">
        <v>1260</v>
      </c>
      <c r="O5930" s="32" t="str">
        <f t="shared" si="1992"/>
        <v>E391</v>
      </c>
      <c r="P5930" s="318"/>
      <c r="T5930" s="19" t="s">
        <v>1260</v>
      </c>
    </row>
    <row r="5931" spans="1:20" outlineLevel="2" x14ac:dyDescent="0.25">
      <c r="A5931" t="s">
        <v>476</v>
      </c>
      <c r="B5931" t="str">
        <f t="shared" si="1989"/>
        <v>E3912 GEN Computer Eq, Mint Farm-11</v>
      </c>
      <c r="C5931" s="19" t="s">
        <v>1230</v>
      </c>
      <c r="E5931" s="27">
        <v>43434</v>
      </c>
      <c r="F5931" s="249">
        <v>0</v>
      </c>
      <c r="G5931" s="67">
        <v>0.2</v>
      </c>
      <c r="H5931" s="250">
        <v>0</v>
      </c>
      <c r="I5931" s="249">
        <f t="shared" si="1990"/>
        <v>0</v>
      </c>
      <c r="J5931" s="67">
        <f t="shared" si="1975"/>
        <v>0.2</v>
      </c>
      <c r="K5931" s="259">
        <f t="shared" si="1991"/>
        <v>0</v>
      </c>
      <c r="L5931" s="250">
        <f t="shared" si="1987"/>
        <v>0</v>
      </c>
      <c r="M5931" s="19" t="s">
        <v>1260</v>
      </c>
      <c r="O5931" s="32" t="str">
        <f t="shared" si="1992"/>
        <v>E391</v>
      </c>
      <c r="P5931" s="318"/>
      <c r="T5931" s="19" t="s">
        <v>1260</v>
      </c>
    </row>
    <row r="5932" spans="1:20" outlineLevel="2" x14ac:dyDescent="0.25">
      <c r="A5932" t="s">
        <v>476</v>
      </c>
      <c r="B5932" t="str">
        <f t="shared" si="1989"/>
        <v>E3912 GEN Computer Eq, Mint Farm-12</v>
      </c>
      <c r="C5932" s="19" t="s">
        <v>1230</v>
      </c>
      <c r="E5932" s="27">
        <v>43465</v>
      </c>
      <c r="F5932" s="249">
        <v>0</v>
      </c>
      <c r="G5932" s="67">
        <v>0.2</v>
      </c>
      <c r="H5932" s="250">
        <v>0</v>
      </c>
      <c r="I5932" s="249">
        <f t="shared" si="1990"/>
        <v>0</v>
      </c>
      <c r="J5932" s="67">
        <f t="shared" si="1975"/>
        <v>0.2</v>
      </c>
      <c r="K5932" s="259">
        <f t="shared" si="1991"/>
        <v>0</v>
      </c>
      <c r="L5932" s="250">
        <f t="shared" si="1987"/>
        <v>0</v>
      </c>
      <c r="M5932" s="19" t="s">
        <v>1260</v>
      </c>
      <c r="O5932" s="32" t="str">
        <f t="shared" si="1992"/>
        <v>E391</v>
      </c>
      <c r="P5932" s="318"/>
      <c r="T5932" s="19" t="s">
        <v>1260</v>
      </c>
    </row>
    <row r="5933" spans="1:20" s="19" customFormat="1" ht="15.75" outlineLevel="1" thickBot="1" x14ac:dyDescent="0.3">
      <c r="A5933" s="28" t="s">
        <v>1079</v>
      </c>
      <c r="C5933" s="20" t="s">
        <v>1237</v>
      </c>
      <c r="E5933" s="104" t="s">
        <v>1266</v>
      </c>
      <c r="F5933" s="29"/>
      <c r="G5933" s="30"/>
      <c r="H5933" s="41">
        <f>SUBTOTAL(9,H5921:H5932)</f>
        <v>52513.79</v>
      </c>
      <c r="I5933" s="29"/>
      <c r="J5933" s="30">
        <f t="shared" si="1975"/>
        <v>0</v>
      </c>
      <c r="K5933" s="41">
        <f>SUBTOTAL(9,K5921:K5932)</f>
        <v>0</v>
      </c>
      <c r="L5933" s="41">
        <f t="shared" si="1987"/>
        <v>-52513.79</v>
      </c>
      <c r="O5933" s="32" t="str">
        <f>LEFT(A5933,5)</f>
        <v>E3912</v>
      </c>
      <c r="P5933" s="318">
        <f>-L5933/2</f>
        <v>26256.895</v>
      </c>
    </row>
    <row r="5934" spans="1:20" ht="15.75" outlineLevel="2" thickTop="1" x14ac:dyDescent="0.25">
      <c r="A5934" t="s">
        <v>477</v>
      </c>
      <c r="B5934" t="str">
        <f t="shared" ref="B5934:B5945" si="1993">CONCATENATE(A5934,"-",MONTH(E5934))</f>
        <v>E3912 GEN Computer Eq, new-1</v>
      </c>
      <c r="C5934" s="19" t="s">
        <v>1230</v>
      </c>
      <c r="E5934" s="27">
        <v>43131</v>
      </c>
      <c r="F5934" s="249">
        <v>16788604.59</v>
      </c>
      <c r="G5934" s="67">
        <v>0.2</v>
      </c>
      <c r="H5934" s="250">
        <v>279810.08</v>
      </c>
      <c r="I5934" s="249">
        <f t="shared" ref="I5934:I5945" si="1994">VLOOKUP(CONCATENATE(A5934,"-12"),$B$6:$F$7816,5,FALSE)</f>
        <v>16154703.060000001</v>
      </c>
      <c r="J5934" s="67">
        <f t="shared" ref="J5934:J5997" si="1995">G5934</f>
        <v>0.2</v>
      </c>
      <c r="K5934" s="259">
        <f t="shared" ref="K5934:K5945" si="1996">I5934*J5934/12</f>
        <v>269245.05100000004</v>
      </c>
      <c r="L5934" s="250">
        <f t="shared" si="1987"/>
        <v>-10565.03</v>
      </c>
      <c r="M5934" s="19" t="s">
        <v>1260</v>
      </c>
      <c r="O5934" s="32" t="str">
        <f t="shared" ref="O5934:O5945" si="1997">LEFT(A5934,4)</f>
        <v>E391</v>
      </c>
      <c r="P5934" s="318"/>
      <c r="T5934" s="19" t="s">
        <v>1260</v>
      </c>
    </row>
    <row r="5935" spans="1:20" outlineLevel="2" x14ac:dyDescent="0.25">
      <c r="A5935" t="s">
        <v>477</v>
      </c>
      <c r="B5935" t="str">
        <f t="shared" si="1993"/>
        <v>E3912 GEN Computer Eq, new-2</v>
      </c>
      <c r="C5935" s="19" t="s">
        <v>1230</v>
      </c>
      <c r="E5935" s="27">
        <v>43159</v>
      </c>
      <c r="F5935" s="249">
        <v>16908076.170000002</v>
      </c>
      <c r="G5935" s="67">
        <v>0.2</v>
      </c>
      <c r="H5935" s="250">
        <v>281801.27</v>
      </c>
      <c r="I5935" s="249">
        <f t="shared" si="1994"/>
        <v>16154703.060000001</v>
      </c>
      <c r="J5935" s="67">
        <f t="shared" si="1995"/>
        <v>0.2</v>
      </c>
      <c r="K5935" s="259">
        <f t="shared" si="1996"/>
        <v>269245.05100000004</v>
      </c>
      <c r="L5935" s="250">
        <f t="shared" si="1987"/>
        <v>-12556.22</v>
      </c>
      <c r="M5935" s="19" t="s">
        <v>1260</v>
      </c>
      <c r="O5935" s="32" t="str">
        <f t="shared" si="1997"/>
        <v>E391</v>
      </c>
      <c r="P5935" s="318"/>
      <c r="T5935" s="19" t="s">
        <v>1260</v>
      </c>
    </row>
    <row r="5936" spans="1:20" outlineLevel="2" x14ac:dyDescent="0.25">
      <c r="A5936" t="s">
        <v>477</v>
      </c>
      <c r="B5936" t="str">
        <f t="shared" si="1993"/>
        <v>E3912 GEN Computer Eq, new-3</v>
      </c>
      <c r="C5936" s="19" t="s">
        <v>1230</v>
      </c>
      <c r="E5936" s="27">
        <v>43190</v>
      </c>
      <c r="F5936" s="249">
        <v>17133969.710000001</v>
      </c>
      <c r="G5936" s="67">
        <v>0.2</v>
      </c>
      <c r="H5936" s="250">
        <v>285566.15999999997</v>
      </c>
      <c r="I5936" s="249">
        <f t="shared" si="1994"/>
        <v>16154703.060000001</v>
      </c>
      <c r="J5936" s="67">
        <f t="shared" si="1995"/>
        <v>0.2</v>
      </c>
      <c r="K5936" s="259">
        <f t="shared" si="1996"/>
        <v>269245.05100000004</v>
      </c>
      <c r="L5936" s="250">
        <f t="shared" si="1987"/>
        <v>-16321.11</v>
      </c>
      <c r="M5936" s="19" t="s">
        <v>1260</v>
      </c>
      <c r="O5936" s="32" t="str">
        <f t="shared" si="1997"/>
        <v>E391</v>
      </c>
      <c r="P5936" s="318"/>
      <c r="T5936" s="19" t="s">
        <v>1260</v>
      </c>
    </row>
    <row r="5937" spans="1:20" outlineLevel="2" x14ac:dyDescent="0.25">
      <c r="A5937" t="s">
        <v>477</v>
      </c>
      <c r="B5937" t="str">
        <f t="shared" si="1993"/>
        <v>E3912 GEN Computer Eq, new-4</v>
      </c>
      <c r="C5937" s="19" t="s">
        <v>1230</v>
      </c>
      <c r="E5937" s="27">
        <v>43220</v>
      </c>
      <c r="F5937" s="249">
        <v>17189041.829999998</v>
      </c>
      <c r="G5937" s="67">
        <v>0.2</v>
      </c>
      <c r="H5937" s="250">
        <v>286484.03000000003</v>
      </c>
      <c r="I5937" s="249">
        <f t="shared" si="1994"/>
        <v>16154703.060000001</v>
      </c>
      <c r="J5937" s="67">
        <f t="shared" si="1995"/>
        <v>0.2</v>
      </c>
      <c r="K5937" s="259">
        <f t="shared" si="1996"/>
        <v>269245.05100000004</v>
      </c>
      <c r="L5937" s="250">
        <f t="shared" si="1987"/>
        <v>-17238.98</v>
      </c>
      <c r="M5937" s="19" t="s">
        <v>1260</v>
      </c>
      <c r="O5937" s="32" t="str">
        <f t="shared" si="1997"/>
        <v>E391</v>
      </c>
      <c r="P5937" s="318"/>
      <c r="T5937" s="19" t="s">
        <v>1260</v>
      </c>
    </row>
    <row r="5938" spans="1:20" outlineLevel="2" x14ac:dyDescent="0.25">
      <c r="A5938" t="s">
        <v>477</v>
      </c>
      <c r="B5938" t="str">
        <f t="shared" si="1993"/>
        <v>E3912 GEN Computer Eq, new-5</v>
      </c>
      <c r="C5938" s="19" t="s">
        <v>1230</v>
      </c>
      <c r="E5938" s="27">
        <v>43251</v>
      </c>
      <c r="F5938" s="249">
        <v>15117676.49</v>
      </c>
      <c r="G5938" s="67">
        <v>0.2</v>
      </c>
      <c r="H5938" s="250">
        <v>251961.27</v>
      </c>
      <c r="I5938" s="249">
        <f t="shared" si="1994"/>
        <v>16154703.060000001</v>
      </c>
      <c r="J5938" s="67">
        <f t="shared" si="1995"/>
        <v>0.2</v>
      </c>
      <c r="K5938" s="259">
        <f t="shared" si="1996"/>
        <v>269245.05100000004</v>
      </c>
      <c r="L5938" s="250">
        <f t="shared" si="1987"/>
        <v>17283.78</v>
      </c>
      <c r="M5938" s="19" t="s">
        <v>1260</v>
      </c>
      <c r="O5938" s="32" t="str">
        <f t="shared" si="1997"/>
        <v>E391</v>
      </c>
      <c r="P5938" s="318"/>
      <c r="T5938" s="19" t="s">
        <v>1260</v>
      </c>
    </row>
    <row r="5939" spans="1:20" outlineLevel="2" x14ac:dyDescent="0.25">
      <c r="A5939" t="s">
        <v>477</v>
      </c>
      <c r="B5939" t="str">
        <f t="shared" si="1993"/>
        <v>E3912 GEN Computer Eq, new-6</v>
      </c>
      <c r="C5939" s="19" t="s">
        <v>1230</v>
      </c>
      <c r="E5939" s="27">
        <v>43281</v>
      </c>
      <c r="F5939" s="249">
        <v>13131697.82</v>
      </c>
      <c r="G5939" s="67">
        <v>0.2</v>
      </c>
      <c r="H5939" s="250">
        <v>218861.63</v>
      </c>
      <c r="I5939" s="249">
        <f t="shared" si="1994"/>
        <v>16154703.060000001</v>
      </c>
      <c r="J5939" s="67">
        <f t="shared" si="1995"/>
        <v>0.2</v>
      </c>
      <c r="K5939" s="259">
        <f t="shared" si="1996"/>
        <v>269245.05100000004</v>
      </c>
      <c r="L5939" s="250">
        <f t="shared" si="1987"/>
        <v>50383.42</v>
      </c>
      <c r="M5939" s="19" t="s">
        <v>1260</v>
      </c>
      <c r="O5939" s="32" t="str">
        <f t="shared" si="1997"/>
        <v>E391</v>
      </c>
      <c r="P5939" s="318"/>
      <c r="T5939" s="19" t="s">
        <v>1260</v>
      </c>
    </row>
    <row r="5940" spans="1:20" outlineLevel="2" x14ac:dyDescent="0.25">
      <c r="A5940" t="s">
        <v>477</v>
      </c>
      <c r="B5940" t="str">
        <f t="shared" si="1993"/>
        <v>E3912 GEN Computer Eq, new-7</v>
      </c>
      <c r="C5940" s="19" t="s">
        <v>1230</v>
      </c>
      <c r="E5940" s="27">
        <v>43312</v>
      </c>
      <c r="F5940" s="249">
        <v>13418027.970000001</v>
      </c>
      <c r="G5940" s="67">
        <v>0.2</v>
      </c>
      <c r="H5940" s="250">
        <v>223633.8</v>
      </c>
      <c r="I5940" s="249">
        <f t="shared" si="1994"/>
        <v>16154703.060000001</v>
      </c>
      <c r="J5940" s="67">
        <f t="shared" si="1995"/>
        <v>0.2</v>
      </c>
      <c r="K5940" s="259">
        <f t="shared" si="1996"/>
        <v>269245.05100000004</v>
      </c>
      <c r="L5940" s="250">
        <f t="shared" si="1987"/>
        <v>45611.25</v>
      </c>
      <c r="M5940" s="19" t="s">
        <v>1260</v>
      </c>
      <c r="O5940" s="32" t="str">
        <f t="shared" si="1997"/>
        <v>E391</v>
      </c>
      <c r="P5940" s="318"/>
      <c r="T5940" s="19" t="s">
        <v>1260</v>
      </c>
    </row>
    <row r="5941" spans="1:20" outlineLevel="2" x14ac:dyDescent="0.25">
      <c r="A5941" t="s">
        <v>477</v>
      </c>
      <c r="B5941" t="str">
        <f t="shared" si="1993"/>
        <v>E3912 GEN Computer Eq, new-8</v>
      </c>
      <c r="C5941" s="19" t="s">
        <v>1230</v>
      </c>
      <c r="E5941" s="27">
        <v>43343</v>
      </c>
      <c r="F5941" s="249">
        <v>13885539.220000001</v>
      </c>
      <c r="G5941" s="67">
        <v>0.2</v>
      </c>
      <c r="H5941" s="250">
        <v>231425.65</v>
      </c>
      <c r="I5941" s="249">
        <f t="shared" si="1994"/>
        <v>16154703.060000001</v>
      </c>
      <c r="J5941" s="67">
        <f t="shared" si="1995"/>
        <v>0.2</v>
      </c>
      <c r="K5941" s="259">
        <f t="shared" si="1996"/>
        <v>269245.05100000004</v>
      </c>
      <c r="L5941" s="250">
        <f t="shared" si="1987"/>
        <v>37819.4</v>
      </c>
      <c r="M5941" s="19" t="s">
        <v>1260</v>
      </c>
      <c r="O5941" s="32" t="str">
        <f t="shared" si="1997"/>
        <v>E391</v>
      </c>
      <c r="P5941" s="318"/>
      <c r="T5941" s="19" t="s">
        <v>1260</v>
      </c>
    </row>
    <row r="5942" spans="1:20" outlineLevel="2" x14ac:dyDescent="0.25">
      <c r="A5942" t="s">
        <v>477</v>
      </c>
      <c r="B5942" t="str">
        <f t="shared" si="1993"/>
        <v>E3912 GEN Computer Eq, new-9</v>
      </c>
      <c r="C5942" s="19" t="s">
        <v>1230</v>
      </c>
      <c r="E5942" s="27">
        <v>43373</v>
      </c>
      <c r="F5942" s="249">
        <v>14617485.380000001</v>
      </c>
      <c r="G5942" s="67">
        <v>0.2</v>
      </c>
      <c r="H5942" s="250">
        <v>243624.76</v>
      </c>
      <c r="I5942" s="249">
        <f t="shared" si="1994"/>
        <v>16154703.060000001</v>
      </c>
      <c r="J5942" s="67">
        <f t="shared" si="1995"/>
        <v>0.2</v>
      </c>
      <c r="K5942" s="259">
        <f t="shared" si="1996"/>
        <v>269245.05100000004</v>
      </c>
      <c r="L5942" s="250">
        <f t="shared" si="1987"/>
        <v>25620.29</v>
      </c>
      <c r="M5942" s="19" t="s">
        <v>1260</v>
      </c>
      <c r="O5942" s="32" t="str">
        <f t="shared" si="1997"/>
        <v>E391</v>
      </c>
      <c r="P5942" s="318"/>
      <c r="T5942" s="19" t="s">
        <v>1260</v>
      </c>
    </row>
    <row r="5943" spans="1:20" outlineLevel="2" x14ac:dyDescent="0.25">
      <c r="A5943" t="s">
        <v>477</v>
      </c>
      <c r="B5943" t="str">
        <f t="shared" si="1993"/>
        <v>E3912 GEN Computer Eq, new-10</v>
      </c>
      <c r="C5943" s="19" t="s">
        <v>1230</v>
      </c>
      <c r="E5943" s="27">
        <v>43404</v>
      </c>
      <c r="F5943" s="249">
        <v>15570129.33</v>
      </c>
      <c r="G5943" s="67">
        <v>0.2</v>
      </c>
      <c r="H5943" s="250">
        <v>259502.16</v>
      </c>
      <c r="I5943" s="249">
        <f t="shared" si="1994"/>
        <v>16154703.060000001</v>
      </c>
      <c r="J5943" s="67">
        <f t="shared" si="1995"/>
        <v>0.2</v>
      </c>
      <c r="K5943" s="259">
        <f t="shared" si="1996"/>
        <v>269245.05100000004</v>
      </c>
      <c r="L5943" s="250">
        <f t="shared" si="1987"/>
        <v>9742.89</v>
      </c>
      <c r="M5943" s="19" t="s">
        <v>1260</v>
      </c>
      <c r="O5943" s="32" t="str">
        <f t="shared" si="1997"/>
        <v>E391</v>
      </c>
      <c r="P5943" s="318"/>
      <c r="T5943" s="19" t="s">
        <v>1260</v>
      </c>
    </row>
    <row r="5944" spans="1:20" outlineLevel="2" x14ac:dyDescent="0.25">
      <c r="A5944" t="s">
        <v>477</v>
      </c>
      <c r="B5944" t="str">
        <f t="shared" si="1993"/>
        <v>E3912 GEN Computer Eq, new-11</v>
      </c>
      <c r="C5944" s="19" t="s">
        <v>1230</v>
      </c>
      <c r="E5944" s="27">
        <v>43434</v>
      </c>
      <c r="F5944" s="249">
        <v>16415429.470000001</v>
      </c>
      <c r="G5944" s="67">
        <v>0.2</v>
      </c>
      <c r="H5944" s="250">
        <v>273590.49</v>
      </c>
      <c r="I5944" s="249">
        <f t="shared" si="1994"/>
        <v>16154703.060000001</v>
      </c>
      <c r="J5944" s="67">
        <f t="shared" si="1995"/>
        <v>0.2</v>
      </c>
      <c r="K5944" s="259">
        <f t="shared" si="1996"/>
        <v>269245.05100000004</v>
      </c>
      <c r="L5944" s="250">
        <f t="shared" si="1987"/>
        <v>-4345.4399999999996</v>
      </c>
      <c r="M5944" s="19" t="s">
        <v>1260</v>
      </c>
      <c r="O5944" s="32" t="str">
        <f t="shared" si="1997"/>
        <v>E391</v>
      </c>
      <c r="P5944" s="318"/>
      <c r="T5944" s="19" t="s">
        <v>1260</v>
      </c>
    </row>
    <row r="5945" spans="1:20" outlineLevel="2" x14ac:dyDescent="0.25">
      <c r="A5945" t="s">
        <v>477</v>
      </c>
      <c r="B5945" t="str">
        <f t="shared" si="1993"/>
        <v>E3912 GEN Computer Eq, new-12</v>
      </c>
      <c r="C5945" s="19" t="s">
        <v>1230</v>
      </c>
      <c r="E5945" s="27">
        <v>43465</v>
      </c>
      <c r="F5945" s="249">
        <v>16154703.060000001</v>
      </c>
      <c r="G5945" s="67">
        <v>0.2</v>
      </c>
      <c r="H5945" s="250">
        <v>269245.05</v>
      </c>
      <c r="I5945" s="249">
        <f t="shared" si="1994"/>
        <v>16154703.060000001</v>
      </c>
      <c r="J5945" s="67">
        <f t="shared" si="1995"/>
        <v>0.2</v>
      </c>
      <c r="K5945" s="259">
        <f t="shared" si="1996"/>
        <v>269245.05100000004</v>
      </c>
      <c r="L5945" s="250">
        <f t="shared" si="1987"/>
        <v>0</v>
      </c>
      <c r="M5945" s="19" t="s">
        <v>1260</v>
      </c>
      <c r="O5945" s="32" t="str">
        <f t="shared" si="1997"/>
        <v>E391</v>
      </c>
      <c r="P5945" s="318"/>
      <c r="T5945" s="19" t="s">
        <v>1260</v>
      </c>
    </row>
    <row r="5946" spans="1:20" s="19" customFormat="1" ht="15.75" outlineLevel="1" thickBot="1" x14ac:dyDescent="0.3">
      <c r="A5946" s="28" t="s">
        <v>1080</v>
      </c>
      <c r="C5946" s="20" t="s">
        <v>1237</v>
      </c>
      <c r="E5946" s="104" t="s">
        <v>1266</v>
      </c>
      <c r="F5946" s="29"/>
      <c r="G5946" s="30"/>
      <c r="H5946" s="41">
        <f>SUBTOTAL(9,H5934:H5945)</f>
        <v>3105506.3499999996</v>
      </c>
      <c r="I5946" s="29"/>
      <c r="J5946" s="30">
        <f t="shared" si="1995"/>
        <v>0</v>
      </c>
      <c r="K5946" s="41">
        <f>SUBTOTAL(9,K5934:K5945)</f>
        <v>3230940.6120000002</v>
      </c>
      <c r="L5946" s="41">
        <f t="shared" si="1987"/>
        <v>125434.26</v>
      </c>
      <c r="O5946" s="32" t="str">
        <f>LEFT(A5946,5)</f>
        <v>E3912</v>
      </c>
      <c r="P5946" s="318">
        <f>-L5946/2</f>
        <v>-62717.13</v>
      </c>
    </row>
    <row r="5947" spans="1:20" ht="15.75" outlineLevel="2" thickTop="1" x14ac:dyDescent="0.25">
      <c r="A5947" t="s">
        <v>478</v>
      </c>
      <c r="B5947" t="str">
        <f t="shared" ref="B5947:B5958" si="1998">CONCATENATE(A5947,"-",MONTH(E5947))</f>
        <v>E3912 GEN Computer Eq, Snoqualmie 1-1</v>
      </c>
      <c r="C5947" s="19" t="s">
        <v>1230</v>
      </c>
      <c r="E5947" s="27">
        <v>43131</v>
      </c>
      <c r="F5947" s="249">
        <v>61994.98</v>
      </c>
      <c r="G5947" s="67">
        <v>0.2</v>
      </c>
      <c r="H5947" s="250">
        <v>1033.25</v>
      </c>
      <c r="I5947" s="249">
        <f t="shared" ref="I5947:I5958" si="1999">VLOOKUP(CONCATENATE(A5947,"-12"),$B$6:$F$7816,5,FALSE)</f>
        <v>30997.49</v>
      </c>
      <c r="J5947" s="67">
        <f t="shared" si="1995"/>
        <v>0.2</v>
      </c>
      <c r="K5947" s="259">
        <f t="shared" ref="K5947:K5958" si="2000">I5947*J5947/12</f>
        <v>516.62483333333341</v>
      </c>
      <c r="L5947" s="250">
        <f t="shared" si="1987"/>
        <v>-516.63</v>
      </c>
      <c r="M5947" s="19" t="s">
        <v>1260</v>
      </c>
      <c r="O5947" s="32" t="str">
        <f t="shared" ref="O5947:O5958" si="2001">LEFT(A5947,4)</f>
        <v>E391</v>
      </c>
      <c r="P5947" s="318"/>
      <c r="T5947" s="19" t="s">
        <v>1260</v>
      </c>
    </row>
    <row r="5948" spans="1:20" outlineLevel="2" x14ac:dyDescent="0.25">
      <c r="A5948" t="s">
        <v>478</v>
      </c>
      <c r="B5948" t="str">
        <f t="shared" si="1998"/>
        <v>E3912 GEN Computer Eq, Snoqualmie 1-2</v>
      </c>
      <c r="C5948" s="19" t="s">
        <v>1230</v>
      </c>
      <c r="E5948" s="27">
        <v>43159</v>
      </c>
      <c r="F5948" s="249">
        <v>61994.98</v>
      </c>
      <c r="G5948" s="67">
        <v>0.2</v>
      </c>
      <c r="H5948" s="250">
        <v>1033.25</v>
      </c>
      <c r="I5948" s="249">
        <f t="shared" si="1999"/>
        <v>30997.49</v>
      </c>
      <c r="J5948" s="67">
        <f t="shared" si="1995"/>
        <v>0.2</v>
      </c>
      <c r="K5948" s="259">
        <f t="shared" si="2000"/>
        <v>516.62483333333341</v>
      </c>
      <c r="L5948" s="250">
        <f t="shared" si="1987"/>
        <v>-516.63</v>
      </c>
      <c r="M5948" s="19" t="s">
        <v>1260</v>
      </c>
      <c r="O5948" s="32" t="str">
        <f t="shared" si="2001"/>
        <v>E391</v>
      </c>
      <c r="P5948" s="318"/>
      <c r="T5948" s="19" t="s">
        <v>1260</v>
      </c>
    </row>
    <row r="5949" spans="1:20" outlineLevel="2" x14ac:dyDescent="0.25">
      <c r="A5949" t="s">
        <v>478</v>
      </c>
      <c r="B5949" t="str">
        <f t="shared" si="1998"/>
        <v>E3912 GEN Computer Eq, Snoqualmie 1-3</v>
      </c>
      <c r="C5949" s="19" t="s">
        <v>1230</v>
      </c>
      <c r="E5949" s="27">
        <v>43190</v>
      </c>
      <c r="F5949" s="249">
        <v>61994.98</v>
      </c>
      <c r="G5949" s="67">
        <v>0.2</v>
      </c>
      <c r="H5949" s="250">
        <v>1033.25</v>
      </c>
      <c r="I5949" s="249">
        <f t="shared" si="1999"/>
        <v>30997.49</v>
      </c>
      <c r="J5949" s="67">
        <f t="shared" si="1995"/>
        <v>0.2</v>
      </c>
      <c r="K5949" s="259">
        <f t="shared" si="2000"/>
        <v>516.62483333333341</v>
      </c>
      <c r="L5949" s="250">
        <f t="shared" si="1987"/>
        <v>-516.63</v>
      </c>
      <c r="M5949" s="19" t="s">
        <v>1260</v>
      </c>
      <c r="O5949" s="32" t="str">
        <f t="shared" si="2001"/>
        <v>E391</v>
      </c>
      <c r="P5949" s="318"/>
      <c r="T5949" s="19" t="s">
        <v>1260</v>
      </c>
    </row>
    <row r="5950" spans="1:20" outlineLevel="2" x14ac:dyDescent="0.25">
      <c r="A5950" t="s">
        <v>478</v>
      </c>
      <c r="B5950" t="str">
        <f t="shared" si="1998"/>
        <v>E3912 GEN Computer Eq, Snoqualmie 1-4</v>
      </c>
      <c r="C5950" s="19" t="s">
        <v>1230</v>
      </c>
      <c r="E5950" s="27">
        <v>43220</v>
      </c>
      <c r="F5950" s="249">
        <v>61994.98</v>
      </c>
      <c r="G5950" s="67">
        <v>0.2</v>
      </c>
      <c r="H5950" s="250">
        <v>1033.25</v>
      </c>
      <c r="I5950" s="249">
        <f t="shared" si="1999"/>
        <v>30997.49</v>
      </c>
      <c r="J5950" s="67">
        <f t="shared" si="1995"/>
        <v>0.2</v>
      </c>
      <c r="K5950" s="259">
        <f t="shared" si="2000"/>
        <v>516.62483333333341</v>
      </c>
      <c r="L5950" s="250">
        <f t="shared" si="1987"/>
        <v>-516.63</v>
      </c>
      <c r="M5950" s="19" t="s">
        <v>1260</v>
      </c>
      <c r="O5950" s="32" t="str">
        <f t="shared" si="2001"/>
        <v>E391</v>
      </c>
      <c r="P5950" s="318"/>
      <c r="T5950" s="19" t="s">
        <v>1260</v>
      </c>
    </row>
    <row r="5951" spans="1:20" outlineLevel="2" x14ac:dyDescent="0.25">
      <c r="A5951" t="s">
        <v>478</v>
      </c>
      <c r="B5951" t="str">
        <f t="shared" si="1998"/>
        <v>E3912 GEN Computer Eq, Snoqualmie 1-5</v>
      </c>
      <c r="C5951" s="19" t="s">
        <v>1230</v>
      </c>
      <c r="E5951" s="27">
        <v>43251</v>
      </c>
      <c r="F5951" s="249">
        <v>61994.98</v>
      </c>
      <c r="G5951" s="67">
        <v>0.2</v>
      </c>
      <c r="H5951" s="250">
        <v>1033.25</v>
      </c>
      <c r="I5951" s="249">
        <f t="shared" si="1999"/>
        <v>30997.49</v>
      </c>
      <c r="J5951" s="67">
        <f t="shared" si="1995"/>
        <v>0.2</v>
      </c>
      <c r="K5951" s="259">
        <f t="shared" si="2000"/>
        <v>516.62483333333341</v>
      </c>
      <c r="L5951" s="250">
        <f t="shared" si="1987"/>
        <v>-516.63</v>
      </c>
      <c r="M5951" s="19" t="s">
        <v>1260</v>
      </c>
      <c r="O5951" s="32" t="str">
        <f t="shared" si="2001"/>
        <v>E391</v>
      </c>
      <c r="P5951" s="318"/>
      <c r="T5951" s="19" t="s">
        <v>1260</v>
      </c>
    </row>
    <row r="5952" spans="1:20" outlineLevel="2" x14ac:dyDescent="0.25">
      <c r="A5952" t="s">
        <v>478</v>
      </c>
      <c r="B5952" t="str">
        <f t="shared" si="1998"/>
        <v>E3912 GEN Computer Eq, Snoqualmie 1-6</v>
      </c>
      <c r="C5952" s="19" t="s">
        <v>1230</v>
      </c>
      <c r="E5952" s="27">
        <v>43281</v>
      </c>
      <c r="F5952" s="249">
        <v>61994.98</v>
      </c>
      <c r="G5952" s="67">
        <v>0.2</v>
      </c>
      <c r="H5952" s="250">
        <v>1033.25</v>
      </c>
      <c r="I5952" s="249">
        <f t="shared" si="1999"/>
        <v>30997.49</v>
      </c>
      <c r="J5952" s="67">
        <f t="shared" si="1995"/>
        <v>0.2</v>
      </c>
      <c r="K5952" s="259">
        <f t="shared" si="2000"/>
        <v>516.62483333333341</v>
      </c>
      <c r="L5952" s="250">
        <f t="shared" si="1987"/>
        <v>-516.63</v>
      </c>
      <c r="M5952" s="19" t="s">
        <v>1260</v>
      </c>
      <c r="O5952" s="32" t="str">
        <f t="shared" si="2001"/>
        <v>E391</v>
      </c>
      <c r="P5952" s="318"/>
      <c r="T5952" s="19" t="s">
        <v>1260</v>
      </c>
    </row>
    <row r="5953" spans="1:20" outlineLevel="2" x14ac:dyDescent="0.25">
      <c r="A5953" t="s">
        <v>478</v>
      </c>
      <c r="B5953" t="str">
        <f t="shared" si="1998"/>
        <v>E3912 GEN Computer Eq, Snoqualmie 1-7</v>
      </c>
      <c r="C5953" s="19" t="s">
        <v>1230</v>
      </c>
      <c r="E5953" s="27">
        <v>43312</v>
      </c>
      <c r="F5953" s="249">
        <v>61994.98</v>
      </c>
      <c r="G5953" s="67">
        <v>0.2</v>
      </c>
      <c r="H5953" s="250">
        <v>1033.25</v>
      </c>
      <c r="I5953" s="249">
        <f t="shared" si="1999"/>
        <v>30997.49</v>
      </c>
      <c r="J5953" s="67">
        <f t="shared" si="1995"/>
        <v>0.2</v>
      </c>
      <c r="K5953" s="259">
        <f t="shared" si="2000"/>
        <v>516.62483333333341</v>
      </c>
      <c r="L5953" s="250">
        <f t="shared" si="1987"/>
        <v>-516.63</v>
      </c>
      <c r="M5953" s="19" t="s">
        <v>1260</v>
      </c>
      <c r="O5953" s="32" t="str">
        <f t="shared" si="2001"/>
        <v>E391</v>
      </c>
      <c r="P5953" s="318"/>
      <c r="T5953" s="19" t="s">
        <v>1260</v>
      </c>
    </row>
    <row r="5954" spans="1:20" outlineLevel="2" x14ac:dyDescent="0.25">
      <c r="A5954" t="s">
        <v>478</v>
      </c>
      <c r="B5954" t="str">
        <f t="shared" si="1998"/>
        <v>E3912 GEN Computer Eq, Snoqualmie 1-8</v>
      </c>
      <c r="C5954" s="19" t="s">
        <v>1230</v>
      </c>
      <c r="E5954" s="27">
        <v>43343</v>
      </c>
      <c r="F5954" s="249">
        <v>61994.98</v>
      </c>
      <c r="G5954" s="67">
        <v>0.2</v>
      </c>
      <c r="H5954" s="250">
        <v>1033.25</v>
      </c>
      <c r="I5954" s="249">
        <f t="shared" si="1999"/>
        <v>30997.49</v>
      </c>
      <c r="J5954" s="67">
        <f t="shared" si="1995"/>
        <v>0.2</v>
      </c>
      <c r="K5954" s="259">
        <f t="shared" si="2000"/>
        <v>516.62483333333341</v>
      </c>
      <c r="L5954" s="250">
        <f t="shared" si="1987"/>
        <v>-516.63</v>
      </c>
      <c r="M5954" s="19" t="s">
        <v>1260</v>
      </c>
      <c r="O5954" s="32" t="str">
        <f t="shared" si="2001"/>
        <v>E391</v>
      </c>
      <c r="P5954" s="318"/>
      <c r="T5954" s="19" t="s">
        <v>1260</v>
      </c>
    </row>
    <row r="5955" spans="1:20" outlineLevel="2" x14ac:dyDescent="0.25">
      <c r="A5955" t="s">
        <v>478</v>
      </c>
      <c r="B5955" t="str">
        <f t="shared" si="1998"/>
        <v>E3912 GEN Computer Eq, Snoqualmie 1-9</v>
      </c>
      <c r="C5955" s="19" t="s">
        <v>1230</v>
      </c>
      <c r="E5955" s="27">
        <v>43373</v>
      </c>
      <c r="F5955" s="249">
        <v>61994.98</v>
      </c>
      <c r="G5955" s="67">
        <v>0.2</v>
      </c>
      <c r="H5955" s="250">
        <v>1033.25</v>
      </c>
      <c r="I5955" s="249">
        <f t="shared" si="1999"/>
        <v>30997.49</v>
      </c>
      <c r="J5955" s="67">
        <f t="shared" si="1995"/>
        <v>0.2</v>
      </c>
      <c r="K5955" s="259">
        <f t="shared" si="2000"/>
        <v>516.62483333333341</v>
      </c>
      <c r="L5955" s="250">
        <f t="shared" si="1987"/>
        <v>-516.63</v>
      </c>
      <c r="M5955" s="19" t="s">
        <v>1260</v>
      </c>
      <c r="O5955" s="32" t="str">
        <f t="shared" si="2001"/>
        <v>E391</v>
      </c>
      <c r="P5955" s="318"/>
      <c r="T5955" s="19" t="s">
        <v>1260</v>
      </c>
    </row>
    <row r="5956" spans="1:20" outlineLevel="2" x14ac:dyDescent="0.25">
      <c r="A5956" t="s">
        <v>478</v>
      </c>
      <c r="B5956" t="str">
        <f t="shared" si="1998"/>
        <v>E3912 GEN Computer Eq, Snoqualmie 1-10</v>
      </c>
      <c r="C5956" s="19" t="s">
        <v>1230</v>
      </c>
      <c r="E5956" s="27">
        <v>43404</v>
      </c>
      <c r="F5956" s="249">
        <v>61994.98</v>
      </c>
      <c r="G5956" s="67">
        <v>0.2</v>
      </c>
      <c r="H5956" s="250">
        <v>1033.25</v>
      </c>
      <c r="I5956" s="249">
        <f t="shared" si="1999"/>
        <v>30997.49</v>
      </c>
      <c r="J5956" s="67">
        <f t="shared" si="1995"/>
        <v>0.2</v>
      </c>
      <c r="K5956" s="259">
        <f t="shared" si="2000"/>
        <v>516.62483333333341</v>
      </c>
      <c r="L5956" s="250">
        <f t="shared" si="1987"/>
        <v>-516.63</v>
      </c>
      <c r="M5956" s="19" t="s">
        <v>1260</v>
      </c>
      <c r="O5956" s="32" t="str">
        <f t="shared" si="2001"/>
        <v>E391</v>
      </c>
      <c r="P5956" s="318"/>
      <c r="T5956" s="19" t="s">
        <v>1260</v>
      </c>
    </row>
    <row r="5957" spans="1:20" outlineLevel="2" x14ac:dyDescent="0.25">
      <c r="A5957" t="s">
        <v>478</v>
      </c>
      <c r="B5957" t="str">
        <f t="shared" si="1998"/>
        <v>E3912 GEN Computer Eq, Snoqualmie 1-11</v>
      </c>
      <c r="C5957" s="19" t="s">
        <v>1230</v>
      </c>
      <c r="E5957" s="27">
        <v>43434</v>
      </c>
      <c r="F5957" s="249">
        <v>61994.98</v>
      </c>
      <c r="G5957" s="67">
        <v>0.2</v>
      </c>
      <c r="H5957" s="250">
        <v>1033.25</v>
      </c>
      <c r="I5957" s="249">
        <f t="shared" si="1999"/>
        <v>30997.49</v>
      </c>
      <c r="J5957" s="67">
        <f t="shared" si="1995"/>
        <v>0.2</v>
      </c>
      <c r="K5957" s="259">
        <f t="shared" si="2000"/>
        <v>516.62483333333341</v>
      </c>
      <c r="L5957" s="250">
        <f t="shared" si="1987"/>
        <v>-516.63</v>
      </c>
      <c r="M5957" s="19" t="s">
        <v>1260</v>
      </c>
      <c r="O5957" s="32" t="str">
        <f t="shared" si="2001"/>
        <v>E391</v>
      </c>
      <c r="P5957" s="318"/>
      <c r="T5957" s="19" t="s">
        <v>1260</v>
      </c>
    </row>
    <row r="5958" spans="1:20" outlineLevel="2" x14ac:dyDescent="0.25">
      <c r="A5958" t="s">
        <v>478</v>
      </c>
      <c r="B5958" t="str">
        <f t="shared" si="1998"/>
        <v>E3912 GEN Computer Eq, Snoqualmie 1-12</v>
      </c>
      <c r="C5958" s="19" t="s">
        <v>1230</v>
      </c>
      <c r="E5958" s="27">
        <v>43465</v>
      </c>
      <c r="F5958" s="249">
        <v>30997.49</v>
      </c>
      <c r="G5958" s="67">
        <v>0.2</v>
      </c>
      <c r="H5958" s="250">
        <v>516.62</v>
      </c>
      <c r="I5958" s="249">
        <f t="shared" si="1999"/>
        <v>30997.49</v>
      </c>
      <c r="J5958" s="67">
        <f t="shared" si="1995"/>
        <v>0.2</v>
      </c>
      <c r="K5958" s="259">
        <f t="shared" si="2000"/>
        <v>516.62483333333341</v>
      </c>
      <c r="L5958" s="250">
        <f t="shared" si="1987"/>
        <v>0</v>
      </c>
      <c r="M5958" s="19" t="s">
        <v>1260</v>
      </c>
      <c r="O5958" s="32" t="str">
        <f t="shared" si="2001"/>
        <v>E391</v>
      </c>
      <c r="P5958" s="318"/>
      <c r="T5958" s="19" t="s">
        <v>1260</v>
      </c>
    </row>
    <row r="5959" spans="1:20" s="19" customFormat="1" ht="15.75" outlineLevel="1" thickBot="1" x14ac:dyDescent="0.3">
      <c r="A5959" s="28" t="s">
        <v>1081</v>
      </c>
      <c r="C5959" s="20" t="s">
        <v>1237</v>
      </c>
      <c r="E5959" s="104" t="s">
        <v>1266</v>
      </c>
      <c r="F5959" s="29"/>
      <c r="G5959" s="30"/>
      <c r="H5959" s="41">
        <f>SUBTOTAL(9,H5947:H5958)</f>
        <v>11882.37</v>
      </c>
      <c r="I5959" s="29"/>
      <c r="J5959" s="30">
        <f t="shared" si="1995"/>
        <v>0</v>
      </c>
      <c r="K5959" s="41">
        <f>SUBTOTAL(9,K5947:K5958)</f>
        <v>6199.4980000000005</v>
      </c>
      <c r="L5959" s="41">
        <f t="shared" si="1987"/>
        <v>-5682.87</v>
      </c>
      <c r="O5959" s="32" t="str">
        <f>LEFT(A5959,5)</f>
        <v>E3912</v>
      </c>
      <c r="P5959" s="318">
        <f>-L5959/2</f>
        <v>2841.4349999999999</v>
      </c>
    </row>
    <row r="5960" spans="1:20" ht="15.75" outlineLevel="2" thickTop="1" x14ac:dyDescent="0.25">
      <c r="A5960" t="s">
        <v>479</v>
      </c>
      <c r="B5960" t="str">
        <f t="shared" ref="B5960:B5971" si="2002">CONCATENATE(A5960,"-",MONTH(E5960))</f>
        <v>E3912 GEN Computer Eq, Snoqualmie 2-1</v>
      </c>
      <c r="C5960" s="19" t="s">
        <v>1230</v>
      </c>
      <c r="E5960" s="27">
        <v>43131</v>
      </c>
      <c r="F5960" s="249">
        <v>46768.12</v>
      </c>
      <c r="G5960" s="67">
        <v>0.2</v>
      </c>
      <c r="H5960" s="250">
        <v>779.47</v>
      </c>
      <c r="I5960" s="249">
        <f t="shared" ref="I5960:I5971" si="2003">VLOOKUP(CONCATENATE(A5960,"-12"),$B$6:$F$7816,5,FALSE)</f>
        <v>23384.06</v>
      </c>
      <c r="J5960" s="67">
        <f t="shared" si="1995"/>
        <v>0.2</v>
      </c>
      <c r="K5960" s="259">
        <f t="shared" ref="K5960:K5971" si="2004">I5960*J5960/12</f>
        <v>389.73433333333338</v>
      </c>
      <c r="L5960" s="250">
        <f t="shared" si="1987"/>
        <v>-389.74</v>
      </c>
      <c r="M5960" s="19" t="s">
        <v>1260</v>
      </c>
      <c r="O5960" s="32" t="str">
        <f t="shared" ref="O5960:O5971" si="2005">LEFT(A5960,4)</f>
        <v>E391</v>
      </c>
      <c r="P5960" s="318"/>
      <c r="T5960" s="19" t="s">
        <v>1260</v>
      </c>
    </row>
    <row r="5961" spans="1:20" outlineLevel="2" x14ac:dyDescent="0.25">
      <c r="A5961" t="s">
        <v>479</v>
      </c>
      <c r="B5961" t="str">
        <f t="shared" si="2002"/>
        <v>E3912 GEN Computer Eq, Snoqualmie 2-2</v>
      </c>
      <c r="C5961" s="19" t="s">
        <v>1230</v>
      </c>
      <c r="E5961" s="27">
        <v>43159</v>
      </c>
      <c r="F5961" s="249">
        <v>46768.12</v>
      </c>
      <c r="G5961" s="67">
        <v>0.2</v>
      </c>
      <c r="H5961" s="250">
        <v>779.47</v>
      </c>
      <c r="I5961" s="249">
        <f t="shared" si="2003"/>
        <v>23384.06</v>
      </c>
      <c r="J5961" s="67">
        <f t="shared" si="1995"/>
        <v>0.2</v>
      </c>
      <c r="K5961" s="259">
        <f t="shared" si="2004"/>
        <v>389.73433333333338</v>
      </c>
      <c r="L5961" s="250">
        <f t="shared" si="1987"/>
        <v>-389.74</v>
      </c>
      <c r="M5961" s="19" t="s">
        <v>1260</v>
      </c>
      <c r="O5961" s="32" t="str">
        <f t="shared" si="2005"/>
        <v>E391</v>
      </c>
      <c r="P5961" s="318"/>
      <c r="T5961" s="19" t="s">
        <v>1260</v>
      </c>
    </row>
    <row r="5962" spans="1:20" outlineLevel="2" x14ac:dyDescent="0.25">
      <c r="A5962" t="s">
        <v>479</v>
      </c>
      <c r="B5962" t="str">
        <f t="shared" si="2002"/>
        <v>E3912 GEN Computer Eq, Snoqualmie 2-3</v>
      </c>
      <c r="C5962" s="19" t="s">
        <v>1230</v>
      </c>
      <c r="E5962" s="27">
        <v>43190</v>
      </c>
      <c r="F5962" s="249">
        <v>46768.12</v>
      </c>
      <c r="G5962" s="67">
        <v>0.2</v>
      </c>
      <c r="H5962" s="250">
        <v>779.47</v>
      </c>
      <c r="I5962" s="249">
        <f t="shared" si="2003"/>
        <v>23384.06</v>
      </c>
      <c r="J5962" s="67">
        <f t="shared" si="1995"/>
        <v>0.2</v>
      </c>
      <c r="K5962" s="259">
        <f t="shared" si="2004"/>
        <v>389.73433333333338</v>
      </c>
      <c r="L5962" s="250">
        <f t="shared" si="1987"/>
        <v>-389.74</v>
      </c>
      <c r="M5962" s="19" t="s">
        <v>1260</v>
      </c>
      <c r="O5962" s="32" t="str">
        <f t="shared" si="2005"/>
        <v>E391</v>
      </c>
      <c r="P5962" s="318"/>
      <c r="T5962" s="19" t="s">
        <v>1260</v>
      </c>
    </row>
    <row r="5963" spans="1:20" outlineLevel="2" x14ac:dyDescent="0.25">
      <c r="A5963" t="s">
        <v>479</v>
      </c>
      <c r="B5963" t="str">
        <f t="shared" si="2002"/>
        <v>E3912 GEN Computer Eq, Snoqualmie 2-4</v>
      </c>
      <c r="C5963" s="19" t="s">
        <v>1230</v>
      </c>
      <c r="E5963" s="27">
        <v>43220</v>
      </c>
      <c r="F5963" s="249">
        <v>46768.12</v>
      </c>
      <c r="G5963" s="67">
        <v>0.2</v>
      </c>
      <c r="H5963" s="250">
        <v>779.47</v>
      </c>
      <c r="I5963" s="249">
        <f t="shared" si="2003"/>
        <v>23384.06</v>
      </c>
      <c r="J5963" s="67">
        <f t="shared" si="1995"/>
        <v>0.2</v>
      </c>
      <c r="K5963" s="259">
        <f t="shared" si="2004"/>
        <v>389.73433333333338</v>
      </c>
      <c r="L5963" s="250">
        <f t="shared" si="1987"/>
        <v>-389.74</v>
      </c>
      <c r="M5963" s="19" t="s">
        <v>1260</v>
      </c>
      <c r="O5963" s="32" t="str">
        <f t="shared" si="2005"/>
        <v>E391</v>
      </c>
      <c r="P5963" s="318"/>
      <c r="T5963" s="19" t="s">
        <v>1260</v>
      </c>
    </row>
    <row r="5964" spans="1:20" outlineLevel="2" x14ac:dyDescent="0.25">
      <c r="A5964" t="s">
        <v>479</v>
      </c>
      <c r="B5964" t="str">
        <f t="shared" si="2002"/>
        <v>E3912 GEN Computer Eq, Snoqualmie 2-5</v>
      </c>
      <c r="C5964" s="19" t="s">
        <v>1230</v>
      </c>
      <c r="E5964" s="27">
        <v>43251</v>
      </c>
      <c r="F5964" s="249">
        <v>46768.12</v>
      </c>
      <c r="G5964" s="67">
        <v>0.2</v>
      </c>
      <c r="H5964" s="250">
        <v>779.47</v>
      </c>
      <c r="I5964" s="249">
        <f t="shared" si="2003"/>
        <v>23384.06</v>
      </c>
      <c r="J5964" s="67">
        <f t="shared" si="1995"/>
        <v>0.2</v>
      </c>
      <c r="K5964" s="259">
        <f t="shared" si="2004"/>
        <v>389.73433333333338</v>
      </c>
      <c r="L5964" s="250">
        <f t="shared" si="1987"/>
        <v>-389.74</v>
      </c>
      <c r="M5964" s="19" t="s">
        <v>1260</v>
      </c>
      <c r="O5964" s="32" t="str">
        <f t="shared" si="2005"/>
        <v>E391</v>
      </c>
      <c r="P5964" s="318"/>
      <c r="T5964" s="19" t="s">
        <v>1260</v>
      </c>
    </row>
    <row r="5965" spans="1:20" outlineLevel="2" x14ac:dyDescent="0.25">
      <c r="A5965" t="s">
        <v>479</v>
      </c>
      <c r="B5965" t="str">
        <f t="shared" si="2002"/>
        <v>E3912 GEN Computer Eq, Snoqualmie 2-6</v>
      </c>
      <c r="C5965" s="19" t="s">
        <v>1230</v>
      </c>
      <c r="E5965" s="27">
        <v>43281</v>
      </c>
      <c r="F5965" s="249">
        <v>46768.12</v>
      </c>
      <c r="G5965" s="67">
        <v>0.2</v>
      </c>
      <c r="H5965" s="250">
        <v>779.47</v>
      </c>
      <c r="I5965" s="249">
        <f t="shared" si="2003"/>
        <v>23384.06</v>
      </c>
      <c r="J5965" s="67">
        <f t="shared" si="1995"/>
        <v>0.2</v>
      </c>
      <c r="K5965" s="259">
        <f t="shared" si="2004"/>
        <v>389.73433333333338</v>
      </c>
      <c r="L5965" s="250">
        <f t="shared" si="1987"/>
        <v>-389.74</v>
      </c>
      <c r="M5965" s="19" t="s">
        <v>1260</v>
      </c>
      <c r="O5965" s="32" t="str">
        <f t="shared" si="2005"/>
        <v>E391</v>
      </c>
      <c r="P5965" s="318"/>
      <c r="T5965" s="19" t="s">
        <v>1260</v>
      </c>
    </row>
    <row r="5966" spans="1:20" outlineLevel="2" x14ac:dyDescent="0.25">
      <c r="A5966" t="s">
        <v>479</v>
      </c>
      <c r="B5966" t="str">
        <f t="shared" si="2002"/>
        <v>E3912 GEN Computer Eq, Snoqualmie 2-7</v>
      </c>
      <c r="C5966" s="19" t="s">
        <v>1230</v>
      </c>
      <c r="E5966" s="27">
        <v>43312</v>
      </c>
      <c r="F5966" s="249">
        <v>46768.12</v>
      </c>
      <c r="G5966" s="67">
        <v>0.2</v>
      </c>
      <c r="H5966" s="250">
        <v>779.47</v>
      </c>
      <c r="I5966" s="249">
        <f t="shared" si="2003"/>
        <v>23384.06</v>
      </c>
      <c r="J5966" s="67">
        <f t="shared" si="1995"/>
        <v>0.2</v>
      </c>
      <c r="K5966" s="259">
        <f t="shared" si="2004"/>
        <v>389.73433333333338</v>
      </c>
      <c r="L5966" s="250">
        <f t="shared" si="1987"/>
        <v>-389.74</v>
      </c>
      <c r="M5966" s="19" t="s">
        <v>1260</v>
      </c>
      <c r="O5966" s="32" t="str">
        <f t="shared" si="2005"/>
        <v>E391</v>
      </c>
      <c r="P5966" s="318"/>
      <c r="T5966" s="19" t="s">
        <v>1260</v>
      </c>
    </row>
    <row r="5967" spans="1:20" outlineLevel="2" x14ac:dyDescent="0.25">
      <c r="A5967" t="s">
        <v>479</v>
      </c>
      <c r="B5967" t="str">
        <f t="shared" si="2002"/>
        <v>E3912 GEN Computer Eq, Snoqualmie 2-8</v>
      </c>
      <c r="C5967" s="19" t="s">
        <v>1230</v>
      </c>
      <c r="E5967" s="27">
        <v>43343</v>
      </c>
      <c r="F5967" s="249">
        <v>46768.12</v>
      </c>
      <c r="G5967" s="67">
        <v>0.2</v>
      </c>
      <c r="H5967" s="250">
        <v>779.47</v>
      </c>
      <c r="I5967" s="249">
        <f t="shared" si="2003"/>
        <v>23384.06</v>
      </c>
      <c r="J5967" s="67">
        <f t="shared" si="1995"/>
        <v>0.2</v>
      </c>
      <c r="K5967" s="259">
        <f t="shared" si="2004"/>
        <v>389.73433333333338</v>
      </c>
      <c r="L5967" s="250">
        <f t="shared" si="1987"/>
        <v>-389.74</v>
      </c>
      <c r="M5967" s="19" t="s">
        <v>1260</v>
      </c>
      <c r="O5967" s="32" t="str">
        <f t="shared" si="2005"/>
        <v>E391</v>
      </c>
      <c r="P5967" s="318"/>
      <c r="T5967" s="19" t="s">
        <v>1260</v>
      </c>
    </row>
    <row r="5968" spans="1:20" outlineLevel="2" x14ac:dyDescent="0.25">
      <c r="A5968" t="s">
        <v>479</v>
      </c>
      <c r="B5968" t="str">
        <f t="shared" si="2002"/>
        <v>E3912 GEN Computer Eq, Snoqualmie 2-9</v>
      </c>
      <c r="C5968" s="19" t="s">
        <v>1230</v>
      </c>
      <c r="E5968" s="27">
        <v>43373</v>
      </c>
      <c r="F5968" s="249">
        <v>46768.12</v>
      </c>
      <c r="G5968" s="67">
        <v>0.2</v>
      </c>
      <c r="H5968" s="250">
        <v>779.47</v>
      </c>
      <c r="I5968" s="249">
        <f t="shared" si="2003"/>
        <v>23384.06</v>
      </c>
      <c r="J5968" s="67">
        <f t="shared" si="1995"/>
        <v>0.2</v>
      </c>
      <c r="K5968" s="259">
        <f t="shared" si="2004"/>
        <v>389.73433333333338</v>
      </c>
      <c r="L5968" s="250">
        <f t="shared" si="1987"/>
        <v>-389.74</v>
      </c>
      <c r="M5968" s="19" t="s">
        <v>1260</v>
      </c>
      <c r="O5968" s="32" t="str">
        <f t="shared" si="2005"/>
        <v>E391</v>
      </c>
      <c r="P5968" s="318"/>
      <c r="T5968" s="19" t="s">
        <v>1260</v>
      </c>
    </row>
    <row r="5969" spans="1:20" outlineLevel="2" x14ac:dyDescent="0.25">
      <c r="A5969" t="s">
        <v>479</v>
      </c>
      <c r="B5969" t="str">
        <f t="shared" si="2002"/>
        <v>E3912 GEN Computer Eq, Snoqualmie 2-10</v>
      </c>
      <c r="C5969" s="19" t="s">
        <v>1230</v>
      </c>
      <c r="E5969" s="27">
        <v>43404</v>
      </c>
      <c r="F5969" s="249">
        <v>46768.12</v>
      </c>
      <c r="G5969" s="67">
        <v>0.2</v>
      </c>
      <c r="H5969" s="250">
        <v>779.47</v>
      </c>
      <c r="I5969" s="249">
        <f t="shared" si="2003"/>
        <v>23384.06</v>
      </c>
      <c r="J5969" s="67">
        <f t="shared" si="1995"/>
        <v>0.2</v>
      </c>
      <c r="K5969" s="259">
        <f t="shared" si="2004"/>
        <v>389.73433333333338</v>
      </c>
      <c r="L5969" s="250">
        <f t="shared" si="1987"/>
        <v>-389.74</v>
      </c>
      <c r="M5969" s="19" t="s">
        <v>1260</v>
      </c>
      <c r="O5969" s="32" t="str">
        <f t="shared" si="2005"/>
        <v>E391</v>
      </c>
      <c r="P5969" s="318"/>
      <c r="T5969" s="19" t="s">
        <v>1260</v>
      </c>
    </row>
    <row r="5970" spans="1:20" outlineLevel="2" x14ac:dyDescent="0.25">
      <c r="A5970" t="s">
        <v>479</v>
      </c>
      <c r="B5970" t="str">
        <f t="shared" si="2002"/>
        <v>E3912 GEN Computer Eq, Snoqualmie 2-11</v>
      </c>
      <c r="C5970" s="19" t="s">
        <v>1230</v>
      </c>
      <c r="E5970" s="27">
        <v>43434</v>
      </c>
      <c r="F5970" s="249">
        <v>46768.12</v>
      </c>
      <c r="G5970" s="67">
        <v>0.2</v>
      </c>
      <c r="H5970" s="250">
        <v>779.47</v>
      </c>
      <c r="I5970" s="249">
        <f t="shared" si="2003"/>
        <v>23384.06</v>
      </c>
      <c r="J5970" s="67">
        <f t="shared" si="1995"/>
        <v>0.2</v>
      </c>
      <c r="K5970" s="259">
        <f t="shared" si="2004"/>
        <v>389.73433333333338</v>
      </c>
      <c r="L5970" s="250">
        <f t="shared" si="1987"/>
        <v>-389.74</v>
      </c>
      <c r="M5970" s="19" t="s">
        <v>1260</v>
      </c>
      <c r="O5970" s="32" t="str">
        <f t="shared" si="2005"/>
        <v>E391</v>
      </c>
      <c r="P5970" s="318"/>
      <c r="T5970" s="19" t="s">
        <v>1260</v>
      </c>
    </row>
    <row r="5971" spans="1:20" outlineLevel="2" x14ac:dyDescent="0.25">
      <c r="A5971" t="s">
        <v>479</v>
      </c>
      <c r="B5971" t="str">
        <f t="shared" si="2002"/>
        <v>E3912 GEN Computer Eq, Snoqualmie 2-12</v>
      </c>
      <c r="C5971" s="19" t="s">
        <v>1230</v>
      </c>
      <c r="E5971" s="27">
        <v>43465</v>
      </c>
      <c r="F5971" s="249">
        <v>23384.06</v>
      </c>
      <c r="G5971" s="67">
        <v>0.2</v>
      </c>
      <c r="H5971" s="250">
        <v>389.73</v>
      </c>
      <c r="I5971" s="249">
        <f t="shared" si="2003"/>
        <v>23384.06</v>
      </c>
      <c r="J5971" s="67">
        <f t="shared" si="1995"/>
        <v>0.2</v>
      </c>
      <c r="K5971" s="259">
        <f t="shared" si="2004"/>
        <v>389.73433333333338</v>
      </c>
      <c r="L5971" s="250">
        <f t="shared" si="1987"/>
        <v>0</v>
      </c>
      <c r="M5971" s="19" t="s">
        <v>1260</v>
      </c>
      <c r="O5971" s="32" t="str">
        <f t="shared" si="2005"/>
        <v>E391</v>
      </c>
      <c r="P5971" s="318"/>
      <c r="T5971" s="19" t="s">
        <v>1260</v>
      </c>
    </row>
    <row r="5972" spans="1:20" s="19" customFormat="1" ht="15.75" outlineLevel="1" thickBot="1" x14ac:dyDescent="0.3">
      <c r="A5972" s="28" t="s">
        <v>1082</v>
      </c>
      <c r="C5972" s="20" t="s">
        <v>1237</v>
      </c>
      <c r="E5972" s="104" t="s">
        <v>1266</v>
      </c>
      <c r="F5972" s="29"/>
      <c r="G5972" s="30"/>
      <c r="H5972" s="41">
        <f>SUBTOTAL(9,H5960:H5971)</f>
        <v>8963.9000000000015</v>
      </c>
      <c r="I5972" s="29"/>
      <c r="J5972" s="30">
        <f t="shared" si="1995"/>
        <v>0</v>
      </c>
      <c r="K5972" s="41">
        <f>SUBTOTAL(9,K5960:K5971)</f>
        <v>4676.8120000000008</v>
      </c>
      <c r="L5972" s="41">
        <f t="shared" ref="L5972:L6035" si="2006">ROUND(K5972-H5972,2)</f>
        <v>-4287.09</v>
      </c>
      <c r="O5972" s="32" t="str">
        <f>LEFT(A5972,5)</f>
        <v>E3912</v>
      </c>
      <c r="P5972" s="318">
        <f>-L5972/2</f>
        <v>2143.5450000000001</v>
      </c>
    </row>
    <row r="5973" spans="1:20" ht="15.75" outlineLevel="2" thickTop="1" x14ac:dyDescent="0.25">
      <c r="A5973" t="s">
        <v>480</v>
      </c>
      <c r="B5973" t="str">
        <f t="shared" ref="B5973:B5984" si="2007">CONCATENATE(A5973,"-",MONTH(E5973))</f>
        <v>E3912 GEN Computer Eq, WHH #2-3-1</v>
      </c>
      <c r="C5973" s="19" t="s">
        <v>1230</v>
      </c>
      <c r="E5973" s="27">
        <v>43131</v>
      </c>
      <c r="F5973" s="249">
        <v>71743.63</v>
      </c>
      <c r="G5973" s="67">
        <v>0.2</v>
      </c>
      <c r="H5973" s="250">
        <v>1195.73</v>
      </c>
      <c r="I5973" s="249">
        <f t="shared" ref="I5973:I5984" si="2008">VLOOKUP(CONCATENATE(A5973,"-12"),$B$6:$F$7816,5,FALSE)</f>
        <v>71743.63</v>
      </c>
      <c r="J5973" s="67">
        <f t="shared" si="1995"/>
        <v>0.2</v>
      </c>
      <c r="K5973" s="259">
        <f t="shared" ref="K5973:K5984" si="2009">I5973*J5973/12</f>
        <v>1195.7271666666668</v>
      </c>
      <c r="L5973" s="250">
        <f t="shared" si="2006"/>
        <v>0</v>
      </c>
      <c r="M5973" s="19" t="s">
        <v>1260</v>
      </c>
      <c r="O5973" s="32" t="str">
        <f t="shared" ref="O5973:O5984" si="2010">LEFT(A5973,4)</f>
        <v>E391</v>
      </c>
      <c r="P5973" s="318"/>
      <c r="T5973" s="19" t="s">
        <v>1260</v>
      </c>
    </row>
    <row r="5974" spans="1:20" outlineLevel="2" x14ac:dyDescent="0.25">
      <c r="A5974" t="s">
        <v>480</v>
      </c>
      <c r="B5974" t="str">
        <f t="shared" si="2007"/>
        <v>E3912 GEN Computer Eq, WHH #2-3-2</v>
      </c>
      <c r="C5974" s="19" t="s">
        <v>1230</v>
      </c>
      <c r="E5974" s="27">
        <v>43159</v>
      </c>
      <c r="F5974" s="249">
        <v>71743.63</v>
      </c>
      <c r="G5974" s="67">
        <v>0.2</v>
      </c>
      <c r="H5974" s="250">
        <v>1195.73</v>
      </c>
      <c r="I5974" s="249">
        <f t="shared" si="2008"/>
        <v>71743.63</v>
      </c>
      <c r="J5974" s="67">
        <f t="shared" si="1995"/>
        <v>0.2</v>
      </c>
      <c r="K5974" s="259">
        <f t="shared" si="2009"/>
        <v>1195.7271666666668</v>
      </c>
      <c r="L5974" s="250">
        <f t="shared" si="2006"/>
        <v>0</v>
      </c>
      <c r="M5974" s="19" t="s">
        <v>1260</v>
      </c>
      <c r="O5974" s="32" t="str">
        <f t="shared" si="2010"/>
        <v>E391</v>
      </c>
      <c r="P5974" s="318"/>
      <c r="T5974" s="19" t="s">
        <v>1260</v>
      </c>
    </row>
    <row r="5975" spans="1:20" outlineLevel="2" x14ac:dyDescent="0.25">
      <c r="A5975" t="s">
        <v>480</v>
      </c>
      <c r="B5975" t="str">
        <f t="shared" si="2007"/>
        <v>E3912 GEN Computer Eq, WHH #2-3-3</v>
      </c>
      <c r="C5975" s="19" t="s">
        <v>1230</v>
      </c>
      <c r="E5975" s="27">
        <v>43190</v>
      </c>
      <c r="F5975" s="249">
        <v>71743.63</v>
      </c>
      <c r="G5975" s="67">
        <v>0.2</v>
      </c>
      <c r="H5975" s="250">
        <v>1195.73</v>
      </c>
      <c r="I5975" s="249">
        <f t="shared" si="2008"/>
        <v>71743.63</v>
      </c>
      <c r="J5975" s="67">
        <f t="shared" si="1995"/>
        <v>0.2</v>
      </c>
      <c r="K5975" s="259">
        <f t="shared" si="2009"/>
        <v>1195.7271666666668</v>
      </c>
      <c r="L5975" s="250">
        <f t="shared" si="2006"/>
        <v>0</v>
      </c>
      <c r="M5975" s="19" t="s">
        <v>1260</v>
      </c>
      <c r="O5975" s="32" t="str">
        <f t="shared" si="2010"/>
        <v>E391</v>
      </c>
      <c r="P5975" s="318"/>
      <c r="T5975" s="19" t="s">
        <v>1260</v>
      </c>
    </row>
    <row r="5976" spans="1:20" outlineLevel="2" x14ac:dyDescent="0.25">
      <c r="A5976" t="s">
        <v>480</v>
      </c>
      <c r="B5976" t="str">
        <f t="shared" si="2007"/>
        <v>E3912 GEN Computer Eq, WHH #2-3-4</v>
      </c>
      <c r="C5976" s="19" t="s">
        <v>1230</v>
      </c>
      <c r="E5976" s="27">
        <v>43220</v>
      </c>
      <c r="F5976" s="249">
        <v>71743.63</v>
      </c>
      <c r="G5976" s="67">
        <v>0.2</v>
      </c>
      <c r="H5976" s="250">
        <v>1195.73</v>
      </c>
      <c r="I5976" s="249">
        <f t="shared" si="2008"/>
        <v>71743.63</v>
      </c>
      <c r="J5976" s="67">
        <f t="shared" si="1995"/>
        <v>0.2</v>
      </c>
      <c r="K5976" s="259">
        <f t="shared" si="2009"/>
        <v>1195.7271666666668</v>
      </c>
      <c r="L5976" s="250">
        <f t="shared" si="2006"/>
        <v>0</v>
      </c>
      <c r="M5976" s="19" t="s">
        <v>1260</v>
      </c>
      <c r="O5976" s="32" t="str">
        <f t="shared" si="2010"/>
        <v>E391</v>
      </c>
      <c r="P5976" s="318"/>
      <c r="T5976" s="19" t="s">
        <v>1260</v>
      </c>
    </row>
    <row r="5977" spans="1:20" outlineLevel="2" x14ac:dyDescent="0.25">
      <c r="A5977" t="s">
        <v>480</v>
      </c>
      <c r="B5977" t="str">
        <f t="shared" si="2007"/>
        <v>E3912 GEN Computer Eq, WHH #2-3-5</v>
      </c>
      <c r="C5977" s="19" t="s">
        <v>1230</v>
      </c>
      <c r="E5977" s="27">
        <v>43251</v>
      </c>
      <c r="F5977" s="249">
        <v>71743.63</v>
      </c>
      <c r="G5977" s="67">
        <v>0.2</v>
      </c>
      <c r="H5977" s="250">
        <v>1195.73</v>
      </c>
      <c r="I5977" s="249">
        <f t="shared" si="2008"/>
        <v>71743.63</v>
      </c>
      <c r="J5977" s="67">
        <f t="shared" si="1995"/>
        <v>0.2</v>
      </c>
      <c r="K5977" s="259">
        <f t="shared" si="2009"/>
        <v>1195.7271666666668</v>
      </c>
      <c r="L5977" s="250">
        <f t="shared" si="2006"/>
        <v>0</v>
      </c>
      <c r="M5977" s="19" t="s">
        <v>1260</v>
      </c>
      <c r="O5977" s="32" t="str">
        <f t="shared" si="2010"/>
        <v>E391</v>
      </c>
      <c r="P5977" s="318"/>
      <c r="T5977" s="19" t="s">
        <v>1260</v>
      </c>
    </row>
    <row r="5978" spans="1:20" outlineLevel="2" x14ac:dyDescent="0.25">
      <c r="A5978" t="s">
        <v>480</v>
      </c>
      <c r="B5978" t="str">
        <f t="shared" si="2007"/>
        <v>E3912 GEN Computer Eq, WHH #2-3-6</v>
      </c>
      <c r="C5978" s="19" t="s">
        <v>1230</v>
      </c>
      <c r="E5978" s="27">
        <v>43281</v>
      </c>
      <c r="F5978" s="249">
        <v>71743.63</v>
      </c>
      <c r="G5978" s="67">
        <v>0.2</v>
      </c>
      <c r="H5978" s="250">
        <v>1195.73</v>
      </c>
      <c r="I5978" s="249">
        <f t="shared" si="2008"/>
        <v>71743.63</v>
      </c>
      <c r="J5978" s="67">
        <f t="shared" si="1995"/>
        <v>0.2</v>
      </c>
      <c r="K5978" s="259">
        <f t="shared" si="2009"/>
        <v>1195.7271666666668</v>
      </c>
      <c r="L5978" s="250">
        <f t="shared" si="2006"/>
        <v>0</v>
      </c>
      <c r="M5978" s="19" t="s">
        <v>1260</v>
      </c>
      <c r="O5978" s="32" t="str">
        <f t="shared" si="2010"/>
        <v>E391</v>
      </c>
      <c r="P5978" s="318"/>
      <c r="T5978" s="19" t="s">
        <v>1260</v>
      </c>
    </row>
    <row r="5979" spans="1:20" outlineLevel="2" x14ac:dyDescent="0.25">
      <c r="A5979" t="s">
        <v>480</v>
      </c>
      <c r="B5979" t="str">
        <f t="shared" si="2007"/>
        <v>E3912 GEN Computer Eq, WHH #2-3-7</v>
      </c>
      <c r="C5979" s="19" t="s">
        <v>1230</v>
      </c>
      <c r="E5979" s="27">
        <v>43312</v>
      </c>
      <c r="F5979" s="249">
        <v>71743.63</v>
      </c>
      <c r="G5979" s="67">
        <v>0.2</v>
      </c>
      <c r="H5979" s="250">
        <v>1195.73</v>
      </c>
      <c r="I5979" s="249">
        <f t="shared" si="2008"/>
        <v>71743.63</v>
      </c>
      <c r="J5979" s="67">
        <f t="shared" si="1995"/>
        <v>0.2</v>
      </c>
      <c r="K5979" s="259">
        <f t="shared" si="2009"/>
        <v>1195.7271666666668</v>
      </c>
      <c r="L5979" s="250">
        <f t="shared" si="2006"/>
        <v>0</v>
      </c>
      <c r="M5979" s="19" t="s">
        <v>1260</v>
      </c>
      <c r="O5979" s="32" t="str">
        <f t="shared" si="2010"/>
        <v>E391</v>
      </c>
      <c r="P5979" s="318"/>
      <c r="T5979" s="19" t="s">
        <v>1260</v>
      </c>
    </row>
    <row r="5980" spans="1:20" outlineLevel="2" x14ac:dyDescent="0.25">
      <c r="A5980" t="s">
        <v>480</v>
      </c>
      <c r="B5980" t="str">
        <f t="shared" si="2007"/>
        <v>E3912 GEN Computer Eq, WHH #2-3-8</v>
      </c>
      <c r="C5980" s="19" t="s">
        <v>1230</v>
      </c>
      <c r="E5980" s="27">
        <v>43343</v>
      </c>
      <c r="F5980" s="249">
        <v>71743.63</v>
      </c>
      <c r="G5980" s="67">
        <v>0.2</v>
      </c>
      <c r="H5980" s="250">
        <v>1195.73</v>
      </c>
      <c r="I5980" s="249">
        <f t="shared" si="2008"/>
        <v>71743.63</v>
      </c>
      <c r="J5980" s="67">
        <f t="shared" si="1995"/>
        <v>0.2</v>
      </c>
      <c r="K5980" s="259">
        <f t="shared" si="2009"/>
        <v>1195.7271666666668</v>
      </c>
      <c r="L5980" s="250">
        <f t="shared" si="2006"/>
        <v>0</v>
      </c>
      <c r="M5980" s="19" t="s">
        <v>1260</v>
      </c>
      <c r="O5980" s="32" t="str">
        <f t="shared" si="2010"/>
        <v>E391</v>
      </c>
      <c r="P5980" s="318"/>
      <c r="T5980" s="19" t="s">
        <v>1260</v>
      </c>
    </row>
    <row r="5981" spans="1:20" outlineLevel="2" x14ac:dyDescent="0.25">
      <c r="A5981" t="s">
        <v>480</v>
      </c>
      <c r="B5981" t="str">
        <f t="shared" si="2007"/>
        <v>E3912 GEN Computer Eq, WHH #2-3-9</v>
      </c>
      <c r="C5981" s="19" t="s">
        <v>1230</v>
      </c>
      <c r="E5981" s="27">
        <v>43373</v>
      </c>
      <c r="F5981" s="249">
        <v>71743.63</v>
      </c>
      <c r="G5981" s="67">
        <v>0.2</v>
      </c>
      <c r="H5981" s="250">
        <v>1195.73</v>
      </c>
      <c r="I5981" s="249">
        <f t="shared" si="2008"/>
        <v>71743.63</v>
      </c>
      <c r="J5981" s="67">
        <f t="shared" si="1995"/>
        <v>0.2</v>
      </c>
      <c r="K5981" s="259">
        <f t="shared" si="2009"/>
        <v>1195.7271666666668</v>
      </c>
      <c r="L5981" s="250">
        <f t="shared" si="2006"/>
        <v>0</v>
      </c>
      <c r="M5981" s="19" t="s">
        <v>1260</v>
      </c>
      <c r="O5981" s="32" t="str">
        <f t="shared" si="2010"/>
        <v>E391</v>
      </c>
      <c r="P5981" s="318"/>
      <c r="T5981" s="19" t="s">
        <v>1260</v>
      </c>
    </row>
    <row r="5982" spans="1:20" outlineLevel="2" x14ac:dyDescent="0.25">
      <c r="A5982" t="s">
        <v>480</v>
      </c>
      <c r="B5982" t="str">
        <f t="shared" si="2007"/>
        <v>E3912 GEN Computer Eq, WHH #2-3-10</v>
      </c>
      <c r="C5982" s="19" t="s">
        <v>1230</v>
      </c>
      <c r="E5982" s="27">
        <v>43404</v>
      </c>
      <c r="F5982" s="249">
        <v>71743.63</v>
      </c>
      <c r="G5982" s="67">
        <v>0.2</v>
      </c>
      <c r="H5982" s="250">
        <v>1195.73</v>
      </c>
      <c r="I5982" s="249">
        <f t="shared" si="2008"/>
        <v>71743.63</v>
      </c>
      <c r="J5982" s="67">
        <f t="shared" si="1995"/>
        <v>0.2</v>
      </c>
      <c r="K5982" s="259">
        <f t="shared" si="2009"/>
        <v>1195.7271666666668</v>
      </c>
      <c r="L5982" s="250">
        <f t="shared" si="2006"/>
        <v>0</v>
      </c>
      <c r="M5982" s="19" t="s">
        <v>1260</v>
      </c>
      <c r="O5982" s="32" t="str">
        <f t="shared" si="2010"/>
        <v>E391</v>
      </c>
      <c r="P5982" s="318"/>
      <c r="T5982" s="19" t="s">
        <v>1260</v>
      </c>
    </row>
    <row r="5983" spans="1:20" outlineLevel="2" x14ac:dyDescent="0.25">
      <c r="A5983" t="s">
        <v>480</v>
      </c>
      <c r="B5983" t="str">
        <f t="shared" si="2007"/>
        <v>E3912 GEN Computer Eq, WHH #2-3-11</v>
      </c>
      <c r="C5983" s="19" t="s">
        <v>1230</v>
      </c>
      <c r="E5983" s="27">
        <v>43434</v>
      </c>
      <c r="F5983" s="249">
        <v>71743.63</v>
      </c>
      <c r="G5983" s="67">
        <v>0.2</v>
      </c>
      <c r="H5983" s="250">
        <v>1195.73</v>
      </c>
      <c r="I5983" s="249">
        <f t="shared" si="2008"/>
        <v>71743.63</v>
      </c>
      <c r="J5983" s="67">
        <f t="shared" si="1995"/>
        <v>0.2</v>
      </c>
      <c r="K5983" s="259">
        <f t="shared" si="2009"/>
        <v>1195.7271666666668</v>
      </c>
      <c r="L5983" s="250">
        <f t="shared" si="2006"/>
        <v>0</v>
      </c>
      <c r="M5983" s="19" t="s">
        <v>1260</v>
      </c>
      <c r="O5983" s="32" t="str">
        <f t="shared" si="2010"/>
        <v>E391</v>
      </c>
      <c r="P5983" s="318"/>
      <c r="T5983" s="19" t="s">
        <v>1260</v>
      </c>
    </row>
    <row r="5984" spans="1:20" outlineLevel="2" x14ac:dyDescent="0.25">
      <c r="A5984" t="s">
        <v>480</v>
      </c>
      <c r="B5984" t="str">
        <f t="shared" si="2007"/>
        <v>E3912 GEN Computer Eq, WHH #2-3-12</v>
      </c>
      <c r="C5984" s="19" t="s">
        <v>1230</v>
      </c>
      <c r="E5984" s="27">
        <v>43465</v>
      </c>
      <c r="F5984" s="249">
        <v>71743.63</v>
      </c>
      <c r="G5984" s="67">
        <v>0.2</v>
      </c>
      <c r="H5984" s="250">
        <v>1195.73</v>
      </c>
      <c r="I5984" s="249">
        <f t="shared" si="2008"/>
        <v>71743.63</v>
      </c>
      <c r="J5984" s="67">
        <f t="shared" si="1995"/>
        <v>0.2</v>
      </c>
      <c r="K5984" s="259">
        <f t="shared" si="2009"/>
        <v>1195.7271666666668</v>
      </c>
      <c r="L5984" s="250">
        <f t="shared" si="2006"/>
        <v>0</v>
      </c>
      <c r="M5984" s="19" t="s">
        <v>1260</v>
      </c>
      <c r="O5984" s="32" t="str">
        <f t="shared" si="2010"/>
        <v>E391</v>
      </c>
      <c r="P5984" s="318"/>
      <c r="T5984" s="19" t="s">
        <v>1260</v>
      </c>
    </row>
    <row r="5985" spans="1:20" s="19" customFormat="1" ht="15.75" outlineLevel="1" thickBot="1" x14ac:dyDescent="0.3">
      <c r="A5985" s="28" t="s">
        <v>1083</v>
      </c>
      <c r="C5985" s="20" t="s">
        <v>1237</v>
      </c>
      <c r="E5985" s="104" t="s">
        <v>1266</v>
      </c>
      <c r="F5985" s="29"/>
      <c r="G5985" s="30"/>
      <c r="H5985" s="41">
        <f>SUBTOTAL(9,H5973:H5984)</f>
        <v>14348.759999999997</v>
      </c>
      <c r="I5985" s="29"/>
      <c r="J5985" s="30">
        <f t="shared" si="1995"/>
        <v>0</v>
      </c>
      <c r="K5985" s="41">
        <f>SUBTOTAL(9,K5973:K5984)</f>
        <v>14348.726000000004</v>
      </c>
      <c r="L5985" s="41">
        <f t="shared" si="2006"/>
        <v>-0.03</v>
      </c>
      <c r="O5985" s="32" t="str">
        <f>LEFT(A5985,5)</f>
        <v>E3912</v>
      </c>
      <c r="P5985" s="318">
        <f>-L5985/2</f>
        <v>1.4999999999999999E-2</v>
      </c>
    </row>
    <row r="5986" spans="1:20" ht="15.75" outlineLevel="2" thickTop="1" x14ac:dyDescent="0.25">
      <c r="A5986" t="s">
        <v>481</v>
      </c>
      <c r="B5986" t="str">
        <f t="shared" ref="B5986:B5997" si="2011">CONCATENATE(A5986,"-",MONTH(E5986))</f>
        <v>E3912 GEN Computer Eq, Wild Horse-1</v>
      </c>
      <c r="C5986" s="19" t="s">
        <v>1230</v>
      </c>
      <c r="E5986" s="27">
        <v>43131</v>
      </c>
      <c r="F5986" s="249">
        <v>4880.75</v>
      </c>
      <c r="G5986" s="67">
        <v>0.2</v>
      </c>
      <c r="H5986" s="250">
        <v>81.349999999999994</v>
      </c>
      <c r="I5986" s="249">
        <f t="shared" ref="I5986:I5997" si="2012">VLOOKUP(CONCATENATE(A5986,"-12"),$B$6:$F$7816,5,FALSE)</f>
        <v>4880.75</v>
      </c>
      <c r="J5986" s="67">
        <f t="shared" si="1995"/>
        <v>0.2</v>
      </c>
      <c r="K5986" s="259">
        <f t="shared" ref="K5986:K5997" si="2013">I5986*J5986/12</f>
        <v>81.345833333333346</v>
      </c>
      <c r="L5986" s="250">
        <f t="shared" si="2006"/>
        <v>0</v>
      </c>
      <c r="M5986" s="19" t="s">
        <v>1260</v>
      </c>
      <c r="O5986" s="32" t="str">
        <f t="shared" ref="O5986:O5997" si="2014">LEFT(A5986,4)</f>
        <v>E391</v>
      </c>
      <c r="P5986" s="318"/>
      <c r="T5986" s="19" t="s">
        <v>1260</v>
      </c>
    </row>
    <row r="5987" spans="1:20" outlineLevel="2" x14ac:dyDescent="0.25">
      <c r="A5987" t="s">
        <v>481</v>
      </c>
      <c r="B5987" t="str">
        <f t="shared" si="2011"/>
        <v>E3912 GEN Computer Eq, Wild Horse-2</v>
      </c>
      <c r="C5987" s="19" t="s">
        <v>1230</v>
      </c>
      <c r="E5987" s="27">
        <v>43159</v>
      </c>
      <c r="F5987" s="249">
        <v>4880.75</v>
      </c>
      <c r="G5987" s="67">
        <v>0.2</v>
      </c>
      <c r="H5987" s="250">
        <v>81.349999999999994</v>
      </c>
      <c r="I5987" s="249">
        <f t="shared" si="2012"/>
        <v>4880.75</v>
      </c>
      <c r="J5987" s="67">
        <f t="shared" si="1995"/>
        <v>0.2</v>
      </c>
      <c r="K5987" s="259">
        <f t="shared" si="2013"/>
        <v>81.345833333333346</v>
      </c>
      <c r="L5987" s="250">
        <f t="shared" si="2006"/>
        <v>0</v>
      </c>
      <c r="M5987" s="19" t="s">
        <v>1260</v>
      </c>
      <c r="O5987" s="32" t="str">
        <f t="shared" si="2014"/>
        <v>E391</v>
      </c>
      <c r="P5987" s="318"/>
      <c r="T5987" s="19" t="s">
        <v>1260</v>
      </c>
    </row>
    <row r="5988" spans="1:20" outlineLevel="2" x14ac:dyDescent="0.25">
      <c r="A5988" t="s">
        <v>481</v>
      </c>
      <c r="B5988" t="str">
        <f t="shared" si="2011"/>
        <v>E3912 GEN Computer Eq, Wild Horse-3</v>
      </c>
      <c r="C5988" s="19" t="s">
        <v>1230</v>
      </c>
      <c r="E5988" s="27">
        <v>43190</v>
      </c>
      <c r="F5988" s="249">
        <v>4880.75</v>
      </c>
      <c r="G5988" s="67">
        <v>0.2</v>
      </c>
      <c r="H5988" s="250">
        <v>81.349999999999994</v>
      </c>
      <c r="I5988" s="249">
        <f t="shared" si="2012"/>
        <v>4880.75</v>
      </c>
      <c r="J5988" s="67">
        <f t="shared" si="1995"/>
        <v>0.2</v>
      </c>
      <c r="K5988" s="259">
        <f t="shared" si="2013"/>
        <v>81.345833333333346</v>
      </c>
      <c r="L5988" s="250">
        <f t="shared" si="2006"/>
        <v>0</v>
      </c>
      <c r="M5988" s="19" t="s">
        <v>1260</v>
      </c>
      <c r="O5988" s="32" t="str">
        <f t="shared" si="2014"/>
        <v>E391</v>
      </c>
      <c r="P5988" s="318"/>
      <c r="T5988" s="19" t="s">
        <v>1260</v>
      </c>
    </row>
    <row r="5989" spans="1:20" outlineLevel="2" x14ac:dyDescent="0.25">
      <c r="A5989" t="s">
        <v>481</v>
      </c>
      <c r="B5989" t="str">
        <f t="shared" si="2011"/>
        <v>E3912 GEN Computer Eq, Wild Horse-4</v>
      </c>
      <c r="C5989" s="19" t="s">
        <v>1230</v>
      </c>
      <c r="E5989" s="27">
        <v>43220</v>
      </c>
      <c r="F5989" s="249">
        <v>4880.75</v>
      </c>
      <c r="G5989" s="67">
        <v>0.2</v>
      </c>
      <c r="H5989" s="250">
        <v>81.349999999999994</v>
      </c>
      <c r="I5989" s="249">
        <f t="shared" si="2012"/>
        <v>4880.75</v>
      </c>
      <c r="J5989" s="67">
        <f t="shared" si="1995"/>
        <v>0.2</v>
      </c>
      <c r="K5989" s="259">
        <f t="shared" si="2013"/>
        <v>81.345833333333346</v>
      </c>
      <c r="L5989" s="250">
        <f t="shared" si="2006"/>
        <v>0</v>
      </c>
      <c r="M5989" s="19" t="s">
        <v>1260</v>
      </c>
      <c r="O5989" s="32" t="str">
        <f t="shared" si="2014"/>
        <v>E391</v>
      </c>
      <c r="P5989" s="318"/>
      <c r="T5989" s="19" t="s">
        <v>1260</v>
      </c>
    </row>
    <row r="5990" spans="1:20" outlineLevel="2" x14ac:dyDescent="0.25">
      <c r="A5990" t="s">
        <v>481</v>
      </c>
      <c r="B5990" t="str">
        <f t="shared" si="2011"/>
        <v>E3912 GEN Computer Eq, Wild Horse-5</v>
      </c>
      <c r="C5990" s="19" t="s">
        <v>1230</v>
      </c>
      <c r="E5990" s="27">
        <v>43251</v>
      </c>
      <c r="F5990" s="249">
        <v>4880.75</v>
      </c>
      <c r="G5990" s="67">
        <v>0.2</v>
      </c>
      <c r="H5990" s="250">
        <v>81.349999999999994</v>
      </c>
      <c r="I5990" s="249">
        <f t="shared" si="2012"/>
        <v>4880.75</v>
      </c>
      <c r="J5990" s="67">
        <f t="shared" si="1995"/>
        <v>0.2</v>
      </c>
      <c r="K5990" s="259">
        <f t="shared" si="2013"/>
        <v>81.345833333333346</v>
      </c>
      <c r="L5990" s="250">
        <f t="shared" si="2006"/>
        <v>0</v>
      </c>
      <c r="M5990" s="19" t="s">
        <v>1260</v>
      </c>
      <c r="O5990" s="32" t="str">
        <f t="shared" si="2014"/>
        <v>E391</v>
      </c>
      <c r="P5990" s="318"/>
      <c r="T5990" s="19" t="s">
        <v>1260</v>
      </c>
    </row>
    <row r="5991" spans="1:20" outlineLevel="2" x14ac:dyDescent="0.25">
      <c r="A5991" t="s">
        <v>481</v>
      </c>
      <c r="B5991" t="str">
        <f t="shared" si="2011"/>
        <v>E3912 GEN Computer Eq, Wild Horse-6</v>
      </c>
      <c r="C5991" s="19" t="s">
        <v>1230</v>
      </c>
      <c r="E5991" s="27">
        <v>43281</v>
      </c>
      <c r="F5991" s="249">
        <v>4880.75</v>
      </c>
      <c r="G5991" s="67">
        <v>0.2</v>
      </c>
      <c r="H5991" s="250">
        <v>81.349999999999994</v>
      </c>
      <c r="I5991" s="249">
        <f t="shared" si="2012"/>
        <v>4880.75</v>
      </c>
      <c r="J5991" s="67">
        <f t="shared" si="1995"/>
        <v>0.2</v>
      </c>
      <c r="K5991" s="259">
        <f t="shared" si="2013"/>
        <v>81.345833333333346</v>
      </c>
      <c r="L5991" s="250">
        <f t="shared" si="2006"/>
        <v>0</v>
      </c>
      <c r="M5991" s="19" t="s">
        <v>1260</v>
      </c>
      <c r="O5991" s="32" t="str">
        <f t="shared" si="2014"/>
        <v>E391</v>
      </c>
      <c r="P5991" s="318"/>
      <c r="T5991" s="19" t="s">
        <v>1260</v>
      </c>
    </row>
    <row r="5992" spans="1:20" outlineLevel="2" x14ac:dyDescent="0.25">
      <c r="A5992" t="s">
        <v>481</v>
      </c>
      <c r="B5992" t="str">
        <f t="shared" si="2011"/>
        <v>E3912 GEN Computer Eq, Wild Horse-7</v>
      </c>
      <c r="C5992" s="19" t="s">
        <v>1230</v>
      </c>
      <c r="E5992" s="27">
        <v>43312</v>
      </c>
      <c r="F5992" s="249">
        <v>4880.75</v>
      </c>
      <c r="G5992" s="67">
        <v>0.2</v>
      </c>
      <c r="H5992" s="250">
        <v>81.349999999999994</v>
      </c>
      <c r="I5992" s="249">
        <f t="shared" si="2012"/>
        <v>4880.75</v>
      </c>
      <c r="J5992" s="67">
        <f t="shared" si="1995"/>
        <v>0.2</v>
      </c>
      <c r="K5992" s="259">
        <f t="shared" si="2013"/>
        <v>81.345833333333346</v>
      </c>
      <c r="L5992" s="250">
        <f t="shared" si="2006"/>
        <v>0</v>
      </c>
      <c r="M5992" s="19" t="s">
        <v>1260</v>
      </c>
      <c r="O5992" s="32" t="str">
        <f t="shared" si="2014"/>
        <v>E391</v>
      </c>
      <c r="P5992" s="318"/>
      <c r="T5992" s="19" t="s">
        <v>1260</v>
      </c>
    </row>
    <row r="5993" spans="1:20" outlineLevel="2" x14ac:dyDescent="0.25">
      <c r="A5993" t="s">
        <v>481</v>
      </c>
      <c r="B5993" t="str">
        <f t="shared" si="2011"/>
        <v>E3912 GEN Computer Eq, Wild Horse-8</v>
      </c>
      <c r="C5993" s="19" t="s">
        <v>1230</v>
      </c>
      <c r="E5993" s="27">
        <v>43343</v>
      </c>
      <c r="F5993" s="249">
        <v>4880.75</v>
      </c>
      <c r="G5993" s="67">
        <v>0.2</v>
      </c>
      <c r="H5993" s="250">
        <v>81.349999999999994</v>
      </c>
      <c r="I5993" s="249">
        <f t="shared" si="2012"/>
        <v>4880.75</v>
      </c>
      <c r="J5993" s="67">
        <f t="shared" si="1995"/>
        <v>0.2</v>
      </c>
      <c r="K5993" s="259">
        <f t="shared" si="2013"/>
        <v>81.345833333333346</v>
      </c>
      <c r="L5993" s="250">
        <f t="shared" si="2006"/>
        <v>0</v>
      </c>
      <c r="M5993" s="19" t="s">
        <v>1260</v>
      </c>
      <c r="O5993" s="32" t="str">
        <f t="shared" si="2014"/>
        <v>E391</v>
      </c>
      <c r="P5993" s="318"/>
      <c r="T5993" s="19" t="s">
        <v>1260</v>
      </c>
    </row>
    <row r="5994" spans="1:20" outlineLevel="2" x14ac:dyDescent="0.25">
      <c r="A5994" t="s">
        <v>481</v>
      </c>
      <c r="B5994" t="str">
        <f t="shared" si="2011"/>
        <v>E3912 GEN Computer Eq, Wild Horse-9</v>
      </c>
      <c r="C5994" s="19" t="s">
        <v>1230</v>
      </c>
      <c r="E5994" s="27">
        <v>43373</v>
      </c>
      <c r="F5994" s="249">
        <v>4880.75</v>
      </c>
      <c r="G5994" s="67">
        <v>0.2</v>
      </c>
      <c r="H5994" s="250">
        <v>81.349999999999994</v>
      </c>
      <c r="I5994" s="249">
        <f t="shared" si="2012"/>
        <v>4880.75</v>
      </c>
      <c r="J5994" s="67">
        <f t="shared" si="1995"/>
        <v>0.2</v>
      </c>
      <c r="K5994" s="259">
        <f t="shared" si="2013"/>
        <v>81.345833333333346</v>
      </c>
      <c r="L5994" s="250">
        <f t="shared" si="2006"/>
        <v>0</v>
      </c>
      <c r="M5994" s="19" t="s">
        <v>1260</v>
      </c>
      <c r="O5994" s="32" t="str">
        <f t="shared" si="2014"/>
        <v>E391</v>
      </c>
      <c r="P5994" s="318"/>
      <c r="T5994" s="19" t="s">
        <v>1260</v>
      </c>
    </row>
    <row r="5995" spans="1:20" outlineLevel="2" x14ac:dyDescent="0.25">
      <c r="A5995" t="s">
        <v>481</v>
      </c>
      <c r="B5995" t="str">
        <f t="shared" si="2011"/>
        <v>E3912 GEN Computer Eq, Wild Horse-10</v>
      </c>
      <c r="C5995" s="19" t="s">
        <v>1230</v>
      </c>
      <c r="E5995" s="27">
        <v>43404</v>
      </c>
      <c r="F5995" s="249">
        <v>4880.75</v>
      </c>
      <c r="G5995" s="67">
        <v>0.2</v>
      </c>
      <c r="H5995" s="250">
        <v>81.349999999999994</v>
      </c>
      <c r="I5995" s="249">
        <f t="shared" si="2012"/>
        <v>4880.75</v>
      </c>
      <c r="J5995" s="67">
        <f t="shared" si="1995"/>
        <v>0.2</v>
      </c>
      <c r="K5995" s="259">
        <f t="shared" si="2013"/>
        <v>81.345833333333346</v>
      </c>
      <c r="L5995" s="250">
        <f t="shared" si="2006"/>
        <v>0</v>
      </c>
      <c r="M5995" s="19" t="s">
        <v>1260</v>
      </c>
      <c r="O5995" s="32" t="str">
        <f t="shared" si="2014"/>
        <v>E391</v>
      </c>
      <c r="P5995" s="318"/>
      <c r="T5995" s="19" t="s">
        <v>1260</v>
      </c>
    </row>
    <row r="5996" spans="1:20" outlineLevel="2" x14ac:dyDescent="0.25">
      <c r="A5996" t="s">
        <v>481</v>
      </c>
      <c r="B5996" t="str">
        <f t="shared" si="2011"/>
        <v>E3912 GEN Computer Eq, Wild Horse-11</v>
      </c>
      <c r="C5996" s="19" t="s">
        <v>1230</v>
      </c>
      <c r="E5996" s="27">
        <v>43434</v>
      </c>
      <c r="F5996" s="249">
        <v>4880.75</v>
      </c>
      <c r="G5996" s="67">
        <v>0.2</v>
      </c>
      <c r="H5996" s="250">
        <v>81.349999999999994</v>
      </c>
      <c r="I5996" s="249">
        <f t="shared" si="2012"/>
        <v>4880.75</v>
      </c>
      <c r="J5996" s="67">
        <f t="shared" si="1995"/>
        <v>0.2</v>
      </c>
      <c r="K5996" s="259">
        <f t="shared" si="2013"/>
        <v>81.345833333333346</v>
      </c>
      <c r="L5996" s="250">
        <f t="shared" si="2006"/>
        <v>0</v>
      </c>
      <c r="M5996" s="19" t="s">
        <v>1260</v>
      </c>
      <c r="O5996" s="32" t="str">
        <f t="shared" si="2014"/>
        <v>E391</v>
      </c>
      <c r="P5996" s="318"/>
      <c r="T5996" s="19" t="s">
        <v>1260</v>
      </c>
    </row>
    <row r="5997" spans="1:20" outlineLevel="2" x14ac:dyDescent="0.25">
      <c r="A5997" t="s">
        <v>481</v>
      </c>
      <c r="B5997" t="str">
        <f t="shared" si="2011"/>
        <v>E3912 GEN Computer Eq, Wild Horse-12</v>
      </c>
      <c r="C5997" s="19" t="s">
        <v>1230</v>
      </c>
      <c r="E5997" s="27">
        <v>43465</v>
      </c>
      <c r="F5997" s="249">
        <v>4880.75</v>
      </c>
      <c r="G5997" s="67">
        <v>0.2</v>
      </c>
      <c r="H5997" s="250">
        <v>81.349999999999994</v>
      </c>
      <c r="I5997" s="249">
        <f t="shared" si="2012"/>
        <v>4880.75</v>
      </c>
      <c r="J5997" s="67">
        <f t="shared" si="1995"/>
        <v>0.2</v>
      </c>
      <c r="K5997" s="259">
        <f t="shared" si="2013"/>
        <v>81.345833333333346</v>
      </c>
      <c r="L5997" s="250">
        <f t="shared" si="2006"/>
        <v>0</v>
      </c>
      <c r="M5997" s="19" t="s">
        <v>1260</v>
      </c>
      <c r="O5997" s="32" t="str">
        <f t="shared" si="2014"/>
        <v>E391</v>
      </c>
      <c r="P5997" s="318"/>
      <c r="T5997" s="19" t="s">
        <v>1260</v>
      </c>
    </row>
    <row r="5998" spans="1:20" s="19" customFormat="1" ht="15.75" outlineLevel="1" thickBot="1" x14ac:dyDescent="0.3">
      <c r="A5998" s="28" t="s">
        <v>1084</v>
      </c>
      <c r="C5998" s="20" t="s">
        <v>1237</v>
      </c>
      <c r="E5998" s="104" t="s">
        <v>1266</v>
      </c>
      <c r="F5998" s="29"/>
      <c r="G5998" s="30"/>
      <c r="H5998" s="41">
        <f>SUBTOTAL(9,H5986:H5997)</f>
        <v>976.20000000000016</v>
      </c>
      <c r="I5998" s="29"/>
      <c r="J5998" s="30">
        <f t="shared" ref="J5998:J6061" si="2015">G5998</f>
        <v>0</v>
      </c>
      <c r="K5998" s="41">
        <f>SUBTOTAL(9,K5986:K5997)</f>
        <v>976.15</v>
      </c>
      <c r="L5998" s="41">
        <f t="shared" si="2006"/>
        <v>-0.05</v>
      </c>
      <c r="O5998" s="32" t="str">
        <f>LEFT(A5998,5)</f>
        <v>E3912</v>
      </c>
      <c r="P5998" s="318">
        <f>-L5998/2</f>
        <v>2.5000000000000001E-2</v>
      </c>
    </row>
    <row r="5999" spans="1:20" ht="15.75" outlineLevel="2" thickTop="1" x14ac:dyDescent="0.25">
      <c r="A5999" t="s">
        <v>482</v>
      </c>
      <c r="B5999" t="str">
        <f t="shared" ref="B5999:B6010" si="2016">CONCATENATE(A5999,"-",MONTH(E5999))</f>
        <v>E3912 GEN Computer Eq, Wild Hrs Exp-1</v>
      </c>
      <c r="C5999" s="19" t="s">
        <v>1230</v>
      </c>
      <c r="E5999" s="27">
        <v>43131</v>
      </c>
      <c r="F5999" s="249">
        <v>53223.95</v>
      </c>
      <c r="G5999" s="67">
        <v>0.2</v>
      </c>
      <c r="H5999" s="250">
        <v>887.07</v>
      </c>
      <c r="I5999" s="249">
        <f t="shared" ref="I5999:I6010" si="2017">VLOOKUP(CONCATENATE(A5999,"-12"),$B$6:$F$7816,5,FALSE)</f>
        <v>53223.95</v>
      </c>
      <c r="J5999" s="67">
        <f t="shared" si="2015"/>
        <v>0.2</v>
      </c>
      <c r="K5999" s="259">
        <f t="shared" ref="K5999:K6010" si="2018">I5999*J5999/12</f>
        <v>887.06583333333344</v>
      </c>
      <c r="L5999" s="250">
        <f t="shared" si="2006"/>
        <v>0</v>
      </c>
      <c r="M5999" s="19" t="s">
        <v>1260</v>
      </c>
      <c r="O5999" s="32" t="str">
        <f t="shared" ref="O5999:O6010" si="2019">LEFT(A5999,4)</f>
        <v>E391</v>
      </c>
      <c r="P5999" s="318"/>
      <c r="T5999" s="19" t="s">
        <v>1260</v>
      </c>
    </row>
    <row r="6000" spans="1:20" outlineLevel="2" x14ac:dyDescent="0.25">
      <c r="A6000" t="s">
        <v>482</v>
      </c>
      <c r="B6000" t="str">
        <f t="shared" si="2016"/>
        <v>E3912 GEN Computer Eq, Wild Hrs Exp-2</v>
      </c>
      <c r="C6000" s="19" t="s">
        <v>1230</v>
      </c>
      <c r="E6000" s="27">
        <v>43159</v>
      </c>
      <c r="F6000" s="249">
        <v>53223.95</v>
      </c>
      <c r="G6000" s="67">
        <v>0.2</v>
      </c>
      <c r="H6000" s="250">
        <v>887.07</v>
      </c>
      <c r="I6000" s="249">
        <f t="shared" si="2017"/>
        <v>53223.95</v>
      </c>
      <c r="J6000" s="67">
        <f t="shared" si="2015"/>
        <v>0.2</v>
      </c>
      <c r="K6000" s="259">
        <f t="shared" si="2018"/>
        <v>887.06583333333344</v>
      </c>
      <c r="L6000" s="250">
        <f t="shared" si="2006"/>
        <v>0</v>
      </c>
      <c r="M6000" s="19" t="s">
        <v>1260</v>
      </c>
      <c r="O6000" s="32" t="str">
        <f t="shared" si="2019"/>
        <v>E391</v>
      </c>
      <c r="P6000" s="318"/>
      <c r="T6000" s="19" t="s">
        <v>1260</v>
      </c>
    </row>
    <row r="6001" spans="1:20" outlineLevel="2" x14ac:dyDescent="0.25">
      <c r="A6001" t="s">
        <v>482</v>
      </c>
      <c r="B6001" t="str">
        <f t="shared" si="2016"/>
        <v>E3912 GEN Computer Eq, Wild Hrs Exp-3</v>
      </c>
      <c r="C6001" s="19" t="s">
        <v>1230</v>
      </c>
      <c r="E6001" s="27">
        <v>43190</v>
      </c>
      <c r="F6001" s="249">
        <v>53223.95</v>
      </c>
      <c r="G6001" s="67">
        <v>0.2</v>
      </c>
      <c r="H6001" s="250">
        <v>887.07</v>
      </c>
      <c r="I6001" s="249">
        <f t="shared" si="2017"/>
        <v>53223.95</v>
      </c>
      <c r="J6001" s="67">
        <f t="shared" si="2015"/>
        <v>0.2</v>
      </c>
      <c r="K6001" s="259">
        <f t="shared" si="2018"/>
        <v>887.06583333333344</v>
      </c>
      <c r="L6001" s="250">
        <f t="shared" si="2006"/>
        <v>0</v>
      </c>
      <c r="M6001" s="19" t="s">
        <v>1260</v>
      </c>
      <c r="O6001" s="32" t="str">
        <f t="shared" si="2019"/>
        <v>E391</v>
      </c>
      <c r="P6001" s="318"/>
      <c r="T6001" s="19" t="s">
        <v>1260</v>
      </c>
    </row>
    <row r="6002" spans="1:20" outlineLevel="2" x14ac:dyDescent="0.25">
      <c r="A6002" t="s">
        <v>482</v>
      </c>
      <c r="B6002" t="str">
        <f t="shared" si="2016"/>
        <v>E3912 GEN Computer Eq, Wild Hrs Exp-4</v>
      </c>
      <c r="C6002" s="19" t="s">
        <v>1230</v>
      </c>
      <c r="E6002" s="27">
        <v>43220</v>
      </c>
      <c r="F6002" s="249">
        <v>53223.95</v>
      </c>
      <c r="G6002" s="67">
        <v>0.2</v>
      </c>
      <c r="H6002" s="250">
        <v>887.07</v>
      </c>
      <c r="I6002" s="249">
        <f t="shared" si="2017"/>
        <v>53223.95</v>
      </c>
      <c r="J6002" s="67">
        <f t="shared" si="2015"/>
        <v>0.2</v>
      </c>
      <c r="K6002" s="259">
        <f t="shared" si="2018"/>
        <v>887.06583333333344</v>
      </c>
      <c r="L6002" s="250">
        <f t="shared" si="2006"/>
        <v>0</v>
      </c>
      <c r="M6002" s="19" t="s">
        <v>1260</v>
      </c>
      <c r="O6002" s="32" t="str">
        <f t="shared" si="2019"/>
        <v>E391</v>
      </c>
      <c r="P6002" s="318"/>
      <c r="T6002" s="19" t="s">
        <v>1260</v>
      </c>
    </row>
    <row r="6003" spans="1:20" outlineLevel="2" x14ac:dyDescent="0.25">
      <c r="A6003" t="s">
        <v>482</v>
      </c>
      <c r="B6003" t="str">
        <f t="shared" si="2016"/>
        <v>E3912 GEN Computer Eq, Wild Hrs Exp-5</v>
      </c>
      <c r="C6003" s="19" t="s">
        <v>1230</v>
      </c>
      <c r="E6003" s="27">
        <v>43251</v>
      </c>
      <c r="F6003" s="249">
        <v>53223.95</v>
      </c>
      <c r="G6003" s="67">
        <v>0.2</v>
      </c>
      <c r="H6003" s="250">
        <v>887.07</v>
      </c>
      <c r="I6003" s="249">
        <f t="shared" si="2017"/>
        <v>53223.95</v>
      </c>
      <c r="J6003" s="67">
        <f t="shared" si="2015"/>
        <v>0.2</v>
      </c>
      <c r="K6003" s="259">
        <f t="shared" si="2018"/>
        <v>887.06583333333344</v>
      </c>
      <c r="L6003" s="250">
        <f t="shared" si="2006"/>
        <v>0</v>
      </c>
      <c r="M6003" s="19" t="s">
        <v>1260</v>
      </c>
      <c r="O6003" s="32" t="str">
        <f t="shared" si="2019"/>
        <v>E391</v>
      </c>
      <c r="P6003" s="318"/>
      <c r="T6003" s="19" t="s">
        <v>1260</v>
      </c>
    </row>
    <row r="6004" spans="1:20" outlineLevel="2" x14ac:dyDescent="0.25">
      <c r="A6004" t="s">
        <v>482</v>
      </c>
      <c r="B6004" t="str">
        <f t="shared" si="2016"/>
        <v>E3912 GEN Computer Eq, Wild Hrs Exp-6</v>
      </c>
      <c r="C6004" s="19" t="s">
        <v>1230</v>
      </c>
      <c r="E6004" s="27">
        <v>43281</v>
      </c>
      <c r="F6004" s="249">
        <v>53223.95</v>
      </c>
      <c r="G6004" s="67">
        <v>0.2</v>
      </c>
      <c r="H6004" s="250">
        <v>887.07</v>
      </c>
      <c r="I6004" s="249">
        <f t="shared" si="2017"/>
        <v>53223.95</v>
      </c>
      <c r="J6004" s="67">
        <f t="shared" si="2015"/>
        <v>0.2</v>
      </c>
      <c r="K6004" s="259">
        <f t="shared" si="2018"/>
        <v>887.06583333333344</v>
      </c>
      <c r="L6004" s="250">
        <f t="shared" si="2006"/>
        <v>0</v>
      </c>
      <c r="M6004" s="19" t="s">
        <v>1260</v>
      </c>
      <c r="O6004" s="32" t="str">
        <f t="shared" si="2019"/>
        <v>E391</v>
      </c>
      <c r="P6004" s="318"/>
      <c r="T6004" s="19" t="s">
        <v>1260</v>
      </c>
    </row>
    <row r="6005" spans="1:20" outlineLevel="2" x14ac:dyDescent="0.25">
      <c r="A6005" t="s">
        <v>482</v>
      </c>
      <c r="B6005" t="str">
        <f t="shared" si="2016"/>
        <v>E3912 GEN Computer Eq, Wild Hrs Exp-7</v>
      </c>
      <c r="C6005" s="19" t="s">
        <v>1230</v>
      </c>
      <c r="E6005" s="27">
        <v>43312</v>
      </c>
      <c r="F6005" s="249">
        <v>53223.95</v>
      </c>
      <c r="G6005" s="67">
        <v>0.2</v>
      </c>
      <c r="H6005" s="250">
        <v>887.07</v>
      </c>
      <c r="I6005" s="249">
        <f t="shared" si="2017"/>
        <v>53223.95</v>
      </c>
      <c r="J6005" s="67">
        <f t="shared" si="2015"/>
        <v>0.2</v>
      </c>
      <c r="K6005" s="259">
        <f t="shared" si="2018"/>
        <v>887.06583333333344</v>
      </c>
      <c r="L6005" s="250">
        <f t="shared" si="2006"/>
        <v>0</v>
      </c>
      <c r="M6005" s="19" t="s">
        <v>1260</v>
      </c>
      <c r="O6005" s="32" t="str">
        <f t="shared" si="2019"/>
        <v>E391</v>
      </c>
      <c r="P6005" s="318"/>
      <c r="T6005" s="19" t="s">
        <v>1260</v>
      </c>
    </row>
    <row r="6006" spans="1:20" outlineLevel="2" x14ac:dyDescent="0.25">
      <c r="A6006" t="s">
        <v>482</v>
      </c>
      <c r="B6006" t="str">
        <f t="shared" si="2016"/>
        <v>E3912 GEN Computer Eq, Wild Hrs Exp-8</v>
      </c>
      <c r="C6006" s="19" t="s">
        <v>1230</v>
      </c>
      <c r="E6006" s="27">
        <v>43343</v>
      </c>
      <c r="F6006" s="249">
        <v>53223.95</v>
      </c>
      <c r="G6006" s="67">
        <v>0.2</v>
      </c>
      <c r="H6006" s="250">
        <v>887.07</v>
      </c>
      <c r="I6006" s="249">
        <f t="shared" si="2017"/>
        <v>53223.95</v>
      </c>
      <c r="J6006" s="67">
        <f t="shared" si="2015"/>
        <v>0.2</v>
      </c>
      <c r="K6006" s="259">
        <f t="shared" si="2018"/>
        <v>887.06583333333344</v>
      </c>
      <c r="L6006" s="250">
        <f t="shared" si="2006"/>
        <v>0</v>
      </c>
      <c r="M6006" s="19" t="s">
        <v>1260</v>
      </c>
      <c r="O6006" s="32" t="str">
        <f t="shared" si="2019"/>
        <v>E391</v>
      </c>
      <c r="P6006" s="318"/>
      <c r="T6006" s="19" t="s">
        <v>1260</v>
      </c>
    </row>
    <row r="6007" spans="1:20" outlineLevel="2" x14ac:dyDescent="0.25">
      <c r="A6007" t="s">
        <v>482</v>
      </c>
      <c r="B6007" t="str">
        <f t="shared" si="2016"/>
        <v>E3912 GEN Computer Eq, Wild Hrs Exp-9</v>
      </c>
      <c r="C6007" s="19" t="s">
        <v>1230</v>
      </c>
      <c r="E6007" s="27">
        <v>43373</v>
      </c>
      <c r="F6007" s="249">
        <v>53223.95</v>
      </c>
      <c r="G6007" s="67">
        <v>0.2</v>
      </c>
      <c r="H6007" s="250">
        <v>887.07</v>
      </c>
      <c r="I6007" s="249">
        <f t="shared" si="2017"/>
        <v>53223.95</v>
      </c>
      <c r="J6007" s="67">
        <f t="shared" si="2015"/>
        <v>0.2</v>
      </c>
      <c r="K6007" s="259">
        <f t="shared" si="2018"/>
        <v>887.06583333333344</v>
      </c>
      <c r="L6007" s="250">
        <f t="shared" si="2006"/>
        <v>0</v>
      </c>
      <c r="M6007" s="19" t="s">
        <v>1260</v>
      </c>
      <c r="O6007" s="32" t="str">
        <f t="shared" si="2019"/>
        <v>E391</v>
      </c>
      <c r="P6007" s="318"/>
      <c r="T6007" s="19" t="s">
        <v>1260</v>
      </c>
    </row>
    <row r="6008" spans="1:20" outlineLevel="2" x14ac:dyDescent="0.25">
      <c r="A6008" t="s">
        <v>482</v>
      </c>
      <c r="B6008" t="str">
        <f t="shared" si="2016"/>
        <v>E3912 GEN Computer Eq, Wild Hrs Exp-10</v>
      </c>
      <c r="C6008" s="19" t="s">
        <v>1230</v>
      </c>
      <c r="E6008" s="27">
        <v>43404</v>
      </c>
      <c r="F6008" s="249">
        <v>53223.95</v>
      </c>
      <c r="G6008" s="67">
        <v>0.2</v>
      </c>
      <c r="H6008" s="250">
        <v>887.07</v>
      </c>
      <c r="I6008" s="249">
        <f t="shared" si="2017"/>
        <v>53223.95</v>
      </c>
      <c r="J6008" s="67">
        <f t="shared" si="2015"/>
        <v>0.2</v>
      </c>
      <c r="K6008" s="259">
        <f t="shared" si="2018"/>
        <v>887.06583333333344</v>
      </c>
      <c r="L6008" s="250">
        <f t="shared" si="2006"/>
        <v>0</v>
      </c>
      <c r="M6008" s="19" t="s">
        <v>1260</v>
      </c>
      <c r="O6008" s="32" t="str">
        <f t="shared" si="2019"/>
        <v>E391</v>
      </c>
      <c r="P6008" s="318"/>
      <c r="T6008" s="19" t="s">
        <v>1260</v>
      </c>
    </row>
    <row r="6009" spans="1:20" outlineLevel="2" x14ac:dyDescent="0.25">
      <c r="A6009" t="s">
        <v>482</v>
      </c>
      <c r="B6009" t="str">
        <f t="shared" si="2016"/>
        <v>E3912 GEN Computer Eq, Wild Hrs Exp-11</v>
      </c>
      <c r="C6009" s="19" t="s">
        <v>1230</v>
      </c>
      <c r="E6009" s="27">
        <v>43434</v>
      </c>
      <c r="F6009" s="249">
        <v>53223.95</v>
      </c>
      <c r="G6009" s="67">
        <v>0.2</v>
      </c>
      <c r="H6009" s="250">
        <v>887.07</v>
      </c>
      <c r="I6009" s="249">
        <f t="shared" si="2017"/>
        <v>53223.95</v>
      </c>
      <c r="J6009" s="67">
        <f t="shared" si="2015"/>
        <v>0.2</v>
      </c>
      <c r="K6009" s="259">
        <f t="shared" si="2018"/>
        <v>887.06583333333344</v>
      </c>
      <c r="L6009" s="250">
        <f t="shared" si="2006"/>
        <v>0</v>
      </c>
      <c r="M6009" s="19" t="s">
        <v>1260</v>
      </c>
      <c r="O6009" s="32" t="str">
        <f t="shared" si="2019"/>
        <v>E391</v>
      </c>
      <c r="P6009" s="318"/>
      <c r="T6009" s="19" t="s">
        <v>1260</v>
      </c>
    </row>
    <row r="6010" spans="1:20" outlineLevel="2" x14ac:dyDescent="0.25">
      <c r="A6010" t="s">
        <v>482</v>
      </c>
      <c r="B6010" t="str">
        <f t="shared" si="2016"/>
        <v>E3912 GEN Computer Eq, Wild Hrs Exp-12</v>
      </c>
      <c r="C6010" s="19" t="s">
        <v>1230</v>
      </c>
      <c r="E6010" s="27">
        <v>43465</v>
      </c>
      <c r="F6010" s="249">
        <v>53223.95</v>
      </c>
      <c r="G6010" s="67">
        <v>0.2</v>
      </c>
      <c r="H6010" s="250">
        <v>887.07</v>
      </c>
      <c r="I6010" s="249">
        <f t="shared" si="2017"/>
        <v>53223.95</v>
      </c>
      <c r="J6010" s="67">
        <f t="shared" si="2015"/>
        <v>0.2</v>
      </c>
      <c r="K6010" s="259">
        <f t="shared" si="2018"/>
        <v>887.06583333333344</v>
      </c>
      <c r="L6010" s="250">
        <f t="shared" si="2006"/>
        <v>0</v>
      </c>
      <c r="M6010" s="19" t="s">
        <v>1260</v>
      </c>
      <c r="O6010" s="32" t="str">
        <f t="shared" si="2019"/>
        <v>E391</v>
      </c>
      <c r="P6010" s="318"/>
      <c r="T6010" s="19" t="s">
        <v>1260</v>
      </c>
    </row>
    <row r="6011" spans="1:20" s="19" customFormat="1" ht="15.75" outlineLevel="1" thickBot="1" x14ac:dyDescent="0.3">
      <c r="A6011" s="28" t="s">
        <v>1085</v>
      </c>
      <c r="C6011" s="20" t="s">
        <v>1237</v>
      </c>
      <c r="E6011" s="104" t="s">
        <v>1266</v>
      </c>
      <c r="F6011" s="29"/>
      <c r="G6011" s="30"/>
      <c r="H6011" s="41">
        <f>SUBTOTAL(9,H5999:H6010)</f>
        <v>10644.839999999998</v>
      </c>
      <c r="I6011" s="29"/>
      <c r="J6011" s="30">
        <f t="shared" si="2015"/>
        <v>0</v>
      </c>
      <c r="K6011" s="41">
        <f>SUBTOTAL(9,K5999:K6010)</f>
        <v>10644.79</v>
      </c>
      <c r="L6011" s="41">
        <f t="shared" si="2006"/>
        <v>-0.05</v>
      </c>
      <c r="O6011" s="32" t="str">
        <f>LEFT(A6011,5)</f>
        <v>E3912</v>
      </c>
      <c r="P6011" s="318">
        <f>-L6011/2</f>
        <v>2.5000000000000001E-2</v>
      </c>
    </row>
    <row r="6012" spans="1:20" ht="15.75" outlineLevel="2" thickTop="1" x14ac:dyDescent="0.25">
      <c r="A6012" t="s">
        <v>483</v>
      </c>
      <c r="B6012" t="str">
        <f t="shared" ref="B6012:B6023" si="2020">CONCATENATE(A6012,"-",MONTH(E6012))</f>
        <v>E3912 GEN Computer Equip, UBK-1</v>
      </c>
      <c r="C6012" s="19" t="s">
        <v>1230</v>
      </c>
      <c r="E6012" s="27">
        <v>43131</v>
      </c>
      <c r="F6012" s="249">
        <v>555346.68000000005</v>
      </c>
      <c r="G6012" s="67">
        <v>0.2</v>
      </c>
      <c r="H6012" s="250">
        <v>9255.7800000000007</v>
      </c>
      <c r="I6012" s="249">
        <f t="shared" ref="I6012:I6023" si="2021">VLOOKUP(CONCATENATE(A6012,"-12"),$B$6:$F$7816,5,FALSE)</f>
        <v>555346.68000000005</v>
      </c>
      <c r="J6012" s="67">
        <f t="shared" si="2015"/>
        <v>0.2</v>
      </c>
      <c r="K6012" s="259">
        <f t="shared" ref="K6012:K6023" si="2022">I6012*J6012/12</f>
        <v>9255.7780000000002</v>
      </c>
      <c r="L6012" s="250">
        <f t="shared" si="2006"/>
        <v>0</v>
      </c>
      <c r="M6012" s="19" t="s">
        <v>1260</v>
      </c>
      <c r="O6012" s="32" t="str">
        <f t="shared" ref="O6012:O6023" si="2023">LEFT(A6012,4)</f>
        <v>E391</v>
      </c>
      <c r="P6012" s="318"/>
      <c r="T6012" s="19" t="s">
        <v>1260</v>
      </c>
    </row>
    <row r="6013" spans="1:20" outlineLevel="2" x14ac:dyDescent="0.25">
      <c r="A6013" t="s">
        <v>483</v>
      </c>
      <c r="B6013" t="str">
        <f t="shared" si="2020"/>
        <v>E3912 GEN Computer Equip, UBK-2</v>
      </c>
      <c r="C6013" s="19" t="s">
        <v>1230</v>
      </c>
      <c r="E6013" s="27">
        <v>43159</v>
      </c>
      <c r="F6013" s="249">
        <v>555346.68000000005</v>
      </c>
      <c r="G6013" s="67">
        <v>0.2</v>
      </c>
      <c r="H6013" s="250">
        <v>9255.7800000000007</v>
      </c>
      <c r="I6013" s="249">
        <f t="shared" si="2021"/>
        <v>555346.68000000005</v>
      </c>
      <c r="J6013" s="67">
        <f t="shared" si="2015"/>
        <v>0.2</v>
      </c>
      <c r="K6013" s="259">
        <f t="shared" si="2022"/>
        <v>9255.7780000000002</v>
      </c>
      <c r="L6013" s="250">
        <f t="shared" si="2006"/>
        <v>0</v>
      </c>
      <c r="M6013" s="19" t="s">
        <v>1260</v>
      </c>
      <c r="O6013" s="32" t="str">
        <f t="shared" si="2023"/>
        <v>E391</v>
      </c>
      <c r="P6013" s="318"/>
      <c r="T6013" s="19" t="s">
        <v>1260</v>
      </c>
    </row>
    <row r="6014" spans="1:20" outlineLevel="2" x14ac:dyDescent="0.25">
      <c r="A6014" t="s">
        <v>483</v>
      </c>
      <c r="B6014" t="str">
        <f t="shared" si="2020"/>
        <v>E3912 GEN Computer Equip, UBK-3</v>
      </c>
      <c r="C6014" s="19" t="s">
        <v>1230</v>
      </c>
      <c r="E6014" s="27">
        <v>43190</v>
      </c>
      <c r="F6014" s="249">
        <v>555346.68000000005</v>
      </c>
      <c r="G6014" s="67">
        <v>0.2</v>
      </c>
      <c r="H6014" s="250">
        <v>9255.7800000000007</v>
      </c>
      <c r="I6014" s="249">
        <f t="shared" si="2021"/>
        <v>555346.68000000005</v>
      </c>
      <c r="J6014" s="67">
        <f t="shared" si="2015"/>
        <v>0.2</v>
      </c>
      <c r="K6014" s="259">
        <f t="shared" si="2022"/>
        <v>9255.7780000000002</v>
      </c>
      <c r="L6014" s="250">
        <f t="shared" si="2006"/>
        <v>0</v>
      </c>
      <c r="M6014" s="19" t="s">
        <v>1260</v>
      </c>
      <c r="O6014" s="32" t="str">
        <f t="shared" si="2023"/>
        <v>E391</v>
      </c>
      <c r="P6014" s="318"/>
      <c r="T6014" s="19" t="s">
        <v>1260</v>
      </c>
    </row>
    <row r="6015" spans="1:20" outlineLevel="2" x14ac:dyDescent="0.25">
      <c r="A6015" t="s">
        <v>483</v>
      </c>
      <c r="B6015" t="str">
        <f t="shared" si="2020"/>
        <v>E3912 GEN Computer Equip, UBK-4</v>
      </c>
      <c r="C6015" s="19" t="s">
        <v>1230</v>
      </c>
      <c r="E6015" s="27">
        <v>43220</v>
      </c>
      <c r="F6015" s="249">
        <v>555346.68000000005</v>
      </c>
      <c r="G6015" s="67">
        <v>0.2</v>
      </c>
      <c r="H6015" s="250">
        <v>9255.7800000000007</v>
      </c>
      <c r="I6015" s="249">
        <f t="shared" si="2021"/>
        <v>555346.68000000005</v>
      </c>
      <c r="J6015" s="67">
        <f t="shared" si="2015"/>
        <v>0.2</v>
      </c>
      <c r="K6015" s="259">
        <f t="shared" si="2022"/>
        <v>9255.7780000000002</v>
      </c>
      <c r="L6015" s="250">
        <f t="shared" si="2006"/>
        <v>0</v>
      </c>
      <c r="M6015" s="19" t="s">
        <v>1260</v>
      </c>
      <c r="O6015" s="32" t="str">
        <f t="shared" si="2023"/>
        <v>E391</v>
      </c>
      <c r="P6015" s="318"/>
      <c r="T6015" s="19" t="s">
        <v>1260</v>
      </c>
    </row>
    <row r="6016" spans="1:20" outlineLevel="2" x14ac:dyDescent="0.25">
      <c r="A6016" t="s">
        <v>483</v>
      </c>
      <c r="B6016" t="str">
        <f t="shared" si="2020"/>
        <v>E3912 GEN Computer Equip, UBK-5</v>
      </c>
      <c r="C6016" s="19" t="s">
        <v>1230</v>
      </c>
      <c r="E6016" s="27">
        <v>43251</v>
      </c>
      <c r="F6016" s="249">
        <v>555346.68000000005</v>
      </c>
      <c r="G6016" s="67">
        <v>0.2</v>
      </c>
      <c r="H6016" s="250">
        <v>9255.7800000000007</v>
      </c>
      <c r="I6016" s="249">
        <f t="shared" si="2021"/>
        <v>555346.68000000005</v>
      </c>
      <c r="J6016" s="67">
        <f t="shared" si="2015"/>
        <v>0.2</v>
      </c>
      <c r="K6016" s="259">
        <f t="shared" si="2022"/>
        <v>9255.7780000000002</v>
      </c>
      <c r="L6016" s="250">
        <f t="shared" si="2006"/>
        <v>0</v>
      </c>
      <c r="M6016" s="19" t="s">
        <v>1260</v>
      </c>
      <c r="O6016" s="32" t="str">
        <f t="shared" si="2023"/>
        <v>E391</v>
      </c>
      <c r="P6016" s="318"/>
      <c r="T6016" s="19" t="s">
        <v>1260</v>
      </c>
    </row>
    <row r="6017" spans="1:20" outlineLevel="2" x14ac:dyDescent="0.25">
      <c r="A6017" t="s">
        <v>483</v>
      </c>
      <c r="B6017" t="str">
        <f t="shared" si="2020"/>
        <v>E3912 GEN Computer Equip, UBK-6</v>
      </c>
      <c r="C6017" s="19" t="s">
        <v>1230</v>
      </c>
      <c r="E6017" s="27">
        <v>43281</v>
      </c>
      <c r="F6017" s="249">
        <v>555346.68000000005</v>
      </c>
      <c r="G6017" s="67">
        <v>0.2</v>
      </c>
      <c r="H6017" s="250">
        <v>9255.7800000000007</v>
      </c>
      <c r="I6017" s="249">
        <f t="shared" si="2021"/>
        <v>555346.68000000005</v>
      </c>
      <c r="J6017" s="67">
        <f t="shared" si="2015"/>
        <v>0.2</v>
      </c>
      <c r="K6017" s="259">
        <f t="shared" si="2022"/>
        <v>9255.7780000000002</v>
      </c>
      <c r="L6017" s="250">
        <f t="shared" si="2006"/>
        <v>0</v>
      </c>
      <c r="M6017" s="19" t="s">
        <v>1260</v>
      </c>
      <c r="O6017" s="32" t="str">
        <f t="shared" si="2023"/>
        <v>E391</v>
      </c>
      <c r="P6017" s="318"/>
      <c r="T6017" s="19" t="s">
        <v>1260</v>
      </c>
    </row>
    <row r="6018" spans="1:20" outlineLevel="2" x14ac:dyDescent="0.25">
      <c r="A6018" t="s">
        <v>483</v>
      </c>
      <c r="B6018" t="str">
        <f t="shared" si="2020"/>
        <v>E3912 GEN Computer Equip, UBK-7</v>
      </c>
      <c r="C6018" s="19" t="s">
        <v>1230</v>
      </c>
      <c r="E6018" s="27">
        <v>43312</v>
      </c>
      <c r="F6018" s="249">
        <v>555346.68000000005</v>
      </c>
      <c r="G6018" s="67">
        <v>0.2</v>
      </c>
      <c r="H6018" s="250">
        <v>9255.7800000000007</v>
      </c>
      <c r="I6018" s="249">
        <f t="shared" si="2021"/>
        <v>555346.68000000005</v>
      </c>
      <c r="J6018" s="67">
        <f t="shared" si="2015"/>
        <v>0.2</v>
      </c>
      <c r="K6018" s="259">
        <f t="shared" si="2022"/>
        <v>9255.7780000000002</v>
      </c>
      <c r="L6018" s="250">
        <f t="shared" si="2006"/>
        <v>0</v>
      </c>
      <c r="M6018" s="19" t="s">
        <v>1260</v>
      </c>
      <c r="O6018" s="32" t="str">
        <f t="shared" si="2023"/>
        <v>E391</v>
      </c>
      <c r="P6018" s="318"/>
      <c r="T6018" s="19" t="s">
        <v>1260</v>
      </c>
    </row>
    <row r="6019" spans="1:20" outlineLevel="2" x14ac:dyDescent="0.25">
      <c r="A6019" t="s">
        <v>483</v>
      </c>
      <c r="B6019" t="str">
        <f t="shared" si="2020"/>
        <v>E3912 GEN Computer Equip, UBK-8</v>
      </c>
      <c r="C6019" s="19" t="s">
        <v>1230</v>
      </c>
      <c r="E6019" s="27">
        <v>43343</v>
      </c>
      <c r="F6019" s="249">
        <v>555346.68000000005</v>
      </c>
      <c r="G6019" s="67">
        <v>0.2</v>
      </c>
      <c r="H6019" s="250">
        <v>9255.7800000000007</v>
      </c>
      <c r="I6019" s="249">
        <f t="shared" si="2021"/>
        <v>555346.68000000005</v>
      </c>
      <c r="J6019" s="67">
        <f t="shared" si="2015"/>
        <v>0.2</v>
      </c>
      <c r="K6019" s="259">
        <f t="shared" si="2022"/>
        <v>9255.7780000000002</v>
      </c>
      <c r="L6019" s="250">
        <f t="shared" si="2006"/>
        <v>0</v>
      </c>
      <c r="M6019" s="19" t="s">
        <v>1260</v>
      </c>
      <c r="O6019" s="32" t="str">
        <f t="shared" si="2023"/>
        <v>E391</v>
      </c>
      <c r="P6019" s="318"/>
      <c r="T6019" s="19" t="s">
        <v>1260</v>
      </c>
    </row>
    <row r="6020" spans="1:20" outlineLevel="2" x14ac:dyDescent="0.25">
      <c r="A6020" t="s">
        <v>483</v>
      </c>
      <c r="B6020" t="str">
        <f t="shared" si="2020"/>
        <v>E3912 GEN Computer Equip, UBK-9</v>
      </c>
      <c r="C6020" s="19" t="s">
        <v>1230</v>
      </c>
      <c r="E6020" s="27">
        <v>43373</v>
      </c>
      <c r="F6020" s="249">
        <v>555346.68000000005</v>
      </c>
      <c r="G6020" s="67">
        <v>0.2</v>
      </c>
      <c r="H6020" s="250">
        <v>9255.7800000000007</v>
      </c>
      <c r="I6020" s="249">
        <f t="shared" si="2021"/>
        <v>555346.68000000005</v>
      </c>
      <c r="J6020" s="67">
        <f t="shared" si="2015"/>
        <v>0.2</v>
      </c>
      <c r="K6020" s="259">
        <f t="shared" si="2022"/>
        <v>9255.7780000000002</v>
      </c>
      <c r="L6020" s="250">
        <f t="shared" si="2006"/>
        <v>0</v>
      </c>
      <c r="M6020" s="19" t="s">
        <v>1260</v>
      </c>
      <c r="O6020" s="32" t="str">
        <f t="shared" si="2023"/>
        <v>E391</v>
      </c>
      <c r="P6020" s="318"/>
      <c r="T6020" s="19" t="s">
        <v>1260</v>
      </c>
    </row>
    <row r="6021" spans="1:20" outlineLevel="2" x14ac:dyDescent="0.25">
      <c r="A6021" t="s">
        <v>483</v>
      </c>
      <c r="B6021" t="str">
        <f t="shared" si="2020"/>
        <v>E3912 GEN Computer Equip, UBK-10</v>
      </c>
      <c r="C6021" s="19" t="s">
        <v>1230</v>
      </c>
      <c r="E6021" s="27">
        <v>43404</v>
      </c>
      <c r="F6021" s="249">
        <v>555346.68000000005</v>
      </c>
      <c r="G6021" s="67">
        <v>0.2</v>
      </c>
      <c r="H6021" s="250">
        <v>9255.7800000000007</v>
      </c>
      <c r="I6021" s="249">
        <f t="shared" si="2021"/>
        <v>555346.68000000005</v>
      </c>
      <c r="J6021" s="67">
        <f t="shared" si="2015"/>
        <v>0.2</v>
      </c>
      <c r="K6021" s="259">
        <f t="shared" si="2022"/>
        <v>9255.7780000000002</v>
      </c>
      <c r="L6021" s="250">
        <f t="shared" si="2006"/>
        <v>0</v>
      </c>
      <c r="M6021" s="19" t="s">
        <v>1260</v>
      </c>
      <c r="O6021" s="32" t="str">
        <f t="shared" si="2023"/>
        <v>E391</v>
      </c>
      <c r="P6021" s="318"/>
      <c r="T6021" s="19" t="s">
        <v>1260</v>
      </c>
    </row>
    <row r="6022" spans="1:20" outlineLevel="2" x14ac:dyDescent="0.25">
      <c r="A6022" t="s">
        <v>483</v>
      </c>
      <c r="B6022" t="str">
        <f t="shared" si="2020"/>
        <v>E3912 GEN Computer Equip, UBK-11</v>
      </c>
      <c r="C6022" s="19" t="s">
        <v>1230</v>
      </c>
      <c r="E6022" s="27">
        <v>43434</v>
      </c>
      <c r="F6022" s="249">
        <v>555346.68000000005</v>
      </c>
      <c r="G6022" s="67">
        <v>0.2</v>
      </c>
      <c r="H6022" s="250">
        <v>9255.7800000000007</v>
      </c>
      <c r="I6022" s="249">
        <f t="shared" si="2021"/>
        <v>555346.68000000005</v>
      </c>
      <c r="J6022" s="67">
        <f t="shared" si="2015"/>
        <v>0.2</v>
      </c>
      <c r="K6022" s="259">
        <f t="shared" si="2022"/>
        <v>9255.7780000000002</v>
      </c>
      <c r="L6022" s="250">
        <f t="shared" si="2006"/>
        <v>0</v>
      </c>
      <c r="M6022" s="19" t="s">
        <v>1260</v>
      </c>
      <c r="O6022" s="32" t="str">
        <f t="shared" si="2023"/>
        <v>E391</v>
      </c>
      <c r="P6022" s="318"/>
      <c r="T6022" s="19" t="s">
        <v>1260</v>
      </c>
    </row>
    <row r="6023" spans="1:20" outlineLevel="2" x14ac:dyDescent="0.25">
      <c r="A6023" t="s">
        <v>483</v>
      </c>
      <c r="B6023" t="str">
        <f t="shared" si="2020"/>
        <v>E3912 GEN Computer Equip, UBK-12</v>
      </c>
      <c r="C6023" s="19" t="s">
        <v>1230</v>
      </c>
      <c r="E6023" s="27">
        <v>43465</v>
      </c>
      <c r="F6023" s="249">
        <v>555346.68000000005</v>
      </c>
      <c r="G6023" s="67">
        <v>0.2</v>
      </c>
      <c r="H6023" s="250">
        <v>9255.7800000000007</v>
      </c>
      <c r="I6023" s="249">
        <f t="shared" si="2021"/>
        <v>555346.68000000005</v>
      </c>
      <c r="J6023" s="67">
        <f t="shared" si="2015"/>
        <v>0.2</v>
      </c>
      <c r="K6023" s="259">
        <f t="shared" si="2022"/>
        <v>9255.7780000000002</v>
      </c>
      <c r="L6023" s="250">
        <f t="shared" si="2006"/>
        <v>0</v>
      </c>
      <c r="M6023" s="19" t="s">
        <v>1260</v>
      </c>
      <c r="O6023" s="32" t="str">
        <f t="shared" si="2023"/>
        <v>E391</v>
      </c>
      <c r="P6023" s="318"/>
      <c r="T6023" s="19" t="s">
        <v>1260</v>
      </c>
    </row>
    <row r="6024" spans="1:20" s="19" customFormat="1" ht="15.75" outlineLevel="1" thickBot="1" x14ac:dyDescent="0.3">
      <c r="A6024" s="28" t="s">
        <v>1086</v>
      </c>
      <c r="C6024" s="20" t="s">
        <v>1237</v>
      </c>
      <c r="E6024" s="104" t="s">
        <v>1266</v>
      </c>
      <c r="F6024" s="29"/>
      <c r="G6024" s="30"/>
      <c r="H6024" s="41">
        <f>SUBTOTAL(9,H6012:H6023)</f>
        <v>111069.36</v>
      </c>
      <c r="I6024" s="29"/>
      <c r="J6024" s="30">
        <f t="shared" si="2015"/>
        <v>0</v>
      </c>
      <c r="K6024" s="41">
        <f>SUBTOTAL(9,K6012:K6023)</f>
        <v>111069.33600000002</v>
      </c>
      <c r="L6024" s="41">
        <f t="shared" si="2006"/>
        <v>-0.02</v>
      </c>
      <c r="O6024" s="32" t="str">
        <f>LEFT(A6024,5)</f>
        <v>E3912</v>
      </c>
      <c r="P6024" s="318">
        <f>-L6024/2</f>
        <v>0.01</v>
      </c>
    </row>
    <row r="6025" spans="1:20" ht="15.75" outlineLevel="2" thickTop="1" x14ac:dyDescent="0.25">
      <c r="A6025" t="s">
        <v>484</v>
      </c>
      <c r="B6025" t="str">
        <f t="shared" ref="B6025:B6036" si="2024">CONCATENATE(A6025,"-",MONTH(E6025))</f>
        <v>E392 GEN Trans Equip, Colstrip 1-1</v>
      </c>
      <c r="C6025" s="19" t="s">
        <v>1230</v>
      </c>
      <c r="E6025" s="27">
        <v>43131</v>
      </c>
      <c r="F6025" s="249">
        <v>99422.89</v>
      </c>
      <c r="G6025" s="67">
        <v>5.2499999999999998E-2</v>
      </c>
      <c r="H6025" s="250">
        <v>434.98</v>
      </c>
      <c r="I6025" s="249">
        <f t="shared" ref="I6025:I6036" si="2025">VLOOKUP(CONCATENATE(A6025,"-12"),$B$6:$F$7816,5,FALSE)</f>
        <v>151677.92000000001</v>
      </c>
      <c r="J6025" s="67">
        <f t="shared" si="2015"/>
        <v>5.2499999999999998E-2</v>
      </c>
      <c r="K6025" s="259">
        <f t="shared" ref="K6025:K6036" si="2026">I6025*J6025/12</f>
        <v>663.59090000000003</v>
      </c>
      <c r="L6025" s="250">
        <f t="shared" si="2006"/>
        <v>228.61</v>
      </c>
      <c r="M6025" s="19" t="s">
        <v>1260</v>
      </c>
      <c r="O6025" s="32" t="str">
        <f t="shared" ref="O6025:O6036" si="2027">LEFT(A6025,4)</f>
        <v>E392</v>
      </c>
      <c r="P6025" s="318"/>
      <c r="T6025" s="19" t="s">
        <v>1260</v>
      </c>
    </row>
    <row r="6026" spans="1:20" outlineLevel="2" x14ac:dyDescent="0.25">
      <c r="A6026" t="s">
        <v>484</v>
      </c>
      <c r="B6026" t="str">
        <f t="shared" si="2024"/>
        <v>E392 GEN Trans Equip, Colstrip 1-2</v>
      </c>
      <c r="C6026" s="19" t="s">
        <v>1230</v>
      </c>
      <c r="E6026" s="27">
        <v>43159</v>
      </c>
      <c r="F6026" s="249">
        <v>99445.01</v>
      </c>
      <c r="G6026" s="67">
        <v>5.2499999999999998E-2</v>
      </c>
      <c r="H6026" s="250">
        <v>435.07</v>
      </c>
      <c r="I6026" s="249">
        <f t="shared" si="2025"/>
        <v>151677.92000000001</v>
      </c>
      <c r="J6026" s="67">
        <f t="shared" si="2015"/>
        <v>5.2499999999999998E-2</v>
      </c>
      <c r="K6026" s="259">
        <f t="shared" si="2026"/>
        <v>663.59090000000003</v>
      </c>
      <c r="L6026" s="250">
        <f t="shared" si="2006"/>
        <v>228.52</v>
      </c>
      <c r="M6026" s="19" t="s">
        <v>1260</v>
      </c>
      <c r="O6026" s="32" t="str">
        <f t="shared" si="2027"/>
        <v>E392</v>
      </c>
      <c r="P6026" s="318"/>
      <c r="T6026" s="19" t="s">
        <v>1260</v>
      </c>
    </row>
    <row r="6027" spans="1:20" outlineLevel="2" x14ac:dyDescent="0.25">
      <c r="A6027" t="s">
        <v>484</v>
      </c>
      <c r="B6027" t="str">
        <f t="shared" si="2024"/>
        <v>E392 GEN Trans Equip, Colstrip 1-3</v>
      </c>
      <c r="C6027" s="19" t="s">
        <v>1230</v>
      </c>
      <c r="E6027" s="27">
        <v>43190</v>
      </c>
      <c r="F6027" s="249">
        <v>144868.53</v>
      </c>
      <c r="G6027" s="67">
        <v>5.2499999999999998E-2</v>
      </c>
      <c r="H6027" s="250">
        <v>633.79999999999995</v>
      </c>
      <c r="I6027" s="249">
        <f t="shared" si="2025"/>
        <v>151677.92000000001</v>
      </c>
      <c r="J6027" s="67">
        <f t="shared" si="2015"/>
        <v>5.2499999999999998E-2</v>
      </c>
      <c r="K6027" s="259">
        <f t="shared" si="2026"/>
        <v>663.59090000000003</v>
      </c>
      <c r="L6027" s="250">
        <f t="shared" si="2006"/>
        <v>29.79</v>
      </c>
      <c r="M6027" s="19" t="s">
        <v>1260</v>
      </c>
      <c r="O6027" s="32" t="str">
        <f t="shared" si="2027"/>
        <v>E392</v>
      </c>
      <c r="P6027" s="318"/>
      <c r="T6027" s="19" t="s">
        <v>1260</v>
      </c>
    </row>
    <row r="6028" spans="1:20" outlineLevel="2" x14ac:dyDescent="0.25">
      <c r="A6028" t="s">
        <v>484</v>
      </c>
      <c r="B6028" t="str">
        <f t="shared" si="2024"/>
        <v>E392 GEN Trans Equip, Colstrip 1-4</v>
      </c>
      <c r="C6028" s="19" t="s">
        <v>1230</v>
      </c>
      <c r="E6028" s="27">
        <v>43220</v>
      </c>
      <c r="F6028" s="249">
        <v>144868.53</v>
      </c>
      <c r="G6028" s="67">
        <v>5.2499999999999998E-2</v>
      </c>
      <c r="H6028" s="250">
        <v>633.79999999999995</v>
      </c>
      <c r="I6028" s="249">
        <f t="shared" si="2025"/>
        <v>151677.92000000001</v>
      </c>
      <c r="J6028" s="67">
        <f t="shared" si="2015"/>
        <v>5.2499999999999998E-2</v>
      </c>
      <c r="K6028" s="259">
        <f t="shared" si="2026"/>
        <v>663.59090000000003</v>
      </c>
      <c r="L6028" s="250">
        <f t="shared" si="2006"/>
        <v>29.79</v>
      </c>
      <c r="M6028" s="19" t="s">
        <v>1260</v>
      </c>
      <c r="O6028" s="32" t="str">
        <f t="shared" si="2027"/>
        <v>E392</v>
      </c>
      <c r="P6028" s="318"/>
      <c r="T6028" s="19" t="s">
        <v>1260</v>
      </c>
    </row>
    <row r="6029" spans="1:20" outlineLevel="2" x14ac:dyDescent="0.25">
      <c r="A6029" t="s">
        <v>484</v>
      </c>
      <c r="B6029" t="str">
        <f t="shared" si="2024"/>
        <v>E392 GEN Trans Equip, Colstrip 1-5</v>
      </c>
      <c r="C6029" s="19" t="s">
        <v>1230</v>
      </c>
      <c r="E6029" s="27">
        <v>43251</v>
      </c>
      <c r="F6029" s="249">
        <v>144868.53</v>
      </c>
      <c r="G6029" s="67">
        <v>5.2499999999999998E-2</v>
      </c>
      <c r="H6029" s="250">
        <v>633.79999999999995</v>
      </c>
      <c r="I6029" s="249">
        <f t="shared" si="2025"/>
        <v>151677.92000000001</v>
      </c>
      <c r="J6029" s="67">
        <f t="shared" si="2015"/>
        <v>5.2499999999999998E-2</v>
      </c>
      <c r="K6029" s="259">
        <f t="shared" si="2026"/>
        <v>663.59090000000003</v>
      </c>
      <c r="L6029" s="250">
        <f t="shared" si="2006"/>
        <v>29.79</v>
      </c>
      <c r="M6029" s="19" t="s">
        <v>1260</v>
      </c>
      <c r="O6029" s="32" t="str">
        <f t="shared" si="2027"/>
        <v>E392</v>
      </c>
      <c r="P6029" s="318"/>
      <c r="T6029" s="19" t="s">
        <v>1260</v>
      </c>
    </row>
    <row r="6030" spans="1:20" outlineLevel="2" x14ac:dyDescent="0.25">
      <c r="A6030" t="s">
        <v>484</v>
      </c>
      <c r="B6030" t="str">
        <f t="shared" si="2024"/>
        <v>E392 GEN Trans Equip, Colstrip 1-6</v>
      </c>
      <c r="C6030" s="19" t="s">
        <v>1230</v>
      </c>
      <c r="E6030" s="27">
        <v>43281</v>
      </c>
      <c r="F6030" s="249">
        <v>144868.53</v>
      </c>
      <c r="G6030" s="67">
        <v>5.2499999999999998E-2</v>
      </c>
      <c r="H6030" s="250">
        <v>633.79999999999995</v>
      </c>
      <c r="I6030" s="249">
        <f t="shared" si="2025"/>
        <v>151677.92000000001</v>
      </c>
      <c r="J6030" s="67">
        <f t="shared" si="2015"/>
        <v>5.2499999999999998E-2</v>
      </c>
      <c r="K6030" s="259">
        <f t="shared" si="2026"/>
        <v>663.59090000000003</v>
      </c>
      <c r="L6030" s="250">
        <f t="shared" si="2006"/>
        <v>29.79</v>
      </c>
      <c r="M6030" s="19" t="s">
        <v>1260</v>
      </c>
      <c r="O6030" s="32" t="str">
        <f t="shared" si="2027"/>
        <v>E392</v>
      </c>
      <c r="P6030" s="318"/>
      <c r="T6030" s="19" t="s">
        <v>1260</v>
      </c>
    </row>
    <row r="6031" spans="1:20" outlineLevel="2" x14ac:dyDescent="0.25">
      <c r="A6031" t="s">
        <v>484</v>
      </c>
      <c r="B6031" t="str">
        <f t="shared" si="2024"/>
        <v>E392 GEN Trans Equip, Colstrip 1-7</v>
      </c>
      <c r="C6031" s="19" t="s">
        <v>1230</v>
      </c>
      <c r="E6031" s="27">
        <v>43312</v>
      </c>
      <c r="F6031" s="249">
        <v>144868.53</v>
      </c>
      <c r="G6031" s="67">
        <v>5.2499999999999998E-2</v>
      </c>
      <c r="H6031" s="250">
        <v>633.79999999999995</v>
      </c>
      <c r="I6031" s="249">
        <f t="shared" si="2025"/>
        <v>151677.92000000001</v>
      </c>
      <c r="J6031" s="67">
        <f t="shared" si="2015"/>
        <v>5.2499999999999998E-2</v>
      </c>
      <c r="K6031" s="259">
        <f t="shared" si="2026"/>
        <v>663.59090000000003</v>
      </c>
      <c r="L6031" s="250">
        <f t="shared" si="2006"/>
        <v>29.79</v>
      </c>
      <c r="M6031" s="19" t="s">
        <v>1260</v>
      </c>
      <c r="O6031" s="32" t="str">
        <f t="shared" si="2027"/>
        <v>E392</v>
      </c>
      <c r="P6031" s="318"/>
      <c r="T6031" s="19" t="s">
        <v>1260</v>
      </c>
    </row>
    <row r="6032" spans="1:20" outlineLevel="2" x14ac:dyDescent="0.25">
      <c r="A6032" t="s">
        <v>484</v>
      </c>
      <c r="B6032" t="str">
        <f t="shared" si="2024"/>
        <v>E392 GEN Trans Equip, Colstrip 1-8</v>
      </c>
      <c r="C6032" s="19" t="s">
        <v>1230</v>
      </c>
      <c r="E6032" s="27">
        <v>43343</v>
      </c>
      <c r="F6032" s="249">
        <v>144868.53</v>
      </c>
      <c r="G6032" s="67">
        <v>5.2499999999999998E-2</v>
      </c>
      <c r="H6032" s="250">
        <v>633.79999999999995</v>
      </c>
      <c r="I6032" s="249">
        <f t="shared" si="2025"/>
        <v>151677.92000000001</v>
      </c>
      <c r="J6032" s="67">
        <f t="shared" si="2015"/>
        <v>5.2499999999999998E-2</v>
      </c>
      <c r="K6032" s="259">
        <f t="shared" si="2026"/>
        <v>663.59090000000003</v>
      </c>
      <c r="L6032" s="250">
        <f t="shared" si="2006"/>
        <v>29.79</v>
      </c>
      <c r="M6032" s="19" t="s">
        <v>1260</v>
      </c>
      <c r="O6032" s="32" t="str">
        <f t="shared" si="2027"/>
        <v>E392</v>
      </c>
      <c r="P6032" s="318"/>
      <c r="T6032" s="19" t="s">
        <v>1260</v>
      </c>
    </row>
    <row r="6033" spans="1:20" outlineLevel="2" x14ac:dyDescent="0.25">
      <c r="A6033" t="s">
        <v>484</v>
      </c>
      <c r="B6033" t="str">
        <f t="shared" si="2024"/>
        <v>E392 GEN Trans Equip, Colstrip 1-9</v>
      </c>
      <c r="C6033" s="19" t="s">
        <v>1230</v>
      </c>
      <c r="E6033" s="27">
        <v>43373</v>
      </c>
      <c r="F6033" s="249">
        <v>146675.82</v>
      </c>
      <c r="G6033" s="67">
        <v>5.2499999999999998E-2</v>
      </c>
      <c r="H6033" s="250">
        <v>641.71</v>
      </c>
      <c r="I6033" s="249">
        <f t="shared" si="2025"/>
        <v>151677.92000000001</v>
      </c>
      <c r="J6033" s="67">
        <f t="shared" si="2015"/>
        <v>5.2499999999999998E-2</v>
      </c>
      <c r="K6033" s="259">
        <f t="shared" si="2026"/>
        <v>663.59090000000003</v>
      </c>
      <c r="L6033" s="250">
        <f t="shared" si="2006"/>
        <v>21.88</v>
      </c>
      <c r="M6033" s="19" t="s">
        <v>1260</v>
      </c>
      <c r="O6033" s="32" t="str">
        <f t="shared" si="2027"/>
        <v>E392</v>
      </c>
      <c r="P6033" s="318"/>
      <c r="T6033" s="19" t="s">
        <v>1260</v>
      </c>
    </row>
    <row r="6034" spans="1:20" outlineLevel="2" x14ac:dyDescent="0.25">
      <c r="A6034" t="s">
        <v>484</v>
      </c>
      <c r="B6034" t="str">
        <f t="shared" si="2024"/>
        <v>E392 GEN Trans Equip, Colstrip 1-10</v>
      </c>
      <c r="C6034" s="19" t="s">
        <v>1230</v>
      </c>
      <c r="E6034" s="27">
        <v>43404</v>
      </c>
      <c r="F6034" s="249">
        <v>150080.51</v>
      </c>
      <c r="G6034" s="67">
        <v>5.2499999999999998E-2</v>
      </c>
      <c r="H6034" s="250">
        <v>656.6</v>
      </c>
      <c r="I6034" s="249">
        <f t="shared" si="2025"/>
        <v>151677.92000000001</v>
      </c>
      <c r="J6034" s="67">
        <f t="shared" si="2015"/>
        <v>5.2499999999999998E-2</v>
      </c>
      <c r="K6034" s="259">
        <f t="shared" si="2026"/>
        <v>663.59090000000003</v>
      </c>
      <c r="L6034" s="250">
        <f t="shared" si="2006"/>
        <v>6.99</v>
      </c>
      <c r="M6034" s="19" t="s">
        <v>1260</v>
      </c>
      <c r="O6034" s="32" t="str">
        <f t="shared" si="2027"/>
        <v>E392</v>
      </c>
      <c r="P6034" s="318"/>
      <c r="T6034" s="19" t="s">
        <v>1260</v>
      </c>
    </row>
    <row r="6035" spans="1:20" outlineLevel="2" x14ac:dyDescent="0.25">
      <c r="A6035" t="s">
        <v>484</v>
      </c>
      <c r="B6035" t="str">
        <f t="shared" si="2024"/>
        <v>E392 GEN Trans Equip, Colstrip 1-11</v>
      </c>
      <c r="C6035" s="19" t="s">
        <v>1230</v>
      </c>
      <c r="E6035" s="27">
        <v>43434</v>
      </c>
      <c r="F6035" s="249">
        <v>151677.92000000001</v>
      </c>
      <c r="G6035" s="67">
        <v>5.2499999999999998E-2</v>
      </c>
      <c r="H6035" s="250">
        <v>663.59</v>
      </c>
      <c r="I6035" s="249">
        <f t="shared" si="2025"/>
        <v>151677.92000000001</v>
      </c>
      <c r="J6035" s="67">
        <f t="shared" si="2015"/>
        <v>5.2499999999999998E-2</v>
      </c>
      <c r="K6035" s="259">
        <f t="shared" si="2026"/>
        <v>663.59090000000003</v>
      </c>
      <c r="L6035" s="250">
        <f t="shared" si="2006"/>
        <v>0</v>
      </c>
      <c r="M6035" s="19" t="s">
        <v>1260</v>
      </c>
      <c r="O6035" s="32" t="str">
        <f t="shared" si="2027"/>
        <v>E392</v>
      </c>
      <c r="P6035" s="318"/>
      <c r="T6035" s="19" t="s">
        <v>1260</v>
      </c>
    </row>
    <row r="6036" spans="1:20" outlineLevel="2" x14ac:dyDescent="0.25">
      <c r="A6036" t="s">
        <v>484</v>
      </c>
      <c r="B6036" t="str">
        <f t="shared" si="2024"/>
        <v>E392 GEN Trans Equip, Colstrip 1-12</v>
      </c>
      <c r="C6036" s="19" t="s">
        <v>1230</v>
      </c>
      <c r="E6036" s="27">
        <v>43465</v>
      </c>
      <c r="F6036" s="249">
        <v>151677.92000000001</v>
      </c>
      <c r="G6036" s="67">
        <v>5.2499999999999998E-2</v>
      </c>
      <c r="H6036" s="250">
        <v>663.59</v>
      </c>
      <c r="I6036" s="249">
        <f t="shared" si="2025"/>
        <v>151677.92000000001</v>
      </c>
      <c r="J6036" s="67">
        <f t="shared" si="2015"/>
        <v>5.2499999999999998E-2</v>
      </c>
      <c r="K6036" s="259">
        <f t="shared" si="2026"/>
        <v>663.59090000000003</v>
      </c>
      <c r="L6036" s="250">
        <f t="shared" ref="L6036:L6099" si="2028">ROUND(K6036-H6036,2)</f>
        <v>0</v>
      </c>
      <c r="M6036" s="19" t="s">
        <v>1260</v>
      </c>
      <c r="O6036" s="32" t="str">
        <f t="shared" si="2027"/>
        <v>E392</v>
      </c>
      <c r="P6036" s="318"/>
      <c r="T6036" s="19" t="s">
        <v>1260</v>
      </c>
    </row>
    <row r="6037" spans="1:20" s="19" customFormat="1" ht="15.75" outlineLevel="1" thickBot="1" x14ac:dyDescent="0.3">
      <c r="A6037" s="28" t="s">
        <v>1087</v>
      </c>
      <c r="C6037" s="20" t="s">
        <v>1237</v>
      </c>
      <c r="E6037" s="104" t="s">
        <v>1266</v>
      </c>
      <c r="F6037" s="29"/>
      <c r="G6037" s="30"/>
      <c r="H6037" s="41">
        <f>SUBTOTAL(9,H6025:H6036)</f>
        <v>7298.3400000000011</v>
      </c>
      <c r="I6037" s="29"/>
      <c r="J6037" s="30">
        <f t="shared" si="2015"/>
        <v>0</v>
      </c>
      <c r="K6037" s="41">
        <f>SUBTOTAL(9,K6025:K6036)</f>
        <v>7963.0908000000009</v>
      </c>
      <c r="L6037" s="41">
        <f t="shared" si="2028"/>
        <v>664.75</v>
      </c>
      <c r="O6037" s="32" t="str">
        <f>LEFT(A6037,5)</f>
        <v xml:space="preserve">E392 </v>
      </c>
      <c r="P6037" s="318">
        <f>-L6037/2</f>
        <v>-332.375</v>
      </c>
    </row>
    <row r="6038" spans="1:20" ht="15.75" outlineLevel="2" thickTop="1" x14ac:dyDescent="0.25">
      <c r="A6038" t="s">
        <v>485</v>
      </c>
      <c r="B6038" t="str">
        <f t="shared" ref="B6038:B6049" si="2029">CONCATENATE(A6038,"-",MONTH(E6038))</f>
        <v>E392 GEN Trans Equip, Colstrip 2-1</v>
      </c>
      <c r="C6038" s="19" t="s">
        <v>1230</v>
      </c>
      <c r="E6038" s="27">
        <v>43131</v>
      </c>
      <c r="F6038" s="249">
        <v>99422.89</v>
      </c>
      <c r="G6038" s="67">
        <v>5.2499999999999998E-2</v>
      </c>
      <c r="H6038" s="250">
        <v>434.98</v>
      </c>
      <c r="I6038" s="249">
        <f t="shared" ref="I6038:I6049" si="2030">VLOOKUP(CONCATENATE(A6038,"-12"),$B$6:$F$7816,5,FALSE)</f>
        <v>151677.93</v>
      </c>
      <c r="J6038" s="67">
        <f t="shared" si="2015"/>
        <v>5.2499999999999998E-2</v>
      </c>
      <c r="K6038" s="259">
        <f t="shared" ref="K6038:K6049" si="2031">I6038*J6038/12</f>
        <v>663.59094374999995</v>
      </c>
      <c r="L6038" s="250">
        <f t="shared" si="2028"/>
        <v>228.61</v>
      </c>
      <c r="M6038" s="19" t="s">
        <v>1260</v>
      </c>
      <c r="O6038" s="32" t="str">
        <f t="shared" ref="O6038:O6049" si="2032">LEFT(A6038,4)</f>
        <v>E392</v>
      </c>
      <c r="P6038" s="318"/>
      <c r="T6038" s="19" t="s">
        <v>1260</v>
      </c>
    </row>
    <row r="6039" spans="1:20" outlineLevel="2" x14ac:dyDescent="0.25">
      <c r="A6039" t="s">
        <v>485</v>
      </c>
      <c r="B6039" t="str">
        <f t="shared" si="2029"/>
        <v>E392 GEN Trans Equip, Colstrip 2-2</v>
      </c>
      <c r="C6039" s="19" t="s">
        <v>1230</v>
      </c>
      <c r="E6039" s="27">
        <v>43159</v>
      </c>
      <c r="F6039" s="249">
        <v>99445.01</v>
      </c>
      <c r="G6039" s="67">
        <v>5.2499999999999998E-2</v>
      </c>
      <c r="H6039" s="250">
        <v>435.07</v>
      </c>
      <c r="I6039" s="249">
        <f t="shared" si="2030"/>
        <v>151677.93</v>
      </c>
      <c r="J6039" s="67">
        <f t="shared" si="2015"/>
        <v>5.2499999999999998E-2</v>
      </c>
      <c r="K6039" s="259">
        <f t="shared" si="2031"/>
        <v>663.59094374999995</v>
      </c>
      <c r="L6039" s="250">
        <f t="shared" si="2028"/>
        <v>228.52</v>
      </c>
      <c r="M6039" s="19" t="s">
        <v>1260</v>
      </c>
      <c r="O6039" s="32" t="str">
        <f t="shared" si="2032"/>
        <v>E392</v>
      </c>
      <c r="P6039" s="318"/>
      <c r="T6039" s="19" t="s">
        <v>1260</v>
      </c>
    </row>
    <row r="6040" spans="1:20" outlineLevel="2" x14ac:dyDescent="0.25">
      <c r="A6040" t="s">
        <v>485</v>
      </c>
      <c r="B6040" t="str">
        <f t="shared" si="2029"/>
        <v>E392 GEN Trans Equip, Colstrip 2-3</v>
      </c>
      <c r="C6040" s="19" t="s">
        <v>1230</v>
      </c>
      <c r="E6040" s="27">
        <v>43190</v>
      </c>
      <c r="F6040" s="249">
        <v>144868.53</v>
      </c>
      <c r="G6040" s="67">
        <v>5.2499999999999998E-2</v>
      </c>
      <c r="H6040" s="250">
        <v>633.79999999999995</v>
      </c>
      <c r="I6040" s="249">
        <f t="shared" si="2030"/>
        <v>151677.93</v>
      </c>
      <c r="J6040" s="67">
        <f t="shared" si="2015"/>
        <v>5.2499999999999998E-2</v>
      </c>
      <c r="K6040" s="259">
        <f t="shared" si="2031"/>
        <v>663.59094374999995</v>
      </c>
      <c r="L6040" s="250">
        <f t="shared" si="2028"/>
        <v>29.79</v>
      </c>
      <c r="M6040" s="19" t="s">
        <v>1260</v>
      </c>
      <c r="O6040" s="32" t="str">
        <f t="shared" si="2032"/>
        <v>E392</v>
      </c>
      <c r="P6040" s="318"/>
      <c r="T6040" s="19" t="s">
        <v>1260</v>
      </c>
    </row>
    <row r="6041" spans="1:20" outlineLevel="2" x14ac:dyDescent="0.25">
      <c r="A6041" t="s">
        <v>485</v>
      </c>
      <c r="B6041" t="str">
        <f t="shared" si="2029"/>
        <v>E392 GEN Trans Equip, Colstrip 2-4</v>
      </c>
      <c r="C6041" s="19" t="s">
        <v>1230</v>
      </c>
      <c r="E6041" s="27">
        <v>43220</v>
      </c>
      <c r="F6041" s="249">
        <v>144868.53</v>
      </c>
      <c r="G6041" s="67">
        <v>5.2499999999999998E-2</v>
      </c>
      <c r="H6041" s="250">
        <v>633.79999999999995</v>
      </c>
      <c r="I6041" s="249">
        <f t="shared" si="2030"/>
        <v>151677.93</v>
      </c>
      <c r="J6041" s="67">
        <f t="shared" si="2015"/>
        <v>5.2499999999999998E-2</v>
      </c>
      <c r="K6041" s="259">
        <f t="shared" si="2031"/>
        <v>663.59094374999995</v>
      </c>
      <c r="L6041" s="250">
        <f t="shared" si="2028"/>
        <v>29.79</v>
      </c>
      <c r="M6041" s="19" t="s">
        <v>1260</v>
      </c>
      <c r="O6041" s="32" t="str">
        <f t="shared" si="2032"/>
        <v>E392</v>
      </c>
      <c r="P6041" s="318"/>
      <c r="T6041" s="19" t="s">
        <v>1260</v>
      </c>
    </row>
    <row r="6042" spans="1:20" outlineLevel="2" x14ac:dyDescent="0.25">
      <c r="A6042" t="s">
        <v>485</v>
      </c>
      <c r="B6042" t="str">
        <f t="shared" si="2029"/>
        <v>E392 GEN Trans Equip, Colstrip 2-5</v>
      </c>
      <c r="C6042" s="19" t="s">
        <v>1230</v>
      </c>
      <c r="E6042" s="27">
        <v>43251</v>
      </c>
      <c r="F6042" s="249">
        <v>144868.53</v>
      </c>
      <c r="G6042" s="67">
        <v>5.2499999999999998E-2</v>
      </c>
      <c r="H6042" s="250">
        <v>633.79999999999995</v>
      </c>
      <c r="I6042" s="249">
        <f t="shared" si="2030"/>
        <v>151677.93</v>
      </c>
      <c r="J6042" s="67">
        <f t="shared" si="2015"/>
        <v>5.2499999999999998E-2</v>
      </c>
      <c r="K6042" s="259">
        <f t="shared" si="2031"/>
        <v>663.59094374999995</v>
      </c>
      <c r="L6042" s="250">
        <f t="shared" si="2028"/>
        <v>29.79</v>
      </c>
      <c r="M6042" s="19" t="s">
        <v>1260</v>
      </c>
      <c r="O6042" s="32" t="str">
        <f t="shared" si="2032"/>
        <v>E392</v>
      </c>
      <c r="P6042" s="318"/>
      <c r="T6042" s="19" t="s">
        <v>1260</v>
      </c>
    </row>
    <row r="6043" spans="1:20" outlineLevel="2" x14ac:dyDescent="0.25">
      <c r="A6043" t="s">
        <v>485</v>
      </c>
      <c r="B6043" t="str">
        <f t="shared" si="2029"/>
        <v>E392 GEN Trans Equip, Colstrip 2-6</v>
      </c>
      <c r="C6043" s="19" t="s">
        <v>1230</v>
      </c>
      <c r="E6043" s="27">
        <v>43281</v>
      </c>
      <c r="F6043" s="249">
        <v>144868.53</v>
      </c>
      <c r="G6043" s="67">
        <v>5.2499999999999998E-2</v>
      </c>
      <c r="H6043" s="250">
        <v>633.79999999999995</v>
      </c>
      <c r="I6043" s="249">
        <f t="shared" si="2030"/>
        <v>151677.93</v>
      </c>
      <c r="J6043" s="67">
        <f t="shared" si="2015"/>
        <v>5.2499999999999998E-2</v>
      </c>
      <c r="K6043" s="259">
        <f t="shared" si="2031"/>
        <v>663.59094374999995</v>
      </c>
      <c r="L6043" s="250">
        <f t="shared" si="2028"/>
        <v>29.79</v>
      </c>
      <c r="M6043" s="19" t="s">
        <v>1260</v>
      </c>
      <c r="O6043" s="32" t="str">
        <f t="shared" si="2032"/>
        <v>E392</v>
      </c>
      <c r="P6043" s="318"/>
      <c r="T6043" s="19" t="s">
        <v>1260</v>
      </c>
    </row>
    <row r="6044" spans="1:20" outlineLevel="2" x14ac:dyDescent="0.25">
      <c r="A6044" t="s">
        <v>485</v>
      </c>
      <c r="B6044" t="str">
        <f t="shared" si="2029"/>
        <v>E392 GEN Trans Equip, Colstrip 2-7</v>
      </c>
      <c r="C6044" s="19" t="s">
        <v>1230</v>
      </c>
      <c r="E6044" s="27">
        <v>43312</v>
      </c>
      <c r="F6044" s="249">
        <v>144868.53</v>
      </c>
      <c r="G6044" s="67">
        <v>5.2499999999999998E-2</v>
      </c>
      <c r="H6044" s="250">
        <v>633.79999999999995</v>
      </c>
      <c r="I6044" s="249">
        <f t="shared" si="2030"/>
        <v>151677.93</v>
      </c>
      <c r="J6044" s="67">
        <f t="shared" si="2015"/>
        <v>5.2499999999999998E-2</v>
      </c>
      <c r="K6044" s="259">
        <f t="shared" si="2031"/>
        <v>663.59094374999995</v>
      </c>
      <c r="L6044" s="250">
        <f t="shared" si="2028"/>
        <v>29.79</v>
      </c>
      <c r="M6044" s="19" t="s">
        <v>1260</v>
      </c>
      <c r="O6044" s="32" t="str">
        <f t="shared" si="2032"/>
        <v>E392</v>
      </c>
      <c r="P6044" s="318"/>
      <c r="T6044" s="19" t="s">
        <v>1260</v>
      </c>
    </row>
    <row r="6045" spans="1:20" outlineLevel="2" x14ac:dyDescent="0.25">
      <c r="A6045" t="s">
        <v>485</v>
      </c>
      <c r="B6045" t="str">
        <f t="shared" si="2029"/>
        <v>E392 GEN Trans Equip, Colstrip 2-8</v>
      </c>
      <c r="C6045" s="19" t="s">
        <v>1230</v>
      </c>
      <c r="E6045" s="27">
        <v>43343</v>
      </c>
      <c r="F6045" s="249">
        <v>144868.53</v>
      </c>
      <c r="G6045" s="67">
        <v>5.2499999999999998E-2</v>
      </c>
      <c r="H6045" s="250">
        <v>633.79999999999995</v>
      </c>
      <c r="I6045" s="249">
        <f t="shared" si="2030"/>
        <v>151677.93</v>
      </c>
      <c r="J6045" s="67">
        <f t="shared" si="2015"/>
        <v>5.2499999999999998E-2</v>
      </c>
      <c r="K6045" s="259">
        <f t="shared" si="2031"/>
        <v>663.59094374999995</v>
      </c>
      <c r="L6045" s="250">
        <f t="shared" si="2028"/>
        <v>29.79</v>
      </c>
      <c r="M6045" s="19" t="s">
        <v>1260</v>
      </c>
      <c r="O6045" s="32" t="str">
        <f t="shared" si="2032"/>
        <v>E392</v>
      </c>
      <c r="P6045" s="318"/>
      <c r="T6045" s="19" t="s">
        <v>1260</v>
      </c>
    </row>
    <row r="6046" spans="1:20" outlineLevel="2" x14ac:dyDescent="0.25">
      <c r="A6046" t="s">
        <v>485</v>
      </c>
      <c r="B6046" t="str">
        <f t="shared" si="2029"/>
        <v>E392 GEN Trans Equip, Colstrip 2-9</v>
      </c>
      <c r="C6046" s="19" t="s">
        <v>1230</v>
      </c>
      <c r="E6046" s="27">
        <v>43373</v>
      </c>
      <c r="F6046" s="249">
        <v>146675.82</v>
      </c>
      <c r="G6046" s="67">
        <v>5.2499999999999998E-2</v>
      </c>
      <c r="H6046" s="250">
        <v>641.71</v>
      </c>
      <c r="I6046" s="249">
        <f t="shared" si="2030"/>
        <v>151677.93</v>
      </c>
      <c r="J6046" s="67">
        <f t="shared" si="2015"/>
        <v>5.2499999999999998E-2</v>
      </c>
      <c r="K6046" s="259">
        <f t="shared" si="2031"/>
        <v>663.59094374999995</v>
      </c>
      <c r="L6046" s="250">
        <f t="shared" si="2028"/>
        <v>21.88</v>
      </c>
      <c r="M6046" s="19" t="s">
        <v>1260</v>
      </c>
      <c r="O6046" s="32" t="str">
        <f t="shared" si="2032"/>
        <v>E392</v>
      </c>
      <c r="P6046" s="318"/>
      <c r="T6046" s="19" t="s">
        <v>1260</v>
      </c>
    </row>
    <row r="6047" spans="1:20" outlineLevel="2" x14ac:dyDescent="0.25">
      <c r="A6047" t="s">
        <v>485</v>
      </c>
      <c r="B6047" t="str">
        <f t="shared" si="2029"/>
        <v>E392 GEN Trans Equip, Colstrip 2-10</v>
      </c>
      <c r="C6047" s="19" t="s">
        <v>1230</v>
      </c>
      <c r="E6047" s="27">
        <v>43404</v>
      </c>
      <c r="F6047" s="249">
        <v>150080.51999999999</v>
      </c>
      <c r="G6047" s="67">
        <v>5.2499999999999998E-2</v>
      </c>
      <c r="H6047" s="250">
        <v>656.6</v>
      </c>
      <c r="I6047" s="249">
        <f t="shared" si="2030"/>
        <v>151677.93</v>
      </c>
      <c r="J6047" s="67">
        <f t="shared" si="2015"/>
        <v>5.2499999999999998E-2</v>
      </c>
      <c r="K6047" s="259">
        <f t="shared" si="2031"/>
        <v>663.59094374999995</v>
      </c>
      <c r="L6047" s="250">
        <f t="shared" si="2028"/>
        <v>6.99</v>
      </c>
      <c r="M6047" s="19" t="s">
        <v>1260</v>
      </c>
      <c r="O6047" s="32" t="str">
        <f t="shared" si="2032"/>
        <v>E392</v>
      </c>
      <c r="P6047" s="318"/>
      <c r="T6047" s="19" t="s">
        <v>1260</v>
      </c>
    </row>
    <row r="6048" spans="1:20" outlineLevel="2" x14ac:dyDescent="0.25">
      <c r="A6048" t="s">
        <v>485</v>
      </c>
      <c r="B6048" t="str">
        <f t="shared" si="2029"/>
        <v>E392 GEN Trans Equip, Colstrip 2-11</v>
      </c>
      <c r="C6048" s="19" t="s">
        <v>1230</v>
      </c>
      <c r="E6048" s="27">
        <v>43434</v>
      </c>
      <c r="F6048" s="249">
        <v>151677.93</v>
      </c>
      <c r="G6048" s="67">
        <v>5.2499999999999998E-2</v>
      </c>
      <c r="H6048" s="250">
        <v>663.59</v>
      </c>
      <c r="I6048" s="249">
        <f t="shared" si="2030"/>
        <v>151677.93</v>
      </c>
      <c r="J6048" s="67">
        <f t="shared" si="2015"/>
        <v>5.2499999999999998E-2</v>
      </c>
      <c r="K6048" s="259">
        <f t="shared" si="2031"/>
        <v>663.59094374999995</v>
      </c>
      <c r="L6048" s="250">
        <f t="shared" si="2028"/>
        <v>0</v>
      </c>
      <c r="M6048" s="19" t="s">
        <v>1260</v>
      </c>
      <c r="O6048" s="32" t="str">
        <f t="shared" si="2032"/>
        <v>E392</v>
      </c>
      <c r="P6048" s="318"/>
      <c r="T6048" s="19" t="s">
        <v>1260</v>
      </c>
    </row>
    <row r="6049" spans="1:20" outlineLevel="2" x14ac:dyDescent="0.25">
      <c r="A6049" t="s">
        <v>485</v>
      </c>
      <c r="B6049" t="str">
        <f t="shared" si="2029"/>
        <v>E392 GEN Trans Equip, Colstrip 2-12</v>
      </c>
      <c r="C6049" s="19" t="s">
        <v>1230</v>
      </c>
      <c r="E6049" s="27">
        <v>43465</v>
      </c>
      <c r="F6049" s="249">
        <v>151677.93</v>
      </c>
      <c r="G6049" s="67">
        <v>5.2499999999999998E-2</v>
      </c>
      <c r="H6049" s="250">
        <v>663.59</v>
      </c>
      <c r="I6049" s="249">
        <f t="shared" si="2030"/>
        <v>151677.93</v>
      </c>
      <c r="J6049" s="67">
        <f t="shared" si="2015"/>
        <v>5.2499999999999998E-2</v>
      </c>
      <c r="K6049" s="259">
        <f t="shared" si="2031"/>
        <v>663.59094374999995</v>
      </c>
      <c r="L6049" s="250">
        <f t="shared" si="2028"/>
        <v>0</v>
      </c>
      <c r="M6049" s="19" t="s">
        <v>1260</v>
      </c>
      <c r="O6049" s="32" t="str">
        <f t="shared" si="2032"/>
        <v>E392</v>
      </c>
      <c r="P6049" s="318"/>
      <c r="T6049" s="19" t="s">
        <v>1260</v>
      </c>
    </row>
    <row r="6050" spans="1:20" s="19" customFormat="1" ht="15.75" outlineLevel="1" thickBot="1" x14ac:dyDescent="0.3">
      <c r="A6050" s="28" t="s">
        <v>1088</v>
      </c>
      <c r="C6050" s="20" t="s">
        <v>1237</v>
      </c>
      <c r="E6050" s="104" t="s">
        <v>1266</v>
      </c>
      <c r="F6050" s="29"/>
      <c r="G6050" s="30"/>
      <c r="H6050" s="41">
        <f>SUBTOTAL(9,H6038:H6049)</f>
        <v>7298.3400000000011</v>
      </c>
      <c r="I6050" s="29"/>
      <c r="J6050" s="30">
        <f t="shared" si="2015"/>
        <v>0</v>
      </c>
      <c r="K6050" s="41">
        <f>SUBTOTAL(9,K6038:K6049)</f>
        <v>7963.0913249999976</v>
      </c>
      <c r="L6050" s="41">
        <f t="shared" si="2028"/>
        <v>664.75</v>
      </c>
      <c r="O6050" s="32" t="str">
        <f>LEFT(A6050,5)</f>
        <v xml:space="preserve">E392 </v>
      </c>
      <c r="P6050" s="318">
        <f>-L6050/2</f>
        <v>-332.375</v>
      </c>
    </row>
    <row r="6051" spans="1:20" ht="15.75" outlineLevel="2" thickTop="1" x14ac:dyDescent="0.25">
      <c r="A6051" t="s">
        <v>486</v>
      </c>
      <c r="B6051" t="str">
        <f t="shared" ref="B6051:B6062" si="2033">CONCATENATE(A6051,"-",MONTH(E6051))</f>
        <v>E392 GEN Trans Equip, Colstrip 3-1</v>
      </c>
      <c r="C6051" s="19" t="s">
        <v>1230</v>
      </c>
      <c r="E6051" s="27">
        <v>43131</v>
      </c>
      <c r="F6051" s="249">
        <v>63183.61</v>
      </c>
      <c r="G6051" s="67">
        <v>5.2499999999999998E-2</v>
      </c>
      <c r="H6051" s="250">
        <v>276.43</v>
      </c>
      <c r="I6051" s="249">
        <f t="shared" ref="I6051:I6062" si="2034">VLOOKUP(CONCATENATE(A6051,"-12"),$B$6:$F$7816,5,FALSE)</f>
        <v>101508.46</v>
      </c>
      <c r="J6051" s="67">
        <f t="shared" si="2015"/>
        <v>5.2499999999999998E-2</v>
      </c>
      <c r="K6051" s="259">
        <f t="shared" ref="K6051:K6062" si="2035">I6051*J6051/12</f>
        <v>444.0995125</v>
      </c>
      <c r="L6051" s="250">
        <f t="shared" si="2028"/>
        <v>167.67</v>
      </c>
      <c r="M6051" s="19" t="s">
        <v>1260</v>
      </c>
      <c r="O6051" s="32" t="str">
        <f t="shared" ref="O6051:O6062" si="2036">LEFT(A6051,4)</f>
        <v>E392</v>
      </c>
      <c r="P6051" s="318"/>
      <c r="T6051" s="19" t="s">
        <v>1260</v>
      </c>
    </row>
    <row r="6052" spans="1:20" outlineLevel="2" x14ac:dyDescent="0.25">
      <c r="A6052" t="s">
        <v>486</v>
      </c>
      <c r="B6052" t="str">
        <f t="shared" si="2033"/>
        <v>E392 GEN Trans Equip, Colstrip 3-2</v>
      </c>
      <c r="C6052" s="19" t="s">
        <v>1230</v>
      </c>
      <c r="E6052" s="27">
        <v>43159</v>
      </c>
      <c r="F6052" s="249">
        <v>63183.61</v>
      </c>
      <c r="G6052" s="67">
        <v>5.2499999999999998E-2</v>
      </c>
      <c r="H6052" s="250">
        <v>276.43</v>
      </c>
      <c r="I6052" s="249">
        <f t="shared" si="2034"/>
        <v>101508.46</v>
      </c>
      <c r="J6052" s="67">
        <f t="shared" si="2015"/>
        <v>5.2499999999999998E-2</v>
      </c>
      <c r="K6052" s="259">
        <f t="shared" si="2035"/>
        <v>444.0995125</v>
      </c>
      <c r="L6052" s="250">
        <f t="shared" si="2028"/>
        <v>167.67</v>
      </c>
      <c r="M6052" s="19" t="s">
        <v>1260</v>
      </c>
      <c r="O6052" s="32" t="str">
        <f t="shared" si="2036"/>
        <v>E392</v>
      </c>
      <c r="P6052" s="318"/>
      <c r="T6052" s="19" t="s">
        <v>1260</v>
      </c>
    </row>
    <row r="6053" spans="1:20" outlineLevel="2" x14ac:dyDescent="0.25">
      <c r="A6053" t="s">
        <v>486</v>
      </c>
      <c r="B6053" t="str">
        <f t="shared" si="2033"/>
        <v>E392 GEN Trans Equip, Colstrip 3-3</v>
      </c>
      <c r="C6053" s="19" t="s">
        <v>1230</v>
      </c>
      <c r="E6053" s="27">
        <v>43190</v>
      </c>
      <c r="F6053" s="249">
        <v>97175.2</v>
      </c>
      <c r="G6053" s="67">
        <v>5.2499999999999998E-2</v>
      </c>
      <c r="H6053" s="250">
        <v>425.14</v>
      </c>
      <c r="I6053" s="249">
        <f t="shared" si="2034"/>
        <v>101508.46</v>
      </c>
      <c r="J6053" s="67">
        <f t="shared" si="2015"/>
        <v>5.2499999999999998E-2</v>
      </c>
      <c r="K6053" s="259">
        <f t="shared" si="2035"/>
        <v>444.0995125</v>
      </c>
      <c r="L6053" s="250">
        <f t="shared" si="2028"/>
        <v>18.96</v>
      </c>
      <c r="M6053" s="19" t="s">
        <v>1260</v>
      </c>
      <c r="O6053" s="32" t="str">
        <f t="shared" si="2036"/>
        <v>E392</v>
      </c>
      <c r="P6053" s="318"/>
      <c r="T6053" s="19" t="s">
        <v>1260</v>
      </c>
    </row>
    <row r="6054" spans="1:20" outlineLevel="2" x14ac:dyDescent="0.25">
      <c r="A6054" t="s">
        <v>486</v>
      </c>
      <c r="B6054" t="str">
        <f t="shared" si="2033"/>
        <v>E392 GEN Trans Equip, Colstrip 3-4</v>
      </c>
      <c r="C6054" s="19" t="s">
        <v>1230</v>
      </c>
      <c r="E6054" s="27">
        <v>43220</v>
      </c>
      <c r="F6054" s="249">
        <v>97175.2</v>
      </c>
      <c r="G6054" s="67">
        <v>5.2499999999999998E-2</v>
      </c>
      <c r="H6054" s="250">
        <v>425.14</v>
      </c>
      <c r="I6054" s="249">
        <f t="shared" si="2034"/>
        <v>101508.46</v>
      </c>
      <c r="J6054" s="67">
        <f t="shared" si="2015"/>
        <v>5.2499999999999998E-2</v>
      </c>
      <c r="K6054" s="259">
        <f t="shared" si="2035"/>
        <v>444.0995125</v>
      </c>
      <c r="L6054" s="250">
        <f t="shared" si="2028"/>
        <v>18.96</v>
      </c>
      <c r="M6054" s="19" t="s">
        <v>1260</v>
      </c>
      <c r="O6054" s="32" t="str">
        <f t="shared" si="2036"/>
        <v>E392</v>
      </c>
      <c r="P6054" s="318"/>
      <c r="T6054" s="19" t="s">
        <v>1260</v>
      </c>
    </row>
    <row r="6055" spans="1:20" outlineLevel="2" x14ac:dyDescent="0.25">
      <c r="A6055" t="s">
        <v>486</v>
      </c>
      <c r="B6055" t="str">
        <f t="shared" si="2033"/>
        <v>E392 GEN Trans Equip, Colstrip 3-5</v>
      </c>
      <c r="C6055" s="19" t="s">
        <v>1230</v>
      </c>
      <c r="E6055" s="27">
        <v>43251</v>
      </c>
      <c r="F6055" s="249">
        <v>97175.2</v>
      </c>
      <c r="G6055" s="67">
        <v>5.2499999999999998E-2</v>
      </c>
      <c r="H6055" s="250">
        <v>425.14</v>
      </c>
      <c r="I6055" s="249">
        <f t="shared" si="2034"/>
        <v>101508.46</v>
      </c>
      <c r="J6055" s="67">
        <f t="shared" si="2015"/>
        <v>5.2499999999999998E-2</v>
      </c>
      <c r="K6055" s="259">
        <f t="shared" si="2035"/>
        <v>444.0995125</v>
      </c>
      <c r="L6055" s="250">
        <f t="shared" si="2028"/>
        <v>18.96</v>
      </c>
      <c r="M6055" s="19" t="s">
        <v>1260</v>
      </c>
      <c r="O6055" s="32" t="str">
        <f t="shared" si="2036"/>
        <v>E392</v>
      </c>
      <c r="P6055" s="318"/>
      <c r="T6055" s="19" t="s">
        <v>1260</v>
      </c>
    </row>
    <row r="6056" spans="1:20" outlineLevel="2" x14ac:dyDescent="0.25">
      <c r="A6056" t="s">
        <v>486</v>
      </c>
      <c r="B6056" t="str">
        <f t="shared" si="2033"/>
        <v>E392 GEN Trans Equip, Colstrip 3-6</v>
      </c>
      <c r="C6056" s="19" t="s">
        <v>1230</v>
      </c>
      <c r="E6056" s="27">
        <v>43281</v>
      </c>
      <c r="F6056" s="249">
        <v>97175.2</v>
      </c>
      <c r="G6056" s="67">
        <v>5.2499999999999998E-2</v>
      </c>
      <c r="H6056" s="250">
        <v>425.14</v>
      </c>
      <c r="I6056" s="249">
        <f t="shared" si="2034"/>
        <v>101508.46</v>
      </c>
      <c r="J6056" s="67">
        <f t="shared" si="2015"/>
        <v>5.2499999999999998E-2</v>
      </c>
      <c r="K6056" s="259">
        <f t="shared" si="2035"/>
        <v>444.0995125</v>
      </c>
      <c r="L6056" s="250">
        <f t="shared" si="2028"/>
        <v>18.96</v>
      </c>
      <c r="M6056" s="19" t="s">
        <v>1260</v>
      </c>
      <c r="O6056" s="32" t="str">
        <f t="shared" si="2036"/>
        <v>E392</v>
      </c>
      <c r="P6056" s="318"/>
      <c r="T6056" s="19" t="s">
        <v>1260</v>
      </c>
    </row>
    <row r="6057" spans="1:20" outlineLevel="2" x14ac:dyDescent="0.25">
      <c r="A6057" t="s">
        <v>486</v>
      </c>
      <c r="B6057" t="str">
        <f t="shared" si="2033"/>
        <v>E392 GEN Trans Equip, Colstrip 3-7</v>
      </c>
      <c r="C6057" s="19" t="s">
        <v>1230</v>
      </c>
      <c r="E6057" s="27">
        <v>43312</v>
      </c>
      <c r="F6057" s="249">
        <v>97175.2</v>
      </c>
      <c r="G6057" s="67">
        <v>5.2499999999999998E-2</v>
      </c>
      <c r="H6057" s="250">
        <v>425.14</v>
      </c>
      <c r="I6057" s="249">
        <f t="shared" si="2034"/>
        <v>101508.46</v>
      </c>
      <c r="J6057" s="67">
        <f t="shared" si="2015"/>
        <v>5.2499999999999998E-2</v>
      </c>
      <c r="K6057" s="259">
        <f t="shared" si="2035"/>
        <v>444.0995125</v>
      </c>
      <c r="L6057" s="250">
        <f t="shared" si="2028"/>
        <v>18.96</v>
      </c>
      <c r="M6057" s="19" t="s">
        <v>1260</v>
      </c>
      <c r="O6057" s="32" t="str">
        <f t="shared" si="2036"/>
        <v>E392</v>
      </c>
      <c r="P6057" s="318"/>
      <c r="T6057" s="19" t="s">
        <v>1260</v>
      </c>
    </row>
    <row r="6058" spans="1:20" outlineLevel="2" x14ac:dyDescent="0.25">
      <c r="A6058" t="s">
        <v>486</v>
      </c>
      <c r="B6058" t="str">
        <f t="shared" si="2033"/>
        <v>E392 GEN Trans Equip, Colstrip 3-8</v>
      </c>
      <c r="C6058" s="19" t="s">
        <v>1230</v>
      </c>
      <c r="E6058" s="27">
        <v>43343</v>
      </c>
      <c r="F6058" s="249">
        <v>97175.2</v>
      </c>
      <c r="G6058" s="67">
        <v>5.2499999999999998E-2</v>
      </c>
      <c r="H6058" s="250">
        <v>425.14</v>
      </c>
      <c r="I6058" s="249">
        <f t="shared" si="2034"/>
        <v>101508.46</v>
      </c>
      <c r="J6058" s="67">
        <f t="shared" si="2015"/>
        <v>5.2499999999999998E-2</v>
      </c>
      <c r="K6058" s="259">
        <f t="shared" si="2035"/>
        <v>444.0995125</v>
      </c>
      <c r="L6058" s="250">
        <f t="shared" si="2028"/>
        <v>18.96</v>
      </c>
      <c r="M6058" s="19" t="s">
        <v>1260</v>
      </c>
      <c r="O6058" s="32" t="str">
        <f t="shared" si="2036"/>
        <v>E392</v>
      </c>
      <c r="P6058" s="318"/>
      <c r="T6058" s="19" t="s">
        <v>1260</v>
      </c>
    </row>
    <row r="6059" spans="1:20" outlineLevel="2" x14ac:dyDescent="0.25">
      <c r="A6059" t="s">
        <v>486</v>
      </c>
      <c r="B6059" t="str">
        <f t="shared" si="2033"/>
        <v>E392 GEN Trans Equip, Colstrip 3-9</v>
      </c>
      <c r="C6059" s="19" t="s">
        <v>1230</v>
      </c>
      <c r="E6059" s="27">
        <v>43373</v>
      </c>
      <c r="F6059" s="249">
        <v>98325.29</v>
      </c>
      <c r="G6059" s="67">
        <v>5.2499999999999998E-2</v>
      </c>
      <c r="H6059" s="250">
        <v>430.17</v>
      </c>
      <c r="I6059" s="249">
        <f t="shared" si="2034"/>
        <v>101508.46</v>
      </c>
      <c r="J6059" s="67">
        <f t="shared" si="2015"/>
        <v>5.2499999999999998E-2</v>
      </c>
      <c r="K6059" s="259">
        <f t="shared" si="2035"/>
        <v>444.0995125</v>
      </c>
      <c r="L6059" s="250">
        <f t="shared" si="2028"/>
        <v>13.93</v>
      </c>
      <c r="M6059" s="19" t="s">
        <v>1260</v>
      </c>
      <c r="O6059" s="32" t="str">
        <f t="shared" si="2036"/>
        <v>E392</v>
      </c>
      <c r="P6059" s="318"/>
      <c r="T6059" s="19" t="s">
        <v>1260</v>
      </c>
    </row>
    <row r="6060" spans="1:20" outlineLevel="2" x14ac:dyDescent="0.25">
      <c r="A6060" t="s">
        <v>486</v>
      </c>
      <c r="B6060" t="str">
        <f t="shared" si="2033"/>
        <v>E392 GEN Trans Equip, Colstrip 3-10</v>
      </c>
      <c r="C6060" s="19" t="s">
        <v>1230</v>
      </c>
      <c r="E6060" s="27">
        <v>43404</v>
      </c>
      <c r="F6060" s="249">
        <v>100491.92</v>
      </c>
      <c r="G6060" s="67">
        <v>5.2499999999999998E-2</v>
      </c>
      <c r="H6060" s="250">
        <v>439.65</v>
      </c>
      <c r="I6060" s="249">
        <f t="shared" si="2034"/>
        <v>101508.46</v>
      </c>
      <c r="J6060" s="67">
        <f t="shared" si="2015"/>
        <v>5.2499999999999998E-2</v>
      </c>
      <c r="K6060" s="259">
        <f t="shared" si="2035"/>
        <v>444.0995125</v>
      </c>
      <c r="L6060" s="250">
        <f t="shared" si="2028"/>
        <v>4.45</v>
      </c>
      <c r="M6060" s="19" t="s">
        <v>1260</v>
      </c>
      <c r="O6060" s="32" t="str">
        <f t="shared" si="2036"/>
        <v>E392</v>
      </c>
      <c r="P6060" s="318"/>
      <c r="T6060" s="19" t="s">
        <v>1260</v>
      </c>
    </row>
    <row r="6061" spans="1:20" outlineLevel="2" x14ac:dyDescent="0.25">
      <c r="A6061" t="s">
        <v>486</v>
      </c>
      <c r="B6061" t="str">
        <f t="shared" si="2033"/>
        <v>E392 GEN Trans Equip, Colstrip 3-11</v>
      </c>
      <c r="C6061" s="19" t="s">
        <v>1230</v>
      </c>
      <c r="E6061" s="27">
        <v>43434</v>
      </c>
      <c r="F6061" s="249">
        <v>101508.46</v>
      </c>
      <c r="G6061" s="67">
        <v>5.2499999999999998E-2</v>
      </c>
      <c r="H6061" s="250">
        <v>444.1</v>
      </c>
      <c r="I6061" s="249">
        <f t="shared" si="2034"/>
        <v>101508.46</v>
      </c>
      <c r="J6061" s="67">
        <f t="shared" si="2015"/>
        <v>5.2499999999999998E-2</v>
      </c>
      <c r="K6061" s="259">
        <f t="shared" si="2035"/>
        <v>444.0995125</v>
      </c>
      <c r="L6061" s="250">
        <f t="shared" si="2028"/>
        <v>0</v>
      </c>
      <c r="M6061" s="19" t="s">
        <v>1260</v>
      </c>
      <c r="O6061" s="32" t="str">
        <f t="shared" si="2036"/>
        <v>E392</v>
      </c>
      <c r="P6061" s="318"/>
      <c r="T6061" s="19" t="s">
        <v>1260</v>
      </c>
    </row>
    <row r="6062" spans="1:20" outlineLevel="2" x14ac:dyDescent="0.25">
      <c r="A6062" t="s">
        <v>486</v>
      </c>
      <c r="B6062" t="str">
        <f t="shared" si="2033"/>
        <v>E392 GEN Trans Equip, Colstrip 3-12</v>
      </c>
      <c r="C6062" s="19" t="s">
        <v>1230</v>
      </c>
      <c r="E6062" s="27">
        <v>43465</v>
      </c>
      <c r="F6062" s="249">
        <v>101508.46</v>
      </c>
      <c r="G6062" s="67">
        <v>5.2499999999999998E-2</v>
      </c>
      <c r="H6062" s="250">
        <v>444.1</v>
      </c>
      <c r="I6062" s="249">
        <f t="shared" si="2034"/>
        <v>101508.46</v>
      </c>
      <c r="J6062" s="67">
        <f t="shared" ref="J6062:J6125" si="2037">G6062</f>
        <v>5.2499999999999998E-2</v>
      </c>
      <c r="K6062" s="259">
        <f t="shared" si="2035"/>
        <v>444.0995125</v>
      </c>
      <c r="L6062" s="250">
        <f t="shared" si="2028"/>
        <v>0</v>
      </c>
      <c r="M6062" s="19" t="s">
        <v>1260</v>
      </c>
      <c r="O6062" s="32" t="str">
        <f t="shared" si="2036"/>
        <v>E392</v>
      </c>
      <c r="P6062" s="318"/>
      <c r="T6062" s="19" t="s">
        <v>1260</v>
      </c>
    </row>
    <row r="6063" spans="1:20" s="19" customFormat="1" ht="15.75" outlineLevel="1" thickBot="1" x14ac:dyDescent="0.3">
      <c r="A6063" s="28" t="s">
        <v>1089</v>
      </c>
      <c r="C6063" s="20" t="s">
        <v>1237</v>
      </c>
      <c r="E6063" s="104" t="s">
        <v>1266</v>
      </c>
      <c r="F6063" s="29"/>
      <c r="G6063" s="30"/>
      <c r="H6063" s="41">
        <f>SUBTOTAL(9,H6051:H6062)</f>
        <v>4861.72</v>
      </c>
      <c r="I6063" s="29"/>
      <c r="J6063" s="30">
        <f t="shared" si="2037"/>
        <v>0</v>
      </c>
      <c r="K6063" s="41">
        <f>SUBTOTAL(9,K6051:K6062)</f>
        <v>5329.1941500000003</v>
      </c>
      <c r="L6063" s="41">
        <f t="shared" si="2028"/>
        <v>467.47</v>
      </c>
      <c r="O6063" s="32" t="str">
        <f>LEFT(A6063,5)</f>
        <v xml:space="preserve">E392 </v>
      </c>
      <c r="P6063" s="318">
        <f>-L6063/2</f>
        <v>-233.73500000000001</v>
      </c>
    </row>
    <row r="6064" spans="1:20" ht="15.75" outlineLevel="2" thickTop="1" x14ac:dyDescent="0.25">
      <c r="A6064" t="s">
        <v>487</v>
      </c>
      <c r="B6064" t="str">
        <f t="shared" ref="B6064:B6075" si="2038">CONCATENATE(A6064,"-",MONTH(E6064))</f>
        <v>E392 GEN Trans Equip, Colstrip 4-1</v>
      </c>
      <c r="C6064" s="19" t="s">
        <v>1230</v>
      </c>
      <c r="E6064" s="27">
        <v>43131</v>
      </c>
      <c r="F6064" s="249">
        <v>63182.21</v>
      </c>
      <c r="G6064" s="67">
        <v>5.2499999999999998E-2</v>
      </c>
      <c r="H6064" s="250">
        <v>276.42</v>
      </c>
      <c r="I6064" s="249">
        <f t="shared" ref="I6064:I6075" si="2039">VLOOKUP(CONCATENATE(A6064,"-12"),$B$6:$F$7816,5,FALSE)</f>
        <v>96049.06</v>
      </c>
      <c r="J6064" s="67">
        <f t="shared" si="2037"/>
        <v>5.2499999999999998E-2</v>
      </c>
      <c r="K6064" s="259">
        <f t="shared" ref="K6064:K6075" si="2040">I6064*J6064/12</f>
        <v>420.21463749999998</v>
      </c>
      <c r="L6064" s="250">
        <f t="shared" si="2028"/>
        <v>143.79</v>
      </c>
      <c r="M6064" s="19" t="s">
        <v>1260</v>
      </c>
      <c r="O6064" s="32" t="str">
        <f t="shared" ref="O6064:O6075" si="2041">LEFT(A6064,4)</f>
        <v>E392</v>
      </c>
      <c r="P6064" s="318"/>
      <c r="T6064" s="19" t="s">
        <v>1260</v>
      </c>
    </row>
    <row r="6065" spans="1:20" outlineLevel="2" x14ac:dyDescent="0.25">
      <c r="A6065" t="s">
        <v>487</v>
      </c>
      <c r="B6065" t="str">
        <f t="shared" si="2038"/>
        <v>E392 GEN Trans Equip, Colstrip 4-2</v>
      </c>
      <c r="C6065" s="19" t="s">
        <v>1230</v>
      </c>
      <c r="E6065" s="27">
        <v>43159</v>
      </c>
      <c r="F6065" s="249">
        <v>63182.21</v>
      </c>
      <c r="G6065" s="67">
        <v>5.2499999999999998E-2</v>
      </c>
      <c r="H6065" s="250">
        <v>276.42</v>
      </c>
      <c r="I6065" s="249">
        <f t="shared" si="2039"/>
        <v>96049.06</v>
      </c>
      <c r="J6065" s="67">
        <f t="shared" si="2037"/>
        <v>5.2499999999999998E-2</v>
      </c>
      <c r="K6065" s="259">
        <f t="shared" si="2040"/>
        <v>420.21463749999998</v>
      </c>
      <c r="L6065" s="250">
        <f t="shared" si="2028"/>
        <v>143.79</v>
      </c>
      <c r="M6065" s="19" t="s">
        <v>1260</v>
      </c>
      <c r="O6065" s="32" t="str">
        <f t="shared" si="2041"/>
        <v>E392</v>
      </c>
      <c r="P6065" s="318"/>
      <c r="T6065" s="19" t="s">
        <v>1260</v>
      </c>
    </row>
    <row r="6066" spans="1:20" outlineLevel="2" x14ac:dyDescent="0.25">
      <c r="A6066" t="s">
        <v>487</v>
      </c>
      <c r="B6066" t="str">
        <f t="shared" si="2038"/>
        <v>E392 GEN Trans Equip, Colstrip 4-3</v>
      </c>
      <c r="C6066" s="19" t="s">
        <v>1230</v>
      </c>
      <c r="E6066" s="27">
        <v>43190</v>
      </c>
      <c r="F6066" s="249">
        <v>91715.8</v>
      </c>
      <c r="G6066" s="67">
        <v>5.2499999999999998E-2</v>
      </c>
      <c r="H6066" s="250">
        <v>401.26</v>
      </c>
      <c r="I6066" s="249">
        <f t="shared" si="2039"/>
        <v>96049.06</v>
      </c>
      <c r="J6066" s="67">
        <f t="shared" si="2037"/>
        <v>5.2499999999999998E-2</v>
      </c>
      <c r="K6066" s="259">
        <f t="shared" si="2040"/>
        <v>420.21463749999998</v>
      </c>
      <c r="L6066" s="250">
        <f t="shared" si="2028"/>
        <v>18.95</v>
      </c>
      <c r="M6066" s="19" t="s">
        <v>1260</v>
      </c>
      <c r="O6066" s="32" t="str">
        <f t="shared" si="2041"/>
        <v>E392</v>
      </c>
      <c r="P6066" s="318"/>
      <c r="T6066" s="19" t="s">
        <v>1260</v>
      </c>
    </row>
    <row r="6067" spans="1:20" outlineLevel="2" x14ac:dyDescent="0.25">
      <c r="A6067" t="s">
        <v>487</v>
      </c>
      <c r="B6067" t="str">
        <f t="shared" si="2038"/>
        <v>E392 GEN Trans Equip, Colstrip 4-4</v>
      </c>
      <c r="C6067" s="19" t="s">
        <v>1230</v>
      </c>
      <c r="E6067" s="27">
        <v>43220</v>
      </c>
      <c r="F6067" s="249">
        <v>91715.8</v>
      </c>
      <c r="G6067" s="67">
        <v>5.2499999999999998E-2</v>
      </c>
      <c r="H6067" s="250">
        <v>401.26</v>
      </c>
      <c r="I6067" s="249">
        <f t="shared" si="2039"/>
        <v>96049.06</v>
      </c>
      <c r="J6067" s="67">
        <f t="shared" si="2037"/>
        <v>5.2499999999999998E-2</v>
      </c>
      <c r="K6067" s="259">
        <f t="shared" si="2040"/>
        <v>420.21463749999998</v>
      </c>
      <c r="L6067" s="250">
        <f t="shared" si="2028"/>
        <v>18.95</v>
      </c>
      <c r="M6067" s="19" t="s">
        <v>1260</v>
      </c>
      <c r="O6067" s="32" t="str">
        <f t="shared" si="2041"/>
        <v>E392</v>
      </c>
      <c r="P6067" s="318"/>
      <c r="T6067" s="19" t="s">
        <v>1260</v>
      </c>
    </row>
    <row r="6068" spans="1:20" outlineLevel="2" x14ac:dyDescent="0.25">
      <c r="A6068" t="s">
        <v>487</v>
      </c>
      <c r="B6068" t="str">
        <f t="shared" si="2038"/>
        <v>E392 GEN Trans Equip, Colstrip 4-5</v>
      </c>
      <c r="C6068" s="19" t="s">
        <v>1230</v>
      </c>
      <c r="E6068" s="27">
        <v>43251</v>
      </c>
      <c r="F6068" s="249">
        <v>91715.8</v>
      </c>
      <c r="G6068" s="67">
        <v>5.2499999999999998E-2</v>
      </c>
      <c r="H6068" s="250">
        <v>401.26</v>
      </c>
      <c r="I6068" s="249">
        <f t="shared" si="2039"/>
        <v>96049.06</v>
      </c>
      <c r="J6068" s="67">
        <f t="shared" si="2037"/>
        <v>5.2499999999999998E-2</v>
      </c>
      <c r="K6068" s="259">
        <f t="shared" si="2040"/>
        <v>420.21463749999998</v>
      </c>
      <c r="L6068" s="250">
        <f t="shared" si="2028"/>
        <v>18.95</v>
      </c>
      <c r="M6068" s="19" t="s">
        <v>1260</v>
      </c>
      <c r="O6068" s="32" t="str">
        <f t="shared" si="2041"/>
        <v>E392</v>
      </c>
      <c r="P6068" s="318"/>
      <c r="T6068" s="19" t="s">
        <v>1260</v>
      </c>
    </row>
    <row r="6069" spans="1:20" outlineLevel="2" x14ac:dyDescent="0.25">
      <c r="A6069" t="s">
        <v>487</v>
      </c>
      <c r="B6069" t="str">
        <f t="shared" si="2038"/>
        <v>E392 GEN Trans Equip, Colstrip 4-6</v>
      </c>
      <c r="C6069" s="19" t="s">
        <v>1230</v>
      </c>
      <c r="E6069" s="27">
        <v>43281</v>
      </c>
      <c r="F6069" s="249">
        <v>91715.8</v>
      </c>
      <c r="G6069" s="67">
        <v>5.2499999999999998E-2</v>
      </c>
      <c r="H6069" s="250">
        <v>401.26</v>
      </c>
      <c r="I6069" s="249">
        <f t="shared" si="2039"/>
        <v>96049.06</v>
      </c>
      <c r="J6069" s="67">
        <f t="shared" si="2037"/>
        <v>5.2499999999999998E-2</v>
      </c>
      <c r="K6069" s="259">
        <f t="shared" si="2040"/>
        <v>420.21463749999998</v>
      </c>
      <c r="L6069" s="250">
        <f t="shared" si="2028"/>
        <v>18.95</v>
      </c>
      <c r="M6069" s="19" t="s">
        <v>1260</v>
      </c>
      <c r="O6069" s="32" t="str">
        <f t="shared" si="2041"/>
        <v>E392</v>
      </c>
      <c r="P6069" s="318"/>
      <c r="T6069" s="19" t="s">
        <v>1260</v>
      </c>
    </row>
    <row r="6070" spans="1:20" outlineLevel="2" x14ac:dyDescent="0.25">
      <c r="A6070" t="s">
        <v>487</v>
      </c>
      <c r="B6070" t="str">
        <f t="shared" si="2038"/>
        <v>E392 GEN Trans Equip, Colstrip 4-7</v>
      </c>
      <c r="C6070" s="19" t="s">
        <v>1230</v>
      </c>
      <c r="E6070" s="27">
        <v>43312</v>
      </c>
      <c r="F6070" s="249">
        <v>91715.8</v>
      </c>
      <c r="G6070" s="67">
        <v>5.2499999999999998E-2</v>
      </c>
      <c r="H6070" s="250">
        <v>401.26</v>
      </c>
      <c r="I6070" s="249">
        <f t="shared" si="2039"/>
        <v>96049.06</v>
      </c>
      <c r="J6070" s="67">
        <f t="shared" si="2037"/>
        <v>5.2499999999999998E-2</v>
      </c>
      <c r="K6070" s="259">
        <f t="shared" si="2040"/>
        <v>420.21463749999998</v>
      </c>
      <c r="L6070" s="250">
        <f t="shared" si="2028"/>
        <v>18.95</v>
      </c>
      <c r="M6070" s="19" t="s">
        <v>1260</v>
      </c>
      <c r="O6070" s="32" t="str">
        <f t="shared" si="2041"/>
        <v>E392</v>
      </c>
      <c r="P6070" s="318"/>
      <c r="T6070" s="19" t="s">
        <v>1260</v>
      </c>
    </row>
    <row r="6071" spans="1:20" outlineLevel="2" x14ac:dyDescent="0.25">
      <c r="A6071" t="s">
        <v>487</v>
      </c>
      <c r="B6071" t="str">
        <f t="shared" si="2038"/>
        <v>E392 GEN Trans Equip, Colstrip 4-8</v>
      </c>
      <c r="C6071" s="19" t="s">
        <v>1230</v>
      </c>
      <c r="E6071" s="27">
        <v>43343</v>
      </c>
      <c r="F6071" s="249">
        <v>91715.8</v>
      </c>
      <c r="G6071" s="67">
        <v>5.2499999999999998E-2</v>
      </c>
      <c r="H6071" s="250">
        <v>401.26</v>
      </c>
      <c r="I6071" s="249">
        <f t="shared" si="2039"/>
        <v>96049.06</v>
      </c>
      <c r="J6071" s="67">
        <f t="shared" si="2037"/>
        <v>5.2499999999999998E-2</v>
      </c>
      <c r="K6071" s="259">
        <f t="shared" si="2040"/>
        <v>420.21463749999998</v>
      </c>
      <c r="L6071" s="250">
        <f t="shared" si="2028"/>
        <v>18.95</v>
      </c>
      <c r="M6071" s="19" t="s">
        <v>1260</v>
      </c>
      <c r="O6071" s="32" t="str">
        <f t="shared" si="2041"/>
        <v>E392</v>
      </c>
      <c r="P6071" s="318"/>
      <c r="T6071" s="19" t="s">
        <v>1260</v>
      </c>
    </row>
    <row r="6072" spans="1:20" outlineLevel="2" x14ac:dyDescent="0.25">
      <c r="A6072" t="s">
        <v>487</v>
      </c>
      <c r="B6072" t="str">
        <f t="shared" si="2038"/>
        <v>E392 GEN Trans Equip, Colstrip 4-9</v>
      </c>
      <c r="C6072" s="19" t="s">
        <v>1230</v>
      </c>
      <c r="E6072" s="27">
        <v>43373</v>
      </c>
      <c r="F6072" s="249">
        <v>92865.89</v>
      </c>
      <c r="G6072" s="67">
        <v>5.2499999999999998E-2</v>
      </c>
      <c r="H6072" s="250">
        <v>406.29</v>
      </c>
      <c r="I6072" s="249">
        <f t="shared" si="2039"/>
        <v>96049.06</v>
      </c>
      <c r="J6072" s="67">
        <f t="shared" si="2037"/>
        <v>5.2499999999999998E-2</v>
      </c>
      <c r="K6072" s="259">
        <f t="shared" si="2040"/>
        <v>420.21463749999998</v>
      </c>
      <c r="L6072" s="250">
        <f t="shared" si="2028"/>
        <v>13.92</v>
      </c>
      <c r="M6072" s="19" t="s">
        <v>1260</v>
      </c>
      <c r="O6072" s="32" t="str">
        <f t="shared" si="2041"/>
        <v>E392</v>
      </c>
      <c r="P6072" s="318"/>
      <c r="T6072" s="19" t="s">
        <v>1260</v>
      </c>
    </row>
    <row r="6073" spans="1:20" outlineLevel="2" x14ac:dyDescent="0.25">
      <c r="A6073" t="s">
        <v>487</v>
      </c>
      <c r="B6073" t="str">
        <f t="shared" si="2038"/>
        <v>E392 GEN Trans Equip, Colstrip 4-10</v>
      </c>
      <c r="C6073" s="19" t="s">
        <v>1230</v>
      </c>
      <c r="E6073" s="27">
        <v>43404</v>
      </c>
      <c r="F6073" s="249">
        <v>95032.52</v>
      </c>
      <c r="G6073" s="67">
        <v>5.2499999999999998E-2</v>
      </c>
      <c r="H6073" s="250">
        <v>415.77</v>
      </c>
      <c r="I6073" s="249">
        <f t="shared" si="2039"/>
        <v>96049.06</v>
      </c>
      <c r="J6073" s="67">
        <f t="shared" si="2037"/>
        <v>5.2499999999999998E-2</v>
      </c>
      <c r="K6073" s="259">
        <f t="shared" si="2040"/>
        <v>420.21463749999998</v>
      </c>
      <c r="L6073" s="250">
        <f t="shared" si="2028"/>
        <v>4.4400000000000004</v>
      </c>
      <c r="M6073" s="19" t="s">
        <v>1260</v>
      </c>
      <c r="O6073" s="32" t="str">
        <f t="shared" si="2041"/>
        <v>E392</v>
      </c>
      <c r="P6073" s="318"/>
      <c r="T6073" s="19" t="s">
        <v>1260</v>
      </c>
    </row>
    <row r="6074" spans="1:20" outlineLevel="2" x14ac:dyDescent="0.25">
      <c r="A6074" t="s">
        <v>487</v>
      </c>
      <c r="B6074" t="str">
        <f t="shared" si="2038"/>
        <v>E392 GEN Trans Equip, Colstrip 4-11</v>
      </c>
      <c r="C6074" s="19" t="s">
        <v>1230</v>
      </c>
      <c r="E6074" s="27">
        <v>43434</v>
      </c>
      <c r="F6074" s="249">
        <v>96049.06</v>
      </c>
      <c r="G6074" s="67">
        <v>5.2499999999999998E-2</v>
      </c>
      <c r="H6074" s="250">
        <v>420.21</v>
      </c>
      <c r="I6074" s="249">
        <f t="shared" si="2039"/>
        <v>96049.06</v>
      </c>
      <c r="J6074" s="67">
        <f t="shared" si="2037"/>
        <v>5.2499999999999998E-2</v>
      </c>
      <c r="K6074" s="259">
        <f t="shared" si="2040"/>
        <v>420.21463749999998</v>
      </c>
      <c r="L6074" s="250">
        <f t="shared" si="2028"/>
        <v>0</v>
      </c>
      <c r="M6074" s="19" t="s">
        <v>1260</v>
      </c>
      <c r="O6074" s="32" t="str">
        <f t="shared" si="2041"/>
        <v>E392</v>
      </c>
      <c r="P6074" s="318"/>
      <c r="T6074" s="19" t="s">
        <v>1260</v>
      </c>
    </row>
    <row r="6075" spans="1:20" outlineLevel="2" x14ac:dyDescent="0.25">
      <c r="A6075" t="s">
        <v>487</v>
      </c>
      <c r="B6075" t="str">
        <f t="shared" si="2038"/>
        <v>E392 GEN Trans Equip, Colstrip 4-12</v>
      </c>
      <c r="C6075" s="19" t="s">
        <v>1230</v>
      </c>
      <c r="E6075" s="27">
        <v>43465</v>
      </c>
      <c r="F6075" s="249">
        <v>96049.06</v>
      </c>
      <c r="G6075" s="67">
        <v>5.2499999999999998E-2</v>
      </c>
      <c r="H6075" s="250">
        <v>420.21</v>
      </c>
      <c r="I6075" s="249">
        <f t="shared" si="2039"/>
        <v>96049.06</v>
      </c>
      <c r="J6075" s="67">
        <f t="shared" si="2037"/>
        <v>5.2499999999999998E-2</v>
      </c>
      <c r="K6075" s="259">
        <f t="shared" si="2040"/>
        <v>420.21463749999998</v>
      </c>
      <c r="L6075" s="250">
        <f t="shared" si="2028"/>
        <v>0</v>
      </c>
      <c r="M6075" s="19" t="s">
        <v>1260</v>
      </c>
      <c r="O6075" s="32" t="str">
        <f t="shared" si="2041"/>
        <v>E392</v>
      </c>
      <c r="P6075" s="318"/>
      <c r="T6075" s="19" t="s">
        <v>1260</v>
      </c>
    </row>
    <row r="6076" spans="1:20" s="19" customFormat="1" ht="15.75" outlineLevel="1" thickBot="1" x14ac:dyDescent="0.3">
      <c r="A6076" s="28" t="s">
        <v>1090</v>
      </c>
      <c r="C6076" s="20" t="s">
        <v>1237</v>
      </c>
      <c r="E6076" s="104" t="s">
        <v>1266</v>
      </c>
      <c r="F6076" s="29"/>
      <c r="G6076" s="30"/>
      <c r="H6076" s="41">
        <f>SUBTOTAL(9,H6064:H6075)</f>
        <v>4622.88</v>
      </c>
      <c r="I6076" s="29"/>
      <c r="J6076" s="30">
        <f t="shared" si="2037"/>
        <v>0</v>
      </c>
      <c r="K6076" s="41">
        <f>SUBTOTAL(9,K6064:K6075)</f>
        <v>5042.5756500000016</v>
      </c>
      <c r="L6076" s="41">
        <f t="shared" si="2028"/>
        <v>419.7</v>
      </c>
      <c r="O6076" s="32" t="str">
        <f>LEFT(A6076,5)</f>
        <v xml:space="preserve">E392 </v>
      </c>
      <c r="P6076" s="318">
        <f>-L6076/2</f>
        <v>-209.85</v>
      </c>
    </row>
    <row r="6077" spans="1:20" ht="15.75" outlineLevel="2" thickTop="1" x14ac:dyDescent="0.25">
      <c r="A6077" t="s">
        <v>488</v>
      </c>
      <c r="B6077" t="str">
        <f t="shared" ref="B6077:B6088" si="2042">CONCATENATE(A6077,"-",MONTH(E6077))</f>
        <v>E392 GEN Trans Equip, new-1</v>
      </c>
      <c r="C6077" s="19" t="s">
        <v>1230</v>
      </c>
      <c r="E6077" s="27">
        <v>43131</v>
      </c>
      <c r="F6077" s="249">
        <v>9042706.9299999997</v>
      </c>
      <c r="G6077" s="67">
        <v>5.2499999999999998E-2</v>
      </c>
      <c r="H6077" s="250">
        <v>39561.839999999997</v>
      </c>
      <c r="I6077" s="249">
        <f t="shared" ref="I6077:I6088" si="2043">VLOOKUP(CONCATENATE(A6077,"-12"),$B$6:$F$7816,5,FALSE)</f>
        <v>10650960.449999999</v>
      </c>
      <c r="J6077" s="67">
        <f t="shared" si="2037"/>
        <v>5.2499999999999998E-2</v>
      </c>
      <c r="K6077" s="259">
        <f t="shared" ref="K6077:K6088" si="2044">I6077*J6077/12</f>
        <v>46597.951968749992</v>
      </c>
      <c r="L6077" s="250">
        <f t="shared" si="2028"/>
        <v>7036.11</v>
      </c>
      <c r="M6077" s="19" t="s">
        <v>1260</v>
      </c>
      <c r="O6077" s="32" t="str">
        <f t="shared" ref="O6077:O6088" si="2045">LEFT(A6077,4)</f>
        <v>E392</v>
      </c>
      <c r="P6077" s="318"/>
      <c r="T6077" s="19" t="s">
        <v>1260</v>
      </c>
    </row>
    <row r="6078" spans="1:20" outlineLevel="2" x14ac:dyDescent="0.25">
      <c r="A6078" t="s">
        <v>488</v>
      </c>
      <c r="B6078" t="str">
        <f t="shared" si="2042"/>
        <v>E392 GEN Trans Equip, new-2</v>
      </c>
      <c r="C6078" s="19" t="s">
        <v>1230</v>
      </c>
      <c r="E6078" s="27">
        <v>43159</v>
      </c>
      <c r="F6078" s="249">
        <v>9042706.9299999997</v>
      </c>
      <c r="G6078" s="67">
        <v>5.2499999999999998E-2</v>
      </c>
      <c r="H6078" s="250">
        <v>39561.839999999997</v>
      </c>
      <c r="I6078" s="249">
        <f t="shared" si="2043"/>
        <v>10650960.449999999</v>
      </c>
      <c r="J6078" s="67">
        <f t="shared" si="2037"/>
        <v>5.2499999999999998E-2</v>
      </c>
      <c r="K6078" s="259">
        <f t="shared" si="2044"/>
        <v>46597.951968749992</v>
      </c>
      <c r="L6078" s="250">
        <f t="shared" si="2028"/>
        <v>7036.11</v>
      </c>
      <c r="M6078" s="19" t="s">
        <v>1260</v>
      </c>
      <c r="O6078" s="32" t="str">
        <f t="shared" si="2045"/>
        <v>E392</v>
      </c>
      <c r="P6078" s="318"/>
      <c r="T6078" s="19" t="s">
        <v>1260</v>
      </c>
    </row>
    <row r="6079" spans="1:20" outlineLevel="2" x14ac:dyDescent="0.25">
      <c r="A6079" t="s">
        <v>488</v>
      </c>
      <c r="B6079" t="str">
        <f t="shared" si="2042"/>
        <v>E392 GEN Trans Equip, new-3</v>
      </c>
      <c r="C6079" s="19" t="s">
        <v>1230</v>
      </c>
      <c r="E6079" s="27">
        <v>43190</v>
      </c>
      <c r="F6079" s="249">
        <v>10514173.130000001</v>
      </c>
      <c r="G6079" s="67">
        <v>5.2499999999999998E-2</v>
      </c>
      <c r="H6079" s="250">
        <v>45999.51</v>
      </c>
      <c r="I6079" s="249">
        <f t="shared" si="2043"/>
        <v>10650960.449999999</v>
      </c>
      <c r="J6079" s="67">
        <f t="shared" si="2037"/>
        <v>5.2499999999999998E-2</v>
      </c>
      <c r="K6079" s="259">
        <f t="shared" si="2044"/>
        <v>46597.951968749992</v>
      </c>
      <c r="L6079" s="250">
        <f t="shared" si="2028"/>
        <v>598.44000000000005</v>
      </c>
      <c r="M6079" s="19" t="s">
        <v>1260</v>
      </c>
      <c r="O6079" s="32" t="str">
        <f t="shared" si="2045"/>
        <v>E392</v>
      </c>
      <c r="P6079" s="318"/>
      <c r="T6079" s="19" t="s">
        <v>1260</v>
      </c>
    </row>
    <row r="6080" spans="1:20" outlineLevel="2" x14ac:dyDescent="0.25">
      <c r="A6080" t="s">
        <v>488</v>
      </c>
      <c r="B6080" t="str">
        <f t="shared" si="2042"/>
        <v>E392 GEN Trans Equip, new-4</v>
      </c>
      <c r="C6080" s="19" t="s">
        <v>1230</v>
      </c>
      <c r="E6080" s="27">
        <v>43220</v>
      </c>
      <c r="F6080" s="249">
        <v>10462921.810000001</v>
      </c>
      <c r="G6080" s="67">
        <v>5.2499999999999998E-2</v>
      </c>
      <c r="H6080" s="250">
        <v>45775.28</v>
      </c>
      <c r="I6080" s="249">
        <f t="shared" si="2043"/>
        <v>10650960.449999999</v>
      </c>
      <c r="J6080" s="67">
        <f t="shared" si="2037"/>
        <v>5.2499999999999998E-2</v>
      </c>
      <c r="K6080" s="259">
        <f t="shared" si="2044"/>
        <v>46597.951968749992</v>
      </c>
      <c r="L6080" s="250">
        <f t="shared" si="2028"/>
        <v>822.67</v>
      </c>
      <c r="M6080" s="19" t="s">
        <v>1260</v>
      </c>
      <c r="O6080" s="32" t="str">
        <f t="shared" si="2045"/>
        <v>E392</v>
      </c>
      <c r="P6080" s="318"/>
      <c r="T6080" s="19" t="s">
        <v>1260</v>
      </c>
    </row>
    <row r="6081" spans="1:20" outlineLevel="2" x14ac:dyDescent="0.25">
      <c r="A6081" t="s">
        <v>488</v>
      </c>
      <c r="B6081" t="str">
        <f t="shared" si="2042"/>
        <v>E392 GEN Trans Equip, new-5</v>
      </c>
      <c r="C6081" s="19" t="s">
        <v>1230</v>
      </c>
      <c r="E6081" s="27">
        <v>43251</v>
      </c>
      <c r="F6081" s="249">
        <v>10462921.810000001</v>
      </c>
      <c r="G6081" s="67">
        <v>5.2499999999999998E-2</v>
      </c>
      <c r="H6081" s="250">
        <v>45775.28</v>
      </c>
      <c r="I6081" s="249">
        <f t="shared" si="2043"/>
        <v>10650960.449999999</v>
      </c>
      <c r="J6081" s="67">
        <f t="shared" si="2037"/>
        <v>5.2499999999999998E-2</v>
      </c>
      <c r="K6081" s="259">
        <f t="shared" si="2044"/>
        <v>46597.951968749992</v>
      </c>
      <c r="L6081" s="250">
        <f t="shared" si="2028"/>
        <v>822.67</v>
      </c>
      <c r="M6081" s="19" t="s">
        <v>1260</v>
      </c>
      <c r="O6081" s="32" t="str">
        <f t="shared" si="2045"/>
        <v>E392</v>
      </c>
      <c r="P6081" s="318"/>
      <c r="T6081" s="19" t="s">
        <v>1260</v>
      </c>
    </row>
    <row r="6082" spans="1:20" outlineLevel="2" x14ac:dyDescent="0.25">
      <c r="A6082" t="s">
        <v>488</v>
      </c>
      <c r="B6082" t="str">
        <f t="shared" si="2042"/>
        <v>E392 GEN Trans Equip, new-6</v>
      </c>
      <c r="C6082" s="19" t="s">
        <v>1230</v>
      </c>
      <c r="E6082" s="27">
        <v>43281</v>
      </c>
      <c r="F6082" s="249">
        <v>10462921.810000001</v>
      </c>
      <c r="G6082" s="67">
        <v>5.2499999999999998E-2</v>
      </c>
      <c r="H6082" s="250">
        <v>45775.28</v>
      </c>
      <c r="I6082" s="249">
        <f t="shared" si="2043"/>
        <v>10650960.449999999</v>
      </c>
      <c r="J6082" s="67">
        <f t="shared" si="2037"/>
        <v>5.2499999999999998E-2</v>
      </c>
      <c r="K6082" s="259">
        <f t="shared" si="2044"/>
        <v>46597.951968749992</v>
      </c>
      <c r="L6082" s="250">
        <f t="shared" si="2028"/>
        <v>822.67</v>
      </c>
      <c r="M6082" s="19" t="s">
        <v>1260</v>
      </c>
      <c r="O6082" s="32" t="str">
        <f t="shared" si="2045"/>
        <v>E392</v>
      </c>
      <c r="P6082" s="318"/>
      <c r="T6082" s="19" t="s">
        <v>1260</v>
      </c>
    </row>
    <row r="6083" spans="1:20" outlineLevel="2" x14ac:dyDescent="0.25">
      <c r="A6083" t="s">
        <v>488</v>
      </c>
      <c r="B6083" t="str">
        <f t="shared" si="2042"/>
        <v>E392 GEN Trans Equip, new-7</v>
      </c>
      <c r="C6083" s="19" t="s">
        <v>1230</v>
      </c>
      <c r="E6083" s="27">
        <v>43312</v>
      </c>
      <c r="F6083" s="249">
        <v>10481175.289999999</v>
      </c>
      <c r="G6083" s="67">
        <v>5.2499999999999998E-2</v>
      </c>
      <c r="H6083" s="250">
        <v>45855.14</v>
      </c>
      <c r="I6083" s="249">
        <f t="shared" si="2043"/>
        <v>10650960.449999999</v>
      </c>
      <c r="J6083" s="67">
        <f t="shared" si="2037"/>
        <v>5.2499999999999998E-2</v>
      </c>
      <c r="K6083" s="259">
        <f t="shared" si="2044"/>
        <v>46597.951968749992</v>
      </c>
      <c r="L6083" s="250">
        <f t="shared" si="2028"/>
        <v>742.81</v>
      </c>
      <c r="M6083" s="19" t="s">
        <v>1260</v>
      </c>
      <c r="O6083" s="32" t="str">
        <f t="shared" si="2045"/>
        <v>E392</v>
      </c>
      <c r="P6083" s="318"/>
      <c r="T6083" s="19" t="s">
        <v>1260</v>
      </c>
    </row>
    <row r="6084" spans="1:20" outlineLevel="2" x14ac:dyDescent="0.25">
      <c r="A6084" t="s">
        <v>488</v>
      </c>
      <c r="B6084" t="str">
        <f t="shared" si="2042"/>
        <v>E392 GEN Trans Equip, new-8</v>
      </c>
      <c r="C6084" s="19" t="s">
        <v>1230</v>
      </c>
      <c r="E6084" s="27">
        <v>43343</v>
      </c>
      <c r="F6084" s="249">
        <v>10499295.16</v>
      </c>
      <c r="G6084" s="67">
        <v>5.2499999999999998E-2</v>
      </c>
      <c r="H6084" s="250">
        <v>45934.42</v>
      </c>
      <c r="I6084" s="249">
        <f t="shared" si="2043"/>
        <v>10650960.449999999</v>
      </c>
      <c r="J6084" s="67">
        <f t="shared" si="2037"/>
        <v>5.2499999999999998E-2</v>
      </c>
      <c r="K6084" s="259">
        <f t="shared" si="2044"/>
        <v>46597.951968749992</v>
      </c>
      <c r="L6084" s="250">
        <f t="shared" si="2028"/>
        <v>663.53</v>
      </c>
      <c r="M6084" s="19" t="s">
        <v>1260</v>
      </c>
      <c r="O6084" s="32" t="str">
        <f t="shared" si="2045"/>
        <v>E392</v>
      </c>
      <c r="P6084" s="318"/>
      <c r="T6084" s="19" t="s">
        <v>1260</v>
      </c>
    </row>
    <row r="6085" spans="1:20" outlineLevel="2" x14ac:dyDescent="0.25">
      <c r="A6085" t="s">
        <v>488</v>
      </c>
      <c r="B6085" t="str">
        <f t="shared" si="2042"/>
        <v>E392 GEN Trans Equip, new-9</v>
      </c>
      <c r="C6085" s="19" t="s">
        <v>1230</v>
      </c>
      <c r="E6085" s="27">
        <v>43373</v>
      </c>
      <c r="F6085" s="249">
        <v>10499295.16</v>
      </c>
      <c r="G6085" s="67">
        <v>5.2499999999999998E-2</v>
      </c>
      <c r="H6085" s="250">
        <v>45934.42</v>
      </c>
      <c r="I6085" s="249">
        <f t="shared" si="2043"/>
        <v>10650960.449999999</v>
      </c>
      <c r="J6085" s="67">
        <f t="shared" si="2037"/>
        <v>5.2499999999999998E-2</v>
      </c>
      <c r="K6085" s="259">
        <f t="shared" si="2044"/>
        <v>46597.951968749992</v>
      </c>
      <c r="L6085" s="250">
        <f t="shared" si="2028"/>
        <v>663.53</v>
      </c>
      <c r="M6085" s="19" t="s">
        <v>1260</v>
      </c>
      <c r="O6085" s="32" t="str">
        <f t="shared" si="2045"/>
        <v>E392</v>
      </c>
      <c r="P6085" s="318"/>
      <c r="T6085" s="19" t="s">
        <v>1260</v>
      </c>
    </row>
    <row r="6086" spans="1:20" outlineLevel="2" x14ac:dyDescent="0.25">
      <c r="A6086" t="s">
        <v>488</v>
      </c>
      <c r="B6086" t="str">
        <f t="shared" si="2042"/>
        <v>E392 GEN Trans Equip, new-10</v>
      </c>
      <c r="C6086" s="19" t="s">
        <v>1230</v>
      </c>
      <c r="E6086" s="27">
        <v>43404</v>
      </c>
      <c r="F6086" s="249">
        <v>10507248.310000001</v>
      </c>
      <c r="G6086" s="67">
        <v>5.2499999999999998E-2</v>
      </c>
      <c r="H6086" s="250">
        <v>45969.21</v>
      </c>
      <c r="I6086" s="249">
        <f t="shared" si="2043"/>
        <v>10650960.449999999</v>
      </c>
      <c r="J6086" s="67">
        <f t="shared" si="2037"/>
        <v>5.2499999999999998E-2</v>
      </c>
      <c r="K6086" s="259">
        <f t="shared" si="2044"/>
        <v>46597.951968749992</v>
      </c>
      <c r="L6086" s="250">
        <f t="shared" si="2028"/>
        <v>628.74</v>
      </c>
      <c r="M6086" s="19" t="s">
        <v>1260</v>
      </c>
      <c r="O6086" s="32" t="str">
        <f t="shared" si="2045"/>
        <v>E392</v>
      </c>
      <c r="P6086" s="318"/>
      <c r="T6086" s="19" t="s">
        <v>1260</v>
      </c>
    </row>
    <row r="6087" spans="1:20" outlineLevel="2" x14ac:dyDescent="0.25">
      <c r="A6087" t="s">
        <v>488</v>
      </c>
      <c r="B6087" t="str">
        <f t="shared" si="2042"/>
        <v>E392 GEN Trans Equip, new-11</v>
      </c>
      <c r="C6087" s="19" t="s">
        <v>1230</v>
      </c>
      <c r="E6087" s="27">
        <v>43434</v>
      </c>
      <c r="F6087" s="249">
        <v>10569004.039999999</v>
      </c>
      <c r="G6087" s="67">
        <v>5.2499999999999998E-2</v>
      </c>
      <c r="H6087" s="250">
        <v>46239.39</v>
      </c>
      <c r="I6087" s="249">
        <f t="shared" si="2043"/>
        <v>10650960.449999999</v>
      </c>
      <c r="J6087" s="67">
        <f t="shared" si="2037"/>
        <v>5.2499999999999998E-2</v>
      </c>
      <c r="K6087" s="259">
        <f t="shared" si="2044"/>
        <v>46597.951968749992</v>
      </c>
      <c r="L6087" s="250">
        <f t="shared" si="2028"/>
        <v>358.56</v>
      </c>
      <c r="M6087" s="19" t="s">
        <v>1260</v>
      </c>
      <c r="O6087" s="32" t="str">
        <f t="shared" si="2045"/>
        <v>E392</v>
      </c>
      <c r="P6087" s="318"/>
      <c r="T6087" s="19" t="s">
        <v>1260</v>
      </c>
    </row>
    <row r="6088" spans="1:20" outlineLevel="2" x14ac:dyDescent="0.25">
      <c r="A6088" t="s">
        <v>488</v>
      </c>
      <c r="B6088" t="str">
        <f t="shared" si="2042"/>
        <v>E392 GEN Trans Equip, new-12</v>
      </c>
      <c r="C6088" s="19" t="s">
        <v>1230</v>
      </c>
      <c r="E6088" s="27">
        <v>43465</v>
      </c>
      <c r="F6088" s="249">
        <v>10650960.449999999</v>
      </c>
      <c r="G6088" s="67">
        <v>5.2499999999999998E-2</v>
      </c>
      <c r="H6088" s="250">
        <v>46597.95</v>
      </c>
      <c r="I6088" s="249">
        <f t="shared" si="2043"/>
        <v>10650960.449999999</v>
      </c>
      <c r="J6088" s="67">
        <f t="shared" si="2037"/>
        <v>5.2499999999999998E-2</v>
      </c>
      <c r="K6088" s="259">
        <f t="shared" si="2044"/>
        <v>46597.951968749992</v>
      </c>
      <c r="L6088" s="250">
        <f t="shared" si="2028"/>
        <v>0</v>
      </c>
      <c r="M6088" s="19" t="s">
        <v>1260</v>
      </c>
      <c r="O6088" s="32" t="str">
        <f t="shared" si="2045"/>
        <v>E392</v>
      </c>
      <c r="P6088" s="318"/>
      <c r="T6088" s="19" t="s">
        <v>1260</v>
      </c>
    </row>
    <row r="6089" spans="1:20" s="19" customFormat="1" ht="15.75" outlineLevel="1" thickBot="1" x14ac:dyDescent="0.3">
      <c r="A6089" s="28" t="s">
        <v>1091</v>
      </c>
      <c r="C6089" s="20" t="s">
        <v>1237</v>
      </c>
      <c r="E6089" s="104" t="s">
        <v>1266</v>
      </c>
      <c r="F6089" s="29"/>
      <c r="G6089" s="30"/>
      <c r="H6089" s="41">
        <f>SUBTOTAL(9,H6077:H6088)</f>
        <v>538979.56000000006</v>
      </c>
      <c r="I6089" s="29"/>
      <c r="J6089" s="30">
        <f t="shared" si="2037"/>
        <v>0</v>
      </c>
      <c r="K6089" s="41">
        <f>SUBTOTAL(9,K6077:K6088)</f>
        <v>559175.42362499994</v>
      </c>
      <c r="L6089" s="41">
        <f t="shared" si="2028"/>
        <v>20195.86</v>
      </c>
      <c r="O6089" s="32" t="str">
        <f>LEFT(A6089,5)</f>
        <v xml:space="preserve">E392 </v>
      </c>
      <c r="P6089" s="318">
        <f>-L6089/2</f>
        <v>-10097.93</v>
      </c>
    </row>
    <row r="6090" spans="1:20" ht="15.75" outlineLevel="2" thickTop="1" x14ac:dyDescent="0.25">
      <c r="A6090" s="345" t="s">
        <v>489</v>
      </c>
      <c r="B6090" s="345" t="str">
        <f t="shared" ref="B6090:B6101" si="2046">CONCATENATE(A6090,"-",MONTH(E6090))</f>
        <v>E392 GEN Trans Equip, old-1</v>
      </c>
      <c r="C6090" s="345" t="s">
        <v>1230</v>
      </c>
      <c r="D6090" s="345"/>
      <c r="E6090" s="346">
        <v>43131</v>
      </c>
      <c r="F6090" s="347">
        <v>20.04</v>
      </c>
      <c r="G6090" s="348" t="s">
        <v>4</v>
      </c>
      <c r="H6090" s="349">
        <v>0.33</v>
      </c>
      <c r="I6090" s="347"/>
      <c r="J6090" s="348" t="str">
        <f t="shared" si="2037"/>
        <v>End of Life</v>
      </c>
      <c r="K6090" s="350">
        <f t="shared" ref="K6090:K6101" si="2047">$H$6101</f>
        <v>0</v>
      </c>
      <c r="L6090" s="349">
        <f t="shared" si="2028"/>
        <v>-0.33</v>
      </c>
      <c r="M6090" s="19" t="s">
        <v>1554</v>
      </c>
      <c r="O6090" s="32" t="str">
        <f t="shared" ref="O6090:O6101" si="2048">LEFT(A6090,4)</f>
        <v>E392</v>
      </c>
      <c r="P6090" s="318"/>
      <c r="T6090" s="19" t="s">
        <v>4</v>
      </c>
    </row>
    <row r="6091" spans="1:20" outlineLevel="2" x14ac:dyDescent="0.25">
      <c r="A6091" s="345" t="s">
        <v>489</v>
      </c>
      <c r="B6091" s="345" t="str">
        <f t="shared" si="2046"/>
        <v>E392 GEN Trans Equip, old-2</v>
      </c>
      <c r="C6091" s="345" t="s">
        <v>1230</v>
      </c>
      <c r="D6091" s="345"/>
      <c r="E6091" s="346">
        <v>43159</v>
      </c>
      <c r="F6091" s="347">
        <v>19.71</v>
      </c>
      <c r="G6091" s="348" t="s">
        <v>4</v>
      </c>
      <c r="H6091" s="349">
        <v>0.33</v>
      </c>
      <c r="I6091" s="347"/>
      <c r="J6091" s="348" t="str">
        <f t="shared" si="2037"/>
        <v>End of Life</v>
      </c>
      <c r="K6091" s="350">
        <f t="shared" si="2047"/>
        <v>0</v>
      </c>
      <c r="L6091" s="349">
        <f t="shared" si="2028"/>
        <v>-0.33</v>
      </c>
      <c r="M6091" s="19" t="s">
        <v>1554</v>
      </c>
      <c r="O6091" s="32" t="str">
        <f t="shared" si="2048"/>
        <v>E392</v>
      </c>
      <c r="P6091" s="318"/>
      <c r="T6091" s="19" t="s">
        <v>4</v>
      </c>
    </row>
    <row r="6092" spans="1:20" outlineLevel="2" x14ac:dyDescent="0.25">
      <c r="A6092" s="345" t="s">
        <v>489</v>
      </c>
      <c r="B6092" s="345" t="str">
        <f t="shared" si="2046"/>
        <v>E392 GEN Trans Equip, old-3</v>
      </c>
      <c r="C6092" s="345" t="s">
        <v>1230</v>
      </c>
      <c r="D6092" s="345"/>
      <c r="E6092" s="346">
        <v>43190</v>
      </c>
      <c r="F6092" s="347">
        <v>19.38</v>
      </c>
      <c r="G6092" s="348" t="s">
        <v>4</v>
      </c>
      <c r="H6092" s="349">
        <v>0.33</v>
      </c>
      <c r="I6092" s="347"/>
      <c r="J6092" s="348" t="str">
        <f t="shared" si="2037"/>
        <v>End of Life</v>
      </c>
      <c r="K6092" s="350">
        <f t="shared" si="2047"/>
        <v>0</v>
      </c>
      <c r="L6092" s="349">
        <f t="shared" si="2028"/>
        <v>-0.33</v>
      </c>
      <c r="M6092" s="19" t="s">
        <v>1554</v>
      </c>
      <c r="O6092" s="32" t="str">
        <f t="shared" si="2048"/>
        <v>E392</v>
      </c>
      <c r="P6092" s="318"/>
      <c r="T6092" s="19" t="s">
        <v>4</v>
      </c>
    </row>
    <row r="6093" spans="1:20" outlineLevel="2" x14ac:dyDescent="0.25">
      <c r="A6093" s="345" t="s">
        <v>489</v>
      </c>
      <c r="B6093" s="345" t="str">
        <f t="shared" si="2046"/>
        <v>E392 GEN Trans Equip, old-4</v>
      </c>
      <c r="C6093" s="345" t="s">
        <v>1230</v>
      </c>
      <c r="D6093" s="345"/>
      <c r="E6093" s="346">
        <v>43220</v>
      </c>
      <c r="F6093" s="347">
        <v>19.05</v>
      </c>
      <c r="G6093" s="348" t="s">
        <v>4</v>
      </c>
      <c r="H6093" s="349">
        <v>0.33</v>
      </c>
      <c r="I6093" s="347"/>
      <c r="J6093" s="348" t="str">
        <f t="shared" si="2037"/>
        <v>End of Life</v>
      </c>
      <c r="K6093" s="350">
        <f t="shared" si="2047"/>
        <v>0</v>
      </c>
      <c r="L6093" s="349">
        <f t="shared" si="2028"/>
        <v>-0.33</v>
      </c>
      <c r="M6093" s="19" t="s">
        <v>1554</v>
      </c>
      <c r="O6093" s="32" t="str">
        <f t="shared" si="2048"/>
        <v>E392</v>
      </c>
      <c r="P6093" s="318"/>
      <c r="T6093" s="19" t="s">
        <v>4</v>
      </c>
    </row>
    <row r="6094" spans="1:20" outlineLevel="2" x14ac:dyDescent="0.25">
      <c r="A6094" s="345" t="s">
        <v>489</v>
      </c>
      <c r="B6094" s="345" t="str">
        <f t="shared" si="2046"/>
        <v>E392 GEN Trans Equip, old-5</v>
      </c>
      <c r="C6094" s="345" t="s">
        <v>1230</v>
      </c>
      <c r="D6094" s="345"/>
      <c r="E6094" s="346">
        <v>43251</v>
      </c>
      <c r="F6094" s="347">
        <v>18.72</v>
      </c>
      <c r="G6094" s="348" t="s">
        <v>4</v>
      </c>
      <c r="H6094" s="349">
        <v>0.33</v>
      </c>
      <c r="I6094" s="347"/>
      <c r="J6094" s="348" t="str">
        <f t="shared" si="2037"/>
        <v>End of Life</v>
      </c>
      <c r="K6094" s="350">
        <f t="shared" si="2047"/>
        <v>0</v>
      </c>
      <c r="L6094" s="349">
        <f t="shared" si="2028"/>
        <v>-0.33</v>
      </c>
      <c r="M6094" s="19" t="s">
        <v>1554</v>
      </c>
      <c r="O6094" s="32" t="str">
        <f t="shared" si="2048"/>
        <v>E392</v>
      </c>
      <c r="P6094" s="318"/>
      <c r="T6094" s="19" t="s">
        <v>4</v>
      </c>
    </row>
    <row r="6095" spans="1:20" outlineLevel="2" x14ac:dyDescent="0.25">
      <c r="A6095" s="345" t="s">
        <v>489</v>
      </c>
      <c r="B6095" s="345" t="str">
        <f t="shared" si="2046"/>
        <v>E392 GEN Trans Equip, old-6</v>
      </c>
      <c r="C6095" s="345" t="s">
        <v>1230</v>
      </c>
      <c r="D6095" s="345"/>
      <c r="E6095" s="346">
        <v>43281</v>
      </c>
      <c r="F6095" s="347">
        <v>18.39</v>
      </c>
      <c r="G6095" s="348" t="s">
        <v>4</v>
      </c>
      <c r="H6095" s="349">
        <v>0.33</v>
      </c>
      <c r="I6095" s="347"/>
      <c r="J6095" s="348" t="str">
        <f t="shared" si="2037"/>
        <v>End of Life</v>
      </c>
      <c r="K6095" s="350">
        <f t="shared" si="2047"/>
        <v>0</v>
      </c>
      <c r="L6095" s="349">
        <f t="shared" si="2028"/>
        <v>-0.33</v>
      </c>
      <c r="M6095" s="19" t="s">
        <v>1554</v>
      </c>
      <c r="O6095" s="32" t="str">
        <f t="shared" si="2048"/>
        <v>E392</v>
      </c>
      <c r="P6095" s="318"/>
      <c r="T6095" s="19" t="s">
        <v>4</v>
      </c>
    </row>
    <row r="6096" spans="1:20" outlineLevel="2" x14ac:dyDescent="0.25">
      <c r="A6096" s="345" t="s">
        <v>489</v>
      </c>
      <c r="B6096" s="345" t="str">
        <f t="shared" si="2046"/>
        <v>E392 GEN Trans Equip, old-7</v>
      </c>
      <c r="C6096" s="345" t="s">
        <v>1230</v>
      </c>
      <c r="D6096" s="345"/>
      <c r="E6096" s="346">
        <v>43312</v>
      </c>
      <c r="F6096" s="347">
        <v>0</v>
      </c>
      <c r="G6096" s="348" t="s">
        <v>4</v>
      </c>
      <c r="H6096" s="349">
        <v>0</v>
      </c>
      <c r="I6096" s="347"/>
      <c r="J6096" s="348" t="str">
        <f t="shared" si="2037"/>
        <v>End of Life</v>
      </c>
      <c r="K6096" s="350">
        <f t="shared" si="2047"/>
        <v>0</v>
      </c>
      <c r="L6096" s="349">
        <f t="shared" si="2028"/>
        <v>0</v>
      </c>
      <c r="M6096" s="19" t="s">
        <v>1554</v>
      </c>
      <c r="O6096" s="32" t="str">
        <f t="shared" si="2048"/>
        <v>E392</v>
      </c>
      <c r="P6096" s="318"/>
      <c r="T6096" s="19" t="s">
        <v>4</v>
      </c>
    </row>
    <row r="6097" spans="1:20" outlineLevel="2" x14ac:dyDescent="0.25">
      <c r="A6097" s="345" t="s">
        <v>489</v>
      </c>
      <c r="B6097" s="345" t="str">
        <f t="shared" si="2046"/>
        <v>E392 GEN Trans Equip, old-8</v>
      </c>
      <c r="C6097" s="345" t="s">
        <v>1230</v>
      </c>
      <c r="D6097" s="345"/>
      <c r="E6097" s="346">
        <v>43343</v>
      </c>
      <c r="F6097" s="347">
        <v>0</v>
      </c>
      <c r="G6097" s="348" t="s">
        <v>4</v>
      </c>
      <c r="H6097" s="349">
        <v>0</v>
      </c>
      <c r="I6097" s="347"/>
      <c r="J6097" s="348" t="str">
        <f t="shared" si="2037"/>
        <v>End of Life</v>
      </c>
      <c r="K6097" s="350">
        <f t="shared" si="2047"/>
        <v>0</v>
      </c>
      <c r="L6097" s="349">
        <f t="shared" si="2028"/>
        <v>0</v>
      </c>
      <c r="M6097" s="19" t="s">
        <v>1554</v>
      </c>
      <c r="O6097" s="32" t="str">
        <f t="shared" si="2048"/>
        <v>E392</v>
      </c>
      <c r="P6097" s="318"/>
      <c r="T6097" s="19" t="s">
        <v>4</v>
      </c>
    </row>
    <row r="6098" spans="1:20" outlineLevel="2" x14ac:dyDescent="0.25">
      <c r="A6098" s="345" t="s">
        <v>489</v>
      </c>
      <c r="B6098" s="345" t="str">
        <f t="shared" si="2046"/>
        <v>E392 GEN Trans Equip, old-9</v>
      </c>
      <c r="C6098" s="345" t="s">
        <v>1230</v>
      </c>
      <c r="D6098" s="345"/>
      <c r="E6098" s="346">
        <v>43373</v>
      </c>
      <c r="F6098" s="347">
        <v>0</v>
      </c>
      <c r="G6098" s="348" t="s">
        <v>4</v>
      </c>
      <c r="H6098" s="349">
        <v>0</v>
      </c>
      <c r="I6098" s="347"/>
      <c r="J6098" s="348" t="str">
        <f t="shared" si="2037"/>
        <v>End of Life</v>
      </c>
      <c r="K6098" s="350">
        <f t="shared" si="2047"/>
        <v>0</v>
      </c>
      <c r="L6098" s="349">
        <f t="shared" si="2028"/>
        <v>0</v>
      </c>
      <c r="M6098" s="19" t="s">
        <v>1554</v>
      </c>
      <c r="O6098" s="32" t="str">
        <f t="shared" si="2048"/>
        <v>E392</v>
      </c>
      <c r="P6098" s="318"/>
      <c r="T6098" s="19" t="s">
        <v>4</v>
      </c>
    </row>
    <row r="6099" spans="1:20" outlineLevel="2" x14ac:dyDescent="0.25">
      <c r="A6099" s="345" t="s">
        <v>489</v>
      </c>
      <c r="B6099" s="345" t="str">
        <f t="shared" si="2046"/>
        <v>E392 GEN Trans Equip, old-10</v>
      </c>
      <c r="C6099" s="345" t="s">
        <v>1230</v>
      </c>
      <c r="D6099" s="345"/>
      <c r="E6099" s="346">
        <v>43404</v>
      </c>
      <c r="F6099" s="347">
        <v>0</v>
      </c>
      <c r="G6099" s="348" t="s">
        <v>4</v>
      </c>
      <c r="H6099" s="349">
        <v>0</v>
      </c>
      <c r="I6099" s="347"/>
      <c r="J6099" s="348" t="str">
        <f t="shared" si="2037"/>
        <v>End of Life</v>
      </c>
      <c r="K6099" s="350">
        <f t="shared" si="2047"/>
        <v>0</v>
      </c>
      <c r="L6099" s="349">
        <f t="shared" si="2028"/>
        <v>0</v>
      </c>
      <c r="M6099" s="19" t="s">
        <v>1554</v>
      </c>
      <c r="O6099" s="32" t="str">
        <f t="shared" si="2048"/>
        <v>E392</v>
      </c>
      <c r="P6099" s="318"/>
      <c r="T6099" s="19" t="s">
        <v>4</v>
      </c>
    </row>
    <row r="6100" spans="1:20" outlineLevel="2" x14ac:dyDescent="0.25">
      <c r="A6100" s="345" t="s">
        <v>489</v>
      </c>
      <c r="B6100" s="345" t="str">
        <f t="shared" si="2046"/>
        <v>E392 GEN Trans Equip, old-11</v>
      </c>
      <c r="C6100" s="345" t="s">
        <v>1230</v>
      </c>
      <c r="D6100" s="345"/>
      <c r="E6100" s="346">
        <v>43434</v>
      </c>
      <c r="F6100" s="347">
        <v>0</v>
      </c>
      <c r="G6100" s="348" t="s">
        <v>4</v>
      </c>
      <c r="H6100" s="349">
        <v>0</v>
      </c>
      <c r="I6100" s="347"/>
      <c r="J6100" s="348" t="str">
        <f t="shared" si="2037"/>
        <v>End of Life</v>
      </c>
      <c r="K6100" s="350">
        <f t="shared" si="2047"/>
        <v>0</v>
      </c>
      <c r="L6100" s="349">
        <f t="shared" ref="L6100:L6163" si="2049">ROUND(K6100-H6100,2)</f>
        <v>0</v>
      </c>
      <c r="M6100" s="19" t="s">
        <v>1554</v>
      </c>
      <c r="O6100" s="32" t="str">
        <f t="shared" si="2048"/>
        <v>E392</v>
      </c>
      <c r="P6100" s="318"/>
      <c r="T6100" s="19" t="s">
        <v>4</v>
      </c>
    </row>
    <row r="6101" spans="1:20" outlineLevel="2" x14ac:dyDescent="0.25">
      <c r="A6101" s="345" t="s">
        <v>489</v>
      </c>
      <c r="B6101" s="345" t="str">
        <f t="shared" si="2046"/>
        <v>E392 GEN Trans Equip, old-12</v>
      </c>
      <c r="C6101" s="345" t="s">
        <v>1230</v>
      </c>
      <c r="D6101" s="345"/>
      <c r="E6101" s="346">
        <v>43465</v>
      </c>
      <c r="F6101" s="347">
        <v>0</v>
      </c>
      <c r="G6101" s="348" t="s">
        <v>4</v>
      </c>
      <c r="H6101" s="349">
        <v>0</v>
      </c>
      <c r="I6101" s="347"/>
      <c r="J6101" s="348" t="str">
        <f t="shared" si="2037"/>
        <v>End of Life</v>
      </c>
      <c r="K6101" s="350">
        <f t="shared" si="2047"/>
        <v>0</v>
      </c>
      <c r="L6101" s="349">
        <f t="shared" si="2049"/>
        <v>0</v>
      </c>
      <c r="M6101" s="19" t="s">
        <v>1554</v>
      </c>
      <c r="O6101" s="32" t="str">
        <f t="shared" si="2048"/>
        <v>E392</v>
      </c>
      <c r="P6101" s="318"/>
      <c r="T6101" s="19" t="s">
        <v>4</v>
      </c>
    </row>
    <row r="6102" spans="1:20" s="19" customFormat="1" ht="15.75" outlineLevel="1" thickBot="1" x14ac:dyDescent="0.3">
      <c r="A6102" s="44" t="s">
        <v>1092</v>
      </c>
      <c r="B6102" s="32"/>
      <c r="C6102" s="40" t="s">
        <v>1237</v>
      </c>
      <c r="D6102" s="32"/>
      <c r="E6102" s="104" t="s">
        <v>1266</v>
      </c>
      <c r="F6102" s="34"/>
      <c r="G6102" s="32"/>
      <c r="H6102" s="46">
        <f>SUBTOTAL(9,H6090:H6101)</f>
        <v>1.9800000000000002</v>
      </c>
      <c r="I6102" s="34"/>
      <c r="J6102" s="32">
        <f t="shared" si="2037"/>
        <v>0</v>
      </c>
      <c r="K6102" s="41">
        <f>SUBTOTAL(9,K6090:K6101)</f>
        <v>0</v>
      </c>
      <c r="L6102" s="41">
        <f t="shared" si="2049"/>
        <v>-1.98</v>
      </c>
      <c r="O6102" s="32" t="str">
        <f>LEFT(A6102,5)</f>
        <v xml:space="preserve">E392 </v>
      </c>
      <c r="P6102" s="318">
        <f>-L6102/2</f>
        <v>0.99</v>
      </c>
    </row>
    <row r="6103" spans="1:20" ht="15.75" outlineLevel="2" thickTop="1" x14ac:dyDescent="0.25">
      <c r="A6103" t="s">
        <v>490</v>
      </c>
      <c r="B6103" t="str">
        <f t="shared" ref="B6103:B6114" si="2050">CONCATENATE(A6103,"-",MONTH(E6103))</f>
        <v>E392 GEN Trans Equip, Snoq Park-1</v>
      </c>
      <c r="C6103" s="19" t="s">
        <v>1230</v>
      </c>
      <c r="E6103" s="27">
        <v>43131</v>
      </c>
      <c r="F6103" s="249">
        <v>22993.91</v>
      </c>
      <c r="G6103" s="67">
        <v>5.2499999999999998E-2</v>
      </c>
      <c r="H6103" s="250">
        <v>100.6</v>
      </c>
      <c r="I6103" s="249">
        <f t="shared" ref="I6103:I6114" si="2051">VLOOKUP(CONCATENATE(A6103,"-12"),$B$6:$F$7816,5,FALSE)</f>
        <v>22993.91</v>
      </c>
      <c r="J6103" s="67">
        <f t="shared" si="2037"/>
        <v>5.2499999999999998E-2</v>
      </c>
      <c r="K6103" s="259">
        <f t="shared" ref="K6103:K6114" si="2052">I6103*J6103/12</f>
        <v>100.59835624999999</v>
      </c>
      <c r="L6103" s="250">
        <f t="shared" si="2049"/>
        <v>0</v>
      </c>
      <c r="M6103" s="19" t="s">
        <v>1260</v>
      </c>
      <c r="O6103" s="32" t="str">
        <f t="shared" ref="O6103:O6114" si="2053">LEFT(A6103,4)</f>
        <v>E392</v>
      </c>
      <c r="P6103" s="318"/>
      <c r="T6103" s="19" t="s">
        <v>1260</v>
      </c>
    </row>
    <row r="6104" spans="1:20" outlineLevel="2" x14ac:dyDescent="0.25">
      <c r="A6104" t="s">
        <v>490</v>
      </c>
      <c r="B6104" t="str">
        <f t="shared" si="2050"/>
        <v>E392 GEN Trans Equip, Snoq Park-2</v>
      </c>
      <c r="C6104" s="19" t="s">
        <v>1230</v>
      </c>
      <c r="E6104" s="27">
        <v>43159</v>
      </c>
      <c r="F6104" s="249">
        <v>22993.91</v>
      </c>
      <c r="G6104" s="67">
        <v>5.2499999999999998E-2</v>
      </c>
      <c r="H6104" s="250">
        <v>100.6</v>
      </c>
      <c r="I6104" s="249">
        <f t="shared" si="2051"/>
        <v>22993.91</v>
      </c>
      <c r="J6104" s="67">
        <f t="shared" si="2037"/>
        <v>5.2499999999999998E-2</v>
      </c>
      <c r="K6104" s="259">
        <f t="shared" si="2052"/>
        <v>100.59835624999999</v>
      </c>
      <c r="L6104" s="250">
        <f t="shared" si="2049"/>
        <v>0</v>
      </c>
      <c r="M6104" s="19" t="s">
        <v>1260</v>
      </c>
      <c r="O6104" s="32" t="str">
        <f t="shared" si="2053"/>
        <v>E392</v>
      </c>
      <c r="P6104" s="318"/>
      <c r="T6104" s="19" t="s">
        <v>1260</v>
      </c>
    </row>
    <row r="6105" spans="1:20" outlineLevel="2" x14ac:dyDescent="0.25">
      <c r="A6105" t="s">
        <v>490</v>
      </c>
      <c r="B6105" t="str">
        <f t="shared" si="2050"/>
        <v>E392 GEN Trans Equip, Snoq Park-3</v>
      </c>
      <c r="C6105" s="19" t="s">
        <v>1230</v>
      </c>
      <c r="E6105" s="27">
        <v>43190</v>
      </c>
      <c r="F6105" s="249">
        <v>22993.91</v>
      </c>
      <c r="G6105" s="67">
        <v>5.2499999999999998E-2</v>
      </c>
      <c r="H6105" s="250">
        <v>100.6</v>
      </c>
      <c r="I6105" s="249">
        <f t="shared" si="2051"/>
        <v>22993.91</v>
      </c>
      <c r="J6105" s="67">
        <f t="shared" si="2037"/>
        <v>5.2499999999999998E-2</v>
      </c>
      <c r="K6105" s="259">
        <f t="shared" si="2052"/>
        <v>100.59835624999999</v>
      </c>
      <c r="L6105" s="250">
        <f t="shared" si="2049"/>
        <v>0</v>
      </c>
      <c r="M6105" s="19" t="s">
        <v>1260</v>
      </c>
      <c r="O6105" s="32" t="str">
        <f t="shared" si="2053"/>
        <v>E392</v>
      </c>
      <c r="P6105" s="318"/>
      <c r="T6105" s="19" t="s">
        <v>1260</v>
      </c>
    </row>
    <row r="6106" spans="1:20" outlineLevel="2" x14ac:dyDescent="0.25">
      <c r="A6106" t="s">
        <v>490</v>
      </c>
      <c r="B6106" t="str">
        <f t="shared" si="2050"/>
        <v>E392 GEN Trans Equip, Snoq Park-4</v>
      </c>
      <c r="C6106" s="19" t="s">
        <v>1230</v>
      </c>
      <c r="E6106" s="27">
        <v>43220</v>
      </c>
      <c r="F6106" s="249">
        <v>22993.91</v>
      </c>
      <c r="G6106" s="67">
        <v>5.2499999999999998E-2</v>
      </c>
      <c r="H6106" s="250">
        <v>100.6</v>
      </c>
      <c r="I6106" s="249">
        <f t="shared" si="2051"/>
        <v>22993.91</v>
      </c>
      <c r="J6106" s="67">
        <f t="shared" si="2037"/>
        <v>5.2499999999999998E-2</v>
      </c>
      <c r="K6106" s="259">
        <f t="shared" si="2052"/>
        <v>100.59835624999999</v>
      </c>
      <c r="L6106" s="250">
        <f t="shared" si="2049"/>
        <v>0</v>
      </c>
      <c r="M6106" s="19" t="s">
        <v>1260</v>
      </c>
      <c r="O6106" s="32" t="str">
        <f t="shared" si="2053"/>
        <v>E392</v>
      </c>
      <c r="P6106" s="318"/>
      <c r="T6106" s="19" t="s">
        <v>1260</v>
      </c>
    </row>
    <row r="6107" spans="1:20" outlineLevel="2" x14ac:dyDescent="0.25">
      <c r="A6107" t="s">
        <v>490</v>
      </c>
      <c r="B6107" t="str">
        <f t="shared" si="2050"/>
        <v>E392 GEN Trans Equip, Snoq Park-5</v>
      </c>
      <c r="C6107" s="19" t="s">
        <v>1230</v>
      </c>
      <c r="E6107" s="27">
        <v>43251</v>
      </c>
      <c r="F6107" s="249">
        <v>22993.91</v>
      </c>
      <c r="G6107" s="67">
        <v>5.2499999999999998E-2</v>
      </c>
      <c r="H6107" s="250">
        <v>100.6</v>
      </c>
      <c r="I6107" s="249">
        <f t="shared" si="2051"/>
        <v>22993.91</v>
      </c>
      <c r="J6107" s="67">
        <f t="shared" si="2037"/>
        <v>5.2499999999999998E-2</v>
      </c>
      <c r="K6107" s="259">
        <f t="shared" si="2052"/>
        <v>100.59835624999999</v>
      </c>
      <c r="L6107" s="250">
        <f t="shared" si="2049"/>
        <v>0</v>
      </c>
      <c r="M6107" s="19" t="s">
        <v>1260</v>
      </c>
      <c r="O6107" s="32" t="str">
        <f t="shared" si="2053"/>
        <v>E392</v>
      </c>
      <c r="P6107" s="318"/>
      <c r="T6107" s="19" t="s">
        <v>1260</v>
      </c>
    </row>
    <row r="6108" spans="1:20" outlineLevel="2" x14ac:dyDescent="0.25">
      <c r="A6108" t="s">
        <v>490</v>
      </c>
      <c r="B6108" t="str">
        <f t="shared" si="2050"/>
        <v>E392 GEN Trans Equip, Snoq Park-6</v>
      </c>
      <c r="C6108" s="19" t="s">
        <v>1230</v>
      </c>
      <c r="E6108" s="27">
        <v>43281</v>
      </c>
      <c r="F6108" s="249">
        <v>22993.91</v>
      </c>
      <c r="G6108" s="67">
        <v>5.2499999999999998E-2</v>
      </c>
      <c r="H6108" s="250">
        <v>100.6</v>
      </c>
      <c r="I6108" s="249">
        <f t="shared" si="2051"/>
        <v>22993.91</v>
      </c>
      <c r="J6108" s="67">
        <f t="shared" si="2037"/>
        <v>5.2499999999999998E-2</v>
      </c>
      <c r="K6108" s="259">
        <f t="shared" si="2052"/>
        <v>100.59835624999999</v>
      </c>
      <c r="L6108" s="250">
        <f t="shared" si="2049"/>
        <v>0</v>
      </c>
      <c r="M6108" s="19" t="s">
        <v>1260</v>
      </c>
      <c r="O6108" s="32" t="str">
        <f t="shared" si="2053"/>
        <v>E392</v>
      </c>
      <c r="P6108" s="318"/>
      <c r="T6108" s="19" t="s">
        <v>1260</v>
      </c>
    </row>
    <row r="6109" spans="1:20" outlineLevel="2" x14ac:dyDescent="0.25">
      <c r="A6109" t="s">
        <v>490</v>
      </c>
      <c r="B6109" t="str">
        <f t="shared" si="2050"/>
        <v>E392 GEN Trans Equip, Snoq Park-7</v>
      </c>
      <c r="C6109" s="19" t="s">
        <v>1230</v>
      </c>
      <c r="E6109" s="27">
        <v>43312</v>
      </c>
      <c r="F6109" s="249">
        <v>22993.91</v>
      </c>
      <c r="G6109" s="67">
        <v>5.2499999999999998E-2</v>
      </c>
      <c r="H6109" s="250">
        <v>100.6</v>
      </c>
      <c r="I6109" s="249">
        <f t="shared" si="2051"/>
        <v>22993.91</v>
      </c>
      <c r="J6109" s="67">
        <f t="shared" si="2037"/>
        <v>5.2499999999999998E-2</v>
      </c>
      <c r="K6109" s="259">
        <f t="shared" si="2052"/>
        <v>100.59835624999999</v>
      </c>
      <c r="L6109" s="250">
        <f t="shared" si="2049"/>
        <v>0</v>
      </c>
      <c r="M6109" s="19" t="s">
        <v>1260</v>
      </c>
      <c r="O6109" s="32" t="str">
        <f t="shared" si="2053"/>
        <v>E392</v>
      </c>
      <c r="P6109" s="318"/>
      <c r="T6109" s="19" t="s">
        <v>1260</v>
      </c>
    </row>
    <row r="6110" spans="1:20" outlineLevel="2" x14ac:dyDescent="0.25">
      <c r="A6110" t="s">
        <v>490</v>
      </c>
      <c r="B6110" t="str">
        <f t="shared" si="2050"/>
        <v>E392 GEN Trans Equip, Snoq Park-8</v>
      </c>
      <c r="C6110" s="19" t="s">
        <v>1230</v>
      </c>
      <c r="E6110" s="27">
        <v>43343</v>
      </c>
      <c r="F6110" s="249">
        <v>22993.91</v>
      </c>
      <c r="G6110" s="67">
        <v>5.2499999999999998E-2</v>
      </c>
      <c r="H6110" s="250">
        <v>100.6</v>
      </c>
      <c r="I6110" s="249">
        <f t="shared" si="2051"/>
        <v>22993.91</v>
      </c>
      <c r="J6110" s="67">
        <f t="shared" si="2037"/>
        <v>5.2499999999999998E-2</v>
      </c>
      <c r="K6110" s="259">
        <f t="shared" si="2052"/>
        <v>100.59835624999999</v>
      </c>
      <c r="L6110" s="250">
        <f t="shared" si="2049"/>
        <v>0</v>
      </c>
      <c r="M6110" s="19" t="s">
        <v>1260</v>
      </c>
      <c r="O6110" s="32" t="str">
        <f t="shared" si="2053"/>
        <v>E392</v>
      </c>
      <c r="P6110" s="318"/>
      <c r="T6110" s="19" t="s">
        <v>1260</v>
      </c>
    </row>
    <row r="6111" spans="1:20" outlineLevel="2" x14ac:dyDescent="0.25">
      <c r="A6111" t="s">
        <v>490</v>
      </c>
      <c r="B6111" t="str">
        <f t="shared" si="2050"/>
        <v>E392 GEN Trans Equip, Snoq Park-9</v>
      </c>
      <c r="C6111" s="19" t="s">
        <v>1230</v>
      </c>
      <c r="E6111" s="27">
        <v>43373</v>
      </c>
      <c r="F6111" s="249">
        <v>22993.91</v>
      </c>
      <c r="G6111" s="67">
        <v>5.2499999999999998E-2</v>
      </c>
      <c r="H6111" s="250">
        <v>100.6</v>
      </c>
      <c r="I6111" s="249">
        <f t="shared" si="2051"/>
        <v>22993.91</v>
      </c>
      <c r="J6111" s="67">
        <f t="shared" si="2037"/>
        <v>5.2499999999999998E-2</v>
      </c>
      <c r="K6111" s="259">
        <f t="shared" si="2052"/>
        <v>100.59835624999999</v>
      </c>
      <c r="L6111" s="250">
        <f t="shared" si="2049"/>
        <v>0</v>
      </c>
      <c r="M6111" s="19" t="s">
        <v>1260</v>
      </c>
      <c r="O6111" s="32" t="str">
        <f t="shared" si="2053"/>
        <v>E392</v>
      </c>
      <c r="P6111" s="318"/>
      <c r="T6111" s="19" t="s">
        <v>1260</v>
      </c>
    </row>
    <row r="6112" spans="1:20" outlineLevel="2" x14ac:dyDescent="0.25">
      <c r="A6112" t="s">
        <v>490</v>
      </c>
      <c r="B6112" t="str">
        <f t="shared" si="2050"/>
        <v>E392 GEN Trans Equip, Snoq Park-10</v>
      </c>
      <c r="C6112" s="19" t="s">
        <v>1230</v>
      </c>
      <c r="E6112" s="27">
        <v>43404</v>
      </c>
      <c r="F6112" s="249">
        <v>22993.91</v>
      </c>
      <c r="G6112" s="67">
        <v>5.2499999999999998E-2</v>
      </c>
      <c r="H6112" s="250">
        <v>100.6</v>
      </c>
      <c r="I6112" s="249">
        <f t="shared" si="2051"/>
        <v>22993.91</v>
      </c>
      <c r="J6112" s="67">
        <f t="shared" si="2037"/>
        <v>5.2499999999999998E-2</v>
      </c>
      <c r="K6112" s="259">
        <f t="shared" si="2052"/>
        <v>100.59835624999999</v>
      </c>
      <c r="L6112" s="250">
        <f t="shared" si="2049"/>
        <v>0</v>
      </c>
      <c r="M6112" s="19" t="s">
        <v>1260</v>
      </c>
      <c r="O6112" s="32" t="str">
        <f t="shared" si="2053"/>
        <v>E392</v>
      </c>
      <c r="P6112" s="318"/>
      <c r="T6112" s="19" t="s">
        <v>1260</v>
      </c>
    </row>
    <row r="6113" spans="1:20" outlineLevel="2" x14ac:dyDescent="0.25">
      <c r="A6113" t="s">
        <v>490</v>
      </c>
      <c r="B6113" t="str">
        <f t="shared" si="2050"/>
        <v>E392 GEN Trans Equip, Snoq Park-11</v>
      </c>
      <c r="C6113" s="19" t="s">
        <v>1230</v>
      </c>
      <c r="E6113" s="27">
        <v>43434</v>
      </c>
      <c r="F6113" s="249">
        <v>22993.91</v>
      </c>
      <c r="G6113" s="67">
        <v>5.2499999999999998E-2</v>
      </c>
      <c r="H6113" s="250">
        <v>100.6</v>
      </c>
      <c r="I6113" s="249">
        <f t="shared" si="2051"/>
        <v>22993.91</v>
      </c>
      <c r="J6113" s="67">
        <f t="shared" si="2037"/>
        <v>5.2499999999999998E-2</v>
      </c>
      <c r="K6113" s="259">
        <f t="shared" si="2052"/>
        <v>100.59835624999999</v>
      </c>
      <c r="L6113" s="250">
        <f t="shared" si="2049"/>
        <v>0</v>
      </c>
      <c r="M6113" s="19" t="s">
        <v>1260</v>
      </c>
      <c r="O6113" s="32" t="str">
        <f t="shared" si="2053"/>
        <v>E392</v>
      </c>
      <c r="P6113" s="318"/>
      <c r="T6113" s="19" t="s">
        <v>1260</v>
      </c>
    </row>
    <row r="6114" spans="1:20" outlineLevel="2" x14ac:dyDescent="0.25">
      <c r="A6114" t="s">
        <v>490</v>
      </c>
      <c r="B6114" t="str">
        <f t="shared" si="2050"/>
        <v>E392 GEN Trans Equip, Snoq Park-12</v>
      </c>
      <c r="C6114" s="19" t="s">
        <v>1230</v>
      </c>
      <c r="E6114" s="27">
        <v>43465</v>
      </c>
      <c r="F6114" s="249">
        <v>22993.91</v>
      </c>
      <c r="G6114" s="67">
        <v>5.2499999999999998E-2</v>
      </c>
      <c r="H6114" s="250">
        <v>100.6</v>
      </c>
      <c r="I6114" s="249">
        <f t="shared" si="2051"/>
        <v>22993.91</v>
      </c>
      <c r="J6114" s="67">
        <f t="shared" si="2037"/>
        <v>5.2499999999999998E-2</v>
      </c>
      <c r="K6114" s="259">
        <f t="shared" si="2052"/>
        <v>100.59835624999999</v>
      </c>
      <c r="L6114" s="250">
        <f t="shared" si="2049"/>
        <v>0</v>
      </c>
      <c r="M6114" s="19" t="s">
        <v>1260</v>
      </c>
      <c r="O6114" s="32" t="str">
        <f t="shared" si="2053"/>
        <v>E392</v>
      </c>
      <c r="P6114" s="318"/>
      <c r="T6114" s="19" t="s">
        <v>1260</v>
      </c>
    </row>
    <row r="6115" spans="1:20" s="19" customFormat="1" ht="15.75" outlineLevel="1" thickBot="1" x14ac:dyDescent="0.3">
      <c r="A6115" s="28" t="s">
        <v>1093</v>
      </c>
      <c r="C6115" s="20" t="s">
        <v>1237</v>
      </c>
      <c r="E6115" s="104" t="s">
        <v>1266</v>
      </c>
      <c r="F6115" s="29"/>
      <c r="G6115" s="30"/>
      <c r="H6115" s="41">
        <f>SUBTOTAL(9,H6103:H6114)</f>
        <v>1207.2</v>
      </c>
      <c r="I6115" s="29"/>
      <c r="J6115" s="30">
        <f t="shared" si="2037"/>
        <v>0</v>
      </c>
      <c r="K6115" s="41">
        <f>SUBTOTAL(9,K6103:K6114)</f>
        <v>1207.1802750000002</v>
      </c>
      <c r="L6115" s="41">
        <f t="shared" si="2049"/>
        <v>-0.02</v>
      </c>
      <c r="O6115" s="32" t="str">
        <f>LEFT(A6115,5)</f>
        <v xml:space="preserve">E392 </v>
      </c>
      <c r="P6115" s="318">
        <f>-L6115/2</f>
        <v>0.01</v>
      </c>
    </row>
    <row r="6116" spans="1:20" ht="15.75" outlineLevel="2" thickTop="1" x14ac:dyDescent="0.25">
      <c r="A6116" s="23" t="s">
        <v>491</v>
      </c>
      <c r="B6116" s="23" t="str">
        <f t="shared" ref="B6116:B6127" si="2054">CONCATENATE(A6116,"-",MONTH(E6116))</f>
        <v>E392 GEN Transp Eq, Encogen old-1</v>
      </c>
      <c r="C6116" s="23" t="s">
        <v>1230</v>
      </c>
      <c r="D6116" s="23"/>
      <c r="E6116" s="45">
        <v>43131</v>
      </c>
      <c r="F6116" s="251">
        <v>4801.84</v>
      </c>
      <c r="G6116" s="252" t="s">
        <v>4</v>
      </c>
      <c r="H6116" s="253">
        <v>80.03</v>
      </c>
      <c r="I6116" s="251"/>
      <c r="J6116" s="252" t="str">
        <f t="shared" si="2037"/>
        <v>End of Life</v>
      </c>
      <c r="K6116" s="260">
        <f t="shared" ref="K6116:K6127" si="2055">H6116</f>
        <v>80.03</v>
      </c>
      <c r="L6116" s="253">
        <f t="shared" si="2049"/>
        <v>0</v>
      </c>
      <c r="M6116" s="19" t="s">
        <v>4</v>
      </c>
      <c r="O6116" s="32" t="str">
        <f t="shared" ref="O6116:O6127" si="2056">LEFT(A6116,4)</f>
        <v>E392</v>
      </c>
      <c r="P6116" s="318"/>
      <c r="T6116" s="19" t="s">
        <v>4</v>
      </c>
    </row>
    <row r="6117" spans="1:20" outlineLevel="2" x14ac:dyDescent="0.25">
      <c r="A6117" s="23" t="s">
        <v>491</v>
      </c>
      <c r="B6117" s="23" t="str">
        <f t="shared" si="2054"/>
        <v>E392 GEN Transp Eq, Encogen old-2</v>
      </c>
      <c r="C6117" s="23" t="s">
        <v>1230</v>
      </c>
      <c r="D6117" s="23"/>
      <c r="E6117" s="45">
        <v>43159</v>
      </c>
      <c r="F6117" s="251">
        <v>0</v>
      </c>
      <c r="G6117" s="252" t="s">
        <v>4</v>
      </c>
      <c r="H6117" s="253">
        <v>0</v>
      </c>
      <c r="I6117" s="251"/>
      <c r="J6117" s="252" t="str">
        <f t="shared" si="2037"/>
        <v>End of Life</v>
      </c>
      <c r="K6117" s="260">
        <f t="shared" si="2055"/>
        <v>0</v>
      </c>
      <c r="L6117" s="253">
        <f t="shared" si="2049"/>
        <v>0</v>
      </c>
      <c r="M6117" s="19" t="s">
        <v>4</v>
      </c>
      <c r="O6117" s="32" t="str">
        <f t="shared" si="2056"/>
        <v>E392</v>
      </c>
      <c r="P6117" s="318"/>
      <c r="T6117" s="19" t="s">
        <v>4</v>
      </c>
    </row>
    <row r="6118" spans="1:20" outlineLevel="2" x14ac:dyDescent="0.25">
      <c r="A6118" s="23" t="s">
        <v>491</v>
      </c>
      <c r="B6118" s="23" t="str">
        <f t="shared" si="2054"/>
        <v>E392 GEN Transp Eq, Encogen old-3</v>
      </c>
      <c r="C6118" s="23" t="s">
        <v>1230</v>
      </c>
      <c r="D6118" s="23"/>
      <c r="E6118" s="45">
        <v>43190</v>
      </c>
      <c r="F6118" s="251">
        <v>4721.8100000000004</v>
      </c>
      <c r="G6118" s="252" t="s">
        <v>4</v>
      </c>
      <c r="H6118" s="253">
        <v>162.82</v>
      </c>
      <c r="I6118" s="251"/>
      <c r="J6118" s="252" t="str">
        <f t="shared" si="2037"/>
        <v>End of Life</v>
      </c>
      <c r="K6118" s="260">
        <f t="shared" si="2055"/>
        <v>162.82</v>
      </c>
      <c r="L6118" s="253">
        <f t="shared" si="2049"/>
        <v>0</v>
      </c>
      <c r="M6118" s="19" t="s">
        <v>4</v>
      </c>
      <c r="O6118" s="32" t="str">
        <f t="shared" si="2056"/>
        <v>E392</v>
      </c>
      <c r="P6118" s="318"/>
      <c r="T6118" s="19" t="s">
        <v>4</v>
      </c>
    </row>
    <row r="6119" spans="1:20" outlineLevel="2" x14ac:dyDescent="0.25">
      <c r="A6119" s="23" t="s">
        <v>491</v>
      </c>
      <c r="B6119" s="23" t="str">
        <f t="shared" si="2054"/>
        <v>E392 GEN Transp Eq, Encogen old-4</v>
      </c>
      <c r="C6119" s="23" t="s">
        <v>1230</v>
      </c>
      <c r="D6119" s="23"/>
      <c r="E6119" s="45">
        <v>43220</v>
      </c>
      <c r="F6119" s="251">
        <v>4558.99</v>
      </c>
      <c r="G6119" s="252" t="s">
        <v>4</v>
      </c>
      <c r="H6119" s="253">
        <v>79.98</v>
      </c>
      <c r="I6119" s="251"/>
      <c r="J6119" s="252" t="str">
        <f t="shared" si="2037"/>
        <v>End of Life</v>
      </c>
      <c r="K6119" s="260">
        <f t="shared" si="2055"/>
        <v>79.98</v>
      </c>
      <c r="L6119" s="253">
        <f t="shared" si="2049"/>
        <v>0</v>
      </c>
      <c r="M6119" s="19" t="s">
        <v>4</v>
      </c>
      <c r="O6119" s="32" t="str">
        <f t="shared" si="2056"/>
        <v>E392</v>
      </c>
      <c r="P6119" s="318"/>
      <c r="T6119" s="19" t="s">
        <v>4</v>
      </c>
    </row>
    <row r="6120" spans="1:20" outlineLevel="2" x14ac:dyDescent="0.25">
      <c r="A6120" s="23" t="s">
        <v>491</v>
      </c>
      <c r="B6120" s="23" t="str">
        <f t="shared" si="2054"/>
        <v>E392 GEN Transp Eq, Encogen old-5</v>
      </c>
      <c r="C6120" s="23" t="s">
        <v>1230</v>
      </c>
      <c r="D6120" s="23"/>
      <c r="E6120" s="45">
        <v>43251</v>
      </c>
      <c r="F6120" s="251">
        <v>4479.01</v>
      </c>
      <c r="G6120" s="252" t="s">
        <v>4</v>
      </c>
      <c r="H6120" s="253">
        <v>79.98</v>
      </c>
      <c r="I6120" s="251"/>
      <c r="J6120" s="252" t="str">
        <f t="shared" si="2037"/>
        <v>End of Life</v>
      </c>
      <c r="K6120" s="260">
        <f t="shared" si="2055"/>
        <v>79.98</v>
      </c>
      <c r="L6120" s="253">
        <f t="shared" si="2049"/>
        <v>0</v>
      </c>
      <c r="M6120" s="19" t="s">
        <v>4</v>
      </c>
      <c r="O6120" s="32" t="str">
        <f t="shared" si="2056"/>
        <v>E392</v>
      </c>
      <c r="P6120" s="318"/>
      <c r="T6120" s="19" t="s">
        <v>4</v>
      </c>
    </row>
    <row r="6121" spans="1:20" outlineLevel="2" x14ac:dyDescent="0.25">
      <c r="A6121" s="23" t="s">
        <v>491</v>
      </c>
      <c r="B6121" s="23" t="str">
        <f t="shared" si="2054"/>
        <v>E392 GEN Transp Eq, Encogen old-6</v>
      </c>
      <c r="C6121" s="23" t="s">
        <v>1230</v>
      </c>
      <c r="D6121" s="23"/>
      <c r="E6121" s="45">
        <v>43281</v>
      </c>
      <c r="F6121" s="251">
        <v>4399.03</v>
      </c>
      <c r="G6121" s="252" t="s">
        <v>4</v>
      </c>
      <c r="H6121" s="253">
        <v>79.98</v>
      </c>
      <c r="I6121" s="251"/>
      <c r="J6121" s="252" t="str">
        <f t="shared" si="2037"/>
        <v>End of Life</v>
      </c>
      <c r="K6121" s="260">
        <f t="shared" si="2055"/>
        <v>79.98</v>
      </c>
      <c r="L6121" s="253">
        <f t="shared" si="2049"/>
        <v>0</v>
      </c>
      <c r="M6121" s="19" t="s">
        <v>4</v>
      </c>
      <c r="O6121" s="32" t="str">
        <f t="shared" si="2056"/>
        <v>E392</v>
      </c>
      <c r="P6121" s="318"/>
      <c r="T6121" s="19" t="s">
        <v>4</v>
      </c>
    </row>
    <row r="6122" spans="1:20" outlineLevel="2" x14ac:dyDescent="0.25">
      <c r="A6122" s="23" t="s">
        <v>491</v>
      </c>
      <c r="B6122" s="23" t="str">
        <f t="shared" si="2054"/>
        <v>E392 GEN Transp Eq, Encogen old-7</v>
      </c>
      <c r="C6122" s="23" t="s">
        <v>1230</v>
      </c>
      <c r="D6122" s="23"/>
      <c r="E6122" s="45">
        <v>43312</v>
      </c>
      <c r="F6122" s="251">
        <v>4319.05</v>
      </c>
      <c r="G6122" s="252" t="s">
        <v>4</v>
      </c>
      <c r="H6122" s="253">
        <v>79.98</v>
      </c>
      <c r="I6122" s="251"/>
      <c r="J6122" s="252" t="str">
        <f t="shared" si="2037"/>
        <v>End of Life</v>
      </c>
      <c r="K6122" s="260">
        <f t="shared" si="2055"/>
        <v>79.98</v>
      </c>
      <c r="L6122" s="253">
        <f t="shared" si="2049"/>
        <v>0</v>
      </c>
      <c r="M6122" s="19" t="s">
        <v>4</v>
      </c>
      <c r="O6122" s="32" t="str">
        <f t="shared" si="2056"/>
        <v>E392</v>
      </c>
      <c r="P6122" s="318"/>
      <c r="T6122" s="19" t="s">
        <v>4</v>
      </c>
    </row>
    <row r="6123" spans="1:20" outlineLevel="2" x14ac:dyDescent="0.25">
      <c r="A6123" s="23" t="s">
        <v>491</v>
      </c>
      <c r="B6123" s="23" t="str">
        <f t="shared" si="2054"/>
        <v>E392 GEN Transp Eq, Encogen old-8</v>
      </c>
      <c r="C6123" s="23" t="s">
        <v>1230</v>
      </c>
      <c r="D6123" s="23"/>
      <c r="E6123" s="45">
        <v>43343</v>
      </c>
      <c r="F6123" s="251">
        <v>4239.07</v>
      </c>
      <c r="G6123" s="252" t="s">
        <v>4</v>
      </c>
      <c r="H6123" s="253">
        <v>79.98</v>
      </c>
      <c r="I6123" s="251"/>
      <c r="J6123" s="252" t="str">
        <f t="shared" si="2037"/>
        <v>End of Life</v>
      </c>
      <c r="K6123" s="260">
        <f t="shared" si="2055"/>
        <v>79.98</v>
      </c>
      <c r="L6123" s="253">
        <f t="shared" si="2049"/>
        <v>0</v>
      </c>
      <c r="M6123" s="19" t="s">
        <v>4</v>
      </c>
      <c r="O6123" s="32" t="str">
        <f t="shared" si="2056"/>
        <v>E392</v>
      </c>
      <c r="P6123" s="318"/>
      <c r="T6123" s="19" t="s">
        <v>4</v>
      </c>
    </row>
    <row r="6124" spans="1:20" outlineLevel="2" x14ac:dyDescent="0.25">
      <c r="A6124" s="23" t="s">
        <v>491</v>
      </c>
      <c r="B6124" s="23" t="str">
        <f t="shared" si="2054"/>
        <v>E392 GEN Transp Eq, Encogen old-9</v>
      </c>
      <c r="C6124" s="23" t="s">
        <v>1230</v>
      </c>
      <c r="D6124" s="23"/>
      <c r="E6124" s="45">
        <v>43373</v>
      </c>
      <c r="F6124" s="251">
        <v>4159.09</v>
      </c>
      <c r="G6124" s="252" t="s">
        <v>4</v>
      </c>
      <c r="H6124" s="253">
        <v>79.98</v>
      </c>
      <c r="I6124" s="251"/>
      <c r="J6124" s="252" t="str">
        <f t="shared" si="2037"/>
        <v>End of Life</v>
      </c>
      <c r="K6124" s="260">
        <f t="shared" si="2055"/>
        <v>79.98</v>
      </c>
      <c r="L6124" s="253">
        <f t="shared" si="2049"/>
        <v>0</v>
      </c>
      <c r="M6124" s="19" t="s">
        <v>4</v>
      </c>
      <c r="O6124" s="32" t="str">
        <f t="shared" si="2056"/>
        <v>E392</v>
      </c>
      <c r="P6124" s="318"/>
      <c r="T6124" s="19" t="s">
        <v>4</v>
      </c>
    </row>
    <row r="6125" spans="1:20" outlineLevel="2" x14ac:dyDescent="0.25">
      <c r="A6125" s="23" t="s">
        <v>491</v>
      </c>
      <c r="B6125" s="23" t="str">
        <f t="shared" si="2054"/>
        <v>E392 GEN Transp Eq, Encogen old-10</v>
      </c>
      <c r="C6125" s="23" t="s">
        <v>1230</v>
      </c>
      <c r="D6125" s="23"/>
      <c r="E6125" s="45">
        <v>43404</v>
      </c>
      <c r="F6125" s="251">
        <v>4079.11</v>
      </c>
      <c r="G6125" s="252" t="s">
        <v>4</v>
      </c>
      <c r="H6125" s="253">
        <v>79.98</v>
      </c>
      <c r="I6125" s="251"/>
      <c r="J6125" s="252" t="str">
        <f t="shared" si="2037"/>
        <v>End of Life</v>
      </c>
      <c r="K6125" s="260">
        <f t="shared" si="2055"/>
        <v>79.98</v>
      </c>
      <c r="L6125" s="253">
        <f t="shared" si="2049"/>
        <v>0</v>
      </c>
      <c r="M6125" s="19" t="s">
        <v>4</v>
      </c>
      <c r="O6125" s="32" t="str">
        <f t="shared" si="2056"/>
        <v>E392</v>
      </c>
      <c r="P6125" s="318"/>
      <c r="T6125" s="19" t="s">
        <v>4</v>
      </c>
    </row>
    <row r="6126" spans="1:20" outlineLevel="2" x14ac:dyDescent="0.25">
      <c r="A6126" s="23" t="s">
        <v>491</v>
      </c>
      <c r="B6126" s="23" t="str">
        <f t="shared" si="2054"/>
        <v>E392 GEN Transp Eq, Encogen old-11</v>
      </c>
      <c r="C6126" s="23" t="s">
        <v>1230</v>
      </c>
      <c r="D6126" s="23"/>
      <c r="E6126" s="45">
        <v>43434</v>
      </c>
      <c r="F6126" s="251">
        <v>3999.13</v>
      </c>
      <c r="G6126" s="252" t="s">
        <v>4</v>
      </c>
      <c r="H6126" s="253">
        <v>79.98</v>
      </c>
      <c r="I6126" s="251"/>
      <c r="J6126" s="252" t="str">
        <f t="shared" ref="J6126:J6189" si="2057">G6126</f>
        <v>End of Life</v>
      </c>
      <c r="K6126" s="260">
        <f t="shared" si="2055"/>
        <v>79.98</v>
      </c>
      <c r="L6126" s="253">
        <f t="shared" si="2049"/>
        <v>0</v>
      </c>
      <c r="M6126" s="19" t="s">
        <v>4</v>
      </c>
      <c r="O6126" s="32" t="str">
        <f t="shared" si="2056"/>
        <v>E392</v>
      </c>
      <c r="P6126" s="318"/>
      <c r="T6126" s="19" t="s">
        <v>4</v>
      </c>
    </row>
    <row r="6127" spans="1:20" outlineLevel="2" x14ac:dyDescent="0.25">
      <c r="A6127" s="23" t="s">
        <v>491</v>
      </c>
      <c r="B6127" s="23" t="str">
        <f t="shared" si="2054"/>
        <v>E392 GEN Transp Eq, Encogen old-12</v>
      </c>
      <c r="C6127" s="23" t="s">
        <v>1230</v>
      </c>
      <c r="D6127" s="23"/>
      <c r="E6127" s="45">
        <v>43465</v>
      </c>
      <c r="F6127" s="251">
        <v>3919.15</v>
      </c>
      <c r="G6127" s="252" t="s">
        <v>4</v>
      </c>
      <c r="H6127" s="253">
        <v>79.98</v>
      </c>
      <c r="I6127" s="251"/>
      <c r="J6127" s="252" t="str">
        <f t="shared" si="2057"/>
        <v>End of Life</v>
      </c>
      <c r="K6127" s="260">
        <f t="shared" si="2055"/>
        <v>79.98</v>
      </c>
      <c r="L6127" s="253">
        <f t="shared" si="2049"/>
        <v>0</v>
      </c>
      <c r="M6127" s="19" t="s">
        <v>4</v>
      </c>
      <c r="O6127" s="32" t="str">
        <f t="shared" si="2056"/>
        <v>E392</v>
      </c>
      <c r="P6127" s="318"/>
      <c r="T6127" s="19" t="s">
        <v>4</v>
      </c>
    </row>
    <row r="6128" spans="1:20" s="19" customFormat="1" ht="15.75" outlineLevel="1" thickBot="1" x14ac:dyDescent="0.3">
      <c r="A6128" s="44" t="s">
        <v>1094</v>
      </c>
      <c r="B6128" s="32"/>
      <c r="C6128" s="40" t="s">
        <v>1237</v>
      </c>
      <c r="D6128" s="32"/>
      <c r="E6128" s="104" t="s">
        <v>1266</v>
      </c>
      <c r="F6128" s="34"/>
      <c r="G6128" s="32"/>
      <c r="H6128" s="41">
        <f>SUBTOTAL(9,H6116:H6127)</f>
        <v>962.67000000000007</v>
      </c>
      <c r="I6128" s="34"/>
      <c r="J6128" s="32">
        <f t="shared" si="2057"/>
        <v>0</v>
      </c>
      <c r="K6128" s="41">
        <f>SUBTOTAL(9,K6116:K6127)</f>
        <v>962.67000000000007</v>
      </c>
      <c r="L6128" s="41">
        <f t="shared" si="2049"/>
        <v>0</v>
      </c>
      <c r="O6128" s="32" t="str">
        <f>LEFT(A6128,5)</f>
        <v xml:space="preserve">E392 </v>
      </c>
      <c r="P6128" s="318">
        <f>-L6128/2</f>
        <v>0</v>
      </c>
    </row>
    <row r="6129" spans="1:20" ht="15.75" outlineLevel="2" thickTop="1" x14ac:dyDescent="0.25">
      <c r="A6129" s="345" t="s">
        <v>492</v>
      </c>
      <c r="B6129" s="345" t="str">
        <f t="shared" ref="B6129:B6140" si="2058">CONCATENATE(A6129,"-",MONTH(E6129))</f>
        <v>E3930 GEN Stores Equip, new-1</v>
      </c>
      <c r="C6129" s="345" t="s">
        <v>1230</v>
      </c>
      <c r="D6129" s="345"/>
      <c r="E6129" s="346">
        <v>43131</v>
      </c>
      <c r="F6129" s="347">
        <v>170596.46</v>
      </c>
      <c r="G6129" s="351">
        <v>0.05</v>
      </c>
      <c r="H6129" s="349">
        <v>710.82</v>
      </c>
      <c r="I6129" s="347">
        <f t="shared" ref="I6129:I6140" si="2059">VLOOKUP(CONCATENATE(A6129,"-12"),$B$6:$F$7816,5,FALSE)</f>
        <v>170596.46</v>
      </c>
      <c r="J6129" s="351">
        <f t="shared" si="2057"/>
        <v>0.05</v>
      </c>
      <c r="K6129" s="350">
        <f t="shared" ref="K6129:K6140" si="2060">$H$6140</f>
        <v>844.31000000000006</v>
      </c>
      <c r="L6129" s="349">
        <f t="shared" si="2049"/>
        <v>133.49</v>
      </c>
      <c r="M6129" s="19" t="s">
        <v>1554</v>
      </c>
      <c r="O6129" s="32" t="str">
        <f t="shared" ref="O6129:O6140" si="2061">LEFT(A6129,4)</f>
        <v>E393</v>
      </c>
      <c r="P6129" s="318"/>
      <c r="T6129" s="19" t="s">
        <v>1260</v>
      </c>
    </row>
    <row r="6130" spans="1:20" outlineLevel="2" x14ac:dyDescent="0.25">
      <c r="A6130" s="345" t="s">
        <v>492</v>
      </c>
      <c r="B6130" s="345" t="str">
        <f t="shared" si="2058"/>
        <v>E3930 GEN Stores Equip, new-2</v>
      </c>
      <c r="C6130" s="345" t="s">
        <v>1230</v>
      </c>
      <c r="D6130" s="345"/>
      <c r="E6130" s="346">
        <v>43159</v>
      </c>
      <c r="F6130" s="347">
        <v>170596.46</v>
      </c>
      <c r="G6130" s="351">
        <v>0.05</v>
      </c>
      <c r="H6130" s="349">
        <v>710.82</v>
      </c>
      <c r="I6130" s="347">
        <f t="shared" si="2059"/>
        <v>170596.46</v>
      </c>
      <c r="J6130" s="351">
        <f t="shared" si="2057"/>
        <v>0.05</v>
      </c>
      <c r="K6130" s="350">
        <f t="shared" si="2060"/>
        <v>844.31000000000006</v>
      </c>
      <c r="L6130" s="349">
        <f t="shared" si="2049"/>
        <v>133.49</v>
      </c>
      <c r="M6130" s="19" t="s">
        <v>1554</v>
      </c>
      <c r="O6130" s="32" t="str">
        <f t="shared" si="2061"/>
        <v>E393</v>
      </c>
      <c r="P6130" s="318"/>
      <c r="T6130" s="19" t="s">
        <v>1260</v>
      </c>
    </row>
    <row r="6131" spans="1:20" outlineLevel="2" x14ac:dyDescent="0.25">
      <c r="A6131" s="345" t="s">
        <v>492</v>
      </c>
      <c r="B6131" s="345" t="str">
        <f t="shared" si="2058"/>
        <v>E3930 GEN Stores Equip, new-3</v>
      </c>
      <c r="C6131" s="345" t="s">
        <v>1230</v>
      </c>
      <c r="D6131" s="345"/>
      <c r="E6131" s="346">
        <v>43190</v>
      </c>
      <c r="F6131" s="347">
        <v>170596.46</v>
      </c>
      <c r="G6131" s="351">
        <v>0.05</v>
      </c>
      <c r="H6131" s="349">
        <v>710.82</v>
      </c>
      <c r="I6131" s="347">
        <f t="shared" si="2059"/>
        <v>170596.46</v>
      </c>
      <c r="J6131" s="351">
        <f t="shared" si="2057"/>
        <v>0.05</v>
      </c>
      <c r="K6131" s="350">
        <f t="shared" si="2060"/>
        <v>844.31000000000006</v>
      </c>
      <c r="L6131" s="349">
        <f t="shared" si="2049"/>
        <v>133.49</v>
      </c>
      <c r="M6131" s="19" t="s">
        <v>1554</v>
      </c>
      <c r="O6131" s="32" t="str">
        <f t="shared" si="2061"/>
        <v>E393</v>
      </c>
      <c r="P6131" s="318"/>
      <c r="T6131" s="19" t="s">
        <v>1260</v>
      </c>
    </row>
    <row r="6132" spans="1:20" outlineLevel="2" x14ac:dyDescent="0.25">
      <c r="A6132" s="345" t="s">
        <v>492</v>
      </c>
      <c r="B6132" s="345" t="str">
        <f t="shared" si="2058"/>
        <v>E3930 GEN Stores Equip, new-4</v>
      </c>
      <c r="C6132" s="345" t="s">
        <v>1230</v>
      </c>
      <c r="D6132" s="345"/>
      <c r="E6132" s="346">
        <v>43220</v>
      </c>
      <c r="F6132" s="347">
        <v>170596.46</v>
      </c>
      <c r="G6132" s="351">
        <v>0.05</v>
      </c>
      <c r="H6132" s="349">
        <v>710.82</v>
      </c>
      <c r="I6132" s="347">
        <f t="shared" si="2059"/>
        <v>170596.46</v>
      </c>
      <c r="J6132" s="351">
        <f t="shared" si="2057"/>
        <v>0.05</v>
      </c>
      <c r="K6132" s="350">
        <f t="shared" si="2060"/>
        <v>844.31000000000006</v>
      </c>
      <c r="L6132" s="349">
        <f t="shared" si="2049"/>
        <v>133.49</v>
      </c>
      <c r="M6132" s="19" t="s">
        <v>1554</v>
      </c>
      <c r="O6132" s="32" t="str">
        <f t="shared" si="2061"/>
        <v>E393</v>
      </c>
      <c r="P6132" s="318"/>
      <c r="T6132" s="19" t="s">
        <v>1260</v>
      </c>
    </row>
    <row r="6133" spans="1:20" outlineLevel="2" x14ac:dyDescent="0.25">
      <c r="A6133" s="345" t="s">
        <v>492</v>
      </c>
      <c r="B6133" s="345" t="str">
        <f t="shared" si="2058"/>
        <v>E3930 GEN Stores Equip, new-5</v>
      </c>
      <c r="C6133" s="345" t="s">
        <v>1230</v>
      </c>
      <c r="D6133" s="345"/>
      <c r="E6133" s="346">
        <v>43251</v>
      </c>
      <c r="F6133" s="347">
        <v>170596.46</v>
      </c>
      <c r="G6133" s="351">
        <v>0.05</v>
      </c>
      <c r="H6133" s="349">
        <v>710.82</v>
      </c>
      <c r="I6133" s="347">
        <f t="shared" si="2059"/>
        <v>170596.46</v>
      </c>
      <c r="J6133" s="351">
        <f t="shared" si="2057"/>
        <v>0.05</v>
      </c>
      <c r="K6133" s="350">
        <f t="shared" si="2060"/>
        <v>844.31000000000006</v>
      </c>
      <c r="L6133" s="349">
        <f t="shared" si="2049"/>
        <v>133.49</v>
      </c>
      <c r="M6133" s="19" t="s">
        <v>1554</v>
      </c>
      <c r="O6133" s="32" t="str">
        <f t="shared" si="2061"/>
        <v>E393</v>
      </c>
      <c r="P6133" s="318"/>
      <c r="T6133" s="19" t="s">
        <v>1260</v>
      </c>
    </row>
    <row r="6134" spans="1:20" outlineLevel="2" x14ac:dyDescent="0.25">
      <c r="A6134" s="345" t="s">
        <v>492</v>
      </c>
      <c r="B6134" s="345" t="str">
        <f t="shared" si="2058"/>
        <v>E3930 GEN Stores Equip, new-6</v>
      </c>
      <c r="C6134" s="345" t="s">
        <v>1230</v>
      </c>
      <c r="D6134" s="345"/>
      <c r="E6134" s="346">
        <v>43281</v>
      </c>
      <c r="F6134" s="347">
        <v>170596.46</v>
      </c>
      <c r="G6134" s="351">
        <v>0.05</v>
      </c>
      <c r="H6134" s="349">
        <v>710.82</v>
      </c>
      <c r="I6134" s="347">
        <f t="shared" si="2059"/>
        <v>170596.46</v>
      </c>
      <c r="J6134" s="351">
        <f t="shared" si="2057"/>
        <v>0.05</v>
      </c>
      <c r="K6134" s="350">
        <f t="shared" si="2060"/>
        <v>844.31000000000006</v>
      </c>
      <c r="L6134" s="349">
        <f t="shared" si="2049"/>
        <v>133.49</v>
      </c>
      <c r="M6134" s="19" t="s">
        <v>1554</v>
      </c>
      <c r="O6134" s="32" t="str">
        <f t="shared" si="2061"/>
        <v>E393</v>
      </c>
      <c r="P6134" s="318"/>
      <c r="T6134" s="19" t="s">
        <v>1260</v>
      </c>
    </row>
    <row r="6135" spans="1:20" outlineLevel="2" x14ac:dyDescent="0.25">
      <c r="A6135" s="345" t="s">
        <v>492</v>
      </c>
      <c r="B6135" s="345" t="str">
        <f t="shared" si="2058"/>
        <v>E3930 GEN Stores Equip, new-7</v>
      </c>
      <c r="C6135" s="345" t="s">
        <v>1230</v>
      </c>
      <c r="D6135" s="345"/>
      <c r="E6135" s="346">
        <v>43312</v>
      </c>
      <c r="F6135" s="347">
        <v>170596.46</v>
      </c>
      <c r="G6135" s="351">
        <v>0.05</v>
      </c>
      <c r="H6135" s="349">
        <v>-3702.31</v>
      </c>
      <c r="I6135" s="347">
        <f t="shared" si="2059"/>
        <v>170596.46</v>
      </c>
      <c r="J6135" s="351">
        <f t="shared" si="2057"/>
        <v>0.05</v>
      </c>
      <c r="K6135" s="350">
        <f t="shared" si="2060"/>
        <v>844.31000000000006</v>
      </c>
      <c r="L6135" s="349">
        <f t="shared" si="2049"/>
        <v>4546.62</v>
      </c>
      <c r="M6135" s="19" t="s">
        <v>1554</v>
      </c>
      <c r="O6135" s="32" t="str">
        <f t="shared" si="2061"/>
        <v>E393</v>
      </c>
      <c r="P6135" s="318"/>
      <c r="T6135" s="19" t="s">
        <v>1260</v>
      </c>
    </row>
    <row r="6136" spans="1:20" outlineLevel="2" x14ac:dyDescent="0.25">
      <c r="A6136" s="345" t="s">
        <v>492</v>
      </c>
      <c r="B6136" s="345" t="str">
        <f t="shared" si="2058"/>
        <v>E3930 GEN Stores Equip, new-8</v>
      </c>
      <c r="C6136" s="345" t="s">
        <v>1230</v>
      </c>
      <c r="D6136" s="345"/>
      <c r="E6136" s="346">
        <v>43343</v>
      </c>
      <c r="F6136" s="347">
        <v>170596.46</v>
      </c>
      <c r="G6136" s="351">
        <v>0.05</v>
      </c>
      <c r="H6136" s="349">
        <v>977.80000000000007</v>
      </c>
      <c r="I6136" s="347">
        <f t="shared" si="2059"/>
        <v>170596.46</v>
      </c>
      <c r="J6136" s="351">
        <f t="shared" si="2057"/>
        <v>0.05</v>
      </c>
      <c r="K6136" s="350">
        <f t="shared" si="2060"/>
        <v>844.31000000000006</v>
      </c>
      <c r="L6136" s="349">
        <f t="shared" si="2049"/>
        <v>-133.49</v>
      </c>
      <c r="M6136" s="19" t="s">
        <v>1554</v>
      </c>
      <c r="O6136" s="32" t="str">
        <f t="shared" si="2061"/>
        <v>E393</v>
      </c>
      <c r="P6136" s="318"/>
      <c r="T6136" s="19" t="s">
        <v>1260</v>
      </c>
    </row>
    <row r="6137" spans="1:20" outlineLevel="2" x14ac:dyDescent="0.25">
      <c r="A6137" s="345" t="s">
        <v>492</v>
      </c>
      <c r="B6137" s="345" t="str">
        <f t="shared" si="2058"/>
        <v>E3930 GEN Stores Equip, new-9</v>
      </c>
      <c r="C6137" s="345" t="s">
        <v>1230</v>
      </c>
      <c r="D6137" s="345"/>
      <c r="E6137" s="346">
        <v>43373</v>
      </c>
      <c r="F6137" s="347">
        <v>170596.46</v>
      </c>
      <c r="G6137" s="351">
        <v>0.05</v>
      </c>
      <c r="H6137" s="349">
        <v>844.31000000000006</v>
      </c>
      <c r="I6137" s="347">
        <f t="shared" si="2059"/>
        <v>170596.46</v>
      </c>
      <c r="J6137" s="351">
        <f t="shared" si="2057"/>
        <v>0.05</v>
      </c>
      <c r="K6137" s="350">
        <f t="shared" si="2060"/>
        <v>844.31000000000006</v>
      </c>
      <c r="L6137" s="349">
        <f t="shared" si="2049"/>
        <v>0</v>
      </c>
      <c r="M6137" s="19" t="s">
        <v>1554</v>
      </c>
      <c r="O6137" s="32" t="str">
        <f t="shared" si="2061"/>
        <v>E393</v>
      </c>
      <c r="P6137" s="318"/>
      <c r="T6137" s="19" t="s">
        <v>1260</v>
      </c>
    </row>
    <row r="6138" spans="1:20" outlineLevel="2" x14ac:dyDescent="0.25">
      <c r="A6138" s="345" t="s">
        <v>492</v>
      </c>
      <c r="B6138" s="345" t="str">
        <f t="shared" si="2058"/>
        <v>E3930 GEN Stores Equip, new-10</v>
      </c>
      <c r="C6138" s="345" t="s">
        <v>1230</v>
      </c>
      <c r="D6138" s="345"/>
      <c r="E6138" s="346">
        <v>43404</v>
      </c>
      <c r="F6138" s="347">
        <v>170596.46</v>
      </c>
      <c r="G6138" s="351">
        <v>0.05</v>
      </c>
      <c r="H6138" s="349">
        <v>844.31000000000006</v>
      </c>
      <c r="I6138" s="347">
        <f t="shared" si="2059"/>
        <v>170596.46</v>
      </c>
      <c r="J6138" s="351">
        <f t="shared" si="2057"/>
        <v>0.05</v>
      </c>
      <c r="K6138" s="350">
        <f t="shared" si="2060"/>
        <v>844.31000000000006</v>
      </c>
      <c r="L6138" s="349">
        <f t="shared" si="2049"/>
        <v>0</v>
      </c>
      <c r="M6138" s="19" t="s">
        <v>1554</v>
      </c>
      <c r="O6138" s="32" t="str">
        <f t="shared" si="2061"/>
        <v>E393</v>
      </c>
      <c r="P6138" s="318"/>
      <c r="T6138" s="19" t="s">
        <v>1260</v>
      </c>
    </row>
    <row r="6139" spans="1:20" outlineLevel="2" x14ac:dyDescent="0.25">
      <c r="A6139" s="345" t="s">
        <v>492</v>
      </c>
      <c r="B6139" s="345" t="str">
        <f t="shared" si="2058"/>
        <v>E3930 GEN Stores Equip, new-11</v>
      </c>
      <c r="C6139" s="345" t="s">
        <v>1230</v>
      </c>
      <c r="D6139" s="345"/>
      <c r="E6139" s="346">
        <v>43434</v>
      </c>
      <c r="F6139" s="347">
        <v>170596.46</v>
      </c>
      <c r="G6139" s="351">
        <v>0.05</v>
      </c>
      <c r="H6139" s="349">
        <v>844.31000000000006</v>
      </c>
      <c r="I6139" s="347">
        <f t="shared" si="2059"/>
        <v>170596.46</v>
      </c>
      <c r="J6139" s="351">
        <f t="shared" si="2057"/>
        <v>0.05</v>
      </c>
      <c r="K6139" s="350">
        <f t="shared" si="2060"/>
        <v>844.31000000000006</v>
      </c>
      <c r="L6139" s="349">
        <f t="shared" si="2049"/>
        <v>0</v>
      </c>
      <c r="M6139" s="19" t="s">
        <v>1554</v>
      </c>
      <c r="O6139" s="32" t="str">
        <f t="shared" si="2061"/>
        <v>E393</v>
      </c>
      <c r="P6139" s="318"/>
      <c r="T6139" s="19" t="s">
        <v>1260</v>
      </c>
    </row>
    <row r="6140" spans="1:20" outlineLevel="2" x14ac:dyDescent="0.25">
      <c r="A6140" s="345" t="s">
        <v>492</v>
      </c>
      <c r="B6140" s="345" t="str">
        <f t="shared" si="2058"/>
        <v>E3930 GEN Stores Equip, new-12</v>
      </c>
      <c r="C6140" s="345" t="s">
        <v>1230</v>
      </c>
      <c r="D6140" s="345"/>
      <c r="E6140" s="346">
        <v>43465</v>
      </c>
      <c r="F6140" s="347">
        <v>170596.46</v>
      </c>
      <c r="G6140" s="351">
        <v>0.05</v>
      </c>
      <c r="H6140" s="349">
        <v>844.31000000000006</v>
      </c>
      <c r="I6140" s="347">
        <f t="shared" si="2059"/>
        <v>170596.46</v>
      </c>
      <c r="J6140" s="351">
        <f t="shared" si="2057"/>
        <v>0.05</v>
      </c>
      <c r="K6140" s="350">
        <f t="shared" si="2060"/>
        <v>844.31000000000006</v>
      </c>
      <c r="L6140" s="349">
        <f t="shared" si="2049"/>
        <v>0</v>
      </c>
      <c r="M6140" s="19" t="s">
        <v>1554</v>
      </c>
      <c r="O6140" s="32" t="str">
        <f t="shared" si="2061"/>
        <v>E393</v>
      </c>
      <c r="P6140" s="318"/>
      <c r="T6140" s="19" t="s">
        <v>1260</v>
      </c>
    </row>
    <row r="6141" spans="1:20" s="19" customFormat="1" ht="15.75" outlineLevel="1" thickBot="1" x14ac:dyDescent="0.3">
      <c r="A6141" s="28" t="s">
        <v>1095</v>
      </c>
      <c r="C6141" s="20" t="s">
        <v>1237</v>
      </c>
      <c r="E6141" s="104" t="s">
        <v>1266</v>
      </c>
      <c r="F6141" s="29"/>
      <c r="G6141" s="30"/>
      <c r="H6141" s="41">
        <f>SUBTOTAL(9,H6129:H6140)</f>
        <v>4917.6500000000005</v>
      </c>
      <c r="I6141" s="29"/>
      <c r="J6141" s="30">
        <f t="shared" si="2057"/>
        <v>0</v>
      </c>
      <c r="K6141" s="41">
        <f>SUBTOTAL(9,K6129:K6140)</f>
        <v>10131.720000000001</v>
      </c>
      <c r="L6141" s="41">
        <f t="shared" si="2049"/>
        <v>5214.07</v>
      </c>
      <c r="O6141" s="32" t="str">
        <f>LEFT(A6141,5)</f>
        <v>E3930</v>
      </c>
      <c r="P6141" s="318">
        <f>-L6141/2</f>
        <v>-2607.0349999999999</v>
      </c>
    </row>
    <row r="6142" spans="1:20" ht="15.75" outlineLevel="2" thickTop="1" x14ac:dyDescent="0.25">
      <c r="A6142" s="23" t="s">
        <v>493</v>
      </c>
      <c r="B6142" s="23" t="str">
        <f t="shared" ref="B6142:B6153" si="2062">CONCATENATE(A6142,"-",MONTH(E6142))</f>
        <v>E3930 GEN Stores Equip, old-1</v>
      </c>
      <c r="C6142" s="23" t="s">
        <v>1230</v>
      </c>
      <c r="D6142" s="23"/>
      <c r="E6142" s="45">
        <v>43131</v>
      </c>
      <c r="F6142" s="251">
        <v>338487.03</v>
      </c>
      <c r="G6142" s="252" t="s">
        <v>4</v>
      </c>
      <c r="H6142" s="253">
        <v>5641.45</v>
      </c>
      <c r="I6142" s="251"/>
      <c r="J6142" s="252" t="str">
        <f t="shared" si="2057"/>
        <v>End of Life</v>
      </c>
      <c r="K6142" s="260">
        <f t="shared" ref="K6142:K6153" si="2063">H6142</f>
        <v>5641.45</v>
      </c>
      <c r="L6142" s="253">
        <f t="shared" si="2049"/>
        <v>0</v>
      </c>
      <c r="M6142" s="19" t="s">
        <v>4</v>
      </c>
      <c r="O6142" s="32" t="str">
        <f t="shared" ref="O6142:O6153" si="2064">LEFT(A6142,4)</f>
        <v>E393</v>
      </c>
      <c r="P6142" s="318"/>
      <c r="T6142" s="19" t="s">
        <v>4</v>
      </c>
    </row>
    <row r="6143" spans="1:20" outlineLevel="2" x14ac:dyDescent="0.25">
      <c r="A6143" s="23" t="s">
        <v>493</v>
      </c>
      <c r="B6143" s="23" t="str">
        <f t="shared" si="2062"/>
        <v>E3930 GEN Stores Equip, old-2</v>
      </c>
      <c r="C6143" s="23" t="s">
        <v>1230</v>
      </c>
      <c r="D6143" s="23"/>
      <c r="E6143" s="45">
        <v>43159</v>
      </c>
      <c r="F6143" s="251">
        <v>-5641.45</v>
      </c>
      <c r="G6143" s="252" t="s">
        <v>4</v>
      </c>
      <c r="H6143" s="253">
        <v>5545.83</v>
      </c>
      <c r="I6143" s="251"/>
      <c r="J6143" s="252" t="str">
        <f t="shared" si="2057"/>
        <v>End of Life</v>
      </c>
      <c r="K6143" s="260">
        <f t="shared" si="2063"/>
        <v>5545.83</v>
      </c>
      <c r="L6143" s="253">
        <f t="shared" si="2049"/>
        <v>0</v>
      </c>
      <c r="M6143" s="19" t="s">
        <v>4</v>
      </c>
      <c r="O6143" s="32" t="str">
        <f t="shared" si="2064"/>
        <v>E393</v>
      </c>
      <c r="P6143" s="318"/>
      <c r="T6143" s="19" t="s">
        <v>4</v>
      </c>
    </row>
    <row r="6144" spans="1:20" outlineLevel="2" x14ac:dyDescent="0.25">
      <c r="A6144" s="23" t="s">
        <v>493</v>
      </c>
      <c r="B6144" s="23" t="str">
        <f t="shared" si="2062"/>
        <v>E3930 GEN Stores Equip, old-3</v>
      </c>
      <c r="C6144" s="23" t="s">
        <v>1230</v>
      </c>
      <c r="D6144" s="23"/>
      <c r="E6144" s="45">
        <v>43190</v>
      </c>
      <c r="F6144" s="251">
        <v>327299.75</v>
      </c>
      <c r="G6144" s="252" t="s">
        <v>4</v>
      </c>
      <c r="H6144" s="253">
        <v>5643.1</v>
      </c>
      <c r="I6144" s="251"/>
      <c r="J6144" s="252" t="str">
        <f t="shared" si="2057"/>
        <v>End of Life</v>
      </c>
      <c r="K6144" s="260">
        <f t="shared" si="2063"/>
        <v>5643.1</v>
      </c>
      <c r="L6144" s="253">
        <f t="shared" si="2049"/>
        <v>0</v>
      </c>
      <c r="M6144" s="19" t="s">
        <v>4</v>
      </c>
      <c r="O6144" s="32" t="str">
        <f t="shared" si="2064"/>
        <v>E393</v>
      </c>
      <c r="P6144" s="318"/>
      <c r="T6144" s="19" t="s">
        <v>4</v>
      </c>
    </row>
    <row r="6145" spans="1:20" outlineLevel="2" x14ac:dyDescent="0.25">
      <c r="A6145" s="23" t="s">
        <v>493</v>
      </c>
      <c r="B6145" s="23" t="str">
        <f t="shared" si="2062"/>
        <v>E3930 GEN Stores Equip, old-4</v>
      </c>
      <c r="C6145" s="23" t="s">
        <v>1230</v>
      </c>
      <c r="D6145" s="23"/>
      <c r="E6145" s="45">
        <v>43220</v>
      </c>
      <c r="F6145" s="251">
        <v>321656.65000000002</v>
      </c>
      <c r="G6145" s="252" t="s">
        <v>4</v>
      </c>
      <c r="H6145" s="253">
        <v>5643.1</v>
      </c>
      <c r="I6145" s="251"/>
      <c r="J6145" s="252" t="str">
        <f t="shared" si="2057"/>
        <v>End of Life</v>
      </c>
      <c r="K6145" s="260">
        <f t="shared" si="2063"/>
        <v>5643.1</v>
      </c>
      <c r="L6145" s="253">
        <f t="shared" si="2049"/>
        <v>0</v>
      </c>
      <c r="M6145" s="19" t="s">
        <v>4</v>
      </c>
      <c r="O6145" s="32" t="str">
        <f t="shared" si="2064"/>
        <v>E393</v>
      </c>
      <c r="P6145" s="318"/>
      <c r="T6145" s="19" t="s">
        <v>4</v>
      </c>
    </row>
    <row r="6146" spans="1:20" outlineLevel="2" x14ac:dyDescent="0.25">
      <c r="A6146" s="23" t="s">
        <v>493</v>
      </c>
      <c r="B6146" s="23" t="str">
        <f t="shared" si="2062"/>
        <v>E3930 GEN Stores Equip, old-5</v>
      </c>
      <c r="C6146" s="23" t="s">
        <v>1230</v>
      </c>
      <c r="D6146" s="23"/>
      <c r="E6146" s="45">
        <v>43251</v>
      </c>
      <c r="F6146" s="251">
        <v>316013.55</v>
      </c>
      <c r="G6146" s="252" t="s">
        <v>4</v>
      </c>
      <c r="H6146" s="253">
        <v>5643.1</v>
      </c>
      <c r="I6146" s="251"/>
      <c r="J6146" s="252" t="str">
        <f t="shared" si="2057"/>
        <v>End of Life</v>
      </c>
      <c r="K6146" s="260">
        <f t="shared" si="2063"/>
        <v>5643.1</v>
      </c>
      <c r="L6146" s="253">
        <f t="shared" si="2049"/>
        <v>0</v>
      </c>
      <c r="M6146" s="19" t="s">
        <v>4</v>
      </c>
      <c r="O6146" s="32" t="str">
        <f t="shared" si="2064"/>
        <v>E393</v>
      </c>
      <c r="P6146" s="318"/>
      <c r="T6146" s="19" t="s">
        <v>4</v>
      </c>
    </row>
    <row r="6147" spans="1:20" outlineLevel="2" x14ac:dyDescent="0.25">
      <c r="A6147" s="23" t="s">
        <v>493</v>
      </c>
      <c r="B6147" s="23" t="str">
        <f t="shared" si="2062"/>
        <v>E3930 GEN Stores Equip, old-6</v>
      </c>
      <c r="C6147" s="23" t="s">
        <v>1230</v>
      </c>
      <c r="D6147" s="23"/>
      <c r="E6147" s="45">
        <v>43281</v>
      </c>
      <c r="F6147" s="251">
        <v>310370.45</v>
      </c>
      <c r="G6147" s="252" t="s">
        <v>4</v>
      </c>
      <c r="H6147" s="253">
        <v>5643.1</v>
      </c>
      <c r="I6147" s="251"/>
      <c r="J6147" s="252" t="str">
        <f t="shared" si="2057"/>
        <v>End of Life</v>
      </c>
      <c r="K6147" s="260">
        <f t="shared" si="2063"/>
        <v>5643.1</v>
      </c>
      <c r="L6147" s="253">
        <f t="shared" si="2049"/>
        <v>0</v>
      </c>
      <c r="M6147" s="19" t="s">
        <v>4</v>
      </c>
      <c r="O6147" s="32" t="str">
        <f t="shared" si="2064"/>
        <v>E393</v>
      </c>
      <c r="P6147" s="318"/>
      <c r="T6147" s="19" t="s">
        <v>4</v>
      </c>
    </row>
    <row r="6148" spans="1:20" outlineLevel="2" x14ac:dyDescent="0.25">
      <c r="A6148" s="23" t="s">
        <v>493</v>
      </c>
      <c r="B6148" s="23" t="str">
        <f t="shared" si="2062"/>
        <v>E3930 GEN Stores Equip, old-7</v>
      </c>
      <c r="C6148" s="23" t="s">
        <v>1230</v>
      </c>
      <c r="D6148" s="23"/>
      <c r="E6148" s="45">
        <v>43312</v>
      </c>
      <c r="F6148" s="251">
        <v>304727.34999999998</v>
      </c>
      <c r="G6148" s="252" t="s">
        <v>4</v>
      </c>
      <c r="H6148" s="253">
        <v>5643.1</v>
      </c>
      <c r="I6148" s="251"/>
      <c r="J6148" s="252" t="str">
        <f t="shared" si="2057"/>
        <v>End of Life</v>
      </c>
      <c r="K6148" s="260">
        <f t="shared" si="2063"/>
        <v>5643.1</v>
      </c>
      <c r="L6148" s="253">
        <f t="shared" si="2049"/>
        <v>0</v>
      </c>
      <c r="M6148" s="19" t="s">
        <v>4</v>
      </c>
      <c r="O6148" s="32" t="str">
        <f t="shared" si="2064"/>
        <v>E393</v>
      </c>
      <c r="P6148" s="318"/>
      <c r="T6148" s="19" t="s">
        <v>4</v>
      </c>
    </row>
    <row r="6149" spans="1:20" outlineLevel="2" x14ac:dyDescent="0.25">
      <c r="A6149" s="23" t="s">
        <v>493</v>
      </c>
      <c r="B6149" s="23" t="str">
        <f t="shared" si="2062"/>
        <v>E3930 GEN Stores Equip, old-8</v>
      </c>
      <c r="C6149" s="23" t="s">
        <v>1230</v>
      </c>
      <c r="D6149" s="23"/>
      <c r="E6149" s="45">
        <v>43343</v>
      </c>
      <c r="F6149" s="251">
        <v>299084.25</v>
      </c>
      <c r="G6149" s="252" t="s">
        <v>4</v>
      </c>
      <c r="H6149" s="253">
        <v>5643.1</v>
      </c>
      <c r="I6149" s="251"/>
      <c r="J6149" s="252" t="str">
        <f t="shared" si="2057"/>
        <v>End of Life</v>
      </c>
      <c r="K6149" s="260">
        <f t="shared" si="2063"/>
        <v>5643.1</v>
      </c>
      <c r="L6149" s="253">
        <f t="shared" si="2049"/>
        <v>0</v>
      </c>
      <c r="M6149" s="19" t="s">
        <v>4</v>
      </c>
      <c r="O6149" s="32" t="str">
        <f t="shared" si="2064"/>
        <v>E393</v>
      </c>
      <c r="P6149" s="318"/>
      <c r="T6149" s="19" t="s">
        <v>4</v>
      </c>
    </row>
    <row r="6150" spans="1:20" outlineLevel="2" x14ac:dyDescent="0.25">
      <c r="A6150" s="23" t="s">
        <v>493</v>
      </c>
      <c r="B6150" s="23" t="str">
        <f t="shared" si="2062"/>
        <v>E3930 GEN Stores Equip, old-9</v>
      </c>
      <c r="C6150" s="23" t="s">
        <v>1230</v>
      </c>
      <c r="D6150" s="23"/>
      <c r="E6150" s="45">
        <v>43373</v>
      </c>
      <c r="F6150" s="251">
        <v>293441.15000000002</v>
      </c>
      <c r="G6150" s="252" t="s">
        <v>4</v>
      </c>
      <c r="H6150" s="253">
        <v>5643.1</v>
      </c>
      <c r="I6150" s="251"/>
      <c r="J6150" s="252" t="str">
        <f t="shared" si="2057"/>
        <v>End of Life</v>
      </c>
      <c r="K6150" s="260">
        <f t="shared" si="2063"/>
        <v>5643.1</v>
      </c>
      <c r="L6150" s="253">
        <f t="shared" si="2049"/>
        <v>0</v>
      </c>
      <c r="M6150" s="19" t="s">
        <v>4</v>
      </c>
      <c r="O6150" s="32" t="str">
        <f t="shared" si="2064"/>
        <v>E393</v>
      </c>
      <c r="P6150" s="318"/>
      <c r="T6150" s="19" t="s">
        <v>4</v>
      </c>
    </row>
    <row r="6151" spans="1:20" outlineLevel="2" x14ac:dyDescent="0.25">
      <c r="A6151" s="23" t="s">
        <v>493</v>
      </c>
      <c r="B6151" s="23" t="str">
        <f t="shared" si="2062"/>
        <v>E3930 GEN Stores Equip, old-10</v>
      </c>
      <c r="C6151" s="23" t="s">
        <v>1230</v>
      </c>
      <c r="D6151" s="23"/>
      <c r="E6151" s="45">
        <v>43404</v>
      </c>
      <c r="F6151" s="251">
        <v>287798.05</v>
      </c>
      <c r="G6151" s="252" t="s">
        <v>4</v>
      </c>
      <c r="H6151" s="253">
        <v>5643.1</v>
      </c>
      <c r="I6151" s="251"/>
      <c r="J6151" s="252" t="str">
        <f t="shared" si="2057"/>
        <v>End of Life</v>
      </c>
      <c r="K6151" s="260">
        <f t="shared" si="2063"/>
        <v>5643.1</v>
      </c>
      <c r="L6151" s="253">
        <f t="shared" si="2049"/>
        <v>0</v>
      </c>
      <c r="M6151" s="19" t="s">
        <v>4</v>
      </c>
      <c r="O6151" s="32" t="str">
        <f t="shared" si="2064"/>
        <v>E393</v>
      </c>
      <c r="P6151" s="318"/>
      <c r="T6151" s="19" t="s">
        <v>4</v>
      </c>
    </row>
    <row r="6152" spans="1:20" outlineLevel="2" x14ac:dyDescent="0.25">
      <c r="A6152" s="23" t="s">
        <v>493</v>
      </c>
      <c r="B6152" s="23" t="str">
        <f t="shared" si="2062"/>
        <v>E3930 GEN Stores Equip, old-11</v>
      </c>
      <c r="C6152" s="23" t="s">
        <v>1230</v>
      </c>
      <c r="D6152" s="23"/>
      <c r="E6152" s="45">
        <v>43434</v>
      </c>
      <c r="F6152" s="251">
        <v>282154.95</v>
      </c>
      <c r="G6152" s="252" t="s">
        <v>4</v>
      </c>
      <c r="H6152" s="253">
        <v>5643.1</v>
      </c>
      <c r="I6152" s="251"/>
      <c r="J6152" s="252" t="str">
        <f t="shared" si="2057"/>
        <v>End of Life</v>
      </c>
      <c r="K6152" s="260">
        <f t="shared" si="2063"/>
        <v>5643.1</v>
      </c>
      <c r="L6152" s="253">
        <f t="shared" si="2049"/>
        <v>0</v>
      </c>
      <c r="M6152" s="19" t="s">
        <v>4</v>
      </c>
      <c r="O6152" s="32" t="str">
        <f t="shared" si="2064"/>
        <v>E393</v>
      </c>
      <c r="P6152" s="318"/>
      <c r="T6152" s="19" t="s">
        <v>4</v>
      </c>
    </row>
    <row r="6153" spans="1:20" outlineLevel="2" x14ac:dyDescent="0.25">
      <c r="A6153" s="23" t="s">
        <v>493</v>
      </c>
      <c r="B6153" s="23" t="str">
        <f t="shared" si="2062"/>
        <v>E3930 GEN Stores Equip, old-12</v>
      </c>
      <c r="C6153" s="23" t="s">
        <v>1230</v>
      </c>
      <c r="D6153" s="23"/>
      <c r="E6153" s="45">
        <v>43465</v>
      </c>
      <c r="F6153" s="251">
        <v>276511.84999999998</v>
      </c>
      <c r="G6153" s="252" t="s">
        <v>4</v>
      </c>
      <c r="H6153" s="253">
        <v>5643.1</v>
      </c>
      <c r="I6153" s="251"/>
      <c r="J6153" s="252" t="str">
        <f t="shared" si="2057"/>
        <v>End of Life</v>
      </c>
      <c r="K6153" s="260">
        <f t="shared" si="2063"/>
        <v>5643.1</v>
      </c>
      <c r="L6153" s="253">
        <f t="shared" si="2049"/>
        <v>0</v>
      </c>
      <c r="M6153" s="19" t="s">
        <v>4</v>
      </c>
      <c r="O6153" s="32" t="str">
        <f t="shared" si="2064"/>
        <v>E393</v>
      </c>
      <c r="P6153" s="318"/>
      <c r="T6153" s="19" t="s">
        <v>4</v>
      </c>
    </row>
    <row r="6154" spans="1:20" s="19" customFormat="1" ht="15.75" outlineLevel="1" thickBot="1" x14ac:dyDescent="0.3">
      <c r="A6154" s="44" t="s">
        <v>1096</v>
      </c>
      <c r="B6154" s="32"/>
      <c r="C6154" s="40" t="s">
        <v>1237</v>
      </c>
      <c r="D6154" s="32"/>
      <c r="E6154" s="104" t="s">
        <v>1266</v>
      </c>
      <c r="F6154" s="34"/>
      <c r="G6154" s="32"/>
      <c r="H6154" s="41">
        <f>SUBTOTAL(9,H6142:H6153)</f>
        <v>67618.279999999984</v>
      </c>
      <c r="I6154" s="34"/>
      <c r="J6154" s="32">
        <f t="shared" si="2057"/>
        <v>0</v>
      </c>
      <c r="K6154" s="41">
        <f>SUBTOTAL(9,K6142:K6153)</f>
        <v>67618.279999999984</v>
      </c>
      <c r="L6154" s="41">
        <f t="shared" si="2049"/>
        <v>0</v>
      </c>
      <c r="O6154" s="32" t="str">
        <f>LEFT(A6154,5)</f>
        <v>E3930</v>
      </c>
      <c r="P6154" s="318">
        <f>-L6154/2</f>
        <v>0</v>
      </c>
    </row>
    <row r="6155" spans="1:20" ht="15.75" outlineLevel="2" thickTop="1" x14ac:dyDescent="0.25">
      <c r="A6155" t="s">
        <v>494</v>
      </c>
      <c r="B6155" t="str">
        <f t="shared" ref="B6155:B6166" si="2065">CONCATENATE(A6155,"-",MONTH(E6155))</f>
        <v>E3940 GEN Tools Hopkins Ridge, new-1</v>
      </c>
      <c r="C6155" s="19" t="s">
        <v>1230</v>
      </c>
      <c r="E6155" s="27">
        <v>43131</v>
      </c>
      <c r="F6155" s="249">
        <v>23785.3</v>
      </c>
      <c r="G6155" s="67">
        <v>0.05</v>
      </c>
      <c r="H6155" s="250">
        <v>99.11</v>
      </c>
      <c r="I6155" s="249">
        <f t="shared" ref="I6155:I6166" si="2066">VLOOKUP(CONCATENATE(A6155,"-12"),$B$6:$F$7816,5,FALSE)</f>
        <v>23785.3</v>
      </c>
      <c r="J6155" s="67">
        <f t="shared" si="2057"/>
        <v>0.05</v>
      </c>
      <c r="K6155" s="259">
        <f t="shared" ref="K6155:K6166" si="2067">I6155*J6155/12</f>
        <v>99.10541666666667</v>
      </c>
      <c r="L6155" s="250">
        <f t="shared" si="2049"/>
        <v>0</v>
      </c>
      <c r="M6155" s="19" t="s">
        <v>1260</v>
      </c>
      <c r="O6155" s="32" t="str">
        <f t="shared" ref="O6155:O6166" si="2068">LEFT(A6155,4)</f>
        <v>E394</v>
      </c>
      <c r="P6155" s="318"/>
      <c r="T6155" s="19" t="s">
        <v>1260</v>
      </c>
    </row>
    <row r="6156" spans="1:20" outlineLevel="2" x14ac:dyDescent="0.25">
      <c r="A6156" t="s">
        <v>494</v>
      </c>
      <c r="B6156" t="str">
        <f t="shared" si="2065"/>
        <v>E3940 GEN Tools Hopkins Ridge, new-2</v>
      </c>
      <c r="C6156" s="19" t="s">
        <v>1230</v>
      </c>
      <c r="E6156" s="27">
        <v>43159</v>
      </c>
      <c r="F6156" s="249">
        <v>23785.3</v>
      </c>
      <c r="G6156" s="67">
        <v>0.05</v>
      </c>
      <c r="H6156" s="250">
        <v>99.11</v>
      </c>
      <c r="I6156" s="249">
        <f t="shared" si="2066"/>
        <v>23785.3</v>
      </c>
      <c r="J6156" s="67">
        <f t="shared" si="2057"/>
        <v>0.05</v>
      </c>
      <c r="K6156" s="259">
        <f t="shared" si="2067"/>
        <v>99.10541666666667</v>
      </c>
      <c r="L6156" s="250">
        <f t="shared" si="2049"/>
        <v>0</v>
      </c>
      <c r="M6156" s="19" t="s">
        <v>1260</v>
      </c>
      <c r="O6156" s="32" t="str">
        <f t="shared" si="2068"/>
        <v>E394</v>
      </c>
      <c r="P6156" s="318"/>
      <c r="T6156" s="19" t="s">
        <v>1260</v>
      </c>
    </row>
    <row r="6157" spans="1:20" outlineLevel="2" x14ac:dyDescent="0.25">
      <c r="A6157" t="s">
        <v>494</v>
      </c>
      <c r="B6157" t="str">
        <f t="shared" si="2065"/>
        <v>E3940 GEN Tools Hopkins Ridge, new-3</v>
      </c>
      <c r="C6157" s="19" t="s">
        <v>1230</v>
      </c>
      <c r="E6157" s="27">
        <v>43190</v>
      </c>
      <c r="F6157" s="249">
        <v>23785.3</v>
      </c>
      <c r="G6157" s="67">
        <v>0.05</v>
      </c>
      <c r="H6157" s="250">
        <v>99.11</v>
      </c>
      <c r="I6157" s="249">
        <f t="shared" si="2066"/>
        <v>23785.3</v>
      </c>
      <c r="J6157" s="67">
        <f t="shared" si="2057"/>
        <v>0.05</v>
      </c>
      <c r="K6157" s="259">
        <f t="shared" si="2067"/>
        <v>99.10541666666667</v>
      </c>
      <c r="L6157" s="250">
        <f t="shared" si="2049"/>
        <v>0</v>
      </c>
      <c r="M6157" s="19" t="s">
        <v>1260</v>
      </c>
      <c r="O6157" s="32" t="str">
        <f t="shared" si="2068"/>
        <v>E394</v>
      </c>
      <c r="P6157" s="318"/>
      <c r="T6157" s="19" t="s">
        <v>1260</v>
      </c>
    </row>
    <row r="6158" spans="1:20" outlineLevel="2" x14ac:dyDescent="0.25">
      <c r="A6158" t="s">
        <v>494</v>
      </c>
      <c r="B6158" t="str">
        <f t="shared" si="2065"/>
        <v>E3940 GEN Tools Hopkins Ridge, new-4</v>
      </c>
      <c r="C6158" s="19" t="s">
        <v>1230</v>
      </c>
      <c r="E6158" s="27">
        <v>43220</v>
      </c>
      <c r="F6158" s="249">
        <v>23785.3</v>
      </c>
      <c r="G6158" s="67">
        <v>0.05</v>
      </c>
      <c r="H6158" s="250">
        <v>99.11</v>
      </c>
      <c r="I6158" s="249">
        <f t="shared" si="2066"/>
        <v>23785.3</v>
      </c>
      <c r="J6158" s="67">
        <f t="shared" si="2057"/>
        <v>0.05</v>
      </c>
      <c r="K6158" s="259">
        <f t="shared" si="2067"/>
        <v>99.10541666666667</v>
      </c>
      <c r="L6158" s="250">
        <f t="shared" si="2049"/>
        <v>0</v>
      </c>
      <c r="M6158" s="19" t="s">
        <v>1260</v>
      </c>
      <c r="O6158" s="32" t="str">
        <f t="shared" si="2068"/>
        <v>E394</v>
      </c>
      <c r="P6158" s="318"/>
      <c r="T6158" s="19" t="s">
        <v>1260</v>
      </c>
    </row>
    <row r="6159" spans="1:20" outlineLevel="2" x14ac:dyDescent="0.25">
      <c r="A6159" t="s">
        <v>494</v>
      </c>
      <c r="B6159" t="str">
        <f t="shared" si="2065"/>
        <v>E3940 GEN Tools Hopkins Ridge, new-5</v>
      </c>
      <c r="C6159" s="19" t="s">
        <v>1230</v>
      </c>
      <c r="E6159" s="27">
        <v>43251</v>
      </c>
      <c r="F6159" s="249">
        <v>23785.3</v>
      </c>
      <c r="G6159" s="67">
        <v>0.05</v>
      </c>
      <c r="H6159" s="250">
        <v>99.11</v>
      </c>
      <c r="I6159" s="249">
        <f t="shared" si="2066"/>
        <v>23785.3</v>
      </c>
      <c r="J6159" s="67">
        <f t="shared" si="2057"/>
        <v>0.05</v>
      </c>
      <c r="K6159" s="259">
        <f t="shared" si="2067"/>
        <v>99.10541666666667</v>
      </c>
      <c r="L6159" s="250">
        <f t="shared" si="2049"/>
        <v>0</v>
      </c>
      <c r="M6159" s="19" t="s">
        <v>1260</v>
      </c>
      <c r="O6159" s="32" t="str">
        <f t="shared" si="2068"/>
        <v>E394</v>
      </c>
      <c r="P6159" s="318"/>
      <c r="T6159" s="19" t="s">
        <v>1260</v>
      </c>
    </row>
    <row r="6160" spans="1:20" outlineLevel="2" x14ac:dyDescent="0.25">
      <c r="A6160" t="s">
        <v>494</v>
      </c>
      <c r="B6160" t="str">
        <f t="shared" si="2065"/>
        <v>E3940 GEN Tools Hopkins Ridge, new-6</v>
      </c>
      <c r="C6160" s="19" t="s">
        <v>1230</v>
      </c>
      <c r="E6160" s="27">
        <v>43281</v>
      </c>
      <c r="F6160" s="249">
        <v>23785.3</v>
      </c>
      <c r="G6160" s="67">
        <v>0.05</v>
      </c>
      <c r="H6160" s="250">
        <v>99.11</v>
      </c>
      <c r="I6160" s="249">
        <f t="shared" si="2066"/>
        <v>23785.3</v>
      </c>
      <c r="J6160" s="67">
        <f t="shared" si="2057"/>
        <v>0.05</v>
      </c>
      <c r="K6160" s="259">
        <f t="shared" si="2067"/>
        <v>99.10541666666667</v>
      </c>
      <c r="L6160" s="250">
        <f t="shared" si="2049"/>
        <v>0</v>
      </c>
      <c r="M6160" s="19" t="s">
        <v>1260</v>
      </c>
      <c r="O6160" s="32" t="str">
        <f t="shared" si="2068"/>
        <v>E394</v>
      </c>
      <c r="P6160" s="318"/>
      <c r="T6160" s="19" t="s">
        <v>1260</v>
      </c>
    </row>
    <row r="6161" spans="1:20" outlineLevel="2" x14ac:dyDescent="0.25">
      <c r="A6161" t="s">
        <v>494</v>
      </c>
      <c r="B6161" t="str">
        <f t="shared" si="2065"/>
        <v>E3940 GEN Tools Hopkins Ridge, new-7</v>
      </c>
      <c r="C6161" s="19" t="s">
        <v>1230</v>
      </c>
      <c r="E6161" s="27">
        <v>43312</v>
      </c>
      <c r="F6161" s="249">
        <v>23785.3</v>
      </c>
      <c r="G6161" s="67">
        <v>0.05</v>
      </c>
      <c r="H6161" s="250">
        <v>99.11</v>
      </c>
      <c r="I6161" s="249">
        <f t="shared" si="2066"/>
        <v>23785.3</v>
      </c>
      <c r="J6161" s="67">
        <f t="shared" si="2057"/>
        <v>0.05</v>
      </c>
      <c r="K6161" s="259">
        <f t="shared" si="2067"/>
        <v>99.10541666666667</v>
      </c>
      <c r="L6161" s="250">
        <f t="shared" si="2049"/>
        <v>0</v>
      </c>
      <c r="M6161" s="19" t="s">
        <v>1260</v>
      </c>
      <c r="O6161" s="32" t="str">
        <f t="shared" si="2068"/>
        <v>E394</v>
      </c>
      <c r="P6161" s="318"/>
      <c r="T6161" s="19" t="s">
        <v>1260</v>
      </c>
    </row>
    <row r="6162" spans="1:20" outlineLevel="2" x14ac:dyDescent="0.25">
      <c r="A6162" t="s">
        <v>494</v>
      </c>
      <c r="B6162" t="str">
        <f t="shared" si="2065"/>
        <v>E3940 GEN Tools Hopkins Ridge, new-8</v>
      </c>
      <c r="C6162" s="19" t="s">
        <v>1230</v>
      </c>
      <c r="E6162" s="27">
        <v>43343</v>
      </c>
      <c r="F6162" s="249">
        <v>23785.3</v>
      </c>
      <c r="G6162" s="67">
        <v>0.05</v>
      </c>
      <c r="H6162" s="250">
        <v>99.11</v>
      </c>
      <c r="I6162" s="249">
        <f t="shared" si="2066"/>
        <v>23785.3</v>
      </c>
      <c r="J6162" s="67">
        <f t="shared" si="2057"/>
        <v>0.05</v>
      </c>
      <c r="K6162" s="259">
        <f t="shared" si="2067"/>
        <v>99.10541666666667</v>
      </c>
      <c r="L6162" s="250">
        <f t="shared" si="2049"/>
        <v>0</v>
      </c>
      <c r="M6162" s="19" t="s">
        <v>1260</v>
      </c>
      <c r="O6162" s="32" t="str">
        <f t="shared" si="2068"/>
        <v>E394</v>
      </c>
      <c r="P6162" s="318"/>
      <c r="T6162" s="19" t="s">
        <v>1260</v>
      </c>
    </row>
    <row r="6163" spans="1:20" outlineLevel="2" x14ac:dyDescent="0.25">
      <c r="A6163" t="s">
        <v>494</v>
      </c>
      <c r="B6163" t="str">
        <f t="shared" si="2065"/>
        <v>E3940 GEN Tools Hopkins Ridge, new-9</v>
      </c>
      <c r="C6163" s="19" t="s">
        <v>1230</v>
      </c>
      <c r="E6163" s="27">
        <v>43373</v>
      </c>
      <c r="F6163" s="249">
        <v>23785.3</v>
      </c>
      <c r="G6163" s="67">
        <v>0.05</v>
      </c>
      <c r="H6163" s="250">
        <v>99.11</v>
      </c>
      <c r="I6163" s="249">
        <f t="shared" si="2066"/>
        <v>23785.3</v>
      </c>
      <c r="J6163" s="67">
        <f t="shared" si="2057"/>
        <v>0.05</v>
      </c>
      <c r="K6163" s="259">
        <f t="shared" si="2067"/>
        <v>99.10541666666667</v>
      </c>
      <c r="L6163" s="250">
        <f t="shared" si="2049"/>
        <v>0</v>
      </c>
      <c r="M6163" s="19" t="s">
        <v>1260</v>
      </c>
      <c r="O6163" s="32" t="str">
        <f t="shared" si="2068"/>
        <v>E394</v>
      </c>
      <c r="P6163" s="318"/>
      <c r="T6163" s="19" t="s">
        <v>1260</v>
      </c>
    </row>
    <row r="6164" spans="1:20" outlineLevel="2" x14ac:dyDescent="0.25">
      <c r="A6164" t="s">
        <v>494</v>
      </c>
      <c r="B6164" t="str">
        <f t="shared" si="2065"/>
        <v>E3940 GEN Tools Hopkins Ridge, new-10</v>
      </c>
      <c r="C6164" s="19" t="s">
        <v>1230</v>
      </c>
      <c r="E6164" s="27">
        <v>43404</v>
      </c>
      <c r="F6164" s="249">
        <v>23785.3</v>
      </c>
      <c r="G6164" s="67">
        <v>0.05</v>
      </c>
      <c r="H6164" s="250">
        <v>99.11</v>
      </c>
      <c r="I6164" s="249">
        <f t="shared" si="2066"/>
        <v>23785.3</v>
      </c>
      <c r="J6164" s="67">
        <f t="shared" si="2057"/>
        <v>0.05</v>
      </c>
      <c r="K6164" s="259">
        <f t="shared" si="2067"/>
        <v>99.10541666666667</v>
      </c>
      <c r="L6164" s="250">
        <f t="shared" ref="L6164:L6227" si="2069">ROUND(K6164-H6164,2)</f>
        <v>0</v>
      </c>
      <c r="M6164" s="19" t="s">
        <v>1260</v>
      </c>
      <c r="O6164" s="32" t="str">
        <f t="shared" si="2068"/>
        <v>E394</v>
      </c>
      <c r="P6164" s="318"/>
      <c r="T6164" s="19" t="s">
        <v>1260</v>
      </c>
    </row>
    <row r="6165" spans="1:20" outlineLevel="2" x14ac:dyDescent="0.25">
      <c r="A6165" t="s">
        <v>494</v>
      </c>
      <c r="B6165" t="str">
        <f t="shared" si="2065"/>
        <v>E3940 GEN Tools Hopkins Ridge, new-11</v>
      </c>
      <c r="C6165" s="19" t="s">
        <v>1230</v>
      </c>
      <c r="E6165" s="27">
        <v>43434</v>
      </c>
      <c r="F6165" s="249">
        <v>23785.3</v>
      </c>
      <c r="G6165" s="67">
        <v>0.05</v>
      </c>
      <c r="H6165" s="250">
        <v>99.11</v>
      </c>
      <c r="I6165" s="249">
        <f t="shared" si="2066"/>
        <v>23785.3</v>
      </c>
      <c r="J6165" s="67">
        <f t="shared" si="2057"/>
        <v>0.05</v>
      </c>
      <c r="K6165" s="259">
        <f t="shared" si="2067"/>
        <v>99.10541666666667</v>
      </c>
      <c r="L6165" s="250">
        <f t="shared" si="2069"/>
        <v>0</v>
      </c>
      <c r="M6165" s="19" t="s">
        <v>1260</v>
      </c>
      <c r="O6165" s="32" t="str">
        <f t="shared" si="2068"/>
        <v>E394</v>
      </c>
      <c r="P6165" s="318"/>
      <c r="T6165" s="19" t="s">
        <v>1260</v>
      </c>
    </row>
    <row r="6166" spans="1:20" outlineLevel="2" x14ac:dyDescent="0.25">
      <c r="A6166" t="s">
        <v>494</v>
      </c>
      <c r="B6166" t="str">
        <f t="shared" si="2065"/>
        <v>E3940 GEN Tools Hopkins Ridge, new-12</v>
      </c>
      <c r="C6166" s="19" t="s">
        <v>1230</v>
      </c>
      <c r="E6166" s="27">
        <v>43465</v>
      </c>
      <c r="F6166" s="249">
        <v>23785.3</v>
      </c>
      <c r="G6166" s="67">
        <v>0.05</v>
      </c>
      <c r="H6166" s="250">
        <v>99.11</v>
      </c>
      <c r="I6166" s="249">
        <f t="shared" si="2066"/>
        <v>23785.3</v>
      </c>
      <c r="J6166" s="67">
        <f t="shared" si="2057"/>
        <v>0.05</v>
      </c>
      <c r="K6166" s="259">
        <f t="shared" si="2067"/>
        <v>99.10541666666667</v>
      </c>
      <c r="L6166" s="250">
        <f t="shared" si="2069"/>
        <v>0</v>
      </c>
      <c r="M6166" s="19" t="s">
        <v>1260</v>
      </c>
      <c r="O6166" s="32" t="str">
        <f t="shared" si="2068"/>
        <v>E394</v>
      </c>
      <c r="P6166" s="318"/>
      <c r="T6166" s="19" t="s">
        <v>1260</v>
      </c>
    </row>
    <row r="6167" spans="1:20" s="19" customFormat="1" ht="15.75" outlineLevel="1" thickBot="1" x14ac:dyDescent="0.3">
      <c r="A6167" s="28" t="s">
        <v>1097</v>
      </c>
      <c r="C6167" s="20" t="s">
        <v>1237</v>
      </c>
      <c r="E6167" s="104" t="s">
        <v>1266</v>
      </c>
      <c r="F6167" s="29"/>
      <c r="G6167" s="30"/>
      <c r="H6167" s="41">
        <f>SUBTOTAL(9,H6155:H6166)</f>
        <v>1189.32</v>
      </c>
      <c r="I6167" s="29"/>
      <c r="J6167" s="30">
        <f t="shared" si="2057"/>
        <v>0</v>
      </c>
      <c r="K6167" s="41">
        <f>SUBTOTAL(9,K6155:K6166)</f>
        <v>1189.2650000000001</v>
      </c>
      <c r="L6167" s="41">
        <f t="shared" si="2069"/>
        <v>-0.05</v>
      </c>
      <c r="O6167" s="32" t="str">
        <f>LEFT(A6167,5)</f>
        <v>E3940</v>
      </c>
      <c r="P6167" s="318">
        <f>-L6167/2</f>
        <v>2.5000000000000001E-2</v>
      </c>
    </row>
    <row r="6168" spans="1:20" ht="15.75" outlineLevel="2" thickTop="1" x14ac:dyDescent="0.25">
      <c r="A6168" t="s">
        <v>495</v>
      </c>
      <c r="B6168" t="str">
        <f t="shared" ref="B6168:B6179" si="2070">CONCATENATE(A6168,"-",MONTH(E6168))</f>
        <v>E3940 GEN Tools LSR-1</v>
      </c>
      <c r="C6168" s="19" t="s">
        <v>1230</v>
      </c>
      <c r="E6168" s="27">
        <v>43131</v>
      </c>
      <c r="F6168" s="249">
        <v>312542.48</v>
      </c>
      <c r="G6168" s="67">
        <v>0.05</v>
      </c>
      <c r="H6168" s="250">
        <v>1302.26</v>
      </c>
      <c r="I6168" s="249">
        <f t="shared" ref="I6168:I6179" si="2071">VLOOKUP(CONCATENATE(A6168,"-12"),$B$6:$F$7816,5,FALSE)</f>
        <v>312542.48</v>
      </c>
      <c r="J6168" s="67">
        <f t="shared" si="2057"/>
        <v>0.05</v>
      </c>
      <c r="K6168" s="259">
        <f t="shared" ref="K6168:K6179" si="2072">I6168*J6168/12</f>
        <v>1302.2603333333334</v>
      </c>
      <c r="L6168" s="250">
        <f t="shared" si="2069"/>
        <v>0</v>
      </c>
      <c r="M6168" s="19" t="s">
        <v>1260</v>
      </c>
      <c r="O6168" s="32" t="str">
        <f t="shared" ref="O6168:O6179" si="2073">LEFT(A6168,4)</f>
        <v>E394</v>
      </c>
      <c r="P6168" s="318"/>
      <c r="T6168" s="19" t="s">
        <v>1260</v>
      </c>
    </row>
    <row r="6169" spans="1:20" outlineLevel="2" x14ac:dyDescent="0.25">
      <c r="A6169" t="s">
        <v>495</v>
      </c>
      <c r="B6169" t="str">
        <f t="shared" si="2070"/>
        <v>E3940 GEN Tools LSR-2</v>
      </c>
      <c r="C6169" s="19" t="s">
        <v>1230</v>
      </c>
      <c r="E6169" s="27">
        <v>43159</v>
      </c>
      <c r="F6169" s="249">
        <v>312542.48</v>
      </c>
      <c r="G6169" s="67">
        <v>0.05</v>
      </c>
      <c r="H6169" s="250">
        <v>1302.26</v>
      </c>
      <c r="I6169" s="249">
        <f t="shared" si="2071"/>
        <v>312542.48</v>
      </c>
      <c r="J6169" s="67">
        <f t="shared" si="2057"/>
        <v>0.05</v>
      </c>
      <c r="K6169" s="259">
        <f t="shared" si="2072"/>
        <v>1302.2603333333334</v>
      </c>
      <c r="L6169" s="250">
        <f t="shared" si="2069"/>
        <v>0</v>
      </c>
      <c r="M6169" s="19" t="s">
        <v>1260</v>
      </c>
      <c r="O6169" s="32" t="str">
        <f t="shared" si="2073"/>
        <v>E394</v>
      </c>
      <c r="P6169" s="318"/>
      <c r="T6169" s="19" t="s">
        <v>1260</v>
      </c>
    </row>
    <row r="6170" spans="1:20" outlineLevel="2" x14ac:dyDescent="0.25">
      <c r="A6170" t="s">
        <v>495</v>
      </c>
      <c r="B6170" t="str">
        <f t="shared" si="2070"/>
        <v>E3940 GEN Tools LSR-3</v>
      </c>
      <c r="C6170" s="19" t="s">
        <v>1230</v>
      </c>
      <c r="E6170" s="27">
        <v>43190</v>
      </c>
      <c r="F6170" s="249">
        <v>312542.48</v>
      </c>
      <c r="G6170" s="67">
        <v>0.05</v>
      </c>
      <c r="H6170" s="250">
        <v>1302.26</v>
      </c>
      <c r="I6170" s="249">
        <f t="shared" si="2071"/>
        <v>312542.48</v>
      </c>
      <c r="J6170" s="67">
        <f t="shared" si="2057"/>
        <v>0.05</v>
      </c>
      <c r="K6170" s="259">
        <f t="shared" si="2072"/>
        <v>1302.2603333333334</v>
      </c>
      <c r="L6170" s="250">
        <f t="shared" si="2069"/>
        <v>0</v>
      </c>
      <c r="M6170" s="19" t="s">
        <v>1260</v>
      </c>
      <c r="O6170" s="32" t="str">
        <f t="shared" si="2073"/>
        <v>E394</v>
      </c>
      <c r="P6170" s="318"/>
      <c r="T6170" s="19" t="s">
        <v>1260</v>
      </c>
    </row>
    <row r="6171" spans="1:20" outlineLevel="2" x14ac:dyDescent="0.25">
      <c r="A6171" t="s">
        <v>495</v>
      </c>
      <c r="B6171" t="str">
        <f t="shared" si="2070"/>
        <v>E3940 GEN Tools LSR-4</v>
      </c>
      <c r="C6171" s="19" t="s">
        <v>1230</v>
      </c>
      <c r="E6171" s="27">
        <v>43220</v>
      </c>
      <c r="F6171" s="249">
        <v>312542.48</v>
      </c>
      <c r="G6171" s="67">
        <v>0.05</v>
      </c>
      <c r="H6171" s="250">
        <v>1302.26</v>
      </c>
      <c r="I6171" s="249">
        <f t="shared" si="2071"/>
        <v>312542.48</v>
      </c>
      <c r="J6171" s="67">
        <f t="shared" si="2057"/>
        <v>0.05</v>
      </c>
      <c r="K6171" s="259">
        <f t="shared" si="2072"/>
        <v>1302.2603333333334</v>
      </c>
      <c r="L6171" s="250">
        <f t="shared" si="2069"/>
        <v>0</v>
      </c>
      <c r="M6171" s="19" t="s">
        <v>1260</v>
      </c>
      <c r="O6171" s="32" t="str">
        <f t="shared" si="2073"/>
        <v>E394</v>
      </c>
      <c r="P6171" s="318"/>
      <c r="T6171" s="19" t="s">
        <v>1260</v>
      </c>
    </row>
    <row r="6172" spans="1:20" outlineLevel="2" x14ac:dyDescent="0.25">
      <c r="A6172" t="s">
        <v>495</v>
      </c>
      <c r="B6172" t="str">
        <f t="shared" si="2070"/>
        <v>E3940 GEN Tools LSR-5</v>
      </c>
      <c r="C6172" s="19" t="s">
        <v>1230</v>
      </c>
      <c r="E6172" s="27">
        <v>43251</v>
      </c>
      <c r="F6172" s="249">
        <v>312542.48</v>
      </c>
      <c r="G6172" s="67">
        <v>0.05</v>
      </c>
      <c r="H6172" s="250">
        <v>1302.26</v>
      </c>
      <c r="I6172" s="249">
        <f t="shared" si="2071"/>
        <v>312542.48</v>
      </c>
      <c r="J6172" s="67">
        <f t="shared" si="2057"/>
        <v>0.05</v>
      </c>
      <c r="K6172" s="259">
        <f t="shared" si="2072"/>
        <v>1302.2603333333334</v>
      </c>
      <c r="L6172" s="250">
        <f t="shared" si="2069"/>
        <v>0</v>
      </c>
      <c r="M6172" s="19" t="s">
        <v>1260</v>
      </c>
      <c r="O6172" s="32" t="str">
        <f t="shared" si="2073"/>
        <v>E394</v>
      </c>
      <c r="P6172" s="318"/>
      <c r="T6172" s="19" t="s">
        <v>1260</v>
      </c>
    </row>
    <row r="6173" spans="1:20" outlineLevel="2" x14ac:dyDescent="0.25">
      <c r="A6173" t="s">
        <v>495</v>
      </c>
      <c r="B6173" t="str">
        <f t="shared" si="2070"/>
        <v>E3940 GEN Tools LSR-6</v>
      </c>
      <c r="C6173" s="19" t="s">
        <v>1230</v>
      </c>
      <c r="E6173" s="27">
        <v>43281</v>
      </c>
      <c r="F6173" s="249">
        <v>312542.48</v>
      </c>
      <c r="G6173" s="67">
        <v>0.05</v>
      </c>
      <c r="H6173" s="250">
        <v>1302.26</v>
      </c>
      <c r="I6173" s="249">
        <f t="shared" si="2071"/>
        <v>312542.48</v>
      </c>
      <c r="J6173" s="67">
        <f t="shared" si="2057"/>
        <v>0.05</v>
      </c>
      <c r="K6173" s="259">
        <f t="shared" si="2072"/>
        <v>1302.2603333333334</v>
      </c>
      <c r="L6173" s="250">
        <f t="shared" si="2069"/>
        <v>0</v>
      </c>
      <c r="M6173" s="19" t="s">
        <v>1260</v>
      </c>
      <c r="O6173" s="32" t="str">
        <f t="shared" si="2073"/>
        <v>E394</v>
      </c>
      <c r="P6173" s="318"/>
      <c r="T6173" s="19" t="s">
        <v>1260</v>
      </c>
    </row>
    <row r="6174" spans="1:20" outlineLevel="2" x14ac:dyDescent="0.25">
      <c r="A6174" t="s">
        <v>495</v>
      </c>
      <c r="B6174" t="str">
        <f t="shared" si="2070"/>
        <v>E3940 GEN Tools LSR-7</v>
      </c>
      <c r="C6174" s="19" t="s">
        <v>1230</v>
      </c>
      <c r="E6174" s="27">
        <v>43312</v>
      </c>
      <c r="F6174" s="249">
        <v>312542.48</v>
      </c>
      <c r="G6174" s="67">
        <v>0.05</v>
      </c>
      <c r="H6174" s="250">
        <v>1302.26</v>
      </c>
      <c r="I6174" s="249">
        <f t="shared" si="2071"/>
        <v>312542.48</v>
      </c>
      <c r="J6174" s="67">
        <f t="shared" si="2057"/>
        <v>0.05</v>
      </c>
      <c r="K6174" s="259">
        <f t="shared" si="2072"/>
        <v>1302.2603333333334</v>
      </c>
      <c r="L6174" s="250">
        <f t="shared" si="2069"/>
        <v>0</v>
      </c>
      <c r="M6174" s="19" t="s">
        <v>1260</v>
      </c>
      <c r="O6174" s="32" t="str">
        <f t="shared" si="2073"/>
        <v>E394</v>
      </c>
      <c r="P6174" s="318"/>
      <c r="T6174" s="19" t="s">
        <v>1260</v>
      </c>
    </row>
    <row r="6175" spans="1:20" outlineLevel="2" x14ac:dyDescent="0.25">
      <c r="A6175" t="s">
        <v>495</v>
      </c>
      <c r="B6175" t="str">
        <f t="shared" si="2070"/>
        <v>E3940 GEN Tools LSR-8</v>
      </c>
      <c r="C6175" s="19" t="s">
        <v>1230</v>
      </c>
      <c r="E6175" s="27">
        <v>43343</v>
      </c>
      <c r="F6175" s="249">
        <v>312542.48</v>
      </c>
      <c r="G6175" s="67">
        <v>0.05</v>
      </c>
      <c r="H6175" s="250">
        <v>1302.26</v>
      </c>
      <c r="I6175" s="249">
        <f t="shared" si="2071"/>
        <v>312542.48</v>
      </c>
      <c r="J6175" s="67">
        <f t="shared" si="2057"/>
        <v>0.05</v>
      </c>
      <c r="K6175" s="259">
        <f t="shared" si="2072"/>
        <v>1302.2603333333334</v>
      </c>
      <c r="L6175" s="250">
        <f t="shared" si="2069"/>
        <v>0</v>
      </c>
      <c r="M6175" s="19" t="s">
        <v>1260</v>
      </c>
      <c r="O6175" s="32" t="str">
        <f t="shared" si="2073"/>
        <v>E394</v>
      </c>
      <c r="P6175" s="318"/>
      <c r="T6175" s="19" t="s">
        <v>1260</v>
      </c>
    </row>
    <row r="6176" spans="1:20" outlineLevel="2" x14ac:dyDescent="0.25">
      <c r="A6176" t="s">
        <v>495</v>
      </c>
      <c r="B6176" t="str">
        <f t="shared" si="2070"/>
        <v>E3940 GEN Tools LSR-9</v>
      </c>
      <c r="C6176" s="19" t="s">
        <v>1230</v>
      </c>
      <c r="E6176" s="27">
        <v>43373</v>
      </c>
      <c r="F6176" s="249">
        <v>312542.48</v>
      </c>
      <c r="G6176" s="67">
        <v>0.05</v>
      </c>
      <c r="H6176" s="250">
        <v>1302.26</v>
      </c>
      <c r="I6176" s="249">
        <f t="shared" si="2071"/>
        <v>312542.48</v>
      </c>
      <c r="J6176" s="67">
        <f t="shared" si="2057"/>
        <v>0.05</v>
      </c>
      <c r="K6176" s="259">
        <f t="shared" si="2072"/>
        <v>1302.2603333333334</v>
      </c>
      <c r="L6176" s="250">
        <f t="shared" si="2069"/>
        <v>0</v>
      </c>
      <c r="M6176" s="19" t="s">
        <v>1260</v>
      </c>
      <c r="O6176" s="32" t="str">
        <f t="shared" si="2073"/>
        <v>E394</v>
      </c>
      <c r="P6176" s="318"/>
      <c r="T6176" s="19" t="s">
        <v>1260</v>
      </c>
    </row>
    <row r="6177" spans="1:20" outlineLevel="2" x14ac:dyDescent="0.25">
      <c r="A6177" t="s">
        <v>495</v>
      </c>
      <c r="B6177" t="str">
        <f t="shared" si="2070"/>
        <v>E3940 GEN Tools LSR-10</v>
      </c>
      <c r="C6177" s="19" t="s">
        <v>1230</v>
      </c>
      <c r="E6177" s="27">
        <v>43404</v>
      </c>
      <c r="F6177" s="249">
        <v>312542.48</v>
      </c>
      <c r="G6177" s="67">
        <v>0.05</v>
      </c>
      <c r="H6177" s="250">
        <v>1302.26</v>
      </c>
      <c r="I6177" s="249">
        <f t="shared" si="2071"/>
        <v>312542.48</v>
      </c>
      <c r="J6177" s="67">
        <f t="shared" si="2057"/>
        <v>0.05</v>
      </c>
      <c r="K6177" s="259">
        <f t="shared" si="2072"/>
        <v>1302.2603333333334</v>
      </c>
      <c r="L6177" s="250">
        <f t="shared" si="2069"/>
        <v>0</v>
      </c>
      <c r="M6177" s="19" t="s">
        <v>1260</v>
      </c>
      <c r="O6177" s="32" t="str">
        <f t="shared" si="2073"/>
        <v>E394</v>
      </c>
      <c r="P6177" s="318"/>
      <c r="T6177" s="19" t="s">
        <v>1260</v>
      </c>
    </row>
    <row r="6178" spans="1:20" outlineLevel="2" x14ac:dyDescent="0.25">
      <c r="A6178" t="s">
        <v>495</v>
      </c>
      <c r="B6178" t="str">
        <f t="shared" si="2070"/>
        <v>E3940 GEN Tools LSR-11</v>
      </c>
      <c r="C6178" s="19" t="s">
        <v>1230</v>
      </c>
      <c r="E6178" s="27">
        <v>43434</v>
      </c>
      <c r="F6178" s="249">
        <v>312542.48</v>
      </c>
      <c r="G6178" s="67">
        <v>0.05</v>
      </c>
      <c r="H6178" s="250">
        <v>1302.26</v>
      </c>
      <c r="I6178" s="249">
        <f t="shared" si="2071"/>
        <v>312542.48</v>
      </c>
      <c r="J6178" s="67">
        <f t="shared" si="2057"/>
        <v>0.05</v>
      </c>
      <c r="K6178" s="259">
        <f t="shared" si="2072"/>
        <v>1302.2603333333334</v>
      </c>
      <c r="L6178" s="250">
        <f t="shared" si="2069"/>
        <v>0</v>
      </c>
      <c r="M6178" s="19" t="s">
        <v>1260</v>
      </c>
      <c r="O6178" s="32" t="str">
        <f t="shared" si="2073"/>
        <v>E394</v>
      </c>
      <c r="P6178" s="318"/>
      <c r="T6178" s="19" t="s">
        <v>1260</v>
      </c>
    </row>
    <row r="6179" spans="1:20" outlineLevel="2" x14ac:dyDescent="0.25">
      <c r="A6179" t="s">
        <v>495</v>
      </c>
      <c r="B6179" t="str">
        <f t="shared" si="2070"/>
        <v>E3940 GEN Tools LSR-12</v>
      </c>
      <c r="C6179" s="19" t="s">
        <v>1230</v>
      </c>
      <c r="E6179" s="27">
        <v>43465</v>
      </c>
      <c r="F6179" s="249">
        <v>312542.48</v>
      </c>
      <c r="G6179" s="67">
        <v>0.05</v>
      </c>
      <c r="H6179" s="250">
        <v>1302.26</v>
      </c>
      <c r="I6179" s="249">
        <f t="shared" si="2071"/>
        <v>312542.48</v>
      </c>
      <c r="J6179" s="67">
        <f t="shared" si="2057"/>
        <v>0.05</v>
      </c>
      <c r="K6179" s="259">
        <f t="shared" si="2072"/>
        <v>1302.2603333333334</v>
      </c>
      <c r="L6179" s="250">
        <f t="shared" si="2069"/>
        <v>0</v>
      </c>
      <c r="M6179" s="19" t="s">
        <v>1260</v>
      </c>
      <c r="O6179" s="32" t="str">
        <f t="shared" si="2073"/>
        <v>E394</v>
      </c>
      <c r="P6179" s="318"/>
      <c r="T6179" s="19" t="s">
        <v>1260</v>
      </c>
    </row>
    <row r="6180" spans="1:20" s="19" customFormat="1" ht="15.75" outlineLevel="1" thickBot="1" x14ac:dyDescent="0.3">
      <c r="A6180" s="28" t="s">
        <v>1098</v>
      </c>
      <c r="C6180" s="20" t="s">
        <v>1237</v>
      </c>
      <c r="E6180" s="104" t="s">
        <v>1266</v>
      </c>
      <c r="F6180" s="29"/>
      <c r="G6180" s="30"/>
      <c r="H6180" s="41">
        <f>SUBTOTAL(9,H6168:H6179)</f>
        <v>15627.12</v>
      </c>
      <c r="I6180" s="29"/>
      <c r="J6180" s="30">
        <f t="shared" si="2057"/>
        <v>0</v>
      </c>
      <c r="K6180" s="41">
        <f>SUBTOTAL(9,K6168:K6179)</f>
        <v>15627.124000000002</v>
      </c>
      <c r="L6180" s="41">
        <f t="shared" si="2069"/>
        <v>0</v>
      </c>
      <c r="O6180" s="32" t="str">
        <f>LEFT(A6180,5)</f>
        <v>E3940</v>
      </c>
      <c r="P6180" s="318">
        <f>-L6180/2</f>
        <v>0</v>
      </c>
    </row>
    <row r="6181" spans="1:20" ht="15.75" outlineLevel="2" thickTop="1" x14ac:dyDescent="0.25">
      <c r="A6181" t="s">
        <v>496</v>
      </c>
      <c r="B6181" t="str">
        <f t="shared" ref="B6181:B6192" si="2074">CONCATENATE(A6181,"-",MONTH(E6181))</f>
        <v>E3940 GEN Tools, Colstrip 1-1</v>
      </c>
      <c r="C6181" s="19" t="s">
        <v>1230</v>
      </c>
      <c r="E6181" s="27">
        <v>43131</v>
      </c>
      <c r="F6181" s="249">
        <v>198968</v>
      </c>
      <c r="G6181" s="67">
        <v>0.05</v>
      </c>
      <c r="H6181" s="250">
        <v>829.03</v>
      </c>
      <c r="I6181" s="249">
        <f t="shared" ref="I6181:I6192" si="2075">VLOOKUP(CONCATENATE(A6181,"-12"),$B$6:$F$7816,5,FALSE)</f>
        <v>204468.53</v>
      </c>
      <c r="J6181" s="67">
        <f t="shared" si="2057"/>
        <v>0.05</v>
      </c>
      <c r="K6181" s="259">
        <f t="shared" ref="K6181:K6192" si="2076">I6181*J6181/12</f>
        <v>851.95220833333349</v>
      </c>
      <c r="L6181" s="250">
        <f t="shared" si="2069"/>
        <v>22.92</v>
      </c>
      <c r="M6181" s="19" t="s">
        <v>1260</v>
      </c>
      <c r="O6181" s="32" t="str">
        <f t="shared" ref="O6181:O6192" si="2077">LEFT(A6181,4)</f>
        <v>E394</v>
      </c>
      <c r="P6181" s="318"/>
      <c r="T6181" s="19" t="s">
        <v>1260</v>
      </c>
    </row>
    <row r="6182" spans="1:20" outlineLevel="2" x14ac:dyDescent="0.25">
      <c r="A6182" t="s">
        <v>496</v>
      </c>
      <c r="B6182" t="str">
        <f t="shared" si="2074"/>
        <v>E3940 GEN Tools, Colstrip 1-2</v>
      </c>
      <c r="C6182" s="19" t="s">
        <v>1230</v>
      </c>
      <c r="E6182" s="27">
        <v>43159</v>
      </c>
      <c r="F6182" s="249">
        <v>200090.81</v>
      </c>
      <c r="G6182" s="67">
        <v>0.05</v>
      </c>
      <c r="H6182" s="250">
        <v>833.71</v>
      </c>
      <c r="I6182" s="249">
        <f t="shared" si="2075"/>
        <v>204468.53</v>
      </c>
      <c r="J6182" s="67">
        <f t="shared" si="2057"/>
        <v>0.05</v>
      </c>
      <c r="K6182" s="259">
        <f t="shared" si="2076"/>
        <v>851.95220833333349</v>
      </c>
      <c r="L6182" s="250">
        <f t="shared" si="2069"/>
        <v>18.239999999999998</v>
      </c>
      <c r="M6182" s="19" t="s">
        <v>1260</v>
      </c>
      <c r="O6182" s="32" t="str">
        <f t="shared" si="2077"/>
        <v>E394</v>
      </c>
      <c r="P6182" s="318"/>
      <c r="T6182" s="19" t="s">
        <v>1260</v>
      </c>
    </row>
    <row r="6183" spans="1:20" outlineLevel="2" x14ac:dyDescent="0.25">
      <c r="A6183" t="s">
        <v>496</v>
      </c>
      <c r="B6183" t="str">
        <f t="shared" si="2074"/>
        <v>E3940 GEN Tools, Colstrip 1-3</v>
      </c>
      <c r="C6183" s="19" t="s">
        <v>1230</v>
      </c>
      <c r="E6183" s="27">
        <v>43190</v>
      </c>
      <c r="F6183" s="249">
        <v>201030.32</v>
      </c>
      <c r="G6183" s="67">
        <v>0.05</v>
      </c>
      <c r="H6183" s="250">
        <v>837.63</v>
      </c>
      <c r="I6183" s="249">
        <f t="shared" si="2075"/>
        <v>204468.53</v>
      </c>
      <c r="J6183" s="67">
        <f t="shared" si="2057"/>
        <v>0.05</v>
      </c>
      <c r="K6183" s="259">
        <f t="shared" si="2076"/>
        <v>851.95220833333349</v>
      </c>
      <c r="L6183" s="250">
        <f t="shared" si="2069"/>
        <v>14.32</v>
      </c>
      <c r="M6183" s="19" t="s">
        <v>1260</v>
      </c>
      <c r="O6183" s="32" t="str">
        <f t="shared" si="2077"/>
        <v>E394</v>
      </c>
      <c r="P6183" s="318"/>
      <c r="T6183" s="19" t="s">
        <v>1260</v>
      </c>
    </row>
    <row r="6184" spans="1:20" outlineLevel="2" x14ac:dyDescent="0.25">
      <c r="A6184" t="s">
        <v>496</v>
      </c>
      <c r="B6184" t="str">
        <f t="shared" si="2074"/>
        <v>E3940 GEN Tools, Colstrip 1-4</v>
      </c>
      <c r="C6184" s="19" t="s">
        <v>1230</v>
      </c>
      <c r="E6184" s="27">
        <v>43220</v>
      </c>
      <c r="F6184" s="249">
        <v>201468.71</v>
      </c>
      <c r="G6184" s="67">
        <v>0.05</v>
      </c>
      <c r="H6184" s="250">
        <v>839.45</v>
      </c>
      <c r="I6184" s="249">
        <f t="shared" si="2075"/>
        <v>204468.53</v>
      </c>
      <c r="J6184" s="67">
        <f t="shared" si="2057"/>
        <v>0.05</v>
      </c>
      <c r="K6184" s="259">
        <f t="shared" si="2076"/>
        <v>851.95220833333349</v>
      </c>
      <c r="L6184" s="250">
        <f t="shared" si="2069"/>
        <v>12.5</v>
      </c>
      <c r="M6184" s="19" t="s">
        <v>1260</v>
      </c>
      <c r="O6184" s="32" t="str">
        <f t="shared" si="2077"/>
        <v>E394</v>
      </c>
      <c r="P6184" s="318"/>
      <c r="T6184" s="19" t="s">
        <v>1260</v>
      </c>
    </row>
    <row r="6185" spans="1:20" outlineLevel="2" x14ac:dyDescent="0.25">
      <c r="A6185" t="s">
        <v>496</v>
      </c>
      <c r="B6185" t="str">
        <f t="shared" si="2074"/>
        <v>E3940 GEN Tools, Colstrip 1-5</v>
      </c>
      <c r="C6185" s="19" t="s">
        <v>1230</v>
      </c>
      <c r="E6185" s="27">
        <v>43251</v>
      </c>
      <c r="F6185" s="249">
        <v>201468.71</v>
      </c>
      <c r="G6185" s="67">
        <v>0.05</v>
      </c>
      <c r="H6185" s="250">
        <v>839.45</v>
      </c>
      <c r="I6185" s="249">
        <f t="shared" si="2075"/>
        <v>204468.53</v>
      </c>
      <c r="J6185" s="67">
        <f t="shared" si="2057"/>
        <v>0.05</v>
      </c>
      <c r="K6185" s="259">
        <f t="shared" si="2076"/>
        <v>851.95220833333349</v>
      </c>
      <c r="L6185" s="250">
        <f t="shared" si="2069"/>
        <v>12.5</v>
      </c>
      <c r="M6185" s="19" t="s">
        <v>1260</v>
      </c>
      <c r="O6185" s="32" t="str">
        <f t="shared" si="2077"/>
        <v>E394</v>
      </c>
      <c r="P6185" s="318"/>
      <c r="T6185" s="19" t="s">
        <v>1260</v>
      </c>
    </row>
    <row r="6186" spans="1:20" outlineLevel="2" x14ac:dyDescent="0.25">
      <c r="A6186" t="s">
        <v>496</v>
      </c>
      <c r="B6186" t="str">
        <f t="shared" si="2074"/>
        <v>E3940 GEN Tools, Colstrip 1-6</v>
      </c>
      <c r="C6186" s="19" t="s">
        <v>1230</v>
      </c>
      <c r="E6186" s="27">
        <v>43281</v>
      </c>
      <c r="F6186" s="249">
        <v>201468.71</v>
      </c>
      <c r="G6186" s="67">
        <v>0.05</v>
      </c>
      <c r="H6186" s="250">
        <v>839.45</v>
      </c>
      <c r="I6186" s="249">
        <f t="shared" si="2075"/>
        <v>204468.53</v>
      </c>
      <c r="J6186" s="67">
        <f t="shared" si="2057"/>
        <v>0.05</v>
      </c>
      <c r="K6186" s="259">
        <f t="shared" si="2076"/>
        <v>851.95220833333349</v>
      </c>
      <c r="L6186" s="250">
        <f t="shared" si="2069"/>
        <v>12.5</v>
      </c>
      <c r="M6186" s="19" t="s">
        <v>1260</v>
      </c>
      <c r="O6186" s="32" t="str">
        <f t="shared" si="2077"/>
        <v>E394</v>
      </c>
      <c r="P6186" s="318"/>
      <c r="T6186" s="19" t="s">
        <v>1260</v>
      </c>
    </row>
    <row r="6187" spans="1:20" outlineLevel="2" x14ac:dyDescent="0.25">
      <c r="A6187" t="s">
        <v>496</v>
      </c>
      <c r="B6187" t="str">
        <f t="shared" si="2074"/>
        <v>E3940 GEN Tools, Colstrip 1-7</v>
      </c>
      <c r="C6187" s="19" t="s">
        <v>1230</v>
      </c>
      <c r="E6187" s="27">
        <v>43312</v>
      </c>
      <c r="F6187" s="249">
        <v>201468.71</v>
      </c>
      <c r="G6187" s="67">
        <v>0.05</v>
      </c>
      <c r="H6187" s="250">
        <v>839.45</v>
      </c>
      <c r="I6187" s="249">
        <f t="shared" si="2075"/>
        <v>204468.53</v>
      </c>
      <c r="J6187" s="67">
        <f t="shared" si="2057"/>
        <v>0.05</v>
      </c>
      <c r="K6187" s="259">
        <f t="shared" si="2076"/>
        <v>851.95220833333349</v>
      </c>
      <c r="L6187" s="250">
        <f t="shared" si="2069"/>
        <v>12.5</v>
      </c>
      <c r="M6187" s="19" t="s">
        <v>1260</v>
      </c>
      <c r="O6187" s="32" t="str">
        <f t="shared" si="2077"/>
        <v>E394</v>
      </c>
      <c r="P6187" s="318"/>
      <c r="T6187" s="19" t="s">
        <v>1260</v>
      </c>
    </row>
    <row r="6188" spans="1:20" outlineLevel="2" x14ac:dyDescent="0.25">
      <c r="A6188" t="s">
        <v>496</v>
      </c>
      <c r="B6188" t="str">
        <f t="shared" si="2074"/>
        <v>E3940 GEN Tools, Colstrip 1-8</v>
      </c>
      <c r="C6188" s="19" t="s">
        <v>1230</v>
      </c>
      <c r="E6188" s="27">
        <v>43343</v>
      </c>
      <c r="F6188" s="249">
        <v>201468.71</v>
      </c>
      <c r="G6188" s="67">
        <v>0.05</v>
      </c>
      <c r="H6188" s="250">
        <v>839.45</v>
      </c>
      <c r="I6188" s="249">
        <f t="shared" si="2075"/>
        <v>204468.53</v>
      </c>
      <c r="J6188" s="67">
        <f t="shared" si="2057"/>
        <v>0.05</v>
      </c>
      <c r="K6188" s="259">
        <f t="shared" si="2076"/>
        <v>851.95220833333349</v>
      </c>
      <c r="L6188" s="250">
        <f t="shared" si="2069"/>
        <v>12.5</v>
      </c>
      <c r="M6188" s="19" t="s">
        <v>1260</v>
      </c>
      <c r="O6188" s="32" t="str">
        <f t="shared" si="2077"/>
        <v>E394</v>
      </c>
      <c r="P6188" s="318"/>
      <c r="T6188" s="19" t="s">
        <v>1260</v>
      </c>
    </row>
    <row r="6189" spans="1:20" outlineLevel="2" x14ac:dyDescent="0.25">
      <c r="A6189" t="s">
        <v>496</v>
      </c>
      <c r="B6189" t="str">
        <f t="shared" si="2074"/>
        <v>E3940 GEN Tools, Colstrip 1-9</v>
      </c>
      <c r="C6189" s="19" t="s">
        <v>1230</v>
      </c>
      <c r="E6189" s="27">
        <v>43373</v>
      </c>
      <c r="F6189" s="249">
        <v>202968.62</v>
      </c>
      <c r="G6189" s="67">
        <v>0.05</v>
      </c>
      <c r="H6189" s="250">
        <v>845.7</v>
      </c>
      <c r="I6189" s="249">
        <f t="shared" si="2075"/>
        <v>204468.53</v>
      </c>
      <c r="J6189" s="67">
        <f t="shared" si="2057"/>
        <v>0.05</v>
      </c>
      <c r="K6189" s="259">
        <f t="shared" si="2076"/>
        <v>851.95220833333349</v>
      </c>
      <c r="L6189" s="250">
        <f t="shared" si="2069"/>
        <v>6.25</v>
      </c>
      <c r="M6189" s="19" t="s">
        <v>1260</v>
      </c>
      <c r="O6189" s="32" t="str">
        <f t="shared" si="2077"/>
        <v>E394</v>
      </c>
      <c r="P6189" s="318"/>
      <c r="T6189" s="19" t="s">
        <v>1260</v>
      </c>
    </row>
    <row r="6190" spans="1:20" outlineLevel="2" x14ac:dyDescent="0.25">
      <c r="A6190" t="s">
        <v>496</v>
      </c>
      <c r="B6190" t="str">
        <f t="shared" si="2074"/>
        <v>E3940 GEN Tools, Colstrip 1-10</v>
      </c>
      <c r="C6190" s="19" t="s">
        <v>1230</v>
      </c>
      <c r="E6190" s="27">
        <v>43404</v>
      </c>
      <c r="F6190" s="249">
        <v>204468.53</v>
      </c>
      <c r="G6190" s="67">
        <v>0.05</v>
      </c>
      <c r="H6190" s="250">
        <v>851.95</v>
      </c>
      <c r="I6190" s="249">
        <f t="shared" si="2075"/>
        <v>204468.53</v>
      </c>
      <c r="J6190" s="67">
        <f t="shared" ref="J6190:J6253" si="2078">G6190</f>
        <v>0.05</v>
      </c>
      <c r="K6190" s="259">
        <f t="shared" si="2076"/>
        <v>851.95220833333349</v>
      </c>
      <c r="L6190" s="250">
        <f t="shared" si="2069"/>
        <v>0</v>
      </c>
      <c r="M6190" s="19" t="s">
        <v>1260</v>
      </c>
      <c r="O6190" s="32" t="str">
        <f t="shared" si="2077"/>
        <v>E394</v>
      </c>
      <c r="P6190" s="318"/>
      <c r="T6190" s="19" t="s">
        <v>1260</v>
      </c>
    </row>
    <row r="6191" spans="1:20" outlineLevel="2" x14ac:dyDescent="0.25">
      <c r="A6191" t="s">
        <v>496</v>
      </c>
      <c r="B6191" t="str">
        <f t="shared" si="2074"/>
        <v>E3940 GEN Tools, Colstrip 1-11</v>
      </c>
      <c r="C6191" s="19" t="s">
        <v>1230</v>
      </c>
      <c r="E6191" s="27">
        <v>43434</v>
      </c>
      <c r="F6191" s="249">
        <v>204468.53</v>
      </c>
      <c r="G6191" s="67">
        <v>0.05</v>
      </c>
      <c r="H6191" s="250">
        <v>851.95</v>
      </c>
      <c r="I6191" s="249">
        <f t="shared" si="2075"/>
        <v>204468.53</v>
      </c>
      <c r="J6191" s="67">
        <f t="shared" si="2078"/>
        <v>0.05</v>
      </c>
      <c r="K6191" s="259">
        <f t="shared" si="2076"/>
        <v>851.95220833333349</v>
      </c>
      <c r="L6191" s="250">
        <f t="shared" si="2069"/>
        <v>0</v>
      </c>
      <c r="M6191" s="19" t="s">
        <v>1260</v>
      </c>
      <c r="O6191" s="32" t="str">
        <f t="shared" si="2077"/>
        <v>E394</v>
      </c>
      <c r="P6191" s="318"/>
      <c r="T6191" s="19" t="s">
        <v>1260</v>
      </c>
    </row>
    <row r="6192" spans="1:20" outlineLevel="2" x14ac:dyDescent="0.25">
      <c r="A6192" t="s">
        <v>496</v>
      </c>
      <c r="B6192" t="str">
        <f t="shared" si="2074"/>
        <v>E3940 GEN Tools, Colstrip 1-12</v>
      </c>
      <c r="C6192" s="19" t="s">
        <v>1230</v>
      </c>
      <c r="E6192" s="27">
        <v>43465</v>
      </c>
      <c r="F6192" s="249">
        <v>204468.53</v>
      </c>
      <c r="G6192" s="67">
        <v>0.05</v>
      </c>
      <c r="H6192" s="250">
        <v>851.95</v>
      </c>
      <c r="I6192" s="249">
        <f t="shared" si="2075"/>
        <v>204468.53</v>
      </c>
      <c r="J6192" s="67">
        <f t="shared" si="2078"/>
        <v>0.05</v>
      </c>
      <c r="K6192" s="259">
        <f t="shared" si="2076"/>
        <v>851.95220833333349</v>
      </c>
      <c r="L6192" s="250">
        <f t="shared" si="2069"/>
        <v>0</v>
      </c>
      <c r="M6192" s="19" t="s">
        <v>1260</v>
      </c>
      <c r="O6192" s="32" t="str">
        <f t="shared" si="2077"/>
        <v>E394</v>
      </c>
      <c r="P6192" s="318"/>
      <c r="T6192" s="19" t="s">
        <v>1260</v>
      </c>
    </row>
    <row r="6193" spans="1:20" s="19" customFormat="1" ht="15.75" outlineLevel="1" thickBot="1" x14ac:dyDescent="0.3">
      <c r="A6193" s="28" t="s">
        <v>1099</v>
      </c>
      <c r="C6193" s="20" t="s">
        <v>1237</v>
      </c>
      <c r="E6193" s="104" t="s">
        <v>1266</v>
      </c>
      <c r="F6193" s="29"/>
      <c r="G6193" s="30"/>
      <c r="H6193" s="41">
        <f>SUBTOTAL(9,H6181:H6192)</f>
        <v>10099.17</v>
      </c>
      <c r="I6193" s="29"/>
      <c r="J6193" s="30">
        <f t="shared" si="2078"/>
        <v>0</v>
      </c>
      <c r="K6193" s="41">
        <f>SUBTOTAL(9,K6181:K6192)</f>
        <v>10223.426500000001</v>
      </c>
      <c r="L6193" s="41">
        <f t="shared" si="2069"/>
        <v>124.26</v>
      </c>
      <c r="O6193" s="32" t="str">
        <f>LEFT(A6193,5)</f>
        <v>E3940</v>
      </c>
      <c r="P6193" s="318">
        <f>-L6193/2</f>
        <v>-62.13</v>
      </c>
    </row>
    <row r="6194" spans="1:20" ht="15.75" outlineLevel="2" thickTop="1" x14ac:dyDescent="0.25">
      <c r="A6194" t="s">
        <v>497</v>
      </c>
      <c r="B6194" t="str">
        <f t="shared" ref="B6194:B6205" si="2079">CONCATENATE(A6194,"-",MONTH(E6194))</f>
        <v>E3940 GEN Tools, Colstrip 2-1</v>
      </c>
      <c r="C6194" s="19" t="s">
        <v>1230</v>
      </c>
      <c r="E6194" s="27">
        <v>43131</v>
      </c>
      <c r="F6194" s="249">
        <v>185351.15</v>
      </c>
      <c r="G6194" s="67">
        <v>0.05</v>
      </c>
      <c r="H6194" s="250">
        <v>772.3</v>
      </c>
      <c r="I6194" s="249">
        <f t="shared" ref="I6194:I6205" si="2080">VLOOKUP(CONCATENATE(A6194,"-12"),$B$6:$F$7816,5,FALSE)</f>
        <v>190851.64</v>
      </c>
      <c r="J6194" s="67">
        <f t="shared" si="2078"/>
        <v>0.05</v>
      </c>
      <c r="K6194" s="259">
        <f t="shared" ref="K6194:K6205" si="2081">I6194*J6194/12</f>
        <v>795.21516666666673</v>
      </c>
      <c r="L6194" s="250">
        <f t="shared" si="2069"/>
        <v>22.92</v>
      </c>
      <c r="M6194" s="19" t="s">
        <v>1260</v>
      </c>
      <c r="O6194" s="32" t="str">
        <f t="shared" ref="O6194:O6205" si="2082">LEFT(A6194,4)</f>
        <v>E394</v>
      </c>
      <c r="P6194" s="318"/>
      <c r="T6194" s="19" t="s">
        <v>1260</v>
      </c>
    </row>
    <row r="6195" spans="1:20" outlineLevel="2" x14ac:dyDescent="0.25">
      <c r="A6195" t="s">
        <v>497</v>
      </c>
      <c r="B6195" t="str">
        <f t="shared" si="2079"/>
        <v>E3940 GEN Tools, Colstrip 2-2</v>
      </c>
      <c r="C6195" s="19" t="s">
        <v>1230</v>
      </c>
      <c r="E6195" s="27">
        <v>43159</v>
      </c>
      <c r="F6195" s="249">
        <v>186473.95</v>
      </c>
      <c r="G6195" s="67">
        <v>0.05</v>
      </c>
      <c r="H6195" s="250">
        <v>776.97</v>
      </c>
      <c r="I6195" s="249">
        <f t="shared" si="2080"/>
        <v>190851.64</v>
      </c>
      <c r="J6195" s="67">
        <f t="shared" si="2078"/>
        <v>0.05</v>
      </c>
      <c r="K6195" s="259">
        <f t="shared" si="2081"/>
        <v>795.21516666666673</v>
      </c>
      <c r="L6195" s="250">
        <f t="shared" si="2069"/>
        <v>18.25</v>
      </c>
      <c r="M6195" s="19" t="s">
        <v>1260</v>
      </c>
      <c r="O6195" s="32" t="str">
        <f t="shared" si="2082"/>
        <v>E394</v>
      </c>
      <c r="P6195" s="318"/>
      <c r="T6195" s="19" t="s">
        <v>1260</v>
      </c>
    </row>
    <row r="6196" spans="1:20" outlineLevel="2" x14ac:dyDescent="0.25">
      <c r="A6196" t="s">
        <v>497</v>
      </c>
      <c r="B6196" t="str">
        <f t="shared" si="2079"/>
        <v>E3940 GEN Tools, Colstrip 2-3</v>
      </c>
      <c r="C6196" s="19" t="s">
        <v>1230</v>
      </c>
      <c r="E6196" s="27">
        <v>43190</v>
      </c>
      <c r="F6196" s="249">
        <v>187413.45</v>
      </c>
      <c r="G6196" s="67">
        <v>0.05</v>
      </c>
      <c r="H6196" s="250">
        <v>780.89</v>
      </c>
      <c r="I6196" s="249">
        <f t="shared" si="2080"/>
        <v>190851.64</v>
      </c>
      <c r="J6196" s="67">
        <f t="shared" si="2078"/>
        <v>0.05</v>
      </c>
      <c r="K6196" s="259">
        <f t="shared" si="2081"/>
        <v>795.21516666666673</v>
      </c>
      <c r="L6196" s="250">
        <f t="shared" si="2069"/>
        <v>14.33</v>
      </c>
      <c r="M6196" s="19" t="s">
        <v>1260</v>
      </c>
      <c r="O6196" s="32" t="str">
        <f t="shared" si="2082"/>
        <v>E394</v>
      </c>
      <c r="P6196" s="318"/>
      <c r="T6196" s="19" t="s">
        <v>1260</v>
      </c>
    </row>
    <row r="6197" spans="1:20" outlineLevel="2" x14ac:dyDescent="0.25">
      <c r="A6197" t="s">
        <v>497</v>
      </c>
      <c r="B6197" t="str">
        <f t="shared" si="2079"/>
        <v>E3940 GEN Tools, Colstrip 2-4</v>
      </c>
      <c r="C6197" s="19" t="s">
        <v>1230</v>
      </c>
      <c r="E6197" s="27">
        <v>43220</v>
      </c>
      <c r="F6197" s="249">
        <v>187851.84</v>
      </c>
      <c r="G6197" s="67">
        <v>0.05</v>
      </c>
      <c r="H6197" s="250">
        <v>782.72</v>
      </c>
      <c r="I6197" s="249">
        <f t="shared" si="2080"/>
        <v>190851.64</v>
      </c>
      <c r="J6197" s="67">
        <f t="shared" si="2078"/>
        <v>0.05</v>
      </c>
      <c r="K6197" s="259">
        <f t="shared" si="2081"/>
        <v>795.21516666666673</v>
      </c>
      <c r="L6197" s="250">
        <f t="shared" si="2069"/>
        <v>12.5</v>
      </c>
      <c r="M6197" s="19" t="s">
        <v>1260</v>
      </c>
      <c r="O6197" s="32" t="str">
        <f t="shared" si="2082"/>
        <v>E394</v>
      </c>
      <c r="P6197" s="318"/>
      <c r="T6197" s="19" t="s">
        <v>1260</v>
      </c>
    </row>
    <row r="6198" spans="1:20" outlineLevel="2" x14ac:dyDescent="0.25">
      <c r="A6198" t="s">
        <v>497</v>
      </c>
      <c r="B6198" t="str">
        <f t="shared" si="2079"/>
        <v>E3940 GEN Tools, Colstrip 2-5</v>
      </c>
      <c r="C6198" s="19" t="s">
        <v>1230</v>
      </c>
      <c r="E6198" s="27">
        <v>43251</v>
      </c>
      <c r="F6198" s="249">
        <v>187851.84</v>
      </c>
      <c r="G6198" s="67">
        <v>0.05</v>
      </c>
      <c r="H6198" s="250">
        <v>782.72</v>
      </c>
      <c r="I6198" s="249">
        <f t="shared" si="2080"/>
        <v>190851.64</v>
      </c>
      <c r="J6198" s="67">
        <f t="shared" si="2078"/>
        <v>0.05</v>
      </c>
      <c r="K6198" s="259">
        <f t="shared" si="2081"/>
        <v>795.21516666666673</v>
      </c>
      <c r="L6198" s="250">
        <f t="shared" si="2069"/>
        <v>12.5</v>
      </c>
      <c r="M6198" s="19" t="s">
        <v>1260</v>
      </c>
      <c r="O6198" s="32" t="str">
        <f t="shared" si="2082"/>
        <v>E394</v>
      </c>
      <c r="P6198" s="318"/>
      <c r="T6198" s="19" t="s">
        <v>1260</v>
      </c>
    </row>
    <row r="6199" spans="1:20" outlineLevel="2" x14ac:dyDescent="0.25">
      <c r="A6199" t="s">
        <v>497</v>
      </c>
      <c r="B6199" t="str">
        <f t="shared" si="2079"/>
        <v>E3940 GEN Tools, Colstrip 2-6</v>
      </c>
      <c r="C6199" s="19" t="s">
        <v>1230</v>
      </c>
      <c r="E6199" s="27">
        <v>43281</v>
      </c>
      <c r="F6199" s="249">
        <v>187851.84</v>
      </c>
      <c r="G6199" s="67">
        <v>0.05</v>
      </c>
      <c r="H6199" s="250">
        <v>782.72</v>
      </c>
      <c r="I6199" s="249">
        <f t="shared" si="2080"/>
        <v>190851.64</v>
      </c>
      <c r="J6199" s="67">
        <f t="shared" si="2078"/>
        <v>0.05</v>
      </c>
      <c r="K6199" s="259">
        <f t="shared" si="2081"/>
        <v>795.21516666666673</v>
      </c>
      <c r="L6199" s="250">
        <f t="shared" si="2069"/>
        <v>12.5</v>
      </c>
      <c r="M6199" s="19" t="s">
        <v>1260</v>
      </c>
      <c r="O6199" s="32" t="str">
        <f t="shared" si="2082"/>
        <v>E394</v>
      </c>
      <c r="P6199" s="318"/>
      <c r="T6199" s="19" t="s">
        <v>1260</v>
      </c>
    </row>
    <row r="6200" spans="1:20" outlineLevel="2" x14ac:dyDescent="0.25">
      <c r="A6200" t="s">
        <v>497</v>
      </c>
      <c r="B6200" t="str">
        <f t="shared" si="2079"/>
        <v>E3940 GEN Tools, Colstrip 2-7</v>
      </c>
      <c r="C6200" s="19" t="s">
        <v>1230</v>
      </c>
      <c r="E6200" s="27">
        <v>43312</v>
      </c>
      <c r="F6200" s="249">
        <v>187851.84</v>
      </c>
      <c r="G6200" s="67">
        <v>0.05</v>
      </c>
      <c r="H6200" s="250">
        <v>782.72</v>
      </c>
      <c r="I6200" s="249">
        <f t="shared" si="2080"/>
        <v>190851.64</v>
      </c>
      <c r="J6200" s="67">
        <f t="shared" si="2078"/>
        <v>0.05</v>
      </c>
      <c r="K6200" s="259">
        <f t="shared" si="2081"/>
        <v>795.21516666666673</v>
      </c>
      <c r="L6200" s="250">
        <f t="shared" si="2069"/>
        <v>12.5</v>
      </c>
      <c r="M6200" s="19" t="s">
        <v>1260</v>
      </c>
      <c r="O6200" s="32" t="str">
        <f t="shared" si="2082"/>
        <v>E394</v>
      </c>
      <c r="P6200" s="318"/>
      <c r="T6200" s="19" t="s">
        <v>1260</v>
      </c>
    </row>
    <row r="6201" spans="1:20" outlineLevel="2" x14ac:dyDescent="0.25">
      <c r="A6201" t="s">
        <v>497</v>
      </c>
      <c r="B6201" t="str">
        <f t="shared" si="2079"/>
        <v>E3940 GEN Tools, Colstrip 2-8</v>
      </c>
      <c r="C6201" s="19" t="s">
        <v>1230</v>
      </c>
      <c r="E6201" s="27">
        <v>43343</v>
      </c>
      <c r="F6201" s="249">
        <v>187851.84</v>
      </c>
      <c r="G6201" s="67">
        <v>0.05</v>
      </c>
      <c r="H6201" s="250">
        <v>782.72</v>
      </c>
      <c r="I6201" s="249">
        <f t="shared" si="2080"/>
        <v>190851.64</v>
      </c>
      <c r="J6201" s="67">
        <f t="shared" si="2078"/>
        <v>0.05</v>
      </c>
      <c r="K6201" s="259">
        <f t="shared" si="2081"/>
        <v>795.21516666666673</v>
      </c>
      <c r="L6201" s="250">
        <f t="shared" si="2069"/>
        <v>12.5</v>
      </c>
      <c r="M6201" s="19" t="s">
        <v>1260</v>
      </c>
      <c r="O6201" s="32" t="str">
        <f t="shared" si="2082"/>
        <v>E394</v>
      </c>
      <c r="P6201" s="318"/>
      <c r="T6201" s="19" t="s">
        <v>1260</v>
      </c>
    </row>
    <row r="6202" spans="1:20" outlineLevel="2" x14ac:dyDescent="0.25">
      <c r="A6202" t="s">
        <v>497</v>
      </c>
      <c r="B6202" t="str">
        <f t="shared" si="2079"/>
        <v>E3940 GEN Tools, Colstrip 2-9</v>
      </c>
      <c r="C6202" s="19" t="s">
        <v>1230</v>
      </c>
      <c r="E6202" s="27">
        <v>43373</v>
      </c>
      <c r="F6202" s="249">
        <v>189351.74</v>
      </c>
      <c r="G6202" s="67">
        <v>0.05</v>
      </c>
      <c r="H6202" s="250">
        <v>788.97</v>
      </c>
      <c r="I6202" s="249">
        <f t="shared" si="2080"/>
        <v>190851.64</v>
      </c>
      <c r="J6202" s="67">
        <f t="shared" si="2078"/>
        <v>0.05</v>
      </c>
      <c r="K6202" s="259">
        <f t="shared" si="2081"/>
        <v>795.21516666666673</v>
      </c>
      <c r="L6202" s="250">
        <f t="shared" si="2069"/>
        <v>6.25</v>
      </c>
      <c r="M6202" s="19" t="s">
        <v>1260</v>
      </c>
      <c r="O6202" s="32" t="str">
        <f t="shared" si="2082"/>
        <v>E394</v>
      </c>
      <c r="P6202" s="318"/>
      <c r="T6202" s="19" t="s">
        <v>1260</v>
      </c>
    </row>
    <row r="6203" spans="1:20" outlineLevel="2" x14ac:dyDescent="0.25">
      <c r="A6203" t="s">
        <v>497</v>
      </c>
      <c r="B6203" t="str">
        <f t="shared" si="2079"/>
        <v>E3940 GEN Tools, Colstrip 2-10</v>
      </c>
      <c r="C6203" s="19" t="s">
        <v>1230</v>
      </c>
      <c r="E6203" s="27">
        <v>43404</v>
      </c>
      <c r="F6203" s="249">
        <v>190851.64</v>
      </c>
      <c r="G6203" s="67">
        <v>0.05</v>
      </c>
      <c r="H6203" s="250">
        <v>795.22</v>
      </c>
      <c r="I6203" s="249">
        <f t="shared" si="2080"/>
        <v>190851.64</v>
      </c>
      <c r="J6203" s="67">
        <f t="shared" si="2078"/>
        <v>0.05</v>
      </c>
      <c r="K6203" s="259">
        <f t="shared" si="2081"/>
        <v>795.21516666666673</v>
      </c>
      <c r="L6203" s="250">
        <f t="shared" si="2069"/>
        <v>0</v>
      </c>
      <c r="M6203" s="19" t="s">
        <v>1260</v>
      </c>
      <c r="O6203" s="32" t="str">
        <f t="shared" si="2082"/>
        <v>E394</v>
      </c>
      <c r="P6203" s="318"/>
      <c r="T6203" s="19" t="s">
        <v>1260</v>
      </c>
    </row>
    <row r="6204" spans="1:20" outlineLevel="2" x14ac:dyDescent="0.25">
      <c r="A6204" t="s">
        <v>497</v>
      </c>
      <c r="B6204" t="str">
        <f t="shared" si="2079"/>
        <v>E3940 GEN Tools, Colstrip 2-11</v>
      </c>
      <c r="C6204" s="19" t="s">
        <v>1230</v>
      </c>
      <c r="E6204" s="27">
        <v>43434</v>
      </c>
      <c r="F6204" s="249">
        <v>190851.64</v>
      </c>
      <c r="G6204" s="67">
        <v>0.05</v>
      </c>
      <c r="H6204" s="250">
        <v>795.22</v>
      </c>
      <c r="I6204" s="249">
        <f t="shared" si="2080"/>
        <v>190851.64</v>
      </c>
      <c r="J6204" s="67">
        <f t="shared" si="2078"/>
        <v>0.05</v>
      </c>
      <c r="K6204" s="259">
        <f t="shared" si="2081"/>
        <v>795.21516666666673</v>
      </c>
      <c r="L6204" s="250">
        <f t="shared" si="2069"/>
        <v>0</v>
      </c>
      <c r="M6204" s="19" t="s">
        <v>1260</v>
      </c>
      <c r="O6204" s="32" t="str">
        <f t="shared" si="2082"/>
        <v>E394</v>
      </c>
      <c r="P6204" s="318"/>
      <c r="T6204" s="19" t="s">
        <v>1260</v>
      </c>
    </row>
    <row r="6205" spans="1:20" outlineLevel="2" x14ac:dyDescent="0.25">
      <c r="A6205" t="s">
        <v>497</v>
      </c>
      <c r="B6205" t="str">
        <f t="shared" si="2079"/>
        <v>E3940 GEN Tools, Colstrip 2-12</v>
      </c>
      <c r="C6205" s="19" t="s">
        <v>1230</v>
      </c>
      <c r="E6205" s="27">
        <v>43465</v>
      </c>
      <c r="F6205" s="249">
        <v>190851.64</v>
      </c>
      <c r="G6205" s="67">
        <v>0.05</v>
      </c>
      <c r="H6205" s="250">
        <v>795.22</v>
      </c>
      <c r="I6205" s="249">
        <f t="shared" si="2080"/>
        <v>190851.64</v>
      </c>
      <c r="J6205" s="67">
        <f t="shared" si="2078"/>
        <v>0.05</v>
      </c>
      <c r="K6205" s="259">
        <f t="shared" si="2081"/>
        <v>795.21516666666673</v>
      </c>
      <c r="L6205" s="250">
        <f t="shared" si="2069"/>
        <v>0</v>
      </c>
      <c r="M6205" s="19" t="s">
        <v>1260</v>
      </c>
      <c r="O6205" s="32" t="str">
        <f t="shared" si="2082"/>
        <v>E394</v>
      </c>
      <c r="P6205" s="318"/>
      <c r="T6205" s="19" t="s">
        <v>1260</v>
      </c>
    </row>
    <row r="6206" spans="1:20" s="19" customFormat="1" ht="15.75" outlineLevel="1" thickBot="1" x14ac:dyDescent="0.3">
      <c r="A6206" s="28" t="s">
        <v>1100</v>
      </c>
      <c r="C6206" s="20" t="s">
        <v>1237</v>
      </c>
      <c r="E6206" s="104" t="s">
        <v>1266</v>
      </c>
      <c r="F6206" s="29"/>
      <c r="G6206" s="30"/>
      <c r="H6206" s="41">
        <f>SUBTOTAL(9,H6194:H6205)</f>
        <v>9418.3900000000012</v>
      </c>
      <c r="I6206" s="29"/>
      <c r="J6206" s="30">
        <f t="shared" si="2078"/>
        <v>0</v>
      </c>
      <c r="K6206" s="41">
        <f>SUBTOTAL(9,K6194:K6205)</f>
        <v>9542.5820000000003</v>
      </c>
      <c r="L6206" s="41">
        <f t="shared" si="2069"/>
        <v>124.19</v>
      </c>
      <c r="O6206" s="32" t="str">
        <f>LEFT(A6206,5)</f>
        <v>E3940</v>
      </c>
      <c r="P6206" s="318">
        <f>-L6206/2</f>
        <v>-62.094999999999999</v>
      </c>
    </row>
    <row r="6207" spans="1:20" ht="15.75" outlineLevel="2" thickTop="1" x14ac:dyDescent="0.25">
      <c r="A6207" t="s">
        <v>498</v>
      </c>
      <c r="B6207" t="str">
        <f t="shared" ref="B6207:B6218" si="2083">CONCATENATE(A6207,"-",MONTH(E6207))</f>
        <v>E3940 GEN Tools, Colstrip 3-1</v>
      </c>
      <c r="C6207" s="19" t="s">
        <v>1230</v>
      </c>
      <c r="E6207" s="27">
        <v>43131</v>
      </c>
      <c r="F6207" s="249">
        <v>143812.38</v>
      </c>
      <c r="G6207" s="67">
        <v>0.05</v>
      </c>
      <c r="H6207" s="250">
        <v>599.22</v>
      </c>
      <c r="I6207" s="249">
        <f t="shared" ref="I6207:I6218" si="2084">VLOOKUP(CONCATENATE(A6207,"-12"),$B$6:$F$7816,5,FALSE)</f>
        <v>147012.28</v>
      </c>
      <c r="J6207" s="67">
        <f t="shared" si="2078"/>
        <v>0.05</v>
      </c>
      <c r="K6207" s="259">
        <f t="shared" ref="K6207:K6218" si="2085">I6207*J6207/12</f>
        <v>612.55116666666675</v>
      </c>
      <c r="L6207" s="250">
        <f t="shared" si="2069"/>
        <v>13.33</v>
      </c>
      <c r="M6207" s="19" t="s">
        <v>1260</v>
      </c>
      <c r="O6207" s="32" t="str">
        <f t="shared" ref="O6207:O6218" si="2086">LEFT(A6207,4)</f>
        <v>E394</v>
      </c>
      <c r="P6207" s="318"/>
      <c r="T6207" s="19" t="s">
        <v>1260</v>
      </c>
    </row>
    <row r="6208" spans="1:20" outlineLevel="2" x14ac:dyDescent="0.25">
      <c r="A6208" t="s">
        <v>498</v>
      </c>
      <c r="B6208" t="str">
        <f t="shared" si="2083"/>
        <v>E3940 GEN Tools, Colstrip 3-2</v>
      </c>
      <c r="C6208" s="19" t="s">
        <v>1230</v>
      </c>
      <c r="E6208" s="27">
        <v>43159</v>
      </c>
      <c r="F6208" s="249">
        <v>144563.95000000001</v>
      </c>
      <c r="G6208" s="67">
        <v>0.05</v>
      </c>
      <c r="H6208" s="250">
        <v>602.35</v>
      </c>
      <c r="I6208" s="249">
        <f t="shared" si="2084"/>
        <v>147012.28</v>
      </c>
      <c r="J6208" s="67">
        <f t="shared" si="2078"/>
        <v>0.05</v>
      </c>
      <c r="K6208" s="259">
        <f t="shared" si="2085"/>
        <v>612.55116666666675</v>
      </c>
      <c r="L6208" s="250">
        <f t="shared" si="2069"/>
        <v>10.199999999999999</v>
      </c>
      <c r="M6208" s="19" t="s">
        <v>1260</v>
      </c>
      <c r="O6208" s="32" t="str">
        <f t="shared" si="2086"/>
        <v>E394</v>
      </c>
      <c r="P6208" s="318"/>
      <c r="T6208" s="19" t="s">
        <v>1260</v>
      </c>
    </row>
    <row r="6209" spans="1:20" outlineLevel="2" x14ac:dyDescent="0.25">
      <c r="A6209" t="s">
        <v>498</v>
      </c>
      <c r="B6209" t="str">
        <f t="shared" si="2083"/>
        <v>E3940 GEN Tools, Colstrip 3-3</v>
      </c>
      <c r="C6209" s="19" t="s">
        <v>1230</v>
      </c>
      <c r="E6209" s="27">
        <v>43190</v>
      </c>
      <c r="F6209" s="249">
        <v>145210.53</v>
      </c>
      <c r="G6209" s="67">
        <v>0.05</v>
      </c>
      <c r="H6209" s="250">
        <v>605.04</v>
      </c>
      <c r="I6209" s="249">
        <f t="shared" si="2084"/>
        <v>147012.28</v>
      </c>
      <c r="J6209" s="67">
        <f t="shared" si="2078"/>
        <v>0.05</v>
      </c>
      <c r="K6209" s="259">
        <f t="shared" si="2085"/>
        <v>612.55116666666675</v>
      </c>
      <c r="L6209" s="250">
        <f t="shared" si="2069"/>
        <v>7.51</v>
      </c>
      <c r="M6209" s="19" t="s">
        <v>1260</v>
      </c>
      <c r="O6209" s="32" t="str">
        <f t="shared" si="2086"/>
        <v>E394</v>
      </c>
      <c r="P6209" s="318"/>
      <c r="T6209" s="19" t="s">
        <v>1260</v>
      </c>
    </row>
    <row r="6210" spans="1:20" outlineLevel="2" x14ac:dyDescent="0.25">
      <c r="A6210" t="s">
        <v>498</v>
      </c>
      <c r="B6210" t="str">
        <f t="shared" si="2083"/>
        <v>E3940 GEN Tools, Colstrip 3-4</v>
      </c>
      <c r="C6210" s="19" t="s">
        <v>1230</v>
      </c>
      <c r="E6210" s="27">
        <v>43220</v>
      </c>
      <c r="F6210" s="249">
        <v>145512.24</v>
      </c>
      <c r="G6210" s="67">
        <v>0.05</v>
      </c>
      <c r="H6210" s="250">
        <v>606.29999999999995</v>
      </c>
      <c r="I6210" s="249">
        <f t="shared" si="2084"/>
        <v>147012.28</v>
      </c>
      <c r="J6210" s="67">
        <f t="shared" si="2078"/>
        <v>0.05</v>
      </c>
      <c r="K6210" s="259">
        <f t="shared" si="2085"/>
        <v>612.55116666666675</v>
      </c>
      <c r="L6210" s="250">
        <f t="shared" si="2069"/>
        <v>6.25</v>
      </c>
      <c r="M6210" s="19" t="s">
        <v>1260</v>
      </c>
      <c r="O6210" s="32" t="str">
        <f t="shared" si="2086"/>
        <v>E394</v>
      </c>
      <c r="P6210" s="318"/>
      <c r="T6210" s="19" t="s">
        <v>1260</v>
      </c>
    </row>
    <row r="6211" spans="1:20" outlineLevel="2" x14ac:dyDescent="0.25">
      <c r="A6211" t="s">
        <v>498</v>
      </c>
      <c r="B6211" t="str">
        <f t="shared" si="2083"/>
        <v>E3940 GEN Tools, Colstrip 3-5</v>
      </c>
      <c r="C6211" s="19" t="s">
        <v>1230</v>
      </c>
      <c r="E6211" s="27">
        <v>43251</v>
      </c>
      <c r="F6211" s="249">
        <v>145512.24</v>
      </c>
      <c r="G6211" s="67">
        <v>0.05</v>
      </c>
      <c r="H6211" s="250">
        <v>606.29999999999995</v>
      </c>
      <c r="I6211" s="249">
        <f t="shared" si="2084"/>
        <v>147012.28</v>
      </c>
      <c r="J6211" s="67">
        <f t="shared" si="2078"/>
        <v>0.05</v>
      </c>
      <c r="K6211" s="259">
        <f t="shared" si="2085"/>
        <v>612.55116666666675</v>
      </c>
      <c r="L6211" s="250">
        <f t="shared" si="2069"/>
        <v>6.25</v>
      </c>
      <c r="M6211" s="19" t="s">
        <v>1260</v>
      </c>
      <c r="O6211" s="32" t="str">
        <f t="shared" si="2086"/>
        <v>E394</v>
      </c>
      <c r="P6211" s="318"/>
      <c r="T6211" s="19" t="s">
        <v>1260</v>
      </c>
    </row>
    <row r="6212" spans="1:20" outlineLevel="2" x14ac:dyDescent="0.25">
      <c r="A6212" t="s">
        <v>498</v>
      </c>
      <c r="B6212" t="str">
        <f t="shared" si="2083"/>
        <v>E3940 GEN Tools, Colstrip 3-6</v>
      </c>
      <c r="C6212" s="19" t="s">
        <v>1230</v>
      </c>
      <c r="E6212" s="27">
        <v>43281</v>
      </c>
      <c r="F6212" s="249">
        <v>145512.24</v>
      </c>
      <c r="G6212" s="67">
        <v>0.05</v>
      </c>
      <c r="H6212" s="250">
        <v>606.29999999999995</v>
      </c>
      <c r="I6212" s="249">
        <f t="shared" si="2084"/>
        <v>147012.28</v>
      </c>
      <c r="J6212" s="67">
        <f t="shared" si="2078"/>
        <v>0.05</v>
      </c>
      <c r="K6212" s="259">
        <f t="shared" si="2085"/>
        <v>612.55116666666675</v>
      </c>
      <c r="L6212" s="250">
        <f t="shared" si="2069"/>
        <v>6.25</v>
      </c>
      <c r="M6212" s="19" t="s">
        <v>1260</v>
      </c>
      <c r="O6212" s="32" t="str">
        <f t="shared" si="2086"/>
        <v>E394</v>
      </c>
      <c r="P6212" s="318"/>
      <c r="T6212" s="19" t="s">
        <v>1260</v>
      </c>
    </row>
    <row r="6213" spans="1:20" outlineLevel="2" x14ac:dyDescent="0.25">
      <c r="A6213" t="s">
        <v>498</v>
      </c>
      <c r="B6213" t="str">
        <f t="shared" si="2083"/>
        <v>E3940 GEN Tools, Colstrip 3-7</v>
      </c>
      <c r="C6213" s="19" t="s">
        <v>1230</v>
      </c>
      <c r="E6213" s="27">
        <v>43312</v>
      </c>
      <c r="F6213" s="249">
        <v>145512.24</v>
      </c>
      <c r="G6213" s="67">
        <v>0.05</v>
      </c>
      <c r="H6213" s="250">
        <v>606.29999999999995</v>
      </c>
      <c r="I6213" s="249">
        <f t="shared" si="2084"/>
        <v>147012.28</v>
      </c>
      <c r="J6213" s="67">
        <f t="shared" si="2078"/>
        <v>0.05</v>
      </c>
      <c r="K6213" s="259">
        <f t="shared" si="2085"/>
        <v>612.55116666666675</v>
      </c>
      <c r="L6213" s="250">
        <f t="shared" si="2069"/>
        <v>6.25</v>
      </c>
      <c r="M6213" s="19" t="s">
        <v>1260</v>
      </c>
      <c r="O6213" s="32" t="str">
        <f t="shared" si="2086"/>
        <v>E394</v>
      </c>
      <c r="P6213" s="318"/>
      <c r="T6213" s="19" t="s">
        <v>1260</v>
      </c>
    </row>
    <row r="6214" spans="1:20" outlineLevel="2" x14ac:dyDescent="0.25">
      <c r="A6214" t="s">
        <v>498</v>
      </c>
      <c r="B6214" t="str">
        <f t="shared" si="2083"/>
        <v>E3940 GEN Tools, Colstrip 3-8</v>
      </c>
      <c r="C6214" s="19" t="s">
        <v>1230</v>
      </c>
      <c r="E6214" s="27">
        <v>43343</v>
      </c>
      <c r="F6214" s="249">
        <v>146118.95000000001</v>
      </c>
      <c r="G6214" s="67">
        <v>0.05</v>
      </c>
      <c r="H6214" s="250">
        <v>608.83000000000004</v>
      </c>
      <c r="I6214" s="249">
        <f t="shared" si="2084"/>
        <v>147012.28</v>
      </c>
      <c r="J6214" s="67">
        <f t="shared" si="2078"/>
        <v>0.05</v>
      </c>
      <c r="K6214" s="259">
        <f t="shared" si="2085"/>
        <v>612.55116666666675</v>
      </c>
      <c r="L6214" s="250">
        <f t="shared" si="2069"/>
        <v>3.72</v>
      </c>
      <c r="M6214" s="19" t="s">
        <v>1260</v>
      </c>
      <c r="O6214" s="32" t="str">
        <f t="shared" si="2086"/>
        <v>E394</v>
      </c>
      <c r="P6214" s="318"/>
      <c r="T6214" s="19" t="s">
        <v>1260</v>
      </c>
    </row>
    <row r="6215" spans="1:20" outlineLevel="2" x14ac:dyDescent="0.25">
      <c r="A6215" t="s">
        <v>498</v>
      </c>
      <c r="B6215" t="str">
        <f t="shared" si="2083"/>
        <v>E3940 GEN Tools, Colstrip 3-9</v>
      </c>
      <c r="C6215" s="19" t="s">
        <v>1230</v>
      </c>
      <c r="E6215" s="27">
        <v>43373</v>
      </c>
      <c r="F6215" s="249">
        <v>146868.97</v>
      </c>
      <c r="G6215" s="67">
        <v>0.05</v>
      </c>
      <c r="H6215" s="250">
        <v>611.95000000000005</v>
      </c>
      <c r="I6215" s="249">
        <f t="shared" si="2084"/>
        <v>147012.28</v>
      </c>
      <c r="J6215" s="67">
        <f t="shared" si="2078"/>
        <v>0.05</v>
      </c>
      <c r="K6215" s="259">
        <f t="shared" si="2085"/>
        <v>612.55116666666675</v>
      </c>
      <c r="L6215" s="250">
        <f t="shared" si="2069"/>
        <v>0.6</v>
      </c>
      <c r="M6215" s="19" t="s">
        <v>1260</v>
      </c>
      <c r="O6215" s="32" t="str">
        <f t="shared" si="2086"/>
        <v>E394</v>
      </c>
      <c r="P6215" s="318"/>
      <c r="T6215" s="19" t="s">
        <v>1260</v>
      </c>
    </row>
    <row r="6216" spans="1:20" outlineLevel="2" x14ac:dyDescent="0.25">
      <c r="A6216" t="s">
        <v>498</v>
      </c>
      <c r="B6216" t="str">
        <f t="shared" si="2083"/>
        <v>E3940 GEN Tools, Colstrip 3-10</v>
      </c>
      <c r="C6216" s="19" t="s">
        <v>1230</v>
      </c>
      <c r="E6216" s="27">
        <v>43404</v>
      </c>
      <c r="F6216" s="249">
        <v>147012.28</v>
      </c>
      <c r="G6216" s="67">
        <v>0.05</v>
      </c>
      <c r="H6216" s="250">
        <v>612.54999999999995</v>
      </c>
      <c r="I6216" s="249">
        <f t="shared" si="2084"/>
        <v>147012.28</v>
      </c>
      <c r="J6216" s="67">
        <f t="shared" si="2078"/>
        <v>0.05</v>
      </c>
      <c r="K6216" s="259">
        <f t="shared" si="2085"/>
        <v>612.55116666666675</v>
      </c>
      <c r="L6216" s="250">
        <f t="shared" si="2069"/>
        <v>0</v>
      </c>
      <c r="M6216" s="19" t="s">
        <v>1260</v>
      </c>
      <c r="O6216" s="32" t="str">
        <f t="shared" si="2086"/>
        <v>E394</v>
      </c>
      <c r="P6216" s="318"/>
      <c r="T6216" s="19" t="s">
        <v>1260</v>
      </c>
    </row>
    <row r="6217" spans="1:20" outlineLevel="2" x14ac:dyDescent="0.25">
      <c r="A6217" t="s">
        <v>498</v>
      </c>
      <c r="B6217" t="str">
        <f t="shared" si="2083"/>
        <v>E3940 GEN Tools, Colstrip 3-11</v>
      </c>
      <c r="C6217" s="19" t="s">
        <v>1230</v>
      </c>
      <c r="E6217" s="27">
        <v>43434</v>
      </c>
      <c r="F6217" s="249">
        <v>147012.28</v>
      </c>
      <c r="G6217" s="67">
        <v>0.05</v>
      </c>
      <c r="H6217" s="250">
        <v>612.54999999999995</v>
      </c>
      <c r="I6217" s="249">
        <f t="shared" si="2084"/>
        <v>147012.28</v>
      </c>
      <c r="J6217" s="67">
        <f t="shared" si="2078"/>
        <v>0.05</v>
      </c>
      <c r="K6217" s="259">
        <f t="shared" si="2085"/>
        <v>612.55116666666675</v>
      </c>
      <c r="L6217" s="250">
        <f t="shared" si="2069"/>
        <v>0</v>
      </c>
      <c r="M6217" s="19" t="s">
        <v>1260</v>
      </c>
      <c r="O6217" s="32" t="str">
        <f t="shared" si="2086"/>
        <v>E394</v>
      </c>
      <c r="P6217" s="318"/>
      <c r="T6217" s="19" t="s">
        <v>1260</v>
      </c>
    </row>
    <row r="6218" spans="1:20" outlineLevel="2" x14ac:dyDescent="0.25">
      <c r="A6218" t="s">
        <v>498</v>
      </c>
      <c r="B6218" t="str">
        <f t="shared" si="2083"/>
        <v>E3940 GEN Tools, Colstrip 3-12</v>
      </c>
      <c r="C6218" s="19" t="s">
        <v>1230</v>
      </c>
      <c r="E6218" s="27">
        <v>43465</v>
      </c>
      <c r="F6218" s="249">
        <v>147012.28</v>
      </c>
      <c r="G6218" s="67">
        <v>0.05</v>
      </c>
      <c r="H6218" s="250">
        <v>612.54999999999995</v>
      </c>
      <c r="I6218" s="249">
        <f t="shared" si="2084"/>
        <v>147012.28</v>
      </c>
      <c r="J6218" s="67">
        <f t="shared" si="2078"/>
        <v>0.05</v>
      </c>
      <c r="K6218" s="259">
        <f t="shared" si="2085"/>
        <v>612.55116666666675</v>
      </c>
      <c r="L6218" s="250">
        <f t="shared" si="2069"/>
        <v>0</v>
      </c>
      <c r="M6218" s="19" t="s">
        <v>1260</v>
      </c>
      <c r="O6218" s="32" t="str">
        <f t="shared" si="2086"/>
        <v>E394</v>
      </c>
      <c r="P6218" s="318"/>
      <c r="T6218" s="19" t="s">
        <v>1260</v>
      </c>
    </row>
    <row r="6219" spans="1:20" s="19" customFormat="1" ht="15.75" outlineLevel="1" thickBot="1" x14ac:dyDescent="0.3">
      <c r="A6219" s="28" t="s">
        <v>1101</v>
      </c>
      <c r="C6219" s="20" t="s">
        <v>1237</v>
      </c>
      <c r="E6219" s="104" t="s">
        <v>1266</v>
      </c>
      <c r="F6219" s="29"/>
      <c r="G6219" s="30"/>
      <c r="H6219" s="41">
        <f>SUBTOTAL(9,H6207:H6218)</f>
        <v>7290.2400000000007</v>
      </c>
      <c r="I6219" s="29"/>
      <c r="J6219" s="30">
        <f t="shared" si="2078"/>
        <v>0</v>
      </c>
      <c r="K6219" s="41">
        <f>SUBTOTAL(9,K6207:K6218)</f>
        <v>7350.6140000000023</v>
      </c>
      <c r="L6219" s="41">
        <f t="shared" si="2069"/>
        <v>60.37</v>
      </c>
      <c r="O6219" s="32" t="str">
        <f>LEFT(A6219,5)</f>
        <v>E3940</v>
      </c>
      <c r="P6219" s="318">
        <f>-L6219/2</f>
        <v>-30.184999999999999</v>
      </c>
    </row>
    <row r="6220" spans="1:20" ht="15.75" outlineLevel="2" thickTop="1" x14ac:dyDescent="0.25">
      <c r="A6220" t="s">
        <v>499</v>
      </c>
      <c r="B6220" t="str">
        <f t="shared" ref="B6220:B6231" si="2087">CONCATENATE(A6220,"-",MONTH(E6220))</f>
        <v>E3940 GEN Tools, Colstrip 4-1</v>
      </c>
      <c r="C6220" s="19" t="s">
        <v>1230</v>
      </c>
      <c r="E6220" s="27">
        <v>43131</v>
      </c>
      <c r="F6220" s="249">
        <v>137034.45000000001</v>
      </c>
      <c r="G6220" s="67">
        <v>0.05</v>
      </c>
      <c r="H6220" s="250">
        <v>570.98</v>
      </c>
      <c r="I6220" s="249">
        <f t="shared" ref="I6220:I6231" si="2088">VLOOKUP(CONCATENATE(A6220,"-12"),$B$6:$F$7816,5,FALSE)</f>
        <v>140234.32</v>
      </c>
      <c r="J6220" s="67">
        <f t="shared" si="2078"/>
        <v>0.05</v>
      </c>
      <c r="K6220" s="259">
        <f t="shared" ref="K6220:K6231" si="2089">I6220*J6220/12</f>
        <v>584.30966666666666</v>
      </c>
      <c r="L6220" s="250">
        <f t="shared" si="2069"/>
        <v>13.33</v>
      </c>
      <c r="M6220" s="19" t="s">
        <v>1260</v>
      </c>
      <c r="O6220" s="32" t="str">
        <f t="shared" ref="O6220:O6231" si="2090">LEFT(A6220,4)</f>
        <v>E394</v>
      </c>
      <c r="P6220" s="318"/>
      <c r="T6220" s="19" t="s">
        <v>1260</v>
      </c>
    </row>
    <row r="6221" spans="1:20" outlineLevel="2" x14ac:dyDescent="0.25">
      <c r="A6221" t="s">
        <v>499</v>
      </c>
      <c r="B6221" t="str">
        <f t="shared" si="2087"/>
        <v>E3940 GEN Tools, Colstrip 4-2</v>
      </c>
      <c r="C6221" s="19" t="s">
        <v>1230</v>
      </c>
      <c r="E6221" s="27">
        <v>43159</v>
      </c>
      <c r="F6221" s="249">
        <v>137786.01999999999</v>
      </c>
      <c r="G6221" s="67">
        <v>0.05</v>
      </c>
      <c r="H6221" s="250">
        <v>574.11</v>
      </c>
      <c r="I6221" s="249">
        <f t="shared" si="2088"/>
        <v>140234.32</v>
      </c>
      <c r="J6221" s="67">
        <f t="shared" si="2078"/>
        <v>0.05</v>
      </c>
      <c r="K6221" s="259">
        <f t="shared" si="2089"/>
        <v>584.30966666666666</v>
      </c>
      <c r="L6221" s="250">
        <f t="shared" si="2069"/>
        <v>10.199999999999999</v>
      </c>
      <c r="M6221" s="19" t="s">
        <v>1260</v>
      </c>
      <c r="O6221" s="32" t="str">
        <f t="shared" si="2090"/>
        <v>E394</v>
      </c>
      <c r="P6221" s="318"/>
      <c r="T6221" s="19" t="s">
        <v>1260</v>
      </c>
    </row>
    <row r="6222" spans="1:20" outlineLevel="2" x14ac:dyDescent="0.25">
      <c r="A6222" t="s">
        <v>499</v>
      </c>
      <c r="B6222" t="str">
        <f t="shared" si="2087"/>
        <v>E3940 GEN Tools, Colstrip 4-3</v>
      </c>
      <c r="C6222" s="19" t="s">
        <v>1230</v>
      </c>
      <c r="E6222" s="27">
        <v>43190</v>
      </c>
      <c r="F6222" s="249">
        <v>138432.59</v>
      </c>
      <c r="G6222" s="67">
        <v>0.05</v>
      </c>
      <c r="H6222" s="250">
        <v>576.79999999999995</v>
      </c>
      <c r="I6222" s="249">
        <f t="shared" si="2088"/>
        <v>140234.32</v>
      </c>
      <c r="J6222" s="67">
        <f t="shared" si="2078"/>
        <v>0.05</v>
      </c>
      <c r="K6222" s="259">
        <f t="shared" si="2089"/>
        <v>584.30966666666666</v>
      </c>
      <c r="L6222" s="250">
        <f t="shared" si="2069"/>
        <v>7.51</v>
      </c>
      <c r="M6222" s="19" t="s">
        <v>1260</v>
      </c>
      <c r="O6222" s="32" t="str">
        <f t="shared" si="2090"/>
        <v>E394</v>
      </c>
      <c r="P6222" s="318"/>
      <c r="T6222" s="19" t="s">
        <v>1260</v>
      </c>
    </row>
    <row r="6223" spans="1:20" outlineLevel="2" x14ac:dyDescent="0.25">
      <c r="A6223" t="s">
        <v>499</v>
      </c>
      <c r="B6223" t="str">
        <f t="shared" si="2087"/>
        <v>E3940 GEN Tools, Colstrip 4-4</v>
      </c>
      <c r="C6223" s="19" t="s">
        <v>1230</v>
      </c>
      <c r="E6223" s="27">
        <v>43220</v>
      </c>
      <c r="F6223" s="249">
        <v>138734.28</v>
      </c>
      <c r="G6223" s="67">
        <v>0.05</v>
      </c>
      <c r="H6223" s="250">
        <v>578.05999999999995</v>
      </c>
      <c r="I6223" s="249">
        <f t="shared" si="2088"/>
        <v>140234.32</v>
      </c>
      <c r="J6223" s="67">
        <f t="shared" si="2078"/>
        <v>0.05</v>
      </c>
      <c r="K6223" s="259">
        <f t="shared" si="2089"/>
        <v>584.30966666666666</v>
      </c>
      <c r="L6223" s="250">
        <f t="shared" si="2069"/>
        <v>6.25</v>
      </c>
      <c r="M6223" s="19" t="s">
        <v>1260</v>
      </c>
      <c r="O6223" s="32" t="str">
        <f t="shared" si="2090"/>
        <v>E394</v>
      </c>
      <c r="P6223" s="318"/>
      <c r="T6223" s="19" t="s">
        <v>1260</v>
      </c>
    </row>
    <row r="6224" spans="1:20" outlineLevel="2" x14ac:dyDescent="0.25">
      <c r="A6224" t="s">
        <v>499</v>
      </c>
      <c r="B6224" t="str">
        <f t="shared" si="2087"/>
        <v>E3940 GEN Tools, Colstrip 4-5</v>
      </c>
      <c r="C6224" s="19" t="s">
        <v>1230</v>
      </c>
      <c r="E6224" s="27">
        <v>43251</v>
      </c>
      <c r="F6224" s="249">
        <v>138734.28</v>
      </c>
      <c r="G6224" s="67">
        <v>0.05</v>
      </c>
      <c r="H6224" s="250">
        <v>578.05999999999995</v>
      </c>
      <c r="I6224" s="249">
        <f t="shared" si="2088"/>
        <v>140234.32</v>
      </c>
      <c r="J6224" s="67">
        <f t="shared" si="2078"/>
        <v>0.05</v>
      </c>
      <c r="K6224" s="259">
        <f t="shared" si="2089"/>
        <v>584.30966666666666</v>
      </c>
      <c r="L6224" s="250">
        <f t="shared" si="2069"/>
        <v>6.25</v>
      </c>
      <c r="M6224" s="19" t="s">
        <v>1260</v>
      </c>
      <c r="O6224" s="32" t="str">
        <f t="shared" si="2090"/>
        <v>E394</v>
      </c>
      <c r="P6224" s="318"/>
      <c r="T6224" s="19" t="s">
        <v>1260</v>
      </c>
    </row>
    <row r="6225" spans="1:20" outlineLevel="2" x14ac:dyDescent="0.25">
      <c r="A6225" t="s">
        <v>499</v>
      </c>
      <c r="B6225" t="str">
        <f t="shared" si="2087"/>
        <v>E3940 GEN Tools, Colstrip 4-6</v>
      </c>
      <c r="C6225" s="19" t="s">
        <v>1230</v>
      </c>
      <c r="E6225" s="27">
        <v>43281</v>
      </c>
      <c r="F6225" s="249">
        <v>138734.28</v>
      </c>
      <c r="G6225" s="67">
        <v>0.05</v>
      </c>
      <c r="H6225" s="250">
        <v>578.05999999999995</v>
      </c>
      <c r="I6225" s="249">
        <f t="shared" si="2088"/>
        <v>140234.32</v>
      </c>
      <c r="J6225" s="67">
        <f t="shared" si="2078"/>
        <v>0.05</v>
      </c>
      <c r="K6225" s="259">
        <f t="shared" si="2089"/>
        <v>584.30966666666666</v>
      </c>
      <c r="L6225" s="250">
        <f t="shared" si="2069"/>
        <v>6.25</v>
      </c>
      <c r="M6225" s="19" t="s">
        <v>1260</v>
      </c>
      <c r="O6225" s="32" t="str">
        <f t="shared" si="2090"/>
        <v>E394</v>
      </c>
      <c r="P6225" s="318"/>
      <c r="T6225" s="19" t="s">
        <v>1260</v>
      </c>
    </row>
    <row r="6226" spans="1:20" outlineLevel="2" x14ac:dyDescent="0.25">
      <c r="A6226" t="s">
        <v>499</v>
      </c>
      <c r="B6226" t="str">
        <f t="shared" si="2087"/>
        <v>E3940 GEN Tools, Colstrip 4-7</v>
      </c>
      <c r="C6226" s="19" t="s">
        <v>1230</v>
      </c>
      <c r="E6226" s="27">
        <v>43312</v>
      </c>
      <c r="F6226" s="249">
        <v>138734.28</v>
      </c>
      <c r="G6226" s="67">
        <v>0.05</v>
      </c>
      <c r="H6226" s="250">
        <v>578.05999999999995</v>
      </c>
      <c r="I6226" s="249">
        <f t="shared" si="2088"/>
        <v>140234.32</v>
      </c>
      <c r="J6226" s="67">
        <f t="shared" si="2078"/>
        <v>0.05</v>
      </c>
      <c r="K6226" s="259">
        <f t="shared" si="2089"/>
        <v>584.30966666666666</v>
      </c>
      <c r="L6226" s="250">
        <f t="shared" si="2069"/>
        <v>6.25</v>
      </c>
      <c r="M6226" s="19" t="s">
        <v>1260</v>
      </c>
      <c r="O6226" s="32" t="str">
        <f t="shared" si="2090"/>
        <v>E394</v>
      </c>
      <c r="P6226" s="318"/>
      <c r="T6226" s="19" t="s">
        <v>1260</v>
      </c>
    </row>
    <row r="6227" spans="1:20" outlineLevel="2" x14ac:dyDescent="0.25">
      <c r="A6227" t="s">
        <v>499</v>
      </c>
      <c r="B6227" t="str">
        <f t="shared" si="2087"/>
        <v>E3940 GEN Tools, Colstrip 4-8</v>
      </c>
      <c r="C6227" s="19" t="s">
        <v>1230</v>
      </c>
      <c r="E6227" s="27">
        <v>43343</v>
      </c>
      <c r="F6227" s="249">
        <v>139340.99</v>
      </c>
      <c r="G6227" s="67">
        <v>0.05</v>
      </c>
      <c r="H6227" s="250">
        <v>580.59</v>
      </c>
      <c r="I6227" s="249">
        <f t="shared" si="2088"/>
        <v>140234.32</v>
      </c>
      <c r="J6227" s="67">
        <f t="shared" si="2078"/>
        <v>0.05</v>
      </c>
      <c r="K6227" s="259">
        <f t="shared" si="2089"/>
        <v>584.30966666666666</v>
      </c>
      <c r="L6227" s="250">
        <f t="shared" si="2069"/>
        <v>3.72</v>
      </c>
      <c r="M6227" s="19" t="s">
        <v>1260</v>
      </c>
      <c r="O6227" s="32" t="str">
        <f t="shared" si="2090"/>
        <v>E394</v>
      </c>
      <c r="P6227" s="318"/>
      <c r="T6227" s="19" t="s">
        <v>1260</v>
      </c>
    </row>
    <row r="6228" spans="1:20" outlineLevel="2" x14ac:dyDescent="0.25">
      <c r="A6228" t="s">
        <v>499</v>
      </c>
      <c r="B6228" t="str">
        <f t="shared" si="2087"/>
        <v>E3940 GEN Tools, Colstrip 4-9</v>
      </c>
      <c r="C6228" s="19" t="s">
        <v>1230</v>
      </c>
      <c r="E6228" s="27">
        <v>43373</v>
      </c>
      <c r="F6228" s="249">
        <v>140091.01</v>
      </c>
      <c r="G6228" s="67">
        <v>0.05</v>
      </c>
      <c r="H6228" s="250">
        <v>583.71</v>
      </c>
      <c r="I6228" s="249">
        <f t="shared" si="2088"/>
        <v>140234.32</v>
      </c>
      <c r="J6228" s="67">
        <f t="shared" si="2078"/>
        <v>0.05</v>
      </c>
      <c r="K6228" s="259">
        <f t="shared" si="2089"/>
        <v>584.30966666666666</v>
      </c>
      <c r="L6228" s="250">
        <f t="shared" ref="L6228:L6291" si="2091">ROUND(K6228-H6228,2)</f>
        <v>0.6</v>
      </c>
      <c r="M6228" s="19" t="s">
        <v>1260</v>
      </c>
      <c r="O6228" s="32" t="str">
        <f t="shared" si="2090"/>
        <v>E394</v>
      </c>
      <c r="P6228" s="318"/>
      <c r="T6228" s="19" t="s">
        <v>1260</v>
      </c>
    </row>
    <row r="6229" spans="1:20" outlineLevel="2" x14ac:dyDescent="0.25">
      <c r="A6229" t="s">
        <v>499</v>
      </c>
      <c r="B6229" t="str">
        <f t="shared" si="2087"/>
        <v>E3940 GEN Tools, Colstrip 4-10</v>
      </c>
      <c r="C6229" s="19" t="s">
        <v>1230</v>
      </c>
      <c r="E6229" s="27">
        <v>43404</v>
      </c>
      <c r="F6229" s="249">
        <v>140234.32</v>
      </c>
      <c r="G6229" s="67">
        <v>0.05</v>
      </c>
      <c r="H6229" s="250">
        <v>584.30999999999995</v>
      </c>
      <c r="I6229" s="249">
        <f t="shared" si="2088"/>
        <v>140234.32</v>
      </c>
      <c r="J6229" s="67">
        <f t="shared" si="2078"/>
        <v>0.05</v>
      </c>
      <c r="K6229" s="259">
        <f t="shared" si="2089"/>
        <v>584.30966666666666</v>
      </c>
      <c r="L6229" s="250">
        <f t="shared" si="2091"/>
        <v>0</v>
      </c>
      <c r="M6229" s="19" t="s">
        <v>1260</v>
      </c>
      <c r="O6229" s="32" t="str">
        <f t="shared" si="2090"/>
        <v>E394</v>
      </c>
      <c r="P6229" s="318"/>
      <c r="T6229" s="19" t="s">
        <v>1260</v>
      </c>
    </row>
    <row r="6230" spans="1:20" outlineLevel="2" x14ac:dyDescent="0.25">
      <c r="A6230" t="s">
        <v>499</v>
      </c>
      <c r="B6230" t="str">
        <f t="shared" si="2087"/>
        <v>E3940 GEN Tools, Colstrip 4-11</v>
      </c>
      <c r="C6230" s="19" t="s">
        <v>1230</v>
      </c>
      <c r="E6230" s="27">
        <v>43434</v>
      </c>
      <c r="F6230" s="249">
        <v>140234.32</v>
      </c>
      <c r="G6230" s="67">
        <v>0.05</v>
      </c>
      <c r="H6230" s="250">
        <v>584.30999999999995</v>
      </c>
      <c r="I6230" s="249">
        <f t="shared" si="2088"/>
        <v>140234.32</v>
      </c>
      <c r="J6230" s="67">
        <f t="shared" si="2078"/>
        <v>0.05</v>
      </c>
      <c r="K6230" s="259">
        <f t="shared" si="2089"/>
        <v>584.30966666666666</v>
      </c>
      <c r="L6230" s="250">
        <f t="shared" si="2091"/>
        <v>0</v>
      </c>
      <c r="M6230" s="19" t="s">
        <v>1260</v>
      </c>
      <c r="O6230" s="32" t="str">
        <f t="shared" si="2090"/>
        <v>E394</v>
      </c>
      <c r="P6230" s="318"/>
      <c r="T6230" s="19" t="s">
        <v>1260</v>
      </c>
    </row>
    <row r="6231" spans="1:20" outlineLevel="2" x14ac:dyDescent="0.25">
      <c r="A6231" t="s">
        <v>499</v>
      </c>
      <c r="B6231" t="str">
        <f t="shared" si="2087"/>
        <v>E3940 GEN Tools, Colstrip 4-12</v>
      </c>
      <c r="C6231" s="19" t="s">
        <v>1230</v>
      </c>
      <c r="E6231" s="27">
        <v>43465</v>
      </c>
      <c r="F6231" s="249">
        <v>140234.32</v>
      </c>
      <c r="G6231" s="67">
        <v>0.05</v>
      </c>
      <c r="H6231" s="250">
        <v>584.30999999999995</v>
      </c>
      <c r="I6231" s="249">
        <f t="shared" si="2088"/>
        <v>140234.32</v>
      </c>
      <c r="J6231" s="67">
        <f t="shared" si="2078"/>
        <v>0.05</v>
      </c>
      <c r="K6231" s="259">
        <f t="shared" si="2089"/>
        <v>584.30966666666666</v>
      </c>
      <c r="L6231" s="250">
        <f t="shared" si="2091"/>
        <v>0</v>
      </c>
      <c r="M6231" s="19" t="s">
        <v>1260</v>
      </c>
      <c r="O6231" s="32" t="str">
        <f t="shared" si="2090"/>
        <v>E394</v>
      </c>
      <c r="P6231" s="318"/>
      <c r="T6231" s="19" t="s">
        <v>1260</v>
      </c>
    </row>
    <row r="6232" spans="1:20" s="19" customFormat="1" ht="15.75" outlineLevel="1" thickBot="1" x14ac:dyDescent="0.3">
      <c r="A6232" s="28" t="s">
        <v>1102</v>
      </c>
      <c r="C6232" s="20" t="s">
        <v>1237</v>
      </c>
      <c r="E6232" s="104" t="s">
        <v>1266</v>
      </c>
      <c r="F6232" s="29"/>
      <c r="G6232" s="30"/>
      <c r="H6232" s="41">
        <f>SUBTOTAL(9,H6220:H6231)</f>
        <v>6951.3599999999988</v>
      </c>
      <c r="I6232" s="29"/>
      <c r="J6232" s="30">
        <f t="shared" si="2078"/>
        <v>0</v>
      </c>
      <c r="K6232" s="41">
        <f>SUBTOTAL(9,K6220:K6231)</f>
        <v>7011.7160000000013</v>
      </c>
      <c r="L6232" s="41">
        <f t="shared" si="2091"/>
        <v>60.36</v>
      </c>
      <c r="O6232" s="32" t="str">
        <f>LEFT(A6232,5)</f>
        <v>E3940</v>
      </c>
      <c r="P6232" s="318">
        <f>-L6232/2</f>
        <v>-30.18</v>
      </c>
    </row>
    <row r="6233" spans="1:20" ht="15.75" outlineLevel="2" thickTop="1" x14ac:dyDescent="0.25">
      <c r="A6233" t="s">
        <v>500</v>
      </c>
      <c r="B6233" t="str">
        <f t="shared" ref="B6233:B6244" si="2092">CONCATENATE(A6233,"-",MONTH(E6233))</f>
        <v>E3940 GEN Tools/Garage,  MTF OP-1</v>
      </c>
      <c r="C6233" s="19" t="s">
        <v>1230</v>
      </c>
      <c r="E6233" s="27">
        <v>43131</v>
      </c>
      <c r="F6233" s="249">
        <v>49485.85</v>
      </c>
      <c r="G6233" s="67">
        <v>0.05</v>
      </c>
      <c r="H6233" s="250">
        <v>206.19</v>
      </c>
      <c r="I6233" s="249">
        <f t="shared" ref="I6233:I6244" si="2093">VLOOKUP(CONCATENATE(A6233,"-12"),$B$6:$F$7816,5,FALSE)</f>
        <v>49485.85</v>
      </c>
      <c r="J6233" s="67">
        <f t="shared" si="2078"/>
        <v>0.05</v>
      </c>
      <c r="K6233" s="259">
        <f t="shared" ref="K6233:K6244" si="2094">I6233*J6233/12</f>
        <v>206.19104166666668</v>
      </c>
      <c r="L6233" s="250">
        <f t="shared" si="2091"/>
        <v>0</v>
      </c>
      <c r="M6233" s="19" t="s">
        <v>1260</v>
      </c>
      <c r="O6233" s="32" t="str">
        <f t="shared" ref="O6233:O6244" si="2095">LEFT(A6233,4)</f>
        <v>E394</v>
      </c>
      <c r="P6233" s="318"/>
      <c r="T6233" s="19" t="s">
        <v>1260</v>
      </c>
    </row>
    <row r="6234" spans="1:20" outlineLevel="2" x14ac:dyDescent="0.25">
      <c r="A6234" t="s">
        <v>500</v>
      </c>
      <c r="B6234" t="str">
        <f t="shared" si="2092"/>
        <v>E3940 GEN Tools/Garage,  MTF OP-2</v>
      </c>
      <c r="C6234" s="19" t="s">
        <v>1230</v>
      </c>
      <c r="E6234" s="27">
        <v>43159</v>
      </c>
      <c r="F6234" s="249">
        <v>49485.85</v>
      </c>
      <c r="G6234" s="67">
        <v>0.05</v>
      </c>
      <c r="H6234" s="250">
        <v>206.19</v>
      </c>
      <c r="I6234" s="249">
        <f t="shared" si="2093"/>
        <v>49485.85</v>
      </c>
      <c r="J6234" s="67">
        <f t="shared" si="2078"/>
        <v>0.05</v>
      </c>
      <c r="K6234" s="259">
        <f t="shared" si="2094"/>
        <v>206.19104166666668</v>
      </c>
      <c r="L6234" s="250">
        <f t="shared" si="2091"/>
        <v>0</v>
      </c>
      <c r="M6234" s="19" t="s">
        <v>1260</v>
      </c>
      <c r="O6234" s="32" t="str">
        <f t="shared" si="2095"/>
        <v>E394</v>
      </c>
      <c r="P6234" s="318"/>
      <c r="T6234" s="19" t="s">
        <v>1260</v>
      </c>
    </row>
    <row r="6235" spans="1:20" outlineLevel="2" x14ac:dyDescent="0.25">
      <c r="A6235" t="s">
        <v>500</v>
      </c>
      <c r="B6235" t="str">
        <f t="shared" si="2092"/>
        <v>E3940 GEN Tools/Garage,  MTF OP-3</v>
      </c>
      <c r="C6235" s="19" t="s">
        <v>1230</v>
      </c>
      <c r="E6235" s="27">
        <v>43190</v>
      </c>
      <c r="F6235" s="249">
        <v>49485.85</v>
      </c>
      <c r="G6235" s="67">
        <v>0.05</v>
      </c>
      <c r="H6235" s="250">
        <v>206.19</v>
      </c>
      <c r="I6235" s="249">
        <f t="shared" si="2093"/>
        <v>49485.85</v>
      </c>
      <c r="J6235" s="67">
        <f t="shared" si="2078"/>
        <v>0.05</v>
      </c>
      <c r="K6235" s="259">
        <f t="shared" si="2094"/>
        <v>206.19104166666668</v>
      </c>
      <c r="L6235" s="250">
        <f t="shared" si="2091"/>
        <v>0</v>
      </c>
      <c r="M6235" s="19" t="s">
        <v>1260</v>
      </c>
      <c r="O6235" s="32" t="str">
        <f t="shared" si="2095"/>
        <v>E394</v>
      </c>
      <c r="P6235" s="318"/>
      <c r="T6235" s="19" t="s">
        <v>1260</v>
      </c>
    </row>
    <row r="6236" spans="1:20" outlineLevel="2" x14ac:dyDescent="0.25">
      <c r="A6236" t="s">
        <v>500</v>
      </c>
      <c r="B6236" t="str">
        <f t="shared" si="2092"/>
        <v>E3940 GEN Tools/Garage,  MTF OP-4</v>
      </c>
      <c r="C6236" s="19" t="s">
        <v>1230</v>
      </c>
      <c r="E6236" s="27">
        <v>43220</v>
      </c>
      <c r="F6236" s="249">
        <v>49485.85</v>
      </c>
      <c r="G6236" s="67">
        <v>0.05</v>
      </c>
      <c r="H6236" s="250">
        <v>206.19</v>
      </c>
      <c r="I6236" s="249">
        <f t="shared" si="2093"/>
        <v>49485.85</v>
      </c>
      <c r="J6236" s="67">
        <f t="shared" si="2078"/>
        <v>0.05</v>
      </c>
      <c r="K6236" s="259">
        <f t="shared" si="2094"/>
        <v>206.19104166666668</v>
      </c>
      <c r="L6236" s="250">
        <f t="shared" si="2091"/>
        <v>0</v>
      </c>
      <c r="M6236" s="19" t="s">
        <v>1260</v>
      </c>
      <c r="O6236" s="32" t="str">
        <f t="shared" si="2095"/>
        <v>E394</v>
      </c>
      <c r="P6236" s="318"/>
      <c r="T6236" s="19" t="s">
        <v>1260</v>
      </c>
    </row>
    <row r="6237" spans="1:20" outlineLevel="2" x14ac:dyDescent="0.25">
      <c r="A6237" t="s">
        <v>500</v>
      </c>
      <c r="B6237" t="str">
        <f t="shared" si="2092"/>
        <v>E3940 GEN Tools/Garage,  MTF OP-5</v>
      </c>
      <c r="C6237" s="19" t="s">
        <v>1230</v>
      </c>
      <c r="E6237" s="27">
        <v>43251</v>
      </c>
      <c r="F6237" s="249">
        <v>49485.85</v>
      </c>
      <c r="G6237" s="67">
        <v>0.05</v>
      </c>
      <c r="H6237" s="250">
        <v>206.19</v>
      </c>
      <c r="I6237" s="249">
        <f t="shared" si="2093"/>
        <v>49485.85</v>
      </c>
      <c r="J6237" s="67">
        <f t="shared" si="2078"/>
        <v>0.05</v>
      </c>
      <c r="K6237" s="259">
        <f t="shared" si="2094"/>
        <v>206.19104166666668</v>
      </c>
      <c r="L6237" s="250">
        <f t="shared" si="2091"/>
        <v>0</v>
      </c>
      <c r="M6237" s="19" t="s">
        <v>1260</v>
      </c>
      <c r="O6237" s="32" t="str">
        <f t="shared" si="2095"/>
        <v>E394</v>
      </c>
      <c r="P6237" s="318"/>
      <c r="T6237" s="19" t="s">
        <v>1260</v>
      </c>
    </row>
    <row r="6238" spans="1:20" outlineLevel="2" x14ac:dyDescent="0.25">
      <c r="A6238" t="s">
        <v>500</v>
      </c>
      <c r="B6238" t="str">
        <f t="shared" si="2092"/>
        <v>E3940 GEN Tools/Garage,  MTF OP-6</v>
      </c>
      <c r="C6238" s="19" t="s">
        <v>1230</v>
      </c>
      <c r="E6238" s="27">
        <v>43281</v>
      </c>
      <c r="F6238" s="249">
        <v>49485.85</v>
      </c>
      <c r="G6238" s="67">
        <v>0.05</v>
      </c>
      <c r="H6238" s="250">
        <v>206.19</v>
      </c>
      <c r="I6238" s="249">
        <f t="shared" si="2093"/>
        <v>49485.85</v>
      </c>
      <c r="J6238" s="67">
        <f t="shared" si="2078"/>
        <v>0.05</v>
      </c>
      <c r="K6238" s="259">
        <f t="shared" si="2094"/>
        <v>206.19104166666668</v>
      </c>
      <c r="L6238" s="250">
        <f t="shared" si="2091"/>
        <v>0</v>
      </c>
      <c r="M6238" s="19" t="s">
        <v>1260</v>
      </c>
      <c r="O6238" s="32" t="str">
        <f t="shared" si="2095"/>
        <v>E394</v>
      </c>
      <c r="P6238" s="318"/>
      <c r="T6238" s="19" t="s">
        <v>1260</v>
      </c>
    </row>
    <row r="6239" spans="1:20" outlineLevel="2" x14ac:dyDescent="0.25">
      <c r="A6239" t="s">
        <v>500</v>
      </c>
      <c r="B6239" t="str">
        <f t="shared" si="2092"/>
        <v>E3940 GEN Tools/Garage,  MTF OP-7</v>
      </c>
      <c r="C6239" s="19" t="s">
        <v>1230</v>
      </c>
      <c r="E6239" s="27">
        <v>43312</v>
      </c>
      <c r="F6239" s="249">
        <v>49485.85</v>
      </c>
      <c r="G6239" s="67">
        <v>0.05</v>
      </c>
      <c r="H6239" s="250">
        <v>206.19</v>
      </c>
      <c r="I6239" s="249">
        <f t="shared" si="2093"/>
        <v>49485.85</v>
      </c>
      <c r="J6239" s="67">
        <f t="shared" si="2078"/>
        <v>0.05</v>
      </c>
      <c r="K6239" s="259">
        <f t="shared" si="2094"/>
        <v>206.19104166666668</v>
      </c>
      <c r="L6239" s="250">
        <f t="shared" si="2091"/>
        <v>0</v>
      </c>
      <c r="M6239" s="19" t="s">
        <v>1260</v>
      </c>
      <c r="O6239" s="32" t="str">
        <f t="shared" si="2095"/>
        <v>E394</v>
      </c>
      <c r="P6239" s="318"/>
      <c r="T6239" s="19" t="s">
        <v>1260</v>
      </c>
    </row>
    <row r="6240" spans="1:20" outlineLevel="2" x14ac:dyDescent="0.25">
      <c r="A6240" t="s">
        <v>500</v>
      </c>
      <c r="B6240" t="str">
        <f t="shared" si="2092"/>
        <v>E3940 GEN Tools/Garage,  MTF OP-8</v>
      </c>
      <c r="C6240" s="19" t="s">
        <v>1230</v>
      </c>
      <c r="E6240" s="27">
        <v>43343</v>
      </c>
      <c r="F6240" s="249">
        <v>49485.85</v>
      </c>
      <c r="G6240" s="67">
        <v>0.05</v>
      </c>
      <c r="H6240" s="250">
        <v>206.19</v>
      </c>
      <c r="I6240" s="249">
        <f t="shared" si="2093"/>
        <v>49485.85</v>
      </c>
      <c r="J6240" s="67">
        <f t="shared" si="2078"/>
        <v>0.05</v>
      </c>
      <c r="K6240" s="259">
        <f t="shared" si="2094"/>
        <v>206.19104166666668</v>
      </c>
      <c r="L6240" s="250">
        <f t="shared" si="2091"/>
        <v>0</v>
      </c>
      <c r="M6240" s="19" t="s">
        <v>1260</v>
      </c>
      <c r="O6240" s="32" t="str">
        <f t="shared" si="2095"/>
        <v>E394</v>
      </c>
      <c r="P6240" s="318"/>
      <c r="T6240" s="19" t="s">
        <v>1260</v>
      </c>
    </row>
    <row r="6241" spans="1:20" outlineLevel="2" x14ac:dyDescent="0.25">
      <c r="A6241" t="s">
        <v>500</v>
      </c>
      <c r="B6241" t="str">
        <f t="shared" si="2092"/>
        <v>E3940 GEN Tools/Garage,  MTF OP-9</v>
      </c>
      <c r="C6241" s="19" t="s">
        <v>1230</v>
      </c>
      <c r="E6241" s="27">
        <v>43373</v>
      </c>
      <c r="F6241" s="249">
        <v>49485.85</v>
      </c>
      <c r="G6241" s="67">
        <v>0.05</v>
      </c>
      <c r="H6241" s="250">
        <v>206.19</v>
      </c>
      <c r="I6241" s="249">
        <f t="shared" si="2093"/>
        <v>49485.85</v>
      </c>
      <c r="J6241" s="67">
        <f t="shared" si="2078"/>
        <v>0.05</v>
      </c>
      <c r="K6241" s="259">
        <f t="shared" si="2094"/>
        <v>206.19104166666668</v>
      </c>
      <c r="L6241" s="250">
        <f t="shared" si="2091"/>
        <v>0</v>
      </c>
      <c r="M6241" s="19" t="s">
        <v>1260</v>
      </c>
      <c r="O6241" s="32" t="str">
        <f t="shared" si="2095"/>
        <v>E394</v>
      </c>
      <c r="P6241" s="318"/>
      <c r="T6241" s="19" t="s">
        <v>1260</v>
      </c>
    </row>
    <row r="6242" spans="1:20" outlineLevel="2" x14ac:dyDescent="0.25">
      <c r="A6242" t="s">
        <v>500</v>
      </c>
      <c r="B6242" t="str">
        <f t="shared" si="2092"/>
        <v>E3940 GEN Tools/Garage,  MTF OP-10</v>
      </c>
      <c r="C6242" s="19" t="s">
        <v>1230</v>
      </c>
      <c r="E6242" s="27">
        <v>43404</v>
      </c>
      <c r="F6242" s="249">
        <v>49485.85</v>
      </c>
      <c r="G6242" s="67">
        <v>0.05</v>
      </c>
      <c r="H6242" s="250">
        <v>206.19</v>
      </c>
      <c r="I6242" s="249">
        <f t="shared" si="2093"/>
        <v>49485.85</v>
      </c>
      <c r="J6242" s="67">
        <f t="shared" si="2078"/>
        <v>0.05</v>
      </c>
      <c r="K6242" s="259">
        <f t="shared" si="2094"/>
        <v>206.19104166666668</v>
      </c>
      <c r="L6242" s="250">
        <f t="shared" si="2091"/>
        <v>0</v>
      </c>
      <c r="M6242" s="19" t="s">
        <v>1260</v>
      </c>
      <c r="O6242" s="32" t="str">
        <f t="shared" si="2095"/>
        <v>E394</v>
      </c>
      <c r="P6242" s="318"/>
      <c r="T6242" s="19" t="s">
        <v>1260</v>
      </c>
    </row>
    <row r="6243" spans="1:20" outlineLevel="2" x14ac:dyDescent="0.25">
      <c r="A6243" t="s">
        <v>500</v>
      </c>
      <c r="B6243" t="str">
        <f t="shared" si="2092"/>
        <v>E3940 GEN Tools/Garage,  MTF OP-11</v>
      </c>
      <c r="C6243" s="19" t="s">
        <v>1230</v>
      </c>
      <c r="E6243" s="27">
        <v>43434</v>
      </c>
      <c r="F6243" s="249">
        <v>49485.85</v>
      </c>
      <c r="G6243" s="67">
        <v>0.05</v>
      </c>
      <c r="H6243" s="250">
        <v>206.19</v>
      </c>
      <c r="I6243" s="249">
        <f t="shared" si="2093"/>
        <v>49485.85</v>
      </c>
      <c r="J6243" s="67">
        <f t="shared" si="2078"/>
        <v>0.05</v>
      </c>
      <c r="K6243" s="259">
        <f t="shared" si="2094"/>
        <v>206.19104166666668</v>
      </c>
      <c r="L6243" s="250">
        <f t="shared" si="2091"/>
        <v>0</v>
      </c>
      <c r="M6243" s="19" t="s">
        <v>1260</v>
      </c>
      <c r="O6243" s="32" t="str">
        <f t="shared" si="2095"/>
        <v>E394</v>
      </c>
      <c r="P6243" s="318"/>
      <c r="T6243" s="19" t="s">
        <v>1260</v>
      </c>
    </row>
    <row r="6244" spans="1:20" outlineLevel="2" x14ac:dyDescent="0.25">
      <c r="A6244" t="s">
        <v>500</v>
      </c>
      <c r="B6244" t="str">
        <f t="shared" si="2092"/>
        <v>E3940 GEN Tools/Garage,  MTF OP-12</v>
      </c>
      <c r="C6244" s="19" t="s">
        <v>1230</v>
      </c>
      <c r="E6244" s="27">
        <v>43465</v>
      </c>
      <c r="F6244" s="249">
        <v>49485.85</v>
      </c>
      <c r="G6244" s="67">
        <v>0.05</v>
      </c>
      <c r="H6244" s="250">
        <v>206.19</v>
      </c>
      <c r="I6244" s="249">
        <f t="shared" si="2093"/>
        <v>49485.85</v>
      </c>
      <c r="J6244" s="67">
        <f t="shared" si="2078"/>
        <v>0.05</v>
      </c>
      <c r="K6244" s="259">
        <f t="shared" si="2094"/>
        <v>206.19104166666668</v>
      </c>
      <c r="L6244" s="250">
        <f t="shared" si="2091"/>
        <v>0</v>
      </c>
      <c r="M6244" s="19" t="s">
        <v>1260</v>
      </c>
      <c r="O6244" s="32" t="str">
        <f t="shared" si="2095"/>
        <v>E394</v>
      </c>
      <c r="P6244" s="318"/>
      <c r="T6244" s="19" t="s">
        <v>1260</v>
      </c>
    </row>
    <row r="6245" spans="1:20" s="19" customFormat="1" ht="15.75" outlineLevel="1" thickBot="1" x14ac:dyDescent="0.3">
      <c r="A6245" s="28" t="s">
        <v>1103</v>
      </c>
      <c r="C6245" s="20" t="s">
        <v>1237</v>
      </c>
      <c r="E6245" s="104" t="s">
        <v>1266</v>
      </c>
      <c r="F6245" s="29"/>
      <c r="G6245" s="30"/>
      <c r="H6245" s="41">
        <f>SUBTOTAL(9,H6233:H6244)</f>
        <v>2474.2800000000002</v>
      </c>
      <c r="I6245" s="29"/>
      <c r="J6245" s="30">
        <f t="shared" si="2078"/>
        <v>0</v>
      </c>
      <c r="K6245" s="41">
        <f>SUBTOTAL(9,K6233:K6244)</f>
        <v>2474.2924999999996</v>
      </c>
      <c r="L6245" s="41">
        <f t="shared" si="2091"/>
        <v>0.01</v>
      </c>
      <c r="O6245" s="32" t="str">
        <f>LEFT(A6245,5)</f>
        <v>E3940</v>
      </c>
      <c r="P6245" s="318">
        <f>-L6245/2</f>
        <v>-5.0000000000000001E-3</v>
      </c>
    </row>
    <row r="6246" spans="1:20" ht="15.75" outlineLevel="2" thickTop="1" x14ac:dyDescent="0.25">
      <c r="A6246" t="s">
        <v>501</v>
      </c>
      <c r="B6246" t="str">
        <f t="shared" ref="B6246:B6257" si="2096">CONCATENATE(A6246,"-",MONTH(E6246))</f>
        <v>E3940 GEN Tools/Garage, MTF new-1</v>
      </c>
      <c r="C6246" s="19" t="s">
        <v>1230</v>
      </c>
      <c r="E6246" s="27">
        <v>43131</v>
      </c>
      <c r="F6246" s="249">
        <v>0</v>
      </c>
      <c r="G6246" s="67">
        <v>0.05</v>
      </c>
      <c r="H6246" s="250">
        <v>0</v>
      </c>
      <c r="I6246" s="249">
        <f t="shared" ref="I6246:I6257" si="2097">VLOOKUP(CONCATENATE(A6246,"-12"),$B$6:$F$7816,5,FALSE)</f>
        <v>0</v>
      </c>
      <c r="J6246" s="67">
        <f t="shared" si="2078"/>
        <v>0.05</v>
      </c>
      <c r="K6246" s="259">
        <f t="shared" ref="K6246:K6257" si="2098">I6246*J6246/12</f>
        <v>0</v>
      </c>
      <c r="L6246" s="250">
        <f t="shared" si="2091"/>
        <v>0</v>
      </c>
      <c r="M6246" s="19" t="s">
        <v>1260</v>
      </c>
      <c r="O6246" s="32" t="str">
        <f t="shared" ref="O6246:O6257" si="2099">LEFT(A6246,4)</f>
        <v>E394</v>
      </c>
      <c r="P6246" s="318"/>
      <c r="T6246" s="19" t="s">
        <v>1260</v>
      </c>
    </row>
    <row r="6247" spans="1:20" outlineLevel="2" x14ac:dyDescent="0.25">
      <c r="A6247" t="s">
        <v>501</v>
      </c>
      <c r="B6247" t="str">
        <f t="shared" si="2096"/>
        <v>E3940 GEN Tools/Garage, MTF new-2</v>
      </c>
      <c r="C6247" s="19" t="s">
        <v>1230</v>
      </c>
      <c r="E6247" s="27">
        <v>43159</v>
      </c>
      <c r="F6247" s="249">
        <v>0</v>
      </c>
      <c r="G6247" s="67">
        <v>0.05</v>
      </c>
      <c r="H6247" s="250">
        <v>0</v>
      </c>
      <c r="I6247" s="249">
        <f t="shared" si="2097"/>
        <v>0</v>
      </c>
      <c r="J6247" s="67">
        <f t="shared" si="2078"/>
        <v>0.05</v>
      </c>
      <c r="K6247" s="259">
        <f t="shared" si="2098"/>
        <v>0</v>
      </c>
      <c r="L6247" s="250">
        <f t="shared" si="2091"/>
        <v>0</v>
      </c>
      <c r="M6247" s="19" t="s">
        <v>1260</v>
      </c>
      <c r="O6247" s="32" t="str">
        <f t="shared" si="2099"/>
        <v>E394</v>
      </c>
      <c r="P6247" s="318"/>
      <c r="T6247" s="19" t="s">
        <v>1260</v>
      </c>
    </row>
    <row r="6248" spans="1:20" outlineLevel="2" x14ac:dyDescent="0.25">
      <c r="A6248" t="s">
        <v>501</v>
      </c>
      <c r="B6248" t="str">
        <f t="shared" si="2096"/>
        <v>E3940 GEN Tools/Garage, MTF new-3</v>
      </c>
      <c r="C6248" s="19" t="s">
        <v>1230</v>
      </c>
      <c r="E6248" s="27">
        <v>43190</v>
      </c>
      <c r="F6248" s="249">
        <v>0</v>
      </c>
      <c r="G6248" s="67">
        <v>0.05</v>
      </c>
      <c r="H6248" s="250">
        <v>0</v>
      </c>
      <c r="I6248" s="249">
        <f t="shared" si="2097"/>
        <v>0</v>
      </c>
      <c r="J6248" s="67">
        <f t="shared" si="2078"/>
        <v>0.05</v>
      </c>
      <c r="K6248" s="259">
        <f t="shared" si="2098"/>
        <v>0</v>
      </c>
      <c r="L6248" s="250">
        <f t="shared" si="2091"/>
        <v>0</v>
      </c>
      <c r="M6248" s="19" t="s">
        <v>1260</v>
      </c>
      <c r="O6248" s="32" t="str">
        <f t="shared" si="2099"/>
        <v>E394</v>
      </c>
      <c r="P6248" s="318"/>
      <c r="T6248" s="19" t="s">
        <v>1260</v>
      </c>
    </row>
    <row r="6249" spans="1:20" outlineLevel="2" x14ac:dyDescent="0.25">
      <c r="A6249" t="s">
        <v>501</v>
      </c>
      <c r="B6249" t="str">
        <f t="shared" si="2096"/>
        <v>E3940 GEN Tools/Garage, MTF new-4</v>
      </c>
      <c r="C6249" s="19" t="s">
        <v>1230</v>
      </c>
      <c r="E6249" s="27">
        <v>43220</v>
      </c>
      <c r="F6249" s="249">
        <v>0</v>
      </c>
      <c r="G6249" s="67">
        <v>0.05</v>
      </c>
      <c r="H6249" s="250">
        <v>0</v>
      </c>
      <c r="I6249" s="249">
        <f t="shared" si="2097"/>
        <v>0</v>
      </c>
      <c r="J6249" s="67">
        <f t="shared" si="2078"/>
        <v>0.05</v>
      </c>
      <c r="K6249" s="259">
        <f t="shared" si="2098"/>
        <v>0</v>
      </c>
      <c r="L6249" s="250">
        <f t="shared" si="2091"/>
        <v>0</v>
      </c>
      <c r="M6249" s="19" t="s">
        <v>1260</v>
      </c>
      <c r="O6249" s="32" t="str">
        <f t="shared" si="2099"/>
        <v>E394</v>
      </c>
      <c r="P6249" s="318"/>
      <c r="T6249" s="19" t="s">
        <v>1260</v>
      </c>
    </row>
    <row r="6250" spans="1:20" outlineLevel="2" x14ac:dyDescent="0.25">
      <c r="A6250" t="s">
        <v>501</v>
      </c>
      <c r="B6250" t="str">
        <f t="shared" si="2096"/>
        <v>E3940 GEN Tools/Garage, MTF new-5</v>
      </c>
      <c r="C6250" s="19" t="s">
        <v>1230</v>
      </c>
      <c r="E6250" s="27">
        <v>43251</v>
      </c>
      <c r="F6250" s="249">
        <v>0</v>
      </c>
      <c r="G6250" s="67">
        <v>0.05</v>
      </c>
      <c r="H6250" s="250">
        <v>0</v>
      </c>
      <c r="I6250" s="249">
        <f t="shared" si="2097"/>
        <v>0</v>
      </c>
      <c r="J6250" s="67">
        <f t="shared" si="2078"/>
        <v>0.05</v>
      </c>
      <c r="K6250" s="259">
        <f t="shared" si="2098"/>
        <v>0</v>
      </c>
      <c r="L6250" s="250">
        <f t="shared" si="2091"/>
        <v>0</v>
      </c>
      <c r="M6250" s="19" t="s">
        <v>1260</v>
      </c>
      <c r="O6250" s="32" t="str">
        <f t="shared" si="2099"/>
        <v>E394</v>
      </c>
      <c r="P6250" s="318"/>
      <c r="T6250" s="19" t="s">
        <v>1260</v>
      </c>
    </row>
    <row r="6251" spans="1:20" outlineLevel="2" x14ac:dyDescent="0.25">
      <c r="A6251" t="s">
        <v>501</v>
      </c>
      <c r="B6251" t="str">
        <f t="shared" si="2096"/>
        <v>E3940 GEN Tools/Garage, MTF new-6</v>
      </c>
      <c r="C6251" s="19" t="s">
        <v>1230</v>
      </c>
      <c r="E6251" s="27">
        <v>43281</v>
      </c>
      <c r="F6251" s="249">
        <v>0</v>
      </c>
      <c r="G6251" s="67">
        <v>0.05</v>
      </c>
      <c r="H6251" s="250">
        <v>0</v>
      </c>
      <c r="I6251" s="249">
        <f t="shared" si="2097"/>
        <v>0</v>
      </c>
      <c r="J6251" s="67">
        <f t="shared" si="2078"/>
        <v>0.05</v>
      </c>
      <c r="K6251" s="259">
        <f t="shared" si="2098"/>
        <v>0</v>
      </c>
      <c r="L6251" s="250">
        <f t="shared" si="2091"/>
        <v>0</v>
      </c>
      <c r="M6251" s="19" t="s">
        <v>1260</v>
      </c>
      <c r="O6251" s="32" t="str">
        <f t="shared" si="2099"/>
        <v>E394</v>
      </c>
      <c r="P6251" s="318"/>
      <c r="T6251" s="19" t="s">
        <v>1260</v>
      </c>
    </row>
    <row r="6252" spans="1:20" outlineLevel="2" x14ac:dyDescent="0.25">
      <c r="A6252" t="s">
        <v>501</v>
      </c>
      <c r="B6252" t="str">
        <f t="shared" si="2096"/>
        <v>E3940 GEN Tools/Garage, MTF new-7</v>
      </c>
      <c r="C6252" s="19" t="s">
        <v>1230</v>
      </c>
      <c r="E6252" s="27">
        <v>43312</v>
      </c>
      <c r="F6252" s="249">
        <v>0</v>
      </c>
      <c r="G6252" s="67">
        <v>0.05</v>
      </c>
      <c r="H6252" s="250">
        <v>0</v>
      </c>
      <c r="I6252" s="249">
        <f t="shared" si="2097"/>
        <v>0</v>
      </c>
      <c r="J6252" s="67">
        <f t="shared" si="2078"/>
        <v>0.05</v>
      </c>
      <c r="K6252" s="259">
        <f t="shared" si="2098"/>
        <v>0</v>
      </c>
      <c r="L6252" s="250">
        <f t="shared" si="2091"/>
        <v>0</v>
      </c>
      <c r="M6252" s="19" t="s">
        <v>1260</v>
      </c>
      <c r="O6252" s="32" t="str">
        <f t="shared" si="2099"/>
        <v>E394</v>
      </c>
      <c r="P6252" s="318"/>
      <c r="T6252" s="19" t="s">
        <v>1260</v>
      </c>
    </row>
    <row r="6253" spans="1:20" outlineLevel="2" x14ac:dyDescent="0.25">
      <c r="A6253" t="s">
        <v>501</v>
      </c>
      <c r="B6253" t="str">
        <f t="shared" si="2096"/>
        <v>E3940 GEN Tools/Garage, MTF new-8</v>
      </c>
      <c r="C6253" s="19" t="s">
        <v>1230</v>
      </c>
      <c r="E6253" s="27">
        <v>43343</v>
      </c>
      <c r="F6253" s="249">
        <v>0</v>
      </c>
      <c r="G6253" s="67">
        <v>0.05</v>
      </c>
      <c r="H6253" s="250">
        <v>0</v>
      </c>
      <c r="I6253" s="249">
        <f t="shared" si="2097"/>
        <v>0</v>
      </c>
      <c r="J6253" s="67">
        <f t="shared" si="2078"/>
        <v>0.05</v>
      </c>
      <c r="K6253" s="259">
        <f t="shared" si="2098"/>
        <v>0</v>
      </c>
      <c r="L6253" s="250">
        <f t="shared" si="2091"/>
        <v>0</v>
      </c>
      <c r="M6253" s="19" t="s">
        <v>1260</v>
      </c>
      <c r="O6253" s="32" t="str">
        <f t="shared" si="2099"/>
        <v>E394</v>
      </c>
      <c r="P6253" s="318"/>
      <c r="T6253" s="19" t="s">
        <v>1260</v>
      </c>
    </row>
    <row r="6254" spans="1:20" outlineLevel="2" x14ac:dyDescent="0.25">
      <c r="A6254" t="s">
        <v>501</v>
      </c>
      <c r="B6254" t="str">
        <f t="shared" si="2096"/>
        <v>E3940 GEN Tools/Garage, MTF new-9</v>
      </c>
      <c r="C6254" s="19" t="s">
        <v>1230</v>
      </c>
      <c r="E6254" s="27">
        <v>43373</v>
      </c>
      <c r="F6254" s="249">
        <v>0</v>
      </c>
      <c r="G6254" s="67">
        <v>0.05</v>
      </c>
      <c r="H6254" s="250">
        <v>9484.2000000000007</v>
      </c>
      <c r="I6254" s="249">
        <f t="shared" si="2097"/>
        <v>0</v>
      </c>
      <c r="J6254" s="67">
        <f t="shared" ref="J6254:J6317" si="2100">G6254</f>
        <v>0.05</v>
      </c>
      <c r="K6254" s="259">
        <f t="shared" si="2098"/>
        <v>0</v>
      </c>
      <c r="L6254" s="250">
        <f t="shared" si="2091"/>
        <v>-9484.2000000000007</v>
      </c>
      <c r="M6254" s="19" t="s">
        <v>1260</v>
      </c>
      <c r="O6254" s="32" t="str">
        <f t="shared" si="2099"/>
        <v>E394</v>
      </c>
      <c r="P6254" s="318"/>
      <c r="T6254" s="19" t="s">
        <v>1260</v>
      </c>
    </row>
    <row r="6255" spans="1:20" outlineLevel="2" x14ac:dyDescent="0.25">
      <c r="A6255" t="s">
        <v>501</v>
      </c>
      <c r="B6255" t="str">
        <f t="shared" si="2096"/>
        <v>E3940 GEN Tools/Garage, MTF new-10</v>
      </c>
      <c r="C6255" s="19" t="s">
        <v>1230</v>
      </c>
      <c r="E6255" s="27">
        <v>43404</v>
      </c>
      <c r="F6255" s="249">
        <v>0</v>
      </c>
      <c r="G6255" s="67">
        <v>0.05</v>
      </c>
      <c r="H6255" s="250">
        <v>9484.2000000000007</v>
      </c>
      <c r="I6255" s="249">
        <f t="shared" si="2097"/>
        <v>0</v>
      </c>
      <c r="J6255" s="67">
        <f t="shared" si="2100"/>
        <v>0.05</v>
      </c>
      <c r="K6255" s="259">
        <f t="shared" si="2098"/>
        <v>0</v>
      </c>
      <c r="L6255" s="250">
        <f t="shared" si="2091"/>
        <v>-9484.2000000000007</v>
      </c>
      <c r="M6255" s="19" t="s">
        <v>1260</v>
      </c>
      <c r="O6255" s="32" t="str">
        <f t="shared" si="2099"/>
        <v>E394</v>
      </c>
      <c r="P6255" s="318"/>
      <c r="T6255" s="19" t="s">
        <v>1260</v>
      </c>
    </row>
    <row r="6256" spans="1:20" outlineLevel="2" x14ac:dyDescent="0.25">
      <c r="A6256" t="s">
        <v>501</v>
      </c>
      <c r="B6256" t="str">
        <f t="shared" si="2096"/>
        <v>E3940 GEN Tools/Garage, MTF new-11</v>
      </c>
      <c r="C6256" s="19" t="s">
        <v>1230</v>
      </c>
      <c r="E6256" s="27">
        <v>43434</v>
      </c>
      <c r="F6256" s="249">
        <v>0</v>
      </c>
      <c r="G6256" s="67">
        <v>0.05</v>
      </c>
      <c r="H6256" s="250">
        <v>9484.2000000000007</v>
      </c>
      <c r="I6256" s="249">
        <f t="shared" si="2097"/>
        <v>0</v>
      </c>
      <c r="J6256" s="67">
        <f t="shared" si="2100"/>
        <v>0.05</v>
      </c>
      <c r="K6256" s="259">
        <f t="shared" si="2098"/>
        <v>0</v>
      </c>
      <c r="L6256" s="250">
        <f t="shared" si="2091"/>
        <v>-9484.2000000000007</v>
      </c>
      <c r="M6256" s="19" t="s">
        <v>1260</v>
      </c>
      <c r="O6256" s="32" t="str">
        <f t="shared" si="2099"/>
        <v>E394</v>
      </c>
      <c r="P6256" s="318"/>
      <c r="T6256" s="19" t="s">
        <v>1260</v>
      </c>
    </row>
    <row r="6257" spans="1:20" outlineLevel="2" x14ac:dyDescent="0.25">
      <c r="A6257" t="s">
        <v>501</v>
      </c>
      <c r="B6257" t="str">
        <f t="shared" si="2096"/>
        <v>E3940 GEN Tools/Garage, MTF new-12</v>
      </c>
      <c r="C6257" s="19" t="s">
        <v>1230</v>
      </c>
      <c r="E6257" s="27">
        <v>43465</v>
      </c>
      <c r="F6257" s="249">
        <v>0</v>
      </c>
      <c r="G6257" s="67">
        <v>0.05</v>
      </c>
      <c r="H6257" s="250">
        <v>-28452.6</v>
      </c>
      <c r="I6257" s="249">
        <f t="shared" si="2097"/>
        <v>0</v>
      </c>
      <c r="J6257" s="67">
        <f t="shared" si="2100"/>
        <v>0.05</v>
      </c>
      <c r="K6257" s="259">
        <f t="shared" si="2098"/>
        <v>0</v>
      </c>
      <c r="L6257" s="250">
        <f t="shared" si="2091"/>
        <v>28452.6</v>
      </c>
      <c r="M6257" s="19" t="s">
        <v>1260</v>
      </c>
      <c r="O6257" s="32" t="str">
        <f t="shared" si="2099"/>
        <v>E394</v>
      </c>
      <c r="P6257" s="318"/>
      <c r="T6257" s="19" t="s">
        <v>1260</v>
      </c>
    </row>
    <row r="6258" spans="1:20" s="19" customFormat="1" ht="15.75" outlineLevel="1" thickBot="1" x14ac:dyDescent="0.3">
      <c r="A6258" s="28" t="s">
        <v>1104</v>
      </c>
      <c r="C6258" s="20" t="s">
        <v>1237</v>
      </c>
      <c r="E6258" s="104" t="s">
        <v>1266</v>
      </c>
      <c r="F6258" s="29"/>
      <c r="G6258" s="30"/>
      <c r="H6258" s="41">
        <f>SUBTOTAL(9,H6246:H6257)</f>
        <v>0</v>
      </c>
      <c r="I6258" s="29"/>
      <c r="J6258" s="30">
        <f t="shared" si="2100"/>
        <v>0</v>
      </c>
      <c r="K6258" s="41">
        <f>SUBTOTAL(9,K6246:K6257)</f>
        <v>0</v>
      </c>
      <c r="L6258" s="41">
        <f t="shared" si="2091"/>
        <v>0</v>
      </c>
      <c r="O6258" s="32" t="str">
        <f>LEFT(A6258,5)</f>
        <v>E3940</v>
      </c>
      <c r="P6258" s="318">
        <f>-L6258/2</f>
        <v>0</v>
      </c>
    </row>
    <row r="6259" spans="1:20" ht="15.75" outlineLevel="2" thickTop="1" x14ac:dyDescent="0.25">
      <c r="A6259" s="345" t="s">
        <v>502</v>
      </c>
      <c r="B6259" s="345" t="str">
        <f t="shared" ref="B6259:B6270" si="2101">CONCATENATE(A6259,"-",MONTH(E6259))</f>
        <v>E3940 GEN Tools/Garage/Shop, new-1</v>
      </c>
      <c r="C6259" s="345" t="s">
        <v>1230</v>
      </c>
      <c r="D6259" s="345"/>
      <c r="E6259" s="346">
        <v>43131</v>
      </c>
      <c r="F6259" s="347">
        <v>9579221.5199999996</v>
      </c>
      <c r="G6259" s="351">
        <v>0.05</v>
      </c>
      <c r="H6259" s="349">
        <v>39913.42</v>
      </c>
      <c r="I6259" s="347">
        <f t="shared" ref="I6259:I6270" si="2102">VLOOKUP(CONCATENATE(A6259,"-12"),$B$6:$F$7816,5,FALSE)</f>
        <v>11152310.98</v>
      </c>
      <c r="J6259" s="351">
        <f t="shared" si="2100"/>
        <v>0.05</v>
      </c>
      <c r="K6259" s="350">
        <f t="shared" ref="K6259:K6270" si="2103">$H$6270</f>
        <v>55952.160000000003</v>
      </c>
      <c r="L6259" s="349">
        <f t="shared" si="2091"/>
        <v>16038.74</v>
      </c>
      <c r="M6259" s="19" t="s">
        <v>1554</v>
      </c>
      <c r="O6259" s="32" t="str">
        <f t="shared" ref="O6259:O6270" si="2104">LEFT(A6259,4)</f>
        <v>E394</v>
      </c>
      <c r="P6259" s="318"/>
      <c r="T6259" s="19" t="s">
        <v>1260</v>
      </c>
    </row>
    <row r="6260" spans="1:20" outlineLevel="2" x14ac:dyDescent="0.25">
      <c r="A6260" s="345" t="s">
        <v>502</v>
      </c>
      <c r="B6260" s="345" t="str">
        <f t="shared" si="2101"/>
        <v>E3940 GEN Tools/Garage/Shop, new-2</v>
      </c>
      <c r="C6260" s="345" t="s">
        <v>1230</v>
      </c>
      <c r="D6260" s="345"/>
      <c r="E6260" s="346">
        <v>43159</v>
      </c>
      <c r="F6260" s="347">
        <v>9361962.25</v>
      </c>
      <c r="G6260" s="351">
        <v>0.05</v>
      </c>
      <c r="H6260" s="349">
        <v>39008.18</v>
      </c>
      <c r="I6260" s="347">
        <f t="shared" si="2102"/>
        <v>11152310.98</v>
      </c>
      <c r="J6260" s="351">
        <f t="shared" si="2100"/>
        <v>0.05</v>
      </c>
      <c r="K6260" s="350">
        <f t="shared" si="2103"/>
        <v>55952.160000000003</v>
      </c>
      <c r="L6260" s="349">
        <f t="shared" si="2091"/>
        <v>16943.98</v>
      </c>
      <c r="M6260" s="19" t="s">
        <v>1554</v>
      </c>
      <c r="O6260" s="32" t="str">
        <f t="shared" si="2104"/>
        <v>E394</v>
      </c>
      <c r="P6260" s="318"/>
      <c r="T6260" s="19" t="s">
        <v>1260</v>
      </c>
    </row>
    <row r="6261" spans="1:20" outlineLevel="2" x14ac:dyDescent="0.25">
      <c r="A6261" s="345" t="s">
        <v>502</v>
      </c>
      <c r="B6261" s="345" t="str">
        <f t="shared" si="2101"/>
        <v>E3940 GEN Tools/Garage/Shop, new-3</v>
      </c>
      <c r="C6261" s="345" t="s">
        <v>1230</v>
      </c>
      <c r="D6261" s="345"/>
      <c r="E6261" s="346">
        <v>43190</v>
      </c>
      <c r="F6261" s="347">
        <v>9364631.3800000008</v>
      </c>
      <c r="G6261" s="351">
        <v>0.05</v>
      </c>
      <c r="H6261" s="349">
        <v>39019.300000000003</v>
      </c>
      <c r="I6261" s="347">
        <f t="shared" si="2102"/>
        <v>11152310.98</v>
      </c>
      <c r="J6261" s="351">
        <f t="shared" si="2100"/>
        <v>0.05</v>
      </c>
      <c r="K6261" s="350">
        <f t="shared" si="2103"/>
        <v>55952.160000000003</v>
      </c>
      <c r="L6261" s="349">
        <f t="shared" si="2091"/>
        <v>16932.86</v>
      </c>
      <c r="M6261" s="19" t="s">
        <v>1554</v>
      </c>
      <c r="O6261" s="32" t="str">
        <f t="shared" si="2104"/>
        <v>E394</v>
      </c>
      <c r="P6261" s="318"/>
      <c r="T6261" s="19" t="s">
        <v>1260</v>
      </c>
    </row>
    <row r="6262" spans="1:20" outlineLevel="2" x14ac:dyDescent="0.25">
      <c r="A6262" s="345" t="s">
        <v>502</v>
      </c>
      <c r="B6262" s="345" t="str">
        <f t="shared" si="2101"/>
        <v>E3940 GEN Tools/Garage/Shop, new-4</v>
      </c>
      <c r="C6262" s="345" t="s">
        <v>1230</v>
      </c>
      <c r="D6262" s="345"/>
      <c r="E6262" s="346">
        <v>43220</v>
      </c>
      <c r="F6262" s="347">
        <v>9367312.0999999996</v>
      </c>
      <c r="G6262" s="351">
        <v>0.05</v>
      </c>
      <c r="H6262" s="349">
        <v>39030.47</v>
      </c>
      <c r="I6262" s="347">
        <f t="shared" si="2102"/>
        <v>11152310.98</v>
      </c>
      <c r="J6262" s="351">
        <f t="shared" si="2100"/>
        <v>0.05</v>
      </c>
      <c r="K6262" s="350">
        <f t="shared" si="2103"/>
        <v>55952.160000000003</v>
      </c>
      <c r="L6262" s="349">
        <f t="shared" si="2091"/>
        <v>16921.689999999999</v>
      </c>
      <c r="M6262" s="19" t="s">
        <v>1554</v>
      </c>
      <c r="O6262" s="32" t="str">
        <f t="shared" si="2104"/>
        <v>E394</v>
      </c>
      <c r="P6262" s="318"/>
      <c r="T6262" s="19" t="s">
        <v>1260</v>
      </c>
    </row>
    <row r="6263" spans="1:20" outlineLevel="2" x14ac:dyDescent="0.25">
      <c r="A6263" s="345" t="s">
        <v>502</v>
      </c>
      <c r="B6263" s="345" t="str">
        <f t="shared" si="2101"/>
        <v>E3940 GEN Tools/Garage/Shop, new-5</v>
      </c>
      <c r="C6263" s="345" t="s">
        <v>1230</v>
      </c>
      <c r="D6263" s="345"/>
      <c r="E6263" s="346">
        <v>43251</v>
      </c>
      <c r="F6263" s="347">
        <v>9367312.0999999996</v>
      </c>
      <c r="G6263" s="351">
        <v>0.05</v>
      </c>
      <c r="H6263" s="349">
        <v>39030.47</v>
      </c>
      <c r="I6263" s="347">
        <f t="shared" si="2102"/>
        <v>11152310.98</v>
      </c>
      <c r="J6263" s="351">
        <f t="shared" si="2100"/>
        <v>0.05</v>
      </c>
      <c r="K6263" s="350">
        <f t="shared" si="2103"/>
        <v>55952.160000000003</v>
      </c>
      <c r="L6263" s="349">
        <f t="shared" si="2091"/>
        <v>16921.689999999999</v>
      </c>
      <c r="M6263" s="19" t="s">
        <v>1554</v>
      </c>
      <c r="O6263" s="32" t="str">
        <f t="shared" si="2104"/>
        <v>E394</v>
      </c>
      <c r="P6263" s="318"/>
      <c r="T6263" s="19" t="s">
        <v>1260</v>
      </c>
    </row>
    <row r="6264" spans="1:20" outlineLevel="2" x14ac:dyDescent="0.25">
      <c r="A6264" s="345" t="s">
        <v>502</v>
      </c>
      <c r="B6264" s="345" t="str">
        <f t="shared" si="2101"/>
        <v>E3940 GEN Tools/Garage/Shop, new-6</v>
      </c>
      <c r="C6264" s="345" t="s">
        <v>1230</v>
      </c>
      <c r="D6264" s="345"/>
      <c r="E6264" s="346">
        <v>43281</v>
      </c>
      <c r="F6264" s="347">
        <v>9367312.0999999996</v>
      </c>
      <c r="G6264" s="351">
        <v>0.05</v>
      </c>
      <c r="H6264" s="349">
        <v>39030.47</v>
      </c>
      <c r="I6264" s="347">
        <f t="shared" si="2102"/>
        <v>11152310.98</v>
      </c>
      <c r="J6264" s="351">
        <f t="shared" si="2100"/>
        <v>0.05</v>
      </c>
      <c r="K6264" s="350">
        <f t="shared" si="2103"/>
        <v>55952.160000000003</v>
      </c>
      <c r="L6264" s="349">
        <f t="shared" si="2091"/>
        <v>16921.689999999999</v>
      </c>
      <c r="M6264" s="19" t="s">
        <v>1554</v>
      </c>
      <c r="O6264" s="32" t="str">
        <f t="shared" si="2104"/>
        <v>E394</v>
      </c>
      <c r="P6264" s="318"/>
      <c r="T6264" s="19" t="s">
        <v>1260</v>
      </c>
    </row>
    <row r="6265" spans="1:20" outlineLevel="2" x14ac:dyDescent="0.25">
      <c r="A6265" s="345" t="s">
        <v>502</v>
      </c>
      <c r="B6265" s="345" t="str">
        <f t="shared" si="2101"/>
        <v>E3940 GEN Tools/Garage/Shop, new-7</v>
      </c>
      <c r="C6265" s="345" t="s">
        <v>1230</v>
      </c>
      <c r="D6265" s="345"/>
      <c r="E6265" s="346">
        <v>43312</v>
      </c>
      <c r="F6265" s="347">
        <v>10130380.01</v>
      </c>
      <c r="G6265" s="351">
        <v>0.05</v>
      </c>
      <c r="H6265" s="349">
        <v>-32141.25</v>
      </c>
      <c r="I6265" s="347">
        <f t="shared" si="2102"/>
        <v>11152310.98</v>
      </c>
      <c r="J6265" s="351">
        <f t="shared" si="2100"/>
        <v>0.05</v>
      </c>
      <c r="K6265" s="350">
        <f t="shared" si="2103"/>
        <v>55952.160000000003</v>
      </c>
      <c r="L6265" s="349">
        <f t="shared" si="2091"/>
        <v>88093.41</v>
      </c>
      <c r="M6265" s="19" t="s">
        <v>1554</v>
      </c>
      <c r="O6265" s="32" t="str">
        <f t="shared" si="2104"/>
        <v>E394</v>
      </c>
      <c r="P6265" s="318"/>
      <c r="T6265" s="19" t="s">
        <v>1260</v>
      </c>
    </row>
    <row r="6266" spans="1:20" outlineLevel="2" x14ac:dyDescent="0.25">
      <c r="A6266" s="345" t="s">
        <v>502</v>
      </c>
      <c r="B6266" s="345" t="str">
        <f t="shared" si="2101"/>
        <v>E3940 GEN Tools/Garage/Shop, new-8</v>
      </c>
      <c r="C6266" s="345" t="s">
        <v>1230</v>
      </c>
      <c r="D6266" s="345"/>
      <c r="E6266" s="346">
        <v>43343</v>
      </c>
      <c r="F6266" s="347">
        <v>10130380.01</v>
      </c>
      <c r="G6266" s="351">
        <v>0.05</v>
      </c>
      <c r="H6266" s="349">
        <v>61178.32</v>
      </c>
      <c r="I6266" s="347">
        <f t="shared" si="2102"/>
        <v>11152310.98</v>
      </c>
      <c r="J6266" s="351">
        <f t="shared" si="2100"/>
        <v>0.05</v>
      </c>
      <c r="K6266" s="350">
        <f t="shared" si="2103"/>
        <v>55952.160000000003</v>
      </c>
      <c r="L6266" s="349">
        <f t="shared" si="2091"/>
        <v>-5226.16</v>
      </c>
      <c r="M6266" s="19" t="s">
        <v>1554</v>
      </c>
      <c r="O6266" s="32" t="str">
        <f t="shared" si="2104"/>
        <v>E394</v>
      </c>
      <c r="P6266" s="318"/>
      <c r="T6266" s="19" t="s">
        <v>1260</v>
      </c>
    </row>
    <row r="6267" spans="1:20" outlineLevel="2" x14ac:dyDescent="0.25">
      <c r="A6267" s="345" t="s">
        <v>502</v>
      </c>
      <c r="B6267" s="345" t="str">
        <f t="shared" si="2101"/>
        <v>E3940 GEN Tools/Garage/Shop, new-9</v>
      </c>
      <c r="C6267" s="345" t="s">
        <v>1230</v>
      </c>
      <c r="D6267" s="345"/>
      <c r="E6267" s="346">
        <v>43373</v>
      </c>
      <c r="F6267" s="347">
        <v>10128785.6</v>
      </c>
      <c r="G6267" s="351">
        <v>0.05</v>
      </c>
      <c r="H6267" s="349">
        <v>51687.47</v>
      </c>
      <c r="I6267" s="347">
        <f t="shared" si="2102"/>
        <v>11152310.98</v>
      </c>
      <c r="J6267" s="351">
        <f t="shared" si="2100"/>
        <v>0.05</v>
      </c>
      <c r="K6267" s="350">
        <f t="shared" si="2103"/>
        <v>55952.160000000003</v>
      </c>
      <c r="L6267" s="349">
        <f t="shared" si="2091"/>
        <v>4264.6899999999996</v>
      </c>
      <c r="M6267" s="19" t="s">
        <v>1554</v>
      </c>
      <c r="O6267" s="32" t="str">
        <f t="shared" si="2104"/>
        <v>E394</v>
      </c>
      <c r="P6267" s="318"/>
      <c r="T6267" s="19" t="s">
        <v>1260</v>
      </c>
    </row>
    <row r="6268" spans="1:20" outlineLevel="2" x14ac:dyDescent="0.25">
      <c r="A6268" s="345" t="s">
        <v>502</v>
      </c>
      <c r="B6268" s="345" t="str">
        <f t="shared" si="2101"/>
        <v>E3940 GEN Tools/Garage/Shop, new-10</v>
      </c>
      <c r="C6268" s="345" t="s">
        <v>1230</v>
      </c>
      <c r="D6268" s="345"/>
      <c r="E6268" s="346">
        <v>43404</v>
      </c>
      <c r="F6268" s="347">
        <v>10127191.18</v>
      </c>
      <c r="G6268" s="351">
        <v>0.05</v>
      </c>
      <c r="H6268" s="349">
        <v>51680.83</v>
      </c>
      <c r="I6268" s="347">
        <f t="shared" si="2102"/>
        <v>11152310.98</v>
      </c>
      <c r="J6268" s="351">
        <f t="shared" si="2100"/>
        <v>0.05</v>
      </c>
      <c r="K6268" s="350">
        <f t="shared" si="2103"/>
        <v>55952.160000000003</v>
      </c>
      <c r="L6268" s="349">
        <f t="shared" si="2091"/>
        <v>4271.33</v>
      </c>
      <c r="M6268" s="19" t="s">
        <v>1554</v>
      </c>
      <c r="O6268" s="32" t="str">
        <f t="shared" si="2104"/>
        <v>E394</v>
      </c>
      <c r="P6268" s="318"/>
      <c r="T6268" s="19" t="s">
        <v>1260</v>
      </c>
    </row>
    <row r="6269" spans="1:20" outlineLevel="2" x14ac:dyDescent="0.25">
      <c r="A6269" s="345" t="s">
        <v>502</v>
      </c>
      <c r="B6269" s="345" t="str">
        <f t="shared" si="2101"/>
        <v>E3940 GEN Tools/Garage/Shop, new-11</v>
      </c>
      <c r="C6269" s="345" t="s">
        <v>1230</v>
      </c>
      <c r="D6269" s="345"/>
      <c r="E6269" s="346">
        <v>43434</v>
      </c>
      <c r="F6269" s="347">
        <v>10134966.09</v>
      </c>
      <c r="G6269" s="351">
        <v>0.05</v>
      </c>
      <c r="H6269" s="349">
        <v>51713.229999999996</v>
      </c>
      <c r="I6269" s="347">
        <f t="shared" si="2102"/>
        <v>11152310.98</v>
      </c>
      <c r="J6269" s="351">
        <f t="shared" si="2100"/>
        <v>0.05</v>
      </c>
      <c r="K6269" s="350">
        <f t="shared" si="2103"/>
        <v>55952.160000000003</v>
      </c>
      <c r="L6269" s="349">
        <f t="shared" si="2091"/>
        <v>4238.93</v>
      </c>
      <c r="M6269" s="19" t="s">
        <v>1554</v>
      </c>
      <c r="O6269" s="32" t="str">
        <f t="shared" si="2104"/>
        <v>E394</v>
      </c>
      <c r="P6269" s="318"/>
      <c r="T6269" s="19" t="s">
        <v>1260</v>
      </c>
    </row>
    <row r="6270" spans="1:20" outlineLevel="2" x14ac:dyDescent="0.25">
      <c r="A6270" s="345" t="s">
        <v>502</v>
      </c>
      <c r="B6270" s="345" t="str">
        <f t="shared" si="2101"/>
        <v>E3940 GEN Tools/Garage/Shop, new-12</v>
      </c>
      <c r="C6270" s="345" t="s">
        <v>1230</v>
      </c>
      <c r="D6270" s="345"/>
      <c r="E6270" s="346">
        <v>43465</v>
      </c>
      <c r="F6270" s="347">
        <v>11152310.98</v>
      </c>
      <c r="G6270" s="351">
        <v>0.05</v>
      </c>
      <c r="H6270" s="349">
        <v>55952.160000000003</v>
      </c>
      <c r="I6270" s="347">
        <f t="shared" si="2102"/>
        <v>11152310.98</v>
      </c>
      <c r="J6270" s="351">
        <f t="shared" si="2100"/>
        <v>0.05</v>
      </c>
      <c r="K6270" s="350">
        <f t="shared" si="2103"/>
        <v>55952.160000000003</v>
      </c>
      <c r="L6270" s="349">
        <f t="shared" si="2091"/>
        <v>0</v>
      </c>
      <c r="M6270" s="19" t="s">
        <v>1554</v>
      </c>
      <c r="O6270" s="32" t="str">
        <f t="shared" si="2104"/>
        <v>E394</v>
      </c>
      <c r="P6270" s="318"/>
      <c r="T6270" s="19" t="s">
        <v>1260</v>
      </c>
    </row>
    <row r="6271" spans="1:20" s="19" customFormat="1" ht="15.75" outlineLevel="1" thickBot="1" x14ac:dyDescent="0.3">
      <c r="A6271" s="28" t="s">
        <v>1105</v>
      </c>
      <c r="C6271" s="20" t="s">
        <v>1237</v>
      </c>
      <c r="E6271" s="104" t="s">
        <v>1266</v>
      </c>
      <c r="F6271" s="29"/>
      <c r="G6271" s="30"/>
      <c r="H6271" s="41">
        <f>SUBTOTAL(9,H6259:H6270)</f>
        <v>475103.06999999995</v>
      </c>
      <c r="I6271" s="29"/>
      <c r="J6271" s="30">
        <f t="shared" si="2100"/>
        <v>0</v>
      </c>
      <c r="K6271" s="41">
        <f>SUBTOTAL(9,K6259:K6270)</f>
        <v>671425.92000000027</v>
      </c>
      <c r="L6271" s="41">
        <f t="shared" si="2091"/>
        <v>196322.85</v>
      </c>
      <c r="O6271" s="32" t="str">
        <f>LEFT(A6271,5)</f>
        <v>E3940</v>
      </c>
      <c r="P6271" s="318">
        <f>-L6271/2</f>
        <v>-98161.425000000003</v>
      </c>
    </row>
    <row r="6272" spans="1:20" ht="15.75" outlineLevel="2" thickTop="1" x14ac:dyDescent="0.25">
      <c r="A6272" s="345" t="s">
        <v>503</v>
      </c>
      <c r="B6272" s="345" t="str">
        <f t="shared" ref="B6272:B6283" si="2105">CONCATENATE(A6272,"-",MONTH(E6272))</f>
        <v>E3940 GEN Tools/Garage/Shop, old-1</v>
      </c>
      <c r="C6272" s="345" t="s">
        <v>1230</v>
      </c>
      <c r="D6272" s="345"/>
      <c r="E6272" s="346">
        <v>43131</v>
      </c>
      <c r="F6272" s="347">
        <v>894857.77</v>
      </c>
      <c r="G6272" s="348" t="s">
        <v>4</v>
      </c>
      <c r="H6272" s="349">
        <v>14914.3</v>
      </c>
      <c r="I6272" s="347"/>
      <c r="J6272" s="348" t="str">
        <f t="shared" si="2100"/>
        <v>End of Life</v>
      </c>
      <c r="K6272" s="350">
        <f t="shared" ref="K6272:K6283" si="2106">$H$6283</f>
        <v>0</v>
      </c>
      <c r="L6272" s="349">
        <f t="shared" si="2091"/>
        <v>-14914.3</v>
      </c>
      <c r="M6272" s="19" t="s">
        <v>1554</v>
      </c>
      <c r="O6272" s="32" t="str">
        <f t="shared" ref="O6272:O6283" si="2107">LEFT(A6272,4)</f>
        <v>E394</v>
      </c>
      <c r="P6272" s="318"/>
      <c r="T6272" s="19" t="s">
        <v>4</v>
      </c>
    </row>
    <row r="6273" spans="1:20" outlineLevel="2" x14ac:dyDescent="0.25">
      <c r="A6273" s="345" t="s">
        <v>503</v>
      </c>
      <c r="B6273" s="345" t="str">
        <f t="shared" si="2105"/>
        <v>E3940 GEN Tools/Garage/Shop, old-2</v>
      </c>
      <c r="C6273" s="345" t="s">
        <v>1230</v>
      </c>
      <c r="D6273" s="345"/>
      <c r="E6273" s="346">
        <v>43159</v>
      </c>
      <c r="F6273" s="347">
        <v>879943.47</v>
      </c>
      <c r="G6273" s="348" t="s">
        <v>4</v>
      </c>
      <c r="H6273" s="349">
        <v>14914.3</v>
      </c>
      <c r="I6273" s="347"/>
      <c r="J6273" s="348" t="str">
        <f t="shared" si="2100"/>
        <v>End of Life</v>
      </c>
      <c r="K6273" s="350">
        <f t="shared" si="2106"/>
        <v>0</v>
      </c>
      <c r="L6273" s="349">
        <f t="shared" si="2091"/>
        <v>-14914.3</v>
      </c>
      <c r="M6273" s="19" t="s">
        <v>1554</v>
      </c>
      <c r="O6273" s="32" t="str">
        <f t="shared" si="2107"/>
        <v>E394</v>
      </c>
      <c r="P6273" s="318"/>
      <c r="T6273" s="19" t="s">
        <v>4</v>
      </c>
    </row>
    <row r="6274" spans="1:20" outlineLevel="2" x14ac:dyDescent="0.25">
      <c r="A6274" s="345" t="s">
        <v>503</v>
      </c>
      <c r="B6274" s="345" t="str">
        <f t="shared" si="2105"/>
        <v>E3940 GEN Tools/Garage/Shop, old-3</v>
      </c>
      <c r="C6274" s="345" t="s">
        <v>1230</v>
      </c>
      <c r="D6274" s="345"/>
      <c r="E6274" s="346">
        <v>43190</v>
      </c>
      <c r="F6274" s="347">
        <v>865029.17</v>
      </c>
      <c r="G6274" s="348" t="s">
        <v>4</v>
      </c>
      <c r="H6274" s="349">
        <v>14914.3</v>
      </c>
      <c r="I6274" s="347"/>
      <c r="J6274" s="348" t="str">
        <f t="shared" si="2100"/>
        <v>End of Life</v>
      </c>
      <c r="K6274" s="350">
        <f t="shared" si="2106"/>
        <v>0</v>
      </c>
      <c r="L6274" s="349">
        <f t="shared" si="2091"/>
        <v>-14914.3</v>
      </c>
      <c r="M6274" s="19" t="s">
        <v>1554</v>
      </c>
      <c r="O6274" s="32" t="str">
        <f t="shared" si="2107"/>
        <v>E394</v>
      </c>
      <c r="P6274" s="318"/>
      <c r="T6274" s="19" t="s">
        <v>4</v>
      </c>
    </row>
    <row r="6275" spans="1:20" outlineLevel="2" x14ac:dyDescent="0.25">
      <c r="A6275" s="345" t="s">
        <v>503</v>
      </c>
      <c r="B6275" s="345" t="str">
        <f t="shared" si="2105"/>
        <v>E3940 GEN Tools/Garage/Shop, old-4</v>
      </c>
      <c r="C6275" s="345" t="s">
        <v>1230</v>
      </c>
      <c r="D6275" s="345"/>
      <c r="E6275" s="346">
        <v>43220</v>
      </c>
      <c r="F6275" s="347">
        <v>850114.87</v>
      </c>
      <c r="G6275" s="348" t="s">
        <v>4</v>
      </c>
      <c r="H6275" s="349">
        <v>14914.3</v>
      </c>
      <c r="I6275" s="347"/>
      <c r="J6275" s="348" t="str">
        <f t="shared" si="2100"/>
        <v>End of Life</v>
      </c>
      <c r="K6275" s="350">
        <f t="shared" si="2106"/>
        <v>0</v>
      </c>
      <c r="L6275" s="349">
        <f t="shared" si="2091"/>
        <v>-14914.3</v>
      </c>
      <c r="M6275" s="19" t="s">
        <v>1554</v>
      </c>
      <c r="O6275" s="32" t="str">
        <f t="shared" si="2107"/>
        <v>E394</v>
      </c>
      <c r="P6275" s="318"/>
      <c r="T6275" s="19" t="s">
        <v>4</v>
      </c>
    </row>
    <row r="6276" spans="1:20" outlineLevel="2" x14ac:dyDescent="0.25">
      <c r="A6276" s="345" t="s">
        <v>503</v>
      </c>
      <c r="B6276" s="345" t="str">
        <f t="shared" si="2105"/>
        <v>E3940 GEN Tools/Garage/Shop, old-5</v>
      </c>
      <c r="C6276" s="345" t="s">
        <v>1230</v>
      </c>
      <c r="D6276" s="345"/>
      <c r="E6276" s="346">
        <v>43251</v>
      </c>
      <c r="F6276" s="347">
        <v>835200.57</v>
      </c>
      <c r="G6276" s="348" t="s">
        <v>4</v>
      </c>
      <c r="H6276" s="349">
        <v>14914.3</v>
      </c>
      <c r="I6276" s="347"/>
      <c r="J6276" s="348" t="str">
        <f t="shared" si="2100"/>
        <v>End of Life</v>
      </c>
      <c r="K6276" s="350">
        <f t="shared" si="2106"/>
        <v>0</v>
      </c>
      <c r="L6276" s="349">
        <f t="shared" si="2091"/>
        <v>-14914.3</v>
      </c>
      <c r="M6276" s="19" t="s">
        <v>1554</v>
      </c>
      <c r="O6276" s="32" t="str">
        <f t="shared" si="2107"/>
        <v>E394</v>
      </c>
      <c r="P6276" s="318"/>
      <c r="T6276" s="19" t="s">
        <v>4</v>
      </c>
    </row>
    <row r="6277" spans="1:20" outlineLevel="2" x14ac:dyDescent="0.25">
      <c r="A6277" s="345" t="s">
        <v>503</v>
      </c>
      <c r="B6277" s="345" t="str">
        <f t="shared" si="2105"/>
        <v>E3940 GEN Tools/Garage/Shop, old-6</v>
      </c>
      <c r="C6277" s="345" t="s">
        <v>1230</v>
      </c>
      <c r="D6277" s="345"/>
      <c r="E6277" s="346">
        <v>43281</v>
      </c>
      <c r="F6277" s="347">
        <v>820286.27</v>
      </c>
      <c r="G6277" s="348" t="s">
        <v>4</v>
      </c>
      <c r="H6277" s="349">
        <v>14914.3</v>
      </c>
      <c r="I6277" s="347"/>
      <c r="J6277" s="348" t="str">
        <f t="shared" si="2100"/>
        <v>End of Life</v>
      </c>
      <c r="K6277" s="350">
        <f t="shared" si="2106"/>
        <v>0</v>
      </c>
      <c r="L6277" s="349">
        <f t="shared" si="2091"/>
        <v>-14914.3</v>
      </c>
      <c r="M6277" s="19" t="s">
        <v>1554</v>
      </c>
      <c r="O6277" s="32" t="str">
        <f t="shared" si="2107"/>
        <v>E394</v>
      </c>
      <c r="P6277" s="318"/>
      <c r="T6277" s="19" t="s">
        <v>4</v>
      </c>
    </row>
    <row r="6278" spans="1:20" outlineLevel="2" x14ac:dyDescent="0.25">
      <c r="A6278" s="345" t="s">
        <v>503</v>
      </c>
      <c r="B6278" s="345" t="str">
        <f t="shared" si="2105"/>
        <v>E3940 GEN Tools/Garage/Shop, old-7</v>
      </c>
      <c r="C6278" s="345" t="s">
        <v>1230</v>
      </c>
      <c r="D6278" s="345"/>
      <c r="E6278" s="346">
        <v>43312</v>
      </c>
      <c r="F6278" s="347">
        <v>0</v>
      </c>
      <c r="G6278" s="348" t="s">
        <v>4</v>
      </c>
      <c r="H6278" s="349">
        <v>0</v>
      </c>
      <c r="I6278" s="347"/>
      <c r="J6278" s="348" t="str">
        <f t="shared" si="2100"/>
        <v>End of Life</v>
      </c>
      <c r="K6278" s="350">
        <f t="shared" si="2106"/>
        <v>0</v>
      </c>
      <c r="L6278" s="349">
        <f t="shared" si="2091"/>
        <v>0</v>
      </c>
      <c r="M6278" s="19" t="s">
        <v>1554</v>
      </c>
      <c r="O6278" s="32" t="str">
        <f t="shared" si="2107"/>
        <v>E394</v>
      </c>
      <c r="P6278" s="318"/>
      <c r="T6278" s="19" t="s">
        <v>4</v>
      </c>
    </row>
    <row r="6279" spans="1:20" outlineLevel="2" x14ac:dyDescent="0.25">
      <c r="A6279" s="345" t="s">
        <v>503</v>
      </c>
      <c r="B6279" s="345" t="str">
        <f t="shared" si="2105"/>
        <v>E3940 GEN Tools/Garage/Shop, old-8</v>
      </c>
      <c r="C6279" s="345" t="s">
        <v>1230</v>
      </c>
      <c r="D6279" s="345"/>
      <c r="E6279" s="346">
        <v>43343</v>
      </c>
      <c r="F6279" s="347">
        <v>0</v>
      </c>
      <c r="G6279" s="348" t="s">
        <v>4</v>
      </c>
      <c r="H6279" s="349">
        <v>0</v>
      </c>
      <c r="I6279" s="347"/>
      <c r="J6279" s="348" t="str">
        <f t="shared" si="2100"/>
        <v>End of Life</v>
      </c>
      <c r="K6279" s="350">
        <f t="shared" si="2106"/>
        <v>0</v>
      </c>
      <c r="L6279" s="349">
        <f t="shared" si="2091"/>
        <v>0</v>
      </c>
      <c r="M6279" s="19" t="s">
        <v>1554</v>
      </c>
      <c r="O6279" s="32" t="str">
        <f t="shared" si="2107"/>
        <v>E394</v>
      </c>
      <c r="P6279" s="318"/>
      <c r="T6279" s="19" t="s">
        <v>4</v>
      </c>
    </row>
    <row r="6280" spans="1:20" outlineLevel="2" x14ac:dyDescent="0.25">
      <c r="A6280" s="345" t="s">
        <v>503</v>
      </c>
      <c r="B6280" s="345" t="str">
        <f t="shared" si="2105"/>
        <v>E3940 GEN Tools/Garage/Shop, old-9</v>
      </c>
      <c r="C6280" s="345" t="s">
        <v>1230</v>
      </c>
      <c r="D6280" s="345"/>
      <c r="E6280" s="346">
        <v>43373</v>
      </c>
      <c r="F6280" s="347">
        <v>0</v>
      </c>
      <c r="G6280" s="348" t="s">
        <v>4</v>
      </c>
      <c r="H6280" s="349">
        <v>0</v>
      </c>
      <c r="I6280" s="347"/>
      <c r="J6280" s="348" t="str">
        <f t="shared" si="2100"/>
        <v>End of Life</v>
      </c>
      <c r="K6280" s="350">
        <f t="shared" si="2106"/>
        <v>0</v>
      </c>
      <c r="L6280" s="349">
        <f t="shared" si="2091"/>
        <v>0</v>
      </c>
      <c r="M6280" s="19" t="s">
        <v>1554</v>
      </c>
      <c r="O6280" s="32" t="str">
        <f t="shared" si="2107"/>
        <v>E394</v>
      </c>
      <c r="P6280" s="318"/>
      <c r="T6280" s="19" t="s">
        <v>4</v>
      </c>
    </row>
    <row r="6281" spans="1:20" outlineLevel="2" x14ac:dyDescent="0.25">
      <c r="A6281" s="345" t="s">
        <v>503</v>
      </c>
      <c r="B6281" s="345" t="str">
        <f t="shared" si="2105"/>
        <v>E3940 GEN Tools/Garage/Shop, old-10</v>
      </c>
      <c r="C6281" s="345" t="s">
        <v>1230</v>
      </c>
      <c r="D6281" s="345"/>
      <c r="E6281" s="346">
        <v>43404</v>
      </c>
      <c r="F6281" s="347">
        <v>0</v>
      </c>
      <c r="G6281" s="348" t="s">
        <v>4</v>
      </c>
      <c r="H6281" s="349">
        <v>0</v>
      </c>
      <c r="I6281" s="347"/>
      <c r="J6281" s="348" t="str">
        <f t="shared" si="2100"/>
        <v>End of Life</v>
      </c>
      <c r="K6281" s="350">
        <f t="shared" si="2106"/>
        <v>0</v>
      </c>
      <c r="L6281" s="349">
        <f t="shared" si="2091"/>
        <v>0</v>
      </c>
      <c r="M6281" s="19" t="s">
        <v>1554</v>
      </c>
      <c r="O6281" s="32" t="str">
        <f t="shared" si="2107"/>
        <v>E394</v>
      </c>
      <c r="P6281" s="318"/>
      <c r="T6281" s="19" t="s">
        <v>4</v>
      </c>
    </row>
    <row r="6282" spans="1:20" outlineLevel="2" x14ac:dyDescent="0.25">
      <c r="A6282" s="345" t="s">
        <v>503</v>
      </c>
      <c r="B6282" s="345" t="str">
        <f t="shared" si="2105"/>
        <v>E3940 GEN Tools/Garage/Shop, old-11</v>
      </c>
      <c r="C6282" s="345" t="s">
        <v>1230</v>
      </c>
      <c r="D6282" s="345"/>
      <c r="E6282" s="346">
        <v>43434</v>
      </c>
      <c r="F6282" s="347">
        <v>0</v>
      </c>
      <c r="G6282" s="348" t="s">
        <v>4</v>
      </c>
      <c r="H6282" s="349">
        <v>0</v>
      </c>
      <c r="I6282" s="347"/>
      <c r="J6282" s="348" t="str">
        <f t="shared" si="2100"/>
        <v>End of Life</v>
      </c>
      <c r="K6282" s="350">
        <f t="shared" si="2106"/>
        <v>0</v>
      </c>
      <c r="L6282" s="349">
        <f t="shared" si="2091"/>
        <v>0</v>
      </c>
      <c r="M6282" s="19" t="s">
        <v>1554</v>
      </c>
      <c r="O6282" s="32" t="str">
        <f t="shared" si="2107"/>
        <v>E394</v>
      </c>
      <c r="P6282" s="318"/>
      <c r="T6282" s="19" t="s">
        <v>4</v>
      </c>
    </row>
    <row r="6283" spans="1:20" outlineLevel="2" x14ac:dyDescent="0.25">
      <c r="A6283" s="345" t="s">
        <v>503</v>
      </c>
      <c r="B6283" s="345" t="str">
        <f t="shared" si="2105"/>
        <v>E3940 GEN Tools/Garage/Shop, old-12</v>
      </c>
      <c r="C6283" s="345" t="s">
        <v>1230</v>
      </c>
      <c r="D6283" s="345"/>
      <c r="E6283" s="346">
        <v>43465</v>
      </c>
      <c r="F6283" s="347">
        <v>0</v>
      </c>
      <c r="G6283" s="348" t="s">
        <v>4</v>
      </c>
      <c r="H6283" s="349">
        <v>0</v>
      </c>
      <c r="I6283" s="347"/>
      <c r="J6283" s="348" t="str">
        <f t="shared" si="2100"/>
        <v>End of Life</v>
      </c>
      <c r="K6283" s="350">
        <f t="shared" si="2106"/>
        <v>0</v>
      </c>
      <c r="L6283" s="349">
        <f t="shared" si="2091"/>
        <v>0</v>
      </c>
      <c r="M6283" s="19" t="s">
        <v>1554</v>
      </c>
      <c r="O6283" s="32" t="str">
        <f t="shared" si="2107"/>
        <v>E394</v>
      </c>
      <c r="P6283" s="318"/>
      <c r="T6283" s="19" t="s">
        <v>4</v>
      </c>
    </row>
    <row r="6284" spans="1:20" s="19" customFormat="1" ht="15.75" outlineLevel="1" thickBot="1" x14ac:dyDescent="0.3">
      <c r="A6284" s="44" t="s">
        <v>1106</v>
      </c>
      <c r="B6284" s="32"/>
      <c r="C6284" s="40" t="s">
        <v>1237</v>
      </c>
      <c r="D6284" s="32"/>
      <c r="E6284" s="104" t="s">
        <v>1266</v>
      </c>
      <c r="F6284" s="34"/>
      <c r="G6284" s="32"/>
      <c r="H6284" s="41">
        <f>SUBTOTAL(9,H6272:H6283)</f>
        <v>89485.8</v>
      </c>
      <c r="I6284" s="34"/>
      <c r="J6284" s="32">
        <f t="shared" si="2100"/>
        <v>0</v>
      </c>
      <c r="K6284" s="41">
        <f>SUBTOTAL(9,K6272:K6283)</f>
        <v>0</v>
      </c>
      <c r="L6284" s="41">
        <f t="shared" si="2091"/>
        <v>-89485.8</v>
      </c>
      <c r="O6284" s="32" t="str">
        <f>LEFT(A6284,5)</f>
        <v>E3940</v>
      </c>
      <c r="P6284" s="318">
        <f>-L6284/2</f>
        <v>44742.9</v>
      </c>
    </row>
    <row r="6285" spans="1:20" ht="15.75" outlineLevel="2" thickTop="1" x14ac:dyDescent="0.25">
      <c r="A6285" s="345" t="s">
        <v>504</v>
      </c>
      <c r="B6285" s="345" t="str">
        <f t="shared" ref="B6285:B6296" si="2108">CONCATENATE(A6285,"-",MONTH(E6285))</f>
        <v>E3950 GEN Laboratory Equip, new-1</v>
      </c>
      <c r="C6285" s="345" t="s">
        <v>1230</v>
      </c>
      <c r="D6285" s="345"/>
      <c r="E6285" s="346">
        <v>43131</v>
      </c>
      <c r="F6285" s="347">
        <v>3096458.34</v>
      </c>
      <c r="G6285" s="351">
        <v>0.05</v>
      </c>
      <c r="H6285" s="349">
        <v>12901.91</v>
      </c>
      <c r="I6285" s="347">
        <f t="shared" ref="I6285:I6296" si="2109">VLOOKUP(CONCATENATE(A6285,"-12"),$B$6:$F$7816,5,FALSE)</f>
        <v>7819786.7800000003</v>
      </c>
      <c r="J6285" s="351">
        <f t="shared" si="2100"/>
        <v>0.05</v>
      </c>
      <c r="K6285" s="350">
        <f t="shared" ref="K6285:K6296" si="2110">$H$6296</f>
        <v>24389.39</v>
      </c>
      <c r="L6285" s="349">
        <f t="shared" si="2091"/>
        <v>11487.48</v>
      </c>
      <c r="M6285" s="19" t="s">
        <v>1554</v>
      </c>
      <c r="O6285" s="32" t="str">
        <f t="shared" ref="O6285:O6296" si="2111">LEFT(A6285,4)</f>
        <v>E395</v>
      </c>
      <c r="P6285" s="318"/>
      <c r="T6285" s="19" t="s">
        <v>1260</v>
      </c>
    </row>
    <row r="6286" spans="1:20" outlineLevel="2" x14ac:dyDescent="0.25">
      <c r="A6286" s="345" t="s">
        <v>504</v>
      </c>
      <c r="B6286" s="345" t="str">
        <f t="shared" si="2108"/>
        <v>E3950 GEN Laboratory Equip, new-2</v>
      </c>
      <c r="C6286" s="345" t="s">
        <v>1230</v>
      </c>
      <c r="D6286" s="345"/>
      <c r="E6286" s="346">
        <v>43159</v>
      </c>
      <c r="F6286" s="347">
        <v>3096485.06</v>
      </c>
      <c r="G6286" s="351">
        <v>0.05</v>
      </c>
      <c r="H6286" s="349">
        <v>12902.02</v>
      </c>
      <c r="I6286" s="347">
        <f t="shared" si="2109"/>
        <v>7819786.7800000003</v>
      </c>
      <c r="J6286" s="351">
        <f t="shared" si="2100"/>
        <v>0.05</v>
      </c>
      <c r="K6286" s="350">
        <f t="shared" si="2110"/>
        <v>24389.39</v>
      </c>
      <c r="L6286" s="349">
        <f t="shared" si="2091"/>
        <v>11487.37</v>
      </c>
      <c r="M6286" s="19" t="s">
        <v>1554</v>
      </c>
      <c r="O6286" s="32" t="str">
        <f t="shared" si="2111"/>
        <v>E395</v>
      </c>
      <c r="P6286" s="318"/>
      <c r="T6286" s="19" t="s">
        <v>1260</v>
      </c>
    </row>
    <row r="6287" spans="1:20" outlineLevel="2" x14ac:dyDescent="0.25">
      <c r="A6287" s="345" t="s">
        <v>504</v>
      </c>
      <c r="B6287" s="345" t="str">
        <f t="shared" si="2108"/>
        <v>E3950 GEN Laboratory Equip, new-3</v>
      </c>
      <c r="C6287" s="345" t="s">
        <v>1230</v>
      </c>
      <c r="D6287" s="345"/>
      <c r="E6287" s="346">
        <v>43190</v>
      </c>
      <c r="F6287" s="347">
        <v>3096511.78</v>
      </c>
      <c r="G6287" s="351">
        <v>0.05</v>
      </c>
      <c r="H6287" s="349">
        <v>12902.13</v>
      </c>
      <c r="I6287" s="347">
        <f t="shared" si="2109"/>
        <v>7819786.7800000003</v>
      </c>
      <c r="J6287" s="351">
        <f t="shared" si="2100"/>
        <v>0.05</v>
      </c>
      <c r="K6287" s="350">
        <f t="shared" si="2110"/>
        <v>24389.39</v>
      </c>
      <c r="L6287" s="349">
        <f t="shared" si="2091"/>
        <v>11487.26</v>
      </c>
      <c r="M6287" s="19" t="s">
        <v>1554</v>
      </c>
      <c r="O6287" s="32" t="str">
        <f t="shared" si="2111"/>
        <v>E395</v>
      </c>
      <c r="P6287" s="318"/>
      <c r="T6287" s="19" t="s">
        <v>1260</v>
      </c>
    </row>
    <row r="6288" spans="1:20" outlineLevel="2" x14ac:dyDescent="0.25">
      <c r="A6288" s="345" t="s">
        <v>504</v>
      </c>
      <c r="B6288" s="345" t="str">
        <f t="shared" si="2108"/>
        <v>E3950 GEN Laboratory Equip, new-4</v>
      </c>
      <c r="C6288" s="345" t="s">
        <v>1230</v>
      </c>
      <c r="D6288" s="345"/>
      <c r="E6288" s="346">
        <v>43220</v>
      </c>
      <c r="F6288" s="347">
        <v>3096511.78</v>
      </c>
      <c r="G6288" s="351">
        <v>0.05</v>
      </c>
      <c r="H6288" s="349">
        <v>12902.13</v>
      </c>
      <c r="I6288" s="347">
        <f t="shared" si="2109"/>
        <v>7819786.7800000003</v>
      </c>
      <c r="J6288" s="351">
        <f t="shared" si="2100"/>
        <v>0.05</v>
      </c>
      <c r="K6288" s="350">
        <f t="shared" si="2110"/>
        <v>24389.39</v>
      </c>
      <c r="L6288" s="349">
        <f t="shared" si="2091"/>
        <v>11487.26</v>
      </c>
      <c r="M6288" s="19" t="s">
        <v>1554</v>
      </c>
      <c r="O6288" s="32" t="str">
        <f t="shared" si="2111"/>
        <v>E395</v>
      </c>
      <c r="P6288" s="318"/>
      <c r="T6288" s="19" t="s">
        <v>1260</v>
      </c>
    </row>
    <row r="6289" spans="1:20" outlineLevel="2" x14ac:dyDescent="0.25">
      <c r="A6289" s="345" t="s">
        <v>504</v>
      </c>
      <c r="B6289" s="345" t="str">
        <f t="shared" si="2108"/>
        <v>E3950 GEN Laboratory Equip, new-5</v>
      </c>
      <c r="C6289" s="345" t="s">
        <v>1230</v>
      </c>
      <c r="D6289" s="345"/>
      <c r="E6289" s="346">
        <v>43251</v>
      </c>
      <c r="F6289" s="347">
        <v>3096511.78</v>
      </c>
      <c r="G6289" s="351">
        <v>0.05</v>
      </c>
      <c r="H6289" s="349">
        <v>12902.13</v>
      </c>
      <c r="I6289" s="347">
        <f t="shared" si="2109"/>
        <v>7819786.7800000003</v>
      </c>
      <c r="J6289" s="351">
        <f t="shared" si="2100"/>
        <v>0.05</v>
      </c>
      <c r="K6289" s="350">
        <f t="shared" si="2110"/>
        <v>24389.39</v>
      </c>
      <c r="L6289" s="349">
        <f t="shared" si="2091"/>
        <v>11487.26</v>
      </c>
      <c r="M6289" s="19" t="s">
        <v>1554</v>
      </c>
      <c r="O6289" s="32" t="str">
        <f t="shared" si="2111"/>
        <v>E395</v>
      </c>
      <c r="P6289" s="318"/>
      <c r="T6289" s="19" t="s">
        <v>1260</v>
      </c>
    </row>
    <row r="6290" spans="1:20" outlineLevel="2" x14ac:dyDescent="0.25">
      <c r="A6290" s="345" t="s">
        <v>504</v>
      </c>
      <c r="B6290" s="345" t="str">
        <f t="shared" si="2108"/>
        <v>E3950 GEN Laboratory Equip, new-6</v>
      </c>
      <c r="C6290" s="345" t="s">
        <v>1230</v>
      </c>
      <c r="D6290" s="345"/>
      <c r="E6290" s="346">
        <v>43281</v>
      </c>
      <c r="F6290" s="347">
        <v>3096511.78</v>
      </c>
      <c r="G6290" s="351">
        <v>0.05</v>
      </c>
      <c r="H6290" s="349">
        <v>12902.13</v>
      </c>
      <c r="I6290" s="347">
        <f t="shared" si="2109"/>
        <v>7819786.7800000003</v>
      </c>
      <c r="J6290" s="351">
        <f t="shared" si="2100"/>
        <v>0.05</v>
      </c>
      <c r="K6290" s="350">
        <f t="shared" si="2110"/>
        <v>24389.39</v>
      </c>
      <c r="L6290" s="349">
        <f t="shared" si="2091"/>
        <v>11487.26</v>
      </c>
      <c r="M6290" s="19" t="s">
        <v>1554</v>
      </c>
      <c r="O6290" s="32" t="str">
        <f t="shared" si="2111"/>
        <v>E395</v>
      </c>
      <c r="P6290" s="318"/>
      <c r="T6290" s="19" t="s">
        <v>1260</v>
      </c>
    </row>
    <row r="6291" spans="1:20" outlineLevel="2" x14ac:dyDescent="0.25">
      <c r="A6291" s="345" t="s">
        <v>504</v>
      </c>
      <c r="B6291" s="345" t="str">
        <f t="shared" si="2108"/>
        <v>E3950 GEN Laboratory Equip, new-7</v>
      </c>
      <c r="C6291" s="345" t="s">
        <v>1230</v>
      </c>
      <c r="D6291" s="345"/>
      <c r="E6291" s="346">
        <v>43312</v>
      </c>
      <c r="F6291" s="347">
        <v>8009016.1699999999</v>
      </c>
      <c r="G6291" s="351">
        <v>0.05</v>
      </c>
      <c r="H6291" s="349">
        <v>-337384.26999999996</v>
      </c>
      <c r="I6291" s="347">
        <f t="shared" si="2109"/>
        <v>7819786.7800000003</v>
      </c>
      <c r="J6291" s="351">
        <f t="shared" si="2100"/>
        <v>0.05</v>
      </c>
      <c r="K6291" s="350">
        <f t="shared" si="2110"/>
        <v>24389.39</v>
      </c>
      <c r="L6291" s="349">
        <f t="shared" si="2091"/>
        <v>361773.66</v>
      </c>
      <c r="M6291" s="19" t="s">
        <v>1554</v>
      </c>
      <c r="O6291" s="32" t="str">
        <f t="shared" si="2111"/>
        <v>E395</v>
      </c>
      <c r="P6291" s="318"/>
      <c r="T6291" s="19" t="s">
        <v>1260</v>
      </c>
    </row>
    <row r="6292" spans="1:20" outlineLevel="2" x14ac:dyDescent="0.25">
      <c r="A6292" s="345" t="s">
        <v>504</v>
      </c>
      <c r="B6292" s="345" t="str">
        <f t="shared" si="2108"/>
        <v>E3950 GEN Laboratory Equip, new-8</v>
      </c>
      <c r="C6292" s="345" t="s">
        <v>1230</v>
      </c>
      <c r="D6292" s="345"/>
      <c r="E6292" s="346">
        <v>43343</v>
      </c>
      <c r="F6292" s="347">
        <v>8009016.1699999999</v>
      </c>
      <c r="G6292" s="351">
        <v>0.05</v>
      </c>
      <c r="H6292" s="349">
        <v>16984.800000000003</v>
      </c>
      <c r="I6292" s="347">
        <f t="shared" si="2109"/>
        <v>7819786.7800000003</v>
      </c>
      <c r="J6292" s="351">
        <f t="shared" si="2100"/>
        <v>0.05</v>
      </c>
      <c r="K6292" s="350">
        <f t="shared" si="2110"/>
        <v>24389.39</v>
      </c>
      <c r="L6292" s="349">
        <f t="shared" ref="L6292:L6355" si="2112">ROUND(K6292-H6292,2)</f>
        <v>7404.59</v>
      </c>
      <c r="M6292" s="19" t="s">
        <v>1554</v>
      </c>
      <c r="O6292" s="32" t="str">
        <f t="shared" si="2111"/>
        <v>E395</v>
      </c>
      <c r="P6292" s="318"/>
      <c r="T6292" s="19" t="s">
        <v>1260</v>
      </c>
    </row>
    <row r="6293" spans="1:20" outlineLevel="2" x14ac:dyDescent="0.25">
      <c r="A6293" s="345" t="s">
        <v>504</v>
      </c>
      <c r="B6293" s="345" t="str">
        <f t="shared" si="2108"/>
        <v>E3950 GEN Laboratory Equip, new-9</v>
      </c>
      <c r="C6293" s="345" t="s">
        <v>1230</v>
      </c>
      <c r="D6293" s="345"/>
      <c r="E6293" s="346">
        <v>43373</v>
      </c>
      <c r="F6293" s="347">
        <v>7914401.4800000004</v>
      </c>
      <c r="G6293" s="351">
        <v>0.05</v>
      </c>
      <c r="H6293" s="349">
        <v>24783.62</v>
      </c>
      <c r="I6293" s="347">
        <f t="shared" si="2109"/>
        <v>7819786.7800000003</v>
      </c>
      <c r="J6293" s="351">
        <f t="shared" si="2100"/>
        <v>0.05</v>
      </c>
      <c r="K6293" s="350">
        <f t="shared" si="2110"/>
        <v>24389.39</v>
      </c>
      <c r="L6293" s="349">
        <f t="shared" si="2112"/>
        <v>-394.23</v>
      </c>
      <c r="M6293" s="19" t="s">
        <v>1554</v>
      </c>
      <c r="O6293" s="32" t="str">
        <f t="shared" si="2111"/>
        <v>E395</v>
      </c>
      <c r="P6293" s="318"/>
      <c r="T6293" s="19" t="s">
        <v>1260</v>
      </c>
    </row>
    <row r="6294" spans="1:20" outlineLevel="2" x14ac:dyDescent="0.25">
      <c r="A6294" s="345" t="s">
        <v>504</v>
      </c>
      <c r="B6294" s="345" t="str">
        <f t="shared" si="2108"/>
        <v>E3950 GEN Laboratory Equip, new-10</v>
      </c>
      <c r="C6294" s="345" t="s">
        <v>1230</v>
      </c>
      <c r="D6294" s="345"/>
      <c r="E6294" s="346">
        <v>43404</v>
      </c>
      <c r="F6294" s="347">
        <v>7819786.7800000003</v>
      </c>
      <c r="G6294" s="351">
        <v>0.05</v>
      </c>
      <c r="H6294" s="349">
        <v>24389.39</v>
      </c>
      <c r="I6294" s="347">
        <f t="shared" si="2109"/>
        <v>7819786.7800000003</v>
      </c>
      <c r="J6294" s="351">
        <f t="shared" si="2100"/>
        <v>0.05</v>
      </c>
      <c r="K6294" s="350">
        <f t="shared" si="2110"/>
        <v>24389.39</v>
      </c>
      <c r="L6294" s="349">
        <f t="shared" si="2112"/>
        <v>0</v>
      </c>
      <c r="M6294" s="19" t="s">
        <v>1554</v>
      </c>
      <c r="O6294" s="32" t="str">
        <f t="shared" si="2111"/>
        <v>E395</v>
      </c>
      <c r="P6294" s="318"/>
      <c r="T6294" s="19" t="s">
        <v>1260</v>
      </c>
    </row>
    <row r="6295" spans="1:20" outlineLevel="2" x14ac:dyDescent="0.25">
      <c r="A6295" s="345" t="s">
        <v>504</v>
      </c>
      <c r="B6295" s="345" t="str">
        <f t="shared" si="2108"/>
        <v>E3950 GEN Laboratory Equip, new-11</v>
      </c>
      <c r="C6295" s="345" t="s">
        <v>1230</v>
      </c>
      <c r="D6295" s="345"/>
      <c r="E6295" s="346">
        <v>43434</v>
      </c>
      <c r="F6295" s="347">
        <v>7819786.7800000003</v>
      </c>
      <c r="G6295" s="351">
        <v>0.05</v>
      </c>
      <c r="H6295" s="349">
        <v>24389.39</v>
      </c>
      <c r="I6295" s="347">
        <f t="shared" si="2109"/>
        <v>7819786.7800000003</v>
      </c>
      <c r="J6295" s="351">
        <f t="shared" si="2100"/>
        <v>0.05</v>
      </c>
      <c r="K6295" s="350">
        <f t="shared" si="2110"/>
        <v>24389.39</v>
      </c>
      <c r="L6295" s="349">
        <f t="shared" si="2112"/>
        <v>0</v>
      </c>
      <c r="M6295" s="19" t="s">
        <v>1554</v>
      </c>
      <c r="O6295" s="32" t="str">
        <f t="shared" si="2111"/>
        <v>E395</v>
      </c>
      <c r="P6295" s="318"/>
      <c r="T6295" s="19" t="s">
        <v>1260</v>
      </c>
    </row>
    <row r="6296" spans="1:20" outlineLevel="2" x14ac:dyDescent="0.25">
      <c r="A6296" s="345" t="s">
        <v>504</v>
      </c>
      <c r="B6296" s="345" t="str">
        <f t="shared" si="2108"/>
        <v>E3950 GEN Laboratory Equip, new-12</v>
      </c>
      <c r="C6296" s="345" t="s">
        <v>1230</v>
      </c>
      <c r="D6296" s="345"/>
      <c r="E6296" s="346">
        <v>43465</v>
      </c>
      <c r="F6296" s="347">
        <v>7819786.7800000003</v>
      </c>
      <c r="G6296" s="351">
        <v>0.05</v>
      </c>
      <c r="H6296" s="349">
        <v>24389.39</v>
      </c>
      <c r="I6296" s="347">
        <f t="shared" si="2109"/>
        <v>7819786.7800000003</v>
      </c>
      <c r="J6296" s="351">
        <f t="shared" si="2100"/>
        <v>0.05</v>
      </c>
      <c r="K6296" s="350">
        <f t="shared" si="2110"/>
        <v>24389.39</v>
      </c>
      <c r="L6296" s="349">
        <f t="shared" si="2112"/>
        <v>0</v>
      </c>
      <c r="M6296" s="19" t="s">
        <v>1554</v>
      </c>
      <c r="O6296" s="32" t="str">
        <f t="shared" si="2111"/>
        <v>E395</v>
      </c>
      <c r="P6296" s="318"/>
      <c r="T6296" s="19" t="s">
        <v>1260</v>
      </c>
    </row>
    <row r="6297" spans="1:20" s="19" customFormat="1" ht="15.75" outlineLevel="1" thickBot="1" x14ac:dyDescent="0.3">
      <c r="A6297" s="28" t="s">
        <v>1107</v>
      </c>
      <c r="C6297" s="20" t="s">
        <v>1237</v>
      </c>
      <c r="E6297" s="104" t="s">
        <v>1266</v>
      </c>
      <c r="F6297" s="29"/>
      <c r="G6297" s="30"/>
      <c r="H6297" s="41">
        <f>SUBTOTAL(9,H6285:H6296)</f>
        <v>-145035.22999999992</v>
      </c>
      <c r="I6297" s="29"/>
      <c r="J6297" s="30">
        <f t="shared" si="2100"/>
        <v>0</v>
      </c>
      <c r="K6297" s="41">
        <f>SUBTOTAL(9,K6285:K6296)</f>
        <v>292672.68000000005</v>
      </c>
      <c r="L6297" s="41">
        <f t="shared" si="2112"/>
        <v>437707.91</v>
      </c>
      <c r="O6297" s="32" t="str">
        <f>LEFT(A6297,5)</f>
        <v>E3950</v>
      </c>
      <c r="P6297" s="318">
        <f>-L6297/2</f>
        <v>-218853.95499999999</v>
      </c>
    </row>
    <row r="6298" spans="1:20" ht="15.75" outlineLevel="2" thickTop="1" x14ac:dyDescent="0.25">
      <c r="A6298" s="345" t="s">
        <v>505</v>
      </c>
      <c r="B6298" s="345" t="str">
        <f t="shared" ref="B6298:B6309" si="2113">CONCATENATE(A6298,"-",MONTH(E6298))</f>
        <v>E3950 GEN Laboratory Equip, old-1</v>
      </c>
      <c r="C6298" s="345" t="s">
        <v>1230</v>
      </c>
      <c r="D6298" s="345"/>
      <c r="E6298" s="346">
        <v>43131</v>
      </c>
      <c r="F6298" s="347">
        <v>4486835.03</v>
      </c>
      <c r="G6298" s="348" t="s">
        <v>4</v>
      </c>
      <c r="H6298" s="349">
        <v>74779.45</v>
      </c>
      <c r="I6298" s="347"/>
      <c r="J6298" s="348" t="str">
        <f t="shared" si="2100"/>
        <v>End of Life</v>
      </c>
      <c r="K6298" s="350">
        <f t="shared" ref="K6298:K6309" si="2114">$H$6309</f>
        <v>0</v>
      </c>
      <c r="L6298" s="349">
        <f t="shared" si="2112"/>
        <v>-74779.45</v>
      </c>
      <c r="M6298" s="19" t="s">
        <v>1554</v>
      </c>
      <c r="O6298" s="32" t="str">
        <f t="shared" ref="O6298:O6309" si="2115">LEFT(A6298,4)</f>
        <v>E395</v>
      </c>
      <c r="P6298" s="318"/>
      <c r="T6298" s="19" t="s">
        <v>4</v>
      </c>
    </row>
    <row r="6299" spans="1:20" outlineLevel="2" x14ac:dyDescent="0.25">
      <c r="A6299" s="345" t="s">
        <v>505</v>
      </c>
      <c r="B6299" s="345" t="str">
        <f t="shared" si="2113"/>
        <v>E3950 GEN Laboratory Equip, old-2</v>
      </c>
      <c r="C6299" s="345" t="s">
        <v>1230</v>
      </c>
      <c r="D6299" s="345"/>
      <c r="E6299" s="346">
        <v>43159</v>
      </c>
      <c r="F6299" s="347">
        <v>4412054.45</v>
      </c>
      <c r="G6299" s="348" t="s">
        <v>4</v>
      </c>
      <c r="H6299" s="349">
        <v>74779.45</v>
      </c>
      <c r="I6299" s="347"/>
      <c r="J6299" s="348" t="str">
        <f t="shared" si="2100"/>
        <v>End of Life</v>
      </c>
      <c r="K6299" s="350">
        <f t="shared" si="2114"/>
        <v>0</v>
      </c>
      <c r="L6299" s="349">
        <f t="shared" si="2112"/>
        <v>-74779.45</v>
      </c>
      <c r="M6299" s="19" t="s">
        <v>1554</v>
      </c>
      <c r="O6299" s="32" t="str">
        <f t="shared" si="2115"/>
        <v>E395</v>
      </c>
      <c r="P6299" s="318"/>
      <c r="T6299" s="19" t="s">
        <v>4</v>
      </c>
    </row>
    <row r="6300" spans="1:20" outlineLevel="2" x14ac:dyDescent="0.25">
      <c r="A6300" s="345" t="s">
        <v>505</v>
      </c>
      <c r="B6300" s="345" t="str">
        <f t="shared" si="2113"/>
        <v>E3950 GEN Laboratory Equip, old-3</v>
      </c>
      <c r="C6300" s="345" t="s">
        <v>1230</v>
      </c>
      <c r="D6300" s="345"/>
      <c r="E6300" s="346">
        <v>43190</v>
      </c>
      <c r="F6300" s="347">
        <v>4337273.87</v>
      </c>
      <c r="G6300" s="348" t="s">
        <v>4</v>
      </c>
      <c r="H6300" s="349">
        <v>74779.45</v>
      </c>
      <c r="I6300" s="347"/>
      <c r="J6300" s="348" t="str">
        <f t="shared" si="2100"/>
        <v>End of Life</v>
      </c>
      <c r="K6300" s="350">
        <f t="shared" si="2114"/>
        <v>0</v>
      </c>
      <c r="L6300" s="349">
        <f t="shared" si="2112"/>
        <v>-74779.45</v>
      </c>
      <c r="M6300" s="19" t="s">
        <v>1554</v>
      </c>
      <c r="O6300" s="32" t="str">
        <f t="shared" si="2115"/>
        <v>E395</v>
      </c>
      <c r="P6300" s="318"/>
      <c r="T6300" s="19" t="s">
        <v>4</v>
      </c>
    </row>
    <row r="6301" spans="1:20" outlineLevel="2" x14ac:dyDescent="0.25">
      <c r="A6301" s="345" t="s">
        <v>505</v>
      </c>
      <c r="B6301" s="345" t="str">
        <f t="shared" si="2113"/>
        <v>E3950 GEN Laboratory Equip, old-4</v>
      </c>
      <c r="C6301" s="345" t="s">
        <v>1230</v>
      </c>
      <c r="D6301" s="345"/>
      <c r="E6301" s="346">
        <v>43220</v>
      </c>
      <c r="F6301" s="347">
        <v>4262493.29</v>
      </c>
      <c r="G6301" s="348" t="s">
        <v>4</v>
      </c>
      <c r="H6301" s="349">
        <v>74779.45</v>
      </c>
      <c r="I6301" s="347"/>
      <c r="J6301" s="348" t="str">
        <f t="shared" si="2100"/>
        <v>End of Life</v>
      </c>
      <c r="K6301" s="350">
        <f t="shared" si="2114"/>
        <v>0</v>
      </c>
      <c r="L6301" s="349">
        <f t="shared" si="2112"/>
        <v>-74779.45</v>
      </c>
      <c r="M6301" s="19" t="s">
        <v>1554</v>
      </c>
      <c r="O6301" s="32" t="str">
        <f t="shared" si="2115"/>
        <v>E395</v>
      </c>
      <c r="P6301" s="318"/>
      <c r="T6301" s="19" t="s">
        <v>4</v>
      </c>
    </row>
    <row r="6302" spans="1:20" outlineLevel="2" x14ac:dyDescent="0.25">
      <c r="A6302" s="345" t="s">
        <v>505</v>
      </c>
      <c r="B6302" s="345" t="str">
        <f t="shared" si="2113"/>
        <v>E3950 GEN Laboratory Equip, old-5</v>
      </c>
      <c r="C6302" s="345" t="s">
        <v>1230</v>
      </c>
      <c r="D6302" s="345"/>
      <c r="E6302" s="346">
        <v>43251</v>
      </c>
      <c r="F6302" s="347">
        <v>4187712.71</v>
      </c>
      <c r="G6302" s="348" t="s">
        <v>4</v>
      </c>
      <c r="H6302" s="349">
        <v>74779.45</v>
      </c>
      <c r="I6302" s="347"/>
      <c r="J6302" s="348" t="str">
        <f t="shared" si="2100"/>
        <v>End of Life</v>
      </c>
      <c r="K6302" s="350">
        <f t="shared" si="2114"/>
        <v>0</v>
      </c>
      <c r="L6302" s="349">
        <f t="shared" si="2112"/>
        <v>-74779.45</v>
      </c>
      <c r="M6302" s="19" t="s">
        <v>1554</v>
      </c>
      <c r="O6302" s="32" t="str">
        <f t="shared" si="2115"/>
        <v>E395</v>
      </c>
      <c r="P6302" s="318"/>
      <c r="T6302" s="19" t="s">
        <v>4</v>
      </c>
    </row>
    <row r="6303" spans="1:20" outlineLevel="2" x14ac:dyDescent="0.25">
      <c r="A6303" s="345" t="s">
        <v>505</v>
      </c>
      <c r="B6303" s="345" t="str">
        <f t="shared" si="2113"/>
        <v>E3950 GEN Laboratory Equip, old-6</v>
      </c>
      <c r="C6303" s="345" t="s">
        <v>1230</v>
      </c>
      <c r="D6303" s="345"/>
      <c r="E6303" s="346">
        <v>43281</v>
      </c>
      <c r="F6303" s="347">
        <v>4112932.13</v>
      </c>
      <c r="G6303" s="348" t="s">
        <v>4</v>
      </c>
      <c r="H6303" s="349">
        <v>74779.45</v>
      </c>
      <c r="I6303" s="347"/>
      <c r="J6303" s="348" t="str">
        <f t="shared" si="2100"/>
        <v>End of Life</v>
      </c>
      <c r="K6303" s="350">
        <f t="shared" si="2114"/>
        <v>0</v>
      </c>
      <c r="L6303" s="349">
        <f t="shared" si="2112"/>
        <v>-74779.45</v>
      </c>
      <c r="M6303" s="19" t="s">
        <v>1554</v>
      </c>
      <c r="O6303" s="32" t="str">
        <f t="shared" si="2115"/>
        <v>E395</v>
      </c>
      <c r="P6303" s="318"/>
      <c r="T6303" s="19" t="s">
        <v>4</v>
      </c>
    </row>
    <row r="6304" spans="1:20" outlineLevel="2" x14ac:dyDescent="0.25">
      <c r="A6304" s="345" t="s">
        <v>505</v>
      </c>
      <c r="B6304" s="345" t="str">
        <f t="shared" si="2113"/>
        <v>E3950 GEN Laboratory Equip, old-7</v>
      </c>
      <c r="C6304" s="345" t="s">
        <v>1230</v>
      </c>
      <c r="D6304" s="345"/>
      <c r="E6304" s="346">
        <v>43312</v>
      </c>
      <c r="F6304" s="347">
        <v>-0.02</v>
      </c>
      <c r="G6304" s="348" t="s">
        <v>4</v>
      </c>
      <c r="H6304" s="349">
        <v>0</v>
      </c>
      <c r="I6304" s="347"/>
      <c r="J6304" s="348" t="str">
        <f t="shared" si="2100"/>
        <v>End of Life</v>
      </c>
      <c r="K6304" s="350">
        <f t="shared" si="2114"/>
        <v>0</v>
      </c>
      <c r="L6304" s="349">
        <f t="shared" si="2112"/>
        <v>0</v>
      </c>
      <c r="M6304" s="19" t="s">
        <v>1554</v>
      </c>
      <c r="O6304" s="32" t="str">
        <f t="shared" si="2115"/>
        <v>E395</v>
      </c>
      <c r="P6304" s="318"/>
      <c r="T6304" s="19" t="s">
        <v>4</v>
      </c>
    </row>
    <row r="6305" spans="1:20" outlineLevel="2" x14ac:dyDescent="0.25">
      <c r="A6305" s="345" t="s">
        <v>505</v>
      </c>
      <c r="B6305" s="345" t="str">
        <f t="shared" si="2113"/>
        <v>E3950 GEN Laboratory Equip, old-8</v>
      </c>
      <c r="C6305" s="345" t="s">
        <v>1230</v>
      </c>
      <c r="D6305" s="345"/>
      <c r="E6305" s="346">
        <v>43343</v>
      </c>
      <c r="F6305" s="347">
        <v>-0.02</v>
      </c>
      <c r="G6305" s="348" t="s">
        <v>4</v>
      </c>
      <c r="H6305" s="349">
        <v>0</v>
      </c>
      <c r="I6305" s="347"/>
      <c r="J6305" s="348" t="str">
        <f t="shared" si="2100"/>
        <v>End of Life</v>
      </c>
      <c r="K6305" s="350">
        <f t="shared" si="2114"/>
        <v>0</v>
      </c>
      <c r="L6305" s="349">
        <f t="shared" si="2112"/>
        <v>0</v>
      </c>
      <c r="M6305" s="19" t="s">
        <v>1554</v>
      </c>
      <c r="O6305" s="32" t="str">
        <f t="shared" si="2115"/>
        <v>E395</v>
      </c>
      <c r="P6305" s="318"/>
      <c r="T6305" s="19" t="s">
        <v>4</v>
      </c>
    </row>
    <row r="6306" spans="1:20" outlineLevel="2" x14ac:dyDescent="0.25">
      <c r="A6306" s="345" t="s">
        <v>505</v>
      </c>
      <c r="B6306" s="345" t="str">
        <f t="shared" si="2113"/>
        <v>E3950 GEN Laboratory Equip, old-9</v>
      </c>
      <c r="C6306" s="345" t="s">
        <v>1230</v>
      </c>
      <c r="D6306" s="345"/>
      <c r="E6306" s="346">
        <v>43373</v>
      </c>
      <c r="F6306" s="347">
        <v>-0.02</v>
      </c>
      <c r="G6306" s="348" t="s">
        <v>4</v>
      </c>
      <c r="H6306" s="349">
        <v>0</v>
      </c>
      <c r="I6306" s="347"/>
      <c r="J6306" s="348" t="str">
        <f t="shared" si="2100"/>
        <v>End of Life</v>
      </c>
      <c r="K6306" s="350">
        <f t="shared" si="2114"/>
        <v>0</v>
      </c>
      <c r="L6306" s="349">
        <f t="shared" si="2112"/>
        <v>0</v>
      </c>
      <c r="M6306" s="19" t="s">
        <v>1554</v>
      </c>
      <c r="O6306" s="32" t="str">
        <f t="shared" si="2115"/>
        <v>E395</v>
      </c>
      <c r="P6306" s="318"/>
      <c r="T6306" s="19" t="s">
        <v>4</v>
      </c>
    </row>
    <row r="6307" spans="1:20" outlineLevel="2" x14ac:dyDescent="0.25">
      <c r="A6307" s="345" t="s">
        <v>505</v>
      </c>
      <c r="B6307" s="345" t="str">
        <f t="shared" si="2113"/>
        <v>E3950 GEN Laboratory Equip, old-10</v>
      </c>
      <c r="C6307" s="345" t="s">
        <v>1230</v>
      </c>
      <c r="D6307" s="345"/>
      <c r="E6307" s="346">
        <v>43404</v>
      </c>
      <c r="F6307" s="347">
        <v>-0.02</v>
      </c>
      <c r="G6307" s="348" t="s">
        <v>4</v>
      </c>
      <c r="H6307" s="349">
        <v>0</v>
      </c>
      <c r="I6307" s="347"/>
      <c r="J6307" s="348" t="str">
        <f t="shared" si="2100"/>
        <v>End of Life</v>
      </c>
      <c r="K6307" s="350">
        <f t="shared" si="2114"/>
        <v>0</v>
      </c>
      <c r="L6307" s="349">
        <f t="shared" si="2112"/>
        <v>0</v>
      </c>
      <c r="M6307" s="19" t="s">
        <v>1554</v>
      </c>
      <c r="O6307" s="32" t="str">
        <f t="shared" si="2115"/>
        <v>E395</v>
      </c>
      <c r="P6307" s="318"/>
      <c r="T6307" s="19" t="s">
        <v>4</v>
      </c>
    </row>
    <row r="6308" spans="1:20" outlineLevel="2" x14ac:dyDescent="0.25">
      <c r="A6308" s="345" t="s">
        <v>505</v>
      </c>
      <c r="B6308" s="345" t="str">
        <f t="shared" si="2113"/>
        <v>E3950 GEN Laboratory Equip, old-11</v>
      </c>
      <c r="C6308" s="345" t="s">
        <v>1230</v>
      </c>
      <c r="D6308" s="345"/>
      <c r="E6308" s="346">
        <v>43434</v>
      </c>
      <c r="F6308" s="347">
        <v>-0.02</v>
      </c>
      <c r="G6308" s="348" t="s">
        <v>4</v>
      </c>
      <c r="H6308" s="349">
        <v>0</v>
      </c>
      <c r="I6308" s="347"/>
      <c r="J6308" s="348" t="str">
        <f t="shared" si="2100"/>
        <v>End of Life</v>
      </c>
      <c r="K6308" s="350">
        <f t="shared" si="2114"/>
        <v>0</v>
      </c>
      <c r="L6308" s="349">
        <f t="shared" si="2112"/>
        <v>0</v>
      </c>
      <c r="M6308" s="19" t="s">
        <v>1554</v>
      </c>
      <c r="O6308" s="32" t="str">
        <f t="shared" si="2115"/>
        <v>E395</v>
      </c>
      <c r="P6308" s="318"/>
      <c r="T6308" s="19" t="s">
        <v>4</v>
      </c>
    </row>
    <row r="6309" spans="1:20" outlineLevel="2" x14ac:dyDescent="0.25">
      <c r="A6309" s="345" t="s">
        <v>505</v>
      </c>
      <c r="B6309" s="345" t="str">
        <f t="shared" si="2113"/>
        <v>E3950 GEN Laboratory Equip, old-12</v>
      </c>
      <c r="C6309" s="345" t="s">
        <v>1230</v>
      </c>
      <c r="D6309" s="345"/>
      <c r="E6309" s="346">
        <v>43465</v>
      </c>
      <c r="F6309" s="347">
        <v>-0.02</v>
      </c>
      <c r="G6309" s="348" t="s">
        <v>4</v>
      </c>
      <c r="H6309" s="349">
        <v>0</v>
      </c>
      <c r="I6309" s="347"/>
      <c r="J6309" s="348" t="str">
        <f t="shared" si="2100"/>
        <v>End of Life</v>
      </c>
      <c r="K6309" s="350">
        <f t="shared" si="2114"/>
        <v>0</v>
      </c>
      <c r="L6309" s="349">
        <f t="shared" si="2112"/>
        <v>0</v>
      </c>
      <c r="M6309" s="19" t="s">
        <v>1554</v>
      </c>
      <c r="O6309" s="32" t="str">
        <f t="shared" si="2115"/>
        <v>E395</v>
      </c>
      <c r="P6309" s="318"/>
      <c r="T6309" s="19" t="s">
        <v>4</v>
      </c>
    </row>
    <row r="6310" spans="1:20" s="19" customFormat="1" ht="15.75" outlineLevel="1" thickBot="1" x14ac:dyDescent="0.3">
      <c r="A6310" s="44" t="s">
        <v>1108</v>
      </c>
      <c r="B6310" s="32"/>
      <c r="C6310" s="40" t="s">
        <v>1237</v>
      </c>
      <c r="D6310" s="32"/>
      <c r="E6310" s="104" t="s">
        <v>1266</v>
      </c>
      <c r="F6310" s="34"/>
      <c r="G6310" s="32"/>
      <c r="H6310" s="41">
        <f>SUBTOTAL(9,H6298:H6309)</f>
        <v>448676.7</v>
      </c>
      <c r="I6310" s="34"/>
      <c r="J6310" s="32">
        <f t="shared" si="2100"/>
        <v>0</v>
      </c>
      <c r="K6310" s="41">
        <f>SUBTOTAL(9,K6298:K6309)</f>
        <v>0</v>
      </c>
      <c r="L6310" s="41">
        <f t="shared" si="2112"/>
        <v>-448676.7</v>
      </c>
      <c r="O6310" s="32" t="str">
        <f>LEFT(A6310,5)</f>
        <v>E3950</v>
      </c>
      <c r="P6310" s="318">
        <f>-L6310/2</f>
        <v>224338.35</v>
      </c>
    </row>
    <row r="6311" spans="1:20" ht="15.75" outlineLevel="2" thickTop="1" x14ac:dyDescent="0.25">
      <c r="A6311" t="s">
        <v>506</v>
      </c>
      <c r="B6311" t="str">
        <f t="shared" ref="B6311:B6322" si="2116">CONCATENATE(A6311,"-",MONTH(E6311))</f>
        <v>E396 GEN Power-Op Equip, Colstrip 1-1</v>
      </c>
      <c r="C6311" s="19" t="s">
        <v>1230</v>
      </c>
      <c r="E6311" s="27">
        <v>43131</v>
      </c>
      <c r="F6311" s="249">
        <v>173190.66</v>
      </c>
      <c r="G6311" s="67">
        <v>6.5799999999999997E-2</v>
      </c>
      <c r="H6311" s="250">
        <v>949.66</v>
      </c>
      <c r="I6311" s="249">
        <f t="shared" ref="I6311:I6322" si="2117">VLOOKUP(CONCATENATE(A6311,"-12"),$B$6:$F$7816,5,FALSE)</f>
        <v>140845.07999999999</v>
      </c>
      <c r="J6311" s="67">
        <f t="shared" si="2100"/>
        <v>6.5799999999999997E-2</v>
      </c>
      <c r="K6311" s="259">
        <f t="shared" ref="K6311:K6322" si="2118">I6311*J6311/12</f>
        <v>772.30052199999989</v>
      </c>
      <c r="L6311" s="250">
        <f t="shared" si="2112"/>
        <v>-177.36</v>
      </c>
      <c r="M6311" s="19" t="s">
        <v>1260</v>
      </c>
      <c r="O6311" s="32" t="str">
        <f t="shared" ref="O6311:O6322" si="2119">LEFT(A6311,4)</f>
        <v>E396</v>
      </c>
      <c r="P6311" s="318"/>
      <c r="T6311" s="19" t="s">
        <v>1260</v>
      </c>
    </row>
    <row r="6312" spans="1:20" outlineLevel="2" x14ac:dyDescent="0.25">
      <c r="A6312" t="s">
        <v>506</v>
      </c>
      <c r="B6312" t="str">
        <f t="shared" si="2116"/>
        <v>E396 GEN Power-Op Equip, Colstrip 1-2</v>
      </c>
      <c r="C6312" s="19" t="s">
        <v>1230</v>
      </c>
      <c r="E6312" s="27">
        <v>43159</v>
      </c>
      <c r="F6312" s="249">
        <v>177399.57</v>
      </c>
      <c r="G6312" s="67">
        <v>6.5799999999999997E-2</v>
      </c>
      <c r="H6312" s="250">
        <v>972.74</v>
      </c>
      <c r="I6312" s="249">
        <f t="shared" si="2117"/>
        <v>140845.07999999999</v>
      </c>
      <c r="J6312" s="67">
        <f t="shared" si="2100"/>
        <v>6.5799999999999997E-2</v>
      </c>
      <c r="K6312" s="259">
        <f t="shared" si="2118"/>
        <v>772.30052199999989</v>
      </c>
      <c r="L6312" s="250">
        <f t="shared" si="2112"/>
        <v>-200.44</v>
      </c>
      <c r="M6312" s="19" t="s">
        <v>1260</v>
      </c>
      <c r="O6312" s="32" t="str">
        <f t="shared" si="2119"/>
        <v>E396</v>
      </c>
      <c r="P6312" s="318"/>
      <c r="T6312" s="19" t="s">
        <v>1260</v>
      </c>
    </row>
    <row r="6313" spans="1:20" outlineLevel="2" x14ac:dyDescent="0.25">
      <c r="A6313" t="s">
        <v>506</v>
      </c>
      <c r="B6313" t="str">
        <f t="shared" si="2116"/>
        <v>E396 GEN Power-Op Equip, Colstrip 1-3</v>
      </c>
      <c r="C6313" s="19" t="s">
        <v>1230</v>
      </c>
      <c r="E6313" s="27">
        <v>43190</v>
      </c>
      <c r="F6313" s="249">
        <v>131994.51</v>
      </c>
      <c r="G6313" s="67">
        <v>6.5799999999999997E-2</v>
      </c>
      <c r="H6313" s="250">
        <v>723.77</v>
      </c>
      <c r="I6313" s="249">
        <f t="shared" si="2117"/>
        <v>140845.07999999999</v>
      </c>
      <c r="J6313" s="67">
        <f t="shared" si="2100"/>
        <v>6.5799999999999997E-2</v>
      </c>
      <c r="K6313" s="259">
        <f t="shared" si="2118"/>
        <v>772.30052199999989</v>
      </c>
      <c r="L6313" s="250">
        <f t="shared" si="2112"/>
        <v>48.53</v>
      </c>
      <c r="M6313" s="19" t="s">
        <v>1260</v>
      </c>
      <c r="O6313" s="32" t="str">
        <f t="shared" si="2119"/>
        <v>E396</v>
      </c>
      <c r="P6313" s="318"/>
      <c r="T6313" s="19" t="s">
        <v>1260</v>
      </c>
    </row>
    <row r="6314" spans="1:20" outlineLevel="2" x14ac:dyDescent="0.25">
      <c r="A6314" t="s">
        <v>506</v>
      </c>
      <c r="B6314" t="str">
        <f t="shared" si="2116"/>
        <v>E396 GEN Power-Op Equip, Colstrip 1-4</v>
      </c>
      <c r="C6314" s="19" t="s">
        <v>1230</v>
      </c>
      <c r="E6314" s="27">
        <v>43220</v>
      </c>
      <c r="F6314" s="249">
        <v>131994.51</v>
      </c>
      <c r="G6314" s="67">
        <v>6.5799999999999997E-2</v>
      </c>
      <c r="H6314" s="250">
        <v>723.77</v>
      </c>
      <c r="I6314" s="249">
        <f t="shared" si="2117"/>
        <v>140845.07999999999</v>
      </c>
      <c r="J6314" s="67">
        <f t="shared" si="2100"/>
        <v>6.5799999999999997E-2</v>
      </c>
      <c r="K6314" s="259">
        <f t="shared" si="2118"/>
        <v>772.30052199999989</v>
      </c>
      <c r="L6314" s="250">
        <f t="shared" si="2112"/>
        <v>48.53</v>
      </c>
      <c r="M6314" s="19" t="s">
        <v>1260</v>
      </c>
      <c r="O6314" s="32" t="str">
        <f t="shared" si="2119"/>
        <v>E396</v>
      </c>
      <c r="P6314" s="318"/>
      <c r="T6314" s="19" t="s">
        <v>1260</v>
      </c>
    </row>
    <row r="6315" spans="1:20" outlineLevel="2" x14ac:dyDescent="0.25">
      <c r="A6315" t="s">
        <v>506</v>
      </c>
      <c r="B6315" t="str">
        <f t="shared" si="2116"/>
        <v>E396 GEN Power-Op Equip, Colstrip 1-5</v>
      </c>
      <c r="C6315" s="19" t="s">
        <v>1230</v>
      </c>
      <c r="E6315" s="27">
        <v>43251</v>
      </c>
      <c r="F6315" s="249">
        <v>131994.51</v>
      </c>
      <c r="G6315" s="67">
        <v>6.5799999999999997E-2</v>
      </c>
      <c r="H6315" s="250">
        <v>723.77</v>
      </c>
      <c r="I6315" s="249">
        <f t="shared" si="2117"/>
        <v>140845.07999999999</v>
      </c>
      <c r="J6315" s="67">
        <f t="shared" si="2100"/>
        <v>6.5799999999999997E-2</v>
      </c>
      <c r="K6315" s="259">
        <f t="shared" si="2118"/>
        <v>772.30052199999989</v>
      </c>
      <c r="L6315" s="250">
        <f t="shared" si="2112"/>
        <v>48.53</v>
      </c>
      <c r="M6315" s="19" t="s">
        <v>1260</v>
      </c>
      <c r="O6315" s="32" t="str">
        <f t="shared" si="2119"/>
        <v>E396</v>
      </c>
      <c r="P6315" s="318"/>
      <c r="T6315" s="19" t="s">
        <v>1260</v>
      </c>
    </row>
    <row r="6316" spans="1:20" outlineLevel="2" x14ac:dyDescent="0.25">
      <c r="A6316" t="s">
        <v>506</v>
      </c>
      <c r="B6316" t="str">
        <f t="shared" si="2116"/>
        <v>E396 GEN Power-Op Equip, Colstrip 1-6</v>
      </c>
      <c r="C6316" s="19" t="s">
        <v>1230</v>
      </c>
      <c r="E6316" s="27">
        <v>43281</v>
      </c>
      <c r="F6316" s="249">
        <v>135539.26999999999</v>
      </c>
      <c r="G6316" s="67">
        <v>6.5799999999999997E-2</v>
      </c>
      <c r="H6316" s="250">
        <v>743.21</v>
      </c>
      <c r="I6316" s="249">
        <f t="shared" si="2117"/>
        <v>140845.07999999999</v>
      </c>
      <c r="J6316" s="67">
        <f t="shared" si="2100"/>
        <v>6.5799999999999997E-2</v>
      </c>
      <c r="K6316" s="259">
        <f t="shared" si="2118"/>
        <v>772.30052199999989</v>
      </c>
      <c r="L6316" s="250">
        <f t="shared" si="2112"/>
        <v>29.09</v>
      </c>
      <c r="M6316" s="19" t="s">
        <v>1260</v>
      </c>
      <c r="O6316" s="32" t="str">
        <f t="shared" si="2119"/>
        <v>E396</v>
      </c>
      <c r="P6316" s="318"/>
      <c r="T6316" s="19" t="s">
        <v>1260</v>
      </c>
    </row>
    <row r="6317" spans="1:20" outlineLevel="2" x14ac:dyDescent="0.25">
      <c r="A6317" t="s">
        <v>506</v>
      </c>
      <c r="B6317" t="str">
        <f t="shared" si="2116"/>
        <v>E396 GEN Power-Op Equip, Colstrip 1-7</v>
      </c>
      <c r="C6317" s="19" t="s">
        <v>1230</v>
      </c>
      <c r="E6317" s="27">
        <v>43312</v>
      </c>
      <c r="F6317" s="249">
        <v>139084.03</v>
      </c>
      <c r="G6317" s="67">
        <v>6.5799999999999997E-2</v>
      </c>
      <c r="H6317" s="250">
        <v>762.64</v>
      </c>
      <c r="I6317" s="249">
        <f t="shared" si="2117"/>
        <v>140845.07999999999</v>
      </c>
      <c r="J6317" s="67">
        <f t="shared" si="2100"/>
        <v>6.5799999999999997E-2</v>
      </c>
      <c r="K6317" s="259">
        <f t="shared" si="2118"/>
        <v>772.30052199999989</v>
      </c>
      <c r="L6317" s="250">
        <f t="shared" si="2112"/>
        <v>9.66</v>
      </c>
      <c r="M6317" s="19" t="s">
        <v>1260</v>
      </c>
      <c r="O6317" s="32" t="str">
        <f t="shared" si="2119"/>
        <v>E396</v>
      </c>
      <c r="P6317" s="318"/>
      <c r="T6317" s="19" t="s">
        <v>1260</v>
      </c>
    </row>
    <row r="6318" spans="1:20" outlineLevel="2" x14ac:dyDescent="0.25">
      <c r="A6318" t="s">
        <v>506</v>
      </c>
      <c r="B6318" t="str">
        <f t="shared" si="2116"/>
        <v>E396 GEN Power-Op Equip, Colstrip 1-8</v>
      </c>
      <c r="C6318" s="19" t="s">
        <v>1230</v>
      </c>
      <c r="E6318" s="27">
        <v>43343</v>
      </c>
      <c r="F6318" s="249">
        <v>139084.03</v>
      </c>
      <c r="G6318" s="67">
        <v>6.5799999999999997E-2</v>
      </c>
      <c r="H6318" s="250">
        <v>762.64</v>
      </c>
      <c r="I6318" s="249">
        <f t="shared" si="2117"/>
        <v>140845.07999999999</v>
      </c>
      <c r="J6318" s="67">
        <f t="shared" ref="J6318:J6381" si="2120">G6318</f>
        <v>6.5799999999999997E-2</v>
      </c>
      <c r="K6318" s="259">
        <f t="shared" si="2118"/>
        <v>772.30052199999989</v>
      </c>
      <c r="L6318" s="250">
        <f t="shared" si="2112"/>
        <v>9.66</v>
      </c>
      <c r="M6318" s="19" t="s">
        <v>1260</v>
      </c>
      <c r="O6318" s="32" t="str">
        <f t="shared" si="2119"/>
        <v>E396</v>
      </c>
      <c r="P6318" s="318"/>
      <c r="T6318" s="19" t="s">
        <v>1260</v>
      </c>
    </row>
    <row r="6319" spans="1:20" outlineLevel="2" x14ac:dyDescent="0.25">
      <c r="A6319" t="s">
        <v>506</v>
      </c>
      <c r="B6319" t="str">
        <f t="shared" si="2116"/>
        <v>E396 GEN Power-Op Equip, Colstrip 1-9</v>
      </c>
      <c r="C6319" s="19" t="s">
        <v>1230</v>
      </c>
      <c r="E6319" s="27">
        <v>43373</v>
      </c>
      <c r="F6319" s="249">
        <v>139084.03</v>
      </c>
      <c r="G6319" s="67">
        <v>6.5799999999999997E-2</v>
      </c>
      <c r="H6319" s="250">
        <v>762.64</v>
      </c>
      <c r="I6319" s="249">
        <f t="shared" si="2117"/>
        <v>140845.07999999999</v>
      </c>
      <c r="J6319" s="67">
        <f t="shared" si="2120"/>
        <v>6.5799999999999997E-2</v>
      </c>
      <c r="K6319" s="259">
        <f t="shared" si="2118"/>
        <v>772.30052199999989</v>
      </c>
      <c r="L6319" s="250">
        <f t="shared" si="2112"/>
        <v>9.66</v>
      </c>
      <c r="M6319" s="19" t="s">
        <v>1260</v>
      </c>
      <c r="O6319" s="32" t="str">
        <f t="shared" si="2119"/>
        <v>E396</v>
      </c>
      <c r="P6319" s="318"/>
      <c r="T6319" s="19" t="s">
        <v>1260</v>
      </c>
    </row>
    <row r="6320" spans="1:20" outlineLevel="2" x14ac:dyDescent="0.25">
      <c r="A6320" t="s">
        <v>506</v>
      </c>
      <c r="B6320" t="str">
        <f t="shared" si="2116"/>
        <v>E396 GEN Power-Op Equip, Colstrip 1-10</v>
      </c>
      <c r="C6320" s="19" t="s">
        <v>1230</v>
      </c>
      <c r="E6320" s="27">
        <v>43404</v>
      </c>
      <c r="F6320" s="249">
        <v>139084.03</v>
      </c>
      <c r="G6320" s="67">
        <v>6.5799999999999997E-2</v>
      </c>
      <c r="H6320" s="250">
        <v>762.64</v>
      </c>
      <c r="I6320" s="249">
        <f t="shared" si="2117"/>
        <v>140845.07999999999</v>
      </c>
      <c r="J6320" s="67">
        <f t="shared" si="2120"/>
        <v>6.5799999999999997E-2</v>
      </c>
      <c r="K6320" s="259">
        <f t="shared" si="2118"/>
        <v>772.30052199999989</v>
      </c>
      <c r="L6320" s="250">
        <f t="shared" si="2112"/>
        <v>9.66</v>
      </c>
      <c r="M6320" s="19" t="s">
        <v>1260</v>
      </c>
      <c r="O6320" s="32" t="str">
        <f t="shared" si="2119"/>
        <v>E396</v>
      </c>
      <c r="P6320" s="318"/>
      <c r="T6320" s="19" t="s">
        <v>1260</v>
      </c>
    </row>
    <row r="6321" spans="1:20" outlineLevel="2" x14ac:dyDescent="0.25">
      <c r="A6321" t="s">
        <v>506</v>
      </c>
      <c r="B6321" t="str">
        <f t="shared" si="2116"/>
        <v>E396 GEN Power-Op Equip, Colstrip 1-11</v>
      </c>
      <c r="C6321" s="19" t="s">
        <v>1230</v>
      </c>
      <c r="E6321" s="27">
        <v>43434</v>
      </c>
      <c r="F6321" s="249">
        <v>139964.56</v>
      </c>
      <c r="G6321" s="67">
        <v>6.5799999999999997E-2</v>
      </c>
      <c r="H6321" s="250">
        <v>767.47</v>
      </c>
      <c r="I6321" s="249">
        <f t="shared" si="2117"/>
        <v>140845.07999999999</v>
      </c>
      <c r="J6321" s="67">
        <f t="shared" si="2120"/>
        <v>6.5799999999999997E-2</v>
      </c>
      <c r="K6321" s="259">
        <f t="shared" si="2118"/>
        <v>772.30052199999989</v>
      </c>
      <c r="L6321" s="250">
        <f t="shared" si="2112"/>
        <v>4.83</v>
      </c>
      <c r="M6321" s="19" t="s">
        <v>1260</v>
      </c>
      <c r="O6321" s="32" t="str">
        <f t="shared" si="2119"/>
        <v>E396</v>
      </c>
      <c r="P6321" s="318"/>
      <c r="T6321" s="19" t="s">
        <v>1260</v>
      </c>
    </row>
    <row r="6322" spans="1:20" outlineLevel="2" x14ac:dyDescent="0.25">
      <c r="A6322" t="s">
        <v>506</v>
      </c>
      <c r="B6322" t="str">
        <f t="shared" si="2116"/>
        <v>E396 GEN Power-Op Equip, Colstrip 1-12</v>
      </c>
      <c r="C6322" s="19" t="s">
        <v>1230</v>
      </c>
      <c r="E6322" s="27">
        <v>43465</v>
      </c>
      <c r="F6322" s="249">
        <v>140845.07999999999</v>
      </c>
      <c r="G6322" s="67">
        <v>6.5799999999999997E-2</v>
      </c>
      <c r="H6322" s="250">
        <v>772.3</v>
      </c>
      <c r="I6322" s="249">
        <f t="shared" si="2117"/>
        <v>140845.07999999999</v>
      </c>
      <c r="J6322" s="67">
        <f t="shared" si="2120"/>
        <v>6.5799999999999997E-2</v>
      </c>
      <c r="K6322" s="259">
        <f t="shared" si="2118"/>
        <v>772.30052199999989</v>
      </c>
      <c r="L6322" s="250">
        <f t="shared" si="2112"/>
        <v>0</v>
      </c>
      <c r="M6322" s="19" t="s">
        <v>1260</v>
      </c>
      <c r="O6322" s="32" t="str">
        <f t="shared" si="2119"/>
        <v>E396</v>
      </c>
      <c r="P6322" s="318"/>
      <c r="T6322" s="19" t="s">
        <v>1260</v>
      </c>
    </row>
    <row r="6323" spans="1:20" s="19" customFormat="1" ht="15.75" outlineLevel="1" thickBot="1" x14ac:dyDescent="0.3">
      <c r="A6323" s="28" t="s">
        <v>1109</v>
      </c>
      <c r="C6323" s="20" t="s">
        <v>1237</v>
      </c>
      <c r="E6323" s="104" t="s">
        <v>1266</v>
      </c>
      <c r="F6323" s="29"/>
      <c r="G6323" s="30"/>
      <c r="H6323" s="41">
        <f>SUBTOTAL(9,H6311:H6322)</f>
        <v>9427.25</v>
      </c>
      <c r="I6323" s="29"/>
      <c r="J6323" s="30">
        <f t="shared" si="2120"/>
        <v>0</v>
      </c>
      <c r="K6323" s="41">
        <f>SUBTOTAL(9,K6311:K6322)</f>
        <v>9267.6062639999964</v>
      </c>
      <c r="L6323" s="41">
        <f t="shared" si="2112"/>
        <v>-159.63999999999999</v>
      </c>
      <c r="O6323" s="32" t="str">
        <f>LEFT(A6323,5)</f>
        <v xml:space="preserve">E396 </v>
      </c>
      <c r="P6323" s="318">
        <f>-L6323/2</f>
        <v>79.819999999999993</v>
      </c>
    </row>
    <row r="6324" spans="1:20" ht="15.75" outlineLevel="2" thickTop="1" x14ac:dyDescent="0.25">
      <c r="A6324" t="s">
        <v>507</v>
      </c>
      <c r="B6324" t="str">
        <f t="shared" ref="B6324:B6335" si="2121">CONCATENATE(A6324,"-",MONTH(E6324))</f>
        <v>E396 GEN Power-Op Equip, Colstrip 2-1</v>
      </c>
      <c r="C6324" s="19" t="s">
        <v>1230</v>
      </c>
      <c r="E6324" s="27">
        <v>43131</v>
      </c>
      <c r="F6324" s="249">
        <v>173189.87</v>
      </c>
      <c r="G6324" s="67">
        <v>6.5799999999999997E-2</v>
      </c>
      <c r="H6324" s="250">
        <v>949.66</v>
      </c>
      <c r="I6324" s="249">
        <f t="shared" ref="I6324:I6335" si="2122">VLOOKUP(CONCATENATE(A6324,"-12"),$B$6:$F$7816,5,FALSE)</f>
        <v>140844.29</v>
      </c>
      <c r="J6324" s="67">
        <f t="shared" si="2120"/>
        <v>6.5799999999999997E-2</v>
      </c>
      <c r="K6324" s="259">
        <f t="shared" ref="K6324:K6335" si="2123">I6324*J6324/12</f>
        <v>772.29619016666675</v>
      </c>
      <c r="L6324" s="250">
        <f t="shared" si="2112"/>
        <v>-177.36</v>
      </c>
      <c r="M6324" s="19" t="s">
        <v>1260</v>
      </c>
      <c r="O6324" s="32" t="str">
        <f t="shared" ref="O6324:O6335" si="2124">LEFT(A6324,4)</f>
        <v>E396</v>
      </c>
      <c r="P6324" s="318"/>
      <c r="T6324" s="19" t="s">
        <v>1260</v>
      </c>
    </row>
    <row r="6325" spans="1:20" outlineLevel="2" x14ac:dyDescent="0.25">
      <c r="A6325" t="s">
        <v>507</v>
      </c>
      <c r="B6325" t="str">
        <f t="shared" si="2121"/>
        <v>E396 GEN Power-Op Equip, Colstrip 2-2</v>
      </c>
      <c r="C6325" s="19" t="s">
        <v>1230</v>
      </c>
      <c r="E6325" s="27">
        <v>43159</v>
      </c>
      <c r="F6325" s="249">
        <v>177398.78</v>
      </c>
      <c r="G6325" s="67">
        <v>6.5799999999999997E-2</v>
      </c>
      <c r="H6325" s="250">
        <v>972.74</v>
      </c>
      <c r="I6325" s="249">
        <f t="shared" si="2122"/>
        <v>140844.29</v>
      </c>
      <c r="J6325" s="67">
        <f t="shared" si="2120"/>
        <v>6.5799999999999997E-2</v>
      </c>
      <c r="K6325" s="259">
        <f t="shared" si="2123"/>
        <v>772.29619016666675</v>
      </c>
      <c r="L6325" s="250">
        <f t="shared" si="2112"/>
        <v>-200.44</v>
      </c>
      <c r="M6325" s="19" t="s">
        <v>1260</v>
      </c>
      <c r="O6325" s="32" t="str">
        <f t="shared" si="2124"/>
        <v>E396</v>
      </c>
      <c r="P6325" s="318"/>
      <c r="T6325" s="19" t="s">
        <v>1260</v>
      </c>
    </row>
    <row r="6326" spans="1:20" outlineLevel="2" x14ac:dyDescent="0.25">
      <c r="A6326" t="s">
        <v>507</v>
      </c>
      <c r="B6326" t="str">
        <f t="shared" si="2121"/>
        <v>E396 GEN Power-Op Equip, Colstrip 2-3</v>
      </c>
      <c r="C6326" s="19" t="s">
        <v>1230</v>
      </c>
      <c r="E6326" s="27">
        <v>43190</v>
      </c>
      <c r="F6326" s="249">
        <v>131993.72</v>
      </c>
      <c r="G6326" s="67">
        <v>6.5799999999999997E-2</v>
      </c>
      <c r="H6326" s="250">
        <v>723.77</v>
      </c>
      <c r="I6326" s="249">
        <f t="shared" si="2122"/>
        <v>140844.29</v>
      </c>
      <c r="J6326" s="67">
        <f t="shared" si="2120"/>
        <v>6.5799999999999997E-2</v>
      </c>
      <c r="K6326" s="259">
        <f t="shared" si="2123"/>
        <v>772.29619016666675</v>
      </c>
      <c r="L6326" s="250">
        <f t="shared" si="2112"/>
        <v>48.53</v>
      </c>
      <c r="M6326" s="19" t="s">
        <v>1260</v>
      </c>
      <c r="O6326" s="32" t="str">
        <f t="shared" si="2124"/>
        <v>E396</v>
      </c>
      <c r="P6326" s="318"/>
      <c r="T6326" s="19" t="s">
        <v>1260</v>
      </c>
    </row>
    <row r="6327" spans="1:20" outlineLevel="2" x14ac:dyDescent="0.25">
      <c r="A6327" t="s">
        <v>507</v>
      </c>
      <c r="B6327" t="str">
        <f t="shared" si="2121"/>
        <v>E396 GEN Power-Op Equip, Colstrip 2-4</v>
      </c>
      <c r="C6327" s="19" t="s">
        <v>1230</v>
      </c>
      <c r="E6327" s="27">
        <v>43220</v>
      </c>
      <c r="F6327" s="249">
        <v>131993.72</v>
      </c>
      <c r="G6327" s="67">
        <v>6.5799999999999997E-2</v>
      </c>
      <c r="H6327" s="250">
        <v>723.77</v>
      </c>
      <c r="I6327" s="249">
        <f t="shared" si="2122"/>
        <v>140844.29</v>
      </c>
      <c r="J6327" s="67">
        <f t="shared" si="2120"/>
        <v>6.5799999999999997E-2</v>
      </c>
      <c r="K6327" s="259">
        <f t="shared" si="2123"/>
        <v>772.29619016666675</v>
      </c>
      <c r="L6327" s="250">
        <f t="shared" si="2112"/>
        <v>48.53</v>
      </c>
      <c r="M6327" s="19" t="s">
        <v>1260</v>
      </c>
      <c r="O6327" s="32" t="str">
        <f t="shared" si="2124"/>
        <v>E396</v>
      </c>
      <c r="P6327" s="318"/>
      <c r="T6327" s="19" t="s">
        <v>1260</v>
      </c>
    </row>
    <row r="6328" spans="1:20" outlineLevel="2" x14ac:dyDescent="0.25">
      <c r="A6328" t="s">
        <v>507</v>
      </c>
      <c r="B6328" t="str">
        <f t="shared" si="2121"/>
        <v>E396 GEN Power-Op Equip, Colstrip 2-5</v>
      </c>
      <c r="C6328" s="19" t="s">
        <v>1230</v>
      </c>
      <c r="E6328" s="27">
        <v>43251</v>
      </c>
      <c r="F6328" s="249">
        <v>131993.72</v>
      </c>
      <c r="G6328" s="67">
        <v>6.5799999999999997E-2</v>
      </c>
      <c r="H6328" s="250">
        <v>723.77</v>
      </c>
      <c r="I6328" s="249">
        <f t="shared" si="2122"/>
        <v>140844.29</v>
      </c>
      <c r="J6328" s="67">
        <f t="shared" si="2120"/>
        <v>6.5799999999999997E-2</v>
      </c>
      <c r="K6328" s="259">
        <f t="shared" si="2123"/>
        <v>772.29619016666675</v>
      </c>
      <c r="L6328" s="250">
        <f t="shared" si="2112"/>
        <v>48.53</v>
      </c>
      <c r="M6328" s="19" t="s">
        <v>1260</v>
      </c>
      <c r="O6328" s="32" t="str">
        <f t="shared" si="2124"/>
        <v>E396</v>
      </c>
      <c r="P6328" s="318"/>
      <c r="T6328" s="19" t="s">
        <v>1260</v>
      </c>
    </row>
    <row r="6329" spans="1:20" outlineLevel="2" x14ac:dyDescent="0.25">
      <c r="A6329" t="s">
        <v>507</v>
      </c>
      <c r="B6329" t="str">
        <f t="shared" si="2121"/>
        <v>E396 GEN Power-Op Equip, Colstrip 2-6</v>
      </c>
      <c r="C6329" s="19" t="s">
        <v>1230</v>
      </c>
      <c r="E6329" s="27">
        <v>43281</v>
      </c>
      <c r="F6329" s="249">
        <v>135538.48000000001</v>
      </c>
      <c r="G6329" s="67">
        <v>6.5799999999999997E-2</v>
      </c>
      <c r="H6329" s="250">
        <v>743.2</v>
      </c>
      <c r="I6329" s="249">
        <f t="shared" si="2122"/>
        <v>140844.29</v>
      </c>
      <c r="J6329" s="67">
        <f t="shared" si="2120"/>
        <v>6.5799999999999997E-2</v>
      </c>
      <c r="K6329" s="259">
        <f t="shared" si="2123"/>
        <v>772.29619016666675</v>
      </c>
      <c r="L6329" s="250">
        <f t="shared" si="2112"/>
        <v>29.1</v>
      </c>
      <c r="M6329" s="19" t="s">
        <v>1260</v>
      </c>
      <c r="O6329" s="32" t="str">
        <f t="shared" si="2124"/>
        <v>E396</v>
      </c>
      <c r="P6329" s="318"/>
      <c r="T6329" s="19" t="s">
        <v>1260</v>
      </c>
    </row>
    <row r="6330" spans="1:20" outlineLevel="2" x14ac:dyDescent="0.25">
      <c r="A6330" t="s">
        <v>507</v>
      </c>
      <c r="B6330" t="str">
        <f t="shared" si="2121"/>
        <v>E396 GEN Power-Op Equip, Colstrip 2-7</v>
      </c>
      <c r="C6330" s="19" t="s">
        <v>1230</v>
      </c>
      <c r="E6330" s="27">
        <v>43312</v>
      </c>
      <c r="F6330" s="249">
        <v>139083.24</v>
      </c>
      <c r="G6330" s="67">
        <v>6.5799999999999997E-2</v>
      </c>
      <c r="H6330" s="250">
        <v>762.64</v>
      </c>
      <c r="I6330" s="249">
        <f t="shared" si="2122"/>
        <v>140844.29</v>
      </c>
      <c r="J6330" s="67">
        <f t="shared" si="2120"/>
        <v>6.5799999999999997E-2</v>
      </c>
      <c r="K6330" s="259">
        <f t="shared" si="2123"/>
        <v>772.29619016666675</v>
      </c>
      <c r="L6330" s="250">
        <f t="shared" si="2112"/>
        <v>9.66</v>
      </c>
      <c r="M6330" s="19" t="s">
        <v>1260</v>
      </c>
      <c r="O6330" s="32" t="str">
        <f t="shared" si="2124"/>
        <v>E396</v>
      </c>
      <c r="P6330" s="318"/>
      <c r="T6330" s="19" t="s">
        <v>1260</v>
      </c>
    </row>
    <row r="6331" spans="1:20" outlineLevel="2" x14ac:dyDescent="0.25">
      <c r="A6331" t="s">
        <v>507</v>
      </c>
      <c r="B6331" t="str">
        <f t="shared" si="2121"/>
        <v>E396 GEN Power-Op Equip, Colstrip 2-8</v>
      </c>
      <c r="C6331" s="19" t="s">
        <v>1230</v>
      </c>
      <c r="E6331" s="27">
        <v>43343</v>
      </c>
      <c r="F6331" s="249">
        <v>139083.24</v>
      </c>
      <c r="G6331" s="67">
        <v>6.5799999999999997E-2</v>
      </c>
      <c r="H6331" s="250">
        <v>762.64</v>
      </c>
      <c r="I6331" s="249">
        <f t="shared" si="2122"/>
        <v>140844.29</v>
      </c>
      <c r="J6331" s="67">
        <f t="shared" si="2120"/>
        <v>6.5799999999999997E-2</v>
      </c>
      <c r="K6331" s="259">
        <f t="shared" si="2123"/>
        <v>772.29619016666675</v>
      </c>
      <c r="L6331" s="250">
        <f t="shared" si="2112"/>
        <v>9.66</v>
      </c>
      <c r="M6331" s="19" t="s">
        <v>1260</v>
      </c>
      <c r="O6331" s="32" t="str">
        <f t="shared" si="2124"/>
        <v>E396</v>
      </c>
      <c r="P6331" s="318"/>
      <c r="T6331" s="19" t="s">
        <v>1260</v>
      </c>
    </row>
    <row r="6332" spans="1:20" outlineLevel="2" x14ac:dyDescent="0.25">
      <c r="A6332" t="s">
        <v>507</v>
      </c>
      <c r="B6332" t="str">
        <f t="shared" si="2121"/>
        <v>E396 GEN Power-Op Equip, Colstrip 2-9</v>
      </c>
      <c r="C6332" s="19" t="s">
        <v>1230</v>
      </c>
      <c r="E6332" s="27">
        <v>43373</v>
      </c>
      <c r="F6332" s="249">
        <v>139083.24</v>
      </c>
      <c r="G6332" s="67">
        <v>6.5799999999999997E-2</v>
      </c>
      <c r="H6332" s="250">
        <v>762.64</v>
      </c>
      <c r="I6332" s="249">
        <f t="shared" si="2122"/>
        <v>140844.29</v>
      </c>
      <c r="J6332" s="67">
        <f t="shared" si="2120"/>
        <v>6.5799999999999997E-2</v>
      </c>
      <c r="K6332" s="259">
        <f t="shared" si="2123"/>
        <v>772.29619016666675</v>
      </c>
      <c r="L6332" s="250">
        <f t="shared" si="2112"/>
        <v>9.66</v>
      </c>
      <c r="M6332" s="19" t="s">
        <v>1260</v>
      </c>
      <c r="O6332" s="32" t="str">
        <f t="shared" si="2124"/>
        <v>E396</v>
      </c>
      <c r="P6332" s="318"/>
      <c r="T6332" s="19" t="s">
        <v>1260</v>
      </c>
    </row>
    <row r="6333" spans="1:20" outlineLevel="2" x14ac:dyDescent="0.25">
      <c r="A6333" t="s">
        <v>507</v>
      </c>
      <c r="B6333" t="str">
        <f t="shared" si="2121"/>
        <v>E396 GEN Power-Op Equip, Colstrip 2-10</v>
      </c>
      <c r="C6333" s="19" t="s">
        <v>1230</v>
      </c>
      <c r="E6333" s="27">
        <v>43404</v>
      </c>
      <c r="F6333" s="249">
        <v>139083.24</v>
      </c>
      <c r="G6333" s="67">
        <v>6.5799999999999997E-2</v>
      </c>
      <c r="H6333" s="250">
        <v>762.64</v>
      </c>
      <c r="I6333" s="249">
        <f t="shared" si="2122"/>
        <v>140844.29</v>
      </c>
      <c r="J6333" s="67">
        <f t="shared" si="2120"/>
        <v>6.5799999999999997E-2</v>
      </c>
      <c r="K6333" s="259">
        <f t="shared" si="2123"/>
        <v>772.29619016666675</v>
      </c>
      <c r="L6333" s="250">
        <f t="shared" si="2112"/>
        <v>9.66</v>
      </c>
      <c r="M6333" s="19" t="s">
        <v>1260</v>
      </c>
      <c r="O6333" s="32" t="str">
        <f t="shared" si="2124"/>
        <v>E396</v>
      </c>
      <c r="P6333" s="318"/>
      <c r="T6333" s="19" t="s">
        <v>1260</v>
      </c>
    </row>
    <row r="6334" spans="1:20" outlineLevel="2" x14ac:dyDescent="0.25">
      <c r="A6334" t="s">
        <v>507</v>
      </c>
      <c r="B6334" t="str">
        <f t="shared" si="2121"/>
        <v>E396 GEN Power-Op Equip, Colstrip 2-11</v>
      </c>
      <c r="C6334" s="19" t="s">
        <v>1230</v>
      </c>
      <c r="E6334" s="27">
        <v>43434</v>
      </c>
      <c r="F6334" s="249">
        <v>139963.76999999999</v>
      </c>
      <c r="G6334" s="67">
        <v>6.5799999999999997E-2</v>
      </c>
      <c r="H6334" s="250">
        <v>767.47</v>
      </c>
      <c r="I6334" s="249">
        <f t="shared" si="2122"/>
        <v>140844.29</v>
      </c>
      <c r="J6334" s="67">
        <f t="shared" si="2120"/>
        <v>6.5799999999999997E-2</v>
      </c>
      <c r="K6334" s="259">
        <f t="shared" si="2123"/>
        <v>772.29619016666675</v>
      </c>
      <c r="L6334" s="250">
        <f t="shared" si="2112"/>
        <v>4.83</v>
      </c>
      <c r="M6334" s="19" t="s">
        <v>1260</v>
      </c>
      <c r="O6334" s="32" t="str">
        <f t="shared" si="2124"/>
        <v>E396</v>
      </c>
      <c r="P6334" s="318"/>
      <c r="T6334" s="19" t="s">
        <v>1260</v>
      </c>
    </row>
    <row r="6335" spans="1:20" outlineLevel="2" x14ac:dyDescent="0.25">
      <c r="A6335" t="s">
        <v>507</v>
      </c>
      <c r="B6335" t="str">
        <f t="shared" si="2121"/>
        <v>E396 GEN Power-Op Equip, Colstrip 2-12</v>
      </c>
      <c r="C6335" s="19" t="s">
        <v>1230</v>
      </c>
      <c r="E6335" s="27">
        <v>43465</v>
      </c>
      <c r="F6335" s="249">
        <v>140844.29</v>
      </c>
      <c r="G6335" s="67">
        <v>6.5799999999999997E-2</v>
      </c>
      <c r="H6335" s="250">
        <v>772.3</v>
      </c>
      <c r="I6335" s="249">
        <f t="shared" si="2122"/>
        <v>140844.29</v>
      </c>
      <c r="J6335" s="67">
        <f t="shared" si="2120"/>
        <v>6.5799999999999997E-2</v>
      </c>
      <c r="K6335" s="259">
        <f t="shared" si="2123"/>
        <v>772.29619016666675</v>
      </c>
      <c r="L6335" s="250">
        <f t="shared" si="2112"/>
        <v>0</v>
      </c>
      <c r="M6335" s="19" t="s">
        <v>1260</v>
      </c>
      <c r="O6335" s="32" t="str">
        <f t="shared" si="2124"/>
        <v>E396</v>
      </c>
      <c r="P6335" s="318"/>
      <c r="T6335" s="19" t="s">
        <v>1260</v>
      </c>
    </row>
    <row r="6336" spans="1:20" s="19" customFormat="1" ht="15.75" outlineLevel="1" thickBot="1" x14ac:dyDescent="0.3">
      <c r="A6336" s="28" t="s">
        <v>1110</v>
      </c>
      <c r="C6336" s="20" t="s">
        <v>1237</v>
      </c>
      <c r="E6336" s="104" t="s">
        <v>1266</v>
      </c>
      <c r="F6336" s="29"/>
      <c r="G6336" s="30"/>
      <c r="H6336" s="41">
        <f>SUBTOTAL(9,H6324:H6335)</f>
        <v>9427.24</v>
      </c>
      <c r="I6336" s="29"/>
      <c r="J6336" s="30">
        <f t="shared" si="2120"/>
        <v>0</v>
      </c>
      <c r="K6336" s="41">
        <f>SUBTOTAL(9,K6324:K6335)</f>
        <v>9267.554282000001</v>
      </c>
      <c r="L6336" s="41">
        <f t="shared" si="2112"/>
        <v>-159.69</v>
      </c>
      <c r="O6336" s="32" t="str">
        <f>LEFT(A6336,5)</f>
        <v xml:space="preserve">E396 </v>
      </c>
      <c r="P6336" s="318">
        <f>-L6336/2</f>
        <v>79.844999999999999</v>
      </c>
    </row>
    <row r="6337" spans="1:20" ht="15.75" outlineLevel="2" thickTop="1" x14ac:dyDescent="0.25">
      <c r="A6337" t="s">
        <v>508</v>
      </c>
      <c r="B6337" t="str">
        <f t="shared" ref="B6337:B6348" si="2125">CONCATENATE(A6337,"-",MONTH(E6337))</f>
        <v>E396 GEN Power-Op Equip, Colstrip 3-1</v>
      </c>
      <c r="C6337" s="19" t="s">
        <v>1230</v>
      </c>
      <c r="E6337" s="27">
        <v>43131</v>
      </c>
      <c r="F6337" s="249">
        <v>113465</v>
      </c>
      <c r="G6337" s="67">
        <v>6.5799999999999997E-2</v>
      </c>
      <c r="H6337" s="250">
        <v>622.16999999999996</v>
      </c>
      <c r="I6337" s="249">
        <f t="shared" ref="I6337:I6348" si="2126">VLOOKUP(CONCATENATE(A6337,"-12"),$B$6:$F$7816,5,FALSE)</f>
        <v>87975.47</v>
      </c>
      <c r="J6337" s="67">
        <f t="shared" si="2120"/>
        <v>6.5799999999999997E-2</v>
      </c>
      <c r="K6337" s="259">
        <f t="shared" ref="K6337:K6348" si="2127">I6337*J6337/12</f>
        <v>482.39882716666665</v>
      </c>
      <c r="L6337" s="250">
        <f t="shared" si="2112"/>
        <v>-139.77000000000001</v>
      </c>
      <c r="M6337" s="19" t="s">
        <v>1260</v>
      </c>
      <c r="O6337" s="32" t="str">
        <f t="shared" ref="O6337:O6348" si="2128">LEFT(A6337,4)</f>
        <v>E396</v>
      </c>
      <c r="P6337" s="318"/>
      <c r="T6337" s="19" t="s">
        <v>1260</v>
      </c>
    </row>
    <row r="6338" spans="1:20" outlineLevel="2" x14ac:dyDescent="0.25">
      <c r="A6338" t="s">
        <v>508</v>
      </c>
      <c r="B6338" t="str">
        <f t="shared" si="2125"/>
        <v>E396 GEN Power-Op Equip, Colstrip 3-2</v>
      </c>
      <c r="C6338" s="19" t="s">
        <v>1230</v>
      </c>
      <c r="E6338" s="27">
        <v>43159</v>
      </c>
      <c r="F6338" s="249">
        <v>116352.12</v>
      </c>
      <c r="G6338" s="67">
        <v>6.5799999999999997E-2</v>
      </c>
      <c r="H6338" s="250">
        <v>638</v>
      </c>
      <c r="I6338" s="249">
        <f t="shared" si="2126"/>
        <v>87975.47</v>
      </c>
      <c r="J6338" s="67">
        <f t="shared" si="2120"/>
        <v>6.5799999999999997E-2</v>
      </c>
      <c r="K6338" s="259">
        <f t="shared" si="2127"/>
        <v>482.39882716666665</v>
      </c>
      <c r="L6338" s="250">
        <f t="shared" si="2112"/>
        <v>-155.6</v>
      </c>
      <c r="M6338" s="19" t="s">
        <v>1260</v>
      </c>
      <c r="O6338" s="32" t="str">
        <f t="shared" si="2128"/>
        <v>E396</v>
      </c>
      <c r="P6338" s="318"/>
      <c r="T6338" s="19" t="s">
        <v>1260</v>
      </c>
    </row>
    <row r="6339" spans="1:20" outlineLevel="2" x14ac:dyDescent="0.25">
      <c r="A6339" t="s">
        <v>508</v>
      </c>
      <c r="B6339" t="str">
        <f t="shared" si="2125"/>
        <v>E396 GEN Power-Op Equip, Colstrip 3-3</v>
      </c>
      <c r="C6339" s="19" t="s">
        <v>1230</v>
      </c>
      <c r="E6339" s="27">
        <v>43190</v>
      </c>
      <c r="F6339" s="249">
        <v>82373.23</v>
      </c>
      <c r="G6339" s="67">
        <v>6.5799999999999997E-2</v>
      </c>
      <c r="H6339" s="250">
        <v>451.68</v>
      </c>
      <c r="I6339" s="249">
        <f t="shared" si="2126"/>
        <v>87975.47</v>
      </c>
      <c r="J6339" s="67">
        <f t="shared" si="2120"/>
        <v>6.5799999999999997E-2</v>
      </c>
      <c r="K6339" s="259">
        <f t="shared" si="2127"/>
        <v>482.39882716666665</v>
      </c>
      <c r="L6339" s="250">
        <f t="shared" si="2112"/>
        <v>30.72</v>
      </c>
      <c r="M6339" s="19" t="s">
        <v>1260</v>
      </c>
      <c r="O6339" s="32" t="str">
        <f t="shared" si="2128"/>
        <v>E396</v>
      </c>
      <c r="P6339" s="318"/>
      <c r="T6339" s="19" t="s">
        <v>1260</v>
      </c>
    </row>
    <row r="6340" spans="1:20" outlineLevel="2" x14ac:dyDescent="0.25">
      <c r="A6340" t="s">
        <v>508</v>
      </c>
      <c r="B6340" t="str">
        <f t="shared" si="2125"/>
        <v>E396 GEN Power-Op Equip, Colstrip 3-4</v>
      </c>
      <c r="C6340" s="19" t="s">
        <v>1230</v>
      </c>
      <c r="E6340" s="27">
        <v>43220</v>
      </c>
      <c r="F6340" s="249">
        <v>82373.23</v>
      </c>
      <c r="G6340" s="67">
        <v>6.5799999999999997E-2</v>
      </c>
      <c r="H6340" s="250">
        <v>451.68</v>
      </c>
      <c r="I6340" s="249">
        <f t="shared" si="2126"/>
        <v>87975.47</v>
      </c>
      <c r="J6340" s="67">
        <f t="shared" si="2120"/>
        <v>6.5799999999999997E-2</v>
      </c>
      <c r="K6340" s="259">
        <f t="shared" si="2127"/>
        <v>482.39882716666665</v>
      </c>
      <c r="L6340" s="250">
        <f t="shared" si="2112"/>
        <v>30.72</v>
      </c>
      <c r="M6340" s="19" t="s">
        <v>1260</v>
      </c>
      <c r="O6340" s="32" t="str">
        <f t="shared" si="2128"/>
        <v>E396</v>
      </c>
      <c r="P6340" s="318"/>
      <c r="T6340" s="19" t="s">
        <v>1260</v>
      </c>
    </row>
    <row r="6341" spans="1:20" outlineLevel="2" x14ac:dyDescent="0.25">
      <c r="A6341" t="s">
        <v>508</v>
      </c>
      <c r="B6341" t="str">
        <f t="shared" si="2125"/>
        <v>E396 GEN Power-Op Equip, Colstrip 3-5</v>
      </c>
      <c r="C6341" s="19" t="s">
        <v>1230</v>
      </c>
      <c r="E6341" s="27">
        <v>43251</v>
      </c>
      <c r="F6341" s="249">
        <v>82373.23</v>
      </c>
      <c r="G6341" s="67">
        <v>6.5799999999999997E-2</v>
      </c>
      <c r="H6341" s="250">
        <v>451.68</v>
      </c>
      <c r="I6341" s="249">
        <f t="shared" si="2126"/>
        <v>87975.47</v>
      </c>
      <c r="J6341" s="67">
        <f t="shared" si="2120"/>
        <v>6.5799999999999997E-2</v>
      </c>
      <c r="K6341" s="259">
        <f t="shared" si="2127"/>
        <v>482.39882716666665</v>
      </c>
      <c r="L6341" s="250">
        <f t="shared" si="2112"/>
        <v>30.72</v>
      </c>
      <c r="M6341" s="19" t="s">
        <v>1260</v>
      </c>
      <c r="O6341" s="32" t="str">
        <f t="shared" si="2128"/>
        <v>E396</v>
      </c>
      <c r="P6341" s="318"/>
      <c r="T6341" s="19" t="s">
        <v>1260</v>
      </c>
    </row>
    <row r="6342" spans="1:20" outlineLevel="2" x14ac:dyDescent="0.25">
      <c r="A6342" t="s">
        <v>508</v>
      </c>
      <c r="B6342" t="str">
        <f t="shared" si="2125"/>
        <v>E396 GEN Power-Op Equip, Colstrip 3-6</v>
      </c>
      <c r="C6342" s="19" t="s">
        <v>1230</v>
      </c>
      <c r="E6342" s="27">
        <v>43281</v>
      </c>
      <c r="F6342" s="249">
        <v>84812.78</v>
      </c>
      <c r="G6342" s="67">
        <v>6.5799999999999997E-2</v>
      </c>
      <c r="H6342" s="250">
        <v>465.06</v>
      </c>
      <c r="I6342" s="249">
        <f t="shared" si="2126"/>
        <v>87975.47</v>
      </c>
      <c r="J6342" s="67">
        <f t="shared" si="2120"/>
        <v>6.5799999999999997E-2</v>
      </c>
      <c r="K6342" s="259">
        <f t="shared" si="2127"/>
        <v>482.39882716666665</v>
      </c>
      <c r="L6342" s="250">
        <f t="shared" si="2112"/>
        <v>17.34</v>
      </c>
      <c r="M6342" s="19" t="s">
        <v>1260</v>
      </c>
      <c r="O6342" s="32" t="str">
        <f t="shared" si="2128"/>
        <v>E396</v>
      </c>
      <c r="P6342" s="318"/>
      <c r="T6342" s="19" t="s">
        <v>1260</v>
      </c>
    </row>
    <row r="6343" spans="1:20" outlineLevel="2" x14ac:dyDescent="0.25">
      <c r="A6343" t="s">
        <v>508</v>
      </c>
      <c r="B6343" t="str">
        <f t="shared" si="2125"/>
        <v>E396 GEN Power-Op Equip, Colstrip 3-7</v>
      </c>
      <c r="C6343" s="19" t="s">
        <v>1230</v>
      </c>
      <c r="E6343" s="27">
        <v>43312</v>
      </c>
      <c r="F6343" s="249">
        <v>87252.33</v>
      </c>
      <c r="G6343" s="67">
        <v>6.5799999999999997E-2</v>
      </c>
      <c r="H6343" s="250">
        <v>478.43</v>
      </c>
      <c r="I6343" s="249">
        <f t="shared" si="2126"/>
        <v>87975.47</v>
      </c>
      <c r="J6343" s="67">
        <f t="shared" si="2120"/>
        <v>6.5799999999999997E-2</v>
      </c>
      <c r="K6343" s="259">
        <f t="shared" si="2127"/>
        <v>482.39882716666665</v>
      </c>
      <c r="L6343" s="250">
        <f t="shared" si="2112"/>
        <v>3.97</v>
      </c>
      <c r="M6343" s="19" t="s">
        <v>1260</v>
      </c>
      <c r="O6343" s="32" t="str">
        <f t="shared" si="2128"/>
        <v>E396</v>
      </c>
      <c r="P6343" s="318"/>
      <c r="T6343" s="19" t="s">
        <v>1260</v>
      </c>
    </row>
    <row r="6344" spans="1:20" outlineLevel="2" x14ac:dyDescent="0.25">
      <c r="A6344" t="s">
        <v>508</v>
      </c>
      <c r="B6344" t="str">
        <f t="shared" si="2125"/>
        <v>E396 GEN Power-Op Equip, Colstrip 3-8</v>
      </c>
      <c r="C6344" s="19" t="s">
        <v>1230</v>
      </c>
      <c r="E6344" s="27">
        <v>43343</v>
      </c>
      <c r="F6344" s="249">
        <v>87252.33</v>
      </c>
      <c r="G6344" s="67">
        <v>6.5799999999999997E-2</v>
      </c>
      <c r="H6344" s="250">
        <v>478.43</v>
      </c>
      <c r="I6344" s="249">
        <f t="shared" si="2126"/>
        <v>87975.47</v>
      </c>
      <c r="J6344" s="67">
        <f t="shared" si="2120"/>
        <v>6.5799999999999997E-2</v>
      </c>
      <c r="K6344" s="259">
        <f t="shared" si="2127"/>
        <v>482.39882716666665</v>
      </c>
      <c r="L6344" s="250">
        <f t="shared" si="2112"/>
        <v>3.97</v>
      </c>
      <c r="M6344" s="19" t="s">
        <v>1260</v>
      </c>
      <c r="O6344" s="32" t="str">
        <f t="shared" si="2128"/>
        <v>E396</v>
      </c>
      <c r="P6344" s="318"/>
      <c r="T6344" s="19" t="s">
        <v>1260</v>
      </c>
    </row>
    <row r="6345" spans="1:20" outlineLevel="2" x14ac:dyDescent="0.25">
      <c r="A6345" t="s">
        <v>508</v>
      </c>
      <c r="B6345" t="str">
        <f t="shared" si="2125"/>
        <v>E396 GEN Power-Op Equip, Colstrip 3-9</v>
      </c>
      <c r="C6345" s="19" t="s">
        <v>1230</v>
      </c>
      <c r="E6345" s="27">
        <v>43373</v>
      </c>
      <c r="F6345" s="249">
        <v>87252.33</v>
      </c>
      <c r="G6345" s="67">
        <v>6.5799999999999997E-2</v>
      </c>
      <c r="H6345" s="250">
        <v>478.43</v>
      </c>
      <c r="I6345" s="249">
        <f t="shared" si="2126"/>
        <v>87975.47</v>
      </c>
      <c r="J6345" s="67">
        <f t="shared" si="2120"/>
        <v>6.5799999999999997E-2</v>
      </c>
      <c r="K6345" s="259">
        <f t="shared" si="2127"/>
        <v>482.39882716666665</v>
      </c>
      <c r="L6345" s="250">
        <f t="shared" si="2112"/>
        <v>3.97</v>
      </c>
      <c r="M6345" s="19" t="s">
        <v>1260</v>
      </c>
      <c r="O6345" s="32" t="str">
        <f t="shared" si="2128"/>
        <v>E396</v>
      </c>
      <c r="P6345" s="318"/>
      <c r="T6345" s="19" t="s">
        <v>1260</v>
      </c>
    </row>
    <row r="6346" spans="1:20" outlineLevel="2" x14ac:dyDescent="0.25">
      <c r="A6346" t="s">
        <v>508</v>
      </c>
      <c r="B6346" t="str">
        <f t="shared" si="2125"/>
        <v>E396 GEN Power-Op Equip, Colstrip 3-10</v>
      </c>
      <c r="C6346" s="19" t="s">
        <v>1230</v>
      </c>
      <c r="E6346" s="27">
        <v>43404</v>
      </c>
      <c r="F6346" s="249">
        <v>87252.33</v>
      </c>
      <c r="G6346" s="67">
        <v>6.5799999999999997E-2</v>
      </c>
      <c r="H6346" s="250">
        <v>478.43</v>
      </c>
      <c r="I6346" s="249">
        <f t="shared" si="2126"/>
        <v>87975.47</v>
      </c>
      <c r="J6346" s="67">
        <f t="shared" si="2120"/>
        <v>6.5799999999999997E-2</v>
      </c>
      <c r="K6346" s="259">
        <f t="shared" si="2127"/>
        <v>482.39882716666665</v>
      </c>
      <c r="L6346" s="250">
        <f t="shared" si="2112"/>
        <v>3.97</v>
      </c>
      <c r="M6346" s="19" t="s">
        <v>1260</v>
      </c>
      <c r="O6346" s="32" t="str">
        <f t="shared" si="2128"/>
        <v>E396</v>
      </c>
      <c r="P6346" s="318"/>
      <c r="T6346" s="19" t="s">
        <v>1260</v>
      </c>
    </row>
    <row r="6347" spans="1:20" outlineLevel="2" x14ac:dyDescent="0.25">
      <c r="A6347" t="s">
        <v>508</v>
      </c>
      <c r="B6347" t="str">
        <f t="shared" si="2125"/>
        <v>E396 GEN Power-Op Equip, Colstrip 3-11</v>
      </c>
      <c r="C6347" s="19" t="s">
        <v>1230</v>
      </c>
      <c r="E6347" s="27">
        <v>43434</v>
      </c>
      <c r="F6347" s="249">
        <v>87252.33</v>
      </c>
      <c r="G6347" s="67">
        <v>6.5799999999999997E-2</v>
      </c>
      <c r="H6347" s="250">
        <v>478.43</v>
      </c>
      <c r="I6347" s="249">
        <f t="shared" si="2126"/>
        <v>87975.47</v>
      </c>
      <c r="J6347" s="67">
        <f t="shared" si="2120"/>
        <v>6.5799999999999997E-2</v>
      </c>
      <c r="K6347" s="259">
        <f t="shared" si="2127"/>
        <v>482.39882716666665</v>
      </c>
      <c r="L6347" s="250">
        <f t="shared" si="2112"/>
        <v>3.97</v>
      </c>
      <c r="M6347" s="19" t="s">
        <v>1260</v>
      </c>
      <c r="O6347" s="32" t="str">
        <f t="shared" si="2128"/>
        <v>E396</v>
      </c>
      <c r="P6347" s="318"/>
      <c r="T6347" s="19" t="s">
        <v>1260</v>
      </c>
    </row>
    <row r="6348" spans="1:20" outlineLevel="2" x14ac:dyDescent="0.25">
      <c r="A6348" t="s">
        <v>508</v>
      </c>
      <c r="B6348" t="str">
        <f t="shared" si="2125"/>
        <v>E396 GEN Power-Op Equip, Colstrip 3-12</v>
      </c>
      <c r="C6348" s="19" t="s">
        <v>1230</v>
      </c>
      <c r="E6348" s="27">
        <v>43465</v>
      </c>
      <c r="F6348" s="249">
        <v>87975.47</v>
      </c>
      <c r="G6348" s="67">
        <v>6.5799999999999997E-2</v>
      </c>
      <c r="H6348" s="250">
        <v>482.4</v>
      </c>
      <c r="I6348" s="249">
        <f t="shared" si="2126"/>
        <v>87975.47</v>
      </c>
      <c r="J6348" s="67">
        <f t="shared" si="2120"/>
        <v>6.5799999999999997E-2</v>
      </c>
      <c r="K6348" s="259">
        <f t="shared" si="2127"/>
        <v>482.39882716666665</v>
      </c>
      <c r="L6348" s="250">
        <f t="shared" si="2112"/>
        <v>0</v>
      </c>
      <c r="M6348" s="19" t="s">
        <v>1260</v>
      </c>
      <c r="O6348" s="32" t="str">
        <f t="shared" si="2128"/>
        <v>E396</v>
      </c>
      <c r="P6348" s="318"/>
      <c r="T6348" s="19" t="s">
        <v>1260</v>
      </c>
    </row>
    <row r="6349" spans="1:20" s="19" customFormat="1" ht="15.75" outlineLevel="1" thickBot="1" x14ac:dyDescent="0.3">
      <c r="A6349" s="28" t="s">
        <v>1111</v>
      </c>
      <c r="C6349" s="20" t="s">
        <v>1237</v>
      </c>
      <c r="E6349" s="104" t="s">
        <v>1266</v>
      </c>
      <c r="F6349" s="29"/>
      <c r="G6349" s="30"/>
      <c r="H6349" s="41">
        <f>SUBTOTAL(9,H6337:H6348)</f>
        <v>5954.82</v>
      </c>
      <c r="I6349" s="29"/>
      <c r="J6349" s="30">
        <f t="shared" si="2120"/>
        <v>0</v>
      </c>
      <c r="K6349" s="41">
        <f>SUBTOTAL(9,K6337:K6348)</f>
        <v>5788.7859259999996</v>
      </c>
      <c r="L6349" s="41">
        <f t="shared" si="2112"/>
        <v>-166.03</v>
      </c>
      <c r="O6349" s="32" t="str">
        <f>LEFT(A6349,5)</f>
        <v xml:space="preserve">E396 </v>
      </c>
      <c r="P6349" s="318">
        <f>-L6349/2</f>
        <v>83.015000000000001</v>
      </c>
    </row>
    <row r="6350" spans="1:20" ht="15.75" outlineLevel="2" thickTop="1" x14ac:dyDescent="0.25">
      <c r="A6350" t="s">
        <v>509</v>
      </c>
      <c r="B6350" t="str">
        <f t="shared" ref="B6350:B6361" si="2129">CONCATENATE(A6350,"-",MONTH(E6350))</f>
        <v>E396 GEN Power-Op Equip, Colstrip 4-1</v>
      </c>
      <c r="C6350" s="19" t="s">
        <v>1230</v>
      </c>
      <c r="E6350" s="27">
        <v>43131</v>
      </c>
      <c r="F6350" s="249">
        <v>114524.42</v>
      </c>
      <c r="G6350" s="67">
        <v>6.5799999999999997E-2</v>
      </c>
      <c r="H6350" s="250">
        <v>627.98</v>
      </c>
      <c r="I6350" s="249">
        <f t="shared" ref="I6350:I6361" si="2130">VLOOKUP(CONCATENATE(A6350,"-12"),$B$6:$F$7816,5,FALSE)</f>
        <v>94492.88</v>
      </c>
      <c r="J6350" s="67">
        <f t="shared" si="2120"/>
        <v>6.5799999999999997E-2</v>
      </c>
      <c r="K6350" s="259">
        <f t="shared" ref="K6350:K6361" si="2131">I6350*J6350/12</f>
        <v>518.13595866666662</v>
      </c>
      <c r="L6350" s="250">
        <f t="shared" si="2112"/>
        <v>-109.84</v>
      </c>
      <c r="M6350" s="19" t="s">
        <v>1260</v>
      </c>
      <c r="O6350" s="32" t="str">
        <f t="shared" ref="O6350:O6361" si="2132">LEFT(A6350,4)</f>
        <v>E396</v>
      </c>
      <c r="P6350" s="318"/>
      <c r="T6350" s="19" t="s">
        <v>1260</v>
      </c>
    </row>
    <row r="6351" spans="1:20" outlineLevel="2" x14ac:dyDescent="0.25">
      <c r="A6351" t="s">
        <v>509</v>
      </c>
      <c r="B6351" t="str">
        <f t="shared" si="2129"/>
        <v>E396 GEN Power-Op Equip, Colstrip 4-2</v>
      </c>
      <c r="C6351" s="19" t="s">
        <v>1230</v>
      </c>
      <c r="E6351" s="27">
        <v>43159</v>
      </c>
      <c r="F6351" s="249">
        <v>117411.53</v>
      </c>
      <c r="G6351" s="67">
        <v>6.5799999999999997E-2</v>
      </c>
      <c r="H6351" s="250">
        <v>643.80999999999995</v>
      </c>
      <c r="I6351" s="249">
        <f t="shared" si="2130"/>
        <v>94492.88</v>
      </c>
      <c r="J6351" s="67">
        <f t="shared" si="2120"/>
        <v>6.5799999999999997E-2</v>
      </c>
      <c r="K6351" s="259">
        <f t="shared" si="2131"/>
        <v>518.13595866666662</v>
      </c>
      <c r="L6351" s="250">
        <f t="shared" si="2112"/>
        <v>-125.67</v>
      </c>
      <c r="M6351" s="19" t="s">
        <v>1260</v>
      </c>
      <c r="O6351" s="32" t="str">
        <f t="shared" si="2132"/>
        <v>E396</v>
      </c>
      <c r="P6351" s="318"/>
      <c r="T6351" s="19" t="s">
        <v>1260</v>
      </c>
    </row>
    <row r="6352" spans="1:20" outlineLevel="2" x14ac:dyDescent="0.25">
      <c r="A6352" t="s">
        <v>509</v>
      </c>
      <c r="B6352" t="str">
        <f t="shared" si="2129"/>
        <v>E396 GEN Power-Op Equip, Colstrip 4-3</v>
      </c>
      <c r="C6352" s="19" t="s">
        <v>1230</v>
      </c>
      <c r="E6352" s="27">
        <v>43190</v>
      </c>
      <c r="F6352" s="249">
        <v>88890.64</v>
      </c>
      <c r="G6352" s="67">
        <v>6.5799999999999997E-2</v>
      </c>
      <c r="H6352" s="250">
        <v>487.42</v>
      </c>
      <c r="I6352" s="249">
        <f t="shared" si="2130"/>
        <v>94492.88</v>
      </c>
      <c r="J6352" s="67">
        <f t="shared" si="2120"/>
        <v>6.5799999999999997E-2</v>
      </c>
      <c r="K6352" s="259">
        <f t="shared" si="2131"/>
        <v>518.13595866666662</v>
      </c>
      <c r="L6352" s="250">
        <f t="shared" si="2112"/>
        <v>30.72</v>
      </c>
      <c r="M6352" s="19" t="s">
        <v>1260</v>
      </c>
      <c r="O6352" s="32" t="str">
        <f t="shared" si="2132"/>
        <v>E396</v>
      </c>
      <c r="P6352" s="318"/>
      <c r="T6352" s="19" t="s">
        <v>1260</v>
      </c>
    </row>
    <row r="6353" spans="1:20" outlineLevel="2" x14ac:dyDescent="0.25">
      <c r="A6353" t="s">
        <v>509</v>
      </c>
      <c r="B6353" t="str">
        <f t="shared" si="2129"/>
        <v>E396 GEN Power-Op Equip, Colstrip 4-4</v>
      </c>
      <c r="C6353" s="19" t="s">
        <v>1230</v>
      </c>
      <c r="E6353" s="27">
        <v>43220</v>
      </c>
      <c r="F6353" s="249">
        <v>88890.64</v>
      </c>
      <c r="G6353" s="67">
        <v>6.5799999999999997E-2</v>
      </c>
      <c r="H6353" s="250">
        <v>487.42</v>
      </c>
      <c r="I6353" s="249">
        <f t="shared" si="2130"/>
        <v>94492.88</v>
      </c>
      <c r="J6353" s="67">
        <f t="shared" si="2120"/>
        <v>6.5799999999999997E-2</v>
      </c>
      <c r="K6353" s="259">
        <f t="shared" si="2131"/>
        <v>518.13595866666662</v>
      </c>
      <c r="L6353" s="250">
        <f t="shared" si="2112"/>
        <v>30.72</v>
      </c>
      <c r="M6353" s="19" t="s">
        <v>1260</v>
      </c>
      <c r="O6353" s="32" t="str">
        <f t="shared" si="2132"/>
        <v>E396</v>
      </c>
      <c r="P6353" s="318"/>
      <c r="T6353" s="19" t="s">
        <v>1260</v>
      </c>
    </row>
    <row r="6354" spans="1:20" outlineLevel="2" x14ac:dyDescent="0.25">
      <c r="A6354" t="s">
        <v>509</v>
      </c>
      <c r="B6354" t="str">
        <f t="shared" si="2129"/>
        <v>E396 GEN Power-Op Equip, Colstrip 4-5</v>
      </c>
      <c r="C6354" s="19" t="s">
        <v>1230</v>
      </c>
      <c r="E6354" s="27">
        <v>43251</v>
      </c>
      <c r="F6354" s="249">
        <v>88890.64</v>
      </c>
      <c r="G6354" s="67">
        <v>6.5799999999999997E-2</v>
      </c>
      <c r="H6354" s="250">
        <v>487.42</v>
      </c>
      <c r="I6354" s="249">
        <f t="shared" si="2130"/>
        <v>94492.88</v>
      </c>
      <c r="J6354" s="67">
        <f t="shared" si="2120"/>
        <v>6.5799999999999997E-2</v>
      </c>
      <c r="K6354" s="259">
        <f t="shared" si="2131"/>
        <v>518.13595866666662</v>
      </c>
      <c r="L6354" s="250">
        <f t="shared" si="2112"/>
        <v>30.72</v>
      </c>
      <c r="M6354" s="19" t="s">
        <v>1260</v>
      </c>
      <c r="O6354" s="32" t="str">
        <f t="shared" si="2132"/>
        <v>E396</v>
      </c>
      <c r="P6354" s="318"/>
      <c r="T6354" s="19" t="s">
        <v>1260</v>
      </c>
    </row>
    <row r="6355" spans="1:20" outlineLevel="2" x14ac:dyDescent="0.25">
      <c r="A6355" t="s">
        <v>509</v>
      </c>
      <c r="B6355" t="str">
        <f t="shared" si="2129"/>
        <v>E396 GEN Power-Op Equip, Colstrip 4-6</v>
      </c>
      <c r="C6355" s="19" t="s">
        <v>1230</v>
      </c>
      <c r="E6355" s="27">
        <v>43281</v>
      </c>
      <c r="F6355" s="249">
        <v>91330.19</v>
      </c>
      <c r="G6355" s="67">
        <v>6.5799999999999997E-2</v>
      </c>
      <c r="H6355" s="250">
        <v>500.79</v>
      </c>
      <c r="I6355" s="249">
        <f t="shared" si="2130"/>
        <v>94492.88</v>
      </c>
      <c r="J6355" s="67">
        <f t="shared" si="2120"/>
        <v>6.5799999999999997E-2</v>
      </c>
      <c r="K6355" s="259">
        <f t="shared" si="2131"/>
        <v>518.13595866666662</v>
      </c>
      <c r="L6355" s="250">
        <f t="shared" si="2112"/>
        <v>17.350000000000001</v>
      </c>
      <c r="M6355" s="19" t="s">
        <v>1260</v>
      </c>
      <c r="O6355" s="32" t="str">
        <f t="shared" si="2132"/>
        <v>E396</v>
      </c>
      <c r="P6355" s="318"/>
      <c r="T6355" s="19" t="s">
        <v>1260</v>
      </c>
    </row>
    <row r="6356" spans="1:20" outlineLevel="2" x14ac:dyDescent="0.25">
      <c r="A6356" t="s">
        <v>509</v>
      </c>
      <c r="B6356" t="str">
        <f t="shared" si="2129"/>
        <v>E396 GEN Power-Op Equip, Colstrip 4-7</v>
      </c>
      <c r="C6356" s="19" t="s">
        <v>1230</v>
      </c>
      <c r="E6356" s="27">
        <v>43312</v>
      </c>
      <c r="F6356" s="249">
        <v>93769.74</v>
      </c>
      <c r="G6356" s="67">
        <v>6.5799999999999997E-2</v>
      </c>
      <c r="H6356" s="250">
        <v>514.16999999999996</v>
      </c>
      <c r="I6356" s="249">
        <f t="shared" si="2130"/>
        <v>94492.88</v>
      </c>
      <c r="J6356" s="67">
        <f t="shared" si="2120"/>
        <v>6.5799999999999997E-2</v>
      </c>
      <c r="K6356" s="259">
        <f t="shared" si="2131"/>
        <v>518.13595866666662</v>
      </c>
      <c r="L6356" s="250">
        <f t="shared" ref="L6356:L6419" si="2133">ROUND(K6356-H6356,2)</f>
        <v>3.97</v>
      </c>
      <c r="M6356" s="19" t="s">
        <v>1260</v>
      </c>
      <c r="O6356" s="32" t="str">
        <f t="shared" si="2132"/>
        <v>E396</v>
      </c>
      <c r="P6356" s="318"/>
      <c r="T6356" s="19" t="s">
        <v>1260</v>
      </c>
    </row>
    <row r="6357" spans="1:20" outlineLevel="2" x14ac:dyDescent="0.25">
      <c r="A6357" t="s">
        <v>509</v>
      </c>
      <c r="B6357" t="str">
        <f t="shared" si="2129"/>
        <v>E396 GEN Power-Op Equip, Colstrip 4-8</v>
      </c>
      <c r="C6357" s="19" t="s">
        <v>1230</v>
      </c>
      <c r="E6357" s="27">
        <v>43343</v>
      </c>
      <c r="F6357" s="249">
        <v>93769.74</v>
      </c>
      <c r="G6357" s="67">
        <v>6.5799999999999997E-2</v>
      </c>
      <c r="H6357" s="250">
        <v>514.16999999999996</v>
      </c>
      <c r="I6357" s="249">
        <f t="shared" si="2130"/>
        <v>94492.88</v>
      </c>
      <c r="J6357" s="67">
        <f t="shared" si="2120"/>
        <v>6.5799999999999997E-2</v>
      </c>
      <c r="K6357" s="259">
        <f t="shared" si="2131"/>
        <v>518.13595866666662</v>
      </c>
      <c r="L6357" s="250">
        <f t="shared" si="2133"/>
        <v>3.97</v>
      </c>
      <c r="M6357" s="19" t="s">
        <v>1260</v>
      </c>
      <c r="O6357" s="32" t="str">
        <f t="shared" si="2132"/>
        <v>E396</v>
      </c>
      <c r="P6357" s="318"/>
      <c r="T6357" s="19" t="s">
        <v>1260</v>
      </c>
    </row>
    <row r="6358" spans="1:20" outlineLevel="2" x14ac:dyDescent="0.25">
      <c r="A6358" t="s">
        <v>509</v>
      </c>
      <c r="B6358" t="str">
        <f t="shared" si="2129"/>
        <v>E396 GEN Power-Op Equip, Colstrip 4-9</v>
      </c>
      <c r="C6358" s="19" t="s">
        <v>1230</v>
      </c>
      <c r="E6358" s="27">
        <v>43373</v>
      </c>
      <c r="F6358" s="249">
        <v>93769.74</v>
      </c>
      <c r="G6358" s="67">
        <v>6.5799999999999997E-2</v>
      </c>
      <c r="H6358" s="250">
        <v>514.16999999999996</v>
      </c>
      <c r="I6358" s="249">
        <f t="shared" si="2130"/>
        <v>94492.88</v>
      </c>
      <c r="J6358" s="67">
        <f t="shared" si="2120"/>
        <v>6.5799999999999997E-2</v>
      </c>
      <c r="K6358" s="259">
        <f t="shared" si="2131"/>
        <v>518.13595866666662</v>
      </c>
      <c r="L6358" s="250">
        <f t="shared" si="2133"/>
        <v>3.97</v>
      </c>
      <c r="M6358" s="19" t="s">
        <v>1260</v>
      </c>
      <c r="O6358" s="32" t="str">
        <f t="shared" si="2132"/>
        <v>E396</v>
      </c>
      <c r="P6358" s="318"/>
      <c r="T6358" s="19" t="s">
        <v>1260</v>
      </c>
    </row>
    <row r="6359" spans="1:20" outlineLevel="2" x14ac:dyDescent="0.25">
      <c r="A6359" t="s">
        <v>509</v>
      </c>
      <c r="B6359" t="str">
        <f t="shared" si="2129"/>
        <v>E396 GEN Power-Op Equip, Colstrip 4-10</v>
      </c>
      <c r="C6359" s="19" t="s">
        <v>1230</v>
      </c>
      <c r="E6359" s="27">
        <v>43404</v>
      </c>
      <c r="F6359" s="249">
        <v>93769.74</v>
      </c>
      <c r="G6359" s="67">
        <v>6.5799999999999997E-2</v>
      </c>
      <c r="H6359" s="250">
        <v>514.16999999999996</v>
      </c>
      <c r="I6359" s="249">
        <f t="shared" si="2130"/>
        <v>94492.88</v>
      </c>
      <c r="J6359" s="67">
        <f t="shared" si="2120"/>
        <v>6.5799999999999997E-2</v>
      </c>
      <c r="K6359" s="259">
        <f t="shared" si="2131"/>
        <v>518.13595866666662</v>
      </c>
      <c r="L6359" s="250">
        <f t="shared" si="2133"/>
        <v>3.97</v>
      </c>
      <c r="M6359" s="19" t="s">
        <v>1260</v>
      </c>
      <c r="O6359" s="32" t="str">
        <f t="shared" si="2132"/>
        <v>E396</v>
      </c>
      <c r="P6359" s="318"/>
      <c r="T6359" s="19" t="s">
        <v>1260</v>
      </c>
    </row>
    <row r="6360" spans="1:20" outlineLevel="2" x14ac:dyDescent="0.25">
      <c r="A6360" t="s">
        <v>509</v>
      </c>
      <c r="B6360" t="str">
        <f t="shared" si="2129"/>
        <v>E396 GEN Power-Op Equip, Colstrip 4-11</v>
      </c>
      <c r="C6360" s="19" t="s">
        <v>1230</v>
      </c>
      <c r="E6360" s="27">
        <v>43434</v>
      </c>
      <c r="F6360" s="249">
        <v>93769.74</v>
      </c>
      <c r="G6360" s="67">
        <v>6.5799999999999997E-2</v>
      </c>
      <c r="H6360" s="250">
        <v>514.16999999999996</v>
      </c>
      <c r="I6360" s="249">
        <f t="shared" si="2130"/>
        <v>94492.88</v>
      </c>
      <c r="J6360" s="67">
        <f t="shared" si="2120"/>
        <v>6.5799999999999997E-2</v>
      </c>
      <c r="K6360" s="259">
        <f t="shared" si="2131"/>
        <v>518.13595866666662</v>
      </c>
      <c r="L6360" s="250">
        <f t="shared" si="2133"/>
        <v>3.97</v>
      </c>
      <c r="M6360" s="19" t="s">
        <v>1260</v>
      </c>
      <c r="O6360" s="32" t="str">
        <f t="shared" si="2132"/>
        <v>E396</v>
      </c>
      <c r="P6360" s="318"/>
      <c r="T6360" s="19" t="s">
        <v>1260</v>
      </c>
    </row>
    <row r="6361" spans="1:20" outlineLevel="2" x14ac:dyDescent="0.25">
      <c r="A6361" t="s">
        <v>509</v>
      </c>
      <c r="B6361" t="str">
        <f t="shared" si="2129"/>
        <v>E396 GEN Power-Op Equip, Colstrip 4-12</v>
      </c>
      <c r="C6361" s="19" t="s">
        <v>1230</v>
      </c>
      <c r="E6361" s="27">
        <v>43465</v>
      </c>
      <c r="F6361" s="249">
        <v>94492.88</v>
      </c>
      <c r="G6361" s="67">
        <v>6.5799999999999997E-2</v>
      </c>
      <c r="H6361" s="250">
        <v>518.14</v>
      </c>
      <c r="I6361" s="249">
        <f t="shared" si="2130"/>
        <v>94492.88</v>
      </c>
      <c r="J6361" s="67">
        <f t="shared" si="2120"/>
        <v>6.5799999999999997E-2</v>
      </c>
      <c r="K6361" s="259">
        <f t="shared" si="2131"/>
        <v>518.13595866666662</v>
      </c>
      <c r="L6361" s="250">
        <f t="shared" si="2133"/>
        <v>0</v>
      </c>
      <c r="M6361" s="19" t="s">
        <v>1260</v>
      </c>
      <c r="O6361" s="32" t="str">
        <f t="shared" si="2132"/>
        <v>E396</v>
      </c>
      <c r="P6361" s="318"/>
      <c r="T6361" s="19" t="s">
        <v>1260</v>
      </c>
    </row>
    <row r="6362" spans="1:20" s="19" customFormat="1" ht="15.75" outlineLevel="1" thickBot="1" x14ac:dyDescent="0.3">
      <c r="A6362" s="28" t="s">
        <v>1112</v>
      </c>
      <c r="C6362" s="20" t="s">
        <v>1237</v>
      </c>
      <c r="E6362" s="104" t="s">
        <v>1266</v>
      </c>
      <c r="F6362" s="29"/>
      <c r="G6362" s="30"/>
      <c r="H6362" s="41">
        <f>SUBTOTAL(9,H6350:H6361)</f>
        <v>6323.8300000000008</v>
      </c>
      <c r="I6362" s="29"/>
      <c r="J6362" s="30">
        <f t="shared" si="2120"/>
        <v>0</v>
      </c>
      <c r="K6362" s="41">
        <f>SUBTOTAL(9,K6350:K6361)</f>
        <v>6217.6315039999999</v>
      </c>
      <c r="L6362" s="41">
        <f t="shared" si="2133"/>
        <v>-106.2</v>
      </c>
      <c r="O6362" s="32" t="str">
        <f>LEFT(A6362,5)</f>
        <v xml:space="preserve">E396 </v>
      </c>
      <c r="P6362" s="318">
        <f>-L6362/2</f>
        <v>53.1</v>
      </c>
    </row>
    <row r="6363" spans="1:20" ht="15.75" outlineLevel="2" thickTop="1" x14ac:dyDescent="0.25">
      <c r="A6363" s="352" t="s">
        <v>510</v>
      </c>
      <c r="B6363" s="352" t="str">
        <f t="shared" ref="B6363:B6374" si="2134">CONCATENATE(A6363,"-",MONTH(E6363))</f>
        <v>E396 GEN Power-Op Equip, new-1</v>
      </c>
      <c r="C6363" s="352" t="s">
        <v>1230</v>
      </c>
      <c r="D6363" s="352"/>
      <c r="E6363" s="353">
        <v>43131</v>
      </c>
      <c r="F6363" s="354">
        <v>5662316.54</v>
      </c>
      <c r="G6363" s="355">
        <v>6.5799999999999997E-2</v>
      </c>
      <c r="H6363" s="356">
        <v>31048.37</v>
      </c>
      <c r="I6363" s="354">
        <f t="shared" ref="I6363:I6374" si="2135">VLOOKUP(CONCATENATE(A6363,"-12"),$B$6:$F$7816,5,FALSE)</f>
        <v>4340861.21</v>
      </c>
      <c r="J6363" s="355">
        <f t="shared" si="2120"/>
        <v>6.5799999999999997E-2</v>
      </c>
      <c r="K6363" s="357">
        <f t="shared" ref="K6363:K6374" si="2136">$H$6374</f>
        <v>20164.18</v>
      </c>
      <c r="L6363" s="356">
        <f t="shared" si="2133"/>
        <v>-10884.19</v>
      </c>
      <c r="M6363" s="19" t="s">
        <v>1554</v>
      </c>
      <c r="O6363" s="32" t="str">
        <f t="shared" ref="O6363:O6374" si="2137">LEFT(A6363,4)</f>
        <v>E396</v>
      </c>
      <c r="P6363" s="318"/>
      <c r="T6363" s="19" t="s">
        <v>1260</v>
      </c>
    </row>
    <row r="6364" spans="1:20" outlineLevel="2" x14ac:dyDescent="0.25">
      <c r="A6364" s="352" t="s">
        <v>510</v>
      </c>
      <c r="B6364" s="352" t="str">
        <f t="shared" si="2134"/>
        <v>E396 GEN Power-Op Equip, new-2</v>
      </c>
      <c r="C6364" s="352" t="s">
        <v>1230</v>
      </c>
      <c r="D6364" s="352"/>
      <c r="E6364" s="353">
        <v>43159</v>
      </c>
      <c r="F6364" s="354">
        <v>5662316.54</v>
      </c>
      <c r="G6364" s="355">
        <v>6.5799999999999997E-2</v>
      </c>
      <c r="H6364" s="356">
        <v>31048.37</v>
      </c>
      <c r="I6364" s="354">
        <f t="shared" si="2135"/>
        <v>4340861.21</v>
      </c>
      <c r="J6364" s="355">
        <f t="shared" si="2120"/>
        <v>6.5799999999999997E-2</v>
      </c>
      <c r="K6364" s="357">
        <f t="shared" si="2136"/>
        <v>20164.18</v>
      </c>
      <c r="L6364" s="356">
        <f t="shared" si="2133"/>
        <v>-10884.19</v>
      </c>
      <c r="M6364" s="19" t="s">
        <v>1554</v>
      </c>
      <c r="O6364" s="32" t="str">
        <f t="shared" si="2137"/>
        <v>E396</v>
      </c>
      <c r="P6364" s="318"/>
      <c r="T6364" s="19" t="s">
        <v>1260</v>
      </c>
    </row>
    <row r="6365" spans="1:20" outlineLevel="2" x14ac:dyDescent="0.25">
      <c r="A6365" s="352" t="s">
        <v>510</v>
      </c>
      <c r="B6365" s="352" t="str">
        <f t="shared" si="2134"/>
        <v>E396 GEN Power-Op Equip, new-3</v>
      </c>
      <c r="C6365" s="352" t="s">
        <v>1230</v>
      </c>
      <c r="D6365" s="352"/>
      <c r="E6365" s="353">
        <v>43190</v>
      </c>
      <c r="F6365" s="354">
        <v>4190850.34</v>
      </c>
      <c r="G6365" s="355">
        <v>6.5799999999999997E-2</v>
      </c>
      <c r="H6365" s="356">
        <v>22979.83</v>
      </c>
      <c r="I6365" s="354">
        <f t="shared" si="2135"/>
        <v>4340861.21</v>
      </c>
      <c r="J6365" s="355">
        <f t="shared" si="2120"/>
        <v>6.5799999999999997E-2</v>
      </c>
      <c r="K6365" s="357">
        <f t="shared" si="2136"/>
        <v>20164.18</v>
      </c>
      <c r="L6365" s="356">
        <f t="shared" si="2133"/>
        <v>-2815.65</v>
      </c>
      <c r="M6365" s="19" t="s">
        <v>1554</v>
      </c>
      <c r="O6365" s="32" t="str">
        <f t="shared" si="2137"/>
        <v>E396</v>
      </c>
      <c r="P6365" s="318"/>
      <c r="T6365" s="19" t="s">
        <v>1260</v>
      </c>
    </row>
    <row r="6366" spans="1:20" outlineLevel="2" x14ac:dyDescent="0.25">
      <c r="A6366" s="352" t="s">
        <v>510</v>
      </c>
      <c r="B6366" s="352" t="str">
        <f t="shared" si="2134"/>
        <v>E396 GEN Power-Op Equip, new-4</v>
      </c>
      <c r="C6366" s="352" t="s">
        <v>1230</v>
      </c>
      <c r="D6366" s="352"/>
      <c r="E6366" s="353">
        <v>43220</v>
      </c>
      <c r="F6366" s="354">
        <v>4242101.66</v>
      </c>
      <c r="G6366" s="355">
        <v>6.5799999999999997E-2</v>
      </c>
      <c r="H6366" s="356">
        <v>23260.86</v>
      </c>
      <c r="I6366" s="354">
        <f t="shared" si="2135"/>
        <v>4340861.21</v>
      </c>
      <c r="J6366" s="355">
        <f t="shared" si="2120"/>
        <v>6.5799999999999997E-2</v>
      </c>
      <c r="K6366" s="357">
        <f t="shared" si="2136"/>
        <v>20164.18</v>
      </c>
      <c r="L6366" s="356">
        <f t="shared" si="2133"/>
        <v>-3096.68</v>
      </c>
      <c r="M6366" s="19" t="s">
        <v>1554</v>
      </c>
      <c r="O6366" s="32" t="str">
        <f t="shared" si="2137"/>
        <v>E396</v>
      </c>
      <c r="P6366" s="318"/>
      <c r="T6366" s="19" t="s">
        <v>1260</v>
      </c>
    </row>
    <row r="6367" spans="1:20" outlineLevel="2" x14ac:dyDescent="0.25">
      <c r="A6367" s="352" t="s">
        <v>510</v>
      </c>
      <c r="B6367" s="352" t="str">
        <f t="shared" si="2134"/>
        <v>E396 GEN Power-Op Equip, new-5</v>
      </c>
      <c r="C6367" s="352" t="s">
        <v>1230</v>
      </c>
      <c r="D6367" s="352"/>
      <c r="E6367" s="353">
        <v>43251</v>
      </c>
      <c r="F6367" s="354">
        <v>4242101.66</v>
      </c>
      <c r="G6367" s="355">
        <v>6.5799999999999997E-2</v>
      </c>
      <c r="H6367" s="356">
        <v>23260.86</v>
      </c>
      <c r="I6367" s="354">
        <f t="shared" si="2135"/>
        <v>4340861.21</v>
      </c>
      <c r="J6367" s="355">
        <f t="shared" si="2120"/>
        <v>6.5799999999999997E-2</v>
      </c>
      <c r="K6367" s="357">
        <f t="shared" si="2136"/>
        <v>20164.18</v>
      </c>
      <c r="L6367" s="356">
        <f t="shared" si="2133"/>
        <v>-3096.68</v>
      </c>
      <c r="M6367" s="19" t="s">
        <v>1554</v>
      </c>
      <c r="O6367" s="32" t="str">
        <f t="shared" si="2137"/>
        <v>E396</v>
      </c>
      <c r="P6367" s="318"/>
      <c r="T6367" s="19" t="s">
        <v>1260</v>
      </c>
    </row>
    <row r="6368" spans="1:20" outlineLevel="2" x14ac:dyDescent="0.25">
      <c r="A6368" s="352" t="s">
        <v>510</v>
      </c>
      <c r="B6368" s="352" t="str">
        <f t="shared" si="2134"/>
        <v>E396 GEN Power-Op Equip, new-6</v>
      </c>
      <c r="C6368" s="352" t="s">
        <v>1230</v>
      </c>
      <c r="D6368" s="352"/>
      <c r="E6368" s="353">
        <v>43281</v>
      </c>
      <c r="F6368" s="354">
        <v>4242101.66</v>
      </c>
      <c r="G6368" s="355">
        <v>6.5799999999999997E-2</v>
      </c>
      <c r="H6368" s="356">
        <v>23260.86</v>
      </c>
      <c r="I6368" s="354">
        <f t="shared" si="2135"/>
        <v>4340861.21</v>
      </c>
      <c r="J6368" s="355">
        <f t="shared" si="2120"/>
        <v>6.5799999999999997E-2</v>
      </c>
      <c r="K6368" s="357">
        <f t="shared" si="2136"/>
        <v>20164.18</v>
      </c>
      <c r="L6368" s="356">
        <f t="shared" si="2133"/>
        <v>-3096.68</v>
      </c>
      <c r="M6368" s="19" t="s">
        <v>1554</v>
      </c>
      <c r="O6368" s="32" t="str">
        <f t="shared" si="2137"/>
        <v>E396</v>
      </c>
      <c r="P6368" s="318"/>
      <c r="T6368" s="19" t="s">
        <v>1260</v>
      </c>
    </row>
    <row r="6369" spans="1:20" outlineLevel="2" x14ac:dyDescent="0.25">
      <c r="A6369" s="352" t="s">
        <v>510</v>
      </c>
      <c r="B6369" s="352" t="str">
        <f t="shared" si="2134"/>
        <v>E396 GEN Power-Op Equip, new-7</v>
      </c>
      <c r="C6369" s="352" t="s">
        <v>1230</v>
      </c>
      <c r="D6369" s="352"/>
      <c r="E6369" s="353">
        <v>43312</v>
      </c>
      <c r="F6369" s="354">
        <v>4254181.59</v>
      </c>
      <c r="G6369" s="355">
        <v>6.5799999999999997E-2</v>
      </c>
      <c r="H6369" s="356">
        <v>23327.1</v>
      </c>
      <c r="I6369" s="354">
        <f t="shared" si="2135"/>
        <v>4340861.21</v>
      </c>
      <c r="J6369" s="355">
        <f t="shared" si="2120"/>
        <v>6.5799999999999997E-2</v>
      </c>
      <c r="K6369" s="357">
        <f t="shared" si="2136"/>
        <v>20164.18</v>
      </c>
      <c r="L6369" s="356">
        <f t="shared" si="2133"/>
        <v>-3162.92</v>
      </c>
      <c r="M6369" s="19" t="s">
        <v>1554</v>
      </c>
      <c r="O6369" s="32" t="str">
        <f t="shared" si="2137"/>
        <v>E396</v>
      </c>
      <c r="P6369" s="318"/>
      <c r="T6369" s="19" t="s">
        <v>1260</v>
      </c>
    </row>
    <row r="6370" spans="1:20" outlineLevel="2" x14ac:dyDescent="0.25">
      <c r="A6370" s="352" t="s">
        <v>510</v>
      </c>
      <c r="B6370" s="352" t="str">
        <f t="shared" si="2134"/>
        <v>E396 GEN Power-Op Equip, new-8</v>
      </c>
      <c r="C6370" s="352" t="s">
        <v>1230</v>
      </c>
      <c r="D6370" s="352"/>
      <c r="E6370" s="353">
        <v>43343</v>
      </c>
      <c r="F6370" s="354">
        <v>4266261.51</v>
      </c>
      <c r="G6370" s="355">
        <v>6.5799999999999997E-2</v>
      </c>
      <c r="H6370" s="356">
        <v>16116.910000000002</v>
      </c>
      <c r="I6370" s="354">
        <f t="shared" si="2135"/>
        <v>4340861.21</v>
      </c>
      <c r="J6370" s="355">
        <f t="shared" si="2120"/>
        <v>6.5799999999999997E-2</v>
      </c>
      <c r="K6370" s="357">
        <f t="shared" si="2136"/>
        <v>20164.18</v>
      </c>
      <c r="L6370" s="356">
        <f t="shared" si="2133"/>
        <v>4047.27</v>
      </c>
      <c r="M6370" s="19" t="s">
        <v>1554</v>
      </c>
      <c r="O6370" s="32" t="str">
        <f t="shared" si="2137"/>
        <v>E396</v>
      </c>
      <c r="P6370" s="318"/>
      <c r="T6370" s="19" t="s">
        <v>1260</v>
      </c>
    </row>
    <row r="6371" spans="1:20" outlineLevel="2" x14ac:dyDescent="0.25">
      <c r="A6371" s="352" t="s">
        <v>510</v>
      </c>
      <c r="B6371" s="352" t="str">
        <f t="shared" si="2134"/>
        <v>E396 GEN Power-Op Equip, new-9</v>
      </c>
      <c r="C6371" s="352" t="s">
        <v>1230</v>
      </c>
      <c r="D6371" s="352"/>
      <c r="E6371" s="353">
        <v>43373</v>
      </c>
      <c r="F6371" s="354">
        <v>4266261.51</v>
      </c>
      <c r="G6371" s="355">
        <v>6.5799999999999997E-2</v>
      </c>
      <c r="H6371" s="356">
        <v>19755.120000000003</v>
      </c>
      <c r="I6371" s="354">
        <f t="shared" si="2135"/>
        <v>4340861.21</v>
      </c>
      <c r="J6371" s="355">
        <f t="shared" si="2120"/>
        <v>6.5799999999999997E-2</v>
      </c>
      <c r="K6371" s="357">
        <f t="shared" si="2136"/>
        <v>20164.18</v>
      </c>
      <c r="L6371" s="356">
        <f t="shared" si="2133"/>
        <v>409.06</v>
      </c>
      <c r="M6371" s="19" t="s">
        <v>1554</v>
      </c>
      <c r="O6371" s="32" t="str">
        <f t="shared" si="2137"/>
        <v>E396</v>
      </c>
      <c r="P6371" s="318"/>
      <c r="T6371" s="19" t="s">
        <v>1260</v>
      </c>
    </row>
    <row r="6372" spans="1:20" outlineLevel="2" x14ac:dyDescent="0.25">
      <c r="A6372" s="352" t="s">
        <v>510</v>
      </c>
      <c r="B6372" s="352" t="str">
        <f t="shared" si="2134"/>
        <v>E396 GEN Power-Op Equip, new-10</v>
      </c>
      <c r="C6372" s="352" t="s">
        <v>1230</v>
      </c>
      <c r="D6372" s="352"/>
      <c r="E6372" s="353">
        <v>43404</v>
      </c>
      <c r="F6372" s="354">
        <v>4258308.37</v>
      </c>
      <c r="G6372" s="355">
        <v>6.5799999999999997E-2</v>
      </c>
      <c r="H6372" s="356">
        <v>19711.510000000002</v>
      </c>
      <c r="I6372" s="354">
        <f t="shared" si="2135"/>
        <v>4340861.21</v>
      </c>
      <c r="J6372" s="355">
        <f t="shared" si="2120"/>
        <v>6.5799999999999997E-2</v>
      </c>
      <c r="K6372" s="357">
        <f t="shared" si="2136"/>
        <v>20164.18</v>
      </c>
      <c r="L6372" s="356">
        <f t="shared" si="2133"/>
        <v>452.67</v>
      </c>
      <c r="M6372" s="19" t="s">
        <v>1554</v>
      </c>
      <c r="O6372" s="32" t="str">
        <f t="shared" si="2137"/>
        <v>E396</v>
      </c>
      <c r="P6372" s="318"/>
      <c r="T6372" s="19" t="s">
        <v>1260</v>
      </c>
    </row>
    <row r="6373" spans="1:20" outlineLevel="2" x14ac:dyDescent="0.25">
      <c r="A6373" s="352" t="s">
        <v>510</v>
      </c>
      <c r="B6373" s="352" t="str">
        <f t="shared" si="2134"/>
        <v>E396 GEN Power-Op Equip, new-11</v>
      </c>
      <c r="C6373" s="352" t="s">
        <v>1230</v>
      </c>
      <c r="D6373" s="352"/>
      <c r="E6373" s="353">
        <v>43434</v>
      </c>
      <c r="F6373" s="354">
        <v>4286223.6100000003</v>
      </c>
      <c r="G6373" s="355">
        <v>6.5799999999999997E-2</v>
      </c>
      <c r="H6373" s="356">
        <v>19864.580000000002</v>
      </c>
      <c r="I6373" s="354">
        <f t="shared" si="2135"/>
        <v>4340861.21</v>
      </c>
      <c r="J6373" s="355">
        <f t="shared" si="2120"/>
        <v>6.5799999999999997E-2</v>
      </c>
      <c r="K6373" s="357">
        <f t="shared" si="2136"/>
        <v>20164.18</v>
      </c>
      <c r="L6373" s="356">
        <f t="shared" si="2133"/>
        <v>299.60000000000002</v>
      </c>
      <c r="M6373" s="19" t="s">
        <v>1554</v>
      </c>
      <c r="O6373" s="32" t="str">
        <f t="shared" si="2137"/>
        <v>E396</v>
      </c>
      <c r="P6373" s="318"/>
      <c r="T6373" s="19" t="s">
        <v>1260</v>
      </c>
    </row>
    <row r="6374" spans="1:20" outlineLevel="2" x14ac:dyDescent="0.25">
      <c r="A6374" s="352" t="s">
        <v>510</v>
      </c>
      <c r="B6374" s="352" t="str">
        <f t="shared" si="2134"/>
        <v>E396 GEN Power-Op Equip, new-12</v>
      </c>
      <c r="C6374" s="352" t="s">
        <v>1230</v>
      </c>
      <c r="D6374" s="352"/>
      <c r="E6374" s="353">
        <v>43465</v>
      </c>
      <c r="F6374" s="354">
        <v>4340861.21</v>
      </c>
      <c r="G6374" s="355">
        <v>6.5799999999999997E-2</v>
      </c>
      <c r="H6374" s="356">
        <v>20164.18</v>
      </c>
      <c r="I6374" s="354">
        <f t="shared" si="2135"/>
        <v>4340861.21</v>
      </c>
      <c r="J6374" s="355">
        <f t="shared" si="2120"/>
        <v>6.5799999999999997E-2</v>
      </c>
      <c r="K6374" s="357">
        <f t="shared" si="2136"/>
        <v>20164.18</v>
      </c>
      <c r="L6374" s="356">
        <f t="shared" si="2133"/>
        <v>0</v>
      </c>
      <c r="M6374" s="19" t="s">
        <v>1554</v>
      </c>
      <c r="O6374" s="32" t="str">
        <f t="shared" si="2137"/>
        <v>E396</v>
      </c>
      <c r="P6374" s="318"/>
      <c r="T6374" s="19" t="s">
        <v>1260</v>
      </c>
    </row>
    <row r="6375" spans="1:20" s="19" customFormat="1" ht="15.75" outlineLevel="1" thickBot="1" x14ac:dyDescent="0.3">
      <c r="A6375" s="28" t="s">
        <v>1113</v>
      </c>
      <c r="C6375" s="20" t="s">
        <v>1237</v>
      </c>
      <c r="E6375" s="104" t="s">
        <v>1266</v>
      </c>
      <c r="F6375" s="29"/>
      <c r="G6375" s="30"/>
      <c r="H6375" s="41">
        <f>SUBTOTAL(9,H6363:H6374)</f>
        <v>273798.55000000005</v>
      </c>
      <c r="I6375" s="29"/>
      <c r="J6375" s="30">
        <f t="shared" si="2120"/>
        <v>0</v>
      </c>
      <c r="K6375" s="41">
        <f>SUBTOTAL(9,K6363:K6374)</f>
        <v>241970.15999999995</v>
      </c>
      <c r="L6375" s="41">
        <f t="shared" si="2133"/>
        <v>-31828.39</v>
      </c>
      <c r="O6375" s="32" t="str">
        <f>LEFT(A6375,5)</f>
        <v xml:space="preserve">E396 </v>
      </c>
      <c r="P6375" s="318">
        <f>-L6375/2</f>
        <v>15914.195</v>
      </c>
    </row>
    <row r="6376" spans="1:20" ht="15.75" outlineLevel="2" thickTop="1" x14ac:dyDescent="0.25">
      <c r="A6376" s="345" t="s">
        <v>511</v>
      </c>
      <c r="B6376" s="345" t="str">
        <f t="shared" ref="B6376:B6387" si="2138">CONCATENATE(A6376,"-",MONTH(E6376))</f>
        <v>E3970 GEN Comm Equip, new-1</v>
      </c>
      <c r="C6376" s="345" t="s">
        <v>1230</v>
      </c>
      <c r="D6376" s="345"/>
      <c r="E6376" s="346">
        <v>43131</v>
      </c>
      <c r="F6376" s="347">
        <v>56416713.539999999</v>
      </c>
      <c r="G6376" s="351">
        <v>6.6699999999999995E-2</v>
      </c>
      <c r="H6376" s="349">
        <v>313582.90000000002</v>
      </c>
      <c r="I6376" s="347">
        <f t="shared" ref="I6376:I6387" si="2139">VLOOKUP(CONCATENATE(A6376,"-12"),$B$6:$F$7816,5,FALSE)</f>
        <v>64769558.609999999</v>
      </c>
      <c r="J6376" s="351">
        <f t="shared" si="2120"/>
        <v>6.6699999999999995E-2</v>
      </c>
      <c r="K6376" s="350">
        <f t="shared" ref="K6376:K6387" si="2140">$H$6387</f>
        <v>351954.26999999996</v>
      </c>
      <c r="L6376" s="349">
        <f t="shared" si="2133"/>
        <v>38371.370000000003</v>
      </c>
      <c r="M6376" s="19" t="s">
        <v>1554</v>
      </c>
      <c r="O6376" s="32" t="str">
        <f t="shared" ref="O6376:O6387" si="2141">LEFT(A6376,4)</f>
        <v>E397</v>
      </c>
      <c r="P6376" s="318"/>
      <c r="T6376" s="19" t="s">
        <v>1260</v>
      </c>
    </row>
    <row r="6377" spans="1:20" outlineLevel="2" x14ac:dyDescent="0.25">
      <c r="A6377" s="345" t="s">
        <v>511</v>
      </c>
      <c r="B6377" s="345" t="str">
        <f t="shared" si="2138"/>
        <v>E3970 GEN Comm Equip, new-2</v>
      </c>
      <c r="C6377" s="345" t="s">
        <v>1230</v>
      </c>
      <c r="D6377" s="345"/>
      <c r="E6377" s="346">
        <v>43159</v>
      </c>
      <c r="F6377" s="347">
        <v>56683841.530000001</v>
      </c>
      <c r="G6377" s="351">
        <v>6.6699999999999995E-2</v>
      </c>
      <c r="H6377" s="349">
        <v>315067.69</v>
      </c>
      <c r="I6377" s="347">
        <f t="shared" si="2139"/>
        <v>64769558.609999999</v>
      </c>
      <c r="J6377" s="351">
        <f t="shared" si="2120"/>
        <v>6.6699999999999995E-2</v>
      </c>
      <c r="K6377" s="350">
        <f t="shared" si="2140"/>
        <v>351954.26999999996</v>
      </c>
      <c r="L6377" s="349">
        <f t="shared" si="2133"/>
        <v>36886.58</v>
      </c>
      <c r="M6377" s="19" t="s">
        <v>1554</v>
      </c>
      <c r="O6377" s="32" t="str">
        <f t="shared" si="2141"/>
        <v>E397</v>
      </c>
      <c r="P6377" s="318"/>
      <c r="T6377" s="19" t="s">
        <v>1260</v>
      </c>
    </row>
    <row r="6378" spans="1:20" outlineLevel="2" x14ac:dyDescent="0.25">
      <c r="A6378" s="345" t="s">
        <v>511</v>
      </c>
      <c r="B6378" s="345" t="str">
        <f t="shared" si="2138"/>
        <v>E3970 GEN Comm Equip, new-3</v>
      </c>
      <c r="C6378" s="345" t="s">
        <v>1230</v>
      </c>
      <c r="D6378" s="345"/>
      <c r="E6378" s="346">
        <v>43190</v>
      </c>
      <c r="F6378" s="347">
        <v>56860725.259999998</v>
      </c>
      <c r="G6378" s="351">
        <v>6.6699999999999995E-2</v>
      </c>
      <c r="H6378" s="349">
        <v>316050.86</v>
      </c>
      <c r="I6378" s="347">
        <f t="shared" si="2139"/>
        <v>64769558.609999999</v>
      </c>
      <c r="J6378" s="351">
        <f t="shared" si="2120"/>
        <v>6.6699999999999995E-2</v>
      </c>
      <c r="K6378" s="350">
        <f t="shared" si="2140"/>
        <v>351954.26999999996</v>
      </c>
      <c r="L6378" s="349">
        <f t="shared" si="2133"/>
        <v>35903.410000000003</v>
      </c>
      <c r="M6378" s="19" t="s">
        <v>1554</v>
      </c>
      <c r="O6378" s="32" t="str">
        <f t="shared" si="2141"/>
        <v>E397</v>
      </c>
      <c r="P6378" s="318"/>
      <c r="T6378" s="19" t="s">
        <v>1260</v>
      </c>
    </row>
    <row r="6379" spans="1:20" outlineLevel="2" x14ac:dyDescent="0.25">
      <c r="A6379" s="345" t="s">
        <v>511</v>
      </c>
      <c r="B6379" s="345" t="str">
        <f t="shared" si="2138"/>
        <v>E3970 GEN Comm Equip, new-4</v>
      </c>
      <c r="C6379" s="345" t="s">
        <v>1230</v>
      </c>
      <c r="D6379" s="345"/>
      <c r="E6379" s="346">
        <v>43220</v>
      </c>
      <c r="F6379" s="347">
        <v>56904882.719999999</v>
      </c>
      <c r="G6379" s="351">
        <v>6.6699999999999995E-2</v>
      </c>
      <c r="H6379" s="349">
        <v>316296.31</v>
      </c>
      <c r="I6379" s="347">
        <f t="shared" si="2139"/>
        <v>64769558.609999999</v>
      </c>
      <c r="J6379" s="351">
        <f t="shared" si="2120"/>
        <v>6.6699999999999995E-2</v>
      </c>
      <c r="K6379" s="350">
        <f t="shared" si="2140"/>
        <v>351954.26999999996</v>
      </c>
      <c r="L6379" s="349">
        <f t="shared" si="2133"/>
        <v>35657.96</v>
      </c>
      <c r="M6379" s="19" t="s">
        <v>1554</v>
      </c>
      <c r="O6379" s="32" t="str">
        <f t="shared" si="2141"/>
        <v>E397</v>
      </c>
      <c r="P6379" s="318"/>
      <c r="T6379" s="19" t="s">
        <v>1260</v>
      </c>
    </row>
    <row r="6380" spans="1:20" outlineLevel="2" x14ac:dyDescent="0.25">
      <c r="A6380" s="345" t="s">
        <v>511</v>
      </c>
      <c r="B6380" s="345" t="str">
        <f t="shared" si="2138"/>
        <v>E3970 GEN Comm Equip, new-5</v>
      </c>
      <c r="C6380" s="345" t="s">
        <v>1230</v>
      </c>
      <c r="D6380" s="345"/>
      <c r="E6380" s="346">
        <v>43251</v>
      </c>
      <c r="F6380" s="347">
        <v>56925002.07</v>
      </c>
      <c r="G6380" s="351">
        <v>6.6699999999999995E-2</v>
      </c>
      <c r="H6380" s="349">
        <v>316408.14</v>
      </c>
      <c r="I6380" s="347">
        <f t="shared" si="2139"/>
        <v>64769558.609999999</v>
      </c>
      <c r="J6380" s="351">
        <f t="shared" si="2120"/>
        <v>6.6699999999999995E-2</v>
      </c>
      <c r="K6380" s="350">
        <f t="shared" si="2140"/>
        <v>351954.26999999996</v>
      </c>
      <c r="L6380" s="349">
        <f t="shared" si="2133"/>
        <v>35546.129999999997</v>
      </c>
      <c r="M6380" s="19" t="s">
        <v>1554</v>
      </c>
      <c r="O6380" s="32" t="str">
        <f t="shared" si="2141"/>
        <v>E397</v>
      </c>
      <c r="P6380" s="318"/>
      <c r="T6380" s="19" t="s">
        <v>1260</v>
      </c>
    </row>
    <row r="6381" spans="1:20" outlineLevel="2" x14ac:dyDescent="0.25">
      <c r="A6381" s="345" t="s">
        <v>511</v>
      </c>
      <c r="B6381" s="345" t="str">
        <f t="shared" si="2138"/>
        <v>E3970 GEN Comm Equip, new-6</v>
      </c>
      <c r="C6381" s="345" t="s">
        <v>1230</v>
      </c>
      <c r="D6381" s="345"/>
      <c r="E6381" s="346">
        <v>43281</v>
      </c>
      <c r="F6381" s="347">
        <v>56936335.590000004</v>
      </c>
      <c r="G6381" s="351">
        <v>6.6699999999999995E-2</v>
      </c>
      <c r="H6381" s="349">
        <v>316471.13</v>
      </c>
      <c r="I6381" s="347">
        <f t="shared" si="2139"/>
        <v>64769558.609999999</v>
      </c>
      <c r="J6381" s="351">
        <f t="shared" si="2120"/>
        <v>6.6699999999999995E-2</v>
      </c>
      <c r="K6381" s="350">
        <f t="shared" si="2140"/>
        <v>351954.26999999996</v>
      </c>
      <c r="L6381" s="349">
        <f t="shared" si="2133"/>
        <v>35483.14</v>
      </c>
      <c r="M6381" s="19" t="s">
        <v>1554</v>
      </c>
      <c r="O6381" s="32" t="str">
        <f t="shared" si="2141"/>
        <v>E397</v>
      </c>
      <c r="P6381" s="318"/>
      <c r="T6381" s="19" t="s">
        <v>1260</v>
      </c>
    </row>
    <row r="6382" spans="1:20" outlineLevel="2" x14ac:dyDescent="0.25">
      <c r="A6382" s="345" t="s">
        <v>511</v>
      </c>
      <c r="B6382" s="345" t="str">
        <f t="shared" si="2138"/>
        <v>E3970 GEN Comm Equip, new-7</v>
      </c>
      <c r="C6382" s="345" t="s">
        <v>1230</v>
      </c>
      <c r="D6382" s="345"/>
      <c r="E6382" s="346">
        <v>43312</v>
      </c>
      <c r="F6382" s="347">
        <v>63900835.810000002</v>
      </c>
      <c r="G6382" s="351">
        <v>6.6699999999999995E-2</v>
      </c>
      <c r="H6382" s="349">
        <v>-123365.40999999997</v>
      </c>
      <c r="I6382" s="347">
        <f t="shared" si="2139"/>
        <v>64769558.609999999</v>
      </c>
      <c r="J6382" s="351">
        <f t="shared" ref="J6382:J6445" si="2142">G6382</f>
        <v>6.6699999999999995E-2</v>
      </c>
      <c r="K6382" s="350">
        <f t="shared" si="2140"/>
        <v>351954.26999999996</v>
      </c>
      <c r="L6382" s="349">
        <f t="shared" si="2133"/>
        <v>475319.68</v>
      </c>
      <c r="M6382" s="19" t="s">
        <v>1554</v>
      </c>
      <c r="O6382" s="32" t="str">
        <f t="shared" si="2141"/>
        <v>E397</v>
      </c>
      <c r="P6382" s="318"/>
      <c r="T6382" s="19" t="s">
        <v>1260</v>
      </c>
    </row>
    <row r="6383" spans="1:20" outlineLevel="2" x14ac:dyDescent="0.25">
      <c r="A6383" s="345" t="s">
        <v>511</v>
      </c>
      <c r="B6383" s="345" t="str">
        <f t="shared" si="2138"/>
        <v>E3970 GEN Comm Equip, new-8</v>
      </c>
      <c r="C6383" s="345" t="s">
        <v>1230</v>
      </c>
      <c r="D6383" s="345"/>
      <c r="E6383" s="346">
        <v>43343</v>
      </c>
      <c r="F6383" s="347">
        <v>64062492.039999999</v>
      </c>
      <c r="G6383" s="351">
        <v>6.6699999999999995E-2</v>
      </c>
      <c r="H6383" s="349">
        <v>339967.62</v>
      </c>
      <c r="I6383" s="347">
        <f t="shared" si="2139"/>
        <v>64769558.609999999</v>
      </c>
      <c r="J6383" s="351">
        <f t="shared" si="2142"/>
        <v>6.6699999999999995E-2</v>
      </c>
      <c r="K6383" s="350">
        <f t="shared" si="2140"/>
        <v>351954.26999999996</v>
      </c>
      <c r="L6383" s="349">
        <f t="shared" si="2133"/>
        <v>11986.65</v>
      </c>
      <c r="M6383" s="19" t="s">
        <v>1554</v>
      </c>
      <c r="O6383" s="32" t="str">
        <f t="shared" si="2141"/>
        <v>E397</v>
      </c>
      <c r="P6383" s="318"/>
      <c r="T6383" s="19" t="s">
        <v>1260</v>
      </c>
    </row>
    <row r="6384" spans="1:20" outlineLevel="2" x14ac:dyDescent="0.25">
      <c r="A6384" s="345" t="s">
        <v>511</v>
      </c>
      <c r="B6384" s="345" t="str">
        <f t="shared" si="2138"/>
        <v>E3970 GEN Comm Equip, new-9</v>
      </c>
      <c r="C6384" s="345" t="s">
        <v>1230</v>
      </c>
      <c r="D6384" s="345"/>
      <c r="E6384" s="346">
        <v>43373</v>
      </c>
      <c r="F6384" s="347">
        <v>64233604.909999996</v>
      </c>
      <c r="G6384" s="351">
        <v>6.6699999999999995E-2</v>
      </c>
      <c r="H6384" s="349">
        <v>348975.25999999995</v>
      </c>
      <c r="I6384" s="347">
        <f t="shared" si="2139"/>
        <v>64769558.609999999</v>
      </c>
      <c r="J6384" s="351">
        <f t="shared" si="2142"/>
        <v>6.6699999999999995E-2</v>
      </c>
      <c r="K6384" s="350">
        <f t="shared" si="2140"/>
        <v>351954.26999999996</v>
      </c>
      <c r="L6384" s="349">
        <f t="shared" si="2133"/>
        <v>2979.01</v>
      </c>
      <c r="M6384" s="19" t="s">
        <v>1554</v>
      </c>
      <c r="O6384" s="32" t="str">
        <f t="shared" si="2141"/>
        <v>E397</v>
      </c>
      <c r="P6384" s="318"/>
      <c r="T6384" s="19" t="s">
        <v>1260</v>
      </c>
    </row>
    <row r="6385" spans="1:20" outlineLevel="2" x14ac:dyDescent="0.25">
      <c r="A6385" s="345" t="s">
        <v>511</v>
      </c>
      <c r="B6385" s="345" t="str">
        <f t="shared" si="2138"/>
        <v>E3970 GEN Comm Equip, new-10</v>
      </c>
      <c r="C6385" s="345" t="s">
        <v>1230</v>
      </c>
      <c r="D6385" s="345"/>
      <c r="E6385" s="346">
        <v>43404</v>
      </c>
      <c r="F6385" s="347">
        <v>64455773.020000003</v>
      </c>
      <c r="G6385" s="351">
        <v>6.6699999999999995E-2</v>
      </c>
      <c r="H6385" s="349">
        <v>350210.13999999996</v>
      </c>
      <c r="I6385" s="347">
        <f t="shared" si="2139"/>
        <v>64769558.609999999</v>
      </c>
      <c r="J6385" s="351">
        <f t="shared" si="2142"/>
        <v>6.6699999999999995E-2</v>
      </c>
      <c r="K6385" s="350">
        <f t="shared" si="2140"/>
        <v>351954.26999999996</v>
      </c>
      <c r="L6385" s="349">
        <f t="shared" si="2133"/>
        <v>1744.13</v>
      </c>
      <c r="M6385" s="19" t="s">
        <v>1554</v>
      </c>
      <c r="O6385" s="32" t="str">
        <f t="shared" si="2141"/>
        <v>E397</v>
      </c>
      <c r="P6385" s="318"/>
      <c r="T6385" s="19" t="s">
        <v>1260</v>
      </c>
    </row>
    <row r="6386" spans="1:20" outlineLevel="2" x14ac:dyDescent="0.25">
      <c r="A6386" s="345" t="s">
        <v>511</v>
      </c>
      <c r="B6386" s="345" t="str">
        <f t="shared" si="2138"/>
        <v>E3970 GEN Comm Equip, new-11</v>
      </c>
      <c r="C6386" s="345" t="s">
        <v>1230</v>
      </c>
      <c r="D6386" s="345"/>
      <c r="E6386" s="346">
        <v>43434</v>
      </c>
      <c r="F6386" s="347">
        <v>64652488.25</v>
      </c>
      <c r="G6386" s="351">
        <v>6.6699999999999995E-2</v>
      </c>
      <c r="H6386" s="349">
        <v>351303.55</v>
      </c>
      <c r="I6386" s="347">
        <f t="shared" si="2139"/>
        <v>64769558.609999999</v>
      </c>
      <c r="J6386" s="351">
        <f t="shared" si="2142"/>
        <v>6.6699999999999995E-2</v>
      </c>
      <c r="K6386" s="350">
        <f t="shared" si="2140"/>
        <v>351954.26999999996</v>
      </c>
      <c r="L6386" s="349">
        <f t="shared" si="2133"/>
        <v>650.72</v>
      </c>
      <c r="M6386" s="19" t="s">
        <v>1554</v>
      </c>
      <c r="O6386" s="32" t="str">
        <f t="shared" si="2141"/>
        <v>E397</v>
      </c>
      <c r="P6386" s="318"/>
      <c r="T6386" s="19" t="s">
        <v>1260</v>
      </c>
    </row>
    <row r="6387" spans="1:20" outlineLevel="2" x14ac:dyDescent="0.25">
      <c r="A6387" s="345" t="s">
        <v>511</v>
      </c>
      <c r="B6387" s="345" t="str">
        <f t="shared" si="2138"/>
        <v>E3970 GEN Comm Equip, new-12</v>
      </c>
      <c r="C6387" s="345" t="s">
        <v>1230</v>
      </c>
      <c r="D6387" s="345"/>
      <c r="E6387" s="346">
        <v>43465</v>
      </c>
      <c r="F6387" s="347">
        <v>64769558.609999999</v>
      </c>
      <c r="G6387" s="351">
        <v>6.6699999999999995E-2</v>
      </c>
      <c r="H6387" s="349">
        <v>351954.26999999996</v>
      </c>
      <c r="I6387" s="347">
        <f t="shared" si="2139"/>
        <v>64769558.609999999</v>
      </c>
      <c r="J6387" s="351">
        <f t="shared" si="2142"/>
        <v>6.6699999999999995E-2</v>
      </c>
      <c r="K6387" s="350">
        <f t="shared" si="2140"/>
        <v>351954.26999999996</v>
      </c>
      <c r="L6387" s="349">
        <f t="shared" si="2133"/>
        <v>0</v>
      </c>
      <c r="M6387" s="19" t="s">
        <v>1554</v>
      </c>
      <c r="O6387" s="32" t="str">
        <f t="shared" si="2141"/>
        <v>E397</v>
      </c>
      <c r="P6387" s="318"/>
      <c r="T6387" s="19" t="s">
        <v>1260</v>
      </c>
    </row>
    <row r="6388" spans="1:20" s="19" customFormat="1" ht="15.75" outlineLevel="1" thickBot="1" x14ac:dyDescent="0.3">
      <c r="A6388" s="28" t="s">
        <v>1114</v>
      </c>
      <c r="C6388" s="20" t="s">
        <v>1237</v>
      </c>
      <c r="E6388" s="104" t="s">
        <v>1266</v>
      </c>
      <c r="F6388" s="29"/>
      <c r="G6388" s="30"/>
      <c r="H6388" s="41">
        <f>SUBTOTAL(9,H6376:H6387)</f>
        <v>3512922.4599999995</v>
      </c>
      <c r="I6388" s="29"/>
      <c r="J6388" s="30">
        <f t="shared" si="2142"/>
        <v>0</v>
      </c>
      <c r="K6388" s="41">
        <f>SUBTOTAL(9,K6376:K6387)</f>
        <v>4223451.2399999993</v>
      </c>
      <c r="L6388" s="41">
        <f t="shared" si="2133"/>
        <v>710528.78</v>
      </c>
      <c r="O6388" s="32" t="str">
        <f>LEFT(A6388,5)</f>
        <v>E3970</v>
      </c>
      <c r="P6388" s="318">
        <f>-L6388/2</f>
        <v>-355264.39</v>
      </c>
    </row>
    <row r="6389" spans="1:20" ht="15.75" outlineLevel="2" thickTop="1" x14ac:dyDescent="0.25">
      <c r="A6389" s="345" t="s">
        <v>512</v>
      </c>
      <c r="B6389" s="345" t="str">
        <f t="shared" ref="B6389:B6400" si="2143">CONCATENATE(A6389,"-",MONTH(E6389))</f>
        <v>E3970 GEN Comm Equip, old-1</v>
      </c>
      <c r="C6389" s="345" t="s">
        <v>1230</v>
      </c>
      <c r="D6389" s="345"/>
      <c r="E6389" s="346">
        <v>43131</v>
      </c>
      <c r="F6389" s="347">
        <v>6494687.7599999998</v>
      </c>
      <c r="G6389" s="348" t="s">
        <v>4</v>
      </c>
      <c r="H6389" s="349">
        <v>108193.33</v>
      </c>
      <c r="I6389" s="347"/>
      <c r="J6389" s="348" t="str">
        <f t="shared" si="2142"/>
        <v>End of Life</v>
      </c>
      <c r="K6389" s="350">
        <f t="shared" ref="K6389:K6400" si="2144">$H$6400</f>
        <v>0</v>
      </c>
      <c r="L6389" s="349">
        <f t="shared" si="2133"/>
        <v>-108193.33</v>
      </c>
      <c r="M6389" s="19" t="s">
        <v>1554</v>
      </c>
      <c r="O6389" s="32" t="str">
        <f t="shared" ref="O6389:O6400" si="2145">LEFT(A6389,4)</f>
        <v>E397</v>
      </c>
      <c r="P6389" s="318"/>
      <c r="T6389" s="19" t="s">
        <v>4</v>
      </c>
    </row>
    <row r="6390" spans="1:20" outlineLevel="2" x14ac:dyDescent="0.25">
      <c r="A6390" s="345" t="s">
        <v>512</v>
      </c>
      <c r="B6390" s="345" t="str">
        <f t="shared" si="2143"/>
        <v>E3970 GEN Comm Equip, old-2</v>
      </c>
      <c r="C6390" s="345" t="s">
        <v>1230</v>
      </c>
      <c r="D6390" s="345"/>
      <c r="E6390" s="346">
        <v>43159</v>
      </c>
      <c r="F6390" s="347">
        <v>6386442.96</v>
      </c>
      <c r="G6390" s="348" t="s">
        <v>4</v>
      </c>
      <c r="H6390" s="349">
        <v>108193.33</v>
      </c>
      <c r="I6390" s="347"/>
      <c r="J6390" s="348" t="str">
        <f t="shared" si="2142"/>
        <v>End of Life</v>
      </c>
      <c r="K6390" s="350">
        <f t="shared" si="2144"/>
        <v>0</v>
      </c>
      <c r="L6390" s="349">
        <f t="shared" si="2133"/>
        <v>-108193.33</v>
      </c>
      <c r="M6390" s="19" t="s">
        <v>1554</v>
      </c>
      <c r="O6390" s="32" t="str">
        <f t="shared" si="2145"/>
        <v>E397</v>
      </c>
      <c r="P6390" s="318"/>
      <c r="T6390" s="19" t="s">
        <v>4</v>
      </c>
    </row>
    <row r="6391" spans="1:20" outlineLevel="2" x14ac:dyDescent="0.25">
      <c r="A6391" s="345" t="s">
        <v>512</v>
      </c>
      <c r="B6391" s="345" t="str">
        <f t="shared" si="2143"/>
        <v>E3970 GEN Comm Equip, old-3</v>
      </c>
      <c r="C6391" s="345" t="s">
        <v>1230</v>
      </c>
      <c r="D6391" s="345"/>
      <c r="E6391" s="346">
        <v>43190</v>
      </c>
      <c r="F6391" s="347">
        <v>6278198.1600000001</v>
      </c>
      <c r="G6391" s="348" t="s">
        <v>4</v>
      </c>
      <c r="H6391" s="349">
        <v>108193.33</v>
      </c>
      <c r="I6391" s="347"/>
      <c r="J6391" s="348" t="str">
        <f t="shared" si="2142"/>
        <v>End of Life</v>
      </c>
      <c r="K6391" s="350">
        <f t="shared" si="2144"/>
        <v>0</v>
      </c>
      <c r="L6391" s="349">
        <f t="shared" si="2133"/>
        <v>-108193.33</v>
      </c>
      <c r="M6391" s="19" t="s">
        <v>1554</v>
      </c>
      <c r="O6391" s="32" t="str">
        <f t="shared" si="2145"/>
        <v>E397</v>
      </c>
      <c r="P6391" s="318"/>
      <c r="T6391" s="19" t="s">
        <v>4</v>
      </c>
    </row>
    <row r="6392" spans="1:20" outlineLevel="2" x14ac:dyDescent="0.25">
      <c r="A6392" s="345" t="s">
        <v>512</v>
      </c>
      <c r="B6392" s="345" t="str">
        <f t="shared" si="2143"/>
        <v>E3970 GEN Comm Equip, old-4</v>
      </c>
      <c r="C6392" s="345" t="s">
        <v>1230</v>
      </c>
      <c r="D6392" s="345"/>
      <c r="E6392" s="346">
        <v>43220</v>
      </c>
      <c r="F6392" s="347">
        <v>6169953.3600000003</v>
      </c>
      <c r="G6392" s="348" t="s">
        <v>4</v>
      </c>
      <c r="H6392" s="349">
        <v>108193.33</v>
      </c>
      <c r="I6392" s="347"/>
      <c r="J6392" s="348" t="str">
        <f t="shared" si="2142"/>
        <v>End of Life</v>
      </c>
      <c r="K6392" s="350">
        <f t="shared" si="2144"/>
        <v>0</v>
      </c>
      <c r="L6392" s="349">
        <f t="shared" si="2133"/>
        <v>-108193.33</v>
      </c>
      <c r="M6392" s="19" t="s">
        <v>1554</v>
      </c>
      <c r="O6392" s="32" t="str">
        <f t="shared" si="2145"/>
        <v>E397</v>
      </c>
      <c r="P6392" s="318"/>
      <c r="T6392" s="19" t="s">
        <v>4</v>
      </c>
    </row>
    <row r="6393" spans="1:20" outlineLevel="2" x14ac:dyDescent="0.25">
      <c r="A6393" s="345" t="s">
        <v>512</v>
      </c>
      <c r="B6393" s="345" t="str">
        <f t="shared" si="2143"/>
        <v>E3970 GEN Comm Equip, old-5</v>
      </c>
      <c r="C6393" s="345" t="s">
        <v>1230</v>
      </c>
      <c r="D6393" s="345"/>
      <c r="E6393" s="346">
        <v>43251</v>
      </c>
      <c r="F6393" s="347">
        <v>6058467.1500000004</v>
      </c>
      <c r="G6393" s="348" t="s">
        <v>4</v>
      </c>
      <c r="H6393" s="349">
        <v>108135.2</v>
      </c>
      <c r="I6393" s="347"/>
      <c r="J6393" s="348" t="str">
        <f t="shared" si="2142"/>
        <v>End of Life</v>
      </c>
      <c r="K6393" s="350">
        <f t="shared" si="2144"/>
        <v>0</v>
      </c>
      <c r="L6393" s="349">
        <f t="shared" si="2133"/>
        <v>-108135.2</v>
      </c>
      <c r="M6393" s="19" t="s">
        <v>1554</v>
      </c>
      <c r="O6393" s="32" t="str">
        <f t="shared" si="2145"/>
        <v>E397</v>
      </c>
      <c r="P6393" s="318"/>
      <c r="T6393" s="19" t="s">
        <v>4</v>
      </c>
    </row>
    <row r="6394" spans="1:20" outlineLevel="2" x14ac:dyDescent="0.25">
      <c r="A6394" s="345" t="s">
        <v>512</v>
      </c>
      <c r="B6394" s="345" t="str">
        <f t="shared" si="2143"/>
        <v>E3970 GEN Comm Equip, old-6</v>
      </c>
      <c r="C6394" s="345" t="s">
        <v>1230</v>
      </c>
      <c r="D6394" s="345"/>
      <c r="E6394" s="346">
        <v>43281</v>
      </c>
      <c r="F6394" s="347">
        <v>5950280.2400000002</v>
      </c>
      <c r="G6394" s="348" t="s">
        <v>4</v>
      </c>
      <c r="H6394" s="349">
        <v>108135.2</v>
      </c>
      <c r="I6394" s="347"/>
      <c r="J6394" s="348" t="str">
        <f t="shared" si="2142"/>
        <v>End of Life</v>
      </c>
      <c r="K6394" s="350">
        <f t="shared" si="2144"/>
        <v>0</v>
      </c>
      <c r="L6394" s="349">
        <f t="shared" si="2133"/>
        <v>-108135.2</v>
      </c>
      <c r="M6394" s="19" t="s">
        <v>1554</v>
      </c>
      <c r="O6394" s="32" t="str">
        <f t="shared" si="2145"/>
        <v>E397</v>
      </c>
      <c r="P6394" s="318"/>
      <c r="T6394" s="19" t="s">
        <v>4</v>
      </c>
    </row>
    <row r="6395" spans="1:20" outlineLevel="2" x14ac:dyDescent="0.25">
      <c r="A6395" s="345" t="s">
        <v>512</v>
      </c>
      <c r="B6395" s="345" t="str">
        <f t="shared" si="2143"/>
        <v>E3970 GEN Comm Equip, old-7</v>
      </c>
      <c r="C6395" s="345" t="s">
        <v>1230</v>
      </c>
      <c r="D6395" s="345"/>
      <c r="E6395" s="346">
        <v>43312</v>
      </c>
      <c r="F6395" s="347">
        <v>0.03</v>
      </c>
      <c r="G6395" s="348" t="s">
        <v>4</v>
      </c>
      <c r="H6395" s="349">
        <v>0</v>
      </c>
      <c r="I6395" s="347"/>
      <c r="J6395" s="348" t="str">
        <f t="shared" si="2142"/>
        <v>End of Life</v>
      </c>
      <c r="K6395" s="350">
        <f t="shared" si="2144"/>
        <v>0</v>
      </c>
      <c r="L6395" s="349">
        <f t="shared" si="2133"/>
        <v>0</v>
      </c>
      <c r="M6395" s="19" t="s">
        <v>1554</v>
      </c>
      <c r="O6395" s="32" t="str">
        <f t="shared" si="2145"/>
        <v>E397</v>
      </c>
      <c r="P6395" s="318"/>
      <c r="T6395" s="19" t="s">
        <v>4</v>
      </c>
    </row>
    <row r="6396" spans="1:20" outlineLevel="2" x14ac:dyDescent="0.25">
      <c r="A6396" s="345" t="s">
        <v>512</v>
      </c>
      <c r="B6396" s="345" t="str">
        <f t="shared" si="2143"/>
        <v>E3970 GEN Comm Equip, old-8</v>
      </c>
      <c r="C6396" s="345" t="s">
        <v>1230</v>
      </c>
      <c r="D6396" s="345"/>
      <c r="E6396" s="346">
        <v>43343</v>
      </c>
      <c r="F6396" s="347">
        <v>0.03</v>
      </c>
      <c r="G6396" s="348" t="s">
        <v>4</v>
      </c>
      <c r="H6396" s="349">
        <v>0</v>
      </c>
      <c r="I6396" s="347"/>
      <c r="J6396" s="348" t="str">
        <f t="shared" si="2142"/>
        <v>End of Life</v>
      </c>
      <c r="K6396" s="350">
        <f t="shared" si="2144"/>
        <v>0</v>
      </c>
      <c r="L6396" s="349">
        <f t="shared" si="2133"/>
        <v>0</v>
      </c>
      <c r="M6396" s="19" t="s">
        <v>1554</v>
      </c>
      <c r="O6396" s="32" t="str">
        <f t="shared" si="2145"/>
        <v>E397</v>
      </c>
      <c r="P6396" s="318"/>
      <c r="T6396" s="19" t="s">
        <v>4</v>
      </c>
    </row>
    <row r="6397" spans="1:20" outlineLevel="2" x14ac:dyDescent="0.25">
      <c r="A6397" s="345" t="s">
        <v>512</v>
      </c>
      <c r="B6397" s="345" t="str">
        <f t="shared" si="2143"/>
        <v>E3970 GEN Comm Equip, old-9</v>
      </c>
      <c r="C6397" s="345" t="s">
        <v>1230</v>
      </c>
      <c r="D6397" s="345"/>
      <c r="E6397" s="346">
        <v>43373</v>
      </c>
      <c r="F6397" s="347">
        <v>0.03</v>
      </c>
      <c r="G6397" s="348" t="s">
        <v>4</v>
      </c>
      <c r="H6397" s="349">
        <v>0</v>
      </c>
      <c r="I6397" s="347"/>
      <c r="J6397" s="348" t="str">
        <f t="shared" si="2142"/>
        <v>End of Life</v>
      </c>
      <c r="K6397" s="350">
        <f t="shared" si="2144"/>
        <v>0</v>
      </c>
      <c r="L6397" s="349">
        <f t="shared" si="2133"/>
        <v>0</v>
      </c>
      <c r="M6397" s="19" t="s">
        <v>1554</v>
      </c>
      <c r="O6397" s="32" t="str">
        <f t="shared" si="2145"/>
        <v>E397</v>
      </c>
      <c r="P6397" s="318"/>
      <c r="T6397" s="19" t="s">
        <v>4</v>
      </c>
    </row>
    <row r="6398" spans="1:20" outlineLevel="2" x14ac:dyDescent="0.25">
      <c r="A6398" s="345" t="s">
        <v>512</v>
      </c>
      <c r="B6398" s="345" t="str">
        <f t="shared" si="2143"/>
        <v>E3970 GEN Comm Equip, old-10</v>
      </c>
      <c r="C6398" s="345" t="s">
        <v>1230</v>
      </c>
      <c r="D6398" s="345"/>
      <c r="E6398" s="346">
        <v>43404</v>
      </c>
      <c r="F6398" s="347">
        <v>0.03</v>
      </c>
      <c r="G6398" s="348" t="s">
        <v>4</v>
      </c>
      <c r="H6398" s="349">
        <v>0</v>
      </c>
      <c r="I6398" s="347"/>
      <c r="J6398" s="348" t="str">
        <f t="shared" si="2142"/>
        <v>End of Life</v>
      </c>
      <c r="K6398" s="350">
        <f t="shared" si="2144"/>
        <v>0</v>
      </c>
      <c r="L6398" s="349">
        <f t="shared" si="2133"/>
        <v>0</v>
      </c>
      <c r="M6398" s="19" t="s">
        <v>1554</v>
      </c>
      <c r="O6398" s="32" t="str">
        <f t="shared" si="2145"/>
        <v>E397</v>
      </c>
      <c r="P6398" s="318"/>
      <c r="T6398" s="19" t="s">
        <v>4</v>
      </c>
    </row>
    <row r="6399" spans="1:20" outlineLevel="2" x14ac:dyDescent="0.25">
      <c r="A6399" s="345" t="s">
        <v>512</v>
      </c>
      <c r="B6399" s="345" t="str">
        <f t="shared" si="2143"/>
        <v>E3970 GEN Comm Equip, old-11</v>
      </c>
      <c r="C6399" s="345" t="s">
        <v>1230</v>
      </c>
      <c r="D6399" s="345"/>
      <c r="E6399" s="346">
        <v>43434</v>
      </c>
      <c r="F6399" s="347">
        <v>0.02</v>
      </c>
      <c r="G6399" s="348" t="s">
        <v>4</v>
      </c>
      <c r="H6399" s="349">
        <v>0</v>
      </c>
      <c r="I6399" s="347"/>
      <c r="J6399" s="348" t="str">
        <f t="shared" si="2142"/>
        <v>End of Life</v>
      </c>
      <c r="K6399" s="350">
        <f t="shared" si="2144"/>
        <v>0</v>
      </c>
      <c r="L6399" s="349">
        <f t="shared" si="2133"/>
        <v>0</v>
      </c>
      <c r="M6399" s="19" t="s">
        <v>1554</v>
      </c>
      <c r="O6399" s="32" t="str">
        <f t="shared" si="2145"/>
        <v>E397</v>
      </c>
      <c r="P6399" s="318"/>
      <c r="T6399" s="19" t="s">
        <v>4</v>
      </c>
    </row>
    <row r="6400" spans="1:20" outlineLevel="2" x14ac:dyDescent="0.25">
      <c r="A6400" s="345" t="s">
        <v>512</v>
      </c>
      <c r="B6400" s="345" t="str">
        <f t="shared" si="2143"/>
        <v>E3970 GEN Comm Equip, old-12</v>
      </c>
      <c r="C6400" s="345" t="s">
        <v>1230</v>
      </c>
      <c r="D6400" s="345"/>
      <c r="E6400" s="346">
        <v>43465</v>
      </c>
      <c r="F6400" s="347">
        <v>0</v>
      </c>
      <c r="G6400" s="348" t="s">
        <v>4</v>
      </c>
      <c r="H6400" s="349">
        <v>0</v>
      </c>
      <c r="I6400" s="347"/>
      <c r="J6400" s="348" t="str">
        <f t="shared" si="2142"/>
        <v>End of Life</v>
      </c>
      <c r="K6400" s="350">
        <f t="shared" si="2144"/>
        <v>0</v>
      </c>
      <c r="L6400" s="349">
        <f t="shared" si="2133"/>
        <v>0</v>
      </c>
      <c r="M6400" s="19" t="s">
        <v>1554</v>
      </c>
      <c r="O6400" s="32" t="str">
        <f t="shared" si="2145"/>
        <v>E397</v>
      </c>
      <c r="P6400" s="318"/>
      <c r="T6400" s="19" t="s">
        <v>4</v>
      </c>
    </row>
    <row r="6401" spans="1:20" s="19" customFormat="1" ht="15.75" outlineLevel="1" thickBot="1" x14ac:dyDescent="0.3">
      <c r="A6401" s="44" t="s">
        <v>1115</v>
      </c>
      <c r="B6401" s="32"/>
      <c r="C6401" s="40" t="s">
        <v>1237</v>
      </c>
      <c r="D6401" s="32"/>
      <c r="E6401" s="104" t="s">
        <v>1266</v>
      </c>
      <c r="F6401" s="34"/>
      <c r="G6401" s="32"/>
      <c r="H6401" s="41">
        <f>SUBTOTAL(9,H6389:H6400)</f>
        <v>649043.72</v>
      </c>
      <c r="I6401" s="34"/>
      <c r="J6401" s="32">
        <f t="shared" si="2142"/>
        <v>0</v>
      </c>
      <c r="K6401" s="41">
        <f>SUBTOTAL(9,K6389:K6400)</f>
        <v>0</v>
      </c>
      <c r="L6401" s="41">
        <f t="shared" si="2133"/>
        <v>-649043.72</v>
      </c>
      <c r="O6401" s="32" t="str">
        <f>LEFT(A6401,5)</f>
        <v>E3970</v>
      </c>
      <c r="P6401" s="318">
        <f>-L6401/2</f>
        <v>324521.86</v>
      </c>
    </row>
    <row r="6402" spans="1:20" ht="15.75" outlineLevel="2" thickTop="1" x14ac:dyDescent="0.25">
      <c r="A6402" t="s">
        <v>513</v>
      </c>
      <c r="B6402" t="str">
        <f t="shared" ref="B6402:B6413" si="2146">CONCATENATE(A6402,"-",MONTH(E6402))</f>
        <v>E3970 GEN Comm Equip, Snoqualmie 1-1</v>
      </c>
      <c r="C6402" s="19" t="s">
        <v>1230</v>
      </c>
      <c r="E6402" s="27">
        <v>43131</v>
      </c>
      <c r="F6402" s="249">
        <v>748902.69</v>
      </c>
      <c r="G6402" s="67">
        <v>6.6699999999999995E-2</v>
      </c>
      <c r="H6402" s="250">
        <v>4162.6499999999996</v>
      </c>
      <c r="I6402" s="249">
        <f t="shared" ref="I6402:I6413" si="2147">VLOOKUP(CONCATENATE(A6402,"-12"),$B$6:$F$7816,5,FALSE)</f>
        <v>748902.69</v>
      </c>
      <c r="J6402" s="67">
        <f t="shared" si="2142"/>
        <v>6.6699999999999995E-2</v>
      </c>
      <c r="K6402" s="259">
        <f t="shared" ref="K6402:K6413" si="2148">I6402*J6402/12</f>
        <v>4162.650785249999</v>
      </c>
      <c r="L6402" s="250">
        <f t="shared" si="2133"/>
        <v>0</v>
      </c>
      <c r="M6402" s="19" t="s">
        <v>1260</v>
      </c>
      <c r="O6402" s="32" t="str">
        <f t="shared" ref="O6402:O6413" si="2149">LEFT(A6402,4)</f>
        <v>E397</v>
      </c>
      <c r="P6402" s="318"/>
      <c r="T6402" s="19" t="s">
        <v>1260</v>
      </c>
    </row>
    <row r="6403" spans="1:20" outlineLevel="2" x14ac:dyDescent="0.25">
      <c r="A6403" t="s">
        <v>513</v>
      </c>
      <c r="B6403" t="str">
        <f t="shared" si="2146"/>
        <v>E3970 GEN Comm Equip, Snoqualmie 1-2</v>
      </c>
      <c r="C6403" s="19" t="s">
        <v>1230</v>
      </c>
      <c r="E6403" s="27">
        <v>43159</v>
      </c>
      <c r="F6403" s="249">
        <v>748902.69</v>
      </c>
      <c r="G6403" s="67">
        <v>6.6699999999999995E-2</v>
      </c>
      <c r="H6403" s="250">
        <v>4162.6499999999996</v>
      </c>
      <c r="I6403" s="249">
        <f t="shared" si="2147"/>
        <v>748902.69</v>
      </c>
      <c r="J6403" s="67">
        <f t="shared" si="2142"/>
        <v>6.6699999999999995E-2</v>
      </c>
      <c r="K6403" s="259">
        <f t="shared" si="2148"/>
        <v>4162.650785249999</v>
      </c>
      <c r="L6403" s="250">
        <f t="shared" si="2133"/>
        <v>0</v>
      </c>
      <c r="M6403" s="19" t="s">
        <v>1260</v>
      </c>
      <c r="O6403" s="32" t="str">
        <f t="shared" si="2149"/>
        <v>E397</v>
      </c>
      <c r="P6403" s="318"/>
      <c r="T6403" s="19" t="s">
        <v>1260</v>
      </c>
    </row>
    <row r="6404" spans="1:20" outlineLevel="2" x14ac:dyDescent="0.25">
      <c r="A6404" t="s">
        <v>513</v>
      </c>
      <c r="B6404" t="str">
        <f t="shared" si="2146"/>
        <v>E3970 GEN Comm Equip, Snoqualmie 1-3</v>
      </c>
      <c r="C6404" s="19" t="s">
        <v>1230</v>
      </c>
      <c r="E6404" s="27">
        <v>43190</v>
      </c>
      <c r="F6404" s="249">
        <v>748902.69</v>
      </c>
      <c r="G6404" s="67">
        <v>6.6699999999999995E-2</v>
      </c>
      <c r="H6404" s="250">
        <v>4162.6499999999996</v>
      </c>
      <c r="I6404" s="249">
        <f t="shared" si="2147"/>
        <v>748902.69</v>
      </c>
      <c r="J6404" s="67">
        <f t="shared" si="2142"/>
        <v>6.6699999999999995E-2</v>
      </c>
      <c r="K6404" s="259">
        <f t="shared" si="2148"/>
        <v>4162.650785249999</v>
      </c>
      <c r="L6404" s="250">
        <f t="shared" si="2133"/>
        <v>0</v>
      </c>
      <c r="M6404" s="19" t="s">
        <v>1260</v>
      </c>
      <c r="O6404" s="32" t="str">
        <f t="shared" si="2149"/>
        <v>E397</v>
      </c>
      <c r="P6404" s="318"/>
      <c r="T6404" s="19" t="s">
        <v>1260</v>
      </c>
    </row>
    <row r="6405" spans="1:20" outlineLevel="2" x14ac:dyDescent="0.25">
      <c r="A6405" t="s">
        <v>513</v>
      </c>
      <c r="B6405" t="str">
        <f t="shared" si="2146"/>
        <v>E3970 GEN Comm Equip, Snoqualmie 1-4</v>
      </c>
      <c r="C6405" s="19" t="s">
        <v>1230</v>
      </c>
      <c r="E6405" s="27">
        <v>43220</v>
      </c>
      <c r="F6405" s="249">
        <v>748902.69</v>
      </c>
      <c r="G6405" s="67">
        <v>6.6699999999999995E-2</v>
      </c>
      <c r="H6405" s="250">
        <v>4162.6499999999996</v>
      </c>
      <c r="I6405" s="249">
        <f t="shared" si="2147"/>
        <v>748902.69</v>
      </c>
      <c r="J6405" s="67">
        <f t="shared" si="2142"/>
        <v>6.6699999999999995E-2</v>
      </c>
      <c r="K6405" s="259">
        <f t="shared" si="2148"/>
        <v>4162.650785249999</v>
      </c>
      <c r="L6405" s="250">
        <f t="shared" si="2133"/>
        <v>0</v>
      </c>
      <c r="M6405" s="19" t="s">
        <v>1260</v>
      </c>
      <c r="O6405" s="32" t="str">
        <f t="shared" si="2149"/>
        <v>E397</v>
      </c>
      <c r="P6405" s="318"/>
      <c r="T6405" s="19" t="s">
        <v>1260</v>
      </c>
    </row>
    <row r="6406" spans="1:20" outlineLevel="2" x14ac:dyDescent="0.25">
      <c r="A6406" t="s">
        <v>513</v>
      </c>
      <c r="B6406" t="str">
        <f t="shared" si="2146"/>
        <v>E3970 GEN Comm Equip, Snoqualmie 1-5</v>
      </c>
      <c r="C6406" s="19" t="s">
        <v>1230</v>
      </c>
      <c r="E6406" s="27">
        <v>43251</v>
      </c>
      <c r="F6406" s="249">
        <v>748902.69</v>
      </c>
      <c r="G6406" s="67">
        <v>6.6699999999999995E-2</v>
      </c>
      <c r="H6406" s="250">
        <v>4162.6499999999996</v>
      </c>
      <c r="I6406" s="249">
        <f t="shared" si="2147"/>
        <v>748902.69</v>
      </c>
      <c r="J6406" s="67">
        <f t="shared" si="2142"/>
        <v>6.6699999999999995E-2</v>
      </c>
      <c r="K6406" s="259">
        <f t="shared" si="2148"/>
        <v>4162.650785249999</v>
      </c>
      <c r="L6406" s="250">
        <f t="shared" si="2133"/>
        <v>0</v>
      </c>
      <c r="M6406" s="19" t="s">
        <v>1260</v>
      </c>
      <c r="O6406" s="32" t="str">
        <f t="shared" si="2149"/>
        <v>E397</v>
      </c>
      <c r="P6406" s="318"/>
      <c r="T6406" s="19" t="s">
        <v>1260</v>
      </c>
    </row>
    <row r="6407" spans="1:20" outlineLevel="2" x14ac:dyDescent="0.25">
      <c r="A6407" t="s">
        <v>513</v>
      </c>
      <c r="B6407" t="str">
        <f t="shared" si="2146"/>
        <v>E3970 GEN Comm Equip, Snoqualmie 1-6</v>
      </c>
      <c r="C6407" s="19" t="s">
        <v>1230</v>
      </c>
      <c r="E6407" s="27">
        <v>43281</v>
      </c>
      <c r="F6407" s="249">
        <v>748902.69</v>
      </c>
      <c r="G6407" s="67">
        <v>6.6699999999999995E-2</v>
      </c>
      <c r="H6407" s="250">
        <v>4162.6499999999996</v>
      </c>
      <c r="I6407" s="249">
        <f t="shared" si="2147"/>
        <v>748902.69</v>
      </c>
      <c r="J6407" s="67">
        <f t="shared" si="2142"/>
        <v>6.6699999999999995E-2</v>
      </c>
      <c r="K6407" s="259">
        <f t="shared" si="2148"/>
        <v>4162.650785249999</v>
      </c>
      <c r="L6407" s="250">
        <f t="shared" si="2133"/>
        <v>0</v>
      </c>
      <c r="M6407" s="19" t="s">
        <v>1260</v>
      </c>
      <c r="O6407" s="32" t="str">
        <f t="shared" si="2149"/>
        <v>E397</v>
      </c>
      <c r="P6407" s="318"/>
      <c r="T6407" s="19" t="s">
        <v>1260</v>
      </c>
    </row>
    <row r="6408" spans="1:20" outlineLevel="2" x14ac:dyDescent="0.25">
      <c r="A6408" t="s">
        <v>513</v>
      </c>
      <c r="B6408" t="str">
        <f t="shared" si="2146"/>
        <v>E3970 GEN Comm Equip, Snoqualmie 1-7</v>
      </c>
      <c r="C6408" s="19" t="s">
        <v>1230</v>
      </c>
      <c r="E6408" s="27">
        <v>43312</v>
      </c>
      <c r="F6408" s="249">
        <v>748902.69</v>
      </c>
      <c r="G6408" s="67">
        <v>6.6699999999999995E-2</v>
      </c>
      <c r="H6408" s="250">
        <v>4162.6499999999996</v>
      </c>
      <c r="I6408" s="249">
        <f t="shared" si="2147"/>
        <v>748902.69</v>
      </c>
      <c r="J6408" s="67">
        <f t="shared" si="2142"/>
        <v>6.6699999999999995E-2</v>
      </c>
      <c r="K6408" s="259">
        <f t="shared" si="2148"/>
        <v>4162.650785249999</v>
      </c>
      <c r="L6408" s="250">
        <f t="shared" si="2133"/>
        <v>0</v>
      </c>
      <c r="M6408" s="19" t="s">
        <v>1260</v>
      </c>
      <c r="O6408" s="32" t="str">
        <f t="shared" si="2149"/>
        <v>E397</v>
      </c>
      <c r="P6408" s="318"/>
      <c r="T6408" s="19" t="s">
        <v>1260</v>
      </c>
    </row>
    <row r="6409" spans="1:20" outlineLevel="2" x14ac:dyDescent="0.25">
      <c r="A6409" t="s">
        <v>513</v>
      </c>
      <c r="B6409" t="str">
        <f t="shared" si="2146"/>
        <v>E3970 GEN Comm Equip, Snoqualmie 1-8</v>
      </c>
      <c r="C6409" s="19" t="s">
        <v>1230</v>
      </c>
      <c r="E6409" s="27">
        <v>43343</v>
      </c>
      <c r="F6409" s="249">
        <v>748902.69</v>
      </c>
      <c r="G6409" s="67">
        <v>6.6699999999999995E-2</v>
      </c>
      <c r="H6409" s="250">
        <v>4162.6499999999996</v>
      </c>
      <c r="I6409" s="249">
        <f t="shared" si="2147"/>
        <v>748902.69</v>
      </c>
      <c r="J6409" s="67">
        <f t="shared" si="2142"/>
        <v>6.6699999999999995E-2</v>
      </c>
      <c r="K6409" s="259">
        <f t="shared" si="2148"/>
        <v>4162.650785249999</v>
      </c>
      <c r="L6409" s="250">
        <f t="shared" si="2133"/>
        <v>0</v>
      </c>
      <c r="M6409" s="19" t="s">
        <v>1260</v>
      </c>
      <c r="O6409" s="32" t="str">
        <f t="shared" si="2149"/>
        <v>E397</v>
      </c>
      <c r="P6409" s="318"/>
      <c r="T6409" s="19" t="s">
        <v>1260</v>
      </c>
    </row>
    <row r="6410" spans="1:20" outlineLevel="2" x14ac:dyDescent="0.25">
      <c r="A6410" t="s">
        <v>513</v>
      </c>
      <c r="B6410" t="str">
        <f t="shared" si="2146"/>
        <v>E3970 GEN Comm Equip, Snoqualmie 1-9</v>
      </c>
      <c r="C6410" s="19" t="s">
        <v>1230</v>
      </c>
      <c r="E6410" s="27">
        <v>43373</v>
      </c>
      <c r="F6410" s="249">
        <v>748902.69</v>
      </c>
      <c r="G6410" s="67">
        <v>6.6699999999999995E-2</v>
      </c>
      <c r="H6410" s="250">
        <v>4162.6499999999996</v>
      </c>
      <c r="I6410" s="249">
        <f t="shared" si="2147"/>
        <v>748902.69</v>
      </c>
      <c r="J6410" s="67">
        <f t="shared" si="2142"/>
        <v>6.6699999999999995E-2</v>
      </c>
      <c r="K6410" s="259">
        <f t="shared" si="2148"/>
        <v>4162.650785249999</v>
      </c>
      <c r="L6410" s="250">
        <f t="shared" si="2133"/>
        <v>0</v>
      </c>
      <c r="M6410" s="19" t="s">
        <v>1260</v>
      </c>
      <c r="O6410" s="32" t="str">
        <f t="shared" si="2149"/>
        <v>E397</v>
      </c>
      <c r="P6410" s="318"/>
      <c r="T6410" s="19" t="s">
        <v>1260</v>
      </c>
    </row>
    <row r="6411" spans="1:20" outlineLevel="2" x14ac:dyDescent="0.25">
      <c r="A6411" t="s">
        <v>513</v>
      </c>
      <c r="B6411" t="str">
        <f t="shared" si="2146"/>
        <v>E3970 GEN Comm Equip, Snoqualmie 1-10</v>
      </c>
      <c r="C6411" s="19" t="s">
        <v>1230</v>
      </c>
      <c r="E6411" s="27">
        <v>43404</v>
      </c>
      <c r="F6411" s="249">
        <v>748902.69</v>
      </c>
      <c r="G6411" s="67">
        <v>6.6699999999999995E-2</v>
      </c>
      <c r="H6411" s="250">
        <v>4162.6499999999996</v>
      </c>
      <c r="I6411" s="249">
        <f t="shared" si="2147"/>
        <v>748902.69</v>
      </c>
      <c r="J6411" s="67">
        <f t="shared" si="2142"/>
        <v>6.6699999999999995E-2</v>
      </c>
      <c r="K6411" s="259">
        <f t="shared" si="2148"/>
        <v>4162.650785249999</v>
      </c>
      <c r="L6411" s="250">
        <f t="shared" si="2133"/>
        <v>0</v>
      </c>
      <c r="M6411" s="19" t="s">
        <v>1260</v>
      </c>
      <c r="O6411" s="32" t="str">
        <f t="shared" si="2149"/>
        <v>E397</v>
      </c>
      <c r="P6411" s="318"/>
      <c r="T6411" s="19" t="s">
        <v>1260</v>
      </c>
    </row>
    <row r="6412" spans="1:20" outlineLevel="2" x14ac:dyDescent="0.25">
      <c r="A6412" t="s">
        <v>513</v>
      </c>
      <c r="B6412" t="str">
        <f t="shared" si="2146"/>
        <v>E3970 GEN Comm Equip, Snoqualmie 1-11</v>
      </c>
      <c r="C6412" s="19" t="s">
        <v>1230</v>
      </c>
      <c r="E6412" s="27">
        <v>43434</v>
      </c>
      <c r="F6412" s="249">
        <v>748902.69</v>
      </c>
      <c r="G6412" s="67">
        <v>6.6699999999999995E-2</v>
      </c>
      <c r="H6412" s="250">
        <v>4162.6499999999996</v>
      </c>
      <c r="I6412" s="249">
        <f t="shared" si="2147"/>
        <v>748902.69</v>
      </c>
      <c r="J6412" s="67">
        <f t="shared" si="2142"/>
        <v>6.6699999999999995E-2</v>
      </c>
      <c r="K6412" s="259">
        <f t="shared" si="2148"/>
        <v>4162.650785249999</v>
      </c>
      <c r="L6412" s="250">
        <f t="shared" si="2133"/>
        <v>0</v>
      </c>
      <c r="M6412" s="19" t="s">
        <v>1260</v>
      </c>
      <c r="O6412" s="32" t="str">
        <f t="shared" si="2149"/>
        <v>E397</v>
      </c>
      <c r="P6412" s="318"/>
      <c r="T6412" s="19" t="s">
        <v>1260</v>
      </c>
    </row>
    <row r="6413" spans="1:20" outlineLevel="2" x14ac:dyDescent="0.25">
      <c r="A6413" t="s">
        <v>513</v>
      </c>
      <c r="B6413" t="str">
        <f t="shared" si="2146"/>
        <v>E3970 GEN Comm Equip, Snoqualmie 1-12</v>
      </c>
      <c r="C6413" s="19" t="s">
        <v>1230</v>
      </c>
      <c r="E6413" s="27">
        <v>43465</v>
      </c>
      <c r="F6413" s="249">
        <v>748902.69</v>
      </c>
      <c r="G6413" s="67">
        <v>6.6699999999999995E-2</v>
      </c>
      <c r="H6413" s="250">
        <v>4162.6499999999996</v>
      </c>
      <c r="I6413" s="249">
        <f t="shared" si="2147"/>
        <v>748902.69</v>
      </c>
      <c r="J6413" s="67">
        <f t="shared" si="2142"/>
        <v>6.6699999999999995E-2</v>
      </c>
      <c r="K6413" s="259">
        <f t="shared" si="2148"/>
        <v>4162.650785249999</v>
      </c>
      <c r="L6413" s="250">
        <f t="shared" si="2133"/>
        <v>0</v>
      </c>
      <c r="M6413" s="19" t="s">
        <v>1260</v>
      </c>
      <c r="O6413" s="32" t="str">
        <f t="shared" si="2149"/>
        <v>E397</v>
      </c>
      <c r="P6413" s="318"/>
      <c r="T6413" s="19" t="s">
        <v>1260</v>
      </c>
    </row>
    <row r="6414" spans="1:20" s="19" customFormat="1" ht="15.75" outlineLevel="1" thickBot="1" x14ac:dyDescent="0.3">
      <c r="A6414" s="28" t="s">
        <v>1116</v>
      </c>
      <c r="C6414" s="20" t="s">
        <v>1237</v>
      </c>
      <c r="E6414" s="104" t="s">
        <v>1266</v>
      </c>
      <c r="F6414" s="29"/>
      <c r="G6414" s="30"/>
      <c r="H6414" s="41">
        <f>SUBTOTAL(9,H6402:H6413)</f>
        <v>49951.80000000001</v>
      </c>
      <c r="I6414" s="29"/>
      <c r="J6414" s="30">
        <f t="shared" si="2142"/>
        <v>0</v>
      </c>
      <c r="K6414" s="41">
        <f>SUBTOTAL(9,K6402:K6413)</f>
        <v>49951.809422999992</v>
      </c>
      <c r="L6414" s="41">
        <f t="shared" si="2133"/>
        <v>0.01</v>
      </c>
      <c r="O6414" s="32" t="str">
        <f>LEFT(A6414,5)</f>
        <v>E3970</v>
      </c>
      <c r="P6414" s="318">
        <f>-L6414/2</f>
        <v>-5.0000000000000001E-3</v>
      </c>
    </row>
    <row r="6415" spans="1:20" ht="15.75" outlineLevel="2" thickTop="1" x14ac:dyDescent="0.25">
      <c r="A6415" t="s">
        <v>514</v>
      </c>
      <c r="B6415" t="str">
        <f t="shared" ref="B6415:B6426" si="2150">CONCATENATE(A6415,"-",MONTH(E6415))</f>
        <v>E3970 GEN CommEq, 3rd AC new-1</v>
      </c>
      <c r="C6415" s="19" t="s">
        <v>1230</v>
      </c>
      <c r="E6415" s="27">
        <v>43131</v>
      </c>
      <c r="F6415" s="249">
        <v>85202.98</v>
      </c>
      <c r="G6415" s="67">
        <v>6.6699999999999995E-2</v>
      </c>
      <c r="H6415" s="250">
        <v>473.59</v>
      </c>
      <c r="I6415" s="249">
        <f t="shared" ref="I6415:I6426" si="2151">VLOOKUP(CONCATENATE(A6415,"-12"),$B$6:$F$7816,5,FALSE)</f>
        <v>85202.98</v>
      </c>
      <c r="J6415" s="67">
        <f t="shared" si="2142"/>
        <v>6.6699999999999995E-2</v>
      </c>
      <c r="K6415" s="259">
        <f t="shared" ref="K6415:K6426" si="2152">I6415*J6415/12</f>
        <v>473.58656383333329</v>
      </c>
      <c r="L6415" s="250">
        <f t="shared" si="2133"/>
        <v>0</v>
      </c>
      <c r="M6415" s="19" t="s">
        <v>1260</v>
      </c>
      <c r="O6415" s="32" t="str">
        <f t="shared" ref="O6415:O6426" si="2153">LEFT(A6415,4)</f>
        <v>E397</v>
      </c>
      <c r="P6415" s="318"/>
      <c r="T6415" s="19" t="s">
        <v>1260</v>
      </c>
    </row>
    <row r="6416" spans="1:20" outlineLevel="2" x14ac:dyDescent="0.25">
      <c r="A6416" t="s">
        <v>514</v>
      </c>
      <c r="B6416" t="str">
        <f t="shared" si="2150"/>
        <v>E3970 GEN CommEq, 3rd AC new-2</v>
      </c>
      <c r="C6416" s="19" t="s">
        <v>1230</v>
      </c>
      <c r="E6416" s="27">
        <v>43159</v>
      </c>
      <c r="F6416" s="249">
        <v>85202.98</v>
      </c>
      <c r="G6416" s="67">
        <v>6.6699999999999995E-2</v>
      </c>
      <c r="H6416" s="250">
        <v>473.59</v>
      </c>
      <c r="I6416" s="249">
        <f t="shared" si="2151"/>
        <v>85202.98</v>
      </c>
      <c r="J6416" s="67">
        <f t="shared" si="2142"/>
        <v>6.6699999999999995E-2</v>
      </c>
      <c r="K6416" s="259">
        <f t="shared" si="2152"/>
        <v>473.58656383333329</v>
      </c>
      <c r="L6416" s="250">
        <f t="shared" si="2133"/>
        <v>0</v>
      </c>
      <c r="M6416" s="19" t="s">
        <v>1260</v>
      </c>
      <c r="O6416" s="32" t="str">
        <f t="shared" si="2153"/>
        <v>E397</v>
      </c>
      <c r="P6416" s="318"/>
      <c r="T6416" s="19" t="s">
        <v>1260</v>
      </c>
    </row>
    <row r="6417" spans="1:20" outlineLevel="2" x14ac:dyDescent="0.25">
      <c r="A6417" t="s">
        <v>514</v>
      </c>
      <c r="B6417" t="str">
        <f t="shared" si="2150"/>
        <v>E3970 GEN CommEq, 3rd AC new-3</v>
      </c>
      <c r="C6417" s="19" t="s">
        <v>1230</v>
      </c>
      <c r="E6417" s="27">
        <v>43190</v>
      </c>
      <c r="F6417" s="249">
        <v>85202.98</v>
      </c>
      <c r="G6417" s="67">
        <v>6.6699999999999995E-2</v>
      </c>
      <c r="H6417" s="250">
        <v>473.59</v>
      </c>
      <c r="I6417" s="249">
        <f t="shared" si="2151"/>
        <v>85202.98</v>
      </c>
      <c r="J6417" s="67">
        <f t="shared" si="2142"/>
        <v>6.6699999999999995E-2</v>
      </c>
      <c r="K6417" s="259">
        <f t="shared" si="2152"/>
        <v>473.58656383333329</v>
      </c>
      <c r="L6417" s="250">
        <f t="shared" si="2133"/>
        <v>0</v>
      </c>
      <c r="M6417" s="19" t="s">
        <v>1260</v>
      </c>
      <c r="O6417" s="32" t="str">
        <f t="shared" si="2153"/>
        <v>E397</v>
      </c>
      <c r="P6417" s="318"/>
      <c r="T6417" s="19" t="s">
        <v>1260</v>
      </c>
    </row>
    <row r="6418" spans="1:20" outlineLevel="2" x14ac:dyDescent="0.25">
      <c r="A6418" t="s">
        <v>514</v>
      </c>
      <c r="B6418" t="str">
        <f t="shared" si="2150"/>
        <v>E3970 GEN CommEq, 3rd AC new-4</v>
      </c>
      <c r="C6418" s="19" t="s">
        <v>1230</v>
      </c>
      <c r="E6418" s="27">
        <v>43220</v>
      </c>
      <c r="F6418" s="249">
        <v>85202.98</v>
      </c>
      <c r="G6418" s="67">
        <v>6.6699999999999995E-2</v>
      </c>
      <c r="H6418" s="250">
        <v>473.59</v>
      </c>
      <c r="I6418" s="249">
        <f t="shared" si="2151"/>
        <v>85202.98</v>
      </c>
      <c r="J6418" s="67">
        <f t="shared" si="2142"/>
        <v>6.6699999999999995E-2</v>
      </c>
      <c r="K6418" s="259">
        <f t="shared" si="2152"/>
        <v>473.58656383333329</v>
      </c>
      <c r="L6418" s="250">
        <f t="shared" si="2133"/>
        <v>0</v>
      </c>
      <c r="M6418" s="19" t="s">
        <v>1260</v>
      </c>
      <c r="O6418" s="32" t="str">
        <f t="shared" si="2153"/>
        <v>E397</v>
      </c>
      <c r="P6418" s="318"/>
      <c r="T6418" s="19" t="s">
        <v>1260</v>
      </c>
    </row>
    <row r="6419" spans="1:20" outlineLevel="2" x14ac:dyDescent="0.25">
      <c r="A6419" t="s">
        <v>514</v>
      </c>
      <c r="B6419" t="str">
        <f t="shared" si="2150"/>
        <v>E3970 GEN CommEq, 3rd AC new-5</v>
      </c>
      <c r="C6419" s="19" t="s">
        <v>1230</v>
      </c>
      <c r="E6419" s="27">
        <v>43251</v>
      </c>
      <c r="F6419" s="249">
        <v>85202.98</v>
      </c>
      <c r="G6419" s="67">
        <v>6.6699999999999995E-2</v>
      </c>
      <c r="H6419" s="250">
        <v>473.59</v>
      </c>
      <c r="I6419" s="249">
        <f t="shared" si="2151"/>
        <v>85202.98</v>
      </c>
      <c r="J6419" s="67">
        <f t="shared" si="2142"/>
        <v>6.6699999999999995E-2</v>
      </c>
      <c r="K6419" s="259">
        <f t="shared" si="2152"/>
        <v>473.58656383333329</v>
      </c>
      <c r="L6419" s="250">
        <f t="shared" si="2133"/>
        <v>0</v>
      </c>
      <c r="M6419" s="19" t="s">
        <v>1260</v>
      </c>
      <c r="O6419" s="32" t="str">
        <f t="shared" si="2153"/>
        <v>E397</v>
      </c>
      <c r="P6419" s="318"/>
      <c r="T6419" s="19" t="s">
        <v>1260</v>
      </c>
    </row>
    <row r="6420" spans="1:20" outlineLevel="2" x14ac:dyDescent="0.25">
      <c r="A6420" t="s">
        <v>514</v>
      </c>
      <c r="B6420" t="str">
        <f t="shared" si="2150"/>
        <v>E3970 GEN CommEq, 3rd AC new-6</v>
      </c>
      <c r="C6420" s="19" t="s">
        <v>1230</v>
      </c>
      <c r="E6420" s="27">
        <v>43281</v>
      </c>
      <c r="F6420" s="249">
        <v>85202.98</v>
      </c>
      <c r="G6420" s="67">
        <v>6.6699999999999995E-2</v>
      </c>
      <c r="H6420" s="250">
        <v>473.59</v>
      </c>
      <c r="I6420" s="249">
        <f t="shared" si="2151"/>
        <v>85202.98</v>
      </c>
      <c r="J6420" s="67">
        <f t="shared" si="2142"/>
        <v>6.6699999999999995E-2</v>
      </c>
      <c r="K6420" s="259">
        <f t="shared" si="2152"/>
        <v>473.58656383333329</v>
      </c>
      <c r="L6420" s="250">
        <f t="shared" ref="L6420:L6483" si="2154">ROUND(K6420-H6420,2)</f>
        <v>0</v>
      </c>
      <c r="M6420" s="19" t="s">
        <v>1260</v>
      </c>
      <c r="O6420" s="32" t="str">
        <f t="shared" si="2153"/>
        <v>E397</v>
      </c>
      <c r="P6420" s="318"/>
      <c r="T6420" s="19" t="s">
        <v>1260</v>
      </c>
    </row>
    <row r="6421" spans="1:20" outlineLevel="2" x14ac:dyDescent="0.25">
      <c r="A6421" t="s">
        <v>514</v>
      </c>
      <c r="B6421" t="str">
        <f t="shared" si="2150"/>
        <v>E3970 GEN CommEq, 3rd AC new-7</v>
      </c>
      <c r="C6421" s="19" t="s">
        <v>1230</v>
      </c>
      <c r="E6421" s="27">
        <v>43312</v>
      </c>
      <c r="F6421" s="249">
        <v>85202.98</v>
      </c>
      <c r="G6421" s="67">
        <v>6.6699999999999995E-2</v>
      </c>
      <c r="H6421" s="250">
        <v>473.59</v>
      </c>
      <c r="I6421" s="249">
        <f t="shared" si="2151"/>
        <v>85202.98</v>
      </c>
      <c r="J6421" s="67">
        <f t="shared" si="2142"/>
        <v>6.6699999999999995E-2</v>
      </c>
      <c r="K6421" s="259">
        <f t="shared" si="2152"/>
        <v>473.58656383333329</v>
      </c>
      <c r="L6421" s="250">
        <f t="shared" si="2154"/>
        <v>0</v>
      </c>
      <c r="M6421" s="19" t="s">
        <v>1260</v>
      </c>
      <c r="O6421" s="32" t="str">
        <f t="shared" si="2153"/>
        <v>E397</v>
      </c>
      <c r="P6421" s="318"/>
      <c r="T6421" s="19" t="s">
        <v>1260</v>
      </c>
    </row>
    <row r="6422" spans="1:20" outlineLevel="2" x14ac:dyDescent="0.25">
      <c r="A6422" t="s">
        <v>514</v>
      </c>
      <c r="B6422" t="str">
        <f t="shared" si="2150"/>
        <v>E3970 GEN CommEq, 3rd AC new-8</v>
      </c>
      <c r="C6422" s="19" t="s">
        <v>1230</v>
      </c>
      <c r="E6422" s="27">
        <v>43343</v>
      </c>
      <c r="F6422" s="249">
        <v>85202.98</v>
      </c>
      <c r="G6422" s="67">
        <v>6.6699999999999995E-2</v>
      </c>
      <c r="H6422" s="250">
        <v>473.59</v>
      </c>
      <c r="I6422" s="249">
        <f t="shared" si="2151"/>
        <v>85202.98</v>
      </c>
      <c r="J6422" s="67">
        <f t="shared" si="2142"/>
        <v>6.6699999999999995E-2</v>
      </c>
      <c r="K6422" s="259">
        <f t="shared" si="2152"/>
        <v>473.58656383333329</v>
      </c>
      <c r="L6422" s="250">
        <f t="shared" si="2154"/>
        <v>0</v>
      </c>
      <c r="M6422" s="19" t="s">
        <v>1260</v>
      </c>
      <c r="O6422" s="32" t="str">
        <f t="shared" si="2153"/>
        <v>E397</v>
      </c>
      <c r="P6422" s="318"/>
      <c r="T6422" s="19" t="s">
        <v>1260</v>
      </c>
    </row>
    <row r="6423" spans="1:20" outlineLevel="2" x14ac:dyDescent="0.25">
      <c r="A6423" t="s">
        <v>514</v>
      </c>
      <c r="B6423" t="str">
        <f t="shared" si="2150"/>
        <v>E3970 GEN CommEq, 3rd AC new-9</v>
      </c>
      <c r="C6423" s="19" t="s">
        <v>1230</v>
      </c>
      <c r="E6423" s="27">
        <v>43373</v>
      </c>
      <c r="F6423" s="249">
        <v>85202.98</v>
      </c>
      <c r="G6423" s="67">
        <v>6.6699999999999995E-2</v>
      </c>
      <c r="H6423" s="250">
        <v>473.59</v>
      </c>
      <c r="I6423" s="249">
        <f t="shared" si="2151"/>
        <v>85202.98</v>
      </c>
      <c r="J6423" s="67">
        <f t="shared" si="2142"/>
        <v>6.6699999999999995E-2</v>
      </c>
      <c r="K6423" s="259">
        <f t="shared" si="2152"/>
        <v>473.58656383333329</v>
      </c>
      <c r="L6423" s="250">
        <f t="shared" si="2154"/>
        <v>0</v>
      </c>
      <c r="M6423" s="19" t="s">
        <v>1260</v>
      </c>
      <c r="O6423" s="32" t="str">
        <f t="shared" si="2153"/>
        <v>E397</v>
      </c>
      <c r="P6423" s="318"/>
      <c r="T6423" s="19" t="s">
        <v>1260</v>
      </c>
    </row>
    <row r="6424" spans="1:20" outlineLevel="2" x14ac:dyDescent="0.25">
      <c r="A6424" t="s">
        <v>514</v>
      </c>
      <c r="B6424" t="str">
        <f t="shared" si="2150"/>
        <v>E3970 GEN CommEq, 3rd AC new-10</v>
      </c>
      <c r="C6424" s="19" t="s">
        <v>1230</v>
      </c>
      <c r="E6424" s="27">
        <v>43404</v>
      </c>
      <c r="F6424" s="249">
        <v>85202.98</v>
      </c>
      <c r="G6424" s="67">
        <v>6.6699999999999995E-2</v>
      </c>
      <c r="H6424" s="250">
        <v>473.59</v>
      </c>
      <c r="I6424" s="249">
        <f t="shared" si="2151"/>
        <v>85202.98</v>
      </c>
      <c r="J6424" s="67">
        <f t="shared" si="2142"/>
        <v>6.6699999999999995E-2</v>
      </c>
      <c r="K6424" s="259">
        <f t="shared" si="2152"/>
        <v>473.58656383333329</v>
      </c>
      <c r="L6424" s="250">
        <f t="shared" si="2154"/>
        <v>0</v>
      </c>
      <c r="M6424" s="19" t="s">
        <v>1260</v>
      </c>
      <c r="O6424" s="32" t="str">
        <f t="shared" si="2153"/>
        <v>E397</v>
      </c>
      <c r="P6424" s="318"/>
      <c r="T6424" s="19" t="s">
        <v>1260</v>
      </c>
    </row>
    <row r="6425" spans="1:20" outlineLevel="2" x14ac:dyDescent="0.25">
      <c r="A6425" t="s">
        <v>514</v>
      </c>
      <c r="B6425" t="str">
        <f t="shared" si="2150"/>
        <v>E3970 GEN CommEq, 3rd AC new-11</v>
      </c>
      <c r="C6425" s="19" t="s">
        <v>1230</v>
      </c>
      <c r="E6425" s="27">
        <v>43434</v>
      </c>
      <c r="F6425" s="249">
        <v>85202.98</v>
      </c>
      <c r="G6425" s="67">
        <v>6.6699999999999995E-2</v>
      </c>
      <c r="H6425" s="250">
        <v>473.59</v>
      </c>
      <c r="I6425" s="249">
        <f t="shared" si="2151"/>
        <v>85202.98</v>
      </c>
      <c r="J6425" s="67">
        <f t="shared" si="2142"/>
        <v>6.6699999999999995E-2</v>
      </c>
      <c r="K6425" s="259">
        <f t="shared" si="2152"/>
        <v>473.58656383333329</v>
      </c>
      <c r="L6425" s="250">
        <f t="shared" si="2154"/>
        <v>0</v>
      </c>
      <c r="M6425" s="19" t="s">
        <v>1260</v>
      </c>
      <c r="O6425" s="32" t="str">
        <f t="shared" si="2153"/>
        <v>E397</v>
      </c>
      <c r="P6425" s="318"/>
      <c r="T6425" s="19" t="s">
        <v>1260</v>
      </c>
    </row>
    <row r="6426" spans="1:20" outlineLevel="2" x14ac:dyDescent="0.25">
      <c r="A6426" t="s">
        <v>514</v>
      </c>
      <c r="B6426" t="str">
        <f t="shared" si="2150"/>
        <v>E3970 GEN CommEq, 3rd AC new-12</v>
      </c>
      <c r="C6426" s="19" t="s">
        <v>1230</v>
      </c>
      <c r="E6426" s="27">
        <v>43465</v>
      </c>
      <c r="F6426" s="249">
        <v>85202.98</v>
      </c>
      <c r="G6426" s="67">
        <v>6.6699999999999995E-2</v>
      </c>
      <c r="H6426" s="250">
        <v>473.59</v>
      </c>
      <c r="I6426" s="249">
        <f t="shared" si="2151"/>
        <v>85202.98</v>
      </c>
      <c r="J6426" s="67">
        <f t="shared" si="2142"/>
        <v>6.6699999999999995E-2</v>
      </c>
      <c r="K6426" s="259">
        <f t="shared" si="2152"/>
        <v>473.58656383333329</v>
      </c>
      <c r="L6426" s="250">
        <f t="shared" si="2154"/>
        <v>0</v>
      </c>
      <c r="M6426" s="19" t="s">
        <v>1260</v>
      </c>
      <c r="O6426" s="32" t="str">
        <f t="shared" si="2153"/>
        <v>E397</v>
      </c>
      <c r="P6426" s="318"/>
      <c r="T6426" s="19" t="s">
        <v>1260</v>
      </c>
    </row>
    <row r="6427" spans="1:20" s="19" customFormat="1" ht="15.75" outlineLevel="1" thickBot="1" x14ac:dyDescent="0.3">
      <c r="A6427" s="28" t="s">
        <v>1117</v>
      </c>
      <c r="C6427" s="20" t="s">
        <v>1237</v>
      </c>
      <c r="E6427" s="104" t="s">
        <v>1266</v>
      </c>
      <c r="F6427" s="29"/>
      <c r="G6427" s="30"/>
      <c r="H6427" s="41">
        <f>SUBTOTAL(9,H6415:H6426)</f>
        <v>5683.0800000000008</v>
      </c>
      <c r="I6427" s="29"/>
      <c r="J6427" s="30">
        <f t="shared" si="2142"/>
        <v>0</v>
      </c>
      <c r="K6427" s="41">
        <f>SUBTOTAL(9,K6415:K6426)</f>
        <v>5683.0387660000006</v>
      </c>
      <c r="L6427" s="41">
        <f t="shared" si="2154"/>
        <v>-0.04</v>
      </c>
      <c r="O6427" s="32" t="str">
        <f>LEFT(A6427,5)</f>
        <v>E3970</v>
      </c>
      <c r="P6427" s="318">
        <f>-L6427/2</f>
        <v>0.02</v>
      </c>
    </row>
    <row r="6428" spans="1:20" ht="15.75" outlineLevel="2" thickTop="1" x14ac:dyDescent="0.25">
      <c r="A6428" s="23" t="s">
        <v>515</v>
      </c>
      <c r="B6428" s="23" t="str">
        <f t="shared" ref="B6428:B6439" si="2155">CONCATENATE(A6428,"-",MONTH(E6428))</f>
        <v>E3970 GEN CommEq, 3rd AC old-1</v>
      </c>
      <c r="C6428" s="23" t="s">
        <v>1230</v>
      </c>
      <c r="D6428" s="23"/>
      <c r="E6428" s="45">
        <v>43131</v>
      </c>
      <c r="F6428" s="251">
        <v>733688.97</v>
      </c>
      <c r="G6428" s="252" t="s">
        <v>4</v>
      </c>
      <c r="H6428" s="253">
        <v>12234.73</v>
      </c>
      <c r="I6428" s="251"/>
      <c r="J6428" s="252" t="str">
        <f t="shared" si="2142"/>
        <v>End of Life</v>
      </c>
      <c r="K6428" s="260">
        <f t="shared" ref="K6428:K6439" si="2156">H6428</f>
        <v>12234.73</v>
      </c>
      <c r="L6428" s="253">
        <f t="shared" si="2154"/>
        <v>0</v>
      </c>
      <c r="M6428" s="19" t="s">
        <v>4</v>
      </c>
      <c r="O6428" s="32" t="str">
        <f t="shared" ref="O6428:O6439" si="2157">LEFT(A6428,4)</f>
        <v>E397</v>
      </c>
      <c r="P6428" s="318"/>
      <c r="T6428" s="19" t="s">
        <v>4</v>
      </c>
    </row>
    <row r="6429" spans="1:20" outlineLevel="2" x14ac:dyDescent="0.25">
      <c r="A6429" s="23" t="s">
        <v>515</v>
      </c>
      <c r="B6429" s="23" t="str">
        <f t="shared" si="2155"/>
        <v>E3970 GEN CommEq, 3rd AC old-2</v>
      </c>
      <c r="C6429" s="23" t="s">
        <v>1230</v>
      </c>
      <c r="D6429" s="23"/>
      <c r="E6429" s="45">
        <v>43159</v>
      </c>
      <c r="F6429" s="251">
        <v>-12228.15</v>
      </c>
      <c r="G6429" s="252" t="s">
        <v>4</v>
      </c>
      <c r="H6429" s="253">
        <v>12027.359999999999</v>
      </c>
      <c r="I6429" s="251"/>
      <c r="J6429" s="252" t="str">
        <f t="shared" si="2142"/>
        <v>End of Life</v>
      </c>
      <c r="K6429" s="260">
        <f t="shared" si="2156"/>
        <v>12027.359999999999</v>
      </c>
      <c r="L6429" s="253">
        <f t="shared" si="2154"/>
        <v>0</v>
      </c>
      <c r="M6429" s="19" t="s">
        <v>4</v>
      </c>
      <c r="O6429" s="32" t="str">
        <f t="shared" si="2157"/>
        <v>E397</v>
      </c>
      <c r="P6429" s="318"/>
      <c r="T6429" s="19" t="s">
        <v>4</v>
      </c>
    </row>
    <row r="6430" spans="1:20" outlineLevel="2" x14ac:dyDescent="0.25">
      <c r="A6430" s="23" t="s">
        <v>515</v>
      </c>
      <c r="B6430" s="23" t="str">
        <f t="shared" si="2155"/>
        <v>E3970 GEN CommEq, 3rd AC old-3</v>
      </c>
      <c r="C6430" s="23" t="s">
        <v>1230</v>
      </c>
      <c r="D6430" s="23"/>
      <c r="E6430" s="45">
        <v>43190</v>
      </c>
      <c r="F6430" s="251">
        <v>709433.35</v>
      </c>
      <c r="G6430" s="252" t="s">
        <v>4</v>
      </c>
      <c r="H6430" s="253">
        <v>12238.310000000001</v>
      </c>
      <c r="I6430" s="251"/>
      <c r="J6430" s="252" t="str">
        <f t="shared" si="2142"/>
        <v>End of Life</v>
      </c>
      <c r="K6430" s="260">
        <f t="shared" si="2156"/>
        <v>12238.310000000001</v>
      </c>
      <c r="L6430" s="253">
        <f t="shared" si="2154"/>
        <v>0</v>
      </c>
      <c r="M6430" s="19" t="s">
        <v>4</v>
      </c>
      <c r="O6430" s="32" t="str">
        <f t="shared" si="2157"/>
        <v>E397</v>
      </c>
      <c r="P6430" s="318"/>
      <c r="T6430" s="19" t="s">
        <v>4</v>
      </c>
    </row>
    <row r="6431" spans="1:20" outlineLevel="2" x14ac:dyDescent="0.25">
      <c r="A6431" s="23" t="s">
        <v>515</v>
      </c>
      <c r="B6431" s="23" t="str">
        <f t="shared" si="2155"/>
        <v>E3970 GEN CommEq, 3rd AC old-4</v>
      </c>
      <c r="C6431" s="23" t="s">
        <v>1230</v>
      </c>
      <c r="D6431" s="23"/>
      <c r="E6431" s="45">
        <v>43220</v>
      </c>
      <c r="F6431" s="251">
        <v>697201.74</v>
      </c>
      <c r="G6431" s="252" t="s">
        <v>4</v>
      </c>
      <c r="H6431" s="253">
        <v>12238.310000000001</v>
      </c>
      <c r="I6431" s="251"/>
      <c r="J6431" s="252" t="str">
        <f t="shared" si="2142"/>
        <v>End of Life</v>
      </c>
      <c r="K6431" s="260">
        <f t="shared" si="2156"/>
        <v>12238.310000000001</v>
      </c>
      <c r="L6431" s="253">
        <f t="shared" si="2154"/>
        <v>0</v>
      </c>
      <c r="M6431" s="19" t="s">
        <v>4</v>
      </c>
      <c r="O6431" s="32" t="str">
        <f t="shared" si="2157"/>
        <v>E397</v>
      </c>
      <c r="P6431" s="318"/>
      <c r="T6431" s="19" t="s">
        <v>4</v>
      </c>
    </row>
    <row r="6432" spans="1:20" outlineLevel="2" x14ac:dyDescent="0.25">
      <c r="A6432" s="23" t="s">
        <v>515</v>
      </c>
      <c r="B6432" s="23" t="str">
        <f t="shared" si="2155"/>
        <v>E3970 GEN CommEq, 3rd AC old-5</v>
      </c>
      <c r="C6432" s="23" t="s">
        <v>1230</v>
      </c>
      <c r="D6432" s="23"/>
      <c r="E6432" s="45">
        <v>43251</v>
      </c>
      <c r="F6432" s="251">
        <v>684970.13</v>
      </c>
      <c r="G6432" s="252" t="s">
        <v>4</v>
      </c>
      <c r="H6432" s="253">
        <v>12238.310000000001</v>
      </c>
      <c r="I6432" s="251"/>
      <c r="J6432" s="252" t="str">
        <f t="shared" si="2142"/>
        <v>End of Life</v>
      </c>
      <c r="K6432" s="260">
        <f t="shared" si="2156"/>
        <v>12238.310000000001</v>
      </c>
      <c r="L6432" s="253">
        <f t="shared" si="2154"/>
        <v>0</v>
      </c>
      <c r="M6432" s="19" t="s">
        <v>4</v>
      </c>
      <c r="O6432" s="32" t="str">
        <f t="shared" si="2157"/>
        <v>E397</v>
      </c>
      <c r="P6432" s="318"/>
      <c r="T6432" s="19" t="s">
        <v>4</v>
      </c>
    </row>
    <row r="6433" spans="1:20" outlineLevel="2" x14ac:dyDescent="0.25">
      <c r="A6433" s="23" t="s">
        <v>515</v>
      </c>
      <c r="B6433" s="23" t="str">
        <f t="shared" si="2155"/>
        <v>E3970 GEN CommEq, 3rd AC old-6</v>
      </c>
      <c r="C6433" s="23" t="s">
        <v>1230</v>
      </c>
      <c r="D6433" s="23"/>
      <c r="E6433" s="45">
        <v>43281</v>
      </c>
      <c r="F6433" s="251">
        <v>672738.52</v>
      </c>
      <c r="G6433" s="252" t="s">
        <v>4</v>
      </c>
      <c r="H6433" s="253">
        <v>12238.310000000001</v>
      </c>
      <c r="I6433" s="251"/>
      <c r="J6433" s="252" t="str">
        <f t="shared" si="2142"/>
        <v>End of Life</v>
      </c>
      <c r="K6433" s="260">
        <f t="shared" si="2156"/>
        <v>12238.310000000001</v>
      </c>
      <c r="L6433" s="253">
        <f t="shared" si="2154"/>
        <v>0</v>
      </c>
      <c r="M6433" s="19" t="s">
        <v>4</v>
      </c>
      <c r="O6433" s="32" t="str">
        <f t="shared" si="2157"/>
        <v>E397</v>
      </c>
      <c r="P6433" s="318"/>
      <c r="T6433" s="19" t="s">
        <v>4</v>
      </c>
    </row>
    <row r="6434" spans="1:20" outlineLevel="2" x14ac:dyDescent="0.25">
      <c r="A6434" s="23" t="s">
        <v>515</v>
      </c>
      <c r="B6434" s="23" t="str">
        <f t="shared" si="2155"/>
        <v>E3970 GEN CommEq, 3rd AC old-7</v>
      </c>
      <c r="C6434" s="23" t="s">
        <v>1230</v>
      </c>
      <c r="D6434" s="23"/>
      <c r="E6434" s="45">
        <v>43312</v>
      </c>
      <c r="F6434" s="251">
        <v>660506.91</v>
      </c>
      <c r="G6434" s="252" t="s">
        <v>4</v>
      </c>
      <c r="H6434" s="253">
        <v>12238.310000000001</v>
      </c>
      <c r="I6434" s="251"/>
      <c r="J6434" s="252" t="str">
        <f t="shared" si="2142"/>
        <v>End of Life</v>
      </c>
      <c r="K6434" s="260">
        <f t="shared" si="2156"/>
        <v>12238.310000000001</v>
      </c>
      <c r="L6434" s="253">
        <f t="shared" si="2154"/>
        <v>0</v>
      </c>
      <c r="M6434" s="19" t="s">
        <v>4</v>
      </c>
      <c r="O6434" s="32" t="str">
        <f t="shared" si="2157"/>
        <v>E397</v>
      </c>
      <c r="P6434" s="318"/>
      <c r="T6434" s="19" t="s">
        <v>4</v>
      </c>
    </row>
    <row r="6435" spans="1:20" outlineLevel="2" x14ac:dyDescent="0.25">
      <c r="A6435" s="23" t="s">
        <v>515</v>
      </c>
      <c r="B6435" s="23" t="str">
        <f t="shared" si="2155"/>
        <v>E3970 GEN CommEq, 3rd AC old-8</v>
      </c>
      <c r="C6435" s="23" t="s">
        <v>1230</v>
      </c>
      <c r="D6435" s="23"/>
      <c r="E6435" s="45">
        <v>43343</v>
      </c>
      <c r="F6435" s="251">
        <v>648275.30000000005</v>
      </c>
      <c r="G6435" s="252" t="s">
        <v>4</v>
      </c>
      <c r="H6435" s="253">
        <v>12238.310000000001</v>
      </c>
      <c r="I6435" s="251"/>
      <c r="J6435" s="252" t="str">
        <f t="shared" si="2142"/>
        <v>End of Life</v>
      </c>
      <c r="K6435" s="260">
        <f t="shared" si="2156"/>
        <v>12238.310000000001</v>
      </c>
      <c r="L6435" s="253">
        <f t="shared" si="2154"/>
        <v>0</v>
      </c>
      <c r="M6435" s="19" t="s">
        <v>4</v>
      </c>
      <c r="O6435" s="32" t="str">
        <f t="shared" si="2157"/>
        <v>E397</v>
      </c>
      <c r="P6435" s="318"/>
      <c r="T6435" s="19" t="s">
        <v>4</v>
      </c>
    </row>
    <row r="6436" spans="1:20" outlineLevel="2" x14ac:dyDescent="0.25">
      <c r="A6436" s="23" t="s">
        <v>515</v>
      </c>
      <c r="B6436" s="23" t="str">
        <f t="shared" si="2155"/>
        <v>E3970 GEN CommEq, 3rd AC old-9</v>
      </c>
      <c r="C6436" s="23" t="s">
        <v>1230</v>
      </c>
      <c r="D6436" s="23"/>
      <c r="E6436" s="45">
        <v>43373</v>
      </c>
      <c r="F6436" s="251">
        <v>636043.68999999994</v>
      </c>
      <c r="G6436" s="252" t="s">
        <v>4</v>
      </c>
      <c r="H6436" s="253">
        <v>12238.310000000001</v>
      </c>
      <c r="I6436" s="251"/>
      <c r="J6436" s="252" t="str">
        <f t="shared" si="2142"/>
        <v>End of Life</v>
      </c>
      <c r="K6436" s="260">
        <f t="shared" si="2156"/>
        <v>12238.310000000001</v>
      </c>
      <c r="L6436" s="253">
        <f t="shared" si="2154"/>
        <v>0</v>
      </c>
      <c r="M6436" s="19" t="s">
        <v>4</v>
      </c>
      <c r="O6436" s="32" t="str">
        <f t="shared" si="2157"/>
        <v>E397</v>
      </c>
      <c r="P6436" s="318"/>
      <c r="T6436" s="19" t="s">
        <v>4</v>
      </c>
    </row>
    <row r="6437" spans="1:20" outlineLevel="2" x14ac:dyDescent="0.25">
      <c r="A6437" s="23" t="s">
        <v>515</v>
      </c>
      <c r="B6437" s="23" t="str">
        <f t="shared" si="2155"/>
        <v>E3970 GEN CommEq, 3rd AC old-10</v>
      </c>
      <c r="C6437" s="23" t="s">
        <v>1230</v>
      </c>
      <c r="D6437" s="23"/>
      <c r="E6437" s="45">
        <v>43404</v>
      </c>
      <c r="F6437" s="251">
        <v>623812.07999999996</v>
      </c>
      <c r="G6437" s="252" t="s">
        <v>4</v>
      </c>
      <c r="H6437" s="253">
        <v>12238.310000000001</v>
      </c>
      <c r="I6437" s="251"/>
      <c r="J6437" s="252" t="str">
        <f t="shared" si="2142"/>
        <v>End of Life</v>
      </c>
      <c r="K6437" s="260">
        <f t="shared" si="2156"/>
        <v>12238.310000000001</v>
      </c>
      <c r="L6437" s="253">
        <f t="shared" si="2154"/>
        <v>0</v>
      </c>
      <c r="M6437" s="19" t="s">
        <v>4</v>
      </c>
      <c r="O6437" s="32" t="str">
        <f t="shared" si="2157"/>
        <v>E397</v>
      </c>
      <c r="P6437" s="318"/>
      <c r="T6437" s="19" t="s">
        <v>4</v>
      </c>
    </row>
    <row r="6438" spans="1:20" outlineLevel="2" x14ac:dyDescent="0.25">
      <c r="A6438" s="23" t="s">
        <v>515</v>
      </c>
      <c r="B6438" s="23" t="str">
        <f t="shared" si="2155"/>
        <v>E3970 GEN CommEq, 3rd AC old-11</v>
      </c>
      <c r="C6438" s="23" t="s">
        <v>1230</v>
      </c>
      <c r="D6438" s="23"/>
      <c r="E6438" s="45">
        <v>43434</v>
      </c>
      <c r="F6438" s="251">
        <v>611580.47</v>
      </c>
      <c r="G6438" s="252" t="s">
        <v>4</v>
      </c>
      <c r="H6438" s="253">
        <v>12238.310000000001</v>
      </c>
      <c r="I6438" s="251"/>
      <c r="J6438" s="252" t="str">
        <f t="shared" si="2142"/>
        <v>End of Life</v>
      </c>
      <c r="K6438" s="260">
        <f t="shared" si="2156"/>
        <v>12238.310000000001</v>
      </c>
      <c r="L6438" s="253">
        <f t="shared" si="2154"/>
        <v>0</v>
      </c>
      <c r="M6438" s="19" t="s">
        <v>4</v>
      </c>
      <c r="O6438" s="32" t="str">
        <f t="shared" si="2157"/>
        <v>E397</v>
      </c>
      <c r="P6438" s="318"/>
      <c r="T6438" s="19" t="s">
        <v>4</v>
      </c>
    </row>
    <row r="6439" spans="1:20" outlineLevel="2" x14ac:dyDescent="0.25">
      <c r="A6439" s="23" t="s">
        <v>515</v>
      </c>
      <c r="B6439" s="23" t="str">
        <f t="shared" si="2155"/>
        <v>E3970 GEN CommEq, 3rd AC old-12</v>
      </c>
      <c r="C6439" s="23" t="s">
        <v>1230</v>
      </c>
      <c r="D6439" s="23"/>
      <c r="E6439" s="45">
        <v>43465</v>
      </c>
      <c r="F6439" s="251">
        <v>599348.86</v>
      </c>
      <c r="G6439" s="252" t="s">
        <v>4</v>
      </c>
      <c r="H6439" s="253">
        <v>12238.310000000001</v>
      </c>
      <c r="I6439" s="251"/>
      <c r="J6439" s="252" t="str">
        <f t="shared" si="2142"/>
        <v>End of Life</v>
      </c>
      <c r="K6439" s="260">
        <f t="shared" si="2156"/>
        <v>12238.310000000001</v>
      </c>
      <c r="L6439" s="253">
        <f t="shared" si="2154"/>
        <v>0</v>
      </c>
      <c r="M6439" s="19" t="s">
        <v>4</v>
      </c>
      <c r="O6439" s="32" t="str">
        <f t="shared" si="2157"/>
        <v>E397</v>
      </c>
      <c r="P6439" s="318"/>
      <c r="T6439" s="19" t="s">
        <v>4</v>
      </c>
    </row>
    <row r="6440" spans="1:20" s="19" customFormat="1" ht="15.75" outlineLevel="1" thickBot="1" x14ac:dyDescent="0.3">
      <c r="A6440" s="44" t="s">
        <v>1118</v>
      </c>
      <c r="B6440" s="32"/>
      <c r="C6440" s="40" t="s">
        <v>1237</v>
      </c>
      <c r="D6440" s="32"/>
      <c r="E6440" s="104" t="s">
        <v>1266</v>
      </c>
      <c r="F6440" s="34"/>
      <c r="G6440" s="32"/>
      <c r="H6440" s="41">
        <f>SUBTOTAL(9,H6428:H6439)</f>
        <v>146645.18999999997</v>
      </c>
      <c r="I6440" s="34"/>
      <c r="J6440" s="32">
        <f t="shared" si="2142"/>
        <v>0</v>
      </c>
      <c r="K6440" s="41">
        <f>SUBTOTAL(9,K6428:K6439)</f>
        <v>146645.18999999997</v>
      </c>
      <c r="L6440" s="41">
        <f t="shared" si="2154"/>
        <v>0</v>
      </c>
      <c r="O6440" s="32" t="str">
        <f>LEFT(A6440,5)</f>
        <v>E3970</v>
      </c>
      <c r="P6440" s="318">
        <f>-L6440/2</f>
        <v>0</v>
      </c>
    </row>
    <row r="6441" spans="1:20" ht="15.75" outlineLevel="2" thickTop="1" x14ac:dyDescent="0.25">
      <c r="A6441" s="23" t="s">
        <v>516</v>
      </c>
      <c r="B6441" s="23" t="str">
        <f t="shared" ref="B6441:B6452" si="2158">CONCATENATE(A6441,"-",MONTH(E6441))</f>
        <v>E3970 GEN CommEq, Colstrip 1-2 old-1</v>
      </c>
      <c r="C6441" s="23" t="s">
        <v>1230</v>
      </c>
      <c r="D6441" s="23"/>
      <c r="E6441" s="45">
        <v>43131</v>
      </c>
      <c r="F6441" s="251">
        <v>2584.5100000000002</v>
      </c>
      <c r="G6441" s="252" t="s">
        <v>4</v>
      </c>
      <c r="H6441" s="253">
        <v>43.269999999999996</v>
      </c>
      <c r="I6441" s="251"/>
      <c r="J6441" s="252" t="str">
        <f t="shared" si="2142"/>
        <v>End of Life</v>
      </c>
      <c r="K6441" s="260">
        <f t="shared" ref="K6441:K6452" si="2159">H6441</f>
        <v>43.269999999999996</v>
      </c>
      <c r="L6441" s="253">
        <f t="shared" si="2154"/>
        <v>0</v>
      </c>
      <c r="M6441" s="19" t="s">
        <v>4</v>
      </c>
      <c r="O6441" s="32" t="str">
        <f t="shared" ref="O6441:O6452" si="2160">LEFT(A6441,4)</f>
        <v>E397</v>
      </c>
      <c r="P6441" s="318"/>
      <c r="T6441" s="19" t="s">
        <v>4</v>
      </c>
    </row>
    <row r="6442" spans="1:20" outlineLevel="2" x14ac:dyDescent="0.25">
      <c r="A6442" s="23" t="s">
        <v>516</v>
      </c>
      <c r="B6442" s="23" t="str">
        <f t="shared" si="2158"/>
        <v>E3970 GEN CommEq, Colstrip 1-2 old-2</v>
      </c>
      <c r="C6442" s="23" t="s">
        <v>1230</v>
      </c>
      <c r="D6442" s="23"/>
      <c r="E6442" s="45">
        <v>43159</v>
      </c>
      <c r="F6442" s="251">
        <v>2541.4299999999998</v>
      </c>
      <c r="G6442" s="252" t="s">
        <v>4</v>
      </c>
      <c r="H6442" s="253">
        <v>43.269999999999996</v>
      </c>
      <c r="I6442" s="251"/>
      <c r="J6442" s="252" t="str">
        <f t="shared" si="2142"/>
        <v>End of Life</v>
      </c>
      <c r="K6442" s="260">
        <f t="shared" si="2159"/>
        <v>43.269999999999996</v>
      </c>
      <c r="L6442" s="253">
        <f t="shared" si="2154"/>
        <v>0</v>
      </c>
      <c r="M6442" s="19" t="s">
        <v>4</v>
      </c>
      <c r="O6442" s="32" t="str">
        <f t="shared" si="2160"/>
        <v>E397</v>
      </c>
      <c r="P6442" s="318"/>
      <c r="T6442" s="19" t="s">
        <v>4</v>
      </c>
    </row>
    <row r="6443" spans="1:20" outlineLevel="2" x14ac:dyDescent="0.25">
      <c r="A6443" s="23" t="s">
        <v>516</v>
      </c>
      <c r="B6443" s="23" t="str">
        <f t="shared" si="2158"/>
        <v>E3970 GEN CommEq, Colstrip 1-2 old-3</v>
      </c>
      <c r="C6443" s="23" t="s">
        <v>1230</v>
      </c>
      <c r="D6443" s="23"/>
      <c r="E6443" s="45">
        <v>43190</v>
      </c>
      <c r="F6443" s="251">
        <v>2498.35</v>
      </c>
      <c r="G6443" s="252" t="s">
        <v>4</v>
      </c>
      <c r="H6443" s="253">
        <v>43.269999999999996</v>
      </c>
      <c r="I6443" s="251"/>
      <c r="J6443" s="252" t="str">
        <f t="shared" si="2142"/>
        <v>End of Life</v>
      </c>
      <c r="K6443" s="260">
        <f t="shared" si="2159"/>
        <v>43.269999999999996</v>
      </c>
      <c r="L6443" s="253">
        <f t="shared" si="2154"/>
        <v>0</v>
      </c>
      <c r="M6443" s="19" t="s">
        <v>4</v>
      </c>
      <c r="O6443" s="32" t="str">
        <f t="shared" si="2160"/>
        <v>E397</v>
      </c>
      <c r="P6443" s="318"/>
      <c r="T6443" s="19" t="s">
        <v>4</v>
      </c>
    </row>
    <row r="6444" spans="1:20" outlineLevel="2" x14ac:dyDescent="0.25">
      <c r="A6444" s="23" t="s">
        <v>516</v>
      </c>
      <c r="B6444" s="23" t="str">
        <f t="shared" si="2158"/>
        <v>E3970 GEN CommEq, Colstrip 1-2 old-4</v>
      </c>
      <c r="C6444" s="23" t="s">
        <v>1230</v>
      </c>
      <c r="D6444" s="23"/>
      <c r="E6444" s="45">
        <v>43220</v>
      </c>
      <c r="F6444" s="251">
        <v>2455.27</v>
      </c>
      <c r="G6444" s="252" t="s">
        <v>4</v>
      </c>
      <c r="H6444" s="253">
        <v>43.26</v>
      </c>
      <c r="I6444" s="251"/>
      <c r="J6444" s="252" t="str">
        <f t="shared" si="2142"/>
        <v>End of Life</v>
      </c>
      <c r="K6444" s="260">
        <f t="shared" si="2159"/>
        <v>43.26</v>
      </c>
      <c r="L6444" s="253">
        <f t="shared" si="2154"/>
        <v>0</v>
      </c>
      <c r="M6444" s="19" t="s">
        <v>4</v>
      </c>
      <c r="O6444" s="32" t="str">
        <f t="shared" si="2160"/>
        <v>E397</v>
      </c>
      <c r="P6444" s="318"/>
      <c r="T6444" s="19" t="s">
        <v>4</v>
      </c>
    </row>
    <row r="6445" spans="1:20" outlineLevel="2" x14ac:dyDescent="0.25">
      <c r="A6445" s="23" t="s">
        <v>516</v>
      </c>
      <c r="B6445" s="23" t="str">
        <f t="shared" si="2158"/>
        <v>E3970 GEN CommEq, Colstrip 1-2 old-5</v>
      </c>
      <c r="C6445" s="23" t="s">
        <v>1230</v>
      </c>
      <c r="D6445" s="23"/>
      <c r="E6445" s="45">
        <v>43251</v>
      </c>
      <c r="F6445" s="251">
        <v>2412.1999999999998</v>
      </c>
      <c r="G6445" s="252" t="s">
        <v>4</v>
      </c>
      <c r="H6445" s="253">
        <v>43.269999999999996</v>
      </c>
      <c r="I6445" s="251"/>
      <c r="J6445" s="252" t="str">
        <f t="shared" si="2142"/>
        <v>End of Life</v>
      </c>
      <c r="K6445" s="260">
        <f t="shared" si="2159"/>
        <v>43.269999999999996</v>
      </c>
      <c r="L6445" s="253">
        <f t="shared" si="2154"/>
        <v>0</v>
      </c>
      <c r="M6445" s="19" t="s">
        <v>4</v>
      </c>
      <c r="O6445" s="32" t="str">
        <f t="shared" si="2160"/>
        <v>E397</v>
      </c>
      <c r="P6445" s="318"/>
      <c r="T6445" s="19" t="s">
        <v>4</v>
      </c>
    </row>
    <row r="6446" spans="1:20" outlineLevel="2" x14ac:dyDescent="0.25">
      <c r="A6446" s="23" t="s">
        <v>516</v>
      </c>
      <c r="B6446" s="23" t="str">
        <f t="shared" si="2158"/>
        <v>E3970 GEN CommEq, Colstrip 1-2 old-6</v>
      </c>
      <c r="C6446" s="23" t="s">
        <v>1230</v>
      </c>
      <c r="D6446" s="23"/>
      <c r="E6446" s="45">
        <v>43281</v>
      </c>
      <c r="F6446" s="251">
        <v>2369.12</v>
      </c>
      <c r="G6446" s="252" t="s">
        <v>4</v>
      </c>
      <c r="H6446" s="253">
        <v>43.26</v>
      </c>
      <c r="I6446" s="251"/>
      <c r="J6446" s="252" t="str">
        <f t="shared" ref="J6446:J6509" si="2161">G6446</f>
        <v>End of Life</v>
      </c>
      <c r="K6446" s="260">
        <f t="shared" si="2159"/>
        <v>43.26</v>
      </c>
      <c r="L6446" s="253">
        <f t="shared" si="2154"/>
        <v>0</v>
      </c>
      <c r="M6446" s="19" t="s">
        <v>4</v>
      </c>
      <c r="O6446" s="32" t="str">
        <f t="shared" si="2160"/>
        <v>E397</v>
      </c>
      <c r="P6446" s="318"/>
      <c r="T6446" s="19" t="s">
        <v>4</v>
      </c>
    </row>
    <row r="6447" spans="1:20" outlineLevel="2" x14ac:dyDescent="0.25">
      <c r="A6447" s="23" t="s">
        <v>516</v>
      </c>
      <c r="B6447" s="23" t="str">
        <f t="shared" si="2158"/>
        <v>E3970 GEN CommEq, Colstrip 1-2 old-7</v>
      </c>
      <c r="C6447" s="23" t="s">
        <v>1230</v>
      </c>
      <c r="D6447" s="23"/>
      <c r="E6447" s="45">
        <v>43312</v>
      </c>
      <c r="F6447" s="251">
        <v>2326.0500000000002</v>
      </c>
      <c r="G6447" s="252" t="s">
        <v>4</v>
      </c>
      <c r="H6447" s="253">
        <v>43.269999999999996</v>
      </c>
      <c r="I6447" s="251"/>
      <c r="J6447" s="252" t="str">
        <f t="shared" si="2161"/>
        <v>End of Life</v>
      </c>
      <c r="K6447" s="260">
        <f t="shared" si="2159"/>
        <v>43.269999999999996</v>
      </c>
      <c r="L6447" s="253">
        <f t="shared" si="2154"/>
        <v>0</v>
      </c>
      <c r="M6447" s="19" t="s">
        <v>4</v>
      </c>
      <c r="O6447" s="32" t="str">
        <f t="shared" si="2160"/>
        <v>E397</v>
      </c>
      <c r="P6447" s="318"/>
      <c r="T6447" s="19" t="s">
        <v>4</v>
      </c>
    </row>
    <row r="6448" spans="1:20" outlineLevel="2" x14ac:dyDescent="0.25">
      <c r="A6448" s="23" t="s">
        <v>516</v>
      </c>
      <c r="B6448" s="23" t="str">
        <f t="shared" si="2158"/>
        <v>E3970 GEN CommEq, Colstrip 1-2 old-8</v>
      </c>
      <c r="C6448" s="23" t="s">
        <v>1230</v>
      </c>
      <c r="D6448" s="23"/>
      <c r="E6448" s="45">
        <v>43343</v>
      </c>
      <c r="F6448" s="251">
        <v>2282.9699999999998</v>
      </c>
      <c r="G6448" s="252" t="s">
        <v>4</v>
      </c>
      <c r="H6448" s="253">
        <v>43.26</v>
      </c>
      <c r="I6448" s="251"/>
      <c r="J6448" s="252" t="str">
        <f t="shared" si="2161"/>
        <v>End of Life</v>
      </c>
      <c r="K6448" s="260">
        <f t="shared" si="2159"/>
        <v>43.26</v>
      </c>
      <c r="L6448" s="253">
        <f t="shared" si="2154"/>
        <v>0</v>
      </c>
      <c r="M6448" s="19" t="s">
        <v>4</v>
      </c>
      <c r="O6448" s="32" t="str">
        <f t="shared" si="2160"/>
        <v>E397</v>
      </c>
      <c r="P6448" s="318"/>
      <c r="T6448" s="19" t="s">
        <v>4</v>
      </c>
    </row>
    <row r="6449" spans="1:20" outlineLevel="2" x14ac:dyDescent="0.25">
      <c r="A6449" s="23" t="s">
        <v>516</v>
      </c>
      <c r="B6449" s="23" t="str">
        <f t="shared" si="2158"/>
        <v>E3970 GEN CommEq, Colstrip 1-2 old-9</v>
      </c>
      <c r="C6449" s="23" t="s">
        <v>1230</v>
      </c>
      <c r="D6449" s="23"/>
      <c r="E6449" s="45">
        <v>43373</v>
      </c>
      <c r="F6449" s="251">
        <v>2239.9</v>
      </c>
      <c r="G6449" s="252" t="s">
        <v>4</v>
      </c>
      <c r="H6449" s="253">
        <v>43.269999999999996</v>
      </c>
      <c r="I6449" s="251"/>
      <c r="J6449" s="252" t="str">
        <f t="shared" si="2161"/>
        <v>End of Life</v>
      </c>
      <c r="K6449" s="260">
        <f t="shared" si="2159"/>
        <v>43.269999999999996</v>
      </c>
      <c r="L6449" s="253">
        <f t="shared" si="2154"/>
        <v>0</v>
      </c>
      <c r="M6449" s="19" t="s">
        <v>4</v>
      </c>
      <c r="O6449" s="32" t="str">
        <f t="shared" si="2160"/>
        <v>E397</v>
      </c>
      <c r="P6449" s="318"/>
      <c r="T6449" s="19" t="s">
        <v>4</v>
      </c>
    </row>
    <row r="6450" spans="1:20" outlineLevel="2" x14ac:dyDescent="0.25">
      <c r="A6450" s="23" t="s">
        <v>516</v>
      </c>
      <c r="B6450" s="23" t="str">
        <f t="shared" si="2158"/>
        <v>E3970 GEN CommEq, Colstrip 1-2 old-10</v>
      </c>
      <c r="C6450" s="23" t="s">
        <v>1230</v>
      </c>
      <c r="D6450" s="23"/>
      <c r="E6450" s="45">
        <v>43404</v>
      </c>
      <c r="F6450" s="251">
        <v>2196.8200000000002</v>
      </c>
      <c r="G6450" s="252" t="s">
        <v>4</v>
      </c>
      <c r="H6450" s="253">
        <v>43.26</v>
      </c>
      <c r="I6450" s="251"/>
      <c r="J6450" s="252" t="str">
        <f t="shared" si="2161"/>
        <v>End of Life</v>
      </c>
      <c r="K6450" s="260">
        <f t="shared" si="2159"/>
        <v>43.26</v>
      </c>
      <c r="L6450" s="253">
        <f t="shared" si="2154"/>
        <v>0</v>
      </c>
      <c r="M6450" s="19" t="s">
        <v>4</v>
      </c>
      <c r="O6450" s="32" t="str">
        <f t="shared" si="2160"/>
        <v>E397</v>
      </c>
      <c r="P6450" s="318"/>
      <c r="T6450" s="19" t="s">
        <v>4</v>
      </c>
    </row>
    <row r="6451" spans="1:20" outlineLevel="2" x14ac:dyDescent="0.25">
      <c r="A6451" s="23" t="s">
        <v>516</v>
      </c>
      <c r="B6451" s="23" t="str">
        <f t="shared" si="2158"/>
        <v>E3970 GEN CommEq, Colstrip 1-2 old-11</v>
      </c>
      <c r="C6451" s="23" t="s">
        <v>1230</v>
      </c>
      <c r="D6451" s="23"/>
      <c r="E6451" s="45">
        <v>43434</v>
      </c>
      <c r="F6451" s="251">
        <v>2153.75</v>
      </c>
      <c r="G6451" s="252" t="s">
        <v>4</v>
      </c>
      <c r="H6451" s="253">
        <v>43.269999999999996</v>
      </c>
      <c r="I6451" s="251"/>
      <c r="J6451" s="252" t="str">
        <f t="shared" si="2161"/>
        <v>End of Life</v>
      </c>
      <c r="K6451" s="260">
        <f t="shared" si="2159"/>
        <v>43.269999999999996</v>
      </c>
      <c r="L6451" s="253">
        <f t="shared" si="2154"/>
        <v>0</v>
      </c>
      <c r="M6451" s="19" t="s">
        <v>4</v>
      </c>
      <c r="O6451" s="32" t="str">
        <f t="shared" si="2160"/>
        <v>E397</v>
      </c>
      <c r="P6451" s="318"/>
      <c r="T6451" s="19" t="s">
        <v>4</v>
      </c>
    </row>
    <row r="6452" spans="1:20" outlineLevel="2" x14ac:dyDescent="0.25">
      <c r="A6452" s="23" t="s">
        <v>516</v>
      </c>
      <c r="B6452" s="23" t="str">
        <f t="shared" si="2158"/>
        <v>E3970 GEN CommEq, Colstrip 1-2 old-12</v>
      </c>
      <c r="C6452" s="23" t="s">
        <v>1230</v>
      </c>
      <c r="D6452" s="23"/>
      <c r="E6452" s="45">
        <v>43465</v>
      </c>
      <c r="F6452" s="251">
        <v>2110.67</v>
      </c>
      <c r="G6452" s="252" t="s">
        <v>4</v>
      </c>
      <c r="H6452" s="253">
        <v>43.26</v>
      </c>
      <c r="I6452" s="251"/>
      <c r="J6452" s="252" t="str">
        <f t="shared" si="2161"/>
        <v>End of Life</v>
      </c>
      <c r="K6452" s="260">
        <f t="shared" si="2159"/>
        <v>43.26</v>
      </c>
      <c r="L6452" s="253">
        <f t="shared" si="2154"/>
        <v>0</v>
      </c>
      <c r="M6452" s="19" t="s">
        <v>4</v>
      </c>
      <c r="O6452" s="32" t="str">
        <f t="shared" si="2160"/>
        <v>E397</v>
      </c>
      <c r="P6452" s="318"/>
      <c r="T6452" s="19" t="s">
        <v>4</v>
      </c>
    </row>
    <row r="6453" spans="1:20" s="19" customFormat="1" ht="15.75" outlineLevel="1" thickBot="1" x14ac:dyDescent="0.3">
      <c r="A6453" s="44" t="s">
        <v>1119</v>
      </c>
      <c r="B6453" s="32"/>
      <c r="C6453" s="40" t="s">
        <v>1237</v>
      </c>
      <c r="D6453" s="32"/>
      <c r="E6453" s="104" t="s">
        <v>1266</v>
      </c>
      <c r="F6453" s="34"/>
      <c r="G6453" s="32"/>
      <c r="H6453" s="46">
        <f>SUBTOTAL(9,H6441:H6452)</f>
        <v>519.18999999999994</v>
      </c>
      <c r="I6453" s="34"/>
      <c r="J6453" s="32">
        <f t="shared" si="2161"/>
        <v>0</v>
      </c>
      <c r="K6453" s="41">
        <f>SUBTOTAL(9,K6441:K6452)</f>
        <v>519.18999999999994</v>
      </c>
      <c r="L6453" s="41">
        <f t="shared" si="2154"/>
        <v>0</v>
      </c>
      <c r="O6453" s="32" t="str">
        <f>LEFT(A6453,5)</f>
        <v>E3970</v>
      </c>
      <c r="P6453" s="318">
        <f>-L6453/2</f>
        <v>0</v>
      </c>
    </row>
    <row r="6454" spans="1:20" ht="15.75" outlineLevel="2" thickTop="1" x14ac:dyDescent="0.25">
      <c r="A6454" t="s">
        <v>517</v>
      </c>
      <c r="B6454" t="str">
        <f t="shared" ref="B6454:B6465" si="2162">CONCATENATE(A6454,"-",MONTH(E6454))</f>
        <v>E3970 GEN CommEq, Colstrip 1-4 new-1</v>
      </c>
      <c r="C6454" s="19" t="s">
        <v>1230</v>
      </c>
      <c r="E6454" s="27">
        <v>43131</v>
      </c>
      <c r="F6454" s="249">
        <v>1411661.86</v>
      </c>
      <c r="G6454" s="67">
        <v>6.6699999999999995E-2</v>
      </c>
      <c r="H6454" s="250">
        <v>7846.49</v>
      </c>
      <c r="I6454" s="249">
        <f t="shared" ref="I6454:I6465" si="2163">VLOOKUP(CONCATENATE(A6454,"-12"),$B$6:$F$7816,5,FALSE)</f>
        <v>1902286.74</v>
      </c>
      <c r="J6454" s="67">
        <f t="shared" si="2161"/>
        <v>6.6699999999999995E-2</v>
      </c>
      <c r="K6454" s="259">
        <f t="shared" ref="K6454:K6465" si="2164">I6454*J6454/12</f>
        <v>10573.5437965</v>
      </c>
      <c r="L6454" s="250">
        <f t="shared" si="2154"/>
        <v>2727.05</v>
      </c>
      <c r="M6454" s="19" t="s">
        <v>1260</v>
      </c>
      <c r="O6454" s="32" t="str">
        <f t="shared" ref="O6454:O6465" si="2165">LEFT(A6454,4)</f>
        <v>E397</v>
      </c>
      <c r="P6454" s="318"/>
      <c r="T6454" s="19" t="s">
        <v>1260</v>
      </c>
    </row>
    <row r="6455" spans="1:20" outlineLevel="2" x14ac:dyDescent="0.25">
      <c r="A6455" t="s">
        <v>517</v>
      </c>
      <c r="B6455" t="str">
        <f t="shared" si="2162"/>
        <v>E3970 GEN CommEq, Colstrip 1-4 new-2</v>
      </c>
      <c r="C6455" s="19" t="s">
        <v>1230</v>
      </c>
      <c r="E6455" s="27">
        <v>43159</v>
      </c>
      <c r="F6455" s="249">
        <v>1411661.86</v>
      </c>
      <c r="G6455" s="67">
        <v>6.6699999999999995E-2</v>
      </c>
      <c r="H6455" s="250">
        <v>7846.49</v>
      </c>
      <c r="I6455" s="249">
        <f t="shared" si="2163"/>
        <v>1902286.74</v>
      </c>
      <c r="J6455" s="67">
        <f t="shared" si="2161"/>
        <v>6.6699999999999995E-2</v>
      </c>
      <c r="K6455" s="259">
        <f t="shared" si="2164"/>
        <v>10573.5437965</v>
      </c>
      <c r="L6455" s="250">
        <f t="shared" si="2154"/>
        <v>2727.05</v>
      </c>
      <c r="M6455" s="19" t="s">
        <v>1260</v>
      </c>
      <c r="O6455" s="32" t="str">
        <f t="shared" si="2165"/>
        <v>E397</v>
      </c>
      <c r="P6455" s="318"/>
      <c r="T6455" s="19" t="s">
        <v>1260</v>
      </c>
    </row>
    <row r="6456" spans="1:20" outlineLevel="2" x14ac:dyDescent="0.25">
      <c r="A6456" t="s">
        <v>517</v>
      </c>
      <c r="B6456" t="str">
        <f t="shared" si="2162"/>
        <v>E3970 GEN CommEq, Colstrip 1-4 new-3</v>
      </c>
      <c r="C6456" s="19" t="s">
        <v>1230</v>
      </c>
      <c r="E6456" s="27">
        <v>43190</v>
      </c>
      <c r="F6456" s="249">
        <v>1411661.86</v>
      </c>
      <c r="G6456" s="67">
        <v>6.6699999999999995E-2</v>
      </c>
      <c r="H6456" s="250">
        <v>7846.49</v>
      </c>
      <c r="I6456" s="249">
        <f t="shared" si="2163"/>
        <v>1902286.74</v>
      </c>
      <c r="J6456" s="67">
        <f t="shared" si="2161"/>
        <v>6.6699999999999995E-2</v>
      </c>
      <c r="K6456" s="259">
        <f t="shared" si="2164"/>
        <v>10573.5437965</v>
      </c>
      <c r="L6456" s="250">
        <f t="shared" si="2154"/>
        <v>2727.05</v>
      </c>
      <c r="M6456" s="19" t="s">
        <v>1260</v>
      </c>
      <c r="O6456" s="32" t="str">
        <f t="shared" si="2165"/>
        <v>E397</v>
      </c>
      <c r="P6456" s="318"/>
      <c r="T6456" s="19" t="s">
        <v>1260</v>
      </c>
    </row>
    <row r="6457" spans="1:20" outlineLevel="2" x14ac:dyDescent="0.25">
      <c r="A6457" t="s">
        <v>517</v>
      </c>
      <c r="B6457" t="str">
        <f t="shared" si="2162"/>
        <v>E3970 GEN CommEq, Colstrip 1-4 new-4</v>
      </c>
      <c r="C6457" s="19" t="s">
        <v>1230</v>
      </c>
      <c r="E6457" s="27">
        <v>43220</v>
      </c>
      <c r="F6457" s="249">
        <v>1411661.86</v>
      </c>
      <c r="G6457" s="67">
        <v>6.6699999999999995E-2</v>
      </c>
      <c r="H6457" s="250">
        <v>7846.49</v>
      </c>
      <c r="I6457" s="249">
        <f t="shared" si="2163"/>
        <v>1902286.74</v>
      </c>
      <c r="J6457" s="67">
        <f t="shared" si="2161"/>
        <v>6.6699999999999995E-2</v>
      </c>
      <c r="K6457" s="259">
        <f t="shared" si="2164"/>
        <v>10573.5437965</v>
      </c>
      <c r="L6457" s="250">
        <f t="shared" si="2154"/>
        <v>2727.05</v>
      </c>
      <c r="M6457" s="19" t="s">
        <v>1260</v>
      </c>
      <c r="O6457" s="32" t="str">
        <f t="shared" si="2165"/>
        <v>E397</v>
      </c>
      <c r="P6457" s="318"/>
      <c r="T6457" s="19" t="s">
        <v>1260</v>
      </c>
    </row>
    <row r="6458" spans="1:20" outlineLevel="2" x14ac:dyDescent="0.25">
      <c r="A6458" t="s">
        <v>517</v>
      </c>
      <c r="B6458" t="str">
        <f t="shared" si="2162"/>
        <v>E3970 GEN CommEq, Colstrip 1-4 new-5</v>
      </c>
      <c r="C6458" s="19" t="s">
        <v>1230</v>
      </c>
      <c r="E6458" s="27">
        <v>43251</v>
      </c>
      <c r="F6458" s="249">
        <v>1411661.86</v>
      </c>
      <c r="G6458" s="67">
        <v>6.6699999999999995E-2</v>
      </c>
      <c r="H6458" s="250">
        <v>7846.49</v>
      </c>
      <c r="I6458" s="249">
        <f t="shared" si="2163"/>
        <v>1902286.74</v>
      </c>
      <c r="J6458" s="67">
        <f t="shared" si="2161"/>
        <v>6.6699999999999995E-2</v>
      </c>
      <c r="K6458" s="259">
        <f t="shared" si="2164"/>
        <v>10573.5437965</v>
      </c>
      <c r="L6458" s="250">
        <f t="shared" si="2154"/>
        <v>2727.05</v>
      </c>
      <c r="M6458" s="19" t="s">
        <v>1260</v>
      </c>
      <c r="O6458" s="32" t="str">
        <f t="shared" si="2165"/>
        <v>E397</v>
      </c>
      <c r="P6458" s="318"/>
      <c r="T6458" s="19" t="s">
        <v>1260</v>
      </c>
    </row>
    <row r="6459" spans="1:20" outlineLevel="2" x14ac:dyDescent="0.25">
      <c r="A6459" t="s">
        <v>517</v>
      </c>
      <c r="B6459" t="str">
        <f t="shared" si="2162"/>
        <v>E3970 GEN CommEq, Colstrip 1-4 new-6</v>
      </c>
      <c r="C6459" s="19" t="s">
        <v>1230</v>
      </c>
      <c r="E6459" s="27">
        <v>43281</v>
      </c>
      <c r="F6459" s="249">
        <v>1411661.86</v>
      </c>
      <c r="G6459" s="67">
        <v>6.6699999999999995E-2</v>
      </c>
      <c r="H6459" s="250">
        <v>7846.49</v>
      </c>
      <c r="I6459" s="249">
        <f t="shared" si="2163"/>
        <v>1902286.74</v>
      </c>
      <c r="J6459" s="67">
        <f t="shared" si="2161"/>
        <v>6.6699999999999995E-2</v>
      </c>
      <c r="K6459" s="259">
        <f t="shared" si="2164"/>
        <v>10573.5437965</v>
      </c>
      <c r="L6459" s="250">
        <f t="shared" si="2154"/>
        <v>2727.05</v>
      </c>
      <c r="M6459" s="19" t="s">
        <v>1260</v>
      </c>
      <c r="O6459" s="32" t="str">
        <f t="shared" si="2165"/>
        <v>E397</v>
      </c>
      <c r="P6459" s="318"/>
      <c r="T6459" s="19" t="s">
        <v>1260</v>
      </c>
    </row>
    <row r="6460" spans="1:20" outlineLevel="2" x14ac:dyDescent="0.25">
      <c r="A6460" t="s">
        <v>517</v>
      </c>
      <c r="B6460" t="str">
        <f t="shared" si="2162"/>
        <v>E3970 GEN CommEq, Colstrip 1-4 new-7</v>
      </c>
      <c r="C6460" s="19" t="s">
        <v>1230</v>
      </c>
      <c r="E6460" s="27">
        <v>43312</v>
      </c>
      <c r="F6460" s="249">
        <v>1902286.74</v>
      </c>
      <c r="G6460" s="67">
        <v>6.6699999999999995E-2</v>
      </c>
      <c r="H6460" s="250">
        <v>10573.54</v>
      </c>
      <c r="I6460" s="249">
        <f t="shared" si="2163"/>
        <v>1902286.74</v>
      </c>
      <c r="J6460" s="67">
        <f t="shared" si="2161"/>
        <v>6.6699999999999995E-2</v>
      </c>
      <c r="K6460" s="259">
        <f t="shared" si="2164"/>
        <v>10573.5437965</v>
      </c>
      <c r="L6460" s="250">
        <f t="shared" si="2154"/>
        <v>0</v>
      </c>
      <c r="M6460" s="19" t="s">
        <v>1260</v>
      </c>
      <c r="O6460" s="32" t="str">
        <f t="shared" si="2165"/>
        <v>E397</v>
      </c>
      <c r="P6460" s="318"/>
      <c r="T6460" s="19" t="s">
        <v>1260</v>
      </c>
    </row>
    <row r="6461" spans="1:20" outlineLevel="2" x14ac:dyDescent="0.25">
      <c r="A6461" t="s">
        <v>517</v>
      </c>
      <c r="B6461" t="str">
        <f t="shared" si="2162"/>
        <v>E3970 GEN CommEq, Colstrip 1-4 new-8</v>
      </c>
      <c r="C6461" s="19" t="s">
        <v>1230</v>
      </c>
      <c r="E6461" s="27">
        <v>43343</v>
      </c>
      <c r="F6461" s="249">
        <v>1902286.74</v>
      </c>
      <c r="G6461" s="67">
        <v>6.6699999999999995E-2</v>
      </c>
      <c r="H6461" s="250">
        <v>10573.54</v>
      </c>
      <c r="I6461" s="249">
        <f t="shared" si="2163"/>
        <v>1902286.74</v>
      </c>
      <c r="J6461" s="67">
        <f t="shared" si="2161"/>
        <v>6.6699999999999995E-2</v>
      </c>
      <c r="K6461" s="259">
        <f t="shared" si="2164"/>
        <v>10573.5437965</v>
      </c>
      <c r="L6461" s="250">
        <f t="shared" si="2154"/>
        <v>0</v>
      </c>
      <c r="M6461" s="19" t="s">
        <v>1260</v>
      </c>
      <c r="O6461" s="32" t="str">
        <f t="shared" si="2165"/>
        <v>E397</v>
      </c>
      <c r="P6461" s="318"/>
      <c r="T6461" s="19" t="s">
        <v>1260</v>
      </c>
    </row>
    <row r="6462" spans="1:20" outlineLevel="2" x14ac:dyDescent="0.25">
      <c r="A6462" t="s">
        <v>517</v>
      </c>
      <c r="B6462" t="str">
        <f t="shared" si="2162"/>
        <v>E3970 GEN CommEq, Colstrip 1-4 new-9</v>
      </c>
      <c r="C6462" s="19" t="s">
        <v>1230</v>
      </c>
      <c r="E6462" s="27">
        <v>43373</v>
      </c>
      <c r="F6462" s="249">
        <v>1902286.74</v>
      </c>
      <c r="G6462" s="67">
        <v>6.6699999999999995E-2</v>
      </c>
      <c r="H6462" s="250">
        <v>10573.54</v>
      </c>
      <c r="I6462" s="249">
        <f t="shared" si="2163"/>
        <v>1902286.74</v>
      </c>
      <c r="J6462" s="67">
        <f t="shared" si="2161"/>
        <v>6.6699999999999995E-2</v>
      </c>
      <c r="K6462" s="259">
        <f t="shared" si="2164"/>
        <v>10573.5437965</v>
      </c>
      <c r="L6462" s="250">
        <f t="shared" si="2154"/>
        <v>0</v>
      </c>
      <c r="M6462" s="19" t="s">
        <v>1260</v>
      </c>
      <c r="O6462" s="32" t="str">
        <f t="shared" si="2165"/>
        <v>E397</v>
      </c>
      <c r="P6462" s="318"/>
      <c r="T6462" s="19" t="s">
        <v>1260</v>
      </c>
    </row>
    <row r="6463" spans="1:20" outlineLevel="2" x14ac:dyDescent="0.25">
      <c r="A6463" t="s">
        <v>517</v>
      </c>
      <c r="B6463" t="str">
        <f t="shared" si="2162"/>
        <v>E3970 GEN CommEq, Colstrip 1-4 new-10</v>
      </c>
      <c r="C6463" s="19" t="s">
        <v>1230</v>
      </c>
      <c r="E6463" s="27">
        <v>43404</v>
      </c>
      <c r="F6463" s="249">
        <v>1902286.74</v>
      </c>
      <c r="G6463" s="67">
        <v>6.6699999999999995E-2</v>
      </c>
      <c r="H6463" s="250">
        <v>10573.54</v>
      </c>
      <c r="I6463" s="249">
        <f t="shared" si="2163"/>
        <v>1902286.74</v>
      </c>
      <c r="J6463" s="67">
        <f t="shared" si="2161"/>
        <v>6.6699999999999995E-2</v>
      </c>
      <c r="K6463" s="259">
        <f t="shared" si="2164"/>
        <v>10573.5437965</v>
      </c>
      <c r="L6463" s="250">
        <f t="shared" si="2154"/>
        <v>0</v>
      </c>
      <c r="M6463" s="19" t="s">
        <v>1260</v>
      </c>
      <c r="O6463" s="32" t="str">
        <f t="shared" si="2165"/>
        <v>E397</v>
      </c>
      <c r="P6463" s="318"/>
      <c r="T6463" s="19" t="s">
        <v>1260</v>
      </c>
    </row>
    <row r="6464" spans="1:20" outlineLevel="2" x14ac:dyDescent="0.25">
      <c r="A6464" t="s">
        <v>517</v>
      </c>
      <c r="B6464" t="str">
        <f t="shared" si="2162"/>
        <v>E3970 GEN CommEq, Colstrip 1-4 new-11</v>
      </c>
      <c r="C6464" s="19" t="s">
        <v>1230</v>
      </c>
      <c r="E6464" s="27">
        <v>43434</v>
      </c>
      <c r="F6464" s="249">
        <v>1902286.74</v>
      </c>
      <c r="G6464" s="67">
        <v>6.6699999999999995E-2</v>
      </c>
      <c r="H6464" s="250">
        <v>10573.54</v>
      </c>
      <c r="I6464" s="249">
        <f t="shared" si="2163"/>
        <v>1902286.74</v>
      </c>
      <c r="J6464" s="67">
        <f t="shared" si="2161"/>
        <v>6.6699999999999995E-2</v>
      </c>
      <c r="K6464" s="259">
        <f t="shared" si="2164"/>
        <v>10573.5437965</v>
      </c>
      <c r="L6464" s="250">
        <f t="shared" si="2154"/>
        <v>0</v>
      </c>
      <c r="M6464" s="19" t="s">
        <v>1260</v>
      </c>
      <c r="O6464" s="32" t="str">
        <f t="shared" si="2165"/>
        <v>E397</v>
      </c>
      <c r="P6464" s="318"/>
      <c r="T6464" s="19" t="s">
        <v>1260</v>
      </c>
    </row>
    <row r="6465" spans="1:20" outlineLevel="2" x14ac:dyDescent="0.25">
      <c r="A6465" t="s">
        <v>517</v>
      </c>
      <c r="B6465" t="str">
        <f t="shared" si="2162"/>
        <v>E3970 GEN CommEq, Colstrip 1-4 new-12</v>
      </c>
      <c r="C6465" s="19" t="s">
        <v>1230</v>
      </c>
      <c r="E6465" s="27">
        <v>43465</v>
      </c>
      <c r="F6465" s="249">
        <v>1902286.74</v>
      </c>
      <c r="G6465" s="67">
        <v>6.6699999999999995E-2</v>
      </c>
      <c r="H6465" s="250">
        <v>10573.54</v>
      </c>
      <c r="I6465" s="249">
        <f t="shared" si="2163"/>
        <v>1902286.74</v>
      </c>
      <c r="J6465" s="67">
        <f t="shared" si="2161"/>
        <v>6.6699999999999995E-2</v>
      </c>
      <c r="K6465" s="259">
        <f t="shared" si="2164"/>
        <v>10573.5437965</v>
      </c>
      <c r="L6465" s="250">
        <f t="shared" si="2154"/>
        <v>0</v>
      </c>
      <c r="M6465" s="19" t="s">
        <v>1260</v>
      </c>
      <c r="O6465" s="32" t="str">
        <f t="shared" si="2165"/>
        <v>E397</v>
      </c>
      <c r="P6465" s="318"/>
      <c r="T6465" s="19" t="s">
        <v>1260</v>
      </c>
    </row>
    <row r="6466" spans="1:20" s="19" customFormat="1" ht="15.75" outlineLevel="1" thickBot="1" x14ac:dyDescent="0.3">
      <c r="A6466" s="28" t="s">
        <v>1120</v>
      </c>
      <c r="C6466" s="20" t="s">
        <v>1237</v>
      </c>
      <c r="E6466" s="104" t="s">
        <v>1266</v>
      </c>
      <c r="F6466" s="29"/>
      <c r="G6466" s="30"/>
      <c r="H6466" s="41">
        <f>SUBTOTAL(9,H6454:H6465)</f>
        <v>110520.18000000002</v>
      </c>
      <c r="I6466" s="29"/>
      <c r="J6466" s="30">
        <f t="shared" si="2161"/>
        <v>0</v>
      </c>
      <c r="K6466" s="41">
        <f>SUBTOTAL(9,K6454:K6465)</f>
        <v>126882.52555800001</v>
      </c>
      <c r="L6466" s="41">
        <f t="shared" si="2154"/>
        <v>16362.35</v>
      </c>
      <c r="O6466" s="32" t="str">
        <f>LEFT(A6466,5)</f>
        <v>E3970</v>
      </c>
      <c r="P6466" s="318">
        <f>-L6466/2</f>
        <v>-8181.1750000000002</v>
      </c>
    </row>
    <row r="6467" spans="1:20" ht="15.75" outlineLevel="2" thickTop="1" x14ac:dyDescent="0.25">
      <c r="A6467" s="345" t="s">
        <v>518</v>
      </c>
      <c r="B6467" s="345" t="str">
        <f t="shared" ref="B6467:B6478" si="2166">CONCATENATE(A6467,"-",MONTH(E6467))</f>
        <v>E3970 GEN CommEq, Colstrip 1-4 old-1</v>
      </c>
      <c r="C6467" s="345" t="s">
        <v>1230</v>
      </c>
      <c r="D6467" s="345"/>
      <c r="E6467" s="346">
        <v>43131</v>
      </c>
      <c r="F6467" s="347">
        <v>266466.84000000003</v>
      </c>
      <c r="G6467" s="348" t="s">
        <v>4</v>
      </c>
      <c r="H6467" s="349">
        <v>4445.1799999999994</v>
      </c>
      <c r="I6467" s="347"/>
      <c r="J6467" s="348" t="str">
        <f t="shared" si="2161"/>
        <v>End of Life</v>
      </c>
      <c r="K6467" s="350">
        <f t="shared" ref="K6467:K6478" si="2167">$H$6478</f>
        <v>0</v>
      </c>
      <c r="L6467" s="349">
        <f t="shared" si="2154"/>
        <v>-4445.18</v>
      </c>
      <c r="M6467" s="19" t="s">
        <v>1554</v>
      </c>
      <c r="O6467" s="32" t="str">
        <f t="shared" ref="O6467:O6478" si="2168">LEFT(A6467,4)</f>
        <v>E397</v>
      </c>
      <c r="P6467" s="318"/>
      <c r="T6467" s="19" t="s">
        <v>4</v>
      </c>
    </row>
    <row r="6468" spans="1:20" outlineLevel="2" x14ac:dyDescent="0.25">
      <c r="A6468" s="345" t="s">
        <v>518</v>
      </c>
      <c r="B6468" s="345" t="str">
        <f t="shared" si="2166"/>
        <v>E3970 GEN CommEq, Colstrip 1-4 old-2</v>
      </c>
      <c r="C6468" s="345" t="s">
        <v>1230</v>
      </c>
      <c r="D6468" s="345"/>
      <c r="E6468" s="346">
        <v>43159</v>
      </c>
      <c r="F6468" s="347">
        <v>262025.73</v>
      </c>
      <c r="G6468" s="348" t="s">
        <v>4</v>
      </c>
      <c r="H6468" s="349">
        <v>4445.1799999999994</v>
      </c>
      <c r="I6468" s="347"/>
      <c r="J6468" s="348" t="str">
        <f t="shared" si="2161"/>
        <v>End of Life</v>
      </c>
      <c r="K6468" s="350">
        <f t="shared" si="2167"/>
        <v>0</v>
      </c>
      <c r="L6468" s="349">
        <f t="shared" si="2154"/>
        <v>-4445.18</v>
      </c>
      <c r="M6468" s="19" t="s">
        <v>1554</v>
      </c>
      <c r="O6468" s="32" t="str">
        <f t="shared" si="2168"/>
        <v>E397</v>
      </c>
      <c r="P6468" s="318"/>
      <c r="T6468" s="19" t="s">
        <v>4</v>
      </c>
    </row>
    <row r="6469" spans="1:20" outlineLevel="2" x14ac:dyDescent="0.25">
      <c r="A6469" s="345" t="s">
        <v>518</v>
      </c>
      <c r="B6469" s="345" t="str">
        <f t="shared" si="2166"/>
        <v>E3970 GEN CommEq, Colstrip 1-4 old-3</v>
      </c>
      <c r="C6469" s="345" t="s">
        <v>1230</v>
      </c>
      <c r="D6469" s="345"/>
      <c r="E6469" s="346">
        <v>43190</v>
      </c>
      <c r="F6469" s="347">
        <v>257584.62</v>
      </c>
      <c r="G6469" s="348" t="s">
        <v>4</v>
      </c>
      <c r="H6469" s="349">
        <v>4445.1799999999994</v>
      </c>
      <c r="I6469" s="347"/>
      <c r="J6469" s="348" t="str">
        <f t="shared" si="2161"/>
        <v>End of Life</v>
      </c>
      <c r="K6469" s="350">
        <f t="shared" si="2167"/>
        <v>0</v>
      </c>
      <c r="L6469" s="349">
        <f t="shared" si="2154"/>
        <v>-4445.18</v>
      </c>
      <c r="M6469" s="19" t="s">
        <v>1554</v>
      </c>
      <c r="O6469" s="32" t="str">
        <f t="shared" si="2168"/>
        <v>E397</v>
      </c>
      <c r="P6469" s="318"/>
      <c r="T6469" s="19" t="s">
        <v>4</v>
      </c>
    </row>
    <row r="6470" spans="1:20" outlineLevel="2" x14ac:dyDescent="0.25">
      <c r="A6470" s="345" t="s">
        <v>518</v>
      </c>
      <c r="B6470" s="345" t="str">
        <f t="shared" si="2166"/>
        <v>E3970 GEN CommEq, Colstrip 1-4 old-4</v>
      </c>
      <c r="C6470" s="345" t="s">
        <v>1230</v>
      </c>
      <c r="D6470" s="345"/>
      <c r="E6470" s="346">
        <v>43220</v>
      </c>
      <c r="F6470" s="347">
        <v>253143.51</v>
      </c>
      <c r="G6470" s="348" t="s">
        <v>4</v>
      </c>
      <c r="H6470" s="349">
        <v>4445.1799999999994</v>
      </c>
      <c r="I6470" s="347"/>
      <c r="J6470" s="348" t="str">
        <f t="shared" si="2161"/>
        <v>End of Life</v>
      </c>
      <c r="K6470" s="350">
        <f t="shared" si="2167"/>
        <v>0</v>
      </c>
      <c r="L6470" s="349">
        <f t="shared" si="2154"/>
        <v>-4445.18</v>
      </c>
      <c r="M6470" s="19" t="s">
        <v>1554</v>
      </c>
      <c r="O6470" s="32" t="str">
        <f t="shared" si="2168"/>
        <v>E397</v>
      </c>
      <c r="P6470" s="318"/>
      <c r="T6470" s="19" t="s">
        <v>4</v>
      </c>
    </row>
    <row r="6471" spans="1:20" outlineLevel="2" x14ac:dyDescent="0.25">
      <c r="A6471" s="345" t="s">
        <v>518</v>
      </c>
      <c r="B6471" s="345" t="str">
        <f t="shared" si="2166"/>
        <v>E3970 GEN CommEq, Colstrip 1-4 old-5</v>
      </c>
      <c r="C6471" s="345" t="s">
        <v>1230</v>
      </c>
      <c r="D6471" s="345"/>
      <c r="E6471" s="346">
        <v>43251</v>
      </c>
      <c r="F6471" s="347">
        <v>248702.4</v>
      </c>
      <c r="G6471" s="348" t="s">
        <v>4</v>
      </c>
      <c r="H6471" s="349">
        <v>4445.1799999999994</v>
      </c>
      <c r="I6471" s="347"/>
      <c r="J6471" s="348" t="str">
        <f t="shared" si="2161"/>
        <v>End of Life</v>
      </c>
      <c r="K6471" s="350">
        <f t="shared" si="2167"/>
        <v>0</v>
      </c>
      <c r="L6471" s="349">
        <f t="shared" si="2154"/>
        <v>-4445.18</v>
      </c>
      <c r="M6471" s="19" t="s">
        <v>1554</v>
      </c>
      <c r="O6471" s="32" t="str">
        <f t="shared" si="2168"/>
        <v>E397</v>
      </c>
      <c r="P6471" s="318"/>
      <c r="T6471" s="19" t="s">
        <v>4</v>
      </c>
    </row>
    <row r="6472" spans="1:20" outlineLevel="2" x14ac:dyDescent="0.25">
      <c r="A6472" s="345" t="s">
        <v>518</v>
      </c>
      <c r="B6472" s="345" t="str">
        <f t="shared" si="2166"/>
        <v>E3970 GEN CommEq, Colstrip 1-4 old-6</v>
      </c>
      <c r="C6472" s="345" t="s">
        <v>1230</v>
      </c>
      <c r="D6472" s="345"/>
      <c r="E6472" s="346">
        <v>43281</v>
      </c>
      <c r="F6472" s="347">
        <v>244261.29</v>
      </c>
      <c r="G6472" s="348" t="s">
        <v>4</v>
      </c>
      <c r="H6472" s="349">
        <v>4445.1799999999994</v>
      </c>
      <c r="I6472" s="347"/>
      <c r="J6472" s="348" t="str">
        <f t="shared" si="2161"/>
        <v>End of Life</v>
      </c>
      <c r="K6472" s="350">
        <f t="shared" si="2167"/>
        <v>0</v>
      </c>
      <c r="L6472" s="349">
        <f t="shared" si="2154"/>
        <v>-4445.18</v>
      </c>
      <c r="M6472" s="19" t="s">
        <v>1554</v>
      </c>
      <c r="O6472" s="32" t="str">
        <f t="shared" si="2168"/>
        <v>E397</v>
      </c>
      <c r="P6472" s="318"/>
      <c r="T6472" s="19" t="s">
        <v>4</v>
      </c>
    </row>
    <row r="6473" spans="1:20" outlineLevel="2" x14ac:dyDescent="0.25">
      <c r="A6473" s="345" t="s">
        <v>518</v>
      </c>
      <c r="B6473" s="345" t="str">
        <f t="shared" si="2166"/>
        <v>E3970 GEN CommEq, Colstrip 1-4 old-7</v>
      </c>
      <c r="C6473" s="345" t="s">
        <v>1230</v>
      </c>
      <c r="D6473" s="345"/>
      <c r="E6473" s="346">
        <v>43312</v>
      </c>
      <c r="F6473" s="347">
        <v>0.03</v>
      </c>
      <c r="G6473" s="348" t="s">
        <v>4</v>
      </c>
      <c r="H6473" s="349">
        <v>0</v>
      </c>
      <c r="I6473" s="347"/>
      <c r="J6473" s="348" t="str">
        <f t="shared" si="2161"/>
        <v>End of Life</v>
      </c>
      <c r="K6473" s="350">
        <f t="shared" si="2167"/>
        <v>0</v>
      </c>
      <c r="L6473" s="349">
        <f t="shared" si="2154"/>
        <v>0</v>
      </c>
      <c r="M6473" s="19" t="s">
        <v>1554</v>
      </c>
      <c r="O6473" s="32" t="str">
        <f t="shared" si="2168"/>
        <v>E397</v>
      </c>
      <c r="P6473" s="318"/>
      <c r="T6473" s="19" t="s">
        <v>4</v>
      </c>
    </row>
    <row r="6474" spans="1:20" outlineLevel="2" x14ac:dyDescent="0.25">
      <c r="A6474" s="345" t="s">
        <v>518</v>
      </c>
      <c r="B6474" s="345" t="str">
        <f t="shared" si="2166"/>
        <v>E3970 GEN CommEq, Colstrip 1-4 old-8</v>
      </c>
      <c r="C6474" s="345" t="s">
        <v>1230</v>
      </c>
      <c r="D6474" s="345"/>
      <c r="E6474" s="346">
        <v>43343</v>
      </c>
      <c r="F6474" s="347">
        <v>0.03</v>
      </c>
      <c r="G6474" s="348" t="s">
        <v>4</v>
      </c>
      <c r="H6474" s="349">
        <v>0</v>
      </c>
      <c r="I6474" s="347"/>
      <c r="J6474" s="348" t="str">
        <f t="shared" si="2161"/>
        <v>End of Life</v>
      </c>
      <c r="K6474" s="350">
        <f t="shared" si="2167"/>
        <v>0</v>
      </c>
      <c r="L6474" s="349">
        <f t="shared" si="2154"/>
        <v>0</v>
      </c>
      <c r="M6474" s="19" t="s">
        <v>1554</v>
      </c>
      <c r="O6474" s="32" t="str">
        <f t="shared" si="2168"/>
        <v>E397</v>
      </c>
      <c r="P6474" s="318"/>
      <c r="T6474" s="19" t="s">
        <v>4</v>
      </c>
    </row>
    <row r="6475" spans="1:20" outlineLevel="2" x14ac:dyDescent="0.25">
      <c r="A6475" s="345" t="s">
        <v>518</v>
      </c>
      <c r="B6475" s="345" t="str">
        <f t="shared" si="2166"/>
        <v>E3970 GEN CommEq, Colstrip 1-4 old-9</v>
      </c>
      <c r="C6475" s="345" t="s">
        <v>1230</v>
      </c>
      <c r="D6475" s="345"/>
      <c r="E6475" s="346">
        <v>43373</v>
      </c>
      <c r="F6475" s="347">
        <v>0.03</v>
      </c>
      <c r="G6475" s="348" t="s">
        <v>4</v>
      </c>
      <c r="H6475" s="349">
        <v>0</v>
      </c>
      <c r="I6475" s="347"/>
      <c r="J6475" s="348" t="str">
        <f t="shared" si="2161"/>
        <v>End of Life</v>
      </c>
      <c r="K6475" s="350">
        <f t="shared" si="2167"/>
        <v>0</v>
      </c>
      <c r="L6475" s="349">
        <f t="shared" si="2154"/>
        <v>0</v>
      </c>
      <c r="M6475" s="19" t="s">
        <v>1554</v>
      </c>
      <c r="O6475" s="32" t="str">
        <f t="shared" si="2168"/>
        <v>E397</v>
      </c>
      <c r="P6475" s="318"/>
      <c r="T6475" s="19" t="s">
        <v>4</v>
      </c>
    </row>
    <row r="6476" spans="1:20" outlineLevel="2" x14ac:dyDescent="0.25">
      <c r="A6476" s="345" t="s">
        <v>518</v>
      </c>
      <c r="B6476" s="345" t="str">
        <f t="shared" si="2166"/>
        <v>E3970 GEN CommEq, Colstrip 1-4 old-10</v>
      </c>
      <c r="C6476" s="345" t="s">
        <v>1230</v>
      </c>
      <c r="D6476" s="345"/>
      <c r="E6476" s="346">
        <v>43404</v>
      </c>
      <c r="F6476" s="347">
        <v>0.03</v>
      </c>
      <c r="G6476" s="348" t="s">
        <v>4</v>
      </c>
      <c r="H6476" s="349">
        <v>0</v>
      </c>
      <c r="I6476" s="347"/>
      <c r="J6476" s="348" t="str">
        <f t="shared" si="2161"/>
        <v>End of Life</v>
      </c>
      <c r="K6476" s="350">
        <f t="shared" si="2167"/>
        <v>0</v>
      </c>
      <c r="L6476" s="349">
        <f t="shared" si="2154"/>
        <v>0</v>
      </c>
      <c r="M6476" s="19" t="s">
        <v>1554</v>
      </c>
      <c r="O6476" s="32" t="str">
        <f t="shared" si="2168"/>
        <v>E397</v>
      </c>
      <c r="P6476" s="318"/>
      <c r="T6476" s="19" t="s">
        <v>4</v>
      </c>
    </row>
    <row r="6477" spans="1:20" outlineLevel="2" x14ac:dyDescent="0.25">
      <c r="A6477" s="345" t="s">
        <v>518</v>
      </c>
      <c r="B6477" s="345" t="str">
        <f t="shared" si="2166"/>
        <v>E3970 GEN CommEq, Colstrip 1-4 old-11</v>
      </c>
      <c r="C6477" s="345" t="s">
        <v>1230</v>
      </c>
      <c r="D6477" s="345"/>
      <c r="E6477" s="346">
        <v>43434</v>
      </c>
      <c r="F6477" s="347">
        <v>0.02</v>
      </c>
      <c r="G6477" s="348" t="s">
        <v>4</v>
      </c>
      <c r="H6477" s="349">
        <v>0</v>
      </c>
      <c r="I6477" s="347"/>
      <c r="J6477" s="348" t="str">
        <f t="shared" si="2161"/>
        <v>End of Life</v>
      </c>
      <c r="K6477" s="350">
        <f t="shared" si="2167"/>
        <v>0</v>
      </c>
      <c r="L6477" s="349">
        <f t="shared" si="2154"/>
        <v>0</v>
      </c>
      <c r="M6477" s="19" t="s">
        <v>1554</v>
      </c>
      <c r="O6477" s="32" t="str">
        <f t="shared" si="2168"/>
        <v>E397</v>
      </c>
      <c r="P6477" s="318"/>
      <c r="T6477" s="19" t="s">
        <v>4</v>
      </c>
    </row>
    <row r="6478" spans="1:20" outlineLevel="2" x14ac:dyDescent="0.25">
      <c r="A6478" s="345" t="s">
        <v>518</v>
      </c>
      <c r="B6478" s="345" t="str">
        <f t="shared" si="2166"/>
        <v>E3970 GEN CommEq, Colstrip 1-4 old-12</v>
      </c>
      <c r="C6478" s="345" t="s">
        <v>1230</v>
      </c>
      <c r="D6478" s="345"/>
      <c r="E6478" s="346">
        <v>43465</v>
      </c>
      <c r="F6478" s="347">
        <v>0</v>
      </c>
      <c r="G6478" s="348" t="s">
        <v>4</v>
      </c>
      <c r="H6478" s="349">
        <v>0</v>
      </c>
      <c r="I6478" s="347"/>
      <c r="J6478" s="348" t="str">
        <f t="shared" si="2161"/>
        <v>End of Life</v>
      </c>
      <c r="K6478" s="350">
        <f t="shared" si="2167"/>
        <v>0</v>
      </c>
      <c r="L6478" s="349">
        <f t="shared" si="2154"/>
        <v>0</v>
      </c>
      <c r="M6478" s="19" t="s">
        <v>1554</v>
      </c>
      <c r="O6478" s="32" t="str">
        <f t="shared" si="2168"/>
        <v>E397</v>
      </c>
      <c r="P6478" s="318"/>
      <c r="T6478" s="19" t="s">
        <v>4</v>
      </c>
    </row>
    <row r="6479" spans="1:20" s="19" customFormat="1" ht="15.75" outlineLevel="1" thickBot="1" x14ac:dyDescent="0.3">
      <c r="A6479" s="44" t="s">
        <v>1121</v>
      </c>
      <c r="B6479" s="32"/>
      <c r="C6479" s="40" t="s">
        <v>1237</v>
      </c>
      <c r="D6479" s="32"/>
      <c r="E6479" s="104" t="s">
        <v>1266</v>
      </c>
      <c r="F6479" s="34"/>
      <c r="G6479" s="32"/>
      <c r="H6479" s="41">
        <f>SUBTOTAL(9,H6467:H6478)</f>
        <v>26671.079999999998</v>
      </c>
      <c r="I6479" s="34"/>
      <c r="J6479" s="32">
        <f t="shared" si="2161"/>
        <v>0</v>
      </c>
      <c r="K6479" s="41">
        <f>SUBTOTAL(9,K6467:K6478)</f>
        <v>0</v>
      </c>
      <c r="L6479" s="41">
        <f t="shared" si="2154"/>
        <v>-26671.08</v>
      </c>
      <c r="O6479" s="32" t="str">
        <f>LEFT(A6479,5)</f>
        <v>E3970</v>
      </c>
      <c r="P6479" s="318">
        <f>-L6479/2</f>
        <v>13335.54</v>
      </c>
    </row>
    <row r="6480" spans="1:20" ht="15.75" outlineLevel="2" thickTop="1" x14ac:dyDescent="0.25">
      <c r="A6480" t="s">
        <v>519</v>
      </c>
      <c r="B6480" t="str">
        <f t="shared" ref="B6480:B6491" si="2169">CONCATENATE(A6480,"-",MONTH(E6480))</f>
        <v>E3970 GEN CommEq, Encogen-1</v>
      </c>
      <c r="C6480" s="19" t="s">
        <v>1230</v>
      </c>
      <c r="E6480" s="27">
        <v>43131</v>
      </c>
      <c r="F6480" s="249">
        <v>11651.42</v>
      </c>
      <c r="G6480" s="67">
        <v>6.6699999999999995E-2</v>
      </c>
      <c r="H6480" s="250">
        <v>64.760000000000005</v>
      </c>
      <c r="I6480" s="249">
        <f t="shared" ref="I6480:I6491" si="2170">VLOOKUP(CONCATENATE(A6480,"-12"),$B$6:$F$7816,5,FALSE)</f>
        <v>69064.55</v>
      </c>
      <c r="J6480" s="67">
        <f t="shared" si="2161"/>
        <v>6.6699999999999995E-2</v>
      </c>
      <c r="K6480" s="259">
        <f t="shared" ref="K6480:K6491" si="2171">I6480*J6480/12</f>
        <v>383.88379041666667</v>
      </c>
      <c r="L6480" s="250">
        <f t="shared" si="2154"/>
        <v>319.12</v>
      </c>
      <c r="M6480" s="19" t="s">
        <v>1260</v>
      </c>
      <c r="O6480" s="32" t="str">
        <f t="shared" ref="O6480:O6491" si="2172">LEFT(A6480,4)</f>
        <v>E397</v>
      </c>
      <c r="P6480" s="318"/>
      <c r="T6480" s="19" t="s">
        <v>1260</v>
      </c>
    </row>
    <row r="6481" spans="1:20" outlineLevel="2" x14ac:dyDescent="0.25">
      <c r="A6481" t="s">
        <v>519</v>
      </c>
      <c r="B6481" t="str">
        <f t="shared" si="2169"/>
        <v>E3970 GEN CommEq, Encogen-2</v>
      </c>
      <c r="C6481" s="19" t="s">
        <v>1230</v>
      </c>
      <c r="E6481" s="27">
        <v>43159</v>
      </c>
      <c r="F6481" s="249">
        <v>11651.42</v>
      </c>
      <c r="G6481" s="67">
        <v>6.6699999999999995E-2</v>
      </c>
      <c r="H6481" s="250">
        <v>64.760000000000005</v>
      </c>
      <c r="I6481" s="249">
        <f t="shared" si="2170"/>
        <v>69064.55</v>
      </c>
      <c r="J6481" s="67">
        <f t="shared" si="2161"/>
        <v>6.6699999999999995E-2</v>
      </c>
      <c r="K6481" s="259">
        <f t="shared" si="2171"/>
        <v>383.88379041666667</v>
      </c>
      <c r="L6481" s="250">
        <f t="shared" si="2154"/>
        <v>319.12</v>
      </c>
      <c r="M6481" s="19" t="s">
        <v>1260</v>
      </c>
      <c r="O6481" s="32" t="str">
        <f t="shared" si="2172"/>
        <v>E397</v>
      </c>
      <c r="P6481" s="318"/>
      <c r="T6481" s="19" t="s">
        <v>1260</v>
      </c>
    </row>
    <row r="6482" spans="1:20" outlineLevel="2" x14ac:dyDescent="0.25">
      <c r="A6482" t="s">
        <v>519</v>
      </c>
      <c r="B6482" t="str">
        <f t="shared" si="2169"/>
        <v>E3970 GEN CommEq, Encogen-3</v>
      </c>
      <c r="C6482" s="19" t="s">
        <v>1230</v>
      </c>
      <c r="E6482" s="27">
        <v>43190</v>
      </c>
      <c r="F6482" s="249">
        <v>11651.42</v>
      </c>
      <c r="G6482" s="67">
        <v>6.6699999999999995E-2</v>
      </c>
      <c r="H6482" s="250">
        <v>64.760000000000005</v>
      </c>
      <c r="I6482" s="249">
        <f t="shared" si="2170"/>
        <v>69064.55</v>
      </c>
      <c r="J6482" s="67">
        <f t="shared" si="2161"/>
        <v>6.6699999999999995E-2</v>
      </c>
      <c r="K6482" s="259">
        <f t="shared" si="2171"/>
        <v>383.88379041666667</v>
      </c>
      <c r="L6482" s="250">
        <f t="shared" si="2154"/>
        <v>319.12</v>
      </c>
      <c r="M6482" s="19" t="s">
        <v>1260</v>
      </c>
      <c r="O6482" s="32" t="str">
        <f t="shared" si="2172"/>
        <v>E397</v>
      </c>
      <c r="P6482" s="318"/>
      <c r="T6482" s="19" t="s">
        <v>1260</v>
      </c>
    </row>
    <row r="6483" spans="1:20" outlineLevel="2" x14ac:dyDescent="0.25">
      <c r="A6483" t="s">
        <v>519</v>
      </c>
      <c r="B6483" t="str">
        <f t="shared" si="2169"/>
        <v>E3970 GEN CommEq, Encogen-4</v>
      </c>
      <c r="C6483" s="19" t="s">
        <v>1230</v>
      </c>
      <c r="E6483" s="27">
        <v>43220</v>
      </c>
      <c r="F6483" s="249">
        <v>11651.42</v>
      </c>
      <c r="G6483" s="67">
        <v>6.6699999999999995E-2</v>
      </c>
      <c r="H6483" s="250">
        <v>64.760000000000005</v>
      </c>
      <c r="I6483" s="249">
        <f t="shared" si="2170"/>
        <v>69064.55</v>
      </c>
      <c r="J6483" s="67">
        <f t="shared" si="2161"/>
        <v>6.6699999999999995E-2</v>
      </c>
      <c r="K6483" s="259">
        <f t="shared" si="2171"/>
        <v>383.88379041666667</v>
      </c>
      <c r="L6483" s="250">
        <f t="shared" si="2154"/>
        <v>319.12</v>
      </c>
      <c r="M6483" s="19" t="s">
        <v>1260</v>
      </c>
      <c r="O6483" s="32" t="str">
        <f t="shared" si="2172"/>
        <v>E397</v>
      </c>
      <c r="P6483" s="318"/>
      <c r="T6483" s="19" t="s">
        <v>1260</v>
      </c>
    </row>
    <row r="6484" spans="1:20" outlineLevel="2" x14ac:dyDescent="0.25">
      <c r="A6484" t="s">
        <v>519</v>
      </c>
      <c r="B6484" t="str">
        <f t="shared" si="2169"/>
        <v>E3970 GEN CommEq, Encogen-5</v>
      </c>
      <c r="C6484" s="19" t="s">
        <v>1230</v>
      </c>
      <c r="E6484" s="27">
        <v>43251</v>
      </c>
      <c r="F6484" s="249">
        <v>11651.42</v>
      </c>
      <c r="G6484" s="67">
        <v>6.6699999999999995E-2</v>
      </c>
      <c r="H6484" s="250">
        <v>64.760000000000005</v>
      </c>
      <c r="I6484" s="249">
        <f t="shared" si="2170"/>
        <v>69064.55</v>
      </c>
      <c r="J6484" s="67">
        <f t="shared" si="2161"/>
        <v>6.6699999999999995E-2</v>
      </c>
      <c r="K6484" s="259">
        <f t="shared" si="2171"/>
        <v>383.88379041666667</v>
      </c>
      <c r="L6484" s="250">
        <f t="shared" ref="L6484:L6547" si="2173">ROUND(K6484-H6484,2)</f>
        <v>319.12</v>
      </c>
      <c r="M6484" s="19" t="s">
        <v>1260</v>
      </c>
      <c r="O6484" s="32" t="str">
        <f t="shared" si="2172"/>
        <v>E397</v>
      </c>
      <c r="P6484" s="318"/>
      <c r="T6484" s="19" t="s">
        <v>1260</v>
      </c>
    </row>
    <row r="6485" spans="1:20" outlineLevel="2" x14ac:dyDescent="0.25">
      <c r="A6485" t="s">
        <v>519</v>
      </c>
      <c r="B6485" t="str">
        <f t="shared" si="2169"/>
        <v>E3970 GEN CommEq, Encogen-6</v>
      </c>
      <c r="C6485" s="19" t="s">
        <v>1230</v>
      </c>
      <c r="E6485" s="27">
        <v>43281</v>
      </c>
      <c r="F6485" s="249">
        <v>11651.42</v>
      </c>
      <c r="G6485" s="67">
        <v>6.6699999999999995E-2</v>
      </c>
      <c r="H6485" s="250">
        <v>64.760000000000005</v>
      </c>
      <c r="I6485" s="249">
        <f t="shared" si="2170"/>
        <v>69064.55</v>
      </c>
      <c r="J6485" s="67">
        <f t="shared" si="2161"/>
        <v>6.6699999999999995E-2</v>
      </c>
      <c r="K6485" s="259">
        <f t="shared" si="2171"/>
        <v>383.88379041666667</v>
      </c>
      <c r="L6485" s="250">
        <f t="shared" si="2173"/>
        <v>319.12</v>
      </c>
      <c r="M6485" s="19" t="s">
        <v>1260</v>
      </c>
      <c r="O6485" s="32" t="str">
        <f t="shared" si="2172"/>
        <v>E397</v>
      </c>
      <c r="P6485" s="318"/>
      <c r="T6485" s="19" t="s">
        <v>1260</v>
      </c>
    </row>
    <row r="6486" spans="1:20" outlineLevel="2" x14ac:dyDescent="0.25">
      <c r="A6486" t="s">
        <v>519</v>
      </c>
      <c r="B6486" t="str">
        <f t="shared" si="2169"/>
        <v>E3970 GEN CommEq, Encogen-7</v>
      </c>
      <c r="C6486" s="19" t="s">
        <v>1230</v>
      </c>
      <c r="E6486" s="27">
        <v>43312</v>
      </c>
      <c r="F6486" s="249">
        <v>69064.55</v>
      </c>
      <c r="G6486" s="67">
        <v>6.6699999999999995E-2</v>
      </c>
      <c r="H6486" s="250">
        <v>383.88</v>
      </c>
      <c r="I6486" s="249">
        <f t="shared" si="2170"/>
        <v>69064.55</v>
      </c>
      <c r="J6486" s="67">
        <f t="shared" si="2161"/>
        <v>6.6699999999999995E-2</v>
      </c>
      <c r="K6486" s="259">
        <f t="shared" si="2171"/>
        <v>383.88379041666667</v>
      </c>
      <c r="L6486" s="250">
        <f t="shared" si="2173"/>
        <v>0</v>
      </c>
      <c r="M6486" s="19" t="s">
        <v>1260</v>
      </c>
      <c r="O6486" s="32" t="str">
        <f t="shared" si="2172"/>
        <v>E397</v>
      </c>
      <c r="P6486" s="318"/>
      <c r="T6486" s="19" t="s">
        <v>1260</v>
      </c>
    </row>
    <row r="6487" spans="1:20" outlineLevel="2" x14ac:dyDescent="0.25">
      <c r="A6487" t="s">
        <v>519</v>
      </c>
      <c r="B6487" t="str">
        <f t="shared" si="2169"/>
        <v>E3970 GEN CommEq, Encogen-8</v>
      </c>
      <c r="C6487" s="19" t="s">
        <v>1230</v>
      </c>
      <c r="E6487" s="27">
        <v>43343</v>
      </c>
      <c r="F6487" s="249">
        <v>69064.55</v>
      </c>
      <c r="G6487" s="67">
        <v>6.6699999999999995E-2</v>
      </c>
      <c r="H6487" s="250">
        <v>383.88</v>
      </c>
      <c r="I6487" s="249">
        <f t="shared" si="2170"/>
        <v>69064.55</v>
      </c>
      <c r="J6487" s="67">
        <f t="shared" si="2161"/>
        <v>6.6699999999999995E-2</v>
      </c>
      <c r="K6487" s="259">
        <f t="shared" si="2171"/>
        <v>383.88379041666667</v>
      </c>
      <c r="L6487" s="250">
        <f t="shared" si="2173"/>
        <v>0</v>
      </c>
      <c r="M6487" s="19" t="s">
        <v>1260</v>
      </c>
      <c r="O6487" s="32" t="str">
        <f t="shared" si="2172"/>
        <v>E397</v>
      </c>
      <c r="P6487" s="318"/>
      <c r="T6487" s="19" t="s">
        <v>1260</v>
      </c>
    </row>
    <row r="6488" spans="1:20" outlineLevel="2" x14ac:dyDescent="0.25">
      <c r="A6488" t="s">
        <v>519</v>
      </c>
      <c r="B6488" t="str">
        <f t="shared" si="2169"/>
        <v>E3970 GEN CommEq, Encogen-9</v>
      </c>
      <c r="C6488" s="19" t="s">
        <v>1230</v>
      </c>
      <c r="E6488" s="27">
        <v>43373</v>
      </c>
      <c r="F6488" s="249">
        <v>69064.55</v>
      </c>
      <c r="G6488" s="67">
        <v>6.6699999999999995E-2</v>
      </c>
      <c r="H6488" s="250">
        <v>383.88</v>
      </c>
      <c r="I6488" s="249">
        <f t="shared" si="2170"/>
        <v>69064.55</v>
      </c>
      <c r="J6488" s="67">
        <f t="shared" si="2161"/>
        <v>6.6699999999999995E-2</v>
      </c>
      <c r="K6488" s="259">
        <f t="shared" si="2171"/>
        <v>383.88379041666667</v>
      </c>
      <c r="L6488" s="250">
        <f t="shared" si="2173"/>
        <v>0</v>
      </c>
      <c r="M6488" s="19" t="s">
        <v>1260</v>
      </c>
      <c r="O6488" s="32" t="str">
        <f t="shared" si="2172"/>
        <v>E397</v>
      </c>
      <c r="P6488" s="318"/>
      <c r="T6488" s="19" t="s">
        <v>1260</v>
      </c>
    </row>
    <row r="6489" spans="1:20" outlineLevel="2" x14ac:dyDescent="0.25">
      <c r="A6489" t="s">
        <v>519</v>
      </c>
      <c r="B6489" t="str">
        <f t="shared" si="2169"/>
        <v>E3970 GEN CommEq, Encogen-10</v>
      </c>
      <c r="C6489" s="19" t="s">
        <v>1230</v>
      </c>
      <c r="E6489" s="27">
        <v>43404</v>
      </c>
      <c r="F6489" s="249">
        <v>69064.55</v>
      </c>
      <c r="G6489" s="67">
        <v>6.6699999999999995E-2</v>
      </c>
      <c r="H6489" s="250">
        <v>383.88</v>
      </c>
      <c r="I6489" s="249">
        <f t="shared" si="2170"/>
        <v>69064.55</v>
      </c>
      <c r="J6489" s="67">
        <f t="shared" si="2161"/>
        <v>6.6699999999999995E-2</v>
      </c>
      <c r="K6489" s="259">
        <f t="shared" si="2171"/>
        <v>383.88379041666667</v>
      </c>
      <c r="L6489" s="250">
        <f t="shared" si="2173"/>
        <v>0</v>
      </c>
      <c r="M6489" s="19" t="s">
        <v>1260</v>
      </c>
      <c r="O6489" s="32" t="str">
        <f t="shared" si="2172"/>
        <v>E397</v>
      </c>
      <c r="P6489" s="318"/>
      <c r="T6489" s="19" t="s">
        <v>1260</v>
      </c>
    </row>
    <row r="6490" spans="1:20" outlineLevel="2" x14ac:dyDescent="0.25">
      <c r="A6490" t="s">
        <v>519</v>
      </c>
      <c r="B6490" t="str">
        <f t="shared" si="2169"/>
        <v>E3970 GEN CommEq, Encogen-11</v>
      </c>
      <c r="C6490" s="19" t="s">
        <v>1230</v>
      </c>
      <c r="E6490" s="27">
        <v>43434</v>
      </c>
      <c r="F6490" s="249">
        <v>69064.55</v>
      </c>
      <c r="G6490" s="67">
        <v>6.6699999999999995E-2</v>
      </c>
      <c r="H6490" s="250">
        <v>383.88</v>
      </c>
      <c r="I6490" s="249">
        <f t="shared" si="2170"/>
        <v>69064.55</v>
      </c>
      <c r="J6490" s="67">
        <f t="shared" si="2161"/>
        <v>6.6699999999999995E-2</v>
      </c>
      <c r="K6490" s="259">
        <f t="shared" si="2171"/>
        <v>383.88379041666667</v>
      </c>
      <c r="L6490" s="250">
        <f t="shared" si="2173"/>
        <v>0</v>
      </c>
      <c r="M6490" s="19" t="s">
        <v>1260</v>
      </c>
      <c r="O6490" s="32" t="str">
        <f t="shared" si="2172"/>
        <v>E397</v>
      </c>
      <c r="P6490" s="318"/>
      <c r="T6490" s="19" t="s">
        <v>1260</v>
      </c>
    </row>
    <row r="6491" spans="1:20" outlineLevel="2" x14ac:dyDescent="0.25">
      <c r="A6491" t="s">
        <v>519</v>
      </c>
      <c r="B6491" t="str">
        <f t="shared" si="2169"/>
        <v>E3970 GEN CommEq, Encogen-12</v>
      </c>
      <c r="C6491" s="19" t="s">
        <v>1230</v>
      </c>
      <c r="E6491" s="27">
        <v>43465</v>
      </c>
      <c r="F6491" s="249">
        <v>69064.55</v>
      </c>
      <c r="G6491" s="67">
        <v>6.6699999999999995E-2</v>
      </c>
      <c r="H6491" s="250">
        <v>383.88</v>
      </c>
      <c r="I6491" s="249">
        <f t="shared" si="2170"/>
        <v>69064.55</v>
      </c>
      <c r="J6491" s="67">
        <f t="shared" si="2161"/>
        <v>6.6699999999999995E-2</v>
      </c>
      <c r="K6491" s="259">
        <f t="shared" si="2171"/>
        <v>383.88379041666667</v>
      </c>
      <c r="L6491" s="250">
        <f t="shared" si="2173"/>
        <v>0</v>
      </c>
      <c r="M6491" s="19" t="s">
        <v>1260</v>
      </c>
      <c r="O6491" s="32" t="str">
        <f t="shared" si="2172"/>
        <v>E397</v>
      </c>
      <c r="P6491" s="318"/>
      <c r="T6491" s="19" t="s">
        <v>1260</v>
      </c>
    </row>
    <row r="6492" spans="1:20" s="19" customFormat="1" ht="15.75" outlineLevel="1" thickBot="1" x14ac:dyDescent="0.3">
      <c r="A6492" s="28" t="s">
        <v>1122</v>
      </c>
      <c r="C6492" s="20" t="s">
        <v>1237</v>
      </c>
      <c r="E6492" s="104" t="s">
        <v>1266</v>
      </c>
      <c r="F6492" s="29"/>
      <c r="G6492" s="30"/>
      <c r="H6492" s="41">
        <f>SUBTOTAL(9,H6480:H6491)</f>
        <v>2691.8400000000006</v>
      </c>
      <c r="I6492" s="29"/>
      <c r="J6492" s="30">
        <f t="shared" si="2161"/>
        <v>0</v>
      </c>
      <c r="K6492" s="41">
        <f>SUBTOTAL(9,K6480:K6491)</f>
        <v>4606.605485</v>
      </c>
      <c r="L6492" s="41">
        <f t="shared" si="2173"/>
        <v>1914.77</v>
      </c>
      <c r="O6492" s="32" t="str">
        <f>LEFT(A6492,5)</f>
        <v>E3970</v>
      </c>
      <c r="P6492" s="318">
        <f>-L6492/2</f>
        <v>-957.38499999999999</v>
      </c>
    </row>
    <row r="6493" spans="1:20" ht="15.75" outlineLevel="2" thickTop="1" x14ac:dyDescent="0.25">
      <c r="A6493" t="s">
        <v>520</v>
      </c>
      <c r="B6493" t="str">
        <f t="shared" ref="B6493:B6504" si="2174">CONCATENATE(A6493,"-",MONTH(E6493))</f>
        <v>E3970 GEN CommEq, Fred 1/APC new-1</v>
      </c>
      <c r="C6493" s="19" t="s">
        <v>1230</v>
      </c>
      <c r="E6493" s="27">
        <v>43131</v>
      </c>
      <c r="F6493" s="249">
        <v>1087.67</v>
      </c>
      <c r="G6493" s="67">
        <v>6.6699999999999995E-2</v>
      </c>
      <c r="H6493" s="250">
        <v>6.05</v>
      </c>
      <c r="I6493" s="249">
        <f t="shared" ref="I6493:I6504" si="2175">VLOOKUP(CONCATENATE(A6493,"-12"),$B$6:$F$7816,5,FALSE)</f>
        <v>204038.9</v>
      </c>
      <c r="J6493" s="67">
        <f t="shared" si="2161"/>
        <v>6.6699999999999995E-2</v>
      </c>
      <c r="K6493" s="259">
        <f t="shared" ref="K6493:K6504" si="2176">I6493*J6493/12</f>
        <v>1134.1162191666665</v>
      </c>
      <c r="L6493" s="250">
        <f t="shared" si="2173"/>
        <v>1128.07</v>
      </c>
      <c r="M6493" s="19" t="s">
        <v>1260</v>
      </c>
      <c r="O6493" s="32" t="str">
        <f t="shared" ref="O6493:O6504" si="2177">LEFT(A6493,4)</f>
        <v>E397</v>
      </c>
      <c r="P6493" s="318"/>
      <c r="T6493" s="19" t="s">
        <v>1260</v>
      </c>
    </row>
    <row r="6494" spans="1:20" outlineLevel="2" x14ac:dyDescent="0.25">
      <c r="A6494" t="s">
        <v>520</v>
      </c>
      <c r="B6494" t="str">
        <f t="shared" si="2174"/>
        <v>E3970 GEN CommEq, Fred 1/APC new-2</v>
      </c>
      <c r="C6494" s="19" t="s">
        <v>1230</v>
      </c>
      <c r="E6494" s="27">
        <v>43159</v>
      </c>
      <c r="F6494" s="249">
        <v>1087.67</v>
      </c>
      <c r="G6494" s="67">
        <v>6.6699999999999995E-2</v>
      </c>
      <c r="H6494" s="250">
        <v>6.05</v>
      </c>
      <c r="I6494" s="249">
        <f t="shared" si="2175"/>
        <v>204038.9</v>
      </c>
      <c r="J6494" s="67">
        <f t="shared" si="2161"/>
        <v>6.6699999999999995E-2</v>
      </c>
      <c r="K6494" s="259">
        <f t="shared" si="2176"/>
        <v>1134.1162191666665</v>
      </c>
      <c r="L6494" s="250">
        <f t="shared" si="2173"/>
        <v>1128.07</v>
      </c>
      <c r="M6494" s="19" t="s">
        <v>1260</v>
      </c>
      <c r="O6494" s="32" t="str">
        <f t="shared" si="2177"/>
        <v>E397</v>
      </c>
      <c r="P6494" s="318"/>
      <c r="T6494" s="19" t="s">
        <v>1260</v>
      </c>
    </row>
    <row r="6495" spans="1:20" outlineLevel="2" x14ac:dyDescent="0.25">
      <c r="A6495" t="s">
        <v>520</v>
      </c>
      <c r="B6495" t="str">
        <f t="shared" si="2174"/>
        <v>E3970 GEN CommEq, Fred 1/APC new-3</v>
      </c>
      <c r="C6495" s="19" t="s">
        <v>1230</v>
      </c>
      <c r="E6495" s="27">
        <v>43190</v>
      </c>
      <c r="F6495" s="249">
        <v>1087.67</v>
      </c>
      <c r="G6495" s="67">
        <v>6.6699999999999995E-2</v>
      </c>
      <c r="H6495" s="250">
        <v>6.05</v>
      </c>
      <c r="I6495" s="249">
        <f t="shared" si="2175"/>
        <v>204038.9</v>
      </c>
      <c r="J6495" s="67">
        <f t="shared" si="2161"/>
        <v>6.6699999999999995E-2</v>
      </c>
      <c r="K6495" s="259">
        <f t="shared" si="2176"/>
        <v>1134.1162191666665</v>
      </c>
      <c r="L6495" s="250">
        <f t="shared" si="2173"/>
        <v>1128.07</v>
      </c>
      <c r="M6495" s="19" t="s">
        <v>1260</v>
      </c>
      <c r="O6495" s="32" t="str">
        <f t="shared" si="2177"/>
        <v>E397</v>
      </c>
      <c r="P6495" s="318"/>
      <c r="T6495" s="19" t="s">
        <v>1260</v>
      </c>
    </row>
    <row r="6496" spans="1:20" outlineLevel="2" x14ac:dyDescent="0.25">
      <c r="A6496" t="s">
        <v>520</v>
      </c>
      <c r="B6496" t="str">
        <f t="shared" si="2174"/>
        <v>E3970 GEN CommEq, Fred 1/APC new-4</v>
      </c>
      <c r="C6496" s="19" t="s">
        <v>1230</v>
      </c>
      <c r="E6496" s="27">
        <v>43220</v>
      </c>
      <c r="F6496" s="249">
        <v>1087.67</v>
      </c>
      <c r="G6496" s="67">
        <v>6.6699999999999995E-2</v>
      </c>
      <c r="H6496" s="250">
        <v>6.05</v>
      </c>
      <c r="I6496" s="249">
        <f t="shared" si="2175"/>
        <v>204038.9</v>
      </c>
      <c r="J6496" s="67">
        <f t="shared" si="2161"/>
        <v>6.6699999999999995E-2</v>
      </c>
      <c r="K6496" s="259">
        <f t="shared" si="2176"/>
        <v>1134.1162191666665</v>
      </c>
      <c r="L6496" s="250">
        <f t="shared" si="2173"/>
        <v>1128.07</v>
      </c>
      <c r="M6496" s="19" t="s">
        <v>1260</v>
      </c>
      <c r="O6496" s="32" t="str">
        <f t="shared" si="2177"/>
        <v>E397</v>
      </c>
      <c r="P6496" s="318"/>
      <c r="T6496" s="19" t="s">
        <v>1260</v>
      </c>
    </row>
    <row r="6497" spans="1:20" outlineLevel="2" x14ac:dyDescent="0.25">
      <c r="A6497" t="s">
        <v>520</v>
      </c>
      <c r="B6497" t="str">
        <f t="shared" si="2174"/>
        <v>E3970 GEN CommEq, Fred 1/APC new-5</v>
      </c>
      <c r="C6497" s="19" t="s">
        <v>1230</v>
      </c>
      <c r="E6497" s="27">
        <v>43251</v>
      </c>
      <c r="F6497" s="249">
        <v>1087.67</v>
      </c>
      <c r="G6497" s="67">
        <v>6.6699999999999995E-2</v>
      </c>
      <c r="H6497" s="250">
        <v>6.05</v>
      </c>
      <c r="I6497" s="249">
        <f t="shared" si="2175"/>
        <v>204038.9</v>
      </c>
      <c r="J6497" s="67">
        <f t="shared" si="2161"/>
        <v>6.6699999999999995E-2</v>
      </c>
      <c r="K6497" s="259">
        <f t="shared" si="2176"/>
        <v>1134.1162191666665</v>
      </c>
      <c r="L6497" s="250">
        <f t="shared" si="2173"/>
        <v>1128.07</v>
      </c>
      <c r="M6497" s="19" t="s">
        <v>1260</v>
      </c>
      <c r="O6497" s="32" t="str">
        <f t="shared" si="2177"/>
        <v>E397</v>
      </c>
      <c r="P6497" s="318"/>
      <c r="T6497" s="19" t="s">
        <v>1260</v>
      </c>
    </row>
    <row r="6498" spans="1:20" outlineLevel="2" x14ac:dyDescent="0.25">
      <c r="A6498" t="s">
        <v>520</v>
      </c>
      <c r="B6498" t="str">
        <f t="shared" si="2174"/>
        <v>E3970 GEN CommEq, Fred 1/APC new-6</v>
      </c>
      <c r="C6498" s="19" t="s">
        <v>1230</v>
      </c>
      <c r="E6498" s="27">
        <v>43281</v>
      </c>
      <c r="F6498" s="249">
        <v>1087.67</v>
      </c>
      <c r="G6498" s="67">
        <v>6.6699999999999995E-2</v>
      </c>
      <c r="H6498" s="250">
        <v>6.05</v>
      </c>
      <c r="I6498" s="249">
        <f t="shared" si="2175"/>
        <v>204038.9</v>
      </c>
      <c r="J6498" s="67">
        <f t="shared" si="2161"/>
        <v>6.6699999999999995E-2</v>
      </c>
      <c r="K6498" s="259">
        <f t="shared" si="2176"/>
        <v>1134.1162191666665</v>
      </c>
      <c r="L6498" s="250">
        <f t="shared" si="2173"/>
        <v>1128.07</v>
      </c>
      <c r="M6498" s="19" t="s">
        <v>1260</v>
      </c>
      <c r="O6498" s="32" t="str">
        <f t="shared" si="2177"/>
        <v>E397</v>
      </c>
      <c r="P6498" s="318"/>
      <c r="T6498" s="19" t="s">
        <v>1260</v>
      </c>
    </row>
    <row r="6499" spans="1:20" outlineLevel="2" x14ac:dyDescent="0.25">
      <c r="A6499" t="s">
        <v>520</v>
      </c>
      <c r="B6499" t="str">
        <f t="shared" si="2174"/>
        <v>E3970 GEN CommEq, Fred 1/APC new-7</v>
      </c>
      <c r="C6499" s="19" t="s">
        <v>1230</v>
      </c>
      <c r="E6499" s="27">
        <v>43312</v>
      </c>
      <c r="F6499" s="249">
        <v>204038.9</v>
      </c>
      <c r="G6499" s="67">
        <v>6.6699999999999995E-2</v>
      </c>
      <c r="H6499" s="250">
        <v>1134.1199999999999</v>
      </c>
      <c r="I6499" s="249">
        <f t="shared" si="2175"/>
        <v>204038.9</v>
      </c>
      <c r="J6499" s="67">
        <f t="shared" si="2161"/>
        <v>6.6699999999999995E-2</v>
      </c>
      <c r="K6499" s="259">
        <f t="shared" si="2176"/>
        <v>1134.1162191666665</v>
      </c>
      <c r="L6499" s="250">
        <f t="shared" si="2173"/>
        <v>0</v>
      </c>
      <c r="M6499" s="19" t="s">
        <v>1260</v>
      </c>
      <c r="O6499" s="32" t="str">
        <f t="shared" si="2177"/>
        <v>E397</v>
      </c>
      <c r="P6499" s="318"/>
      <c r="T6499" s="19" t="s">
        <v>1260</v>
      </c>
    </row>
    <row r="6500" spans="1:20" outlineLevel="2" x14ac:dyDescent="0.25">
      <c r="A6500" t="s">
        <v>520</v>
      </c>
      <c r="B6500" t="str">
        <f t="shared" si="2174"/>
        <v>E3970 GEN CommEq, Fred 1/APC new-8</v>
      </c>
      <c r="C6500" s="19" t="s">
        <v>1230</v>
      </c>
      <c r="E6500" s="27">
        <v>43343</v>
      </c>
      <c r="F6500" s="249">
        <v>204038.9</v>
      </c>
      <c r="G6500" s="67">
        <v>6.6699999999999995E-2</v>
      </c>
      <c r="H6500" s="250">
        <v>1134.1199999999999</v>
      </c>
      <c r="I6500" s="249">
        <f t="shared" si="2175"/>
        <v>204038.9</v>
      </c>
      <c r="J6500" s="67">
        <f t="shared" si="2161"/>
        <v>6.6699999999999995E-2</v>
      </c>
      <c r="K6500" s="259">
        <f t="shared" si="2176"/>
        <v>1134.1162191666665</v>
      </c>
      <c r="L6500" s="250">
        <f t="shared" si="2173"/>
        <v>0</v>
      </c>
      <c r="M6500" s="19" t="s">
        <v>1260</v>
      </c>
      <c r="O6500" s="32" t="str">
        <f t="shared" si="2177"/>
        <v>E397</v>
      </c>
      <c r="P6500" s="318"/>
      <c r="T6500" s="19" t="s">
        <v>1260</v>
      </c>
    </row>
    <row r="6501" spans="1:20" outlineLevel="2" x14ac:dyDescent="0.25">
      <c r="A6501" t="s">
        <v>520</v>
      </c>
      <c r="B6501" t="str">
        <f t="shared" si="2174"/>
        <v>E3970 GEN CommEq, Fred 1/APC new-9</v>
      </c>
      <c r="C6501" s="19" t="s">
        <v>1230</v>
      </c>
      <c r="E6501" s="27">
        <v>43373</v>
      </c>
      <c r="F6501" s="249">
        <v>204038.9</v>
      </c>
      <c r="G6501" s="67">
        <v>6.6699999999999995E-2</v>
      </c>
      <c r="H6501" s="250">
        <v>1134.1199999999999</v>
      </c>
      <c r="I6501" s="249">
        <f t="shared" si="2175"/>
        <v>204038.9</v>
      </c>
      <c r="J6501" s="67">
        <f t="shared" si="2161"/>
        <v>6.6699999999999995E-2</v>
      </c>
      <c r="K6501" s="259">
        <f t="shared" si="2176"/>
        <v>1134.1162191666665</v>
      </c>
      <c r="L6501" s="250">
        <f t="shared" si="2173"/>
        <v>0</v>
      </c>
      <c r="M6501" s="19" t="s">
        <v>1260</v>
      </c>
      <c r="O6501" s="32" t="str">
        <f t="shared" si="2177"/>
        <v>E397</v>
      </c>
      <c r="P6501" s="318"/>
      <c r="T6501" s="19" t="s">
        <v>1260</v>
      </c>
    </row>
    <row r="6502" spans="1:20" outlineLevel="2" x14ac:dyDescent="0.25">
      <c r="A6502" t="s">
        <v>520</v>
      </c>
      <c r="B6502" t="str">
        <f t="shared" si="2174"/>
        <v>E3970 GEN CommEq, Fred 1/APC new-10</v>
      </c>
      <c r="C6502" s="19" t="s">
        <v>1230</v>
      </c>
      <c r="E6502" s="27">
        <v>43404</v>
      </c>
      <c r="F6502" s="249">
        <v>204038.9</v>
      </c>
      <c r="G6502" s="67">
        <v>6.6699999999999995E-2</v>
      </c>
      <c r="H6502" s="250">
        <v>1134.1199999999999</v>
      </c>
      <c r="I6502" s="249">
        <f t="shared" si="2175"/>
        <v>204038.9</v>
      </c>
      <c r="J6502" s="67">
        <f t="shared" si="2161"/>
        <v>6.6699999999999995E-2</v>
      </c>
      <c r="K6502" s="259">
        <f t="shared" si="2176"/>
        <v>1134.1162191666665</v>
      </c>
      <c r="L6502" s="250">
        <f t="shared" si="2173"/>
        <v>0</v>
      </c>
      <c r="M6502" s="19" t="s">
        <v>1260</v>
      </c>
      <c r="O6502" s="32" t="str">
        <f t="shared" si="2177"/>
        <v>E397</v>
      </c>
      <c r="P6502" s="318"/>
      <c r="T6502" s="19" t="s">
        <v>1260</v>
      </c>
    </row>
    <row r="6503" spans="1:20" outlineLevel="2" x14ac:dyDescent="0.25">
      <c r="A6503" t="s">
        <v>520</v>
      </c>
      <c r="B6503" t="str">
        <f t="shared" si="2174"/>
        <v>E3970 GEN CommEq, Fred 1/APC new-11</v>
      </c>
      <c r="C6503" s="19" t="s">
        <v>1230</v>
      </c>
      <c r="E6503" s="27">
        <v>43434</v>
      </c>
      <c r="F6503" s="249">
        <v>204038.9</v>
      </c>
      <c r="G6503" s="67">
        <v>6.6699999999999995E-2</v>
      </c>
      <c r="H6503" s="250">
        <v>1134.1199999999999</v>
      </c>
      <c r="I6503" s="249">
        <f t="shared" si="2175"/>
        <v>204038.9</v>
      </c>
      <c r="J6503" s="67">
        <f t="shared" si="2161"/>
        <v>6.6699999999999995E-2</v>
      </c>
      <c r="K6503" s="259">
        <f t="shared" si="2176"/>
        <v>1134.1162191666665</v>
      </c>
      <c r="L6503" s="250">
        <f t="shared" si="2173"/>
        <v>0</v>
      </c>
      <c r="M6503" s="19" t="s">
        <v>1260</v>
      </c>
      <c r="O6503" s="32" t="str">
        <f t="shared" si="2177"/>
        <v>E397</v>
      </c>
      <c r="P6503" s="318"/>
      <c r="T6503" s="19" t="s">
        <v>1260</v>
      </c>
    </row>
    <row r="6504" spans="1:20" outlineLevel="2" x14ac:dyDescent="0.25">
      <c r="A6504" t="s">
        <v>520</v>
      </c>
      <c r="B6504" t="str">
        <f t="shared" si="2174"/>
        <v>E3970 GEN CommEq, Fred 1/APC new-12</v>
      </c>
      <c r="C6504" s="19" t="s">
        <v>1230</v>
      </c>
      <c r="E6504" s="27">
        <v>43465</v>
      </c>
      <c r="F6504" s="249">
        <v>204038.9</v>
      </c>
      <c r="G6504" s="67">
        <v>6.6699999999999995E-2</v>
      </c>
      <c r="H6504" s="250">
        <v>1134.1199999999999</v>
      </c>
      <c r="I6504" s="249">
        <f t="shared" si="2175"/>
        <v>204038.9</v>
      </c>
      <c r="J6504" s="67">
        <f t="shared" si="2161"/>
        <v>6.6699999999999995E-2</v>
      </c>
      <c r="K6504" s="259">
        <f t="shared" si="2176"/>
        <v>1134.1162191666665</v>
      </c>
      <c r="L6504" s="250">
        <f t="shared" si="2173"/>
        <v>0</v>
      </c>
      <c r="M6504" s="19" t="s">
        <v>1260</v>
      </c>
      <c r="O6504" s="32" t="str">
        <f t="shared" si="2177"/>
        <v>E397</v>
      </c>
      <c r="P6504" s="318"/>
      <c r="T6504" s="19" t="s">
        <v>1260</v>
      </c>
    </row>
    <row r="6505" spans="1:20" s="19" customFormat="1" ht="15.75" outlineLevel="1" thickBot="1" x14ac:dyDescent="0.3">
      <c r="A6505" s="28" t="s">
        <v>1123</v>
      </c>
      <c r="C6505" s="20" t="s">
        <v>1237</v>
      </c>
      <c r="E6505" s="104" t="s">
        <v>1266</v>
      </c>
      <c r="F6505" s="29"/>
      <c r="G6505" s="30"/>
      <c r="H6505" s="41">
        <f>SUBTOTAL(9,H6493:H6504)</f>
        <v>6841.0199999999995</v>
      </c>
      <c r="I6505" s="29"/>
      <c r="J6505" s="30">
        <f t="shared" si="2161"/>
        <v>0</v>
      </c>
      <c r="K6505" s="41">
        <f>SUBTOTAL(9,K6493:K6504)</f>
        <v>13609.394629999997</v>
      </c>
      <c r="L6505" s="41">
        <f t="shared" si="2173"/>
        <v>6768.37</v>
      </c>
      <c r="O6505" s="32" t="str">
        <f>LEFT(A6505,5)</f>
        <v>E3970</v>
      </c>
      <c r="P6505" s="318">
        <f>-L6505/2</f>
        <v>-3384.1849999999999</v>
      </c>
    </row>
    <row r="6506" spans="1:20" ht="15.75" outlineLevel="2" thickTop="1" x14ac:dyDescent="0.25">
      <c r="A6506" s="345" t="s">
        <v>521</v>
      </c>
      <c r="B6506" s="345" t="str">
        <f t="shared" ref="B6506:B6517" si="2178">CONCATENATE(A6506,"-",MONTH(E6506))</f>
        <v>E3970 GEN CommEq, Fred 1/APC old-1</v>
      </c>
      <c r="C6506" s="345" t="s">
        <v>1230</v>
      </c>
      <c r="D6506" s="345"/>
      <c r="E6506" s="346">
        <v>43131</v>
      </c>
      <c r="F6506" s="347">
        <v>87156.89</v>
      </c>
      <c r="G6506" s="348" t="s">
        <v>4</v>
      </c>
      <c r="H6506" s="349">
        <v>1452.99</v>
      </c>
      <c r="I6506" s="347"/>
      <c r="J6506" s="348" t="str">
        <f t="shared" si="2161"/>
        <v>End of Life</v>
      </c>
      <c r="K6506" s="350">
        <f t="shared" ref="K6506:K6517" si="2179">$H$6517</f>
        <v>0</v>
      </c>
      <c r="L6506" s="349">
        <f t="shared" si="2173"/>
        <v>-1452.99</v>
      </c>
      <c r="M6506" s="19" t="s">
        <v>1554</v>
      </c>
      <c r="O6506" s="32" t="str">
        <f t="shared" ref="O6506:O6517" si="2180">LEFT(A6506,4)</f>
        <v>E397</v>
      </c>
      <c r="P6506" s="318"/>
      <c r="T6506" s="19" t="s">
        <v>4</v>
      </c>
    </row>
    <row r="6507" spans="1:20" outlineLevel="2" x14ac:dyDescent="0.25">
      <c r="A6507" s="345" t="s">
        <v>521</v>
      </c>
      <c r="B6507" s="345" t="str">
        <f t="shared" si="2178"/>
        <v>E3970 GEN CommEq, Fred 1/APC old-2</v>
      </c>
      <c r="C6507" s="345" t="s">
        <v>1230</v>
      </c>
      <c r="D6507" s="345"/>
      <c r="E6507" s="346">
        <v>43159</v>
      </c>
      <c r="F6507" s="347">
        <v>85704.28</v>
      </c>
      <c r="G6507" s="348" t="s">
        <v>4</v>
      </c>
      <c r="H6507" s="349">
        <v>1452.99</v>
      </c>
      <c r="I6507" s="347"/>
      <c r="J6507" s="348" t="str">
        <f t="shared" si="2161"/>
        <v>End of Life</v>
      </c>
      <c r="K6507" s="350">
        <f t="shared" si="2179"/>
        <v>0</v>
      </c>
      <c r="L6507" s="349">
        <f t="shared" si="2173"/>
        <v>-1452.99</v>
      </c>
      <c r="M6507" s="19" t="s">
        <v>1554</v>
      </c>
      <c r="O6507" s="32" t="str">
        <f t="shared" si="2180"/>
        <v>E397</v>
      </c>
      <c r="P6507" s="318"/>
      <c r="T6507" s="19" t="s">
        <v>4</v>
      </c>
    </row>
    <row r="6508" spans="1:20" outlineLevel="2" x14ac:dyDescent="0.25">
      <c r="A6508" s="345" t="s">
        <v>521</v>
      </c>
      <c r="B6508" s="345" t="str">
        <f t="shared" si="2178"/>
        <v>E3970 GEN CommEq, Fred 1/APC old-3</v>
      </c>
      <c r="C6508" s="345" t="s">
        <v>1230</v>
      </c>
      <c r="D6508" s="345"/>
      <c r="E6508" s="346">
        <v>43190</v>
      </c>
      <c r="F6508" s="347">
        <v>84251.67</v>
      </c>
      <c r="G6508" s="348" t="s">
        <v>4</v>
      </c>
      <c r="H6508" s="349">
        <v>1453</v>
      </c>
      <c r="I6508" s="347"/>
      <c r="J6508" s="348" t="str">
        <f t="shared" si="2161"/>
        <v>End of Life</v>
      </c>
      <c r="K6508" s="350">
        <f t="shared" si="2179"/>
        <v>0</v>
      </c>
      <c r="L6508" s="349">
        <f t="shared" si="2173"/>
        <v>-1453</v>
      </c>
      <c r="M6508" s="19" t="s">
        <v>1554</v>
      </c>
      <c r="O6508" s="32" t="str">
        <f t="shared" si="2180"/>
        <v>E397</v>
      </c>
      <c r="P6508" s="318"/>
      <c r="T6508" s="19" t="s">
        <v>4</v>
      </c>
    </row>
    <row r="6509" spans="1:20" outlineLevel="2" x14ac:dyDescent="0.25">
      <c r="A6509" s="345" t="s">
        <v>521</v>
      </c>
      <c r="B6509" s="345" t="str">
        <f t="shared" si="2178"/>
        <v>E3970 GEN CommEq, Fred 1/APC old-4</v>
      </c>
      <c r="C6509" s="345" t="s">
        <v>1230</v>
      </c>
      <c r="D6509" s="345"/>
      <c r="E6509" s="346">
        <v>43220</v>
      </c>
      <c r="F6509" s="347">
        <v>82799.05</v>
      </c>
      <c r="G6509" s="348" t="s">
        <v>4</v>
      </c>
      <c r="H6509" s="349">
        <v>1452.99</v>
      </c>
      <c r="I6509" s="347"/>
      <c r="J6509" s="348" t="str">
        <f t="shared" si="2161"/>
        <v>End of Life</v>
      </c>
      <c r="K6509" s="350">
        <f t="shared" si="2179"/>
        <v>0</v>
      </c>
      <c r="L6509" s="349">
        <f t="shared" si="2173"/>
        <v>-1452.99</v>
      </c>
      <c r="M6509" s="19" t="s">
        <v>1554</v>
      </c>
      <c r="O6509" s="32" t="str">
        <f t="shared" si="2180"/>
        <v>E397</v>
      </c>
      <c r="P6509" s="318"/>
      <c r="T6509" s="19" t="s">
        <v>4</v>
      </c>
    </row>
    <row r="6510" spans="1:20" outlineLevel="2" x14ac:dyDescent="0.25">
      <c r="A6510" s="345" t="s">
        <v>521</v>
      </c>
      <c r="B6510" s="345" t="str">
        <f t="shared" si="2178"/>
        <v>E3970 GEN CommEq, Fred 1/APC old-5</v>
      </c>
      <c r="C6510" s="345" t="s">
        <v>1230</v>
      </c>
      <c r="D6510" s="345"/>
      <c r="E6510" s="346">
        <v>43251</v>
      </c>
      <c r="F6510" s="347">
        <v>81346.44</v>
      </c>
      <c r="G6510" s="348" t="s">
        <v>4</v>
      </c>
      <c r="H6510" s="349">
        <v>1453</v>
      </c>
      <c r="I6510" s="347"/>
      <c r="J6510" s="348" t="str">
        <f t="shared" ref="J6510:J6573" si="2181">G6510</f>
        <v>End of Life</v>
      </c>
      <c r="K6510" s="350">
        <f t="shared" si="2179"/>
        <v>0</v>
      </c>
      <c r="L6510" s="349">
        <f t="shared" si="2173"/>
        <v>-1453</v>
      </c>
      <c r="M6510" s="19" t="s">
        <v>1554</v>
      </c>
      <c r="O6510" s="32" t="str">
        <f t="shared" si="2180"/>
        <v>E397</v>
      </c>
      <c r="P6510" s="318"/>
      <c r="T6510" s="19" t="s">
        <v>4</v>
      </c>
    </row>
    <row r="6511" spans="1:20" outlineLevel="2" x14ac:dyDescent="0.25">
      <c r="A6511" s="345" t="s">
        <v>521</v>
      </c>
      <c r="B6511" s="345" t="str">
        <f t="shared" si="2178"/>
        <v>E3970 GEN CommEq, Fred 1/APC old-6</v>
      </c>
      <c r="C6511" s="345" t="s">
        <v>1230</v>
      </c>
      <c r="D6511" s="345"/>
      <c r="E6511" s="346">
        <v>43281</v>
      </c>
      <c r="F6511" s="347">
        <v>79893.820000000007</v>
      </c>
      <c r="G6511" s="348" t="s">
        <v>4</v>
      </c>
      <c r="H6511" s="349">
        <v>1452.99</v>
      </c>
      <c r="I6511" s="347"/>
      <c r="J6511" s="348" t="str">
        <f t="shared" si="2181"/>
        <v>End of Life</v>
      </c>
      <c r="K6511" s="350">
        <f t="shared" si="2179"/>
        <v>0</v>
      </c>
      <c r="L6511" s="349">
        <f t="shared" si="2173"/>
        <v>-1452.99</v>
      </c>
      <c r="M6511" s="19" t="s">
        <v>1554</v>
      </c>
      <c r="O6511" s="32" t="str">
        <f t="shared" si="2180"/>
        <v>E397</v>
      </c>
      <c r="P6511" s="318"/>
      <c r="T6511" s="19" t="s">
        <v>4</v>
      </c>
    </row>
    <row r="6512" spans="1:20" outlineLevel="2" x14ac:dyDescent="0.25">
      <c r="A6512" s="345" t="s">
        <v>521</v>
      </c>
      <c r="B6512" s="345" t="str">
        <f t="shared" si="2178"/>
        <v>E3970 GEN CommEq, Fred 1/APC old-7</v>
      </c>
      <c r="C6512" s="345" t="s">
        <v>1230</v>
      </c>
      <c r="D6512" s="345"/>
      <c r="E6512" s="346">
        <v>43312</v>
      </c>
      <c r="F6512" s="347">
        <v>0.01</v>
      </c>
      <c r="G6512" s="348" t="s">
        <v>4</v>
      </c>
      <c r="H6512" s="349">
        <v>0</v>
      </c>
      <c r="I6512" s="347"/>
      <c r="J6512" s="348" t="str">
        <f t="shared" si="2181"/>
        <v>End of Life</v>
      </c>
      <c r="K6512" s="350">
        <f t="shared" si="2179"/>
        <v>0</v>
      </c>
      <c r="L6512" s="349">
        <f t="shared" si="2173"/>
        <v>0</v>
      </c>
      <c r="M6512" s="19" t="s">
        <v>1554</v>
      </c>
      <c r="O6512" s="32" t="str">
        <f t="shared" si="2180"/>
        <v>E397</v>
      </c>
      <c r="P6512" s="318"/>
      <c r="T6512" s="19" t="s">
        <v>4</v>
      </c>
    </row>
    <row r="6513" spans="1:20" outlineLevel="2" x14ac:dyDescent="0.25">
      <c r="A6513" s="345" t="s">
        <v>521</v>
      </c>
      <c r="B6513" s="345" t="str">
        <f t="shared" si="2178"/>
        <v>E3970 GEN CommEq, Fred 1/APC old-8</v>
      </c>
      <c r="C6513" s="345" t="s">
        <v>1230</v>
      </c>
      <c r="D6513" s="345"/>
      <c r="E6513" s="346">
        <v>43343</v>
      </c>
      <c r="F6513" s="347">
        <v>0.01</v>
      </c>
      <c r="G6513" s="348" t="s">
        <v>4</v>
      </c>
      <c r="H6513" s="349">
        <v>0</v>
      </c>
      <c r="I6513" s="347"/>
      <c r="J6513" s="348" t="str">
        <f t="shared" si="2181"/>
        <v>End of Life</v>
      </c>
      <c r="K6513" s="350">
        <f t="shared" si="2179"/>
        <v>0</v>
      </c>
      <c r="L6513" s="349">
        <f t="shared" si="2173"/>
        <v>0</v>
      </c>
      <c r="M6513" s="19" t="s">
        <v>1554</v>
      </c>
      <c r="O6513" s="32" t="str">
        <f t="shared" si="2180"/>
        <v>E397</v>
      </c>
      <c r="P6513" s="318"/>
      <c r="T6513" s="19" t="s">
        <v>4</v>
      </c>
    </row>
    <row r="6514" spans="1:20" outlineLevel="2" x14ac:dyDescent="0.25">
      <c r="A6514" s="345" t="s">
        <v>521</v>
      </c>
      <c r="B6514" s="345" t="str">
        <f t="shared" si="2178"/>
        <v>E3970 GEN CommEq, Fred 1/APC old-9</v>
      </c>
      <c r="C6514" s="345" t="s">
        <v>1230</v>
      </c>
      <c r="D6514" s="345"/>
      <c r="E6514" s="346">
        <v>43373</v>
      </c>
      <c r="F6514" s="347">
        <v>0.01</v>
      </c>
      <c r="G6514" s="348" t="s">
        <v>4</v>
      </c>
      <c r="H6514" s="349">
        <v>0</v>
      </c>
      <c r="I6514" s="347"/>
      <c r="J6514" s="348" t="str">
        <f t="shared" si="2181"/>
        <v>End of Life</v>
      </c>
      <c r="K6514" s="350">
        <f t="shared" si="2179"/>
        <v>0</v>
      </c>
      <c r="L6514" s="349">
        <f t="shared" si="2173"/>
        <v>0</v>
      </c>
      <c r="M6514" s="19" t="s">
        <v>1554</v>
      </c>
      <c r="O6514" s="32" t="str">
        <f t="shared" si="2180"/>
        <v>E397</v>
      </c>
      <c r="P6514" s="318"/>
      <c r="T6514" s="19" t="s">
        <v>4</v>
      </c>
    </row>
    <row r="6515" spans="1:20" outlineLevel="2" x14ac:dyDescent="0.25">
      <c r="A6515" s="345" t="s">
        <v>521</v>
      </c>
      <c r="B6515" s="345" t="str">
        <f t="shared" si="2178"/>
        <v>E3970 GEN CommEq, Fred 1/APC old-10</v>
      </c>
      <c r="C6515" s="345" t="s">
        <v>1230</v>
      </c>
      <c r="D6515" s="345"/>
      <c r="E6515" s="346">
        <v>43404</v>
      </c>
      <c r="F6515" s="347">
        <v>0.01</v>
      </c>
      <c r="G6515" s="348" t="s">
        <v>4</v>
      </c>
      <c r="H6515" s="349">
        <v>0</v>
      </c>
      <c r="I6515" s="347"/>
      <c r="J6515" s="348" t="str">
        <f t="shared" si="2181"/>
        <v>End of Life</v>
      </c>
      <c r="K6515" s="350">
        <f t="shared" si="2179"/>
        <v>0</v>
      </c>
      <c r="L6515" s="349">
        <f t="shared" si="2173"/>
        <v>0</v>
      </c>
      <c r="M6515" s="19" t="s">
        <v>1554</v>
      </c>
      <c r="O6515" s="32" t="str">
        <f t="shared" si="2180"/>
        <v>E397</v>
      </c>
      <c r="P6515" s="318"/>
      <c r="T6515" s="19" t="s">
        <v>4</v>
      </c>
    </row>
    <row r="6516" spans="1:20" outlineLevel="2" x14ac:dyDescent="0.25">
      <c r="A6516" s="345" t="s">
        <v>521</v>
      </c>
      <c r="B6516" s="345" t="str">
        <f t="shared" si="2178"/>
        <v>E3970 GEN CommEq, Fred 1/APC old-11</v>
      </c>
      <c r="C6516" s="345" t="s">
        <v>1230</v>
      </c>
      <c r="D6516" s="345"/>
      <c r="E6516" s="346">
        <v>43434</v>
      </c>
      <c r="F6516" s="347">
        <v>0.01</v>
      </c>
      <c r="G6516" s="348" t="s">
        <v>4</v>
      </c>
      <c r="H6516" s="349">
        <v>0</v>
      </c>
      <c r="I6516" s="347"/>
      <c r="J6516" s="348" t="str">
        <f t="shared" si="2181"/>
        <v>End of Life</v>
      </c>
      <c r="K6516" s="350">
        <f t="shared" si="2179"/>
        <v>0</v>
      </c>
      <c r="L6516" s="349">
        <f t="shared" si="2173"/>
        <v>0</v>
      </c>
      <c r="M6516" s="19" t="s">
        <v>1554</v>
      </c>
      <c r="O6516" s="32" t="str">
        <f t="shared" si="2180"/>
        <v>E397</v>
      </c>
      <c r="P6516" s="318"/>
      <c r="T6516" s="19" t="s">
        <v>4</v>
      </c>
    </row>
    <row r="6517" spans="1:20" outlineLevel="2" x14ac:dyDescent="0.25">
      <c r="A6517" s="345" t="s">
        <v>521</v>
      </c>
      <c r="B6517" s="345" t="str">
        <f t="shared" si="2178"/>
        <v>E3970 GEN CommEq, Fred 1/APC old-12</v>
      </c>
      <c r="C6517" s="345" t="s">
        <v>1230</v>
      </c>
      <c r="D6517" s="345"/>
      <c r="E6517" s="346">
        <v>43465</v>
      </c>
      <c r="F6517" s="347">
        <v>0</v>
      </c>
      <c r="G6517" s="348" t="s">
        <v>4</v>
      </c>
      <c r="H6517" s="349">
        <v>0</v>
      </c>
      <c r="I6517" s="347"/>
      <c r="J6517" s="348" t="str">
        <f t="shared" si="2181"/>
        <v>End of Life</v>
      </c>
      <c r="K6517" s="350">
        <f t="shared" si="2179"/>
        <v>0</v>
      </c>
      <c r="L6517" s="349">
        <f t="shared" si="2173"/>
        <v>0</v>
      </c>
      <c r="M6517" s="19" t="s">
        <v>1554</v>
      </c>
      <c r="O6517" s="32" t="str">
        <f t="shared" si="2180"/>
        <v>E397</v>
      </c>
      <c r="P6517" s="318"/>
      <c r="T6517" s="19" t="s">
        <v>4</v>
      </c>
    </row>
    <row r="6518" spans="1:20" s="19" customFormat="1" ht="15.75" outlineLevel="1" thickBot="1" x14ac:dyDescent="0.3">
      <c r="A6518" s="44" t="s">
        <v>1124</v>
      </c>
      <c r="B6518" s="32"/>
      <c r="C6518" s="40" t="s">
        <v>1237</v>
      </c>
      <c r="D6518" s="32"/>
      <c r="E6518" s="104" t="s">
        <v>1266</v>
      </c>
      <c r="F6518" s="34"/>
      <c r="G6518" s="32"/>
      <c r="H6518" s="41">
        <f>SUBTOTAL(9,H6506:H6517)</f>
        <v>8717.9599999999991</v>
      </c>
      <c r="I6518" s="34"/>
      <c r="J6518" s="32">
        <f t="shared" si="2181"/>
        <v>0</v>
      </c>
      <c r="K6518" s="41">
        <f>SUBTOTAL(9,K6506:K6517)</f>
        <v>0</v>
      </c>
      <c r="L6518" s="41">
        <f t="shared" si="2173"/>
        <v>-8717.9599999999991</v>
      </c>
      <c r="O6518" s="32" t="str">
        <f>LEFT(A6518,5)</f>
        <v>E3970</v>
      </c>
      <c r="P6518" s="318">
        <f>-L6518/2</f>
        <v>4358.9799999999996</v>
      </c>
    </row>
    <row r="6519" spans="1:20" ht="15.75" outlineLevel="2" thickTop="1" x14ac:dyDescent="0.25">
      <c r="A6519" t="s">
        <v>522</v>
      </c>
      <c r="B6519" t="str">
        <f t="shared" ref="B6519:B6530" si="2182">CONCATENATE(A6519,"-",MONTH(E6519))</f>
        <v>E3970 GEN CommEq, Frederickson-1</v>
      </c>
      <c r="C6519" s="19" t="s">
        <v>1230</v>
      </c>
      <c r="E6519" s="27">
        <v>43131</v>
      </c>
      <c r="F6519" s="249">
        <v>556689.61</v>
      </c>
      <c r="G6519" s="67">
        <v>6.6699999999999995E-2</v>
      </c>
      <c r="H6519" s="250">
        <v>3094.27</v>
      </c>
      <c r="I6519" s="249">
        <f t="shared" ref="I6519:I6530" si="2183">VLOOKUP(CONCATENATE(A6519,"-12"),$B$6:$F$7816,5,FALSE)</f>
        <v>556689.61</v>
      </c>
      <c r="J6519" s="67">
        <f t="shared" si="2181"/>
        <v>6.6699999999999995E-2</v>
      </c>
      <c r="K6519" s="259">
        <f t="shared" ref="K6519:K6530" si="2184">I6519*J6519/12</f>
        <v>3094.2664155833331</v>
      </c>
      <c r="L6519" s="250">
        <f t="shared" si="2173"/>
        <v>0</v>
      </c>
      <c r="M6519" s="19" t="s">
        <v>1260</v>
      </c>
      <c r="O6519" s="32" t="str">
        <f t="shared" ref="O6519:O6530" si="2185">LEFT(A6519,4)</f>
        <v>E397</v>
      </c>
      <c r="P6519" s="318"/>
      <c r="T6519" s="19" t="s">
        <v>1260</v>
      </c>
    </row>
    <row r="6520" spans="1:20" outlineLevel="2" x14ac:dyDescent="0.25">
      <c r="A6520" t="s">
        <v>522</v>
      </c>
      <c r="B6520" t="str">
        <f t="shared" si="2182"/>
        <v>E3970 GEN CommEq, Frederickson-2</v>
      </c>
      <c r="C6520" s="19" t="s">
        <v>1230</v>
      </c>
      <c r="E6520" s="27">
        <v>43159</v>
      </c>
      <c r="F6520" s="249">
        <v>556689.61</v>
      </c>
      <c r="G6520" s="67">
        <v>6.6699999999999995E-2</v>
      </c>
      <c r="H6520" s="250">
        <v>3094.27</v>
      </c>
      <c r="I6520" s="249">
        <f t="shared" si="2183"/>
        <v>556689.61</v>
      </c>
      <c r="J6520" s="67">
        <f t="shared" si="2181"/>
        <v>6.6699999999999995E-2</v>
      </c>
      <c r="K6520" s="259">
        <f t="shared" si="2184"/>
        <v>3094.2664155833331</v>
      </c>
      <c r="L6520" s="250">
        <f t="shared" si="2173"/>
        <v>0</v>
      </c>
      <c r="M6520" s="19" t="s">
        <v>1260</v>
      </c>
      <c r="O6520" s="32" t="str">
        <f t="shared" si="2185"/>
        <v>E397</v>
      </c>
      <c r="P6520" s="318"/>
      <c r="T6520" s="19" t="s">
        <v>1260</v>
      </c>
    </row>
    <row r="6521" spans="1:20" outlineLevel="2" x14ac:dyDescent="0.25">
      <c r="A6521" t="s">
        <v>522</v>
      </c>
      <c r="B6521" t="str">
        <f t="shared" si="2182"/>
        <v>E3970 GEN CommEq, Frederickson-3</v>
      </c>
      <c r="C6521" s="19" t="s">
        <v>1230</v>
      </c>
      <c r="E6521" s="27">
        <v>43190</v>
      </c>
      <c r="F6521" s="249">
        <v>556689.61</v>
      </c>
      <c r="G6521" s="67">
        <v>6.6699999999999995E-2</v>
      </c>
      <c r="H6521" s="250">
        <v>3094.27</v>
      </c>
      <c r="I6521" s="249">
        <f t="shared" si="2183"/>
        <v>556689.61</v>
      </c>
      <c r="J6521" s="67">
        <f t="shared" si="2181"/>
        <v>6.6699999999999995E-2</v>
      </c>
      <c r="K6521" s="259">
        <f t="shared" si="2184"/>
        <v>3094.2664155833331</v>
      </c>
      <c r="L6521" s="250">
        <f t="shared" si="2173"/>
        <v>0</v>
      </c>
      <c r="M6521" s="19" t="s">
        <v>1260</v>
      </c>
      <c r="O6521" s="32" t="str">
        <f t="shared" si="2185"/>
        <v>E397</v>
      </c>
      <c r="P6521" s="318"/>
      <c r="T6521" s="19" t="s">
        <v>1260</v>
      </c>
    </row>
    <row r="6522" spans="1:20" outlineLevel="2" x14ac:dyDescent="0.25">
      <c r="A6522" t="s">
        <v>522</v>
      </c>
      <c r="B6522" t="str">
        <f t="shared" si="2182"/>
        <v>E3970 GEN CommEq, Frederickson-4</v>
      </c>
      <c r="C6522" s="19" t="s">
        <v>1230</v>
      </c>
      <c r="E6522" s="27">
        <v>43220</v>
      </c>
      <c r="F6522" s="249">
        <v>556689.61</v>
      </c>
      <c r="G6522" s="67">
        <v>6.6699999999999995E-2</v>
      </c>
      <c r="H6522" s="250">
        <v>3094.27</v>
      </c>
      <c r="I6522" s="249">
        <f t="shared" si="2183"/>
        <v>556689.61</v>
      </c>
      <c r="J6522" s="67">
        <f t="shared" si="2181"/>
        <v>6.6699999999999995E-2</v>
      </c>
      <c r="K6522" s="259">
        <f t="shared" si="2184"/>
        <v>3094.2664155833331</v>
      </c>
      <c r="L6522" s="250">
        <f t="shared" si="2173"/>
        <v>0</v>
      </c>
      <c r="M6522" s="19" t="s">
        <v>1260</v>
      </c>
      <c r="O6522" s="32" t="str">
        <f t="shared" si="2185"/>
        <v>E397</v>
      </c>
      <c r="P6522" s="318"/>
      <c r="T6522" s="19" t="s">
        <v>1260</v>
      </c>
    </row>
    <row r="6523" spans="1:20" outlineLevel="2" x14ac:dyDescent="0.25">
      <c r="A6523" t="s">
        <v>522</v>
      </c>
      <c r="B6523" t="str">
        <f t="shared" si="2182"/>
        <v>E3970 GEN CommEq, Frederickson-5</v>
      </c>
      <c r="C6523" s="19" t="s">
        <v>1230</v>
      </c>
      <c r="E6523" s="27">
        <v>43251</v>
      </c>
      <c r="F6523" s="249">
        <v>556689.61</v>
      </c>
      <c r="G6523" s="67">
        <v>6.6699999999999995E-2</v>
      </c>
      <c r="H6523" s="250">
        <v>3094.27</v>
      </c>
      <c r="I6523" s="249">
        <f t="shared" si="2183"/>
        <v>556689.61</v>
      </c>
      <c r="J6523" s="67">
        <f t="shared" si="2181"/>
        <v>6.6699999999999995E-2</v>
      </c>
      <c r="K6523" s="259">
        <f t="shared" si="2184"/>
        <v>3094.2664155833331</v>
      </c>
      <c r="L6523" s="250">
        <f t="shared" si="2173"/>
        <v>0</v>
      </c>
      <c r="M6523" s="19" t="s">
        <v>1260</v>
      </c>
      <c r="O6523" s="32" t="str">
        <f t="shared" si="2185"/>
        <v>E397</v>
      </c>
      <c r="P6523" s="318"/>
      <c r="T6523" s="19" t="s">
        <v>1260</v>
      </c>
    </row>
    <row r="6524" spans="1:20" outlineLevel="2" x14ac:dyDescent="0.25">
      <c r="A6524" t="s">
        <v>522</v>
      </c>
      <c r="B6524" t="str">
        <f t="shared" si="2182"/>
        <v>E3970 GEN CommEq, Frederickson-6</v>
      </c>
      <c r="C6524" s="19" t="s">
        <v>1230</v>
      </c>
      <c r="E6524" s="27">
        <v>43281</v>
      </c>
      <c r="F6524" s="249">
        <v>556689.61</v>
      </c>
      <c r="G6524" s="67">
        <v>6.6699999999999995E-2</v>
      </c>
      <c r="H6524" s="250">
        <v>3094.27</v>
      </c>
      <c r="I6524" s="249">
        <f t="shared" si="2183"/>
        <v>556689.61</v>
      </c>
      <c r="J6524" s="67">
        <f t="shared" si="2181"/>
        <v>6.6699999999999995E-2</v>
      </c>
      <c r="K6524" s="259">
        <f t="shared" si="2184"/>
        <v>3094.2664155833331</v>
      </c>
      <c r="L6524" s="250">
        <f t="shared" si="2173"/>
        <v>0</v>
      </c>
      <c r="M6524" s="19" t="s">
        <v>1260</v>
      </c>
      <c r="O6524" s="32" t="str">
        <f t="shared" si="2185"/>
        <v>E397</v>
      </c>
      <c r="P6524" s="318"/>
      <c r="T6524" s="19" t="s">
        <v>1260</v>
      </c>
    </row>
    <row r="6525" spans="1:20" outlineLevel="2" x14ac:dyDescent="0.25">
      <c r="A6525" t="s">
        <v>522</v>
      </c>
      <c r="B6525" t="str">
        <f t="shared" si="2182"/>
        <v>E3970 GEN CommEq, Frederickson-7</v>
      </c>
      <c r="C6525" s="19" t="s">
        <v>1230</v>
      </c>
      <c r="E6525" s="27">
        <v>43312</v>
      </c>
      <c r="F6525" s="249">
        <v>556689.61</v>
      </c>
      <c r="G6525" s="67">
        <v>6.6699999999999995E-2</v>
      </c>
      <c r="H6525" s="250">
        <v>3094.27</v>
      </c>
      <c r="I6525" s="249">
        <f t="shared" si="2183"/>
        <v>556689.61</v>
      </c>
      <c r="J6525" s="67">
        <f t="shared" si="2181"/>
        <v>6.6699999999999995E-2</v>
      </c>
      <c r="K6525" s="259">
        <f t="shared" si="2184"/>
        <v>3094.2664155833331</v>
      </c>
      <c r="L6525" s="250">
        <f t="shared" si="2173"/>
        <v>0</v>
      </c>
      <c r="M6525" s="19" t="s">
        <v>1260</v>
      </c>
      <c r="O6525" s="32" t="str">
        <f t="shared" si="2185"/>
        <v>E397</v>
      </c>
      <c r="P6525" s="318"/>
      <c r="T6525" s="19" t="s">
        <v>1260</v>
      </c>
    </row>
    <row r="6526" spans="1:20" outlineLevel="2" x14ac:dyDescent="0.25">
      <c r="A6526" t="s">
        <v>522</v>
      </c>
      <c r="B6526" t="str">
        <f t="shared" si="2182"/>
        <v>E3970 GEN CommEq, Frederickson-8</v>
      </c>
      <c r="C6526" s="19" t="s">
        <v>1230</v>
      </c>
      <c r="E6526" s="27">
        <v>43343</v>
      </c>
      <c r="F6526" s="249">
        <v>556689.61</v>
      </c>
      <c r="G6526" s="67">
        <v>6.6699999999999995E-2</v>
      </c>
      <c r="H6526" s="250">
        <v>3094.27</v>
      </c>
      <c r="I6526" s="249">
        <f t="shared" si="2183"/>
        <v>556689.61</v>
      </c>
      <c r="J6526" s="67">
        <f t="shared" si="2181"/>
        <v>6.6699999999999995E-2</v>
      </c>
      <c r="K6526" s="259">
        <f t="shared" si="2184"/>
        <v>3094.2664155833331</v>
      </c>
      <c r="L6526" s="250">
        <f t="shared" si="2173"/>
        <v>0</v>
      </c>
      <c r="M6526" s="19" t="s">
        <v>1260</v>
      </c>
      <c r="O6526" s="32" t="str">
        <f t="shared" si="2185"/>
        <v>E397</v>
      </c>
      <c r="P6526" s="318"/>
      <c r="T6526" s="19" t="s">
        <v>1260</v>
      </c>
    </row>
    <row r="6527" spans="1:20" outlineLevel="2" x14ac:dyDescent="0.25">
      <c r="A6527" t="s">
        <v>522</v>
      </c>
      <c r="B6527" t="str">
        <f t="shared" si="2182"/>
        <v>E3970 GEN CommEq, Frederickson-9</v>
      </c>
      <c r="C6527" s="19" t="s">
        <v>1230</v>
      </c>
      <c r="E6527" s="27">
        <v>43373</v>
      </c>
      <c r="F6527" s="249">
        <v>556689.61</v>
      </c>
      <c r="G6527" s="67">
        <v>6.6699999999999995E-2</v>
      </c>
      <c r="H6527" s="250">
        <v>3094.27</v>
      </c>
      <c r="I6527" s="249">
        <f t="shared" si="2183"/>
        <v>556689.61</v>
      </c>
      <c r="J6527" s="67">
        <f t="shared" si="2181"/>
        <v>6.6699999999999995E-2</v>
      </c>
      <c r="K6527" s="259">
        <f t="shared" si="2184"/>
        <v>3094.2664155833331</v>
      </c>
      <c r="L6527" s="250">
        <f t="shared" si="2173"/>
        <v>0</v>
      </c>
      <c r="M6527" s="19" t="s">
        <v>1260</v>
      </c>
      <c r="O6527" s="32" t="str">
        <f t="shared" si="2185"/>
        <v>E397</v>
      </c>
      <c r="P6527" s="318"/>
      <c r="T6527" s="19" t="s">
        <v>1260</v>
      </c>
    </row>
    <row r="6528" spans="1:20" outlineLevel="2" x14ac:dyDescent="0.25">
      <c r="A6528" t="s">
        <v>522</v>
      </c>
      <c r="B6528" t="str">
        <f t="shared" si="2182"/>
        <v>E3970 GEN CommEq, Frederickson-10</v>
      </c>
      <c r="C6528" s="19" t="s">
        <v>1230</v>
      </c>
      <c r="E6528" s="27">
        <v>43404</v>
      </c>
      <c r="F6528" s="249">
        <v>556689.61</v>
      </c>
      <c r="G6528" s="67">
        <v>6.6699999999999995E-2</v>
      </c>
      <c r="H6528" s="250">
        <v>3094.27</v>
      </c>
      <c r="I6528" s="249">
        <f t="shared" si="2183"/>
        <v>556689.61</v>
      </c>
      <c r="J6528" s="67">
        <f t="shared" si="2181"/>
        <v>6.6699999999999995E-2</v>
      </c>
      <c r="K6528" s="259">
        <f t="shared" si="2184"/>
        <v>3094.2664155833331</v>
      </c>
      <c r="L6528" s="250">
        <f t="shared" si="2173"/>
        <v>0</v>
      </c>
      <c r="M6528" s="19" t="s">
        <v>1260</v>
      </c>
      <c r="O6528" s="32" t="str">
        <f t="shared" si="2185"/>
        <v>E397</v>
      </c>
      <c r="P6528" s="318"/>
      <c r="T6528" s="19" t="s">
        <v>1260</v>
      </c>
    </row>
    <row r="6529" spans="1:20" outlineLevel="2" x14ac:dyDescent="0.25">
      <c r="A6529" t="s">
        <v>522</v>
      </c>
      <c r="B6529" t="str">
        <f t="shared" si="2182"/>
        <v>E3970 GEN CommEq, Frederickson-11</v>
      </c>
      <c r="C6529" s="19" t="s">
        <v>1230</v>
      </c>
      <c r="E6529" s="27">
        <v>43434</v>
      </c>
      <c r="F6529" s="249">
        <v>556689.61</v>
      </c>
      <c r="G6529" s="67">
        <v>6.6699999999999995E-2</v>
      </c>
      <c r="H6529" s="250">
        <v>3094.27</v>
      </c>
      <c r="I6529" s="249">
        <f t="shared" si="2183"/>
        <v>556689.61</v>
      </c>
      <c r="J6529" s="67">
        <f t="shared" si="2181"/>
        <v>6.6699999999999995E-2</v>
      </c>
      <c r="K6529" s="259">
        <f t="shared" si="2184"/>
        <v>3094.2664155833331</v>
      </c>
      <c r="L6529" s="250">
        <f t="shared" si="2173"/>
        <v>0</v>
      </c>
      <c r="M6529" s="19" t="s">
        <v>1260</v>
      </c>
      <c r="O6529" s="32" t="str">
        <f t="shared" si="2185"/>
        <v>E397</v>
      </c>
      <c r="P6529" s="318"/>
      <c r="T6529" s="19" t="s">
        <v>1260</v>
      </c>
    </row>
    <row r="6530" spans="1:20" outlineLevel="2" x14ac:dyDescent="0.25">
      <c r="A6530" t="s">
        <v>522</v>
      </c>
      <c r="B6530" t="str">
        <f t="shared" si="2182"/>
        <v>E3970 GEN CommEq, Frederickson-12</v>
      </c>
      <c r="C6530" s="19" t="s">
        <v>1230</v>
      </c>
      <c r="E6530" s="27">
        <v>43465</v>
      </c>
      <c r="F6530" s="249">
        <v>556689.61</v>
      </c>
      <c r="G6530" s="67">
        <v>6.6699999999999995E-2</v>
      </c>
      <c r="H6530" s="250">
        <v>3094.27</v>
      </c>
      <c r="I6530" s="249">
        <f t="shared" si="2183"/>
        <v>556689.61</v>
      </c>
      <c r="J6530" s="67">
        <f t="shared" si="2181"/>
        <v>6.6699999999999995E-2</v>
      </c>
      <c r="K6530" s="259">
        <f t="shared" si="2184"/>
        <v>3094.2664155833331</v>
      </c>
      <c r="L6530" s="250">
        <f t="shared" si="2173"/>
        <v>0</v>
      </c>
      <c r="M6530" s="19" t="s">
        <v>1260</v>
      </c>
      <c r="O6530" s="32" t="str">
        <f t="shared" si="2185"/>
        <v>E397</v>
      </c>
      <c r="P6530" s="318"/>
      <c r="T6530" s="19" t="s">
        <v>1260</v>
      </c>
    </row>
    <row r="6531" spans="1:20" s="19" customFormat="1" ht="15.75" outlineLevel="1" thickBot="1" x14ac:dyDescent="0.3">
      <c r="A6531" s="28" t="s">
        <v>1125</v>
      </c>
      <c r="C6531" s="20" t="s">
        <v>1237</v>
      </c>
      <c r="E6531" s="104" t="s">
        <v>1266</v>
      </c>
      <c r="F6531" s="29"/>
      <c r="G6531" s="30"/>
      <c r="H6531" s="41">
        <f>SUBTOTAL(9,H6519:H6530)</f>
        <v>37131.24</v>
      </c>
      <c r="I6531" s="29"/>
      <c r="J6531" s="30">
        <f t="shared" si="2181"/>
        <v>0</v>
      </c>
      <c r="K6531" s="41">
        <f>SUBTOTAL(9,K6519:K6530)</f>
        <v>37131.196986999996</v>
      </c>
      <c r="L6531" s="41">
        <f t="shared" si="2173"/>
        <v>-0.04</v>
      </c>
      <c r="O6531" s="32" t="str">
        <f>LEFT(A6531,5)</f>
        <v>E3970</v>
      </c>
      <c r="P6531" s="318">
        <f>-L6531/2</f>
        <v>0.02</v>
      </c>
    </row>
    <row r="6532" spans="1:20" ht="15.75" outlineLevel="2" thickTop="1" x14ac:dyDescent="0.25">
      <c r="A6532" s="345" t="s">
        <v>523</v>
      </c>
      <c r="B6532" s="345" t="str">
        <f t="shared" ref="B6532:B6543" si="2186">CONCATENATE(A6532,"-",MONTH(E6532))</f>
        <v>E3970 GEN CommEq, GLD OP old-1</v>
      </c>
      <c r="C6532" s="345" t="s">
        <v>1230</v>
      </c>
      <c r="D6532" s="345"/>
      <c r="E6532" s="346">
        <v>43131</v>
      </c>
      <c r="F6532" s="347">
        <v>3743.01</v>
      </c>
      <c r="G6532" s="348" t="s">
        <v>4</v>
      </c>
      <c r="H6532" s="349">
        <v>62.38</v>
      </c>
      <c r="I6532" s="347"/>
      <c r="J6532" s="348" t="str">
        <f t="shared" si="2181"/>
        <v>End of Life</v>
      </c>
      <c r="K6532" s="350">
        <f t="shared" ref="K6532:K6543" si="2187">$H$6543</f>
        <v>0</v>
      </c>
      <c r="L6532" s="349">
        <f t="shared" si="2173"/>
        <v>-62.38</v>
      </c>
      <c r="M6532" s="19" t="s">
        <v>1554</v>
      </c>
      <c r="O6532" s="32" t="str">
        <f t="shared" ref="O6532:O6543" si="2188">LEFT(A6532,4)</f>
        <v>E397</v>
      </c>
      <c r="P6532" s="318"/>
      <c r="T6532" s="19" t="s">
        <v>4</v>
      </c>
    </row>
    <row r="6533" spans="1:20" outlineLevel="2" x14ac:dyDescent="0.25">
      <c r="A6533" s="345" t="s">
        <v>523</v>
      </c>
      <c r="B6533" s="345" t="str">
        <f t="shared" si="2186"/>
        <v>E3970 GEN CommEq, GLD OP old-2</v>
      </c>
      <c r="C6533" s="345" t="s">
        <v>1230</v>
      </c>
      <c r="D6533" s="345"/>
      <c r="E6533" s="346">
        <v>43159</v>
      </c>
      <c r="F6533" s="347">
        <v>3680.63</v>
      </c>
      <c r="G6533" s="348" t="s">
        <v>4</v>
      </c>
      <c r="H6533" s="349">
        <v>62.38</v>
      </c>
      <c r="I6533" s="347"/>
      <c r="J6533" s="348" t="str">
        <f t="shared" si="2181"/>
        <v>End of Life</v>
      </c>
      <c r="K6533" s="350">
        <f t="shared" si="2187"/>
        <v>0</v>
      </c>
      <c r="L6533" s="349">
        <f t="shared" si="2173"/>
        <v>-62.38</v>
      </c>
      <c r="M6533" s="19" t="s">
        <v>1554</v>
      </c>
      <c r="O6533" s="32" t="str">
        <f t="shared" si="2188"/>
        <v>E397</v>
      </c>
      <c r="P6533" s="318"/>
      <c r="T6533" s="19" t="s">
        <v>4</v>
      </c>
    </row>
    <row r="6534" spans="1:20" outlineLevel="2" x14ac:dyDescent="0.25">
      <c r="A6534" s="345" t="s">
        <v>523</v>
      </c>
      <c r="B6534" s="345" t="str">
        <f t="shared" si="2186"/>
        <v>E3970 GEN CommEq, GLD OP old-3</v>
      </c>
      <c r="C6534" s="345" t="s">
        <v>1230</v>
      </c>
      <c r="D6534" s="345"/>
      <c r="E6534" s="346">
        <v>43190</v>
      </c>
      <c r="F6534" s="347">
        <v>3618.25</v>
      </c>
      <c r="G6534" s="348" t="s">
        <v>4</v>
      </c>
      <c r="H6534" s="349">
        <v>62.38</v>
      </c>
      <c r="I6534" s="347"/>
      <c r="J6534" s="348" t="str">
        <f t="shared" si="2181"/>
        <v>End of Life</v>
      </c>
      <c r="K6534" s="350">
        <f t="shared" si="2187"/>
        <v>0</v>
      </c>
      <c r="L6534" s="349">
        <f t="shared" si="2173"/>
        <v>-62.38</v>
      </c>
      <c r="M6534" s="19" t="s">
        <v>1554</v>
      </c>
      <c r="O6534" s="32" t="str">
        <f t="shared" si="2188"/>
        <v>E397</v>
      </c>
      <c r="P6534" s="318"/>
      <c r="T6534" s="19" t="s">
        <v>4</v>
      </c>
    </row>
    <row r="6535" spans="1:20" outlineLevel="2" x14ac:dyDescent="0.25">
      <c r="A6535" s="345" t="s">
        <v>523</v>
      </c>
      <c r="B6535" s="345" t="str">
        <f t="shared" si="2186"/>
        <v>E3970 GEN CommEq, GLD OP old-4</v>
      </c>
      <c r="C6535" s="345" t="s">
        <v>1230</v>
      </c>
      <c r="D6535" s="345"/>
      <c r="E6535" s="346">
        <v>43220</v>
      </c>
      <c r="F6535" s="347">
        <v>3555.87</v>
      </c>
      <c r="G6535" s="348" t="s">
        <v>4</v>
      </c>
      <c r="H6535" s="349">
        <v>62.38</v>
      </c>
      <c r="I6535" s="347"/>
      <c r="J6535" s="348" t="str">
        <f t="shared" si="2181"/>
        <v>End of Life</v>
      </c>
      <c r="K6535" s="350">
        <f t="shared" si="2187"/>
        <v>0</v>
      </c>
      <c r="L6535" s="349">
        <f t="shared" si="2173"/>
        <v>-62.38</v>
      </c>
      <c r="M6535" s="19" t="s">
        <v>1554</v>
      </c>
      <c r="O6535" s="32" t="str">
        <f t="shared" si="2188"/>
        <v>E397</v>
      </c>
      <c r="P6535" s="318"/>
      <c r="T6535" s="19" t="s">
        <v>4</v>
      </c>
    </row>
    <row r="6536" spans="1:20" outlineLevel="2" x14ac:dyDescent="0.25">
      <c r="A6536" s="345" t="s">
        <v>523</v>
      </c>
      <c r="B6536" s="345" t="str">
        <f t="shared" si="2186"/>
        <v>E3970 GEN CommEq, GLD OP old-5</v>
      </c>
      <c r="C6536" s="345" t="s">
        <v>1230</v>
      </c>
      <c r="D6536" s="345"/>
      <c r="E6536" s="346">
        <v>43251</v>
      </c>
      <c r="F6536" s="347">
        <v>3493.49</v>
      </c>
      <c r="G6536" s="348" t="s">
        <v>4</v>
      </c>
      <c r="H6536" s="349">
        <v>62.38</v>
      </c>
      <c r="I6536" s="347"/>
      <c r="J6536" s="348" t="str">
        <f t="shared" si="2181"/>
        <v>End of Life</v>
      </c>
      <c r="K6536" s="350">
        <f t="shared" si="2187"/>
        <v>0</v>
      </c>
      <c r="L6536" s="349">
        <f t="shared" si="2173"/>
        <v>-62.38</v>
      </c>
      <c r="M6536" s="19" t="s">
        <v>1554</v>
      </c>
      <c r="O6536" s="32" t="str">
        <f t="shared" si="2188"/>
        <v>E397</v>
      </c>
      <c r="P6536" s="318"/>
      <c r="T6536" s="19" t="s">
        <v>4</v>
      </c>
    </row>
    <row r="6537" spans="1:20" outlineLevel="2" x14ac:dyDescent="0.25">
      <c r="A6537" s="345" t="s">
        <v>523</v>
      </c>
      <c r="B6537" s="345" t="str">
        <f t="shared" si="2186"/>
        <v>E3970 GEN CommEq, GLD OP old-6</v>
      </c>
      <c r="C6537" s="345" t="s">
        <v>1230</v>
      </c>
      <c r="D6537" s="345"/>
      <c r="E6537" s="346">
        <v>43281</v>
      </c>
      <c r="F6537" s="347">
        <v>3431.11</v>
      </c>
      <c r="G6537" s="348" t="s">
        <v>4</v>
      </c>
      <c r="H6537" s="349">
        <v>62.38</v>
      </c>
      <c r="I6537" s="347"/>
      <c r="J6537" s="348" t="str">
        <f t="shared" si="2181"/>
        <v>End of Life</v>
      </c>
      <c r="K6537" s="350">
        <f t="shared" si="2187"/>
        <v>0</v>
      </c>
      <c r="L6537" s="349">
        <f t="shared" si="2173"/>
        <v>-62.38</v>
      </c>
      <c r="M6537" s="19" t="s">
        <v>1554</v>
      </c>
      <c r="O6537" s="32" t="str">
        <f t="shared" si="2188"/>
        <v>E397</v>
      </c>
      <c r="P6537" s="318"/>
      <c r="T6537" s="19" t="s">
        <v>4</v>
      </c>
    </row>
    <row r="6538" spans="1:20" outlineLevel="2" x14ac:dyDescent="0.25">
      <c r="A6538" s="345" t="s">
        <v>523</v>
      </c>
      <c r="B6538" s="345" t="str">
        <f t="shared" si="2186"/>
        <v>E3970 GEN CommEq, GLD OP old-7</v>
      </c>
      <c r="C6538" s="345" t="s">
        <v>1230</v>
      </c>
      <c r="D6538" s="345"/>
      <c r="E6538" s="346">
        <v>43312</v>
      </c>
      <c r="F6538" s="347">
        <v>0</v>
      </c>
      <c r="G6538" s="348" t="s">
        <v>4</v>
      </c>
      <c r="H6538" s="349">
        <v>0</v>
      </c>
      <c r="I6538" s="347"/>
      <c r="J6538" s="348" t="str">
        <f t="shared" si="2181"/>
        <v>End of Life</v>
      </c>
      <c r="K6538" s="350">
        <f t="shared" si="2187"/>
        <v>0</v>
      </c>
      <c r="L6538" s="349">
        <f t="shared" si="2173"/>
        <v>0</v>
      </c>
      <c r="M6538" s="19" t="s">
        <v>1554</v>
      </c>
      <c r="O6538" s="32" t="str">
        <f t="shared" si="2188"/>
        <v>E397</v>
      </c>
      <c r="P6538" s="318"/>
      <c r="T6538" s="19" t="s">
        <v>4</v>
      </c>
    </row>
    <row r="6539" spans="1:20" outlineLevel="2" x14ac:dyDescent="0.25">
      <c r="A6539" s="345" t="s">
        <v>523</v>
      </c>
      <c r="B6539" s="345" t="str">
        <f t="shared" si="2186"/>
        <v>E3970 GEN CommEq, GLD OP old-8</v>
      </c>
      <c r="C6539" s="345" t="s">
        <v>1230</v>
      </c>
      <c r="D6539" s="345"/>
      <c r="E6539" s="346">
        <v>43343</v>
      </c>
      <c r="F6539" s="347">
        <v>0</v>
      </c>
      <c r="G6539" s="348" t="s">
        <v>4</v>
      </c>
      <c r="H6539" s="349">
        <v>0</v>
      </c>
      <c r="I6539" s="347"/>
      <c r="J6539" s="348" t="str">
        <f t="shared" si="2181"/>
        <v>End of Life</v>
      </c>
      <c r="K6539" s="350">
        <f t="shared" si="2187"/>
        <v>0</v>
      </c>
      <c r="L6539" s="349">
        <f t="shared" si="2173"/>
        <v>0</v>
      </c>
      <c r="M6539" s="19" t="s">
        <v>1554</v>
      </c>
      <c r="O6539" s="32" t="str">
        <f t="shared" si="2188"/>
        <v>E397</v>
      </c>
      <c r="P6539" s="318"/>
      <c r="T6539" s="19" t="s">
        <v>4</v>
      </c>
    </row>
    <row r="6540" spans="1:20" outlineLevel="2" x14ac:dyDescent="0.25">
      <c r="A6540" s="345" t="s">
        <v>523</v>
      </c>
      <c r="B6540" s="345" t="str">
        <f t="shared" si="2186"/>
        <v>E3970 GEN CommEq, GLD OP old-9</v>
      </c>
      <c r="C6540" s="345" t="s">
        <v>1230</v>
      </c>
      <c r="D6540" s="345"/>
      <c r="E6540" s="346">
        <v>43373</v>
      </c>
      <c r="F6540" s="347">
        <v>0</v>
      </c>
      <c r="G6540" s="348" t="s">
        <v>4</v>
      </c>
      <c r="H6540" s="349">
        <v>0</v>
      </c>
      <c r="I6540" s="347"/>
      <c r="J6540" s="348" t="str">
        <f t="shared" si="2181"/>
        <v>End of Life</v>
      </c>
      <c r="K6540" s="350">
        <f t="shared" si="2187"/>
        <v>0</v>
      </c>
      <c r="L6540" s="349">
        <f t="shared" si="2173"/>
        <v>0</v>
      </c>
      <c r="M6540" s="19" t="s">
        <v>1554</v>
      </c>
      <c r="O6540" s="32" t="str">
        <f t="shared" si="2188"/>
        <v>E397</v>
      </c>
      <c r="P6540" s="318"/>
      <c r="T6540" s="19" t="s">
        <v>4</v>
      </c>
    </row>
    <row r="6541" spans="1:20" outlineLevel="2" x14ac:dyDescent="0.25">
      <c r="A6541" s="345" t="s">
        <v>523</v>
      </c>
      <c r="B6541" s="345" t="str">
        <f t="shared" si="2186"/>
        <v>E3970 GEN CommEq, GLD OP old-10</v>
      </c>
      <c r="C6541" s="345" t="s">
        <v>1230</v>
      </c>
      <c r="D6541" s="345"/>
      <c r="E6541" s="346">
        <v>43404</v>
      </c>
      <c r="F6541" s="347">
        <v>0</v>
      </c>
      <c r="G6541" s="348" t="s">
        <v>4</v>
      </c>
      <c r="H6541" s="349">
        <v>0</v>
      </c>
      <c r="I6541" s="347"/>
      <c r="J6541" s="348" t="str">
        <f t="shared" si="2181"/>
        <v>End of Life</v>
      </c>
      <c r="K6541" s="350">
        <f t="shared" si="2187"/>
        <v>0</v>
      </c>
      <c r="L6541" s="349">
        <f t="shared" si="2173"/>
        <v>0</v>
      </c>
      <c r="M6541" s="19" t="s">
        <v>1554</v>
      </c>
      <c r="O6541" s="32" t="str">
        <f t="shared" si="2188"/>
        <v>E397</v>
      </c>
      <c r="P6541" s="318"/>
      <c r="T6541" s="19" t="s">
        <v>4</v>
      </c>
    </row>
    <row r="6542" spans="1:20" outlineLevel="2" x14ac:dyDescent="0.25">
      <c r="A6542" s="345" t="s">
        <v>523</v>
      </c>
      <c r="B6542" s="345" t="str">
        <f t="shared" si="2186"/>
        <v>E3970 GEN CommEq, GLD OP old-11</v>
      </c>
      <c r="C6542" s="345" t="s">
        <v>1230</v>
      </c>
      <c r="D6542" s="345"/>
      <c r="E6542" s="346">
        <v>43434</v>
      </c>
      <c r="F6542" s="347">
        <v>0</v>
      </c>
      <c r="G6542" s="348" t="s">
        <v>4</v>
      </c>
      <c r="H6542" s="349">
        <v>0</v>
      </c>
      <c r="I6542" s="347"/>
      <c r="J6542" s="348" t="str">
        <f t="shared" si="2181"/>
        <v>End of Life</v>
      </c>
      <c r="K6542" s="350">
        <f t="shared" si="2187"/>
        <v>0</v>
      </c>
      <c r="L6542" s="349">
        <f t="shared" si="2173"/>
        <v>0</v>
      </c>
      <c r="M6542" s="19" t="s">
        <v>1554</v>
      </c>
      <c r="O6542" s="32" t="str">
        <f t="shared" si="2188"/>
        <v>E397</v>
      </c>
      <c r="P6542" s="318"/>
      <c r="T6542" s="19" t="s">
        <v>4</v>
      </c>
    </row>
    <row r="6543" spans="1:20" outlineLevel="2" x14ac:dyDescent="0.25">
      <c r="A6543" s="345" t="s">
        <v>523</v>
      </c>
      <c r="B6543" s="345" t="str">
        <f t="shared" si="2186"/>
        <v>E3970 GEN CommEq, GLD OP old-12</v>
      </c>
      <c r="C6543" s="345" t="s">
        <v>1230</v>
      </c>
      <c r="D6543" s="345"/>
      <c r="E6543" s="346">
        <v>43465</v>
      </c>
      <c r="F6543" s="347">
        <v>0</v>
      </c>
      <c r="G6543" s="348" t="s">
        <v>4</v>
      </c>
      <c r="H6543" s="349">
        <v>0</v>
      </c>
      <c r="I6543" s="347"/>
      <c r="J6543" s="348" t="str">
        <f t="shared" si="2181"/>
        <v>End of Life</v>
      </c>
      <c r="K6543" s="350">
        <f t="shared" si="2187"/>
        <v>0</v>
      </c>
      <c r="L6543" s="349">
        <f t="shared" si="2173"/>
        <v>0</v>
      </c>
      <c r="M6543" s="19" t="s">
        <v>1554</v>
      </c>
      <c r="O6543" s="32" t="str">
        <f t="shared" si="2188"/>
        <v>E397</v>
      </c>
      <c r="P6543" s="318"/>
      <c r="T6543" s="19" t="s">
        <v>4</v>
      </c>
    </row>
    <row r="6544" spans="1:20" s="19" customFormat="1" ht="15.75" outlineLevel="1" thickBot="1" x14ac:dyDescent="0.3">
      <c r="A6544" s="44" t="s">
        <v>1126</v>
      </c>
      <c r="B6544" s="32"/>
      <c r="C6544" s="40" t="s">
        <v>1237</v>
      </c>
      <c r="D6544" s="32"/>
      <c r="E6544" s="104" t="s">
        <v>1266</v>
      </c>
      <c r="F6544" s="34"/>
      <c r="G6544" s="32"/>
      <c r="H6544" s="41">
        <f>SUBTOTAL(9,H6532:H6543)</f>
        <v>374.28000000000003</v>
      </c>
      <c r="I6544" s="34"/>
      <c r="J6544" s="32">
        <f t="shared" si="2181"/>
        <v>0</v>
      </c>
      <c r="K6544" s="41">
        <f>SUBTOTAL(9,K6532:K6543)</f>
        <v>0</v>
      </c>
      <c r="L6544" s="41">
        <f t="shared" si="2173"/>
        <v>-374.28</v>
      </c>
      <c r="O6544" s="32" t="str">
        <f>LEFT(A6544,5)</f>
        <v>E3970</v>
      </c>
      <c r="P6544" s="318">
        <f>-L6544/2</f>
        <v>187.14</v>
      </c>
    </row>
    <row r="6545" spans="1:20" ht="15.75" outlineLevel="2" thickTop="1" x14ac:dyDescent="0.25">
      <c r="A6545" t="s">
        <v>524</v>
      </c>
      <c r="B6545" t="str">
        <f t="shared" ref="B6545:B6556" si="2189">CONCATENATE(A6545,"-",MONTH(E6545))</f>
        <v>E3970 GEN CommEq, Goldendale new-1</v>
      </c>
      <c r="C6545" s="19" t="s">
        <v>1230</v>
      </c>
      <c r="E6545" s="27">
        <v>43131</v>
      </c>
      <c r="F6545" s="249">
        <v>100536.76</v>
      </c>
      <c r="G6545" s="67">
        <v>6.6699999999999995E-2</v>
      </c>
      <c r="H6545" s="250">
        <v>558.82000000000005</v>
      </c>
      <c r="I6545" s="249">
        <f t="shared" ref="I6545:I6556" si="2190">VLOOKUP(CONCATENATE(A6545,"-12"),$B$6:$F$7816,5,FALSE)</f>
        <v>109779.76</v>
      </c>
      <c r="J6545" s="67">
        <f t="shared" si="2181"/>
        <v>6.6699999999999995E-2</v>
      </c>
      <c r="K6545" s="259">
        <f t="shared" ref="K6545:K6556" si="2191">I6545*J6545/12</f>
        <v>610.19249933333333</v>
      </c>
      <c r="L6545" s="250">
        <f t="shared" si="2173"/>
        <v>51.37</v>
      </c>
      <c r="M6545" s="19" t="s">
        <v>1260</v>
      </c>
      <c r="O6545" s="32" t="str">
        <f t="shared" ref="O6545:O6556" si="2192">LEFT(A6545,4)</f>
        <v>E397</v>
      </c>
      <c r="P6545" s="318"/>
      <c r="Q6545" s="31">
        <f t="shared" ref="Q6545:Q6556" si="2193">F6545*G6545/12-H6545</f>
        <v>-3.1756666667206446E-3</v>
      </c>
      <c r="T6545" s="19" t="s">
        <v>1260</v>
      </c>
    </row>
    <row r="6546" spans="1:20" outlineLevel="2" x14ac:dyDescent="0.25">
      <c r="A6546" t="s">
        <v>524</v>
      </c>
      <c r="B6546" t="str">
        <f t="shared" si="2189"/>
        <v>E3970 GEN CommEq, Goldendale new-2</v>
      </c>
      <c r="C6546" s="19" t="s">
        <v>1230</v>
      </c>
      <c r="E6546" s="27">
        <v>43159</v>
      </c>
      <c r="F6546" s="249">
        <v>100536.76</v>
      </c>
      <c r="G6546" s="67">
        <v>6.6699999999999995E-2</v>
      </c>
      <c r="H6546" s="250">
        <v>558.82000000000005</v>
      </c>
      <c r="I6546" s="249">
        <f t="shared" si="2190"/>
        <v>109779.76</v>
      </c>
      <c r="J6546" s="67">
        <f t="shared" si="2181"/>
        <v>6.6699999999999995E-2</v>
      </c>
      <c r="K6546" s="259">
        <f t="shared" si="2191"/>
        <v>610.19249933333333</v>
      </c>
      <c r="L6546" s="250">
        <f t="shared" si="2173"/>
        <v>51.37</v>
      </c>
      <c r="M6546" s="19" t="s">
        <v>1260</v>
      </c>
      <c r="O6546" s="32" t="str">
        <f t="shared" si="2192"/>
        <v>E397</v>
      </c>
      <c r="P6546" s="318"/>
      <c r="Q6546" s="31">
        <f t="shared" si="2193"/>
        <v>-3.1756666667206446E-3</v>
      </c>
      <c r="T6546" s="19" t="s">
        <v>1260</v>
      </c>
    </row>
    <row r="6547" spans="1:20" outlineLevel="2" x14ac:dyDescent="0.25">
      <c r="A6547" t="s">
        <v>524</v>
      </c>
      <c r="B6547" t="str">
        <f t="shared" si="2189"/>
        <v>E3970 GEN CommEq, Goldendale new-3</v>
      </c>
      <c r="C6547" s="19" t="s">
        <v>1230</v>
      </c>
      <c r="E6547" s="27">
        <v>43190</v>
      </c>
      <c r="F6547" s="249">
        <v>100536.76</v>
      </c>
      <c r="G6547" s="67">
        <v>6.6699999999999995E-2</v>
      </c>
      <c r="H6547" s="250">
        <v>558.82000000000005</v>
      </c>
      <c r="I6547" s="249">
        <f t="shared" si="2190"/>
        <v>109779.76</v>
      </c>
      <c r="J6547" s="67">
        <f t="shared" si="2181"/>
        <v>6.6699999999999995E-2</v>
      </c>
      <c r="K6547" s="259">
        <f t="shared" si="2191"/>
        <v>610.19249933333333</v>
      </c>
      <c r="L6547" s="250">
        <f t="shared" si="2173"/>
        <v>51.37</v>
      </c>
      <c r="M6547" s="19" t="s">
        <v>1260</v>
      </c>
      <c r="O6547" s="32" t="str">
        <f t="shared" si="2192"/>
        <v>E397</v>
      </c>
      <c r="P6547" s="318"/>
      <c r="Q6547" s="31">
        <f t="shared" si="2193"/>
        <v>-3.1756666667206446E-3</v>
      </c>
      <c r="T6547" s="19" t="s">
        <v>1260</v>
      </c>
    </row>
    <row r="6548" spans="1:20" outlineLevel="2" x14ac:dyDescent="0.25">
      <c r="A6548" t="s">
        <v>524</v>
      </c>
      <c r="B6548" t="str">
        <f t="shared" si="2189"/>
        <v>E3970 GEN CommEq, Goldendale new-4</v>
      </c>
      <c r="C6548" s="19" t="s">
        <v>1230</v>
      </c>
      <c r="E6548" s="27">
        <v>43220</v>
      </c>
      <c r="F6548" s="249">
        <v>100536.76</v>
      </c>
      <c r="G6548" s="67">
        <v>6.6699999999999995E-2</v>
      </c>
      <c r="H6548" s="250">
        <v>558.82000000000005</v>
      </c>
      <c r="I6548" s="249">
        <f t="shared" si="2190"/>
        <v>109779.76</v>
      </c>
      <c r="J6548" s="67">
        <f t="shared" si="2181"/>
        <v>6.6699999999999995E-2</v>
      </c>
      <c r="K6548" s="259">
        <f t="shared" si="2191"/>
        <v>610.19249933333333</v>
      </c>
      <c r="L6548" s="250">
        <f t="shared" ref="L6548:L6611" si="2194">ROUND(K6548-H6548,2)</f>
        <v>51.37</v>
      </c>
      <c r="M6548" s="19" t="s">
        <v>1260</v>
      </c>
      <c r="O6548" s="32" t="str">
        <f t="shared" si="2192"/>
        <v>E397</v>
      </c>
      <c r="P6548" s="318"/>
      <c r="Q6548" s="31">
        <f t="shared" si="2193"/>
        <v>-3.1756666667206446E-3</v>
      </c>
      <c r="T6548" s="19" t="s">
        <v>1260</v>
      </c>
    </row>
    <row r="6549" spans="1:20" outlineLevel="2" x14ac:dyDescent="0.25">
      <c r="A6549" t="s">
        <v>524</v>
      </c>
      <c r="B6549" t="str">
        <f t="shared" si="2189"/>
        <v>E3970 GEN CommEq, Goldendale new-5</v>
      </c>
      <c r="C6549" s="19" t="s">
        <v>1230</v>
      </c>
      <c r="E6549" s="27">
        <v>43251</v>
      </c>
      <c r="F6549" s="249">
        <v>100536.76</v>
      </c>
      <c r="G6549" s="67">
        <v>6.6699999999999995E-2</v>
      </c>
      <c r="H6549" s="250">
        <v>558.82000000000005</v>
      </c>
      <c r="I6549" s="249">
        <f t="shared" si="2190"/>
        <v>109779.76</v>
      </c>
      <c r="J6549" s="67">
        <f t="shared" si="2181"/>
        <v>6.6699999999999995E-2</v>
      </c>
      <c r="K6549" s="259">
        <f t="shared" si="2191"/>
        <v>610.19249933333333</v>
      </c>
      <c r="L6549" s="250">
        <f t="shared" si="2194"/>
        <v>51.37</v>
      </c>
      <c r="M6549" s="19" t="s">
        <v>1260</v>
      </c>
      <c r="O6549" s="32" t="str">
        <f t="shared" si="2192"/>
        <v>E397</v>
      </c>
      <c r="P6549" s="318"/>
      <c r="Q6549" s="31">
        <f t="shared" si="2193"/>
        <v>-3.1756666667206446E-3</v>
      </c>
      <c r="T6549" s="19" t="s">
        <v>1260</v>
      </c>
    </row>
    <row r="6550" spans="1:20" outlineLevel="2" x14ac:dyDescent="0.25">
      <c r="A6550" t="s">
        <v>524</v>
      </c>
      <c r="B6550" t="str">
        <f t="shared" si="2189"/>
        <v>E3970 GEN CommEq, Goldendale new-6</v>
      </c>
      <c r="C6550" s="19" t="s">
        <v>1230</v>
      </c>
      <c r="E6550" s="27">
        <v>43281</v>
      </c>
      <c r="F6550" s="249">
        <v>100536.76</v>
      </c>
      <c r="G6550" s="67">
        <v>6.6699999999999995E-2</v>
      </c>
      <c r="H6550" s="250">
        <v>558.82000000000005</v>
      </c>
      <c r="I6550" s="249">
        <f t="shared" si="2190"/>
        <v>109779.76</v>
      </c>
      <c r="J6550" s="67">
        <f t="shared" si="2181"/>
        <v>6.6699999999999995E-2</v>
      </c>
      <c r="K6550" s="259">
        <f t="shared" si="2191"/>
        <v>610.19249933333333</v>
      </c>
      <c r="L6550" s="250">
        <f t="shared" si="2194"/>
        <v>51.37</v>
      </c>
      <c r="M6550" s="19" t="s">
        <v>1260</v>
      </c>
      <c r="O6550" s="32" t="str">
        <f t="shared" si="2192"/>
        <v>E397</v>
      </c>
      <c r="P6550" s="318"/>
      <c r="Q6550" s="31">
        <f t="shared" si="2193"/>
        <v>-3.1756666667206446E-3</v>
      </c>
      <c r="T6550" s="19" t="s">
        <v>1260</v>
      </c>
    </row>
    <row r="6551" spans="1:20" outlineLevel="2" x14ac:dyDescent="0.25">
      <c r="A6551" t="s">
        <v>524</v>
      </c>
      <c r="B6551" t="str">
        <f t="shared" si="2189"/>
        <v>E3970 GEN CommEq, Goldendale new-7</v>
      </c>
      <c r="C6551" s="19" t="s">
        <v>1230</v>
      </c>
      <c r="E6551" s="27">
        <v>43312</v>
      </c>
      <c r="F6551" s="249">
        <v>109779.76</v>
      </c>
      <c r="G6551" s="67">
        <v>6.6699999999999995E-2</v>
      </c>
      <c r="H6551" s="250">
        <v>610.19000000000005</v>
      </c>
      <c r="I6551" s="249">
        <f t="shared" si="2190"/>
        <v>109779.76</v>
      </c>
      <c r="J6551" s="67">
        <f t="shared" si="2181"/>
        <v>6.6699999999999995E-2</v>
      </c>
      <c r="K6551" s="259">
        <f t="shared" si="2191"/>
        <v>610.19249933333333</v>
      </c>
      <c r="L6551" s="250">
        <f t="shared" si="2194"/>
        <v>0</v>
      </c>
      <c r="M6551" s="19" t="s">
        <v>1260</v>
      </c>
      <c r="O6551" s="32" t="str">
        <f t="shared" si="2192"/>
        <v>E397</v>
      </c>
      <c r="P6551" s="318"/>
      <c r="Q6551" s="31">
        <f t="shared" si="2193"/>
        <v>2.4993333332758993E-3</v>
      </c>
      <c r="T6551" s="19" t="s">
        <v>1260</v>
      </c>
    </row>
    <row r="6552" spans="1:20" outlineLevel="2" x14ac:dyDescent="0.25">
      <c r="A6552" t="s">
        <v>524</v>
      </c>
      <c r="B6552" t="str">
        <f t="shared" si="2189"/>
        <v>E3970 GEN CommEq, Goldendale new-8</v>
      </c>
      <c r="C6552" s="19" t="s">
        <v>1230</v>
      </c>
      <c r="E6552" s="27">
        <v>43343</v>
      </c>
      <c r="F6552" s="249">
        <v>109779.76</v>
      </c>
      <c r="G6552" s="67">
        <v>6.6699999999999995E-2</v>
      </c>
      <c r="H6552" s="250">
        <v>610.19000000000005</v>
      </c>
      <c r="I6552" s="249">
        <f t="shared" si="2190"/>
        <v>109779.76</v>
      </c>
      <c r="J6552" s="67">
        <f t="shared" si="2181"/>
        <v>6.6699999999999995E-2</v>
      </c>
      <c r="K6552" s="259">
        <f t="shared" si="2191"/>
        <v>610.19249933333333</v>
      </c>
      <c r="L6552" s="250">
        <f t="shared" si="2194"/>
        <v>0</v>
      </c>
      <c r="M6552" s="19" t="s">
        <v>1260</v>
      </c>
      <c r="O6552" s="32" t="str">
        <f t="shared" si="2192"/>
        <v>E397</v>
      </c>
      <c r="P6552" s="318"/>
      <c r="Q6552" s="31">
        <f t="shared" si="2193"/>
        <v>2.4993333332758993E-3</v>
      </c>
      <c r="T6552" s="19" t="s">
        <v>1260</v>
      </c>
    </row>
    <row r="6553" spans="1:20" outlineLevel="2" x14ac:dyDescent="0.25">
      <c r="A6553" t="s">
        <v>524</v>
      </c>
      <c r="B6553" t="str">
        <f t="shared" si="2189"/>
        <v>E3970 GEN CommEq, Goldendale new-9</v>
      </c>
      <c r="C6553" s="19" t="s">
        <v>1230</v>
      </c>
      <c r="E6553" s="27">
        <v>43373</v>
      </c>
      <c r="F6553" s="249">
        <v>109779.76</v>
      </c>
      <c r="G6553" s="67">
        <v>6.6699999999999995E-2</v>
      </c>
      <c r="H6553" s="250">
        <v>610.19000000000005</v>
      </c>
      <c r="I6553" s="249">
        <f t="shared" si="2190"/>
        <v>109779.76</v>
      </c>
      <c r="J6553" s="67">
        <f t="shared" si="2181"/>
        <v>6.6699999999999995E-2</v>
      </c>
      <c r="K6553" s="259">
        <f t="shared" si="2191"/>
        <v>610.19249933333333</v>
      </c>
      <c r="L6553" s="250">
        <f t="shared" si="2194"/>
        <v>0</v>
      </c>
      <c r="M6553" s="19" t="s">
        <v>1260</v>
      </c>
      <c r="O6553" s="32" t="str">
        <f t="shared" si="2192"/>
        <v>E397</v>
      </c>
      <c r="P6553" s="318"/>
      <c r="Q6553" s="31">
        <f t="shared" si="2193"/>
        <v>2.4993333332758993E-3</v>
      </c>
      <c r="T6553" s="19" t="s">
        <v>1260</v>
      </c>
    </row>
    <row r="6554" spans="1:20" outlineLevel="2" x14ac:dyDescent="0.25">
      <c r="A6554" t="s">
        <v>524</v>
      </c>
      <c r="B6554" t="str">
        <f t="shared" si="2189"/>
        <v>E3970 GEN CommEq, Goldendale new-10</v>
      </c>
      <c r="C6554" s="19" t="s">
        <v>1230</v>
      </c>
      <c r="E6554" s="27">
        <v>43404</v>
      </c>
      <c r="F6554" s="249">
        <v>109779.76</v>
      </c>
      <c r="G6554" s="67">
        <v>6.6699999999999995E-2</v>
      </c>
      <c r="H6554" s="250">
        <v>610.19000000000005</v>
      </c>
      <c r="I6554" s="249">
        <f t="shared" si="2190"/>
        <v>109779.76</v>
      </c>
      <c r="J6554" s="67">
        <f t="shared" si="2181"/>
        <v>6.6699999999999995E-2</v>
      </c>
      <c r="K6554" s="259">
        <f t="shared" si="2191"/>
        <v>610.19249933333333</v>
      </c>
      <c r="L6554" s="250">
        <f t="shared" si="2194"/>
        <v>0</v>
      </c>
      <c r="M6554" s="19" t="s">
        <v>1260</v>
      </c>
      <c r="O6554" s="32" t="str">
        <f t="shared" si="2192"/>
        <v>E397</v>
      </c>
      <c r="P6554" s="318"/>
      <c r="Q6554" s="31">
        <f t="shared" si="2193"/>
        <v>2.4993333332758993E-3</v>
      </c>
      <c r="T6554" s="19" t="s">
        <v>1260</v>
      </c>
    </row>
    <row r="6555" spans="1:20" outlineLevel="2" x14ac:dyDescent="0.25">
      <c r="A6555" t="s">
        <v>524</v>
      </c>
      <c r="B6555" t="str">
        <f t="shared" si="2189"/>
        <v>E3970 GEN CommEq, Goldendale new-11</v>
      </c>
      <c r="C6555" s="19" t="s">
        <v>1230</v>
      </c>
      <c r="E6555" s="27">
        <v>43434</v>
      </c>
      <c r="F6555" s="249">
        <v>109779.76</v>
      </c>
      <c r="G6555" s="67">
        <v>6.6699999999999995E-2</v>
      </c>
      <c r="H6555" s="250">
        <v>610.19000000000005</v>
      </c>
      <c r="I6555" s="249">
        <f t="shared" si="2190"/>
        <v>109779.76</v>
      </c>
      <c r="J6555" s="67">
        <f t="shared" si="2181"/>
        <v>6.6699999999999995E-2</v>
      </c>
      <c r="K6555" s="259">
        <f t="shared" si="2191"/>
        <v>610.19249933333333</v>
      </c>
      <c r="L6555" s="250">
        <f t="shared" si="2194"/>
        <v>0</v>
      </c>
      <c r="M6555" s="19" t="s">
        <v>1260</v>
      </c>
      <c r="O6555" s="32" t="str">
        <f t="shared" si="2192"/>
        <v>E397</v>
      </c>
      <c r="P6555" s="318"/>
      <c r="Q6555" s="31">
        <f t="shared" si="2193"/>
        <v>2.4993333332758993E-3</v>
      </c>
      <c r="T6555" s="19" t="s">
        <v>1260</v>
      </c>
    </row>
    <row r="6556" spans="1:20" outlineLevel="2" x14ac:dyDescent="0.25">
      <c r="A6556" t="s">
        <v>524</v>
      </c>
      <c r="B6556" t="str">
        <f t="shared" si="2189"/>
        <v>E3970 GEN CommEq, Goldendale new-12</v>
      </c>
      <c r="C6556" s="19" t="s">
        <v>1230</v>
      </c>
      <c r="E6556" s="27">
        <v>43465</v>
      </c>
      <c r="F6556" s="249">
        <v>109779.76</v>
      </c>
      <c r="G6556" s="67">
        <v>6.6699999999999995E-2</v>
      </c>
      <c r="H6556" s="250">
        <v>610.19000000000005</v>
      </c>
      <c r="I6556" s="249">
        <f t="shared" si="2190"/>
        <v>109779.76</v>
      </c>
      <c r="J6556" s="67">
        <f t="shared" si="2181"/>
        <v>6.6699999999999995E-2</v>
      </c>
      <c r="K6556" s="259">
        <f t="shared" si="2191"/>
        <v>610.19249933333333</v>
      </c>
      <c r="L6556" s="250">
        <f t="shared" si="2194"/>
        <v>0</v>
      </c>
      <c r="M6556" s="19" t="s">
        <v>1260</v>
      </c>
      <c r="O6556" s="32" t="str">
        <f t="shared" si="2192"/>
        <v>E397</v>
      </c>
      <c r="P6556" s="318"/>
      <c r="Q6556" s="31">
        <f t="shared" si="2193"/>
        <v>2.4993333332758993E-3</v>
      </c>
      <c r="T6556" s="19" t="s">
        <v>1260</v>
      </c>
    </row>
    <row r="6557" spans="1:20" s="19" customFormat="1" ht="15.75" outlineLevel="1" thickBot="1" x14ac:dyDescent="0.3">
      <c r="A6557" s="28" t="s">
        <v>1127</v>
      </c>
      <c r="C6557" s="20" t="s">
        <v>1237</v>
      </c>
      <c r="E6557" s="104" t="s">
        <v>1266</v>
      </c>
      <c r="F6557" s="29"/>
      <c r="G6557" s="30"/>
      <c r="H6557" s="41">
        <f>SUBTOTAL(9,H6545:H6556)</f>
        <v>7014.0600000000031</v>
      </c>
      <c r="I6557" s="29"/>
      <c r="J6557" s="30">
        <f t="shared" si="2181"/>
        <v>0</v>
      </c>
      <c r="K6557" s="41">
        <f>SUBTOTAL(9,K6545:K6556)</f>
        <v>7322.3099919999995</v>
      </c>
      <c r="L6557" s="41">
        <f t="shared" si="2194"/>
        <v>308.25</v>
      </c>
      <c r="O6557" s="32" t="str">
        <f>LEFT(A6557,5)</f>
        <v>E3970</v>
      </c>
      <c r="P6557" s="318">
        <f>-L6557/2</f>
        <v>-154.125</v>
      </c>
    </row>
    <row r="6558" spans="1:20" ht="15.75" outlineLevel="2" thickTop="1" x14ac:dyDescent="0.25">
      <c r="A6558" t="s">
        <v>525</v>
      </c>
      <c r="B6558" t="str">
        <f t="shared" ref="B6558:B6569" si="2195">CONCATENATE(A6558,"-",MONTH(E6558))</f>
        <v>E3970 GEN CommEq, Hopkins Exp-1</v>
      </c>
      <c r="C6558" s="19" t="s">
        <v>1230</v>
      </c>
      <c r="E6558" s="27">
        <v>43131</v>
      </c>
      <c r="F6558" s="249">
        <v>32608.86</v>
      </c>
      <c r="G6558" s="67">
        <v>6.6699999999999995E-2</v>
      </c>
      <c r="H6558" s="250">
        <v>181.25</v>
      </c>
      <c r="I6558" s="249">
        <f t="shared" ref="I6558:I6569" si="2196">VLOOKUP(CONCATENATE(A6558,"-12"),$B$6:$F$7816,5,FALSE)</f>
        <v>32608.86</v>
      </c>
      <c r="J6558" s="67">
        <f t="shared" si="2181"/>
        <v>6.6699999999999995E-2</v>
      </c>
      <c r="K6558" s="259">
        <f t="shared" ref="K6558:K6569" si="2197">I6558*J6558/12</f>
        <v>181.2509135</v>
      </c>
      <c r="L6558" s="250">
        <f t="shared" si="2194"/>
        <v>0</v>
      </c>
      <c r="M6558" s="19" t="s">
        <v>1260</v>
      </c>
      <c r="O6558" s="32" t="str">
        <f t="shared" ref="O6558:O6569" si="2198">LEFT(A6558,4)</f>
        <v>E397</v>
      </c>
      <c r="P6558" s="318"/>
      <c r="T6558" s="19" t="s">
        <v>1260</v>
      </c>
    </row>
    <row r="6559" spans="1:20" outlineLevel="2" x14ac:dyDescent="0.25">
      <c r="A6559" t="s">
        <v>525</v>
      </c>
      <c r="B6559" t="str">
        <f t="shared" si="2195"/>
        <v>E3970 GEN CommEq, Hopkins Exp-2</v>
      </c>
      <c r="C6559" s="19" t="s">
        <v>1230</v>
      </c>
      <c r="E6559" s="27">
        <v>43159</v>
      </c>
      <c r="F6559" s="249">
        <v>32608.86</v>
      </c>
      <c r="G6559" s="67">
        <v>6.6699999999999995E-2</v>
      </c>
      <c r="H6559" s="250">
        <v>181.25</v>
      </c>
      <c r="I6559" s="249">
        <f t="shared" si="2196"/>
        <v>32608.86</v>
      </c>
      <c r="J6559" s="67">
        <f t="shared" si="2181"/>
        <v>6.6699999999999995E-2</v>
      </c>
      <c r="K6559" s="259">
        <f t="shared" si="2197"/>
        <v>181.2509135</v>
      </c>
      <c r="L6559" s="250">
        <f t="shared" si="2194"/>
        <v>0</v>
      </c>
      <c r="M6559" s="19" t="s">
        <v>1260</v>
      </c>
      <c r="O6559" s="32" t="str">
        <f t="shared" si="2198"/>
        <v>E397</v>
      </c>
      <c r="P6559" s="318"/>
      <c r="T6559" s="19" t="s">
        <v>1260</v>
      </c>
    </row>
    <row r="6560" spans="1:20" outlineLevel="2" x14ac:dyDescent="0.25">
      <c r="A6560" t="s">
        <v>525</v>
      </c>
      <c r="B6560" t="str">
        <f t="shared" si="2195"/>
        <v>E3970 GEN CommEq, Hopkins Exp-3</v>
      </c>
      <c r="C6560" s="19" t="s">
        <v>1230</v>
      </c>
      <c r="E6560" s="27">
        <v>43190</v>
      </c>
      <c r="F6560" s="249">
        <v>32608.86</v>
      </c>
      <c r="G6560" s="67">
        <v>6.6699999999999995E-2</v>
      </c>
      <c r="H6560" s="250">
        <v>181.25</v>
      </c>
      <c r="I6560" s="249">
        <f t="shared" si="2196"/>
        <v>32608.86</v>
      </c>
      <c r="J6560" s="67">
        <f t="shared" si="2181"/>
        <v>6.6699999999999995E-2</v>
      </c>
      <c r="K6560" s="259">
        <f t="shared" si="2197"/>
        <v>181.2509135</v>
      </c>
      <c r="L6560" s="250">
        <f t="shared" si="2194"/>
        <v>0</v>
      </c>
      <c r="M6560" s="19" t="s">
        <v>1260</v>
      </c>
      <c r="O6560" s="32" t="str">
        <f t="shared" si="2198"/>
        <v>E397</v>
      </c>
      <c r="P6560" s="318"/>
      <c r="T6560" s="19" t="s">
        <v>1260</v>
      </c>
    </row>
    <row r="6561" spans="1:20" outlineLevel="2" x14ac:dyDescent="0.25">
      <c r="A6561" t="s">
        <v>525</v>
      </c>
      <c r="B6561" t="str">
        <f t="shared" si="2195"/>
        <v>E3970 GEN CommEq, Hopkins Exp-4</v>
      </c>
      <c r="C6561" s="19" t="s">
        <v>1230</v>
      </c>
      <c r="E6561" s="27">
        <v>43220</v>
      </c>
      <c r="F6561" s="249">
        <v>32608.86</v>
      </c>
      <c r="G6561" s="67">
        <v>6.6699999999999995E-2</v>
      </c>
      <c r="H6561" s="250">
        <v>181.25</v>
      </c>
      <c r="I6561" s="249">
        <f t="shared" si="2196"/>
        <v>32608.86</v>
      </c>
      <c r="J6561" s="67">
        <f t="shared" si="2181"/>
        <v>6.6699999999999995E-2</v>
      </c>
      <c r="K6561" s="259">
        <f t="shared" si="2197"/>
        <v>181.2509135</v>
      </c>
      <c r="L6561" s="250">
        <f t="shared" si="2194"/>
        <v>0</v>
      </c>
      <c r="M6561" s="19" t="s">
        <v>1260</v>
      </c>
      <c r="O6561" s="32" t="str">
        <f t="shared" si="2198"/>
        <v>E397</v>
      </c>
      <c r="P6561" s="318"/>
      <c r="T6561" s="19" t="s">
        <v>1260</v>
      </c>
    </row>
    <row r="6562" spans="1:20" outlineLevel="2" x14ac:dyDescent="0.25">
      <c r="A6562" t="s">
        <v>525</v>
      </c>
      <c r="B6562" t="str">
        <f t="shared" si="2195"/>
        <v>E3970 GEN CommEq, Hopkins Exp-5</v>
      </c>
      <c r="C6562" s="19" t="s">
        <v>1230</v>
      </c>
      <c r="E6562" s="27">
        <v>43251</v>
      </c>
      <c r="F6562" s="249">
        <v>32608.86</v>
      </c>
      <c r="G6562" s="67">
        <v>6.6699999999999995E-2</v>
      </c>
      <c r="H6562" s="250">
        <v>181.25</v>
      </c>
      <c r="I6562" s="249">
        <f t="shared" si="2196"/>
        <v>32608.86</v>
      </c>
      <c r="J6562" s="67">
        <f t="shared" si="2181"/>
        <v>6.6699999999999995E-2</v>
      </c>
      <c r="K6562" s="259">
        <f t="shared" si="2197"/>
        <v>181.2509135</v>
      </c>
      <c r="L6562" s="250">
        <f t="shared" si="2194"/>
        <v>0</v>
      </c>
      <c r="M6562" s="19" t="s">
        <v>1260</v>
      </c>
      <c r="O6562" s="32" t="str">
        <f t="shared" si="2198"/>
        <v>E397</v>
      </c>
      <c r="P6562" s="318"/>
      <c r="T6562" s="19" t="s">
        <v>1260</v>
      </c>
    </row>
    <row r="6563" spans="1:20" outlineLevel="2" x14ac:dyDescent="0.25">
      <c r="A6563" t="s">
        <v>525</v>
      </c>
      <c r="B6563" t="str">
        <f t="shared" si="2195"/>
        <v>E3970 GEN CommEq, Hopkins Exp-6</v>
      </c>
      <c r="C6563" s="19" t="s">
        <v>1230</v>
      </c>
      <c r="E6563" s="27">
        <v>43281</v>
      </c>
      <c r="F6563" s="249">
        <v>32608.86</v>
      </c>
      <c r="G6563" s="67">
        <v>6.6699999999999995E-2</v>
      </c>
      <c r="H6563" s="250">
        <v>181.25</v>
      </c>
      <c r="I6563" s="249">
        <f t="shared" si="2196"/>
        <v>32608.86</v>
      </c>
      <c r="J6563" s="67">
        <f t="shared" si="2181"/>
        <v>6.6699999999999995E-2</v>
      </c>
      <c r="K6563" s="259">
        <f t="shared" si="2197"/>
        <v>181.2509135</v>
      </c>
      <c r="L6563" s="250">
        <f t="shared" si="2194"/>
        <v>0</v>
      </c>
      <c r="M6563" s="19" t="s">
        <v>1260</v>
      </c>
      <c r="O6563" s="32" t="str">
        <f t="shared" si="2198"/>
        <v>E397</v>
      </c>
      <c r="P6563" s="318"/>
      <c r="T6563" s="19" t="s">
        <v>1260</v>
      </c>
    </row>
    <row r="6564" spans="1:20" outlineLevel="2" x14ac:dyDescent="0.25">
      <c r="A6564" t="s">
        <v>525</v>
      </c>
      <c r="B6564" t="str">
        <f t="shared" si="2195"/>
        <v>E3970 GEN CommEq, Hopkins Exp-7</v>
      </c>
      <c r="C6564" s="19" t="s">
        <v>1230</v>
      </c>
      <c r="E6564" s="27">
        <v>43312</v>
      </c>
      <c r="F6564" s="249">
        <v>32608.86</v>
      </c>
      <c r="G6564" s="67">
        <v>6.6699999999999995E-2</v>
      </c>
      <c r="H6564" s="250">
        <v>181.25</v>
      </c>
      <c r="I6564" s="249">
        <f t="shared" si="2196"/>
        <v>32608.86</v>
      </c>
      <c r="J6564" s="67">
        <f t="shared" si="2181"/>
        <v>6.6699999999999995E-2</v>
      </c>
      <c r="K6564" s="259">
        <f t="shared" si="2197"/>
        <v>181.2509135</v>
      </c>
      <c r="L6564" s="250">
        <f t="shared" si="2194"/>
        <v>0</v>
      </c>
      <c r="M6564" s="19" t="s">
        <v>1260</v>
      </c>
      <c r="O6564" s="32" t="str">
        <f t="shared" si="2198"/>
        <v>E397</v>
      </c>
      <c r="P6564" s="318"/>
      <c r="T6564" s="19" t="s">
        <v>1260</v>
      </c>
    </row>
    <row r="6565" spans="1:20" outlineLevel="2" x14ac:dyDescent="0.25">
      <c r="A6565" t="s">
        <v>525</v>
      </c>
      <c r="B6565" t="str">
        <f t="shared" si="2195"/>
        <v>E3970 GEN CommEq, Hopkins Exp-8</v>
      </c>
      <c r="C6565" s="19" t="s">
        <v>1230</v>
      </c>
      <c r="E6565" s="27">
        <v>43343</v>
      </c>
      <c r="F6565" s="249">
        <v>32608.86</v>
      </c>
      <c r="G6565" s="67">
        <v>6.6699999999999995E-2</v>
      </c>
      <c r="H6565" s="250">
        <v>181.25</v>
      </c>
      <c r="I6565" s="249">
        <f t="shared" si="2196"/>
        <v>32608.86</v>
      </c>
      <c r="J6565" s="67">
        <f t="shared" si="2181"/>
        <v>6.6699999999999995E-2</v>
      </c>
      <c r="K6565" s="259">
        <f t="shared" si="2197"/>
        <v>181.2509135</v>
      </c>
      <c r="L6565" s="250">
        <f t="shared" si="2194"/>
        <v>0</v>
      </c>
      <c r="M6565" s="19" t="s">
        <v>1260</v>
      </c>
      <c r="O6565" s="32" t="str">
        <f t="shared" si="2198"/>
        <v>E397</v>
      </c>
      <c r="P6565" s="318"/>
      <c r="T6565" s="19" t="s">
        <v>1260</v>
      </c>
    </row>
    <row r="6566" spans="1:20" outlineLevel="2" x14ac:dyDescent="0.25">
      <c r="A6566" t="s">
        <v>525</v>
      </c>
      <c r="B6566" t="str">
        <f t="shared" si="2195"/>
        <v>E3970 GEN CommEq, Hopkins Exp-9</v>
      </c>
      <c r="C6566" s="19" t="s">
        <v>1230</v>
      </c>
      <c r="E6566" s="27">
        <v>43373</v>
      </c>
      <c r="F6566" s="249">
        <v>32608.86</v>
      </c>
      <c r="G6566" s="67">
        <v>6.6699999999999995E-2</v>
      </c>
      <c r="H6566" s="250">
        <v>181.25</v>
      </c>
      <c r="I6566" s="249">
        <f t="shared" si="2196"/>
        <v>32608.86</v>
      </c>
      <c r="J6566" s="67">
        <f t="shared" si="2181"/>
        <v>6.6699999999999995E-2</v>
      </c>
      <c r="K6566" s="259">
        <f t="shared" si="2197"/>
        <v>181.2509135</v>
      </c>
      <c r="L6566" s="250">
        <f t="shared" si="2194"/>
        <v>0</v>
      </c>
      <c r="M6566" s="19" t="s">
        <v>1260</v>
      </c>
      <c r="O6566" s="32" t="str">
        <f t="shared" si="2198"/>
        <v>E397</v>
      </c>
      <c r="P6566" s="318"/>
      <c r="T6566" s="19" t="s">
        <v>1260</v>
      </c>
    </row>
    <row r="6567" spans="1:20" outlineLevel="2" x14ac:dyDescent="0.25">
      <c r="A6567" t="s">
        <v>525</v>
      </c>
      <c r="B6567" t="str">
        <f t="shared" si="2195"/>
        <v>E3970 GEN CommEq, Hopkins Exp-10</v>
      </c>
      <c r="C6567" s="19" t="s">
        <v>1230</v>
      </c>
      <c r="E6567" s="27">
        <v>43404</v>
      </c>
      <c r="F6567" s="249">
        <v>32608.86</v>
      </c>
      <c r="G6567" s="67">
        <v>6.6699999999999995E-2</v>
      </c>
      <c r="H6567" s="250">
        <v>181.25</v>
      </c>
      <c r="I6567" s="249">
        <f t="shared" si="2196"/>
        <v>32608.86</v>
      </c>
      <c r="J6567" s="67">
        <f t="shared" si="2181"/>
        <v>6.6699999999999995E-2</v>
      </c>
      <c r="K6567" s="259">
        <f t="shared" si="2197"/>
        <v>181.2509135</v>
      </c>
      <c r="L6567" s="250">
        <f t="shared" si="2194"/>
        <v>0</v>
      </c>
      <c r="M6567" s="19" t="s">
        <v>1260</v>
      </c>
      <c r="O6567" s="32" t="str">
        <f t="shared" si="2198"/>
        <v>E397</v>
      </c>
      <c r="P6567" s="318"/>
      <c r="T6567" s="19" t="s">
        <v>1260</v>
      </c>
    </row>
    <row r="6568" spans="1:20" outlineLevel="2" x14ac:dyDescent="0.25">
      <c r="A6568" t="s">
        <v>525</v>
      </c>
      <c r="B6568" t="str">
        <f t="shared" si="2195"/>
        <v>E3970 GEN CommEq, Hopkins Exp-11</v>
      </c>
      <c r="C6568" s="19" t="s">
        <v>1230</v>
      </c>
      <c r="E6568" s="27">
        <v>43434</v>
      </c>
      <c r="F6568" s="249">
        <v>32608.86</v>
      </c>
      <c r="G6568" s="67">
        <v>6.6699999999999995E-2</v>
      </c>
      <c r="H6568" s="250">
        <v>181.25</v>
      </c>
      <c r="I6568" s="249">
        <f t="shared" si="2196"/>
        <v>32608.86</v>
      </c>
      <c r="J6568" s="67">
        <f t="shared" si="2181"/>
        <v>6.6699999999999995E-2</v>
      </c>
      <c r="K6568" s="259">
        <f t="shared" si="2197"/>
        <v>181.2509135</v>
      </c>
      <c r="L6568" s="250">
        <f t="shared" si="2194"/>
        <v>0</v>
      </c>
      <c r="M6568" s="19" t="s">
        <v>1260</v>
      </c>
      <c r="O6568" s="32" t="str">
        <f t="shared" si="2198"/>
        <v>E397</v>
      </c>
      <c r="P6568" s="318"/>
      <c r="T6568" s="19" t="s">
        <v>1260</v>
      </c>
    </row>
    <row r="6569" spans="1:20" outlineLevel="2" x14ac:dyDescent="0.25">
      <c r="A6569" t="s">
        <v>525</v>
      </c>
      <c r="B6569" t="str">
        <f t="shared" si="2195"/>
        <v>E3970 GEN CommEq, Hopkins Exp-12</v>
      </c>
      <c r="C6569" s="19" t="s">
        <v>1230</v>
      </c>
      <c r="E6569" s="27">
        <v>43465</v>
      </c>
      <c r="F6569" s="249">
        <v>32608.86</v>
      </c>
      <c r="G6569" s="67">
        <v>6.6699999999999995E-2</v>
      </c>
      <c r="H6569" s="250">
        <v>181.25</v>
      </c>
      <c r="I6569" s="249">
        <f t="shared" si="2196"/>
        <v>32608.86</v>
      </c>
      <c r="J6569" s="67">
        <f t="shared" si="2181"/>
        <v>6.6699999999999995E-2</v>
      </c>
      <c r="K6569" s="259">
        <f t="shared" si="2197"/>
        <v>181.2509135</v>
      </c>
      <c r="L6569" s="250">
        <f t="shared" si="2194"/>
        <v>0</v>
      </c>
      <c r="M6569" s="19" t="s">
        <v>1260</v>
      </c>
      <c r="O6569" s="32" t="str">
        <f t="shared" si="2198"/>
        <v>E397</v>
      </c>
      <c r="P6569" s="318"/>
      <c r="T6569" s="19" t="s">
        <v>1260</v>
      </c>
    </row>
    <row r="6570" spans="1:20" s="19" customFormat="1" ht="15.75" outlineLevel="1" thickBot="1" x14ac:dyDescent="0.3">
      <c r="A6570" s="28" t="s">
        <v>1128</v>
      </c>
      <c r="C6570" s="20" t="s">
        <v>1237</v>
      </c>
      <c r="E6570" s="104" t="s">
        <v>1266</v>
      </c>
      <c r="F6570" s="29"/>
      <c r="G6570" s="30"/>
      <c r="H6570" s="41">
        <f>SUBTOTAL(9,H6558:H6569)</f>
        <v>2175</v>
      </c>
      <c r="I6570" s="29"/>
      <c r="J6570" s="30">
        <f t="shared" si="2181"/>
        <v>0</v>
      </c>
      <c r="K6570" s="41">
        <f>SUBTOTAL(9,K6558:K6569)</f>
        <v>2175.0109619999998</v>
      </c>
      <c r="L6570" s="41">
        <f t="shared" si="2194"/>
        <v>0.01</v>
      </c>
      <c r="O6570" s="32" t="str">
        <f>LEFT(A6570,5)</f>
        <v>E3970</v>
      </c>
      <c r="P6570" s="318">
        <f>-L6570/2</f>
        <v>-5.0000000000000001E-3</v>
      </c>
    </row>
    <row r="6571" spans="1:20" ht="15.75" outlineLevel="2" thickTop="1" x14ac:dyDescent="0.25">
      <c r="A6571" t="s">
        <v>526</v>
      </c>
      <c r="B6571" t="str">
        <f t="shared" ref="B6571:B6582" si="2199">CONCATENATE(A6571,"-",MONTH(E6571))</f>
        <v>E3970 GEN CommEq, Hopkins Ridge new-1</v>
      </c>
      <c r="C6571" s="19" t="s">
        <v>1230</v>
      </c>
      <c r="E6571" s="27">
        <v>43131</v>
      </c>
      <c r="F6571" s="249">
        <v>245418.47</v>
      </c>
      <c r="G6571" s="67">
        <v>6.6699999999999995E-2</v>
      </c>
      <c r="H6571" s="250">
        <v>1364.12</v>
      </c>
      <c r="I6571" s="249">
        <f t="shared" ref="I6571:I6582" si="2200">VLOOKUP(CONCATENATE(A6571,"-12"),$B$6:$F$7816,5,FALSE)</f>
        <v>2348301.9700000002</v>
      </c>
      <c r="J6571" s="67">
        <f t="shared" si="2181"/>
        <v>6.6699999999999995E-2</v>
      </c>
      <c r="K6571" s="259">
        <f t="shared" ref="K6571:K6582" si="2201">I6571*J6571/12</f>
        <v>13052.645116583333</v>
      </c>
      <c r="L6571" s="250">
        <f t="shared" si="2194"/>
        <v>11688.53</v>
      </c>
      <c r="M6571" s="19" t="s">
        <v>1260</v>
      </c>
      <c r="O6571" s="32" t="str">
        <f t="shared" ref="O6571:O6582" si="2202">LEFT(A6571,4)</f>
        <v>E397</v>
      </c>
      <c r="P6571" s="318"/>
      <c r="T6571" s="19" t="s">
        <v>1260</v>
      </c>
    </row>
    <row r="6572" spans="1:20" outlineLevel="2" x14ac:dyDescent="0.25">
      <c r="A6572" t="s">
        <v>526</v>
      </c>
      <c r="B6572" t="str">
        <f t="shared" si="2199"/>
        <v>E3970 GEN CommEq, Hopkins Ridge new-2</v>
      </c>
      <c r="C6572" s="19" t="s">
        <v>1230</v>
      </c>
      <c r="E6572" s="27">
        <v>43159</v>
      </c>
      <c r="F6572" s="249">
        <v>245418.47</v>
      </c>
      <c r="G6572" s="67">
        <v>6.6699999999999995E-2</v>
      </c>
      <c r="H6572" s="250">
        <v>1364.12</v>
      </c>
      <c r="I6572" s="249">
        <f t="shared" si="2200"/>
        <v>2348301.9700000002</v>
      </c>
      <c r="J6572" s="67">
        <f t="shared" si="2181"/>
        <v>6.6699999999999995E-2</v>
      </c>
      <c r="K6572" s="259">
        <f t="shared" si="2201"/>
        <v>13052.645116583333</v>
      </c>
      <c r="L6572" s="250">
        <f t="shared" si="2194"/>
        <v>11688.53</v>
      </c>
      <c r="M6572" s="19" t="s">
        <v>1260</v>
      </c>
      <c r="O6572" s="32" t="str">
        <f t="shared" si="2202"/>
        <v>E397</v>
      </c>
      <c r="P6572" s="318"/>
      <c r="T6572" s="19" t="s">
        <v>1260</v>
      </c>
    </row>
    <row r="6573" spans="1:20" outlineLevel="2" x14ac:dyDescent="0.25">
      <c r="A6573" t="s">
        <v>526</v>
      </c>
      <c r="B6573" t="str">
        <f t="shared" si="2199"/>
        <v>E3970 GEN CommEq, Hopkins Ridge new-3</v>
      </c>
      <c r="C6573" s="19" t="s">
        <v>1230</v>
      </c>
      <c r="E6573" s="27">
        <v>43190</v>
      </c>
      <c r="F6573" s="249">
        <v>245418.47</v>
      </c>
      <c r="G6573" s="67">
        <v>6.6699999999999995E-2</v>
      </c>
      <c r="H6573" s="250">
        <v>1364.12</v>
      </c>
      <c r="I6573" s="249">
        <f t="shared" si="2200"/>
        <v>2348301.9700000002</v>
      </c>
      <c r="J6573" s="67">
        <f t="shared" si="2181"/>
        <v>6.6699999999999995E-2</v>
      </c>
      <c r="K6573" s="259">
        <f t="shared" si="2201"/>
        <v>13052.645116583333</v>
      </c>
      <c r="L6573" s="250">
        <f t="shared" si="2194"/>
        <v>11688.53</v>
      </c>
      <c r="M6573" s="19" t="s">
        <v>1260</v>
      </c>
      <c r="O6573" s="32" t="str">
        <f t="shared" si="2202"/>
        <v>E397</v>
      </c>
      <c r="P6573" s="318"/>
      <c r="T6573" s="19" t="s">
        <v>1260</v>
      </c>
    </row>
    <row r="6574" spans="1:20" outlineLevel="2" x14ac:dyDescent="0.25">
      <c r="A6574" t="s">
        <v>526</v>
      </c>
      <c r="B6574" t="str">
        <f t="shared" si="2199"/>
        <v>E3970 GEN CommEq, Hopkins Ridge new-4</v>
      </c>
      <c r="C6574" s="19" t="s">
        <v>1230</v>
      </c>
      <c r="E6574" s="27">
        <v>43220</v>
      </c>
      <c r="F6574" s="249">
        <v>245418.47</v>
      </c>
      <c r="G6574" s="67">
        <v>6.6699999999999995E-2</v>
      </c>
      <c r="H6574" s="250">
        <v>1364.12</v>
      </c>
      <c r="I6574" s="249">
        <f t="shared" si="2200"/>
        <v>2348301.9700000002</v>
      </c>
      <c r="J6574" s="67">
        <f t="shared" ref="J6574:J6637" si="2203">G6574</f>
        <v>6.6699999999999995E-2</v>
      </c>
      <c r="K6574" s="259">
        <f t="shared" si="2201"/>
        <v>13052.645116583333</v>
      </c>
      <c r="L6574" s="250">
        <f t="shared" si="2194"/>
        <v>11688.53</v>
      </c>
      <c r="M6574" s="19" t="s">
        <v>1260</v>
      </c>
      <c r="O6574" s="32" t="str">
        <f t="shared" si="2202"/>
        <v>E397</v>
      </c>
      <c r="P6574" s="318"/>
      <c r="T6574" s="19" t="s">
        <v>1260</v>
      </c>
    </row>
    <row r="6575" spans="1:20" outlineLevel="2" x14ac:dyDescent="0.25">
      <c r="A6575" t="s">
        <v>526</v>
      </c>
      <c r="B6575" t="str">
        <f t="shared" si="2199"/>
        <v>E3970 GEN CommEq, Hopkins Ridge new-5</v>
      </c>
      <c r="C6575" s="19" t="s">
        <v>1230</v>
      </c>
      <c r="E6575" s="27">
        <v>43251</v>
      </c>
      <c r="F6575" s="249">
        <v>245418.47</v>
      </c>
      <c r="G6575" s="67">
        <v>6.6699999999999995E-2</v>
      </c>
      <c r="H6575" s="250">
        <v>1364.12</v>
      </c>
      <c r="I6575" s="249">
        <f t="shared" si="2200"/>
        <v>2348301.9700000002</v>
      </c>
      <c r="J6575" s="67">
        <f t="shared" si="2203"/>
        <v>6.6699999999999995E-2</v>
      </c>
      <c r="K6575" s="259">
        <f t="shared" si="2201"/>
        <v>13052.645116583333</v>
      </c>
      <c r="L6575" s="250">
        <f t="shared" si="2194"/>
        <v>11688.53</v>
      </c>
      <c r="M6575" s="19" t="s">
        <v>1260</v>
      </c>
      <c r="O6575" s="32" t="str">
        <f t="shared" si="2202"/>
        <v>E397</v>
      </c>
      <c r="P6575" s="318"/>
      <c r="T6575" s="19" t="s">
        <v>1260</v>
      </c>
    </row>
    <row r="6576" spans="1:20" outlineLevel="2" x14ac:dyDescent="0.25">
      <c r="A6576" t="s">
        <v>526</v>
      </c>
      <c r="B6576" t="str">
        <f t="shared" si="2199"/>
        <v>E3970 GEN CommEq, Hopkins Ridge new-6</v>
      </c>
      <c r="C6576" s="19" t="s">
        <v>1230</v>
      </c>
      <c r="E6576" s="27">
        <v>43281</v>
      </c>
      <c r="F6576" s="249">
        <v>245418.47</v>
      </c>
      <c r="G6576" s="67">
        <v>6.6699999999999995E-2</v>
      </c>
      <c r="H6576" s="250">
        <v>1364.12</v>
      </c>
      <c r="I6576" s="249">
        <f t="shared" si="2200"/>
        <v>2348301.9700000002</v>
      </c>
      <c r="J6576" s="67">
        <f t="shared" si="2203"/>
        <v>6.6699999999999995E-2</v>
      </c>
      <c r="K6576" s="259">
        <f t="shared" si="2201"/>
        <v>13052.645116583333</v>
      </c>
      <c r="L6576" s="250">
        <f t="shared" si="2194"/>
        <v>11688.53</v>
      </c>
      <c r="M6576" s="19" t="s">
        <v>1260</v>
      </c>
      <c r="O6576" s="32" t="str">
        <f t="shared" si="2202"/>
        <v>E397</v>
      </c>
      <c r="P6576" s="318"/>
      <c r="T6576" s="19" t="s">
        <v>1260</v>
      </c>
    </row>
    <row r="6577" spans="1:20" outlineLevel="2" x14ac:dyDescent="0.25">
      <c r="A6577" t="s">
        <v>526</v>
      </c>
      <c r="B6577" t="str">
        <f t="shared" si="2199"/>
        <v>E3970 GEN CommEq, Hopkins Ridge new-7</v>
      </c>
      <c r="C6577" s="19" t="s">
        <v>1230</v>
      </c>
      <c r="E6577" s="27">
        <v>43312</v>
      </c>
      <c r="F6577" s="249">
        <v>2348301.9700000002</v>
      </c>
      <c r="G6577" s="67">
        <v>6.6699999999999995E-2</v>
      </c>
      <c r="H6577" s="250">
        <v>13052.65</v>
      </c>
      <c r="I6577" s="249">
        <f t="shared" si="2200"/>
        <v>2348301.9700000002</v>
      </c>
      <c r="J6577" s="67">
        <f t="shared" si="2203"/>
        <v>6.6699999999999995E-2</v>
      </c>
      <c r="K6577" s="259">
        <f t="shared" si="2201"/>
        <v>13052.645116583333</v>
      </c>
      <c r="L6577" s="250">
        <f t="shared" si="2194"/>
        <v>0</v>
      </c>
      <c r="M6577" s="19" t="s">
        <v>1260</v>
      </c>
      <c r="O6577" s="32" t="str">
        <f t="shared" si="2202"/>
        <v>E397</v>
      </c>
      <c r="P6577" s="318"/>
      <c r="T6577" s="19" t="s">
        <v>1260</v>
      </c>
    </row>
    <row r="6578" spans="1:20" outlineLevel="2" x14ac:dyDescent="0.25">
      <c r="A6578" t="s">
        <v>526</v>
      </c>
      <c r="B6578" t="str">
        <f t="shared" si="2199"/>
        <v>E3970 GEN CommEq, Hopkins Ridge new-8</v>
      </c>
      <c r="C6578" s="19" t="s">
        <v>1230</v>
      </c>
      <c r="E6578" s="27">
        <v>43343</v>
      </c>
      <c r="F6578" s="249">
        <v>2348301.9700000002</v>
      </c>
      <c r="G6578" s="67">
        <v>6.6699999999999995E-2</v>
      </c>
      <c r="H6578" s="250">
        <v>13052.65</v>
      </c>
      <c r="I6578" s="249">
        <f t="shared" si="2200"/>
        <v>2348301.9700000002</v>
      </c>
      <c r="J6578" s="67">
        <f t="shared" si="2203"/>
        <v>6.6699999999999995E-2</v>
      </c>
      <c r="K6578" s="259">
        <f t="shared" si="2201"/>
        <v>13052.645116583333</v>
      </c>
      <c r="L6578" s="250">
        <f t="shared" si="2194"/>
        <v>0</v>
      </c>
      <c r="M6578" s="19" t="s">
        <v>1260</v>
      </c>
      <c r="O6578" s="32" t="str">
        <f t="shared" si="2202"/>
        <v>E397</v>
      </c>
      <c r="P6578" s="318"/>
      <c r="T6578" s="19" t="s">
        <v>1260</v>
      </c>
    </row>
    <row r="6579" spans="1:20" outlineLevel="2" x14ac:dyDescent="0.25">
      <c r="A6579" t="s">
        <v>526</v>
      </c>
      <c r="B6579" t="str">
        <f t="shared" si="2199"/>
        <v>E3970 GEN CommEq, Hopkins Ridge new-9</v>
      </c>
      <c r="C6579" s="19" t="s">
        <v>1230</v>
      </c>
      <c r="E6579" s="27">
        <v>43373</v>
      </c>
      <c r="F6579" s="249">
        <v>2348301.9700000002</v>
      </c>
      <c r="G6579" s="67">
        <v>6.6699999999999995E-2</v>
      </c>
      <c r="H6579" s="250">
        <v>13052.65</v>
      </c>
      <c r="I6579" s="249">
        <f t="shared" si="2200"/>
        <v>2348301.9700000002</v>
      </c>
      <c r="J6579" s="67">
        <f t="shared" si="2203"/>
        <v>6.6699999999999995E-2</v>
      </c>
      <c r="K6579" s="259">
        <f t="shared" si="2201"/>
        <v>13052.645116583333</v>
      </c>
      <c r="L6579" s="250">
        <f t="shared" si="2194"/>
        <v>0</v>
      </c>
      <c r="M6579" s="19" t="s">
        <v>1260</v>
      </c>
      <c r="O6579" s="32" t="str">
        <f t="shared" si="2202"/>
        <v>E397</v>
      </c>
      <c r="P6579" s="318"/>
      <c r="T6579" s="19" t="s">
        <v>1260</v>
      </c>
    </row>
    <row r="6580" spans="1:20" outlineLevel="2" x14ac:dyDescent="0.25">
      <c r="A6580" t="s">
        <v>526</v>
      </c>
      <c r="B6580" t="str">
        <f t="shared" si="2199"/>
        <v>E3970 GEN CommEq, Hopkins Ridge new-10</v>
      </c>
      <c r="C6580" s="19" t="s">
        <v>1230</v>
      </c>
      <c r="E6580" s="27">
        <v>43404</v>
      </c>
      <c r="F6580" s="249">
        <v>2348301.9700000002</v>
      </c>
      <c r="G6580" s="67">
        <v>6.6699999999999995E-2</v>
      </c>
      <c r="H6580" s="250">
        <v>13052.65</v>
      </c>
      <c r="I6580" s="249">
        <f t="shared" si="2200"/>
        <v>2348301.9700000002</v>
      </c>
      <c r="J6580" s="67">
        <f t="shared" si="2203"/>
        <v>6.6699999999999995E-2</v>
      </c>
      <c r="K6580" s="259">
        <f t="shared" si="2201"/>
        <v>13052.645116583333</v>
      </c>
      <c r="L6580" s="250">
        <f t="shared" si="2194"/>
        <v>0</v>
      </c>
      <c r="M6580" s="19" t="s">
        <v>1260</v>
      </c>
      <c r="O6580" s="32" t="str">
        <f t="shared" si="2202"/>
        <v>E397</v>
      </c>
      <c r="P6580" s="318"/>
      <c r="T6580" s="19" t="s">
        <v>1260</v>
      </c>
    </row>
    <row r="6581" spans="1:20" outlineLevel="2" x14ac:dyDescent="0.25">
      <c r="A6581" t="s">
        <v>526</v>
      </c>
      <c r="B6581" t="str">
        <f t="shared" si="2199"/>
        <v>E3970 GEN CommEq, Hopkins Ridge new-11</v>
      </c>
      <c r="C6581" s="19" t="s">
        <v>1230</v>
      </c>
      <c r="E6581" s="27">
        <v>43434</v>
      </c>
      <c r="F6581" s="249">
        <v>2348301.9700000002</v>
      </c>
      <c r="G6581" s="67">
        <v>6.6699999999999995E-2</v>
      </c>
      <c r="H6581" s="250">
        <v>13052.65</v>
      </c>
      <c r="I6581" s="249">
        <f t="shared" si="2200"/>
        <v>2348301.9700000002</v>
      </c>
      <c r="J6581" s="67">
        <f t="shared" si="2203"/>
        <v>6.6699999999999995E-2</v>
      </c>
      <c r="K6581" s="259">
        <f t="shared" si="2201"/>
        <v>13052.645116583333</v>
      </c>
      <c r="L6581" s="250">
        <f t="shared" si="2194"/>
        <v>0</v>
      </c>
      <c r="M6581" s="19" t="s">
        <v>1260</v>
      </c>
      <c r="O6581" s="32" t="str">
        <f t="shared" si="2202"/>
        <v>E397</v>
      </c>
      <c r="P6581" s="318"/>
      <c r="T6581" s="19" t="s">
        <v>1260</v>
      </c>
    </row>
    <row r="6582" spans="1:20" outlineLevel="2" x14ac:dyDescent="0.25">
      <c r="A6582" t="s">
        <v>526</v>
      </c>
      <c r="B6582" t="str">
        <f t="shared" si="2199"/>
        <v>E3970 GEN CommEq, Hopkins Ridge new-12</v>
      </c>
      <c r="C6582" s="19" t="s">
        <v>1230</v>
      </c>
      <c r="E6582" s="27">
        <v>43465</v>
      </c>
      <c r="F6582" s="249">
        <v>2348301.9700000002</v>
      </c>
      <c r="G6582" s="67">
        <v>6.6699999999999995E-2</v>
      </c>
      <c r="H6582" s="250">
        <v>13052.65</v>
      </c>
      <c r="I6582" s="249">
        <f t="shared" si="2200"/>
        <v>2348301.9700000002</v>
      </c>
      <c r="J6582" s="67">
        <f t="shared" si="2203"/>
        <v>6.6699999999999995E-2</v>
      </c>
      <c r="K6582" s="259">
        <f t="shared" si="2201"/>
        <v>13052.645116583333</v>
      </c>
      <c r="L6582" s="250">
        <f t="shared" si="2194"/>
        <v>0</v>
      </c>
      <c r="M6582" s="19" t="s">
        <v>1260</v>
      </c>
      <c r="O6582" s="32" t="str">
        <f t="shared" si="2202"/>
        <v>E397</v>
      </c>
      <c r="P6582" s="318"/>
      <c r="T6582" s="19" t="s">
        <v>1260</v>
      </c>
    </row>
    <row r="6583" spans="1:20" s="19" customFormat="1" ht="15.75" outlineLevel="1" thickBot="1" x14ac:dyDescent="0.3">
      <c r="A6583" s="28" t="s">
        <v>1129</v>
      </c>
      <c r="C6583" s="20" t="s">
        <v>1237</v>
      </c>
      <c r="E6583" s="104" t="s">
        <v>1266</v>
      </c>
      <c r="F6583" s="29"/>
      <c r="G6583" s="30"/>
      <c r="H6583" s="41">
        <f>SUBTOTAL(9,H6571:H6582)</f>
        <v>86500.62</v>
      </c>
      <c r="I6583" s="29"/>
      <c r="J6583" s="30">
        <f t="shared" si="2203"/>
        <v>0</v>
      </c>
      <c r="K6583" s="41">
        <f>SUBTOTAL(9,K6571:K6582)</f>
        <v>156631.74139899996</v>
      </c>
      <c r="L6583" s="41">
        <f t="shared" si="2194"/>
        <v>70131.12</v>
      </c>
      <c r="O6583" s="32" t="str">
        <f>LEFT(A6583,5)</f>
        <v>E3970</v>
      </c>
      <c r="P6583" s="318">
        <f>-L6583/2</f>
        <v>-35065.56</v>
      </c>
    </row>
    <row r="6584" spans="1:20" ht="15.75" outlineLevel="2" thickTop="1" x14ac:dyDescent="0.25">
      <c r="A6584" s="345" t="s">
        <v>527</v>
      </c>
      <c r="B6584" s="345" t="str">
        <f t="shared" ref="B6584:B6595" si="2204">CONCATENATE(A6584,"-",MONTH(E6584))</f>
        <v>E3970 GEN CommEq, Hopkins Ridge old-1</v>
      </c>
      <c r="C6584" s="345" t="s">
        <v>1230</v>
      </c>
      <c r="D6584" s="345"/>
      <c r="E6584" s="346">
        <v>43131</v>
      </c>
      <c r="F6584" s="347">
        <v>892985.04</v>
      </c>
      <c r="G6584" s="348" t="s">
        <v>4</v>
      </c>
      <c r="H6584" s="349">
        <v>14890.69</v>
      </c>
      <c r="I6584" s="347"/>
      <c r="J6584" s="348" t="str">
        <f t="shared" si="2203"/>
        <v>End of Life</v>
      </c>
      <c r="K6584" s="350">
        <f t="shared" ref="K6584:K6595" si="2205">$H$6595</f>
        <v>0</v>
      </c>
      <c r="L6584" s="349">
        <f t="shared" si="2194"/>
        <v>-14890.69</v>
      </c>
      <c r="M6584" s="19" t="s">
        <v>1554</v>
      </c>
      <c r="O6584" s="32" t="str">
        <f t="shared" ref="O6584:O6595" si="2206">LEFT(A6584,4)</f>
        <v>E397</v>
      </c>
      <c r="P6584" s="318"/>
      <c r="T6584" s="19" t="s">
        <v>4</v>
      </c>
    </row>
    <row r="6585" spans="1:20" outlineLevel="2" x14ac:dyDescent="0.25">
      <c r="A6585" s="345" t="s">
        <v>527</v>
      </c>
      <c r="B6585" s="345" t="str">
        <f t="shared" si="2204"/>
        <v>E3970 GEN CommEq, Hopkins Ridge old-2</v>
      </c>
      <c r="C6585" s="345" t="s">
        <v>1230</v>
      </c>
      <c r="D6585" s="345"/>
      <c r="E6585" s="346">
        <v>43159</v>
      </c>
      <c r="F6585" s="347">
        <v>878101.96</v>
      </c>
      <c r="G6585" s="348" t="s">
        <v>4</v>
      </c>
      <c r="H6585" s="349">
        <v>14890.69</v>
      </c>
      <c r="I6585" s="347"/>
      <c r="J6585" s="348" t="str">
        <f t="shared" si="2203"/>
        <v>End of Life</v>
      </c>
      <c r="K6585" s="350">
        <f t="shared" si="2205"/>
        <v>0</v>
      </c>
      <c r="L6585" s="349">
        <f t="shared" si="2194"/>
        <v>-14890.69</v>
      </c>
      <c r="M6585" s="19" t="s">
        <v>1554</v>
      </c>
      <c r="O6585" s="32" t="str">
        <f t="shared" si="2206"/>
        <v>E397</v>
      </c>
      <c r="P6585" s="318"/>
      <c r="T6585" s="19" t="s">
        <v>4</v>
      </c>
    </row>
    <row r="6586" spans="1:20" outlineLevel="2" x14ac:dyDescent="0.25">
      <c r="A6586" s="345" t="s">
        <v>527</v>
      </c>
      <c r="B6586" s="345" t="str">
        <f t="shared" si="2204"/>
        <v>E3970 GEN CommEq, Hopkins Ridge old-3</v>
      </c>
      <c r="C6586" s="345" t="s">
        <v>1230</v>
      </c>
      <c r="D6586" s="345"/>
      <c r="E6586" s="346">
        <v>43190</v>
      </c>
      <c r="F6586" s="347">
        <v>863218.88</v>
      </c>
      <c r="G6586" s="348" t="s">
        <v>4</v>
      </c>
      <c r="H6586" s="349">
        <v>14890.69</v>
      </c>
      <c r="I6586" s="347"/>
      <c r="J6586" s="348" t="str">
        <f t="shared" si="2203"/>
        <v>End of Life</v>
      </c>
      <c r="K6586" s="350">
        <f t="shared" si="2205"/>
        <v>0</v>
      </c>
      <c r="L6586" s="349">
        <f t="shared" si="2194"/>
        <v>-14890.69</v>
      </c>
      <c r="M6586" s="19" t="s">
        <v>1554</v>
      </c>
      <c r="O6586" s="32" t="str">
        <f t="shared" si="2206"/>
        <v>E397</v>
      </c>
      <c r="P6586" s="318"/>
      <c r="T6586" s="19" t="s">
        <v>4</v>
      </c>
    </row>
    <row r="6587" spans="1:20" outlineLevel="2" x14ac:dyDescent="0.25">
      <c r="A6587" s="345" t="s">
        <v>527</v>
      </c>
      <c r="B6587" s="345" t="str">
        <f t="shared" si="2204"/>
        <v>E3970 GEN CommEq, Hopkins Ridge old-4</v>
      </c>
      <c r="C6587" s="345" t="s">
        <v>1230</v>
      </c>
      <c r="D6587" s="345"/>
      <c r="E6587" s="346">
        <v>43220</v>
      </c>
      <c r="F6587" s="347">
        <v>848335.8</v>
      </c>
      <c r="G6587" s="348" t="s">
        <v>4</v>
      </c>
      <c r="H6587" s="349">
        <v>14890.69</v>
      </c>
      <c r="I6587" s="347"/>
      <c r="J6587" s="348" t="str">
        <f t="shared" si="2203"/>
        <v>End of Life</v>
      </c>
      <c r="K6587" s="350">
        <f t="shared" si="2205"/>
        <v>0</v>
      </c>
      <c r="L6587" s="349">
        <f t="shared" si="2194"/>
        <v>-14890.69</v>
      </c>
      <c r="M6587" s="19" t="s">
        <v>1554</v>
      </c>
      <c r="O6587" s="32" t="str">
        <f t="shared" si="2206"/>
        <v>E397</v>
      </c>
      <c r="P6587" s="318"/>
      <c r="T6587" s="19" t="s">
        <v>4</v>
      </c>
    </row>
    <row r="6588" spans="1:20" outlineLevel="2" x14ac:dyDescent="0.25">
      <c r="A6588" s="345" t="s">
        <v>527</v>
      </c>
      <c r="B6588" s="345" t="str">
        <f t="shared" si="2204"/>
        <v>E3970 GEN CommEq, Hopkins Ridge old-5</v>
      </c>
      <c r="C6588" s="345" t="s">
        <v>1230</v>
      </c>
      <c r="D6588" s="345"/>
      <c r="E6588" s="346">
        <v>43251</v>
      </c>
      <c r="F6588" s="347">
        <v>833452.72</v>
      </c>
      <c r="G6588" s="348" t="s">
        <v>4</v>
      </c>
      <c r="H6588" s="349">
        <v>14890.69</v>
      </c>
      <c r="I6588" s="347"/>
      <c r="J6588" s="348" t="str">
        <f t="shared" si="2203"/>
        <v>End of Life</v>
      </c>
      <c r="K6588" s="350">
        <f t="shared" si="2205"/>
        <v>0</v>
      </c>
      <c r="L6588" s="349">
        <f t="shared" si="2194"/>
        <v>-14890.69</v>
      </c>
      <c r="M6588" s="19" t="s">
        <v>1554</v>
      </c>
      <c r="O6588" s="32" t="str">
        <f t="shared" si="2206"/>
        <v>E397</v>
      </c>
      <c r="P6588" s="318"/>
      <c r="T6588" s="19" t="s">
        <v>4</v>
      </c>
    </row>
    <row r="6589" spans="1:20" outlineLevel="2" x14ac:dyDescent="0.25">
      <c r="A6589" s="345" t="s">
        <v>527</v>
      </c>
      <c r="B6589" s="345" t="str">
        <f t="shared" si="2204"/>
        <v>E3970 GEN CommEq, Hopkins Ridge old-6</v>
      </c>
      <c r="C6589" s="345" t="s">
        <v>1230</v>
      </c>
      <c r="D6589" s="345"/>
      <c r="E6589" s="346">
        <v>43281</v>
      </c>
      <c r="F6589" s="347">
        <v>818569.64</v>
      </c>
      <c r="G6589" s="348" t="s">
        <v>4</v>
      </c>
      <c r="H6589" s="349">
        <v>14890.69</v>
      </c>
      <c r="I6589" s="347"/>
      <c r="J6589" s="348" t="str">
        <f t="shared" si="2203"/>
        <v>End of Life</v>
      </c>
      <c r="K6589" s="350">
        <f t="shared" si="2205"/>
        <v>0</v>
      </c>
      <c r="L6589" s="349">
        <f t="shared" si="2194"/>
        <v>-14890.69</v>
      </c>
      <c r="M6589" s="19" t="s">
        <v>1554</v>
      </c>
      <c r="O6589" s="32" t="str">
        <f t="shared" si="2206"/>
        <v>E397</v>
      </c>
      <c r="P6589" s="318"/>
      <c r="T6589" s="19" t="s">
        <v>4</v>
      </c>
    </row>
    <row r="6590" spans="1:20" outlineLevel="2" x14ac:dyDescent="0.25">
      <c r="A6590" s="345" t="s">
        <v>527</v>
      </c>
      <c r="B6590" s="345" t="str">
        <f t="shared" si="2204"/>
        <v>E3970 GEN CommEq, Hopkins Ridge old-7</v>
      </c>
      <c r="C6590" s="345" t="s">
        <v>1230</v>
      </c>
      <c r="D6590" s="345"/>
      <c r="E6590" s="346">
        <v>43312</v>
      </c>
      <c r="F6590" s="347">
        <v>0</v>
      </c>
      <c r="G6590" s="348" t="s">
        <v>4</v>
      </c>
      <c r="H6590" s="349">
        <v>0</v>
      </c>
      <c r="I6590" s="347"/>
      <c r="J6590" s="348" t="str">
        <f t="shared" si="2203"/>
        <v>End of Life</v>
      </c>
      <c r="K6590" s="350">
        <f t="shared" si="2205"/>
        <v>0</v>
      </c>
      <c r="L6590" s="349">
        <f t="shared" si="2194"/>
        <v>0</v>
      </c>
      <c r="M6590" s="19" t="s">
        <v>1554</v>
      </c>
      <c r="O6590" s="32" t="str">
        <f t="shared" si="2206"/>
        <v>E397</v>
      </c>
      <c r="P6590" s="318"/>
      <c r="T6590" s="19" t="s">
        <v>4</v>
      </c>
    </row>
    <row r="6591" spans="1:20" outlineLevel="2" x14ac:dyDescent="0.25">
      <c r="A6591" s="345" t="s">
        <v>527</v>
      </c>
      <c r="B6591" s="345" t="str">
        <f t="shared" si="2204"/>
        <v>E3970 GEN CommEq, Hopkins Ridge old-8</v>
      </c>
      <c r="C6591" s="345" t="s">
        <v>1230</v>
      </c>
      <c r="D6591" s="345"/>
      <c r="E6591" s="346">
        <v>43343</v>
      </c>
      <c r="F6591" s="347">
        <v>0</v>
      </c>
      <c r="G6591" s="348" t="s">
        <v>4</v>
      </c>
      <c r="H6591" s="349">
        <v>0</v>
      </c>
      <c r="I6591" s="347"/>
      <c r="J6591" s="348" t="str">
        <f t="shared" si="2203"/>
        <v>End of Life</v>
      </c>
      <c r="K6591" s="350">
        <f t="shared" si="2205"/>
        <v>0</v>
      </c>
      <c r="L6591" s="349">
        <f t="shared" si="2194"/>
        <v>0</v>
      </c>
      <c r="M6591" s="19" t="s">
        <v>1554</v>
      </c>
      <c r="O6591" s="32" t="str">
        <f t="shared" si="2206"/>
        <v>E397</v>
      </c>
      <c r="P6591" s="318"/>
      <c r="T6591" s="19" t="s">
        <v>4</v>
      </c>
    </row>
    <row r="6592" spans="1:20" outlineLevel="2" x14ac:dyDescent="0.25">
      <c r="A6592" s="345" t="s">
        <v>527</v>
      </c>
      <c r="B6592" s="345" t="str">
        <f t="shared" si="2204"/>
        <v>E3970 GEN CommEq, Hopkins Ridge old-9</v>
      </c>
      <c r="C6592" s="345" t="s">
        <v>1230</v>
      </c>
      <c r="D6592" s="345"/>
      <c r="E6592" s="346">
        <v>43373</v>
      </c>
      <c r="F6592" s="347">
        <v>0</v>
      </c>
      <c r="G6592" s="348" t="s">
        <v>4</v>
      </c>
      <c r="H6592" s="349">
        <v>0</v>
      </c>
      <c r="I6592" s="347"/>
      <c r="J6592" s="348" t="str">
        <f t="shared" si="2203"/>
        <v>End of Life</v>
      </c>
      <c r="K6592" s="350">
        <f t="shared" si="2205"/>
        <v>0</v>
      </c>
      <c r="L6592" s="349">
        <f t="shared" si="2194"/>
        <v>0</v>
      </c>
      <c r="M6592" s="19" t="s">
        <v>1554</v>
      </c>
      <c r="O6592" s="32" t="str">
        <f t="shared" si="2206"/>
        <v>E397</v>
      </c>
      <c r="P6592" s="318"/>
      <c r="T6592" s="19" t="s">
        <v>4</v>
      </c>
    </row>
    <row r="6593" spans="1:20" outlineLevel="2" x14ac:dyDescent="0.25">
      <c r="A6593" s="345" t="s">
        <v>527</v>
      </c>
      <c r="B6593" s="345" t="str">
        <f t="shared" si="2204"/>
        <v>E3970 GEN CommEq, Hopkins Ridge old-10</v>
      </c>
      <c r="C6593" s="345" t="s">
        <v>1230</v>
      </c>
      <c r="D6593" s="345"/>
      <c r="E6593" s="346">
        <v>43404</v>
      </c>
      <c r="F6593" s="347">
        <v>0</v>
      </c>
      <c r="G6593" s="348" t="s">
        <v>4</v>
      </c>
      <c r="H6593" s="349">
        <v>0</v>
      </c>
      <c r="I6593" s="347"/>
      <c r="J6593" s="348" t="str">
        <f t="shared" si="2203"/>
        <v>End of Life</v>
      </c>
      <c r="K6593" s="350">
        <f t="shared" si="2205"/>
        <v>0</v>
      </c>
      <c r="L6593" s="349">
        <f t="shared" si="2194"/>
        <v>0</v>
      </c>
      <c r="M6593" s="19" t="s">
        <v>1554</v>
      </c>
      <c r="O6593" s="32" t="str">
        <f t="shared" si="2206"/>
        <v>E397</v>
      </c>
      <c r="P6593" s="318"/>
      <c r="T6593" s="19" t="s">
        <v>4</v>
      </c>
    </row>
    <row r="6594" spans="1:20" outlineLevel="2" x14ac:dyDescent="0.25">
      <c r="A6594" s="345" t="s">
        <v>527</v>
      </c>
      <c r="B6594" s="345" t="str">
        <f t="shared" si="2204"/>
        <v>E3970 GEN CommEq, Hopkins Ridge old-11</v>
      </c>
      <c r="C6594" s="345" t="s">
        <v>1230</v>
      </c>
      <c r="D6594" s="345"/>
      <c r="E6594" s="346">
        <v>43434</v>
      </c>
      <c r="F6594" s="347">
        <v>0</v>
      </c>
      <c r="G6594" s="348" t="s">
        <v>4</v>
      </c>
      <c r="H6594" s="349">
        <v>0</v>
      </c>
      <c r="I6594" s="347"/>
      <c r="J6594" s="348" t="str">
        <f t="shared" si="2203"/>
        <v>End of Life</v>
      </c>
      <c r="K6594" s="350">
        <f t="shared" si="2205"/>
        <v>0</v>
      </c>
      <c r="L6594" s="349">
        <f t="shared" si="2194"/>
        <v>0</v>
      </c>
      <c r="M6594" s="19" t="s">
        <v>1554</v>
      </c>
      <c r="O6594" s="32" t="str">
        <f t="shared" si="2206"/>
        <v>E397</v>
      </c>
      <c r="P6594" s="318"/>
      <c r="T6594" s="19" t="s">
        <v>4</v>
      </c>
    </row>
    <row r="6595" spans="1:20" outlineLevel="2" x14ac:dyDescent="0.25">
      <c r="A6595" s="345" t="s">
        <v>527</v>
      </c>
      <c r="B6595" s="345" t="str">
        <f t="shared" si="2204"/>
        <v>E3970 GEN CommEq, Hopkins Ridge old-12</v>
      </c>
      <c r="C6595" s="345" t="s">
        <v>1230</v>
      </c>
      <c r="D6595" s="345"/>
      <c r="E6595" s="346">
        <v>43465</v>
      </c>
      <c r="F6595" s="347">
        <v>0</v>
      </c>
      <c r="G6595" s="348" t="s">
        <v>4</v>
      </c>
      <c r="H6595" s="349">
        <v>0</v>
      </c>
      <c r="I6595" s="347"/>
      <c r="J6595" s="348" t="str">
        <f t="shared" si="2203"/>
        <v>End of Life</v>
      </c>
      <c r="K6595" s="350">
        <f t="shared" si="2205"/>
        <v>0</v>
      </c>
      <c r="L6595" s="349">
        <f t="shared" si="2194"/>
        <v>0</v>
      </c>
      <c r="M6595" s="19" t="s">
        <v>1554</v>
      </c>
      <c r="O6595" s="32" t="str">
        <f t="shared" si="2206"/>
        <v>E397</v>
      </c>
      <c r="P6595" s="318"/>
      <c r="T6595" s="19" t="s">
        <v>4</v>
      </c>
    </row>
    <row r="6596" spans="1:20" s="19" customFormat="1" ht="15.75" outlineLevel="1" thickBot="1" x14ac:dyDescent="0.3">
      <c r="A6596" s="44" t="s">
        <v>1130</v>
      </c>
      <c r="B6596" s="32"/>
      <c r="C6596" s="40" t="s">
        <v>1237</v>
      </c>
      <c r="D6596" s="32"/>
      <c r="E6596" s="104" t="s">
        <v>1266</v>
      </c>
      <c r="F6596" s="34"/>
      <c r="G6596" s="32"/>
      <c r="H6596" s="46">
        <f>SUBTOTAL(9,H6584:H6595)</f>
        <v>89344.14</v>
      </c>
      <c r="I6596" s="34"/>
      <c r="J6596" s="32">
        <f t="shared" si="2203"/>
        <v>0</v>
      </c>
      <c r="K6596" s="46">
        <f>SUBTOTAL(9,K6584:K6595)</f>
        <v>0</v>
      </c>
      <c r="L6596" s="46">
        <f t="shared" si="2194"/>
        <v>-89344.14</v>
      </c>
      <c r="O6596" s="32" t="str">
        <f>LEFT(A6596,5)</f>
        <v>E3970</v>
      </c>
      <c r="P6596" s="318">
        <f>-L6596/2</f>
        <v>44672.07</v>
      </c>
    </row>
    <row r="6597" spans="1:20" ht="15.75" outlineLevel="2" thickTop="1" x14ac:dyDescent="0.25">
      <c r="A6597" t="s">
        <v>528</v>
      </c>
      <c r="B6597" t="str">
        <f t="shared" ref="B6597:B6608" si="2207">CONCATENATE(A6597,"-",MONTH(E6597))</f>
        <v>E3970 GEN CommEq, LB #3-1</v>
      </c>
      <c r="C6597" s="19" t="s">
        <v>1230</v>
      </c>
      <c r="E6597" s="27">
        <v>43131</v>
      </c>
      <c r="F6597" s="249">
        <v>69877.240000000005</v>
      </c>
      <c r="G6597" s="67">
        <v>6.6699999999999995E-2</v>
      </c>
      <c r="H6597" s="250">
        <v>388.4</v>
      </c>
      <c r="I6597" s="249">
        <f t="shared" ref="I6597:I6608" si="2208">VLOOKUP(CONCATENATE(A6597,"-12"),$B$6:$F$7816,5,FALSE)</f>
        <v>123635.4</v>
      </c>
      <c r="J6597" s="67">
        <f t="shared" si="2203"/>
        <v>6.6699999999999995E-2</v>
      </c>
      <c r="K6597" s="259">
        <f t="shared" ref="K6597:K6608" si="2209">I6597*J6597/12</f>
        <v>687.2067649999999</v>
      </c>
      <c r="L6597" s="250">
        <f t="shared" si="2194"/>
        <v>298.81</v>
      </c>
      <c r="M6597" s="19" t="s">
        <v>1260</v>
      </c>
      <c r="O6597" s="32" t="str">
        <f t="shared" ref="O6597:O6608" si="2210">LEFT(A6597,4)</f>
        <v>E397</v>
      </c>
      <c r="P6597" s="318"/>
      <c r="T6597" s="19" t="s">
        <v>1260</v>
      </c>
    </row>
    <row r="6598" spans="1:20" outlineLevel="2" x14ac:dyDescent="0.25">
      <c r="A6598" t="s">
        <v>528</v>
      </c>
      <c r="B6598" t="str">
        <f t="shared" si="2207"/>
        <v>E3970 GEN CommEq, LB #3-2</v>
      </c>
      <c r="C6598" s="19" t="s">
        <v>1230</v>
      </c>
      <c r="E6598" s="27">
        <v>43159</v>
      </c>
      <c r="F6598" s="249">
        <v>69877.240000000005</v>
      </c>
      <c r="G6598" s="67">
        <v>6.6699999999999995E-2</v>
      </c>
      <c r="H6598" s="250">
        <v>388.4</v>
      </c>
      <c r="I6598" s="249">
        <f t="shared" si="2208"/>
        <v>123635.4</v>
      </c>
      <c r="J6598" s="67">
        <f t="shared" si="2203"/>
        <v>6.6699999999999995E-2</v>
      </c>
      <c r="K6598" s="259">
        <f t="shared" si="2209"/>
        <v>687.2067649999999</v>
      </c>
      <c r="L6598" s="250">
        <f t="shared" si="2194"/>
        <v>298.81</v>
      </c>
      <c r="M6598" s="19" t="s">
        <v>1260</v>
      </c>
      <c r="O6598" s="32" t="str">
        <f t="shared" si="2210"/>
        <v>E397</v>
      </c>
      <c r="P6598" s="318"/>
      <c r="T6598" s="19" t="s">
        <v>1260</v>
      </c>
    </row>
    <row r="6599" spans="1:20" outlineLevel="2" x14ac:dyDescent="0.25">
      <c r="A6599" t="s">
        <v>528</v>
      </c>
      <c r="B6599" t="str">
        <f t="shared" si="2207"/>
        <v>E3970 GEN CommEq, LB #3-3</v>
      </c>
      <c r="C6599" s="19" t="s">
        <v>1230</v>
      </c>
      <c r="E6599" s="27">
        <v>43190</v>
      </c>
      <c r="F6599" s="249">
        <v>69877.240000000005</v>
      </c>
      <c r="G6599" s="67">
        <v>6.6699999999999995E-2</v>
      </c>
      <c r="H6599" s="250">
        <v>388.4</v>
      </c>
      <c r="I6599" s="249">
        <f t="shared" si="2208"/>
        <v>123635.4</v>
      </c>
      <c r="J6599" s="67">
        <f t="shared" si="2203"/>
        <v>6.6699999999999995E-2</v>
      </c>
      <c r="K6599" s="259">
        <f t="shared" si="2209"/>
        <v>687.2067649999999</v>
      </c>
      <c r="L6599" s="250">
        <f t="shared" si="2194"/>
        <v>298.81</v>
      </c>
      <c r="M6599" s="19" t="s">
        <v>1260</v>
      </c>
      <c r="O6599" s="32" t="str">
        <f t="shared" si="2210"/>
        <v>E397</v>
      </c>
      <c r="P6599" s="318"/>
      <c r="T6599" s="19" t="s">
        <v>1260</v>
      </c>
    </row>
    <row r="6600" spans="1:20" outlineLevel="2" x14ac:dyDescent="0.25">
      <c r="A6600" t="s">
        <v>528</v>
      </c>
      <c r="B6600" t="str">
        <f t="shared" si="2207"/>
        <v>E3970 GEN CommEq, LB #3-4</v>
      </c>
      <c r="C6600" s="19" t="s">
        <v>1230</v>
      </c>
      <c r="E6600" s="27">
        <v>43220</v>
      </c>
      <c r="F6600" s="249">
        <v>69877.240000000005</v>
      </c>
      <c r="G6600" s="67">
        <v>6.6699999999999995E-2</v>
      </c>
      <c r="H6600" s="250">
        <v>388.4</v>
      </c>
      <c r="I6600" s="249">
        <f t="shared" si="2208"/>
        <v>123635.4</v>
      </c>
      <c r="J6600" s="67">
        <f t="shared" si="2203"/>
        <v>6.6699999999999995E-2</v>
      </c>
      <c r="K6600" s="259">
        <f t="shared" si="2209"/>
        <v>687.2067649999999</v>
      </c>
      <c r="L6600" s="250">
        <f t="shared" si="2194"/>
        <v>298.81</v>
      </c>
      <c r="M6600" s="19" t="s">
        <v>1260</v>
      </c>
      <c r="O6600" s="32" t="str">
        <f t="shared" si="2210"/>
        <v>E397</v>
      </c>
      <c r="P6600" s="318"/>
      <c r="T6600" s="19" t="s">
        <v>1260</v>
      </c>
    </row>
    <row r="6601" spans="1:20" outlineLevel="2" x14ac:dyDescent="0.25">
      <c r="A6601" t="s">
        <v>528</v>
      </c>
      <c r="B6601" t="str">
        <f t="shared" si="2207"/>
        <v>E3970 GEN CommEq, LB #3-5</v>
      </c>
      <c r="C6601" s="19" t="s">
        <v>1230</v>
      </c>
      <c r="E6601" s="27">
        <v>43251</v>
      </c>
      <c r="F6601" s="249">
        <v>69877.240000000005</v>
      </c>
      <c r="G6601" s="67">
        <v>6.6699999999999995E-2</v>
      </c>
      <c r="H6601" s="250">
        <v>388.4</v>
      </c>
      <c r="I6601" s="249">
        <f t="shared" si="2208"/>
        <v>123635.4</v>
      </c>
      <c r="J6601" s="67">
        <f t="shared" si="2203"/>
        <v>6.6699999999999995E-2</v>
      </c>
      <c r="K6601" s="259">
        <f t="shared" si="2209"/>
        <v>687.2067649999999</v>
      </c>
      <c r="L6601" s="250">
        <f t="shared" si="2194"/>
        <v>298.81</v>
      </c>
      <c r="M6601" s="19" t="s">
        <v>1260</v>
      </c>
      <c r="O6601" s="32" t="str">
        <f t="shared" si="2210"/>
        <v>E397</v>
      </c>
      <c r="P6601" s="318"/>
      <c r="T6601" s="19" t="s">
        <v>1260</v>
      </c>
    </row>
    <row r="6602" spans="1:20" outlineLevel="2" x14ac:dyDescent="0.25">
      <c r="A6602" t="s">
        <v>528</v>
      </c>
      <c r="B6602" t="str">
        <f t="shared" si="2207"/>
        <v>E3970 GEN CommEq, LB #3-6</v>
      </c>
      <c r="C6602" s="19" t="s">
        <v>1230</v>
      </c>
      <c r="E6602" s="27">
        <v>43281</v>
      </c>
      <c r="F6602" s="249">
        <v>69877.240000000005</v>
      </c>
      <c r="G6602" s="67">
        <v>6.6699999999999995E-2</v>
      </c>
      <c r="H6602" s="250">
        <v>388.4</v>
      </c>
      <c r="I6602" s="249">
        <f t="shared" si="2208"/>
        <v>123635.4</v>
      </c>
      <c r="J6602" s="67">
        <f t="shared" si="2203"/>
        <v>6.6699999999999995E-2</v>
      </c>
      <c r="K6602" s="259">
        <f t="shared" si="2209"/>
        <v>687.2067649999999</v>
      </c>
      <c r="L6602" s="250">
        <f t="shared" si="2194"/>
        <v>298.81</v>
      </c>
      <c r="M6602" s="19" t="s">
        <v>1260</v>
      </c>
      <c r="O6602" s="32" t="str">
        <f t="shared" si="2210"/>
        <v>E397</v>
      </c>
      <c r="P6602" s="318"/>
      <c r="T6602" s="19" t="s">
        <v>1260</v>
      </c>
    </row>
    <row r="6603" spans="1:20" outlineLevel="2" x14ac:dyDescent="0.25">
      <c r="A6603" t="s">
        <v>528</v>
      </c>
      <c r="B6603" t="str">
        <f t="shared" si="2207"/>
        <v>E3970 GEN CommEq, LB #3-7</v>
      </c>
      <c r="C6603" s="19" t="s">
        <v>1230</v>
      </c>
      <c r="E6603" s="27">
        <v>43312</v>
      </c>
      <c r="F6603" s="249">
        <v>123635.4</v>
      </c>
      <c r="G6603" s="67">
        <v>6.6699999999999995E-2</v>
      </c>
      <c r="H6603" s="250">
        <v>687.21</v>
      </c>
      <c r="I6603" s="249">
        <f t="shared" si="2208"/>
        <v>123635.4</v>
      </c>
      <c r="J6603" s="67">
        <f t="shared" si="2203"/>
        <v>6.6699999999999995E-2</v>
      </c>
      <c r="K6603" s="259">
        <f t="shared" si="2209"/>
        <v>687.2067649999999</v>
      </c>
      <c r="L6603" s="250">
        <f t="shared" si="2194"/>
        <v>0</v>
      </c>
      <c r="M6603" s="19" t="s">
        <v>1260</v>
      </c>
      <c r="O6603" s="32" t="str">
        <f t="shared" si="2210"/>
        <v>E397</v>
      </c>
      <c r="P6603" s="318"/>
      <c r="T6603" s="19" t="s">
        <v>1260</v>
      </c>
    </row>
    <row r="6604" spans="1:20" outlineLevel="2" x14ac:dyDescent="0.25">
      <c r="A6604" t="s">
        <v>528</v>
      </c>
      <c r="B6604" t="str">
        <f t="shared" si="2207"/>
        <v>E3970 GEN CommEq, LB #3-8</v>
      </c>
      <c r="C6604" s="19" t="s">
        <v>1230</v>
      </c>
      <c r="E6604" s="27">
        <v>43343</v>
      </c>
      <c r="F6604" s="249">
        <v>123635.4</v>
      </c>
      <c r="G6604" s="67">
        <v>6.6699999999999995E-2</v>
      </c>
      <c r="H6604" s="250">
        <v>687.21</v>
      </c>
      <c r="I6604" s="249">
        <f t="shared" si="2208"/>
        <v>123635.4</v>
      </c>
      <c r="J6604" s="67">
        <f t="shared" si="2203"/>
        <v>6.6699999999999995E-2</v>
      </c>
      <c r="K6604" s="259">
        <f t="shared" si="2209"/>
        <v>687.2067649999999</v>
      </c>
      <c r="L6604" s="250">
        <f t="shared" si="2194"/>
        <v>0</v>
      </c>
      <c r="M6604" s="19" t="s">
        <v>1260</v>
      </c>
      <c r="O6604" s="32" t="str">
        <f t="shared" si="2210"/>
        <v>E397</v>
      </c>
      <c r="P6604" s="318"/>
      <c r="T6604" s="19" t="s">
        <v>1260</v>
      </c>
    </row>
    <row r="6605" spans="1:20" outlineLevel="2" x14ac:dyDescent="0.25">
      <c r="A6605" t="s">
        <v>528</v>
      </c>
      <c r="B6605" t="str">
        <f t="shared" si="2207"/>
        <v>E3970 GEN CommEq, LB #3-9</v>
      </c>
      <c r="C6605" s="19" t="s">
        <v>1230</v>
      </c>
      <c r="E6605" s="27">
        <v>43373</v>
      </c>
      <c r="F6605" s="249">
        <v>123635.4</v>
      </c>
      <c r="G6605" s="67">
        <v>6.6699999999999995E-2</v>
      </c>
      <c r="H6605" s="250">
        <v>687.21</v>
      </c>
      <c r="I6605" s="249">
        <f t="shared" si="2208"/>
        <v>123635.4</v>
      </c>
      <c r="J6605" s="67">
        <f t="shared" si="2203"/>
        <v>6.6699999999999995E-2</v>
      </c>
      <c r="K6605" s="259">
        <f t="shared" si="2209"/>
        <v>687.2067649999999</v>
      </c>
      <c r="L6605" s="250">
        <f t="shared" si="2194"/>
        <v>0</v>
      </c>
      <c r="M6605" s="19" t="s">
        <v>1260</v>
      </c>
      <c r="O6605" s="32" t="str">
        <f t="shared" si="2210"/>
        <v>E397</v>
      </c>
      <c r="P6605" s="318"/>
      <c r="T6605" s="19" t="s">
        <v>1260</v>
      </c>
    </row>
    <row r="6606" spans="1:20" outlineLevel="2" x14ac:dyDescent="0.25">
      <c r="A6606" t="s">
        <v>528</v>
      </c>
      <c r="B6606" t="str">
        <f t="shared" si="2207"/>
        <v>E3970 GEN CommEq, LB #3-10</v>
      </c>
      <c r="C6606" s="19" t="s">
        <v>1230</v>
      </c>
      <c r="E6606" s="27">
        <v>43404</v>
      </c>
      <c r="F6606" s="249">
        <v>123635.4</v>
      </c>
      <c r="G6606" s="67">
        <v>6.6699999999999995E-2</v>
      </c>
      <c r="H6606" s="250">
        <v>687.21</v>
      </c>
      <c r="I6606" s="249">
        <f t="shared" si="2208"/>
        <v>123635.4</v>
      </c>
      <c r="J6606" s="67">
        <f t="shared" si="2203"/>
        <v>6.6699999999999995E-2</v>
      </c>
      <c r="K6606" s="259">
        <f t="shared" si="2209"/>
        <v>687.2067649999999</v>
      </c>
      <c r="L6606" s="250">
        <f t="shared" si="2194"/>
        <v>0</v>
      </c>
      <c r="M6606" s="19" t="s">
        <v>1260</v>
      </c>
      <c r="O6606" s="32" t="str">
        <f t="shared" si="2210"/>
        <v>E397</v>
      </c>
      <c r="P6606" s="318"/>
      <c r="T6606" s="19" t="s">
        <v>1260</v>
      </c>
    </row>
    <row r="6607" spans="1:20" outlineLevel="2" x14ac:dyDescent="0.25">
      <c r="A6607" t="s">
        <v>528</v>
      </c>
      <c r="B6607" t="str">
        <f t="shared" si="2207"/>
        <v>E3970 GEN CommEq, LB #3-11</v>
      </c>
      <c r="C6607" s="19" t="s">
        <v>1230</v>
      </c>
      <c r="E6607" s="27">
        <v>43434</v>
      </c>
      <c r="F6607" s="249">
        <v>123635.4</v>
      </c>
      <c r="G6607" s="67">
        <v>6.6699999999999995E-2</v>
      </c>
      <c r="H6607" s="250">
        <v>687.21</v>
      </c>
      <c r="I6607" s="249">
        <f t="shared" si="2208"/>
        <v>123635.4</v>
      </c>
      <c r="J6607" s="67">
        <f t="shared" si="2203"/>
        <v>6.6699999999999995E-2</v>
      </c>
      <c r="K6607" s="259">
        <f t="shared" si="2209"/>
        <v>687.2067649999999</v>
      </c>
      <c r="L6607" s="250">
        <f t="shared" si="2194"/>
        <v>0</v>
      </c>
      <c r="M6607" s="19" t="s">
        <v>1260</v>
      </c>
      <c r="O6607" s="32" t="str">
        <f t="shared" si="2210"/>
        <v>E397</v>
      </c>
      <c r="P6607" s="318"/>
      <c r="T6607" s="19" t="s">
        <v>1260</v>
      </c>
    </row>
    <row r="6608" spans="1:20" outlineLevel="2" x14ac:dyDescent="0.25">
      <c r="A6608" t="s">
        <v>528</v>
      </c>
      <c r="B6608" t="str">
        <f t="shared" si="2207"/>
        <v>E3970 GEN CommEq, LB #3-12</v>
      </c>
      <c r="C6608" s="19" t="s">
        <v>1230</v>
      </c>
      <c r="E6608" s="27">
        <v>43465</v>
      </c>
      <c r="F6608" s="249">
        <v>123635.4</v>
      </c>
      <c r="G6608" s="67">
        <v>6.6699999999999995E-2</v>
      </c>
      <c r="H6608" s="250">
        <v>687.21</v>
      </c>
      <c r="I6608" s="249">
        <f t="shared" si="2208"/>
        <v>123635.4</v>
      </c>
      <c r="J6608" s="67">
        <f t="shared" si="2203"/>
        <v>6.6699999999999995E-2</v>
      </c>
      <c r="K6608" s="259">
        <f t="shared" si="2209"/>
        <v>687.2067649999999</v>
      </c>
      <c r="L6608" s="250">
        <f t="shared" si="2194"/>
        <v>0</v>
      </c>
      <c r="M6608" s="19" t="s">
        <v>1260</v>
      </c>
      <c r="O6608" s="32" t="str">
        <f t="shared" si="2210"/>
        <v>E397</v>
      </c>
      <c r="P6608" s="318"/>
      <c r="T6608" s="19" t="s">
        <v>1260</v>
      </c>
    </row>
    <row r="6609" spans="1:20" s="19" customFormat="1" ht="15.75" outlineLevel="1" thickBot="1" x14ac:dyDescent="0.3">
      <c r="A6609" s="28" t="s">
        <v>1131</v>
      </c>
      <c r="C6609" s="20" t="s">
        <v>1237</v>
      </c>
      <c r="E6609" s="104" t="s">
        <v>1266</v>
      </c>
      <c r="F6609" s="29"/>
      <c r="G6609" s="30"/>
      <c r="H6609" s="41">
        <f>SUBTOTAL(9,H6597:H6608)</f>
        <v>6453.6600000000008</v>
      </c>
      <c r="I6609" s="29"/>
      <c r="J6609" s="30">
        <f t="shared" si="2203"/>
        <v>0</v>
      </c>
      <c r="K6609" s="41">
        <f>SUBTOTAL(9,K6597:K6608)</f>
        <v>8246.4811799999989</v>
      </c>
      <c r="L6609" s="41">
        <f t="shared" si="2194"/>
        <v>1792.82</v>
      </c>
      <c r="O6609" s="32" t="str">
        <f>LEFT(A6609,5)</f>
        <v>E3970</v>
      </c>
      <c r="P6609" s="318">
        <f>-L6609/2</f>
        <v>-896.41</v>
      </c>
    </row>
    <row r="6610" spans="1:20" ht="15.75" outlineLevel="2" thickTop="1" x14ac:dyDescent="0.25">
      <c r="A6610" t="s">
        <v>529</v>
      </c>
      <c r="B6610" t="str">
        <f t="shared" ref="B6610:B6621" si="2211">CONCATENATE(A6610,"-",MONTH(E6610))</f>
        <v>E3970 GEN CommEq, LB#4-2013-1</v>
      </c>
      <c r="C6610" s="19" t="s">
        <v>1230</v>
      </c>
      <c r="E6610" s="27">
        <v>43131</v>
      </c>
      <c r="F6610" s="249">
        <v>1655836.72</v>
      </c>
      <c r="G6610" s="67">
        <v>6.6699999999999995E-2</v>
      </c>
      <c r="H6610" s="250">
        <v>9203.69</v>
      </c>
      <c r="I6610" s="249">
        <f t="shared" ref="I6610:I6621" si="2212">VLOOKUP(CONCATENATE(A6610,"-12"),$B$6:$F$7816,5,FALSE)</f>
        <v>1655836.72</v>
      </c>
      <c r="J6610" s="67">
        <f t="shared" si="2203"/>
        <v>6.6699999999999995E-2</v>
      </c>
      <c r="K6610" s="259">
        <f t="shared" ref="K6610:K6621" si="2213">I6610*J6610/12</f>
        <v>9203.6924353333325</v>
      </c>
      <c r="L6610" s="250">
        <f t="shared" si="2194"/>
        <v>0</v>
      </c>
      <c r="M6610" s="19" t="s">
        <v>1260</v>
      </c>
      <c r="O6610" s="32" t="str">
        <f t="shared" ref="O6610:O6621" si="2214">LEFT(A6610,4)</f>
        <v>E397</v>
      </c>
      <c r="P6610" s="318"/>
      <c r="T6610" s="19" t="s">
        <v>1260</v>
      </c>
    </row>
    <row r="6611" spans="1:20" outlineLevel="2" x14ac:dyDescent="0.25">
      <c r="A6611" t="s">
        <v>529</v>
      </c>
      <c r="B6611" t="str">
        <f t="shared" si="2211"/>
        <v>E3970 GEN CommEq, LB#4-2013-2</v>
      </c>
      <c r="C6611" s="19" t="s">
        <v>1230</v>
      </c>
      <c r="E6611" s="27">
        <v>43159</v>
      </c>
      <c r="F6611" s="249">
        <v>1655836.72</v>
      </c>
      <c r="G6611" s="67">
        <v>6.6699999999999995E-2</v>
      </c>
      <c r="H6611" s="250">
        <v>9203.69</v>
      </c>
      <c r="I6611" s="249">
        <f t="shared" si="2212"/>
        <v>1655836.72</v>
      </c>
      <c r="J6611" s="67">
        <f t="shared" si="2203"/>
        <v>6.6699999999999995E-2</v>
      </c>
      <c r="K6611" s="259">
        <f t="shared" si="2213"/>
        <v>9203.6924353333325</v>
      </c>
      <c r="L6611" s="250">
        <f t="shared" si="2194"/>
        <v>0</v>
      </c>
      <c r="M6611" s="19" t="s">
        <v>1260</v>
      </c>
      <c r="O6611" s="32" t="str">
        <f t="shared" si="2214"/>
        <v>E397</v>
      </c>
      <c r="P6611" s="318"/>
      <c r="T6611" s="19" t="s">
        <v>1260</v>
      </c>
    </row>
    <row r="6612" spans="1:20" outlineLevel="2" x14ac:dyDescent="0.25">
      <c r="A6612" t="s">
        <v>529</v>
      </c>
      <c r="B6612" t="str">
        <f t="shared" si="2211"/>
        <v>E3970 GEN CommEq, LB#4-2013-3</v>
      </c>
      <c r="C6612" s="19" t="s">
        <v>1230</v>
      </c>
      <c r="E6612" s="27">
        <v>43190</v>
      </c>
      <c r="F6612" s="249">
        <v>1655836.72</v>
      </c>
      <c r="G6612" s="67">
        <v>6.6699999999999995E-2</v>
      </c>
      <c r="H6612" s="250">
        <v>9203.69</v>
      </c>
      <c r="I6612" s="249">
        <f t="shared" si="2212"/>
        <v>1655836.72</v>
      </c>
      <c r="J6612" s="67">
        <f t="shared" si="2203"/>
        <v>6.6699999999999995E-2</v>
      </c>
      <c r="K6612" s="259">
        <f t="shared" si="2213"/>
        <v>9203.6924353333325</v>
      </c>
      <c r="L6612" s="250">
        <f t="shared" ref="L6612:L6675" si="2215">ROUND(K6612-H6612,2)</f>
        <v>0</v>
      </c>
      <c r="M6612" s="19" t="s">
        <v>1260</v>
      </c>
      <c r="O6612" s="32" t="str">
        <f t="shared" si="2214"/>
        <v>E397</v>
      </c>
      <c r="P6612" s="318"/>
      <c r="T6612" s="19" t="s">
        <v>1260</v>
      </c>
    </row>
    <row r="6613" spans="1:20" outlineLevel="2" x14ac:dyDescent="0.25">
      <c r="A6613" t="s">
        <v>529</v>
      </c>
      <c r="B6613" t="str">
        <f t="shared" si="2211"/>
        <v>E3970 GEN CommEq, LB#4-2013-4</v>
      </c>
      <c r="C6613" s="19" t="s">
        <v>1230</v>
      </c>
      <c r="E6613" s="27">
        <v>43220</v>
      </c>
      <c r="F6613" s="249">
        <v>1655836.72</v>
      </c>
      <c r="G6613" s="67">
        <v>6.6699999999999995E-2</v>
      </c>
      <c r="H6613" s="250">
        <v>9203.69</v>
      </c>
      <c r="I6613" s="249">
        <f t="shared" si="2212"/>
        <v>1655836.72</v>
      </c>
      <c r="J6613" s="67">
        <f t="shared" si="2203"/>
        <v>6.6699999999999995E-2</v>
      </c>
      <c r="K6613" s="259">
        <f t="shared" si="2213"/>
        <v>9203.6924353333325</v>
      </c>
      <c r="L6613" s="250">
        <f t="shared" si="2215"/>
        <v>0</v>
      </c>
      <c r="M6613" s="19" t="s">
        <v>1260</v>
      </c>
      <c r="O6613" s="32" t="str">
        <f t="shared" si="2214"/>
        <v>E397</v>
      </c>
      <c r="P6613" s="318"/>
      <c r="T6613" s="19" t="s">
        <v>1260</v>
      </c>
    </row>
    <row r="6614" spans="1:20" outlineLevel="2" x14ac:dyDescent="0.25">
      <c r="A6614" t="s">
        <v>529</v>
      </c>
      <c r="B6614" t="str">
        <f t="shared" si="2211"/>
        <v>E3970 GEN CommEq, LB#4-2013-5</v>
      </c>
      <c r="C6614" s="19" t="s">
        <v>1230</v>
      </c>
      <c r="E6614" s="27">
        <v>43251</v>
      </c>
      <c r="F6614" s="249">
        <v>1655836.72</v>
      </c>
      <c r="G6614" s="67">
        <v>6.6699999999999995E-2</v>
      </c>
      <c r="H6614" s="250">
        <v>9203.69</v>
      </c>
      <c r="I6614" s="249">
        <f t="shared" si="2212"/>
        <v>1655836.72</v>
      </c>
      <c r="J6614" s="67">
        <f t="shared" si="2203"/>
        <v>6.6699999999999995E-2</v>
      </c>
      <c r="K6614" s="259">
        <f t="shared" si="2213"/>
        <v>9203.6924353333325</v>
      </c>
      <c r="L6614" s="250">
        <f t="shared" si="2215"/>
        <v>0</v>
      </c>
      <c r="M6614" s="19" t="s">
        <v>1260</v>
      </c>
      <c r="O6614" s="32" t="str">
        <f t="shared" si="2214"/>
        <v>E397</v>
      </c>
      <c r="P6614" s="318"/>
      <c r="T6614" s="19" t="s">
        <v>1260</v>
      </c>
    </row>
    <row r="6615" spans="1:20" outlineLevel="2" x14ac:dyDescent="0.25">
      <c r="A6615" t="s">
        <v>529</v>
      </c>
      <c r="B6615" t="str">
        <f t="shared" si="2211"/>
        <v>E3970 GEN CommEq, LB#4-2013-6</v>
      </c>
      <c r="C6615" s="19" t="s">
        <v>1230</v>
      </c>
      <c r="E6615" s="27">
        <v>43281</v>
      </c>
      <c r="F6615" s="249">
        <v>1655836.72</v>
      </c>
      <c r="G6615" s="67">
        <v>6.6699999999999995E-2</v>
      </c>
      <c r="H6615" s="250">
        <v>9203.69</v>
      </c>
      <c r="I6615" s="249">
        <f t="shared" si="2212"/>
        <v>1655836.72</v>
      </c>
      <c r="J6615" s="67">
        <f t="shared" si="2203"/>
        <v>6.6699999999999995E-2</v>
      </c>
      <c r="K6615" s="259">
        <f t="shared" si="2213"/>
        <v>9203.6924353333325</v>
      </c>
      <c r="L6615" s="250">
        <f t="shared" si="2215"/>
        <v>0</v>
      </c>
      <c r="M6615" s="19" t="s">
        <v>1260</v>
      </c>
      <c r="O6615" s="32" t="str">
        <f t="shared" si="2214"/>
        <v>E397</v>
      </c>
      <c r="P6615" s="318"/>
      <c r="T6615" s="19" t="s">
        <v>1260</v>
      </c>
    </row>
    <row r="6616" spans="1:20" outlineLevel="2" x14ac:dyDescent="0.25">
      <c r="A6616" t="s">
        <v>529</v>
      </c>
      <c r="B6616" t="str">
        <f t="shared" si="2211"/>
        <v>E3970 GEN CommEq, LB#4-2013-7</v>
      </c>
      <c r="C6616" s="19" t="s">
        <v>1230</v>
      </c>
      <c r="E6616" s="27">
        <v>43312</v>
      </c>
      <c r="F6616" s="249">
        <v>1655836.72</v>
      </c>
      <c r="G6616" s="67">
        <v>6.6699999999999995E-2</v>
      </c>
      <c r="H6616" s="250">
        <v>9203.69</v>
      </c>
      <c r="I6616" s="249">
        <f t="shared" si="2212"/>
        <v>1655836.72</v>
      </c>
      <c r="J6616" s="67">
        <f t="shared" si="2203"/>
        <v>6.6699999999999995E-2</v>
      </c>
      <c r="K6616" s="259">
        <f t="shared" si="2213"/>
        <v>9203.6924353333325</v>
      </c>
      <c r="L6616" s="250">
        <f t="shared" si="2215"/>
        <v>0</v>
      </c>
      <c r="M6616" s="19" t="s">
        <v>1260</v>
      </c>
      <c r="O6616" s="32" t="str">
        <f t="shared" si="2214"/>
        <v>E397</v>
      </c>
      <c r="P6616" s="318"/>
      <c r="T6616" s="19" t="s">
        <v>1260</v>
      </c>
    </row>
    <row r="6617" spans="1:20" outlineLevel="2" x14ac:dyDescent="0.25">
      <c r="A6617" t="s">
        <v>529</v>
      </c>
      <c r="B6617" t="str">
        <f t="shared" si="2211"/>
        <v>E3970 GEN CommEq, LB#4-2013-8</v>
      </c>
      <c r="C6617" s="19" t="s">
        <v>1230</v>
      </c>
      <c r="E6617" s="27">
        <v>43343</v>
      </c>
      <c r="F6617" s="249">
        <v>1655836.72</v>
      </c>
      <c r="G6617" s="67">
        <v>6.6699999999999995E-2</v>
      </c>
      <c r="H6617" s="250">
        <v>9203.69</v>
      </c>
      <c r="I6617" s="249">
        <f t="shared" si="2212"/>
        <v>1655836.72</v>
      </c>
      <c r="J6617" s="67">
        <f t="shared" si="2203"/>
        <v>6.6699999999999995E-2</v>
      </c>
      <c r="K6617" s="259">
        <f t="shared" si="2213"/>
        <v>9203.6924353333325</v>
      </c>
      <c r="L6617" s="250">
        <f t="shared" si="2215"/>
        <v>0</v>
      </c>
      <c r="M6617" s="19" t="s">
        <v>1260</v>
      </c>
      <c r="O6617" s="32" t="str">
        <f t="shared" si="2214"/>
        <v>E397</v>
      </c>
      <c r="P6617" s="318"/>
      <c r="T6617" s="19" t="s">
        <v>1260</v>
      </c>
    </row>
    <row r="6618" spans="1:20" outlineLevel="2" x14ac:dyDescent="0.25">
      <c r="A6618" t="s">
        <v>529</v>
      </c>
      <c r="B6618" t="str">
        <f t="shared" si="2211"/>
        <v>E3970 GEN CommEq, LB#4-2013-9</v>
      </c>
      <c r="C6618" s="19" t="s">
        <v>1230</v>
      </c>
      <c r="E6618" s="27">
        <v>43373</v>
      </c>
      <c r="F6618" s="249">
        <v>1655836.72</v>
      </c>
      <c r="G6618" s="67">
        <v>6.6699999999999995E-2</v>
      </c>
      <c r="H6618" s="250">
        <v>9203.69</v>
      </c>
      <c r="I6618" s="249">
        <f t="shared" si="2212"/>
        <v>1655836.72</v>
      </c>
      <c r="J6618" s="67">
        <f t="shared" si="2203"/>
        <v>6.6699999999999995E-2</v>
      </c>
      <c r="K6618" s="259">
        <f t="shared" si="2213"/>
        <v>9203.6924353333325</v>
      </c>
      <c r="L6618" s="250">
        <f t="shared" si="2215"/>
        <v>0</v>
      </c>
      <c r="M6618" s="19" t="s">
        <v>1260</v>
      </c>
      <c r="O6618" s="32" t="str">
        <f t="shared" si="2214"/>
        <v>E397</v>
      </c>
      <c r="P6618" s="318"/>
      <c r="T6618" s="19" t="s">
        <v>1260</v>
      </c>
    </row>
    <row r="6619" spans="1:20" outlineLevel="2" x14ac:dyDescent="0.25">
      <c r="A6619" t="s">
        <v>529</v>
      </c>
      <c r="B6619" t="str">
        <f t="shared" si="2211"/>
        <v>E3970 GEN CommEq, LB#4-2013-10</v>
      </c>
      <c r="C6619" s="19" t="s">
        <v>1230</v>
      </c>
      <c r="E6619" s="27">
        <v>43404</v>
      </c>
      <c r="F6619" s="249">
        <v>1655836.72</v>
      </c>
      <c r="G6619" s="67">
        <v>6.6699999999999995E-2</v>
      </c>
      <c r="H6619" s="250">
        <v>9203.69</v>
      </c>
      <c r="I6619" s="249">
        <f t="shared" si="2212"/>
        <v>1655836.72</v>
      </c>
      <c r="J6619" s="67">
        <f t="shared" si="2203"/>
        <v>6.6699999999999995E-2</v>
      </c>
      <c r="K6619" s="259">
        <f t="shared" si="2213"/>
        <v>9203.6924353333325</v>
      </c>
      <c r="L6619" s="250">
        <f t="shared" si="2215"/>
        <v>0</v>
      </c>
      <c r="M6619" s="19" t="s">
        <v>1260</v>
      </c>
      <c r="O6619" s="32" t="str">
        <f t="shared" si="2214"/>
        <v>E397</v>
      </c>
      <c r="P6619" s="318"/>
      <c r="T6619" s="19" t="s">
        <v>1260</v>
      </c>
    </row>
    <row r="6620" spans="1:20" outlineLevel="2" x14ac:dyDescent="0.25">
      <c r="A6620" t="s">
        <v>529</v>
      </c>
      <c r="B6620" t="str">
        <f t="shared" si="2211"/>
        <v>E3970 GEN CommEq, LB#4-2013-11</v>
      </c>
      <c r="C6620" s="19" t="s">
        <v>1230</v>
      </c>
      <c r="E6620" s="27">
        <v>43434</v>
      </c>
      <c r="F6620" s="249">
        <v>1655836.72</v>
      </c>
      <c r="G6620" s="67">
        <v>6.6699999999999995E-2</v>
      </c>
      <c r="H6620" s="250">
        <v>9203.69</v>
      </c>
      <c r="I6620" s="249">
        <f t="shared" si="2212"/>
        <v>1655836.72</v>
      </c>
      <c r="J6620" s="67">
        <f t="shared" si="2203"/>
        <v>6.6699999999999995E-2</v>
      </c>
      <c r="K6620" s="259">
        <f t="shared" si="2213"/>
        <v>9203.6924353333325</v>
      </c>
      <c r="L6620" s="250">
        <f t="shared" si="2215"/>
        <v>0</v>
      </c>
      <c r="M6620" s="19" t="s">
        <v>1260</v>
      </c>
      <c r="O6620" s="32" t="str">
        <f t="shared" si="2214"/>
        <v>E397</v>
      </c>
      <c r="P6620" s="318"/>
      <c r="T6620" s="19" t="s">
        <v>1260</v>
      </c>
    </row>
    <row r="6621" spans="1:20" outlineLevel="2" x14ac:dyDescent="0.25">
      <c r="A6621" t="s">
        <v>529</v>
      </c>
      <c r="B6621" t="str">
        <f t="shared" si="2211"/>
        <v>E3970 GEN CommEq, LB#4-2013-12</v>
      </c>
      <c r="C6621" s="19" t="s">
        <v>1230</v>
      </c>
      <c r="E6621" s="27">
        <v>43465</v>
      </c>
      <c r="F6621" s="249">
        <v>1655836.72</v>
      </c>
      <c r="G6621" s="67">
        <v>6.6699999999999995E-2</v>
      </c>
      <c r="H6621" s="250">
        <v>9203.69</v>
      </c>
      <c r="I6621" s="249">
        <f t="shared" si="2212"/>
        <v>1655836.72</v>
      </c>
      <c r="J6621" s="67">
        <f t="shared" si="2203"/>
        <v>6.6699999999999995E-2</v>
      </c>
      <c r="K6621" s="259">
        <f t="shared" si="2213"/>
        <v>9203.6924353333325</v>
      </c>
      <c r="L6621" s="250">
        <f t="shared" si="2215"/>
        <v>0</v>
      </c>
      <c r="M6621" s="19" t="s">
        <v>1260</v>
      </c>
      <c r="O6621" s="32" t="str">
        <f t="shared" si="2214"/>
        <v>E397</v>
      </c>
      <c r="P6621" s="318"/>
      <c r="T6621" s="19" t="s">
        <v>1260</v>
      </c>
    </row>
    <row r="6622" spans="1:20" s="19" customFormat="1" ht="15.75" outlineLevel="1" thickBot="1" x14ac:dyDescent="0.3">
      <c r="A6622" s="28" t="s">
        <v>1132</v>
      </c>
      <c r="C6622" s="20" t="s">
        <v>1237</v>
      </c>
      <c r="E6622" s="104" t="s">
        <v>1266</v>
      </c>
      <c r="F6622" s="29"/>
      <c r="G6622" s="30"/>
      <c r="H6622" s="41">
        <f>SUBTOTAL(9,H6610:H6621)</f>
        <v>110444.28000000001</v>
      </c>
      <c r="I6622" s="29"/>
      <c r="J6622" s="30">
        <f t="shared" si="2203"/>
        <v>0</v>
      </c>
      <c r="K6622" s="41">
        <f>SUBTOTAL(9,K6610:K6621)</f>
        <v>110444.30922399998</v>
      </c>
      <c r="L6622" s="41">
        <f t="shared" si="2215"/>
        <v>0.03</v>
      </c>
      <c r="O6622" s="32" t="str">
        <f>LEFT(A6622,5)</f>
        <v>E3970</v>
      </c>
      <c r="P6622" s="318">
        <f>-L6622/2</f>
        <v>-1.4999999999999999E-2</v>
      </c>
    </row>
    <row r="6623" spans="1:20" ht="15.75" outlineLevel="2" thickTop="1" x14ac:dyDescent="0.25">
      <c r="A6623" t="s">
        <v>530</v>
      </c>
      <c r="B6623" t="str">
        <f t="shared" ref="B6623:B6634" si="2216">CONCATENATE(A6623,"-",MONTH(E6623))</f>
        <v>E3970 GEN CommEq, LSR-1</v>
      </c>
      <c r="C6623" s="19" t="s">
        <v>1230</v>
      </c>
      <c r="E6623" s="27">
        <v>43131</v>
      </c>
      <c r="F6623" s="249">
        <v>15927851.470000001</v>
      </c>
      <c r="G6623" s="67">
        <v>6.6699999999999995E-2</v>
      </c>
      <c r="H6623" s="250">
        <v>88532.31</v>
      </c>
      <c r="I6623" s="249">
        <f t="shared" ref="I6623:I6634" si="2217">VLOOKUP(CONCATENATE(A6623,"-12"),$B$6:$F$7816,5,FALSE)</f>
        <v>15927851.470000001</v>
      </c>
      <c r="J6623" s="67">
        <f t="shared" si="2203"/>
        <v>6.6699999999999995E-2</v>
      </c>
      <c r="K6623" s="259">
        <f t="shared" ref="K6623:K6634" si="2218">I6623*J6623/12</f>
        <v>88532.307754083318</v>
      </c>
      <c r="L6623" s="250">
        <f t="shared" si="2215"/>
        <v>0</v>
      </c>
      <c r="M6623" s="19" t="s">
        <v>1260</v>
      </c>
      <c r="O6623" s="32" t="str">
        <f t="shared" ref="O6623:O6634" si="2219">LEFT(A6623,4)</f>
        <v>E397</v>
      </c>
      <c r="P6623" s="318"/>
      <c r="T6623" s="19" t="s">
        <v>1260</v>
      </c>
    </row>
    <row r="6624" spans="1:20" outlineLevel="2" x14ac:dyDescent="0.25">
      <c r="A6624" t="s">
        <v>530</v>
      </c>
      <c r="B6624" t="str">
        <f t="shared" si="2216"/>
        <v>E3970 GEN CommEq, LSR-2</v>
      </c>
      <c r="C6624" s="19" t="s">
        <v>1230</v>
      </c>
      <c r="E6624" s="27">
        <v>43159</v>
      </c>
      <c r="F6624" s="249">
        <v>15927851.470000001</v>
      </c>
      <c r="G6624" s="67">
        <v>6.6699999999999995E-2</v>
      </c>
      <c r="H6624" s="250">
        <v>88532.31</v>
      </c>
      <c r="I6624" s="249">
        <f t="shared" si="2217"/>
        <v>15927851.470000001</v>
      </c>
      <c r="J6624" s="67">
        <f t="shared" si="2203"/>
        <v>6.6699999999999995E-2</v>
      </c>
      <c r="K6624" s="259">
        <f t="shared" si="2218"/>
        <v>88532.307754083318</v>
      </c>
      <c r="L6624" s="250">
        <f t="shared" si="2215"/>
        <v>0</v>
      </c>
      <c r="M6624" s="19" t="s">
        <v>1260</v>
      </c>
      <c r="O6624" s="32" t="str">
        <f t="shared" si="2219"/>
        <v>E397</v>
      </c>
      <c r="P6624" s="318"/>
      <c r="T6624" s="19" t="s">
        <v>1260</v>
      </c>
    </row>
    <row r="6625" spans="1:20" outlineLevel="2" x14ac:dyDescent="0.25">
      <c r="A6625" t="s">
        <v>530</v>
      </c>
      <c r="B6625" t="str">
        <f t="shared" si="2216"/>
        <v>E3970 GEN CommEq, LSR-3</v>
      </c>
      <c r="C6625" s="19" t="s">
        <v>1230</v>
      </c>
      <c r="E6625" s="27">
        <v>43190</v>
      </c>
      <c r="F6625" s="249">
        <v>15927851.470000001</v>
      </c>
      <c r="G6625" s="67">
        <v>6.6699999999999995E-2</v>
      </c>
      <c r="H6625" s="250">
        <v>88532.31</v>
      </c>
      <c r="I6625" s="249">
        <f t="shared" si="2217"/>
        <v>15927851.470000001</v>
      </c>
      <c r="J6625" s="67">
        <f t="shared" si="2203"/>
        <v>6.6699999999999995E-2</v>
      </c>
      <c r="K6625" s="259">
        <f t="shared" si="2218"/>
        <v>88532.307754083318</v>
      </c>
      <c r="L6625" s="250">
        <f t="shared" si="2215"/>
        <v>0</v>
      </c>
      <c r="M6625" s="19" t="s">
        <v>1260</v>
      </c>
      <c r="O6625" s="32" t="str">
        <f t="shared" si="2219"/>
        <v>E397</v>
      </c>
      <c r="P6625" s="318"/>
      <c r="T6625" s="19" t="s">
        <v>1260</v>
      </c>
    </row>
    <row r="6626" spans="1:20" outlineLevel="2" x14ac:dyDescent="0.25">
      <c r="A6626" t="s">
        <v>530</v>
      </c>
      <c r="B6626" t="str">
        <f t="shared" si="2216"/>
        <v>E3970 GEN CommEq, LSR-4</v>
      </c>
      <c r="C6626" s="19" t="s">
        <v>1230</v>
      </c>
      <c r="E6626" s="27">
        <v>43220</v>
      </c>
      <c r="F6626" s="249">
        <v>15927851.470000001</v>
      </c>
      <c r="G6626" s="67">
        <v>6.6699999999999995E-2</v>
      </c>
      <c r="H6626" s="250">
        <v>88532.31</v>
      </c>
      <c r="I6626" s="249">
        <f t="shared" si="2217"/>
        <v>15927851.470000001</v>
      </c>
      <c r="J6626" s="67">
        <f t="shared" si="2203"/>
        <v>6.6699999999999995E-2</v>
      </c>
      <c r="K6626" s="259">
        <f t="shared" si="2218"/>
        <v>88532.307754083318</v>
      </c>
      <c r="L6626" s="250">
        <f t="shared" si="2215"/>
        <v>0</v>
      </c>
      <c r="M6626" s="19" t="s">
        <v>1260</v>
      </c>
      <c r="O6626" s="32" t="str">
        <f t="shared" si="2219"/>
        <v>E397</v>
      </c>
      <c r="P6626" s="318"/>
      <c r="T6626" s="19" t="s">
        <v>1260</v>
      </c>
    </row>
    <row r="6627" spans="1:20" outlineLevel="2" x14ac:dyDescent="0.25">
      <c r="A6627" t="s">
        <v>530</v>
      </c>
      <c r="B6627" t="str">
        <f t="shared" si="2216"/>
        <v>E3970 GEN CommEq, LSR-5</v>
      </c>
      <c r="C6627" s="19" t="s">
        <v>1230</v>
      </c>
      <c r="E6627" s="27">
        <v>43251</v>
      </c>
      <c r="F6627" s="249">
        <v>15927851.470000001</v>
      </c>
      <c r="G6627" s="67">
        <v>6.6699999999999995E-2</v>
      </c>
      <c r="H6627" s="250">
        <v>88532.31</v>
      </c>
      <c r="I6627" s="249">
        <f t="shared" si="2217"/>
        <v>15927851.470000001</v>
      </c>
      <c r="J6627" s="67">
        <f t="shared" si="2203"/>
        <v>6.6699999999999995E-2</v>
      </c>
      <c r="K6627" s="259">
        <f t="shared" si="2218"/>
        <v>88532.307754083318</v>
      </c>
      <c r="L6627" s="250">
        <f t="shared" si="2215"/>
        <v>0</v>
      </c>
      <c r="M6627" s="19" t="s">
        <v>1260</v>
      </c>
      <c r="O6627" s="32" t="str">
        <f t="shared" si="2219"/>
        <v>E397</v>
      </c>
      <c r="P6627" s="318"/>
      <c r="T6627" s="19" t="s">
        <v>1260</v>
      </c>
    </row>
    <row r="6628" spans="1:20" outlineLevel="2" x14ac:dyDescent="0.25">
      <c r="A6628" t="s">
        <v>530</v>
      </c>
      <c r="B6628" t="str">
        <f t="shared" si="2216"/>
        <v>E3970 GEN CommEq, LSR-6</v>
      </c>
      <c r="C6628" s="19" t="s">
        <v>1230</v>
      </c>
      <c r="E6628" s="27">
        <v>43281</v>
      </c>
      <c r="F6628" s="249">
        <v>15927851.470000001</v>
      </c>
      <c r="G6628" s="67">
        <v>6.6699999999999995E-2</v>
      </c>
      <c r="H6628" s="250">
        <v>88532.31</v>
      </c>
      <c r="I6628" s="249">
        <f t="shared" si="2217"/>
        <v>15927851.470000001</v>
      </c>
      <c r="J6628" s="67">
        <f t="shared" si="2203"/>
        <v>6.6699999999999995E-2</v>
      </c>
      <c r="K6628" s="259">
        <f t="shared" si="2218"/>
        <v>88532.307754083318</v>
      </c>
      <c r="L6628" s="250">
        <f t="shared" si="2215"/>
        <v>0</v>
      </c>
      <c r="M6628" s="19" t="s">
        <v>1260</v>
      </c>
      <c r="O6628" s="32" t="str">
        <f t="shared" si="2219"/>
        <v>E397</v>
      </c>
      <c r="P6628" s="318"/>
      <c r="T6628" s="19" t="s">
        <v>1260</v>
      </c>
    </row>
    <row r="6629" spans="1:20" outlineLevel="2" x14ac:dyDescent="0.25">
      <c r="A6629" t="s">
        <v>530</v>
      </c>
      <c r="B6629" t="str">
        <f t="shared" si="2216"/>
        <v>E3970 GEN CommEq, LSR-7</v>
      </c>
      <c r="C6629" s="19" t="s">
        <v>1230</v>
      </c>
      <c r="E6629" s="27">
        <v>43312</v>
      </c>
      <c r="F6629" s="249">
        <v>15927851.470000001</v>
      </c>
      <c r="G6629" s="67">
        <v>6.6699999999999995E-2</v>
      </c>
      <c r="H6629" s="250">
        <v>88532.31</v>
      </c>
      <c r="I6629" s="249">
        <f t="shared" si="2217"/>
        <v>15927851.470000001</v>
      </c>
      <c r="J6629" s="67">
        <f t="shared" si="2203"/>
        <v>6.6699999999999995E-2</v>
      </c>
      <c r="K6629" s="259">
        <f t="shared" si="2218"/>
        <v>88532.307754083318</v>
      </c>
      <c r="L6629" s="250">
        <f t="shared" si="2215"/>
        <v>0</v>
      </c>
      <c r="M6629" s="19" t="s">
        <v>1260</v>
      </c>
      <c r="O6629" s="32" t="str">
        <f t="shared" si="2219"/>
        <v>E397</v>
      </c>
      <c r="P6629" s="318"/>
      <c r="T6629" s="19" t="s">
        <v>1260</v>
      </c>
    </row>
    <row r="6630" spans="1:20" outlineLevel="2" x14ac:dyDescent="0.25">
      <c r="A6630" t="s">
        <v>530</v>
      </c>
      <c r="B6630" t="str">
        <f t="shared" si="2216"/>
        <v>E3970 GEN CommEq, LSR-8</v>
      </c>
      <c r="C6630" s="19" t="s">
        <v>1230</v>
      </c>
      <c r="E6630" s="27">
        <v>43343</v>
      </c>
      <c r="F6630" s="249">
        <v>15927851.470000001</v>
      </c>
      <c r="G6630" s="67">
        <v>6.6699999999999995E-2</v>
      </c>
      <c r="H6630" s="250">
        <v>88532.31</v>
      </c>
      <c r="I6630" s="249">
        <f t="shared" si="2217"/>
        <v>15927851.470000001</v>
      </c>
      <c r="J6630" s="67">
        <f t="shared" si="2203"/>
        <v>6.6699999999999995E-2</v>
      </c>
      <c r="K6630" s="259">
        <f t="shared" si="2218"/>
        <v>88532.307754083318</v>
      </c>
      <c r="L6630" s="250">
        <f t="shared" si="2215"/>
        <v>0</v>
      </c>
      <c r="M6630" s="19" t="s">
        <v>1260</v>
      </c>
      <c r="O6630" s="32" t="str">
        <f t="shared" si="2219"/>
        <v>E397</v>
      </c>
      <c r="P6630" s="318"/>
      <c r="T6630" s="19" t="s">
        <v>1260</v>
      </c>
    </row>
    <row r="6631" spans="1:20" outlineLevel="2" x14ac:dyDescent="0.25">
      <c r="A6631" t="s">
        <v>530</v>
      </c>
      <c r="B6631" t="str">
        <f t="shared" si="2216"/>
        <v>E3970 GEN CommEq, LSR-9</v>
      </c>
      <c r="C6631" s="19" t="s">
        <v>1230</v>
      </c>
      <c r="E6631" s="27">
        <v>43373</v>
      </c>
      <c r="F6631" s="249">
        <v>15927851.470000001</v>
      </c>
      <c r="G6631" s="67">
        <v>6.6699999999999995E-2</v>
      </c>
      <c r="H6631" s="250">
        <v>88532.31</v>
      </c>
      <c r="I6631" s="249">
        <f t="shared" si="2217"/>
        <v>15927851.470000001</v>
      </c>
      <c r="J6631" s="67">
        <f t="shared" si="2203"/>
        <v>6.6699999999999995E-2</v>
      </c>
      <c r="K6631" s="259">
        <f t="shared" si="2218"/>
        <v>88532.307754083318</v>
      </c>
      <c r="L6631" s="250">
        <f t="shared" si="2215"/>
        <v>0</v>
      </c>
      <c r="M6631" s="19" t="s">
        <v>1260</v>
      </c>
      <c r="O6631" s="32" t="str">
        <f t="shared" si="2219"/>
        <v>E397</v>
      </c>
      <c r="P6631" s="318"/>
      <c r="T6631" s="19" t="s">
        <v>1260</v>
      </c>
    </row>
    <row r="6632" spans="1:20" outlineLevel="2" x14ac:dyDescent="0.25">
      <c r="A6632" t="s">
        <v>530</v>
      </c>
      <c r="B6632" t="str">
        <f t="shared" si="2216"/>
        <v>E3970 GEN CommEq, LSR-10</v>
      </c>
      <c r="C6632" s="19" t="s">
        <v>1230</v>
      </c>
      <c r="E6632" s="27">
        <v>43404</v>
      </c>
      <c r="F6632" s="249">
        <v>15927851.470000001</v>
      </c>
      <c r="G6632" s="67">
        <v>6.6699999999999995E-2</v>
      </c>
      <c r="H6632" s="250">
        <v>88532.31</v>
      </c>
      <c r="I6632" s="249">
        <f t="shared" si="2217"/>
        <v>15927851.470000001</v>
      </c>
      <c r="J6632" s="67">
        <f t="shared" si="2203"/>
        <v>6.6699999999999995E-2</v>
      </c>
      <c r="K6632" s="259">
        <f t="shared" si="2218"/>
        <v>88532.307754083318</v>
      </c>
      <c r="L6632" s="250">
        <f t="shared" si="2215"/>
        <v>0</v>
      </c>
      <c r="M6632" s="19" t="s">
        <v>1260</v>
      </c>
      <c r="O6632" s="32" t="str">
        <f t="shared" si="2219"/>
        <v>E397</v>
      </c>
      <c r="P6632" s="318"/>
      <c r="T6632" s="19" t="s">
        <v>1260</v>
      </c>
    </row>
    <row r="6633" spans="1:20" outlineLevel="2" x14ac:dyDescent="0.25">
      <c r="A6633" t="s">
        <v>530</v>
      </c>
      <c r="B6633" t="str">
        <f t="shared" si="2216"/>
        <v>E3970 GEN CommEq, LSR-11</v>
      </c>
      <c r="C6633" s="19" t="s">
        <v>1230</v>
      </c>
      <c r="E6633" s="27">
        <v>43434</v>
      </c>
      <c r="F6633" s="249">
        <v>15927851.470000001</v>
      </c>
      <c r="G6633" s="67">
        <v>6.6699999999999995E-2</v>
      </c>
      <c r="H6633" s="250">
        <v>88532.31</v>
      </c>
      <c r="I6633" s="249">
        <f t="shared" si="2217"/>
        <v>15927851.470000001</v>
      </c>
      <c r="J6633" s="67">
        <f t="shared" si="2203"/>
        <v>6.6699999999999995E-2</v>
      </c>
      <c r="K6633" s="259">
        <f t="shared" si="2218"/>
        <v>88532.307754083318</v>
      </c>
      <c r="L6633" s="250">
        <f t="shared" si="2215"/>
        <v>0</v>
      </c>
      <c r="M6633" s="19" t="s">
        <v>1260</v>
      </c>
      <c r="O6633" s="32" t="str">
        <f t="shared" si="2219"/>
        <v>E397</v>
      </c>
      <c r="P6633" s="318"/>
      <c r="T6633" s="19" t="s">
        <v>1260</v>
      </c>
    </row>
    <row r="6634" spans="1:20" outlineLevel="2" x14ac:dyDescent="0.25">
      <c r="A6634" t="s">
        <v>530</v>
      </c>
      <c r="B6634" t="str">
        <f t="shared" si="2216"/>
        <v>E3970 GEN CommEq, LSR-12</v>
      </c>
      <c r="C6634" s="19" t="s">
        <v>1230</v>
      </c>
      <c r="E6634" s="27">
        <v>43465</v>
      </c>
      <c r="F6634" s="249">
        <v>15927851.470000001</v>
      </c>
      <c r="G6634" s="67">
        <v>6.6699999999999995E-2</v>
      </c>
      <c r="H6634" s="250">
        <v>88532.31</v>
      </c>
      <c r="I6634" s="249">
        <f t="shared" si="2217"/>
        <v>15927851.470000001</v>
      </c>
      <c r="J6634" s="67">
        <f t="shared" si="2203"/>
        <v>6.6699999999999995E-2</v>
      </c>
      <c r="K6634" s="259">
        <f t="shared" si="2218"/>
        <v>88532.307754083318</v>
      </c>
      <c r="L6634" s="250">
        <f t="shared" si="2215"/>
        <v>0</v>
      </c>
      <c r="M6634" s="19" t="s">
        <v>1260</v>
      </c>
      <c r="O6634" s="32" t="str">
        <f t="shared" si="2219"/>
        <v>E397</v>
      </c>
      <c r="P6634" s="318"/>
      <c r="T6634" s="19" t="s">
        <v>1260</v>
      </c>
    </row>
    <row r="6635" spans="1:20" s="19" customFormat="1" ht="15.75" outlineLevel="1" thickBot="1" x14ac:dyDescent="0.3">
      <c r="A6635" s="28" t="s">
        <v>1133</v>
      </c>
      <c r="C6635" s="20" t="s">
        <v>1237</v>
      </c>
      <c r="E6635" s="104" t="s">
        <v>1266</v>
      </c>
      <c r="F6635" s="29"/>
      <c r="G6635" s="30"/>
      <c r="H6635" s="41">
        <f>SUBTOTAL(9,H6623:H6634)</f>
        <v>1062387.7200000002</v>
      </c>
      <c r="I6635" s="29"/>
      <c r="J6635" s="30">
        <f t="shared" si="2203"/>
        <v>0</v>
      </c>
      <c r="K6635" s="41">
        <f>SUBTOTAL(9,K6623:K6634)</f>
        <v>1062387.6930489999</v>
      </c>
      <c r="L6635" s="41">
        <f t="shared" si="2215"/>
        <v>-0.03</v>
      </c>
      <c r="O6635" s="32" t="str">
        <f>LEFT(A6635,5)</f>
        <v>E3970</v>
      </c>
      <c r="P6635" s="318">
        <f>-L6635/2</f>
        <v>1.4999999999999999E-2</v>
      </c>
    </row>
    <row r="6636" spans="1:20" ht="15.75" outlineLevel="2" thickTop="1" x14ac:dyDescent="0.25">
      <c r="A6636" t="s">
        <v>531</v>
      </c>
      <c r="B6636" t="str">
        <f t="shared" ref="B6636:B6647" si="2220">CONCATENATE(A6636,"-",MONTH(E6636))</f>
        <v>E3970 GEN CommEq, MFT OP-1</v>
      </c>
      <c r="C6636" s="19" t="s">
        <v>1230</v>
      </c>
      <c r="E6636" s="27">
        <v>43131</v>
      </c>
      <c r="F6636" s="249">
        <v>2655.41</v>
      </c>
      <c r="G6636" s="67">
        <v>6.6699999999999995E-2</v>
      </c>
      <c r="H6636" s="250">
        <v>14.76</v>
      </c>
      <c r="I6636" s="249">
        <f t="shared" ref="I6636:I6647" si="2221">VLOOKUP(CONCATENATE(A6636,"-12"),$B$6:$F$7816,5,FALSE)</f>
        <v>2655.41</v>
      </c>
      <c r="J6636" s="67">
        <f t="shared" si="2203"/>
        <v>6.6699999999999995E-2</v>
      </c>
      <c r="K6636" s="259">
        <f t="shared" ref="K6636:K6647" si="2222">I6636*J6636/12</f>
        <v>14.759653916666664</v>
      </c>
      <c r="L6636" s="250">
        <f t="shared" si="2215"/>
        <v>0</v>
      </c>
      <c r="M6636" s="19" t="s">
        <v>1260</v>
      </c>
      <c r="O6636" s="32" t="str">
        <f t="shared" ref="O6636:O6647" si="2223">LEFT(A6636,4)</f>
        <v>E397</v>
      </c>
      <c r="P6636" s="318"/>
      <c r="T6636" s="19" t="s">
        <v>1260</v>
      </c>
    </row>
    <row r="6637" spans="1:20" outlineLevel="2" x14ac:dyDescent="0.25">
      <c r="A6637" t="s">
        <v>531</v>
      </c>
      <c r="B6637" t="str">
        <f t="shared" si="2220"/>
        <v>E3970 GEN CommEq, MFT OP-2</v>
      </c>
      <c r="C6637" s="19" t="s">
        <v>1230</v>
      </c>
      <c r="E6637" s="27">
        <v>43159</v>
      </c>
      <c r="F6637" s="249">
        <v>2655.41</v>
      </c>
      <c r="G6637" s="67">
        <v>6.6699999999999995E-2</v>
      </c>
      <c r="H6637" s="250">
        <v>14.76</v>
      </c>
      <c r="I6637" s="249">
        <f t="shared" si="2221"/>
        <v>2655.41</v>
      </c>
      <c r="J6637" s="67">
        <f t="shared" si="2203"/>
        <v>6.6699999999999995E-2</v>
      </c>
      <c r="K6637" s="259">
        <f t="shared" si="2222"/>
        <v>14.759653916666664</v>
      </c>
      <c r="L6637" s="250">
        <f t="shared" si="2215"/>
        <v>0</v>
      </c>
      <c r="M6637" s="19" t="s">
        <v>1260</v>
      </c>
      <c r="O6637" s="32" t="str">
        <f t="shared" si="2223"/>
        <v>E397</v>
      </c>
      <c r="P6637" s="318"/>
      <c r="T6637" s="19" t="s">
        <v>1260</v>
      </c>
    </row>
    <row r="6638" spans="1:20" outlineLevel="2" x14ac:dyDescent="0.25">
      <c r="A6638" t="s">
        <v>531</v>
      </c>
      <c r="B6638" t="str">
        <f t="shared" si="2220"/>
        <v>E3970 GEN CommEq, MFT OP-3</v>
      </c>
      <c r="C6638" s="19" t="s">
        <v>1230</v>
      </c>
      <c r="E6638" s="27">
        <v>43190</v>
      </c>
      <c r="F6638" s="249">
        <v>2655.41</v>
      </c>
      <c r="G6638" s="67">
        <v>6.6699999999999995E-2</v>
      </c>
      <c r="H6638" s="250">
        <v>14.76</v>
      </c>
      <c r="I6638" s="249">
        <f t="shared" si="2221"/>
        <v>2655.41</v>
      </c>
      <c r="J6638" s="67">
        <f t="shared" ref="J6638:J6701" si="2224">G6638</f>
        <v>6.6699999999999995E-2</v>
      </c>
      <c r="K6638" s="259">
        <f t="shared" si="2222"/>
        <v>14.759653916666664</v>
      </c>
      <c r="L6638" s="250">
        <f t="shared" si="2215"/>
        <v>0</v>
      </c>
      <c r="M6638" s="19" t="s">
        <v>1260</v>
      </c>
      <c r="O6638" s="32" t="str">
        <f t="shared" si="2223"/>
        <v>E397</v>
      </c>
      <c r="P6638" s="318"/>
      <c r="T6638" s="19" t="s">
        <v>1260</v>
      </c>
    </row>
    <row r="6639" spans="1:20" outlineLevel="2" x14ac:dyDescent="0.25">
      <c r="A6639" t="s">
        <v>531</v>
      </c>
      <c r="B6639" t="str">
        <f t="shared" si="2220"/>
        <v>E3970 GEN CommEq, MFT OP-4</v>
      </c>
      <c r="C6639" s="19" t="s">
        <v>1230</v>
      </c>
      <c r="E6639" s="27">
        <v>43220</v>
      </c>
      <c r="F6639" s="249">
        <v>2655.41</v>
      </c>
      <c r="G6639" s="67">
        <v>6.6699999999999995E-2</v>
      </c>
      <c r="H6639" s="250">
        <v>14.76</v>
      </c>
      <c r="I6639" s="249">
        <f t="shared" si="2221"/>
        <v>2655.41</v>
      </c>
      <c r="J6639" s="67">
        <f t="shared" si="2224"/>
        <v>6.6699999999999995E-2</v>
      </c>
      <c r="K6639" s="259">
        <f t="shared" si="2222"/>
        <v>14.759653916666664</v>
      </c>
      <c r="L6639" s="250">
        <f t="shared" si="2215"/>
        <v>0</v>
      </c>
      <c r="M6639" s="19" t="s">
        <v>1260</v>
      </c>
      <c r="O6639" s="32" t="str">
        <f t="shared" si="2223"/>
        <v>E397</v>
      </c>
      <c r="P6639" s="318"/>
      <c r="T6639" s="19" t="s">
        <v>1260</v>
      </c>
    </row>
    <row r="6640" spans="1:20" outlineLevel="2" x14ac:dyDescent="0.25">
      <c r="A6640" t="s">
        <v>531</v>
      </c>
      <c r="B6640" t="str">
        <f t="shared" si="2220"/>
        <v>E3970 GEN CommEq, MFT OP-5</v>
      </c>
      <c r="C6640" s="19" t="s">
        <v>1230</v>
      </c>
      <c r="E6640" s="27">
        <v>43251</v>
      </c>
      <c r="F6640" s="249">
        <v>2655.41</v>
      </c>
      <c r="G6640" s="67">
        <v>6.6699999999999995E-2</v>
      </c>
      <c r="H6640" s="250">
        <v>14.76</v>
      </c>
      <c r="I6640" s="249">
        <f t="shared" si="2221"/>
        <v>2655.41</v>
      </c>
      <c r="J6640" s="67">
        <f t="shared" si="2224"/>
        <v>6.6699999999999995E-2</v>
      </c>
      <c r="K6640" s="259">
        <f t="shared" si="2222"/>
        <v>14.759653916666664</v>
      </c>
      <c r="L6640" s="250">
        <f t="shared" si="2215"/>
        <v>0</v>
      </c>
      <c r="M6640" s="19" t="s">
        <v>1260</v>
      </c>
      <c r="O6640" s="32" t="str">
        <f t="shared" si="2223"/>
        <v>E397</v>
      </c>
      <c r="P6640" s="318"/>
      <c r="T6640" s="19" t="s">
        <v>1260</v>
      </c>
    </row>
    <row r="6641" spans="1:20" outlineLevel="2" x14ac:dyDescent="0.25">
      <c r="A6641" t="s">
        <v>531</v>
      </c>
      <c r="B6641" t="str">
        <f t="shared" si="2220"/>
        <v>E3970 GEN CommEq, MFT OP-6</v>
      </c>
      <c r="C6641" s="19" t="s">
        <v>1230</v>
      </c>
      <c r="E6641" s="27">
        <v>43281</v>
      </c>
      <c r="F6641" s="249">
        <v>2655.41</v>
      </c>
      <c r="G6641" s="67">
        <v>6.6699999999999995E-2</v>
      </c>
      <c r="H6641" s="250">
        <v>14.76</v>
      </c>
      <c r="I6641" s="249">
        <f t="shared" si="2221"/>
        <v>2655.41</v>
      </c>
      <c r="J6641" s="67">
        <f t="shared" si="2224"/>
        <v>6.6699999999999995E-2</v>
      </c>
      <c r="K6641" s="259">
        <f t="shared" si="2222"/>
        <v>14.759653916666664</v>
      </c>
      <c r="L6641" s="250">
        <f t="shared" si="2215"/>
        <v>0</v>
      </c>
      <c r="M6641" s="19" t="s">
        <v>1260</v>
      </c>
      <c r="O6641" s="32" t="str">
        <f t="shared" si="2223"/>
        <v>E397</v>
      </c>
      <c r="P6641" s="318"/>
      <c r="T6641" s="19" t="s">
        <v>1260</v>
      </c>
    </row>
    <row r="6642" spans="1:20" outlineLevel="2" x14ac:dyDescent="0.25">
      <c r="A6642" t="s">
        <v>531</v>
      </c>
      <c r="B6642" t="str">
        <f t="shared" si="2220"/>
        <v>E3970 GEN CommEq, MFT OP-7</v>
      </c>
      <c r="C6642" s="19" t="s">
        <v>1230</v>
      </c>
      <c r="E6642" s="27">
        <v>43312</v>
      </c>
      <c r="F6642" s="249">
        <v>2655.41</v>
      </c>
      <c r="G6642" s="67">
        <v>6.6699999999999995E-2</v>
      </c>
      <c r="H6642" s="250">
        <v>14.76</v>
      </c>
      <c r="I6642" s="249">
        <f t="shared" si="2221"/>
        <v>2655.41</v>
      </c>
      <c r="J6642" s="67">
        <f t="shared" si="2224"/>
        <v>6.6699999999999995E-2</v>
      </c>
      <c r="K6642" s="259">
        <f t="shared" si="2222"/>
        <v>14.759653916666664</v>
      </c>
      <c r="L6642" s="250">
        <f t="shared" si="2215"/>
        <v>0</v>
      </c>
      <c r="M6642" s="19" t="s">
        <v>1260</v>
      </c>
      <c r="O6642" s="32" t="str">
        <f t="shared" si="2223"/>
        <v>E397</v>
      </c>
      <c r="P6642" s="318"/>
      <c r="T6642" s="19" t="s">
        <v>1260</v>
      </c>
    </row>
    <row r="6643" spans="1:20" outlineLevel="2" x14ac:dyDescent="0.25">
      <c r="A6643" t="s">
        <v>531</v>
      </c>
      <c r="B6643" t="str">
        <f t="shared" si="2220"/>
        <v>E3970 GEN CommEq, MFT OP-8</v>
      </c>
      <c r="C6643" s="19" t="s">
        <v>1230</v>
      </c>
      <c r="E6643" s="27">
        <v>43343</v>
      </c>
      <c r="F6643" s="249">
        <v>2655.41</v>
      </c>
      <c r="G6643" s="67">
        <v>6.6699999999999995E-2</v>
      </c>
      <c r="H6643" s="250">
        <v>14.76</v>
      </c>
      <c r="I6643" s="249">
        <f t="shared" si="2221"/>
        <v>2655.41</v>
      </c>
      <c r="J6643" s="67">
        <f t="shared" si="2224"/>
        <v>6.6699999999999995E-2</v>
      </c>
      <c r="K6643" s="259">
        <f t="shared" si="2222"/>
        <v>14.759653916666664</v>
      </c>
      <c r="L6643" s="250">
        <f t="shared" si="2215"/>
        <v>0</v>
      </c>
      <c r="M6643" s="19" t="s">
        <v>1260</v>
      </c>
      <c r="O6643" s="32" t="str">
        <f t="shared" si="2223"/>
        <v>E397</v>
      </c>
      <c r="P6643" s="318"/>
      <c r="T6643" s="19" t="s">
        <v>1260</v>
      </c>
    </row>
    <row r="6644" spans="1:20" outlineLevel="2" x14ac:dyDescent="0.25">
      <c r="A6644" t="s">
        <v>531</v>
      </c>
      <c r="B6644" t="str">
        <f t="shared" si="2220"/>
        <v>E3970 GEN CommEq, MFT OP-9</v>
      </c>
      <c r="C6644" s="19" t="s">
        <v>1230</v>
      </c>
      <c r="E6644" s="27">
        <v>43373</v>
      </c>
      <c r="F6644" s="249">
        <v>2655.41</v>
      </c>
      <c r="G6644" s="67">
        <v>6.6699999999999995E-2</v>
      </c>
      <c r="H6644" s="250">
        <v>14.76</v>
      </c>
      <c r="I6644" s="249">
        <f t="shared" si="2221"/>
        <v>2655.41</v>
      </c>
      <c r="J6644" s="67">
        <f t="shared" si="2224"/>
        <v>6.6699999999999995E-2</v>
      </c>
      <c r="K6644" s="259">
        <f t="shared" si="2222"/>
        <v>14.759653916666664</v>
      </c>
      <c r="L6644" s="250">
        <f t="shared" si="2215"/>
        <v>0</v>
      </c>
      <c r="M6644" s="19" t="s">
        <v>1260</v>
      </c>
      <c r="O6644" s="32" t="str">
        <f t="shared" si="2223"/>
        <v>E397</v>
      </c>
      <c r="P6644" s="318"/>
      <c r="T6644" s="19" t="s">
        <v>1260</v>
      </c>
    </row>
    <row r="6645" spans="1:20" outlineLevel="2" x14ac:dyDescent="0.25">
      <c r="A6645" t="s">
        <v>531</v>
      </c>
      <c r="B6645" t="str">
        <f t="shared" si="2220"/>
        <v>E3970 GEN CommEq, MFT OP-10</v>
      </c>
      <c r="C6645" s="19" t="s">
        <v>1230</v>
      </c>
      <c r="E6645" s="27">
        <v>43404</v>
      </c>
      <c r="F6645" s="249">
        <v>2655.41</v>
      </c>
      <c r="G6645" s="67">
        <v>6.6699999999999995E-2</v>
      </c>
      <c r="H6645" s="250">
        <v>14.76</v>
      </c>
      <c r="I6645" s="249">
        <f t="shared" si="2221"/>
        <v>2655.41</v>
      </c>
      <c r="J6645" s="67">
        <f t="shared" si="2224"/>
        <v>6.6699999999999995E-2</v>
      </c>
      <c r="K6645" s="259">
        <f t="shared" si="2222"/>
        <v>14.759653916666664</v>
      </c>
      <c r="L6645" s="250">
        <f t="shared" si="2215"/>
        <v>0</v>
      </c>
      <c r="M6645" s="19" t="s">
        <v>1260</v>
      </c>
      <c r="O6645" s="32" t="str">
        <f t="shared" si="2223"/>
        <v>E397</v>
      </c>
      <c r="P6645" s="318"/>
      <c r="T6645" s="19" t="s">
        <v>1260</v>
      </c>
    </row>
    <row r="6646" spans="1:20" outlineLevel="2" x14ac:dyDescent="0.25">
      <c r="A6646" t="s">
        <v>531</v>
      </c>
      <c r="B6646" t="str">
        <f t="shared" si="2220"/>
        <v>E3970 GEN CommEq, MFT OP-11</v>
      </c>
      <c r="C6646" s="19" t="s">
        <v>1230</v>
      </c>
      <c r="E6646" s="27">
        <v>43434</v>
      </c>
      <c r="F6646" s="249">
        <v>2655.41</v>
      </c>
      <c r="G6646" s="67">
        <v>6.6699999999999995E-2</v>
      </c>
      <c r="H6646" s="250">
        <v>14.76</v>
      </c>
      <c r="I6646" s="249">
        <f t="shared" si="2221"/>
        <v>2655.41</v>
      </c>
      <c r="J6646" s="67">
        <f t="shared" si="2224"/>
        <v>6.6699999999999995E-2</v>
      </c>
      <c r="K6646" s="259">
        <f t="shared" si="2222"/>
        <v>14.759653916666664</v>
      </c>
      <c r="L6646" s="250">
        <f t="shared" si="2215"/>
        <v>0</v>
      </c>
      <c r="M6646" s="19" t="s">
        <v>1260</v>
      </c>
      <c r="O6646" s="32" t="str">
        <f t="shared" si="2223"/>
        <v>E397</v>
      </c>
      <c r="P6646" s="318"/>
      <c r="T6646" s="19" t="s">
        <v>1260</v>
      </c>
    </row>
    <row r="6647" spans="1:20" outlineLevel="2" x14ac:dyDescent="0.25">
      <c r="A6647" t="s">
        <v>531</v>
      </c>
      <c r="B6647" t="str">
        <f t="shared" si="2220"/>
        <v>E3970 GEN CommEq, MFT OP-12</v>
      </c>
      <c r="C6647" s="19" t="s">
        <v>1230</v>
      </c>
      <c r="E6647" s="27">
        <v>43465</v>
      </c>
      <c r="F6647" s="249">
        <v>2655.41</v>
      </c>
      <c r="G6647" s="67">
        <v>6.6699999999999995E-2</v>
      </c>
      <c r="H6647" s="250">
        <v>14.76</v>
      </c>
      <c r="I6647" s="249">
        <f t="shared" si="2221"/>
        <v>2655.41</v>
      </c>
      <c r="J6647" s="67">
        <f t="shared" si="2224"/>
        <v>6.6699999999999995E-2</v>
      </c>
      <c r="K6647" s="259">
        <f t="shared" si="2222"/>
        <v>14.759653916666664</v>
      </c>
      <c r="L6647" s="250">
        <f t="shared" si="2215"/>
        <v>0</v>
      </c>
      <c r="M6647" s="19" t="s">
        <v>1260</v>
      </c>
      <c r="O6647" s="32" t="str">
        <f t="shared" si="2223"/>
        <v>E397</v>
      </c>
      <c r="P6647" s="318"/>
      <c r="T6647" s="19" t="s">
        <v>1260</v>
      </c>
    </row>
    <row r="6648" spans="1:20" s="19" customFormat="1" ht="15.75" outlineLevel="1" thickBot="1" x14ac:dyDescent="0.3">
      <c r="A6648" s="28" t="s">
        <v>1134</v>
      </c>
      <c r="C6648" s="20" t="s">
        <v>1237</v>
      </c>
      <c r="E6648" s="104" t="s">
        <v>1266</v>
      </c>
      <c r="F6648" s="29"/>
      <c r="G6648" s="30"/>
      <c r="H6648" s="41">
        <f>SUBTOTAL(9,H6636:H6647)</f>
        <v>177.11999999999998</v>
      </c>
      <c r="I6648" s="29"/>
      <c r="J6648" s="30">
        <f t="shared" si="2224"/>
        <v>0</v>
      </c>
      <c r="K6648" s="41">
        <f>SUBTOTAL(9,K6636:K6647)</f>
        <v>177.11584699999992</v>
      </c>
      <c r="L6648" s="41">
        <f t="shared" si="2215"/>
        <v>0</v>
      </c>
      <c r="O6648" s="32" t="str">
        <f>LEFT(A6648,5)</f>
        <v>E3970</v>
      </c>
      <c r="P6648" s="318">
        <f>-L6648/2</f>
        <v>0</v>
      </c>
    </row>
    <row r="6649" spans="1:20" ht="15.75" outlineLevel="2" thickTop="1" x14ac:dyDescent="0.25">
      <c r="A6649" t="s">
        <v>532</v>
      </c>
      <c r="B6649" t="str">
        <f t="shared" ref="B6649:B6660" si="2225">CONCATENATE(A6649,"-",MONTH(E6649))</f>
        <v>E3970 GEN CommEq, Mint Farm-1</v>
      </c>
      <c r="C6649" s="19" t="s">
        <v>1230</v>
      </c>
      <c r="E6649" s="27">
        <v>43131</v>
      </c>
      <c r="F6649" s="249">
        <v>298561.40000000002</v>
      </c>
      <c r="G6649" s="67">
        <v>6.6699999999999995E-2</v>
      </c>
      <c r="H6649" s="250">
        <v>1659.5</v>
      </c>
      <c r="I6649" s="249">
        <f t="shared" ref="I6649:I6660" si="2226">VLOOKUP(CONCATENATE(A6649,"-12"),$B$6:$F$7816,5,FALSE)</f>
        <v>298561.40000000002</v>
      </c>
      <c r="J6649" s="67">
        <f t="shared" si="2224"/>
        <v>6.6699999999999995E-2</v>
      </c>
      <c r="K6649" s="259">
        <f t="shared" ref="K6649:K6660" si="2227">I6649*J6649/12</f>
        <v>1659.5037816666666</v>
      </c>
      <c r="L6649" s="250">
        <f t="shared" si="2215"/>
        <v>0</v>
      </c>
      <c r="M6649" s="19" t="s">
        <v>1260</v>
      </c>
      <c r="O6649" s="32" t="str">
        <f t="shared" ref="O6649:O6660" si="2228">LEFT(A6649,4)</f>
        <v>E397</v>
      </c>
      <c r="P6649" s="318"/>
      <c r="T6649" s="19" t="s">
        <v>1260</v>
      </c>
    </row>
    <row r="6650" spans="1:20" outlineLevel="2" x14ac:dyDescent="0.25">
      <c r="A6650" t="s">
        <v>532</v>
      </c>
      <c r="B6650" t="str">
        <f t="shared" si="2225"/>
        <v>E3970 GEN CommEq, Mint Farm-2</v>
      </c>
      <c r="C6650" s="19" t="s">
        <v>1230</v>
      </c>
      <c r="E6650" s="27">
        <v>43159</v>
      </c>
      <c r="F6650" s="249">
        <v>298561.40000000002</v>
      </c>
      <c r="G6650" s="67">
        <v>6.6699999999999995E-2</v>
      </c>
      <c r="H6650" s="250">
        <v>1659.5</v>
      </c>
      <c r="I6650" s="249">
        <f t="shared" si="2226"/>
        <v>298561.40000000002</v>
      </c>
      <c r="J6650" s="67">
        <f t="shared" si="2224"/>
        <v>6.6699999999999995E-2</v>
      </c>
      <c r="K6650" s="259">
        <f t="shared" si="2227"/>
        <v>1659.5037816666666</v>
      </c>
      <c r="L6650" s="250">
        <f t="shared" si="2215"/>
        <v>0</v>
      </c>
      <c r="M6650" s="19" t="s">
        <v>1260</v>
      </c>
      <c r="O6650" s="32" t="str">
        <f t="shared" si="2228"/>
        <v>E397</v>
      </c>
      <c r="P6650" s="318"/>
      <c r="T6650" s="19" t="s">
        <v>1260</v>
      </c>
    </row>
    <row r="6651" spans="1:20" outlineLevel="2" x14ac:dyDescent="0.25">
      <c r="A6651" t="s">
        <v>532</v>
      </c>
      <c r="B6651" t="str">
        <f t="shared" si="2225"/>
        <v>E3970 GEN CommEq, Mint Farm-3</v>
      </c>
      <c r="C6651" s="19" t="s">
        <v>1230</v>
      </c>
      <c r="E6651" s="27">
        <v>43190</v>
      </c>
      <c r="F6651" s="249">
        <v>298561.40000000002</v>
      </c>
      <c r="G6651" s="67">
        <v>6.6699999999999995E-2</v>
      </c>
      <c r="H6651" s="250">
        <v>1659.5</v>
      </c>
      <c r="I6651" s="249">
        <f t="shared" si="2226"/>
        <v>298561.40000000002</v>
      </c>
      <c r="J6651" s="67">
        <f t="shared" si="2224"/>
        <v>6.6699999999999995E-2</v>
      </c>
      <c r="K6651" s="259">
        <f t="shared" si="2227"/>
        <v>1659.5037816666666</v>
      </c>
      <c r="L6651" s="250">
        <f t="shared" si="2215"/>
        <v>0</v>
      </c>
      <c r="M6651" s="19" t="s">
        <v>1260</v>
      </c>
      <c r="O6651" s="32" t="str">
        <f t="shared" si="2228"/>
        <v>E397</v>
      </c>
      <c r="P6651" s="318"/>
      <c r="T6651" s="19" t="s">
        <v>1260</v>
      </c>
    </row>
    <row r="6652" spans="1:20" outlineLevel="2" x14ac:dyDescent="0.25">
      <c r="A6652" t="s">
        <v>532</v>
      </c>
      <c r="B6652" t="str">
        <f t="shared" si="2225"/>
        <v>E3970 GEN CommEq, Mint Farm-4</v>
      </c>
      <c r="C6652" s="19" t="s">
        <v>1230</v>
      </c>
      <c r="E6652" s="27">
        <v>43220</v>
      </c>
      <c r="F6652" s="249">
        <v>298561.40000000002</v>
      </c>
      <c r="G6652" s="67">
        <v>6.6699999999999995E-2</v>
      </c>
      <c r="H6652" s="250">
        <v>1659.5</v>
      </c>
      <c r="I6652" s="249">
        <f t="shared" si="2226"/>
        <v>298561.40000000002</v>
      </c>
      <c r="J6652" s="67">
        <f t="shared" si="2224"/>
        <v>6.6699999999999995E-2</v>
      </c>
      <c r="K6652" s="259">
        <f t="shared" si="2227"/>
        <v>1659.5037816666666</v>
      </c>
      <c r="L6652" s="250">
        <f t="shared" si="2215"/>
        <v>0</v>
      </c>
      <c r="M6652" s="19" t="s">
        <v>1260</v>
      </c>
      <c r="O6652" s="32" t="str">
        <f t="shared" si="2228"/>
        <v>E397</v>
      </c>
      <c r="P6652" s="318"/>
      <c r="T6652" s="19" t="s">
        <v>1260</v>
      </c>
    </row>
    <row r="6653" spans="1:20" outlineLevel="2" x14ac:dyDescent="0.25">
      <c r="A6653" t="s">
        <v>532</v>
      </c>
      <c r="B6653" t="str">
        <f t="shared" si="2225"/>
        <v>E3970 GEN CommEq, Mint Farm-5</v>
      </c>
      <c r="C6653" s="19" t="s">
        <v>1230</v>
      </c>
      <c r="E6653" s="27">
        <v>43251</v>
      </c>
      <c r="F6653" s="249">
        <v>298561.40000000002</v>
      </c>
      <c r="G6653" s="67">
        <v>6.6699999999999995E-2</v>
      </c>
      <c r="H6653" s="250">
        <v>1659.5</v>
      </c>
      <c r="I6653" s="249">
        <f t="shared" si="2226"/>
        <v>298561.40000000002</v>
      </c>
      <c r="J6653" s="67">
        <f t="shared" si="2224"/>
        <v>6.6699999999999995E-2</v>
      </c>
      <c r="K6653" s="259">
        <f t="shared" si="2227"/>
        <v>1659.5037816666666</v>
      </c>
      <c r="L6653" s="250">
        <f t="shared" si="2215"/>
        <v>0</v>
      </c>
      <c r="M6653" s="19" t="s">
        <v>1260</v>
      </c>
      <c r="O6653" s="32" t="str">
        <f t="shared" si="2228"/>
        <v>E397</v>
      </c>
      <c r="P6653" s="318"/>
      <c r="T6653" s="19" t="s">
        <v>1260</v>
      </c>
    </row>
    <row r="6654" spans="1:20" outlineLevel="2" x14ac:dyDescent="0.25">
      <c r="A6654" t="s">
        <v>532</v>
      </c>
      <c r="B6654" t="str">
        <f t="shared" si="2225"/>
        <v>E3970 GEN CommEq, Mint Farm-6</v>
      </c>
      <c r="C6654" s="19" t="s">
        <v>1230</v>
      </c>
      <c r="E6654" s="27">
        <v>43281</v>
      </c>
      <c r="F6654" s="249">
        <v>298561.40000000002</v>
      </c>
      <c r="G6654" s="67">
        <v>6.6699999999999995E-2</v>
      </c>
      <c r="H6654" s="250">
        <v>1659.5</v>
      </c>
      <c r="I6654" s="249">
        <f t="shared" si="2226"/>
        <v>298561.40000000002</v>
      </c>
      <c r="J6654" s="67">
        <f t="shared" si="2224"/>
        <v>6.6699999999999995E-2</v>
      </c>
      <c r="K6654" s="259">
        <f t="shared" si="2227"/>
        <v>1659.5037816666666</v>
      </c>
      <c r="L6654" s="250">
        <f t="shared" si="2215"/>
        <v>0</v>
      </c>
      <c r="M6654" s="19" t="s">
        <v>1260</v>
      </c>
      <c r="O6654" s="32" t="str">
        <f t="shared" si="2228"/>
        <v>E397</v>
      </c>
      <c r="P6654" s="318"/>
      <c r="T6654" s="19" t="s">
        <v>1260</v>
      </c>
    </row>
    <row r="6655" spans="1:20" outlineLevel="2" x14ac:dyDescent="0.25">
      <c r="A6655" t="s">
        <v>532</v>
      </c>
      <c r="B6655" t="str">
        <f t="shared" si="2225"/>
        <v>E3970 GEN CommEq, Mint Farm-7</v>
      </c>
      <c r="C6655" s="19" t="s">
        <v>1230</v>
      </c>
      <c r="E6655" s="27">
        <v>43312</v>
      </c>
      <c r="F6655" s="249">
        <v>298561.40000000002</v>
      </c>
      <c r="G6655" s="67">
        <v>6.6699999999999995E-2</v>
      </c>
      <c r="H6655" s="250">
        <v>1659.5</v>
      </c>
      <c r="I6655" s="249">
        <f t="shared" si="2226"/>
        <v>298561.40000000002</v>
      </c>
      <c r="J6655" s="67">
        <f t="shared" si="2224"/>
        <v>6.6699999999999995E-2</v>
      </c>
      <c r="K6655" s="259">
        <f t="shared" si="2227"/>
        <v>1659.5037816666666</v>
      </c>
      <c r="L6655" s="250">
        <f t="shared" si="2215"/>
        <v>0</v>
      </c>
      <c r="M6655" s="19" t="s">
        <v>1260</v>
      </c>
      <c r="O6655" s="32" t="str">
        <f t="shared" si="2228"/>
        <v>E397</v>
      </c>
      <c r="P6655" s="318"/>
      <c r="T6655" s="19" t="s">
        <v>1260</v>
      </c>
    </row>
    <row r="6656" spans="1:20" outlineLevel="2" x14ac:dyDescent="0.25">
      <c r="A6656" t="s">
        <v>532</v>
      </c>
      <c r="B6656" t="str">
        <f t="shared" si="2225"/>
        <v>E3970 GEN CommEq, Mint Farm-8</v>
      </c>
      <c r="C6656" s="19" t="s">
        <v>1230</v>
      </c>
      <c r="E6656" s="27">
        <v>43343</v>
      </c>
      <c r="F6656" s="249">
        <v>298561.40000000002</v>
      </c>
      <c r="G6656" s="67">
        <v>6.6699999999999995E-2</v>
      </c>
      <c r="H6656" s="250">
        <v>1659.5</v>
      </c>
      <c r="I6656" s="249">
        <f t="shared" si="2226"/>
        <v>298561.40000000002</v>
      </c>
      <c r="J6656" s="67">
        <f t="shared" si="2224"/>
        <v>6.6699999999999995E-2</v>
      </c>
      <c r="K6656" s="259">
        <f t="shared" si="2227"/>
        <v>1659.5037816666666</v>
      </c>
      <c r="L6656" s="250">
        <f t="shared" si="2215"/>
        <v>0</v>
      </c>
      <c r="M6656" s="19" t="s">
        <v>1260</v>
      </c>
      <c r="O6656" s="32" t="str">
        <f t="shared" si="2228"/>
        <v>E397</v>
      </c>
      <c r="P6656" s="318"/>
      <c r="T6656" s="19" t="s">
        <v>1260</v>
      </c>
    </row>
    <row r="6657" spans="1:20" outlineLevel="2" x14ac:dyDescent="0.25">
      <c r="A6657" t="s">
        <v>532</v>
      </c>
      <c r="B6657" t="str">
        <f t="shared" si="2225"/>
        <v>E3970 GEN CommEq, Mint Farm-9</v>
      </c>
      <c r="C6657" s="19" t="s">
        <v>1230</v>
      </c>
      <c r="E6657" s="27">
        <v>43373</v>
      </c>
      <c r="F6657" s="249">
        <v>298561.40000000002</v>
      </c>
      <c r="G6657" s="67">
        <v>6.6699999999999995E-2</v>
      </c>
      <c r="H6657" s="250">
        <v>1659.5</v>
      </c>
      <c r="I6657" s="249">
        <f t="shared" si="2226"/>
        <v>298561.40000000002</v>
      </c>
      <c r="J6657" s="67">
        <f t="shared" si="2224"/>
        <v>6.6699999999999995E-2</v>
      </c>
      <c r="K6657" s="259">
        <f t="shared" si="2227"/>
        <v>1659.5037816666666</v>
      </c>
      <c r="L6657" s="250">
        <f t="shared" si="2215"/>
        <v>0</v>
      </c>
      <c r="M6657" s="19" t="s">
        <v>1260</v>
      </c>
      <c r="O6657" s="32" t="str">
        <f t="shared" si="2228"/>
        <v>E397</v>
      </c>
      <c r="P6657" s="318"/>
      <c r="T6657" s="19" t="s">
        <v>1260</v>
      </c>
    </row>
    <row r="6658" spans="1:20" outlineLevel="2" x14ac:dyDescent="0.25">
      <c r="A6658" t="s">
        <v>532</v>
      </c>
      <c r="B6658" t="str">
        <f t="shared" si="2225"/>
        <v>E3970 GEN CommEq, Mint Farm-10</v>
      </c>
      <c r="C6658" s="19" t="s">
        <v>1230</v>
      </c>
      <c r="E6658" s="27">
        <v>43404</v>
      </c>
      <c r="F6658" s="249">
        <v>298561.40000000002</v>
      </c>
      <c r="G6658" s="67">
        <v>6.6699999999999995E-2</v>
      </c>
      <c r="H6658" s="250">
        <v>1659.5</v>
      </c>
      <c r="I6658" s="249">
        <f t="shared" si="2226"/>
        <v>298561.40000000002</v>
      </c>
      <c r="J6658" s="67">
        <f t="shared" si="2224"/>
        <v>6.6699999999999995E-2</v>
      </c>
      <c r="K6658" s="259">
        <f t="shared" si="2227"/>
        <v>1659.5037816666666</v>
      </c>
      <c r="L6658" s="250">
        <f t="shared" si="2215"/>
        <v>0</v>
      </c>
      <c r="M6658" s="19" t="s">
        <v>1260</v>
      </c>
      <c r="O6658" s="32" t="str">
        <f t="shared" si="2228"/>
        <v>E397</v>
      </c>
      <c r="P6658" s="318"/>
      <c r="T6658" s="19" t="s">
        <v>1260</v>
      </c>
    </row>
    <row r="6659" spans="1:20" outlineLevel="2" x14ac:dyDescent="0.25">
      <c r="A6659" t="s">
        <v>532</v>
      </c>
      <c r="B6659" t="str">
        <f t="shared" si="2225"/>
        <v>E3970 GEN CommEq, Mint Farm-11</v>
      </c>
      <c r="C6659" s="19" t="s">
        <v>1230</v>
      </c>
      <c r="E6659" s="27">
        <v>43434</v>
      </c>
      <c r="F6659" s="249">
        <v>298561.40000000002</v>
      </c>
      <c r="G6659" s="67">
        <v>6.6699999999999995E-2</v>
      </c>
      <c r="H6659" s="250">
        <v>1659.5</v>
      </c>
      <c r="I6659" s="249">
        <f t="shared" si="2226"/>
        <v>298561.40000000002</v>
      </c>
      <c r="J6659" s="67">
        <f t="shared" si="2224"/>
        <v>6.6699999999999995E-2</v>
      </c>
      <c r="K6659" s="259">
        <f t="shared" si="2227"/>
        <v>1659.5037816666666</v>
      </c>
      <c r="L6659" s="250">
        <f t="shared" si="2215"/>
        <v>0</v>
      </c>
      <c r="M6659" s="19" t="s">
        <v>1260</v>
      </c>
      <c r="O6659" s="32" t="str">
        <f t="shared" si="2228"/>
        <v>E397</v>
      </c>
      <c r="P6659" s="318"/>
      <c r="T6659" s="19" t="s">
        <v>1260</v>
      </c>
    </row>
    <row r="6660" spans="1:20" outlineLevel="2" x14ac:dyDescent="0.25">
      <c r="A6660" t="s">
        <v>532</v>
      </c>
      <c r="B6660" t="str">
        <f t="shared" si="2225"/>
        <v>E3970 GEN CommEq, Mint Farm-12</v>
      </c>
      <c r="C6660" s="19" t="s">
        <v>1230</v>
      </c>
      <c r="E6660" s="27">
        <v>43465</v>
      </c>
      <c r="F6660" s="249">
        <v>298561.40000000002</v>
      </c>
      <c r="G6660" s="67">
        <v>6.6699999999999995E-2</v>
      </c>
      <c r="H6660" s="250">
        <v>1659.5</v>
      </c>
      <c r="I6660" s="249">
        <f t="shared" si="2226"/>
        <v>298561.40000000002</v>
      </c>
      <c r="J6660" s="67">
        <f t="shared" si="2224"/>
        <v>6.6699999999999995E-2</v>
      </c>
      <c r="K6660" s="259">
        <f t="shared" si="2227"/>
        <v>1659.5037816666666</v>
      </c>
      <c r="L6660" s="250">
        <f t="shared" si="2215"/>
        <v>0</v>
      </c>
      <c r="M6660" s="19" t="s">
        <v>1260</v>
      </c>
      <c r="O6660" s="32" t="str">
        <f t="shared" si="2228"/>
        <v>E397</v>
      </c>
      <c r="P6660" s="318"/>
      <c r="T6660" s="19" t="s">
        <v>1260</v>
      </c>
    </row>
    <row r="6661" spans="1:20" s="19" customFormat="1" ht="15.75" outlineLevel="1" thickBot="1" x14ac:dyDescent="0.3">
      <c r="A6661" s="28" t="s">
        <v>1135</v>
      </c>
      <c r="C6661" s="20" t="s">
        <v>1237</v>
      </c>
      <c r="E6661" s="104" t="s">
        <v>1266</v>
      </c>
      <c r="F6661" s="29"/>
      <c r="G6661" s="30"/>
      <c r="H6661" s="41">
        <f>SUBTOTAL(9,H6649:H6660)</f>
        <v>19914</v>
      </c>
      <c r="I6661" s="29"/>
      <c r="J6661" s="30">
        <f t="shared" si="2224"/>
        <v>0</v>
      </c>
      <c r="K6661" s="41">
        <f>SUBTOTAL(9,K6649:K6660)</f>
        <v>19914.04538</v>
      </c>
      <c r="L6661" s="41">
        <f t="shared" si="2215"/>
        <v>0.05</v>
      </c>
      <c r="O6661" s="32" t="str">
        <f>LEFT(A6661,5)</f>
        <v>E3970</v>
      </c>
      <c r="P6661" s="318">
        <f>-L6661/2</f>
        <v>-2.5000000000000001E-2</v>
      </c>
    </row>
    <row r="6662" spans="1:20" ht="15.75" outlineLevel="2" thickTop="1" x14ac:dyDescent="0.25">
      <c r="A6662" t="s">
        <v>533</v>
      </c>
      <c r="B6662" t="str">
        <f t="shared" ref="B6662:B6673" si="2229">CONCATENATE(A6662,"-",MONTH(E6662))</f>
        <v>E3970 GEN CommEq, Sumas new-1</v>
      </c>
      <c r="C6662" s="19" t="s">
        <v>1230</v>
      </c>
      <c r="E6662" s="27">
        <v>43131</v>
      </c>
      <c r="F6662" s="249">
        <v>150384.59</v>
      </c>
      <c r="G6662" s="67">
        <v>6.6699999999999995E-2</v>
      </c>
      <c r="H6662" s="250">
        <v>835.89</v>
      </c>
      <c r="I6662" s="249">
        <f t="shared" ref="I6662:I6673" si="2230">VLOOKUP(CONCATENATE(A6662,"-12"),$B$6:$F$7816,5,FALSE)</f>
        <v>150384.59</v>
      </c>
      <c r="J6662" s="67">
        <f t="shared" si="2224"/>
        <v>6.6699999999999995E-2</v>
      </c>
      <c r="K6662" s="259">
        <f t="shared" ref="K6662:K6673" si="2231">I6662*J6662/12</f>
        <v>835.88767941666663</v>
      </c>
      <c r="L6662" s="250">
        <f t="shared" si="2215"/>
        <v>0</v>
      </c>
      <c r="M6662" s="19" t="s">
        <v>1260</v>
      </c>
      <c r="O6662" s="32" t="str">
        <f t="shared" ref="O6662:O6673" si="2232">LEFT(A6662,4)</f>
        <v>E397</v>
      </c>
      <c r="P6662" s="318"/>
      <c r="T6662" s="19" t="s">
        <v>1260</v>
      </c>
    </row>
    <row r="6663" spans="1:20" outlineLevel="2" x14ac:dyDescent="0.25">
      <c r="A6663" t="s">
        <v>533</v>
      </c>
      <c r="B6663" t="str">
        <f t="shared" si="2229"/>
        <v>E3970 GEN CommEq, Sumas new-2</v>
      </c>
      <c r="C6663" s="19" t="s">
        <v>1230</v>
      </c>
      <c r="E6663" s="27">
        <v>43159</v>
      </c>
      <c r="F6663" s="249">
        <v>150384.59</v>
      </c>
      <c r="G6663" s="67">
        <v>6.6699999999999995E-2</v>
      </c>
      <c r="H6663" s="250">
        <v>835.89</v>
      </c>
      <c r="I6663" s="249">
        <f t="shared" si="2230"/>
        <v>150384.59</v>
      </c>
      <c r="J6663" s="67">
        <f t="shared" si="2224"/>
        <v>6.6699999999999995E-2</v>
      </c>
      <c r="K6663" s="259">
        <f t="shared" si="2231"/>
        <v>835.88767941666663</v>
      </c>
      <c r="L6663" s="250">
        <f t="shared" si="2215"/>
        <v>0</v>
      </c>
      <c r="M6663" s="19" t="s">
        <v>1260</v>
      </c>
      <c r="O6663" s="32" t="str">
        <f t="shared" si="2232"/>
        <v>E397</v>
      </c>
      <c r="P6663" s="318"/>
      <c r="T6663" s="19" t="s">
        <v>1260</v>
      </c>
    </row>
    <row r="6664" spans="1:20" outlineLevel="2" x14ac:dyDescent="0.25">
      <c r="A6664" t="s">
        <v>533</v>
      </c>
      <c r="B6664" t="str">
        <f t="shared" si="2229"/>
        <v>E3970 GEN CommEq, Sumas new-3</v>
      </c>
      <c r="C6664" s="19" t="s">
        <v>1230</v>
      </c>
      <c r="E6664" s="27">
        <v>43190</v>
      </c>
      <c r="F6664" s="249">
        <v>150384.59</v>
      </c>
      <c r="G6664" s="67">
        <v>6.6699999999999995E-2</v>
      </c>
      <c r="H6664" s="250">
        <v>835.89</v>
      </c>
      <c r="I6664" s="249">
        <f t="shared" si="2230"/>
        <v>150384.59</v>
      </c>
      <c r="J6664" s="67">
        <f t="shared" si="2224"/>
        <v>6.6699999999999995E-2</v>
      </c>
      <c r="K6664" s="259">
        <f t="shared" si="2231"/>
        <v>835.88767941666663</v>
      </c>
      <c r="L6664" s="250">
        <f t="shared" si="2215"/>
        <v>0</v>
      </c>
      <c r="M6664" s="19" t="s">
        <v>1260</v>
      </c>
      <c r="O6664" s="32" t="str">
        <f t="shared" si="2232"/>
        <v>E397</v>
      </c>
      <c r="P6664" s="318"/>
      <c r="T6664" s="19" t="s">
        <v>1260</v>
      </c>
    </row>
    <row r="6665" spans="1:20" outlineLevel="2" x14ac:dyDescent="0.25">
      <c r="A6665" t="s">
        <v>533</v>
      </c>
      <c r="B6665" t="str">
        <f t="shared" si="2229"/>
        <v>E3970 GEN CommEq, Sumas new-4</v>
      </c>
      <c r="C6665" s="19" t="s">
        <v>1230</v>
      </c>
      <c r="E6665" s="27">
        <v>43220</v>
      </c>
      <c r="F6665" s="249">
        <v>150384.59</v>
      </c>
      <c r="G6665" s="67">
        <v>6.6699999999999995E-2</v>
      </c>
      <c r="H6665" s="250">
        <v>835.89</v>
      </c>
      <c r="I6665" s="249">
        <f t="shared" si="2230"/>
        <v>150384.59</v>
      </c>
      <c r="J6665" s="67">
        <f t="shared" si="2224"/>
        <v>6.6699999999999995E-2</v>
      </c>
      <c r="K6665" s="259">
        <f t="shared" si="2231"/>
        <v>835.88767941666663</v>
      </c>
      <c r="L6665" s="250">
        <f t="shared" si="2215"/>
        <v>0</v>
      </c>
      <c r="M6665" s="19" t="s">
        <v>1260</v>
      </c>
      <c r="O6665" s="32" t="str">
        <f t="shared" si="2232"/>
        <v>E397</v>
      </c>
      <c r="P6665" s="318"/>
      <c r="T6665" s="19" t="s">
        <v>1260</v>
      </c>
    </row>
    <row r="6666" spans="1:20" outlineLevel="2" x14ac:dyDescent="0.25">
      <c r="A6666" t="s">
        <v>533</v>
      </c>
      <c r="B6666" t="str">
        <f t="shared" si="2229"/>
        <v>E3970 GEN CommEq, Sumas new-5</v>
      </c>
      <c r="C6666" s="19" t="s">
        <v>1230</v>
      </c>
      <c r="E6666" s="27">
        <v>43251</v>
      </c>
      <c r="F6666" s="249">
        <v>150384.59</v>
      </c>
      <c r="G6666" s="67">
        <v>6.6699999999999995E-2</v>
      </c>
      <c r="H6666" s="250">
        <v>835.89</v>
      </c>
      <c r="I6666" s="249">
        <f t="shared" si="2230"/>
        <v>150384.59</v>
      </c>
      <c r="J6666" s="67">
        <f t="shared" si="2224"/>
        <v>6.6699999999999995E-2</v>
      </c>
      <c r="K6666" s="259">
        <f t="shared" si="2231"/>
        <v>835.88767941666663</v>
      </c>
      <c r="L6666" s="250">
        <f t="shared" si="2215"/>
        <v>0</v>
      </c>
      <c r="M6666" s="19" t="s">
        <v>1260</v>
      </c>
      <c r="O6666" s="32" t="str">
        <f t="shared" si="2232"/>
        <v>E397</v>
      </c>
      <c r="P6666" s="318"/>
      <c r="T6666" s="19" t="s">
        <v>1260</v>
      </c>
    </row>
    <row r="6667" spans="1:20" outlineLevel="2" x14ac:dyDescent="0.25">
      <c r="A6667" t="s">
        <v>533</v>
      </c>
      <c r="B6667" t="str">
        <f t="shared" si="2229"/>
        <v>E3970 GEN CommEq, Sumas new-6</v>
      </c>
      <c r="C6667" s="19" t="s">
        <v>1230</v>
      </c>
      <c r="E6667" s="27">
        <v>43281</v>
      </c>
      <c r="F6667" s="249">
        <v>150384.59</v>
      </c>
      <c r="G6667" s="67">
        <v>6.6699999999999995E-2</v>
      </c>
      <c r="H6667" s="250">
        <v>835.89</v>
      </c>
      <c r="I6667" s="249">
        <f t="shared" si="2230"/>
        <v>150384.59</v>
      </c>
      <c r="J6667" s="67">
        <f t="shared" si="2224"/>
        <v>6.6699999999999995E-2</v>
      </c>
      <c r="K6667" s="259">
        <f t="shared" si="2231"/>
        <v>835.88767941666663</v>
      </c>
      <c r="L6667" s="250">
        <f t="shared" si="2215"/>
        <v>0</v>
      </c>
      <c r="M6667" s="19" t="s">
        <v>1260</v>
      </c>
      <c r="O6667" s="32" t="str">
        <f t="shared" si="2232"/>
        <v>E397</v>
      </c>
      <c r="P6667" s="318"/>
      <c r="T6667" s="19" t="s">
        <v>1260</v>
      </c>
    </row>
    <row r="6668" spans="1:20" outlineLevel="2" x14ac:dyDescent="0.25">
      <c r="A6668" t="s">
        <v>533</v>
      </c>
      <c r="B6668" t="str">
        <f t="shared" si="2229"/>
        <v>E3970 GEN CommEq, Sumas new-7</v>
      </c>
      <c r="C6668" s="19" t="s">
        <v>1230</v>
      </c>
      <c r="E6668" s="27">
        <v>43312</v>
      </c>
      <c r="F6668" s="249">
        <v>150384.59</v>
      </c>
      <c r="G6668" s="67">
        <v>6.6699999999999995E-2</v>
      </c>
      <c r="H6668" s="250">
        <v>835.89</v>
      </c>
      <c r="I6668" s="249">
        <f t="shared" si="2230"/>
        <v>150384.59</v>
      </c>
      <c r="J6668" s="67">
        <f t="shared" si="2224"/>
        <v>6.6699999999999995E-2</v>
      </c>
      <c r="K6668" s="259">
        <f t="shared" si="2231"/>
        <v>835.88767941666663</v>
      </c>
      <c r="L6668" s="250">
        <f t="shared" si="2215"/>
        <v>0</v>
      </c>
      <c r="M6668" s="19" t="s">
        <v>1260</v>
      </c>
      <c r="O6668" s="32" t="str">
        <f t="shared" si="2232"/>
        <v>E397</v>
      </c>
      <c r="P6668" s="318"/>
      <c r="T6668" s="19" t="s">
        <v>1260</v>
      </c>
    </row>
    <row r="6669" spans="1:20" outlineLevel="2" x14ac:dyDescent="0.25">
      <c r="A6669" t="s">
        <v>533</v>
      </c>
      <c r="B6669" t="str">
        <f t="shared" si="2229"/>
        <v>E3970 GEN CommEq, Sumas new-8</v>
      </c>
      <c r="C6669" s="19" t="s">
        <v>1230</v>
      </c>
      <c r="E6669" s="27">
        <v>43343</v>
      </c>
      <c r="F6669" s="249">
        <v>150384.59</v>
      </c>
      <c r="G6669" s="67">
        <v>6.6699999999999995E-2</v>
      </c>
      <c r="H6669" s="250">
        <v>835.89</v>
      </c>
      <c r="I6669" s="249">
        <f t="shared" si="2230"/>
        <v>150384.59</v>
      </c>
      <c r="J6669" s="67">
        <f t="shared" si="2224"/>
        <v>6.6699999999999995E-2</v>
      </c>
      <c r="K6669" s="259">
        <f t="shared" si="2231"/>
        <v>835.88767941666663</v>
      </c>
      <c r="L6669" s="250">
        <f t="shared" si="2215"/>
        <v>0</v>
      </c>
      <c r="M6669" s="19" t="s">
        <v>1260</v>
      </c>
      <c r="O6669" s="32" t="str">
        <f t="shared" si="2232"/>
        <v>E397</v>
      </c>
      <c r="P6669" s="318"/>
      <c r="T6669" s="19" t="s">
        <v>1260</v>
      </c>
    </row>
    <row r="6670" spans="1:20" outlineLevel="2" x14ac:dyDescent="0.25">
      <c r="A6670" t="s">
        <v>533</v>
      </c>
      <c r="B6670" t="str">
        <f t="shared" si="2229"/>
        <v>E3970 GEN CommEq, Sumas new-9</v>
      </c>
      <c r="C6670" s="19" t="s">
        <v>1230</v>
      </c>
      <c r="E6670" s="27">
        <v>43373</v>
      </c>
      <c r="F6670" s="249">
        <v>150384.59</v>
      </c>
      <c r="G6670" s="67">
        <v>6.6699999999999995E-2</v>
      </c>
      <c r="H6670" s="250">
        <v>835.89</v>
      </c>
      <c r="I6670" s="249">
        <f t="shared" si="2230"/>
        <v>150384.59</v>
      </c>
      <c r="J6670" s="67">
        <f t="shared" si="2224"/>
        <v>6.6699999999999995E-2</v>
      </c>
      <c r="K6670" s="259">
        <f t="shared" si="2231"/>
        <v>835.88767941666663</v>
      </c>
      <c r="L6670" s="250">
        <f t="shared" si="2215"/>
        <v>0</v>
      </c>
      <c r="M6670" s="19" t="s">
        <v>1260</v>
      </c>
      <c r="O6670" s="32" t="str">
        <f t="shared" si="2232"/>
        <v>E397</v>
      </c>
      <c r="P6670" s="318"/>
      <c r="T6670" s="19" t="s">
        <v>1260</v>
      </c>
    </row>
    <row r="6671" spans="1:20" outlineLevel="2" x14ac:dyDescent="0.25">
      <c r="A6671" t="s">
        <v>533</v>
      </c>
      <c r="B6671" t="str">
        <f t="shared" si="2229"/>
        <v>E3970 GEN CommEq, Sumas new-10</v>
      </c>
      <c r="C6671" s="19" t="s">
        <v>1230</v>
      </c>
      <c r="E6671" s="27">
        <v>43404</v>
      </c>
      <c r="F6671" s="249">
        <v>150384.59</v>
      </c>
      <c r="G6671" s="67">
        <v>6.6699999999999995E-2</v>
      </c>
      <c r="H6671" s="250">
        <v>835.89</v>
      </c>
      <c r="I6671" s="249">
        <f t="shared" si="2230"/>
        <v>150384.59</v>
      </c>
      <c r="J6671" s="67">
        <f t="shared" si="2224"/>
        <v>6.6699999999999995E-2</v>
      </c>
      <c r="K6671" s="259">
        <f t="shared" si="2231"/>
        <v>835.88767941666663</v>
      </c>
      <c r="L6671" s="250">
        <f t="shared" si="2215"/>
        <v>0</v>
      </c>
      <c r="M6671" s="19" t="s">
        <v>1260</v>
      </c>
      <c r="O6671" s="32" t="str">
        <f t="shared" si="2232"/>
        <v>E397</v>
      </c>
      <c r="P6671" s="318"/>
      <c r="T6671" s="19" t="s">
        <v>1260</v>
      </c>
    </row>
    <row r="6672" spans="1:20" outlineLevel="2" x14ac:dyDescent="0.25">
      <c r="A6672" t="s">
        <v>533</v>
      </c>
      <c r="B6672" t="str">
        <f t="shared" si="2229"/>
        <v>E3970 GEN CommEq, Sumas new-11</v>
      </c>
      <c r="C6672" s="19" t="s">
        <v>1230</v>
      </c>
      <c r="E6672" s="27">
        <v>43434</v>
      </c>
      <c r="F6672" s="249">
        <v>150384.59</v>
      </c>
      <c r="G6672" s="67">
        <v>6.6699999999999995E-2</v>
      </c>
      <c r="H6672" s="250">
        <v>835.89</v>
      </c>
      <c r="I6672" s="249">
        <f t="shared" si="2230"/>
        <v>150384.59</v>
      </c>
      <c r="J6672" s="67">
        <f t="shared" si="2224"/>
        <v>6.6699999999999995E-2</v>
      </c>
      <c r="K6672" s="259">
        <f t="shared" si="2231"/>
        <v>835.88767941666663</v>
      </c>
      <c r="L6672" s="250">
        <f t="shared" si="2215"/>
        <v>0</v>
      </c>
      <c r="M6672" s="19" t="s">
        <v>1260</v>
      </c>
      <c r="O6672" s="32" t="str">
        <f t="shared" si="2232"/>
        <v>E397</v>
      </c>
      <c r="P6672" s="318"/>
      <c r="T6672" s="19" t="s">
        <v>1260</v>
      </c>
    </row>
    <row r="6673" spans="1:20" outlineLevel="2" x14ac:dyDescent="0.25">
      <c r="A6673" t="s">
        <v>533</v>
      </c>
      <c r="B6673" t="str">
        <f t="shared" si="2229"/>
        <v>E3970 GEN CommEq, Sumas new-12</v>
      </c>
      <c r="C6673" s="19" t="s">
        <v>1230</v>
      </c>
      <c r="E6673" s="27">
        <v>43465</v>
      </c>
      <c r="F6673" s="249">
        <v>150384.59</v>
      </c>
      <c r="G6673" s="67">
        <v>6.6699999999999995E-2</v>
      </c>
      <c r="H6673" s="250">
        <v>835.89</v>
      </c>
      <c r="I6673" s="249">
        <f t="shared" si="2230"/>
        <v>150384.59</v>
      </c>
      <c r="J6673" s="67">
        <f t="shared" si="2224"/>
        <v>6.6699999999999995E-2</v>
      </c>
      <c r="K6673" s="259">
        <f t="shared" si="2231"/>
        <v>835.88767941666663</v>
      </c>
      <c r="L6673" s="250">
        <f t="shared" si="2215"/>
        <v>0</v>
      </c>
      <c r="M6673" s="19" t="s">
        <v>1260</v>
      </c>
      <c r="O6673" s="32" t="str">
        <f t="shared" si="2232"/>
        <v>E397</v>
      </c>
      <c r="P6673" s="318"/>
      <c r="T6673" s="19" t="s">
        <v>1260</v>
      </c>
    </row>
    <row r="6674" spans="1:20" s="19" customFormat="1" ht="15.75" outlineLevel="1" thickBot="1" x14ac:dyDescent="0.3">
      <c r="A6674" s="28" t="s">
        <v>1136</v>
      </c>
      <c r="C6674" s="20" t="s">
        <v>1237</v>
      </c>
      <c r="E6674" s="104" t="s">
        <v>1266</v>
      </c>
      <c r="F6674" s="29"/>
      <c r="G6674" s="30"/>
      <c r="H6674" s="41">
        <f>SUBTOTAL(9,H6662:H6673)</f>
        <v>10030.68</v>
      </c>
      <c r="I6674" s="29"/>
      <c r="J6674" s="30">
        <f t="shared" si="2224"/>
        <v>0</v>
      </c>
      <c r="K6674" s="41">
        <f>SUBTOTAL(9,K6662:K6673)</f>
        <v>10030.652152999997</v>
      </c>
      <c r="L6674" s="41">
        <f t="shared" si="2215"/>
        <v>-0.03</v>
      </c>
      <c r="O6674" s="32" t="str">
        <f>LEFT(A6674,5)</f>
        <v>E3970</v>
      </c>
      <c r="P6674" s="318">
        <f>-L6674/2</f>
        <v>1.4999999999999999E-2</v>
      </c>
    </row>
    <row r="6675" spans="1:20" ht="15.75" outlineLevel="2" thickTop="1" x14ac:dyDescent="0.25">
      <c r="A6675" t="s">
        <v>534</v>
      </c>
      <c r="B6675" t="str">
        <f t="shared" ref="B6675:B6686" si="2233">CONCATENATE(A6675,"-",MONTH(E6675))</f>
        <v>E3970 GEN CommEq, UBK-1</v>
      </c>
      <c r="C6675" s="19" t="s">
        <v>1230</v>
      </c>
      <c r="E6675" s="27">
        <v>43131</v>
      </c>
      <c r="F6675" s="249">
        <v>69830.179999999993</v>
      </c>
      <c r="G6675" s="67">
        <v>6.6699999999999995E-2</v>
      </c>
      <c r="H6675" s="250">
        <v>388.14</v>
      </c>
      <c r="I6675" s="249">
        <f t="shared" ref="I6675:I6686" si="2234">VLOOKUP(CONCATENATE(A6675,"-12"),$B$6:$F$7816,5,FALSE)</f>
        <v>425915.8</v>
      </c>
      <c r="J6675" s="67">
        <f t="shared" si="2224"/>
        <v>6.6699999999999995E-2</v>
      </c>
      <c r="K6675" s="259">
        <f t="shared" ref="K6675:K6686" si="2235">I6675*J6675/12</f>
        <v>2367.3819883333331</v>
      </c>
      <c r="L6675" s="250">
        <f t="shared" si="2215"/>
        <v>1979.24</v>
      </c>
      <c r="M6675" s="19" t="s">
        <v>1260</v>
      </c>
      <c r="O6675" s="32" t="str">
        <f t="shared" ref="O6675:O6686" si="2236">LEFT(A6675,4)</f>
        <v>E397</v>
      </c>
      <c r="P6675" s="318"/>
      <c r="T6675" s="19" t="s">
        <v>1260</v>
      </c>
    </row>
    <row r="6676" spans="1:20" outlineLevel="2" x14ac:dyDescent="0.25">
      <c r="A6676" t="s">
        <v>534</v>
      </c>
      <c r="B6676" t="str">
        <f t="shared" si="2233"/>
        <v>E3970 GEN CommEq, UBK-2</v>
      </c>
      <c r="C6676" s="19" t="s">
        <v>1230</v>
      </c>
      <c r="E6676" s="27">
        <v>43159</v>
      </c>
      <c r="F6676" s="249">
        <v>69830.179999999993</v>
      </c>
      <c r="G6676" s="67">
        <v>6.6699999999999995E-2</v>
      </c>
      <c r="H6676" s="250">
        <v>388.14</v>
      </c>
      <c r="I6676" s="249">
        <f t="shared" si="2234"/>
        <v>425915.8</v>
      </c>
      <c r="J6676" s="67">
        <f t="shared" si="2224"/>
        <v>6.6699999999999995E-2</v>
      </c>
      <c r="K6676" s="259">
        <f t="shared" si="2235"/>
        <v>2367.3819883333331</v>
      </c>
      <c r="L6676" s="250">
        <f t="shared" ref="L6676:L6739" si="2237">ROUND(K6676-H6676,2)</f>
        <v>1979.24</v>
      </c>
      <c r="M6676" s="19" t="s">
        <v>1260</v>
      </c>
      <c r="O6676" s="32" t="str">
        <f t="shared" si="2236"/>
        <v>E397</v>
      </c>
      <c r="P6676" s="318"/>
      <c r="T6676" s="19" t="s">
        <v>1260</v>
      </c>
    </row>
    <row r="6677" spans="1:20" outlineLevel="2" x14ac:dyDescent="0.25">
      <c r="A6677" t="s">
        <v>534</v>
      </c>
      <c r="B6677" t="str">
        <f t="shared" si="2233"/>
        <v>E3970 GEN CommEq, UBK-3</v>
      </c>
      <c r="C6677" s="19" t="s">
        <v>1230</v>
      </c>
      <c r="E6677" s="27">
        <v>43190</v>
      </c>
      <c r="F6677" s="249">
        <v>69830.179999999993</v>
      </c>
      <c r="G6677" s="67">
        <v>6.6699999999999995E-2</v>
      </c>
      <c r="H6677" s="250">
        <v>388.14</v>
      </c>
      <c r="I6677" s="249">
        <f t="shared" si="2234"/>
        <v>425915.8</v>
      </c>
      <c r="J6677" s="67">
        <f t="shared" si="2224"/>
        <v>6.6699999999999995E-2</v>
      </c>
      <c r="K6677" s="259">
        <f t="shared" si="2235"/>
        <v>2367.3819883333331</v>
      </c>
      <c r="L6677" s="250">
        <f t="shared" si="2237"/>
        <v>1979.24</v>
      </c>
      <c r="M6677" s="19" t="s">
        <v>1260</v>
      </c>
      <c r="O6677" s="32" t="str">
        <f t="shared" si="2236"/>
        <v>E397</v>
      </c>
      <c r="P6677" s="318"/>
      <c r="T6677" s="19" t="s">
        <v>1260</v>
      </c>
    </row>
    <row r="6678" spans="1:20" outlineLevel="2" x14ac:dyDescent="0.25">
      <c r="A6678" t="s">
        <v>534</v>
      </c>
      <c r="B6678" t="str">
        <f t="shared" si="2233"/>
        <v>E3970 GEN CommEq, UBK-4</v>
      </c>
      <c r="C6678" s="19" t="s">
        <v>1230</v>
      </c>
      <c r="E6678" s="27">
        <v>43220</v>
      </c>
      <c r="F6678" s="249">
        <v>69830.179999999993</v>
      </c>
      <c r="G6678" s="67">
        <v>6.6699999999999995E-2</v>
      </c>
      <c r="H6678" s="250">
        <v>388.14</v>
      </c>
      <c r="I6678" s="249">
        <f t="shared" si="2234"/>
        <v>425915.8</v>
      </c>
      <c r="J6678" s="67">
        <f t="shared" si="2224"/>
        <v>6.6699999999999995E-2</v>
      </c>
      <c r="K6678" s="259">
        <f t="shared" si="2235"/>
        <v>2367.3819883333331</v>
      </c>
      <c r="L6678" s="250">
        <f t="shared" si="2237"/>
        <v>1979.24</v>
      </c>
      <c r="M6678" s="19" t="s">
        <v>1260</v>
      </c>
      <c r="O6678" s="32" t="str">
        <f t="shared" si="2236"/>
        <v>E397</v>
      </c>
      <c r="P6678" s="318"/>
      <c r="T6678" s="19" t="s">
        <v>1260</v>
      </c>
    </row>
    <row r="6679" spans="1:20" outlineLevel="2" x14ac:dyDescent="0.25">
      <c r="A6679" t="s">
        <v>534</v>
      </c>
      <c r="B6679" t="str">
        <f t="shared" si="2233"/>
        <v>E3970 GEN CommEq, UBK-5</v>
      </c>
      <c r="C6679" s="19" t="s">
        <v>1230</v>
      </c>
      <c r="E6679" s="27">
        <v>43251</v>
      </c>
      <c r="F6679" s="249">
        <v>69830.179999999993</v>
      </c>
      <c r="G6679" s="67">
        <v>6.6699999999999995E-2</v>
      </c>
      <c r="H6679" s="250">
        <v>388.14</v>
      </c>
      <c r="I6679" s="249">
        <f t="shared" si="2234"/>
        <v>425915.8</v>
      </c>
      <c r="J6679" s="67">
        <f t="shared" si="2224"/>
        <v>6.6699999999999995E-2</v>
      </c>
      <c r="K6679" s="259">
        <f t="shared" si="2235"/>
        <v>2367.3819883333331</v>
      </c>
      <c r="L6679" s="250">
        <f t="shared" si="2237"/>
        <v>1979.24</v>
      </c>
      <c r="M6679" s="19" t="s">
        <v>1260</v>
      </c>
      <c r="O6679" s="32" t="str">
        <f t="shared" si="2236"/>
        <v>E397</v>
      </c>
      <c r="P6679" s="318"/>
      <c r="T6679" s="19" t="s">
        <v>1260</v>
      </c>
    </row>
    <row r="6680" spans="1:20" outlineLevel="2" x14ac:dyDescent="0.25">
      <c r="A6680" t="s">
        <v>534</v>
      </c>
      <c r="B6680" t="str">
        <f t="shared" si="2233"/>
        <v>E3970 GEN CommEq, UBK-6</v>
      </c>
      <c r="C6680" s="19" t="s">
        <v>1230</v>
      </c>
      <c r="E6680" s="27">
        <v>43281</v>
      </c>
      <c r="F6680" s="249">
        <v>69830.179999999993</v>
      </c>
      <c r="G6680" s="67">
        <v>6.6699999999999995E-2</v>
      </c>
      <c r="H6680" s="250">
        <v>388.14</v>
      </c>
      <c r="I6680" s="249">
        <f t="shared" si="2234"/>
        <v>425915.8</v>
      </c>
      <c r="J6680" s="67">
        <f t="shared" si="2224"/>
        <v>6.6699999999999995E-2</v>
      </c>
      <c r="K6680" s="259">
        <f t="shared" si="2235"/>
        <v>2367.3819883333331</v>
      </c>
      <c r="L6680" s="250">
        <f t="shared" si="2237"/>
        <v>1979.24</v>
      </c>
      <c r="M6680" s="19" t="s">
        <v>1260</v>
      </c>
      <c r="O6680" s="32" t="str">
        <f t="shared" si="2236"/>
        <v>E397</v>
      </c>
      <c r="P6680" s="318"/>
      <c r="T6680" s="19" t="s">
        <v>1260</v>
      </c>
    </row>
    <row r="6681" spans="1:20" outlineLevel="2" x14ac:dyDescent="0.25">
      <c r="A6681" t="s">
        <v>534</v>
      </c>
      <c r="B6681" t="str">
        <f t="shared" si="2233"/>
        <v>E3970 GEN CommEq, UBK-7</v>
      </c>
      <c r="C6681" s="19" t="s">
        <v>1230</v>
      </c>
      <c r="E6681" s="27">
        <v>43312</v>
      </c>
      <c r="F6681" s="249">
        <v>425915.8</v>
      </c>
      <c r="G6681" s="67">
        <v>6.6699999999999995E-2</v>
      </c>
      <c r="H6681" s="250">
        <v>2367.38</v>
      </c>
      <c r="I6681" s="249">
        <f t="shared" si="2234"/>
        <v>425915.8</v>
      </c>
      <c r="J6681" s="67">
        <f t="shared" si="2224"/>
        <v>6.6699999999999995E-2</v>
      </c>
      <c r="K6681" s="259">
        <f t="shared" si="2235"/>
        <v>2367.3819883333331</v>
      </c>
      <c r="L6681" s="250">
        <f t="shared" si="2237"/>
        <v>0</v>
      </c>
      <c r="M6681" s="19" t="s">
        <v>1260</v>
      </c>
      <c r="O6681" s="32" t="str">
        <f t="shared" si="2236"/>
        <v>E397</v>
      </c>
      <c r="P6681" s="318"/>
      <c r="T6681" s="19" t="s">
        <v>1260</v>
      </c>
    </row>
    <row r="6682" spans="1:20" outlineLevel="2" x14ac:dyDescent="0.25">
      <c r="A6682" t="s">
        <v>534</v>
      </c>
      <c r="B6682" t="str">
        <f t="shared" si="2233"/>
        <v>E3970 GEN CommEq, UBK-8</v>
      </c>
      <c r="C6682" s="19" t="s">
        <v>1230</v>
      </c>
      <c r="E6682" s="27">
        <v>43343</v>
      </c>
      <c r="F6682" s="249">
        <v>425915.8</v>
      </c>
      <c r="G6682" s="67">
        <v>6.6699999999999995E-2</v>
      </c>
      <c r="H6682" s="250">
        <v>2367.38</v>
      </c>
      <c r="I6682" s="249">
        <f t="shared" si="2234"/>
        <v>425915.8</v>
      </c>
      <c r="J6682" s="67">
        <f t="shared" si="2224"/>
        <v>6.6699999999999995E-2</v>
      </c>
      <c r="K6682" s="259">
        <f t="shared" si="2235"/>
        <v>2367.3819883333331</v>
      </c>
      <c r="L6682" s="250">
        <f t="shared" si="2237"/>
        <v>0</v>
      </c>
      <c r="M6682" s="19" t="s">
        <v>1260</v>
      </c>
      <c r="O6682" s="32" t="str">
        <f t="shared" si="2236"/>
        <v>E397</v>
      </c>
      <c r="P6682" s="318"/>
      <c r="T6682" s="19" t="s">
        <v>1260</v>
      </c>
    </row>
    <row r="6683" spans="1:20" outlineLevel="2" x14ac:dyDescent="0.25">
      <c r="A6683" t="s">
        <v>534</v>
      </c>
      <c r="B6683" t="str">
        <f t="shared" si="2233"/>
        <v>E3970 GEN CommEq, UBK-9</v>
      </c>
      <c r="C6683" s="19" t="s">
        <v>1230</v>
      </c>
      <c r="E6683" s="27">
        <v>43373</v>
      </c>
      <c r="F6683" s="249">
        <v>425915.8</v>
      </c>
      <c r="G6683" s="67">
        <v>6.6699999999999995E-2</v>
      </c>
      <c r="H6683" s="250">
        <v>2367.38</v>
      </c>
      <c r="I6683" s="249">
        <f t="shared" si="2234"/>
        <v>425915.8</v>
      </c>
      <c r="J6683" s="67">
        <f t="shared" si="2224"/>
        <v>6.6699999999999995E-2</v>
      </c>
      <c r="K6683" s="259">
        <f t="shared" si="2235"/>
        <v>2367.3819883333331</v>
      </c>
      <c r="L6683" s="250">
        <f t="shared" si="2237"/>
        <v>0</v>
      </c>
      <c r="M6683" s="19" t="s">
        <v>1260</v>
      </c>
      <c r="O6683" s="32" t="str">
        <f t="shared" si="2236"/>
        <v>E397</v>
      </c>
      <c r="P6683" s="318"/>
      <c r="T6683" s="19" t="s">
        <v>1260</v>
      </c>
    </row>
    <row r="6684" spans="1:20" outlineLevel="2" x14ac:dyDescent="0.25">
      <c r="A6684" t="s">
        <v>534</v>
      </c>
      <c r="B6684" t="str">
        <f t="shared" si="2233"/>
        <v>E3970 GEN CommEq, UBK-10</v>
      </c>
      <c r="C6684" s="19" t="s">
        <v>1230</v>
      </c>
      <c r="E6684" s="27">
        <v>43404</v>
      </c>
      <c r="F6684" s="249">
        <v>425915.8</v>
      </c>
      <c r="G6684" s="67">
        <v>6.6699999999999995E-2</v>
      </c>
      <c r="H6684" s="250">
        <v>2367.38</v>
      </c>
      <c r="I6684" s="249">
        <f t="shared" si="2234"/>
        <v>425915.8</v>
      </c>
      <c r="J6684" s="67">
        <f t="shared" si="2224"/>
        <v>6.6699999999999995E-2</v>
      </c>
      <c r="K6684" s="259">
        <f t="shared" si="2235"/>
        <v>2367.3819883333331</v>
      </c>
      <c r="L6684" s="250">
        <f t="shared" si="2237"/>
        <v>0</v>
      </c>
      <c r="M6684" s="19" t="s">
        <v>1260</v>
      </c>
      <c r="O6684" s="32" t="str">
        <f t="shared" si="2236"/>
        <v>E397</v>
      </c>
      <c r="P6684" s="318"/>
      <c r="T6684" s="19" t="s">
        <v>1260</v>
      </c>
    </row>
    <row r="6685" spans="1:20" outlineLevel="2" x14ac:dyDescent="0.25">
      <c r="A6685" t="s">
        <v>534</v>
      </c>
      <c r="B6685" t="str">
        <f t="shared" si="2233"/>
        <v>E3970 GEN CommEq, UBK-11</v>
      </c>
      <c r="C6685" s="19" t="s">
        <v>1230</v>
      </c>
      <c r="E6685" s="27">
        <v>43434</v>
      </c>
      <c r="F6685" s="249">
        <v>425915.8</v>
      </c>
      <c r="G6685" s="67">
        <v>6.6699999999999995E-2</v>
      </c>
      <c r="H6685" s="250">
        <v>2367.38</v>
      </c>
      <c r="I6685" s="249">
        <f t="shared" si="2234"/>
        <v>425915.8</v>
      </c>
      <c r="J6685" s="67">
        <f t="shared" si="2224"/>
        <v>6.6699999999999995E-2</v>
      </c>
      <c r="K6685" s="259">
        <f t="shared" si="2235"/>
        <v>2367.3819883333331</v>
      </c>
      <c r="L6685" s="250">
        <f t="shared" si="2237"/>
        <v>0</v>
      </c>
      <c r="M6685" s="19" t="s">
        <v>1260</v>
      </c>
      <c r="O6685" s="32" t="str">
        <f t="shared" si="2236"/>
        <v>E397</v>
      </c>
      <c r="P6685" s="318"/>
      <c r="T6685" s="19" t="s">
        <v>1260</v>
      </c>
    </row>
    <row r="6686" spans="1:20" outlineLevel="2" x14ac:dyDescent="0.25">
      <c r="A6686" t="s">
        <v>534</v>
      </c>
      <c r="B6686" t="str">
        <f t="shared" si="2233"/>
        <v>E3970 GEN CommEq, UBK-12</v>
      </c>
      <c r="C6686" s="19" t="s">
        <v>1230</v>
      </c>
      <c r="E6686" s="27">
        <v>43465</v>
      </c>
      <c r="F6686" s="249">
        <v>425915.8</v>
      </c>
      <c r="G6686" s="67">
        <v>6.6699999999999995E-2</v>
      </c>
      <c r="H6686" s="250">
        <v>2367.38</v>
      </c>
      <c r="I6686" s="249">
        <f t="shared" si="2234"/>
        <v>425915.8</v>
      </c>
      <c r="J6686" s="67">
        <f t="shared" si="2224"/>
        <v>6.6699999999999995E-2</v>
      </c>
      <c r="K6686" s="259">
        <f t="shared" si="2235"/>
        <v>2367.3819883333331</v>
      </c>
      <c r="L6686" s="250">
        <f t="shared" si="2237"/>
        <v>0</v>
      </c>
      <c r="M6686" s="19" t="s">
        <v>1260</v>
      </c>
      <c r="O6686" s="32" t="str">
        <f t="shared" si="2236"/>
        <v>E397</v>
      </c>
      <c r="P6686" s="318"/>
      <c r="T6686" s="19" t="s">
        <v>1260</v>
      </c>
    </row>
    <row r="6687" spans="1:20" s="19" customFormat="1" ht="15.75" outlineLevel="1" thickBot="1" x14ac:dyDescent="0.3">
      <c r="A6687" s="28" t="s">
        <v>1137</v>
      </c>
      <c r="C6687" s="20" t="s">
        <v>1237</v>
      </c>
      <c r="E6687" s="104" t="s">
        <v>1266</v>
      </c>
      <c r="F6687" s="29"/>
      <c r="G6687" s="30"/>
      <c r="H6687" s="41">
        <f>SUBTOTAL(9,H6675:H6686)</f>
        <v>16533.120000000003</v>
      </c>
      <c r="I6687" s="29"/>
      <c r="J6687" s="30">
        <f t="shared" si="2224"/>
        <v>0</v>
      </c>
      <c r="K6687" s="41">
        <f>SUBTOTAL(9,K6675:K6686)</f>
        <v>28408.583860000002</v>
      </c>
      <c r="L6687" s="41">
        <f t="shared" si="2237"/>
        <v>11875.46</v>
      </c>
      <c r="O6687" s="32" t="str">
        <f>LEFT(A6687,5)</f>
        <v>E3970</v>
      </c>
      <c r="P6687" s="318">
        <f>-L6687/2</f>
        <v>-5937.73</v>
      </c>
    </row>
    <row r="6688" spans="1:20" ht="15.75" outlineLevel="2" thickTop="1" x14ac:dyDescent="0.25">
      <c r="A6688" t="s">
        <v>535</v>
      </c>
      <c r="B6688" t="str">
        <f t="shared" ref="B6688:B6699" si="2238">CONCATENATE(A6688,"-",MONTH(E6688))</f>
        <v>E3970 GEN CommEq, Wild Horse new-1</v>
      </c>
      <c r="C6688" s="19" t="s">
        <v>1230</v>
      </c>
      <c r="E6688" s="27">
        <v>43131</v>
      </c>
      <c r="F6688" s="249">
        <v>805300.48</v>
      </c>
      <c r="G6688" s="67">
        <v>6.6699999999999995E-2</v>
      </c>
      <c r="H6688" s="250">
        <v>4476.13</v>
      </c>
      <c r="I6688" s="249">
        <f t="shared" ref="I6688:I6699" si="2239">VLOOKUP(CONCATENATE(A6688,"-12"),$B$6:$F$7816,5,FALSE)</f>
        <v>2618640.02</v>
      </c>
      <c r="J6688" s="67">
        <f t="shared" si="2224"/>
        <v>6.6699999999999995E-2</v>
      </c>
      <c r="K6688" s="259">
        <f t="shared" ref="K6688:K6699" si="2240">I6688*J6688/12</f>
        <v>14555.274111166667</v>
      </c>
      <c r="L6688" s="250">
        <f t="shared" si="2237"/>
        <v>10079.14</v>
      </c>
      <c r="M6688" s="19" t="s">
        <v>1260</v>
      </c>
      <c r="O6688" s="32" t="str">
        <f t="shared" ref="O6688:O6699" si="2241">LEFT(A6688,4)</f>
        <v>E397</v>
      </c>
      <c r="P6688" s="318"/>
      <c r="T6688" s="19" t="s">
        <v>1260</v>
      </c>
    </row>
    <row r="6689" spans="1:20" outlineLevel="2" x14ac:dyDescent="0.25">
      <c r="A6689" t="s">
        <v>535</v>
      </c>
      <c r="B6689" t="str">
        <f t="shared" si="2238"/>
        <v>E3970 GEN CommEq, Wild Horse new-2</v>
      </c>
      <c r="C6689" s="19" t="s">
        <v>1230</v>
      </c>
      <c r="E6689" s="27">
        <v>43159</v>
      </c>
      <c r="F6689" s="249">
        <v>805300.48</v>
      </c>
      <c r="G6689" s="67">
        <v>6.6699999999999995E-2</v>
      </c>
      <c r="H6689" s="250">
        <v>4476.13</v>
      </c>
      <c r="I6689" s="249">
        <f t="shared" si="2239"/>
        <v>2618640.02</v>
      </c>
      <c r="J6689" s="67">
        <f t="shared" si="2224"/>
        <v>6.6699999999999995E-2</v>
      </c>
      <c r="K6689" s="259">
        <f t="shared" si="2240"/>
        <v>14555.274111166667</v>
      </c>
      <c r="L6689" s="250">
        <f t="shared" si="2237"/>
        <v>10079.14</v>
      </c>
      <c r="M6689" s="19" t="s">
        <v>1260</v>
      </c>
      <c r="O6689" s="32" t="str">
        <f t="shared" si="2241"/>
        <v>E397</v>
      </c>
      <c r="P6689" s="318"/>
      <c r="T6689" s="19" t="s">
        <v>1260</v>
      </c>
    </row>
    <row r="6690" spans="1:20" outlineLevel="2" x14ac:dyDescent="0.25">
      <c r="A6690" t="s">
        <v>535</v>
      </c>
      <c r="B6690" t="str">
        <f t="shared" si="2238"/>
        <v>E3970 GEN CommEq, Wild Horse new-3</v>
      </c>
      <c r="C6690" s="19" t="s">
        <v>1230</v>
      </c>
      <c r="E6690" s="27">
        <v>43190</v>
      </c>
      <c r="F6690" s="249">
        <v>805300.48</v>
      </c>
      <c r="G6690" s="67">
        <v>6.6699999999999995E-2</v>
      </c>
      <c r="H6690" s="250">
        <v>4476.13</v>
      </c>
      <c r="I6690" s="249">
        <f t="shared" si="2239"/>
        <v>2618640.02</v>
      </c>
      <c r="J6690" s="67">
        <f t="shared" si="2224"/>
        <v>6.6699999999999995E-2</v>
      </c>
      <c r="K6690" s="259">
        <f t="shared" si="2240"/>
        <v>14555.274111166667</v>
      </c>
      <c r="L6690" s="250">
        <f t="shared" si="2237"/>
        <v>10079.14</v>
      </c>
      <c r="M6690" s="19" t="s">
        <v>1260</v>
      </c>
      <c r="O6690" s="32" t="str">
        <f t="shared" si="2241"/>
        <v>E397</v>
      </c>
      <c r="P6690" s="318"/>
      <c r="T6690" s="19" t="s">
        <v>1260</v>
      </c>
    </row>
    <row r="6691" spans="1:20" outlineLevel="2" x14ac:dyDescent="0.25">
      <c r="A6691" t="s">
        <v>535</v>
      </c>
      <c r="B6691" t="str">
        <f t="shared" si="2238"/>
        <v>E3970 GEN CommEq, Wild Horse new-4</v>
      </c>
      <c r="C6691" s="19" t="s">
        <v>1230</v>
      </c>
      <c r="E6691" s="27">
        <v>43220</v>
      </c>
      <c r="F6691" s="249">
        <v>805300.48</v>
      </c>
      <c r="G6691" s="67">
        <v>6.6699999999999995E-2</v>
      </c>
      <c r="H6691" s="250">
        <v>4476.13</v>
      </c>
      <c r="I6691" s="249">
        <f t="shared" si="2239"/>
        <v>2618640.02</v>
      </c>
      <c r="J6691" s="67">
        <f t="shared" si="2224"/>
        <v>6.6699999999999995E-2</v>
      </c>
      <c r="K6691" s="259">
        <f t="shared" si="2240"/>
        <v>14555.274111166667</v>
      </c>
      <c r="L6691" s="250">
        <f t="shared" si="2237"/>
        <v>10079.14</v>
      </c>
      <c r="M6691" s="19" t="s">
        <v>1260</v>
      </c>
      <c r="O6691" s="32" t="str">
        <f t="shared" si="2241"/>
        <v>E397</v>
      </c>
      <c r="P6691" s="318"/>
      <c r="T6691" s="19" t="s">
        <v>1260</v>
      </c>
    </row>
    <row r="6692" spans="1:20" outlineLevel="2" x14ac:dyDescent="0.25">
      <c r="A6692" t="s">
        <v>535</v>
      </c>
      <c r="B6692" t="str">
        <f t="shared" si="2238"/>
        <v>E3970 GEN CommEq, Wild Horse new-5</v>
      </c>
      <c r="C6692" s="19" t="s">
        <v>1230</v>
      </c>
      <c r="E6692" s="27">
        <v>43251</v>
      </c>
      <c r="F6692" s="249">
        <v>805639.25</v>
      </c>
      <c r="G6692" s="67">
        <v>6.6699999999999995E-2</v>
      </c>
      <c r="H6692" s="250">
        <v>4478.01</v>
      </c>
      <c r="I6692" s="249">
        <f t="shared" si="2239"/>
        <v>2618640.02</v>
      </c>
      <c r="J6692" s="67">
        <f t="shared" si="2224"/>
        <v>6.6699999999999995E-2</v>
      </c>
      <c r="K6692" s="259">
        <f t="shared" si="2240"/>
        <v>14555.274111166667</v>
      </c>
      <c r="L6692" s="250">
        <f t="shared" si="2237"/>
        <v>10077.26</v>
      </c>
      <c r="M6692" s="19" t="s">
        <v>1260</v>
      </c>
      <c r="O6692" s="32" t="str">
        <f t="shared" si="2241"/>
        <v>E397</v>
      </c>
      <c r="P6692" s="318"/>
      <c r="T6692" s="19" t="s">
        <v>1260</v>
      </c>
    </row>
    <row r="6693" spans="1:20" outlineLevel="2" x14ac:dyDescent="0.25">
      <c r="A6693" t="s">
        <v>535</v>
      </c>
      <c r="B6693" t="str">
        <f t="shared" si="2238"/>
        <v>E3970 GEN CommEq, Wild Horse new-6</v>
      </c>
      <c r="C6693" s="19" t="s">
        <v>1230</v>
      </c>
      <c r="E6693" s="27">
        <v>43281</v>
      </c>
      <c r="F6693" s="249">
        <v>805978.01</v>
      </c>
      <c r="G6693" s="67">
        <v>6.6699999999999995E-2</v>
      </c>
      <c r="H6693" s="250">
        <v>4479.8900000000003</v>
      </c>
      <c r="I6693" s="249">
        <f t="shared" si="2239"/>
        <v>2618640.02</v>
      </c>
      <c r="J6693" s="67">
        <f t="shared" si="2224"/>
        <v>6.6699999999999995E-2</v>
      </c>
      <c r="K6693" s="259">
        <f t="shared" si="2240"/>
        <v>14555.274111166667</v>
      </c>
      <c r="L6693" s="250">
        <f t="shared" si="2237"/>
        <v>10075.379999999999</v>
      </c>
      <c r="M6693" s="19" t="s">
        <v>1260</v>
      </c>
      <c r="O6693" s="32" t="str">
        <f t="shared" si="2241"/>
        <v>E397</v>
      </c>
      <c r="P6693" s="318"/>
      <c r="T6693" s="19" t="s">
        <v>1260</v>
      </c>
    </row>
    <row r="6694" spans="1:20" outlineLevel="2" x14ac:dyDescent="0.25">
      <c r="A6694" t="s">
        <v>535</v>
      </c>
      <c r="B6694" t="str">
        <f t="shared" si="2238"/>
        <v>E3970 GEN CommEq, Wild Horse new-7</v>
      </c>
      <c r="C6694" s="19" t="s">
        <v>1230</v>
      </c>
      <c r="E6694" s="27">
        <v>43312</v>
      </c>
      <c r="F6694" s="249">
        <v>2618640.02</v>
      </c>
      <c r="G6694" s="67">
        <v>6.6699999999999995E-2</v>
      </c>
      <c r="H6694" s="250">
        <v>14555.27</v>
      </c>
      <c r="I6694" s="249">
        <f t="shared" si="2239"/>
        <v>2618640.02</v>
      </c>
      <c r="J6694" s="67">
        <f t="shared" si="2224"/>
        <v>6.6699999999999995E-2</v>
      </c>
      <c r="K6694" s="259">
        <f t="shared" si="2240"/>
        <v>14555.274111166667</v>
      </c>
      <c r="L6694" s="250">
        <f t="shared" si="2237"/>
        <v>0</v>
      </c>
      <c r="M6694" s="19" t="s">
        <v>1260</v>
      </c>
      <c r="O6694" s="32" t="str">
        <f t="shared" si="2241"/>
        <v>E397</v>
      </c>
      <c r="P6694" s="318"/>
      <c r="T6694" s="19" t="s">
        <v>1260</v>
      </c>
    </row>
    <row r="6695" spans="1:20" outlineLevel="2" x14ac:dyDescent="0.25">
      <c r="A6695" t="s">
        <v>535</v>
      </c>
      <c r="B6695" t="str">
        <f t="shared" si="2238"/>
        <v>E3970 GEN CommEq, Wild Horse new-8</v>
      </c>
      <c r="C6695" s="19" t="s">
        <v>1230</v>
      </c>
      <c r="E6695" s="27">
        <v>43343</v>
      </c>
      <c r="F6695" s="249">
        <v>2618640.02</v>
      </c>
      <c r="G6695" s="67">
        <v>6.6699999999999995E-2</v>
      </c>
      <c r="H6695" s="250">
        <v>14555.27</v>
      </c>
      <c r="I6695" s="249">
        <f t="shared" si="2239"/>
        <v>2618640.02</v>
      </c>
      <c r="J6695" s="67">
        <f t="shared" si="2224"/>
        <v>6.6699999999999995E-2</v>
      </c>
      <c r="K6695" s="259">
        <f t="shared" si="2240"/>
        <v>14555.274111166667</v>
      </c>
      <c r="L6695" s="250">
        <f t="shared" si="2237"/>
        <v>0</v>
      </c>
      <c r="M6695" s="19" t="s">
        <v>1260</v>
      </c>
      <c r="O6695" s="32" t="str">
        <f t="shared" si="2241"/>
        <v>E397</v>
      </c>
      <c r="P6695" s="318"/>
      <c r="T6695" s="19" t="s">
        <v>1260</v>
      </c>
    </row>
    <row r="6696" spans="1:20" outlineLevel="2" x14ac:dyDescent="0.25">
      <c r="A6696" t="s">
        <v>535</v>
      </c>
      <c r="B6696" t="str">
        <f t="shared" si="2238"/>
        <v>E3970 GEN CommEq, Wild Horse new-9</v>
      </c>
      <c r="C6696" s="19" t="s">
        <v>1230</v>
      </c>
      <c r="E6696" s="27">
        <v>43373</v>
      </c>
      <c r="F6696" s="249">
        <v>2618640.02</v>
      </c>
      <c r="G6696" s="67">
        <v>6.6699999999999995E-2</v>
      </c>
      <c r="H6696" s="250">
        <v>14555.27</v>
      </c>
      <c r="I6696" s="249">
        <f t="shared" si="2239"/>
        <v>2618640.02</v>
      </c>
      <c r="J6696" s="67">
        <f t="shared" si="2224"/>
        <v>6.6699999999999995E-2</v>
      </c>
      <c r="K6696" s="259">
        <f t="shared" si="2240"/>
        <v>14555.274111166667</v>
      </c>
      <c r="L6696" s="250">
        <f t="shared" si="2237"/>
        <v>0</v>
      </c>
      <c r="M6696" s="19" t="s">
        <v>1260</v>
      </c>
      <c r="O6696" s="32" t="str">
        <f t="shared" si="2241"/>
        <v>E397</v>
      </c>
      <c r="P6696" s="318"/>
      <c r="T6696" s="19" t="s">
        <v>1260</v>
      </c>
    </row>
    <row r="6697" spans="1:20" outlineLevel="2" x14ac:dyDescent="0.25">
      <c r="A6697" t="s">
        <v>535</v>
      </c>
      <c r="B6697" t="str">
        <f t="shared" si="2238"/>
        <v>E3970 GEN CommEq, Wild Horse new-10</v>
      </c>
      <c r="C6697" s="19" t="s">
        <v>1230</v>
      </c>
      <c r="E6697" s="27">
        <v>43404</v>
      </c>
      <c r="F6697" s="249">
        <v>2618640.02</v>
      </c>
      <c r="G6697" s="67">
        <v>6.6699999999999995E-2</v>
      </c>
      <c r="H6697" s="250">
        <v>14555.27</v>
      </c>
      <c r="I6697" s="249">
        <f t="shared" si="2239"/>
        <v>2618640.02</v>
      </c>
      <c r="J6697" s="67">
        <f t="shared" si="2224"/>
        <v>6.6699999999999995E-2</v>
      </c>
      <c r="K6697" s="259">
        <f t="shared" si="2240"/>
        <v>14555.274111166667</v>
      </c>
      <c r="L6697" s="250">
        <f t="shared" si="2237"/>
        <v>0</v>
      </c>
      <c r="M6697" s="19" t="s">
        <v>1260</v>
      </c>
      <c r="O6697" s="32" t="str">
        <f t="shared" si="2241"/>
        <v>E397</v>
      </c>
      <c r="P6697" s="318"/>
      <c r="T6697" s="19" t="s">
        <v>1260</v>
      </c>
    </row>
    <row r="6698" spans="1:20" outlineLevel="2" x14ac:dyDescent="0.25">
      <c r="A6698" t="s">
        <v>535</v>
      </c>
      <c r="B6698" t="str">
        <f t="shared" si="2238"/>
        <v>E3970 GEN CommEq, Wild Horse new-11</v>
      </c>
      <c r="C6698" s="19" t="s">
        <v>1230</v>
      </c>
      <c r="E6698" s="27">
        <v>43434</v>
      </c>
      <c r="F6698" s="249">
        <v>2618640.02</v>
      </c>
      <c r="G6698" s="67">
        <v>6.6699999999999995E-2</v>
      </c>
      <c r="H6698" s="250">
        <v>14555.27</v>
      </c>
      <c r="I6698" s="249">
        <f t="shared" si="2239"/>
        <v>2618640.02</v>
      </c>
      <c r="J6698" s="67">
        <f t="shared" si="2224"/>
        <v>6.6699999999999995E-2</v>
      </c>
      <c r="K6698" s="259">
        <f t="shared" si="2240"/>
        <v>14555.274111166667</v>
      </c>
      <c r="L6698" s="250">
        <f t="shared" si="2237"/>
        <v>0</v>
      </c>
      <c r="M6698" s="19" t="s">
        <v>1260</v>
      </c>
      <c r="O6698" s="32" t="str">
        <f t="shared" si="2241"/>
        <v>E397</v>
      </c>
      <c r="P6698" s="318"/>
      <c r="T6698" s="19" t="s">
        <v>1260</v>
      </c>
    </row>
    <row r="6699" spans="1:20" outlineLevel="2" x14ac:dyDescent="0.25">
      <c r="A6699" t="s">
        <v>535</v>
      </c>
      <c r="B6699" t="str">
        <f t="shared" si="2238"/>
        <v>E3970 GEN CommEq, Wild Horse new-12</v>
      </c>
      <c r="C6699" s="19" t="s">
        <v>1230</v>
      </c>
      <c r="E6699" s="27">
        <v>43465</v>
      </c>
      <c r="F6699" s="249">
        <v>2618640.02</v>
      </c>
      <c r="G6699" s="67">
        <v>6.6699999999999995E-2</v>
      </c>
      <c r="H6699" s="250">
        <v>14555.27</v>
      </c>
      <c r="I6699" s="249">
        <f t="shared" si="2239"/>
        <v>2618640.02</v>
      </c>
      <c r="J6699" s="67">
        <f t="shared" si="2224"/>
        <v>6.6699999999999995E-2</v>
      </c>
      <c r="K6699" s="259">
        <f t="shared" si="2240"/>
        <v>14555.274111166667</v>
      </c>
      <c r="L6699" s="250">
        <f t="shared" si="2237"/>
        <v>0</v>
      </c>
      <c r="M6699" s="19" t="s">
        <v>1260</v>
      </c>
      <c r="O6699" s="32" t="str">
        <f t="shared" si="2241"/>
        <v>E397</v>
      </c>
      <c r="P6699" s="318"/>
      <c r="T6699" s="19" t="s">
        <v>1260</v>
      </c>
    </row>
    <row r="6700" spans="1:20" s="19" customFormat="1" ht="15.75" outlineLevel="1" thickBot="1" x14ac:dyDescent="0.3">
      <c r="A6700" s="28" t="s">
        <v>1138</v>
      </c>
      <c r="C6700" s="20" t="s">
        <v>1237</v>
      </c>
      <c r="E6700" s="104" t="s">
        <v>1266</v>
      </c>
      <c r="F6700" s="29"/>
      <c r="G6700" s="30"/>
      <c r="H6700" s="41">
        <f>SUBTOTAL(9,H6688:H6699)</f>
        <v>114194.04000000002</v>
      </c>
      <c r="I6700" s="29"/>
      <c r="J6700" s="30">
        <f t="shared" si="2224"/>
        <v>0</v>
      </c>
      <c r="K6700" s="41">
        <f>SUBTOTAL(9,K6688:K6699)</f>
        <v>174663.28933399997</v>
      </c>
      <c r="L6700" s="41">
        <f t="shared" si="2237"/>
        <v>60469.25</v>
      </c>
      <c r="O6700" s="32" t="str">
        <f>LEFT(A6700,5)</f>
        <v>E3970</v>
      </c>
      <c r="P6700" s="318">
        <f>-L6700/2</f>
        <v>-30234.625</v>
      </c>
    </row>
    <row r="6701" spans="1:20" ht="15.75" outlineLevel="2" thickTop="1" x14ac:dyDescent="0.25">
      <c r="A6701" s="345" t="s">
        <v>536</v>
      </c>
      <c r="B6701" s="345" t="str">
        <f t="shared" ref="B6701:B6712" si="2242">CONCATENATE(A6701,"-",MONTH(E6701))</f>
        <v>E3970 GEN CommEq, Wild Horse old-1</v>
      </c>
      <c r="C6701" s="345" t="s">
        <v>1230</v>
      </c>
      <c r="D6701" s="345"/>
      <c r="E6701" s="346">
        <v>43131</v>
      </c>
      <c r="F6701" s="347">
        <v>728178.99</v>
      </c>
      <c r="G6701" s="348" t="s">
        <v>4</v>
      </c>
      <c r="H6701" s="349">
        <v>12138.539999999999</v>
      </c>
      <c r="I6701" s="347"/>
      <c r="J6701" s="348" t="str">
        <f t="shared" si="2224"/>
        <v>End of Life</v>
      </c>
      <c r="K6701" s="350">
        <f t="shared" ref="K6701:K6712" si="2243">$I$6712</f>
        <v>0</v>
      </c>
      <c r="L6701" s="349">
        <f t="shared" si="2237"/>
        <v>-12138.54</v>
      </c>
      <c r="M6701" s="19" t="s">
        <v>1554</v>
      </c>
      <c r="O6701" s="32" t="str">
        <f t="shared" ref="O6701:O6712" si="2244">LEFT(A6701,4)</f>
        <v>E397</v>
      </c>
      <c r="P6701" s="318"/>
      <c r="T6701" s="19" t="s">
        <v>4</v>
      </c>
    </row>
    <row r="6702" spans="1:20" outlineLevel="2" x14ac:dyDescent="0.25">
      <c r="A6702" s="345" t="s">
        <v>536</v>
      </c>
      <c r="B6702" s="345" t="str">
        <f t="shared" si="2242"/>
        <v>E3970 GEN CommEq, Wild Horse old-2</v>
      </c>
      <c r="C6702" s="345" t="s">
        <v>1230</v>
      </c>
      <c r="D6702" s="345"/>
      <c r="E6702" s="346">
        <v>43159</v>
      </c>
      <c r="F6702" s="347">
        <v>716042.67</v>
      </c>
      <c r="G6702" s="348" t="s">
        <v>4</v>
      </c>
      <c r="H6702" s="349">
        <v>12138.539999999999</v>
      </c>
      <c r="I6702" s="347"/>
      <c r="J6702" s="348" t="str">
        <f t="shared" ref="J6702:J6765" si="2245">G6702</f>
        <v>End of Life</v>
      </c>
      <c r="K6702" s="350">
        <f t="shared" si="2243"/>
        <v>0</v>
      </c>
      <c r="L6702" s="349">
        <f t="shared" si="2237"/>
        <v>-12138.54</v>
      </c>
      <c r="M6702" s="19" t="s">
        <v>1554</v>
      </c>
      <c r="O6702" s="32" t="str">
        <f t="shared" si="2244"/>
        <v>E397</v>
      </c>
      <c r="P6702" s="318"/>
      <c r="T6702" s="19" t="s">
        <v>4</v>
      </c>
    </row>
    <row r="6703" spans="1:20" outlineLevel="2" x14ac:dyDescent="0.25">
      <c r="A6703" s="345" t="s">
        <v>536</v>
      </c>
      <c r="B6703" s="345" t="str">
        <f t="shared" si="2242"/>
        <v>E3970 GEN CommEq, Wild Horse old-3</v>
      </c>
      <c r="C6703" s="345" t="s">
        <v>1230</v>
      </c>
      <c r="D6703" s="345"/>
      <c r="E6703" s="346">
        <v>43190</v>
      </c>
      <c r="F6703" s="347">
        <v>703906.35</v>
      </c>
      <c r="G6703" s="348" t="s">
        <v>4</v>
      </c>
      <c r="H6703" s="349">
        <v>12138.539999999999</v>
      </c>
      <c r="I6703" s="347"/>
      <c r="J6703" s="348" t="str">
        <f t="shared" si="2245"/>
        <v>End of Life</v>
      </c>
      <c r="K6703" s="350">
        <f t="shared" si="2243"/>
        <v>0</v>
      </c>
      <c r="L6703" s="349">
        <f t="shared" si="2237"/>
        <v>-12138.54</v>
      </c>
      <c r="M6703" s="19" t="s">
        <v>1554</v>
      </c>
      <c r="O6703" s="32" t="str">
        <f t="shared" si="2244"/>
        <v>E397</v>
      </c>
      <c r="P6703" s="318"/>
      <c r="T6703" s="19" t="s">
        <v>4</v>
      </c>
    </row>
    <row r="6704" spans="1:20" outlineLevel="2" x14ac:dyDescent="0.25">
      <c r="A6704" s="345" t="s">
        <v>536</v>
      </c>
      <c r="B6704" s="345" t="str">
        <f t="shared" si="2242"/>
        <v>E3970 GEN CommEq, Wild Horse old-4</v>
      </c>
      <c r="C6704" s="345" t="s">
        <v>1230</v>
      </c>
      <c r="D6704" s="345"/>
      <c r="E6704" s="346">
        <v>43220</v>
      </c>
      <c r="F6704" s="347">
        <v>691770.03</v>
      </c>
      <c r="G6704" s="348" t="s">
        <v>4</v>
      </c>
      <c r="H6704" s="349">
        <v>12138.539999999999</v>
      </c>
      <c r="I6704" s="347"/>
      <c r="J6704" s="348" t="str">
        <f t="shared" si="2245"/>
        <v>End of Life</v>
      </c>
      <c r="K6704" s="350">
        <f t="shared" si="2243"/>
        <v>0</v>
      </c>
      <c r="L6704" s="349">
        <f t="shared" si="2237"/>
        <v>-12138.54</v>
      </c>
      <c r="M6704" s="19" t="s">
        <v>1554</v>
      </c>
      <c r="O6704" s="32" t="str">
        <f t="shared" si="2244"/>
        <v>E397</v>
      </c>
      <c r="P6704" s="318"/>
      <c r="T6704" s="19" t="s">
        <v>4</v>
      </c>
    </row>
    <row r="6705" spans="1:20" outlineLevel="2" x14ac:dyDescent="0.25">
      <c r="A6705" s="345" t="s">
        <v>536</v>
      </c>
      <c r="B6705" s="345" t="str">
        <f t="shared" si="2242"/>
        <v>E3970 GEN CommEq, Wild Horse old-5</v>
      </c>
      <c r="C6705" s="345" t="s">
        <v>1230</v>
      </c>
      <c r="D6705" s="345"/>
      <c r="E6705" s="346">
        <v>43251</v>
      </c>
      <c r="F6705" s="347">
        <v>679633.71</v>
      </c>
      <c r="G6705" s="348" t="s">
        <v>4</v>
      </c>
      <c r="H6705" s="349">
        <v>12138.539999999999</v>
      </c>
      <c r="I6705" s="347"/>
      <c r="J6705" s="348" t="str">
        <f t="shared" si="2245"/>
        <v>End of Life</v>
      </c>
      <c r="K6705" s="350">
        <f t="shared" si="2243"/>
        <v>0</v>
      </c>
      <c r="L6705" s="349">
        <f t="shared" si="2237"/>
        <v>-12138.54</v>
      </c>
      <c r="M6705" s="19" t="s">
        <v>1554</v>
      </c>
      <c r="O6705" s="32" t="str">
        <f t="shared" si="2244"/>
        <v>E397</v>
      </c>
      <c r="P6705" s="318"/>
      <c r="T6705" s="19" t="s">
        <v>4</v>
      </c>
    </row>
    <row r="6706" spans="1:20" outlineLevel="2" x14ac:dyDescent="0.25">
      <c r="A6706" s="345" t="s">
        <v>536</v>
      </c>
      <c r="B6706" s="345" t="str">
        <f t="shared" si="2242"/>
        <v>E3970 GEN CommEq, Wild Horse old-6</v>
      </c>
      <c r="C6706" s="345" t="s">
        <v>1230</v>
      </c>
      <c r="D6706" s="345"/>
      <c r="E6706" s="346">
        <v>43281</v>
      </c>
      <c r="F6706" s="347">
        <v>667497.39</v>
      </c>
      <c r="G6706" s="348" t="s">
        <v>4</v>
      </c>
      <c r="H6706" s="349">
        <v>12138.539999999999</v>
      </c>
      <c r="I6706" s="347"/>
      <c r="J6706" s="348" t="str">
        <f t="shared" si="2245"/>
        <v>End of Life</v>
      </c>
      <c r="K6706" s="350">
        <f t="shared" si="2243"/>
        <v>0</v>
      </c>
      <c r="L6706" s="349">
        <f t="shared" si="2237"/>
        <v>-12138.54</v>
      </c>
      <c r="M6706" s="19" t="s">
        <v>1554</v>
      </c>
      <c r="O6706" s="32" t="str">
        <f t="shared" si="2244"/>
        <v>E397</v>
      </c>
      <c r="P6706" s="318"/>
      <c r="T6706" s="19" t="s">
        <v>4</v>
      </c>
    </row>
    <row r="6707" spans="1:20" outlineLevel="2" x14ac:dyDescent="0.25">
      <c r="A6707" s="345" t="s">
        <v>536</v>
      </c>
      <c r="B6707" s="345" t="str">
        <f t="shared" si="2242"/>
        <v>E3970 GEN CommEq, Wild Horse old-7</v>
      </c>
      <c r="C6707" s="345" t="s">
        <v>1230</v>
      </c>
      <c r="D6707" s="345"/>
      <c r="E6707" s="346">
        <v>43312</v>
      </c>
      <c r="F6707" s="347">
        <v>-0.01</v>
      </c>
      <c r="G6707" s="348" t="s">
        <v>4</v>
      </c>
      <c r="H6707" s="349">
        <v>0</v>
      </c>
      <c r="I6707" s="347"/>
      <c r="J6707" s="348" t="str">
        <f t="shared" si="2245"/>
        <v>End of Life</v>
      </c>
      <c r="K6707" s="350">
        <f t="shared" si="2243"/>
        <v>0</v>
      </c>
      <c r="L6707" s="349">
        <f t="shared" si="2237"/>
        <v>0</v>
      </c>
      <c r="M6707" s="19" t="s">
        <v>1554</v>
      </c>
      <c r="O6707" s="32" t="str">
        <f t="shared" si="2244"/>
        <v>E397</v>
      </c>
      <c r="P6707" s="318"/>
      <c r="T6707" s="19" t="s">
        <v>4</v>
      </c>
    </row>
    <row r="6708" spans="1:20" outlineLevel="2" x14ac:dyDescent="0.25">
      <c r="A6708" s="345" t="s">
        <v>536</v>
      </c>
      <c r="B6708" s="345" t="str">
        <f t="shared" si="2242"/>
        <v>E3970 GEN CommEq, Wild Horse old-8</v>
      </c>
      <c r="C6708" s="345" t="s">
        <v>1230</v>
      </c>
      <c r="D6708" s="345"/>
      <c r="E6708" s="346">
        <v>43343</v>
      </c>
      <c r="F6708" s="347">
        <v>-0.01</v>
      </c>
      <c r="G6708" s="348" t="s">
        <v>4</v>
      </c>
      <c r="H6708" s="349">
        <v>0</v>
      </c>
      <c r="I6708" s="347"/>
      <c r="J6708" s="348" t="str">
        <f t="shared" si="2245"/>
        <v>End of Life</v>
      </c>
      <c r="K6708" s="350">
        <f t="shared" si="2243"/>
        <v>0</v>
      </c>
      <c r="L6708" s="349">
        <f t="shared" si="2237"/>
        <v>0</v>
      </c>
      <c r="M6708" s="19" t="s">
        <v>1554</v>
      </c>
      <c r="O6708" s="32" t="str">
        <f t="shared" si="2244"/>
        <v>E397</v>
      </c>
      <c r="P6708" s="318"/>
      <c r="T6708" s="19" t="s">
        <v>4</v>
      </c>
    </row>
    <row r="6709" spans="1:20" outlineLevel="2" x14ac:dyDescent="0.25">
      <c r="A6709" s="345" t="s">
        <v>536</v>
      </c>
      <c r="B6709" s="345" t="str">
        <f t="shared" si="2242"/>
        <v>E3970 GEN CommEq, Wild Horse old-9</v>
      </c>
      <c r="C6709" s="345" t="s">
        <v>1230</v>
      </c>
      <c r="D6709" s="345"/>
      <c r="E6709" s="346">
        <v>43373</v>
      </c>
      <c r="F6709" s="347">
        <v>-0.01</v>
      </c>
      <c r="G6709" s="348" t="s">
        <v>4</v>
      </c>
      <c r="H6709" s="349">
        <v>0</v>
      </c>
      <c r="I6709" s="347"/>
      <c r="J6709" s="348" t="str">
        <f t="shared" si="2245"/>
        <v>End of Life</v>
      </c>
      <c r="K6709" s="350">
        <f t="shared" si="2243"/>
        <v>0</v>
      </c>
      <c r="L6709" s="349">
        <f t="shared" si="2237"/>
        <v>0</v>
      </c>
      <c r="M6709" s="19" t="s">
        <v>1554</v>
      </c>
      <c r="O6709" s="32" t="str">
        <f t="shared" si="2244"/>
        <v>E397</v>
      </c>
      <c r="P6709" s="318"/>
      <c r="T6709" s="19" t="s">
        <v>4</v>
      </c>
    </row>
    <row r="6710" spans="1:20" outlineLevel="2" x14ac:dyDescent="0.25">
      <c r="A6710" s="345" t="s">
        <v>536</v>
      </c>
      <c r="B6710" s="345" t="str">
        <f t="shared" si="2242"/>
        <v>E3970 GEN CommEq, Wild Horse old-10</v>
      </c>
      <c r="C6710" s="345" t="s">
        <v>1230</v>
      </c>
      <c r="D6710" s="345"/>
      <c r="E6710" s="346">
        <v>43404</v>
      </c>
      <c r="F6710" s="347">
        <v>-0.01</v>
      </c>
      <c r="G6710" s="348" t="s">
        <v>4</v>
      </c>
      <c r="H6710" s="349">
        <v>0</v>
      </c>
      <c r="I6710" s="347"/>
      <c r="J6710" s="348" t="str">
        <f t="shared" si="2245"/>
        <v>End of Life</v>
      </c>
      <c r="K6710" s="350">
        <f t="shared" si="2243"/>
        <v>0</v>
      </c>
      <c r="L6710" s="349">
        <f t="shared" si="2237"/>
        <v>0</v>
      </c>
      <c r="M6710" s="19" t="s">
        <v>1554</v>
      </c>
      <c r="O6710" s="32" t="str">
        <f t="shared" si="2244"/>
        <v>E397</v>
      </c>
      <c r="P6710" s="318"/>
      <c r="T6710" s="19" t="s">
        <v>4</v>
      </c>
    </row>
    <row r="6711" spans="1:20" outlineLevel="2" x14ac:dyDescent="0.25">
      <c r="A6711" s="345" t="s">
        <v>536</v>
      </c>
      <c r="B6711" s="345" t="str">
        <f t="shared" si="2242"/>
        <v>E3970 GEN CommEq, Wild Horse old-11</v>
      </c>
      <c r="C6711" s="345" t="s">
        <v>1230</v>
      </c>
      <c r="D6711" s="345"/>
      <c r="E6711" s="346">
        <v>43434</v>
      </c>
      <c r="F6711" s="347">
        <v>-0.01</v>
      </c>
      <c r="G6711" s="348" t="s">
        <v>4</v>
      </c>
      <c r="H6711" s="349">
        <v>0</v>
      </c>
      <c r="I6711" s="347"/>
      <c r="J6711" s="348" t="str">
        <f t="shared" si="2245"/>
        <v>End of Life</v>
      </c>
      <c r="K6711" s="350">
        <f t="shared" si="2243"/>
        <v>0</v>
      </c>
      <c r="L6711" s="349">
        <f t="shared" si="2237"/>
        <v>0</v>
      </c>
      <c r="M6711" s="19" t="s">
        <v>1554</v>
      </c>
      <c r="O6711" s="32" t="str">
        <f t="shared" si="2244"/>
        <v>E397</v>
      </c>
      <c r="P6711" s="318"/>
      <c r="T6711" s="19" t="s">
        <v>4</v>
      </c>
    </row>
    <row r="6712" spans="1:20" outlineLevel="2" x14ac:dyDescent="0.25">
      <c r="A6712" s="345" t="s">
        <v>536</v>
      </c>
      <c r="B6712" s="345" t="str">
        <f t="shared" si="2242"/>
        <v>E3970 GEN CommEq, Wild Horse old-12</v>
      </c>
      <c r="C6712" s="345" t="s">
        <v>1230</v>
      </c>
      <c r="D6712" s="345"/>
      <c r="E6712" s="346">
        <v>43465</v>
      </c>
      <c r="F6712" s="347">
        <v>-0.01</v>
      </c>
      <c r="G6712" s="348" t="s">
        <v>4</v>
      </c>
      <c r="H6712" s="349">
        <v>0</v>
      </c>
      <c r="I6712" s="347"/>
      <c r="J6712" s="348" t="str">
        <f t="shared" si="2245"/>
        <v>End of Life</v>
      </c>
      <c r="K6712" s="350">
        <f t="shared" si="2243"/>
        <v>0</v>
      </c>
      <c r="L6712" s="349">
        <f t="shared" si="2237"/>
        <v>0</v>
      </c>
      <c r="M6712" s="19" t="s">
        <v>1554</v>
      </c>
      <c r="O6712" s="32" t="str">
        <f t="shared" si="2244"/>
        <v>E397</v>
      </c>
      <c r="P6712" s="318"/>
      <c r="T6712" s="19" t="s">
        <v>4</v>
      </c>
    </row>
    <row r="6713" spans="1:20" s="19" customFormat="1" ht="15.75" outlineLevel="1" thickBot="1" x14ac:dyDescent="0.3">
      <c r="A6713" s="44" t="s">
        <v>1139</v>
      </c>
      <c r="B6713" s="32"/>
      <c r="C6713" s="40" t="s">
        <v>1237</v>
      </c>
      <c r="D6713" s="32"/>
      <c r="E6713" s="104" t="s">
        <v>1266</v>
      </c>
      <c r="F6713" s="34"/>
      <c r="G6713" s="32"/>
      <c r="H6713" s="41">
        <f>SUBTOTAL(9,H6701:H6712)</f>
        <v>72831.239999999991</v>
      </c>
      <c r="I6713" s="34"/>
      <c r="J6713" s="32">
        <f t="shared" si="2245"/>
        <v>0</v>
      </c>
      <c r="K6713" s="41">
        <f>SUBTOTAL(9,K6701:K6712)</f>
        <v>0</v>
      </c>
      <c r="L6713" s="41">
        <f t="shared" si="2237"/>
        <v>-72831.240000000005</v>
      </c>
      <c r="O6713" s="32" t="str">
        <f>LEFT(A6713,5)</f>
        <v>E3970</v>
      </c>
      <c r="P6713" s="318">
        <f>-L6713/2</f>
        <v>36415.620000000003</v>
      </c>
    </row>
    <row r="6714" spans="1:20" ht="15.75" outlineLevel="2" thickTop="1" x14ac:dyDescent="0.25">
      <c r="A6714" t="s">
        <v>537</v>
      </c>
      <c r="B6714" t="str">
        <f t="shared" ref="B6714:B6725" si="2246">CONCATENATE(A6714,"-",MONTH(E6714))</f>
        <v>E3980 GEN Misc Equip, Encogen-1</v>
      </c>
      <c r="C6714" s="19" t="s">
        <v>1230</v>
      </c>
      <c r="E6714" s="27">
        <v>43131</v>
      </c>
      <c r="F6714" s="249">
        <v>0</v>
      </c>
      <c r="G6714" s="67">
        <v>6.6699999999999995E-2</v>
      </c>
      <c r="H6714" s="250">
        <v>0</v>
      </c>
      <c r="I6714" s="249">
        <f t="shared" ref="I6714:I6725" si="2247">VLOOKUP(CONCATENATE(A6714,"-12"),$B$6:$F$7816,5,FALSE)</f>
        <v>617.83000000000004</v>
      </c>
      <c r="J6714" s="67">
        <f t="shared" si="2245"/>
        <v>6.6699999999999995E-2</v>
      </c>
      <c r="K6714" s="259">
        <f t="shared" ref="K6714:K6725" si="2248">I6714*J6714/12</f>
        <v>3.4341050833333333</v>
      </c>
      <c r="L6714" s="250">
        <f t="shared" si="2237"/>
        <v>3.43</v>
      </c>
      <c r="M6714" s="19" t="s">
        <v>1260</v>
      </c>
      <c r="O6714" s="32" t="str">
        <f t="shared" ref="O6714:O6725" si="2249">LEFT(A6714,4)</f>
        <v>E398</v>
      </c>
      <c r="P6714" s="318"/>
      <c r="T6714" s="19" t="s">
        <v>1260</v>
      </c>
    </row>
    <row r="6715" spans="1:20" outlineLevel="2" x14ac:dyDescent="0.25">
      <c r="A6715" t="s">
        <v>537</v>
      </c>
      <c r="B6715" t="str">
        <f t="shared" si="2246"/>
        <v>E3980 GEN Misc Equip, Encogen-2</v>
      </c>
      <c r="C6715" s="19" t="s">
        <v>1230</v>
      </c>
      <c r="E6715" s="27">
        <v>43159</v>
      </c>
      <c r="F6715" s="249">
        <v>0</v>
      </c>
      <c r="G6715" s="67">
        <v>6.6699999999999995E-2</v>
      </c>
      <c r="H6715" s="250">
        <v>0</v>
      </c>
      <c r="I6715" s="249">
        <f t="shared" si="2247"/>
        <v>617.83000000000004</v>
      </c>
      <c r="J6715" s="67">
        <f t="shared" si="2245"/>
        <v>6.6699999999999995E-2</v>
      </c>
      <c r="K6715" s="259">
        <f t="shared" si="2248"/>
        <v>3.4341050833333333</v>
      </c>
      <c r="L6715" s="250">
        <f t="shared" si="2237"/>
        <v>3.43</v>
      </c>
      <c r="M6715" s="19" t="s">
        <v>1260</v>
      </c>
      <c r="O6715" s="32" t="str">
        <f t="shared" si="2249"/>
        <v>E398</v>
      </c>
      <c r="P6715" s="318"/>
      <c r="T6715" s="19" t="s">
        <v>1260</v>
      </c>
    </row>
    <row r="6716" spans="1:20" outlineLevel="2" x14ac:dyDescent="0.25">
      <c r="A6716" t="s">
        <v>537</v>
      </c>
      <c r="B6716" t="str">
        <f t="shared" si="2246"/>
        <v>E3980 GEN Misc Equip, Encogen-3</v>
      </c>
      <c r="C6716" s="19" t="s">
        <v>1230</v>
      </c>
      <c r="E6716" s="27">
        <v>43190</v>
      </c>
      <c r="F6716" s="249">
        <v>0</v>
      </c>
      <c r="G6716" s="67">
        <v>6.6699999999999995E-2</v>
      </c>
      <c r="H6716" s="250">
        <v>0</v>
      </c>
      <c r="I6716" s="249">
        <f t="shared" si="2247"/>
        <v>617.83000000000004</v>
      </c>
      <c r="J6716" s="67">
        <f t="shared" si="2245"/>
        <v>6.6699999999999995E-2</v>
      </c>
      <c r="K6716" s="259">
        <f t="shared" si="2248"/>
        <v>3.4341050833333333</v>
      </c>
      <c r="L6716" s="250">
        <f t="shared" si="2237"/>
        <v>3.43</v>
      </c>
      <c r="M6716" s="19" t="s">
        <v>1260</v>
      </c>
      <c r="O6716" s="32" t="str">
        <f t="shared" si="2249"/>
        <v>E398</v>
      </c>
      <c r="P6716" s="318"/>
      <c r="T6716" s="19" t="s">
        <v>1260</v>
      </c>
    </row>
    <row r="6717" spans="1:20" outlineLevel="2" x14ac:dyDescent="0.25">
      <c r="A6717" t="s">
        <v>537</v>
      </c>
      <c r="B6717" t="str">
        <f t="shared" si="2246"/>
        <v>E3980 GEN Misc Equip, Encogen-4</v>
      </c>
      <c r="C6717" s="19" t="s">
        <v>1230</v>
      </c>
      <c r="E6717" s="27">
        <v>43220</v>
      </c>
      <c r="F6717" s="249">
        <v>0</v>
      </c>
      <c r="G6717" s="67">
        <v>6.6699999999999995E-2</v>
      </c>
      <c r="H6717" s="250">
        <v>0</v>
      </c>
      <c r="I6717" s="249">
        <f t="shared" si="2247"/>
        <v>617.83000000000004</v>
      </c>
      <c r="J6717" s="67">
        <f t="shared" si="2245"/>
        <v>6.6699999999999995E-2</v>
      </c>
      <c r="K6717" s="259">
        <f t="shared" si="2248"/>
        <v>3.4341050833333333</v>
      </c>
      <c r="L6717" s="250">
        <f t="shared" si="2237"/>
        <v>3.43</v>
      </c>
      <c r="M6717" s="19" t="s">
        <v>1260</v>
      </c>
      <c r="O6717" s="32" t="str">
        <f t="shared" si="2249"/>
        <v>E398</v>
      </c>
      <c r="P6717" s="318"/>
      <c r="T6717" s="19" t="s">
        <v>1260</v>
      </c>
    </row>
    <row r="6718" spans="1:20" outlineLevel="2" x14ac:dyDescent="0.25">
      <c r="A6718" t="s">
        <v>537</v>
      </c>
      <c r="B6718" t="str">
        <f t="shared" si="2246"/>
        <v>E3980 GEN Misc Equip, Encogen-5</v>
      </c>
      <c r="C6718" s="19" t="s">
        <v>1230</v>
      </c>
      <c r="E6718" s="27">
        <v>43251</v>
      </c>
      <c r="F6718" s="249">
        <v>0</v>
      </c>
      <c r="G6718" s="67">
        <v>6.6699999999999995E-2</v>
      </c>
      <c r="H6718" s="250">
        <v>0</v>
      </c>
      <c r="I6718" s="249">
        <f t="shared" si="2247"/>
        <v>617.83000000000004</v>
      </c>
      <c r="J6718" s="67">
        <f t="shared" si="2245"/>
        <v>6.6699999999999995E-2</v>
      </c>
      <c r="K6718" s="259">
        <f t="shared" si="2248"/>
        <v>3.4341050833333333</v>
      </c>
      <c r="L6718" s="250">
        <f t="shared" si="2237"/>
        <v>3.43</v>
      </c>
      <c r="M6718" s="19" t="s">
        <v>1260</v>
      </c>
      <c r="O6718" s="32" t="str">
        <f t="shared" si="2249"/>
        <v>E398</v>
      </c>
      <c r="P6718" s="318"/>
      <c r="T6718" s="19" t="s">
        <v>1260</v>
      </c>
    </row>
    <row r="6719" spans="1:20" outlineLevel="2" x14ac:dyDescent="0.25">
      <c r="A6719" t="s">
        <v>537</v>
      </c>
      <c r="B6719" t="str">
        <f t="shared" si="2246"/>
        <v>E3980 GEN Misc Equip, Encogen-6</v>
      </c>
      <c r="C6719" s="19" t="s">
        <v>1230</v>
      </c>
      <c r="E6719" s="27">
        <v>43281</v>
      </c>
      <c r="F6719" s="249">
        <v>0</v>
      </c>
      <c r="G6719" s="67">
        <v>6.6699999999999995E-2</v>
      </c>
      <c r="H6719" s="250">
        <v>0</v>
      </c>
      <c r="I6719" s="249">
        <f t="shared" si="2247"/>
        <v>617.83000000000004</v>
      </c>
      <c r="J6719" s="67">
        <f t="shared" si="2245"/>
        <v>6.6699999999999995E-2</v>
      </c>
      <c r="K6719" s="259">
        <f t="shared" si="2248"/>
        <v>3.4341050833333333</v>
      </c>
      <c r="L6719" s="250">
        <f t="shared" si="2237"/>
        <v>3.43</v>
      </c>
      <c r="M6719" s="19" t="s">
        <v>1260</v>
      </c>
      <c r="O6719" s="32" t="str">
        <f t="shared" si="2249"/>
        <v>E398</v>
      </c>
      <c r="P6719" s="318"/>
      <c r="T6719" s="19" t="s">
        <v>1260</v>
      </c>
    </row>
    <row r="6720" spans="1:20" outlineLevel="2" x14ac:dyDescent="0.25">
      <c r="A6720" t="s">
        <v>537</v>
      </c>
      <c r="B6720" t="str">
        <f t="shared" si="2246"/>
        <v>E3980 GEN Misc Equip, Encogen-7</v>
      </c>
      <c r="C6720" s="19" t="s">
        <v>1230</v>
      </c>
      <c r="E6720" s="27">
        <v>43312</v>
      </c>
      <c r="F6720" s="249">
        <v>617.83000000000004</v>
      </c>
      <c r="G6720" s="67">
        <v>6.6699999999999995E-2</v>
      </c>
      <c r="H6720" s="250">
        <v>3.43</v>
      </c>
      <c r="I6720" s="249">
        <f t="shared" si="2247"/>
        <v>617.83000000000004</v>
      </c>
      <c r="J6720" s="67">
        <f t="shared" si="2245"/>
        <v>6.6699999999999995E-2</v>
      </c>
      <c r="K6720" s="259">
        <f t="shared" si="2248"/>
        <v>3.4341050833333333</v>
      </c>
      <c r="L6720" s="250">
        <f t="shared" si="2237"/>
        <v>0</v>
      </c>
      <c r="M6720" s="19" t="s">
        <v>1260</v>
      </c>
      <c r="O6720" s="32" t="str">
        <f t="shared" si="2249"/>
        <v>E398</v>
      </c>
      <c r="P6720" s="318"/>
      <c r="T6720" s="19" t="s">
        <v>1260</v>
      </c>
    </row>
    <row r="6721" spans="1:20" outlineLevel="2" x14ac:dyDescent="0.25">
      <c r="A6721" t="s">
        <v>537</v>
      </c>
      <c r="B6721" t="str">
        <f t="shared" si="2246"/>
        <v>E3980 GEN Misc Equip, Encogen-8</v>
      </c>
      <c r="C6721" s="19" t="s">
        <v>1230</v>
      </c>
      <c r="E6721" s="27">
        <v>43343</v>
      </c>
      <c r="F6721" s="249">
        <v>617.83000000000004</v>
      </c>
      <c r="G6721" s="67">
        <v>6.6699999999999995E-2</v>
      </c>
      <c r="H6721" s="250">
        <v>3.43</v>
      </c>
      <c r="I6721" s="249">
        <f t="shared" si="2247"/>
        <v>617.83000000000004</v>
      </c>
      <c r="J6721" s="67">
        <f t="shared" si="2245"/>
        <v>6.6699999999999995E-2</v>
      </c>
      <c r="K6721" s="259">
        <f t="shared" si="2248"/>
        <v>3.4341050833333333</v>
      </c>
      <c r="L6721" s="250">
        <f t="shared" si="2237"/>
        <v>0</v>
      </c>
      <c r="M6721" s="19" t="s">
        <v>1260</v>
      </c>
      <c r="O6721" s="32" t="str">
        <f t="shared" si="2249"/>
        <v>E398</v>
      </c>
      <c r="P6721" s="318"/>
      <c r="T6721" s="19" t="s">
        <v>1260</v>
      </c>
    </row>
    <row r="6722" spans="1:20" outlineLevel="2" x14ac:dyDescent="0.25">
      <c r="A6722" t="s">
        <v>537</v>
      </c>
      <c r="B6722" t="str">
        <f t="shared" si="2246"/>
        <v>E3980 GEN Misc Equip, Encogen-9</v>
      </c>
      <c r="C6722" s="19" t="s">
        <v>1230</v>
      </c>
      <c r="E6722" s="27">
        <v>43373</v>
      </c>
      <c r="F6722" s="249">
        <v>617.83000000000004</v>
      </c>
      <c r="G6722" s="67">
        <v>6.6699999999999995E-2</v>
      </c>
      <c r="H6722" s="250">
        <v>3.43</v>
      </c>
      <c r="I6722" s="249">
        <f t="shared" si="2247"/>
        <v>617.83000000000004</v>
      </c>
      <c r="J6722" s="67">
        <f t="shared" si="2245"/>
        <v>6.6699999999999995E-2</v>
      </c>
      <c r="K6722" s="259">
        <f t="shared" si="2248"/>
        <v>3.4341050833333333</v>
      </c>
      <c r="L6722" s="250">
        <f t="shared" si="2237"/>
        <v>0</v>
      </c>
      <c r="M6722" s="19" t="s">
        <v>1260</v>
      </c>
      <c r="O6722" s="32" t="str">
        <f t="shared" si="2249"/>
        <v>E398</v>
      </c>
      <c r="P6722" s="318"/>
      <c r="T6722" s="19" t="s">
        <v>1260</v>
      </c>
    </row>
    <row r="6723" spans="1:20" outlineLevel="2" x14ac:dyDescent="0.25">
      <c r="A6723" t="s">
        <v>537</v>
      </c>
      <c r="B6723" t="str">
        <f t="shared" si="2246"/>
        <v>E3980 GEN Misc Equip, Encogen-10</v>
      </c>
      <c r="C6723" s="19" t="s">
        <v>1230</v>
      </c>
      <c r="E6723" s="27">
        <v>43404</v>
      </c>
      <c r="F6723" s="249">
        <v>617.83000000000004</v>
      </c>
      <c r="G6723" s="67">
        <v>6.6699999999999995E-2</v>
      </c>
      <c r="H6723" s="250">
        <v>3.43</v>
      </c>
      <c r="I6723" s="249">
        <f t="shared" si="2247"/>
        <v>617.83000000000004</v>
      </c>
      <c r="J6723" s="67">
        <f t="shared" si="2245"/>
        <v>6.6699999999999995E-2</v>
      </c>
      <c r="K6723" s="259">
        <f t="shared" si="2248"/>
        <v>3.4341050833333333</v>
      </c>
      <c r="L6723" s="250">
        <f t="shared" si="2237"/>
        <v>0</v>
      </c>
      <c r="M6723" s="19" t="s">
        <v>1260</v>
      </c>
      <c r="O6723" s="32" t="str">
        <f t="shared" si="2249"/>
        <v>E398</v>
      </c>
      <c r="P6723" s="318"/>
      <c r="T6723" s="19" t="s">
        <v>1260</v>
      </c>
    </row>
    <row r="6724" spans="1:20" outlineLevel="2" x14ac:dyDescent="0.25">
      <c r="A6724" t="s">
        <v>537</v>
      </c>
      <c r="B6724" t="str">
        <f t="shared" si="2246"/>
        <v>E3980 GEN Misc Equip, Encogen-11</v>
      </c>
      <c r="C6724" s="19" t="s">
        <v>1230</v>
      </c>
      <c r="E6724" s="27">
        <v>43434</v>
      </c>
      <c r="F6724" s="249">
        <v>617.83000000000004</v>
      </c>
      <c r="G6724" s="67">
        <v>6.6699999999999995E-2</v>
      </c>
      <c r="H6724" s="250">
        <v>3.43</v>
      </c>
      <c r="I6724" s="249">
        <f t="shared" si="2247"/>
        <v>617.83000000000004</v>
      </c>
      <c r="J6724" s="67">
        <f t="shared" si="2245"/>
        <v>6.6699999999999995E-2</v>
      </c>
      <c r="K6724" s="259">
        <f t="shared" si="2248"/>
        <v>3.4341050833333333</v>
      </c>
      <c r="L6724" s="250">
        <f t="shared" si="2237"/>
        <v>0</v>
      </c>
      <c r="M6724" s="19" t="s">
        <v>1260</v>
      </c>
      <c r="O6724" s="32" t="str">
        <f t="shared" si="2249"/>
        <v>E398</v>
      </c>
      <c r="P6724" s="318"/>
      <c r="T6724" s="19" t="s">
        <v>1260</v>
      </c>
    </row>
    <row r="6725" spans="1:20" outlineLevel="2" x14ac:dyDescent="0.25">
      <c r="A6725" t="s">
        <v>537</v>
      </c>
      <c r="B6725" t="str">
        <f t="shared" si="2246"/>
        <v>E3980 GEN Misc Equip, Encogen-12</v>
      </c>
      <c r="C6725" s="19" t="s">
        <v>1230</v>
      </c>
      <c r="E6725" s="27">
        <v>43465</v>
      </c>
      <c r="F6725" s="249">
        <v>617.83000000000004</v>
      </c>
      <c r="G6725" s="67">
        <v>6.6699999999999995E-2</v>
      </c>
      <c r="H6725" s="250">
        <v>3.43</v>
      </c>
      <c r="I6725" s="249">
        <f t="shared" si="2247"/>
        <v>617.83000000000004</v>
      </c>
      <c r="J6725" s="67">
        <f t="shared" si="2245"/>
        <v>6.6699999999999995E-2</v>
      </c>
      <c r="K6725" s="259">
        <f t="shared" si="2248"/>
        <v>3.4341050833333333</v>
      </c>
      <c r="L6725" s="250">
        <f t="shared" si="2237"/>
        <v>0</v>
      </c>
      <c r="M6725" s="19" t="s">
        <v>1260</v>
      </c>
      <c r="O6725" s="32" t="str">
        <f t="shared" si="2249"/>
        <v>E398</v>
      </c>
      <c r="P6725" s="318"/>
      <c r="T6725" s="19" t="s">
        <v>1260</v>
      </c>
    </row>
    <row r="6726" spans="1:20" s="19" customFormat="1" ht="15.75" outlineLevel="1" thickBot="1" x14ac:dyDescent="0.3">
      <c r="A6726" s="28" t="s">
        <v>1140</v>
      </c>
      <c r="C6726" s="20" t="s">
        <v>1237</v>
      </c>
      <c r="E6726" s="104" t="s">
        <v>1266</v>
      </c>
      <c r="F6726" s="29"/>
      <c r="G6726" s="30"/>
      <c r="H6726" s="41">
        <f>SUBTOTAL(9,H6714:H6725)</f>
        <v>20.580000000000002</v>
      </c>
      <c r="I6726" s="29"/>
      <c r="J6726" s="30">
        <f t="shared" si="2245"/>
        <v>0</v>
      </c>
      <c r="K6726" s="41">
        <f>SUBTOTAL(9,K6714:K6725)</f>
        <v>41.209260999999998</v>
      </c>
      <c r="L6726" s="41">
        <f t="shared" si="2237"/>
        <v>20.63</v>
      </c>
      <c r="O6726" s="32" t="str">
        <f>LEFT(A6726,5)</f>
        <v>E3980</v>
      </c>
      <c r="P6726" s="318">
        <f>-L6726/2</f>
        <v>-10.315</v>
      </c>
    </row>
    <row r="6727" spans="1:20" ht="15.75" outlineLevel="2" thickTop="1" x14ac:dyDescent="0.25">
      <c r="A6727" t="s">
        <v>538</v>
      </c>
      <c r="B6727" t="str">
        <f t="shared" ref="B6727:B6738" si="2250">CONCATENATE(A6727,"-",MONTH(E6727))</f>
        <v>E3980 GEN Misc Equip, Frederick-1</v>
      </c>
      <c r="C6727" s="19" t="s">
        <v>1230</v>
      </c>
      <c r="E6727" s="27">
        <v>43131</v>
      </c>
      <c r="F6727" s="249">
        <v>1389.79</v>
      </c>
      <c r="G6727" s="67">
        <v>6.6699999999999995E-2</v>
      </c>
      <c r="H6727" s="250">
        <v>7.72</v>
      </c>
      <c r="I6727" s="249">
        <f t="shared" ref="I6727:I6738" si="2251">VLOOKUP(CONCATENATE(A6727,"-12"),$B$6:$F$7816,5,FALSE)</f>
        <v>1389.79</v>
      </c>
      <c r="J6727" s="67">
        <f t="shared" si="2245"/>
        <v>6.6699999999999995E-2</v>
      </c>
      <c r="K6727" s="259">
        <f t="shared" ref="K6727:K6738" si="2252">I6727*J6727/12</f>
        <v>7.7249160833333326</v>
      </c>
      <c r="L6727" s="250">
        <f t="shared" si="2237"/>
        <v>0</v>
      </c>
      <c r="M6727" s="19" t="s">
        <v>1260</v>
      </c>
      <c r="O6727" s="32" t="str">
        <f t="shared" ref="O6727:O6738" si="2253">LEFT(A6727,4)</f>
        <v>E398</v>
      </c>
      <c r="P6727" s="318"/>
      <c r="T6727" s="19" t="s">
        <v>1260</v>
      </c>
    </row>
    <row r="6728" spans="1:20" outlineLevel="2" x14ac:dyDescent="0.25">
      <c r="A6728" t="s">
        <v>538</v>
      </c>
      <c r="B6728" t="str">
        <f t="shared" si="2250"/>
        <v>E3980 GEN Misc Equip, Frederick-2</v>
      </c>
      <c r="C6728" s="19" t="s">
        <v>1230</v>
      </c>
      <c r="E6728" s="27">
        <v>43159</v>
      </c>
      <c r="F6728" s="249">
        <v>1389.79</v>
      </c>
      <c r="G6728" s="67">
        <v>6.6699999999999995E-2</v>
      </c>
      <c r="H6728" s="250">
        <v>7.72</v>
      </c>
      <c r="I6728" s="249">
        <f t="shared" si="2251"/>
        <v>1389.79</v>
      </c>
      <c r="J6728" s="67">
        <f t="shared" si="2245"/>
        <v>6.6699999999999995E-2</v>
      </c>
      <c r="K6728" s="259">
        <f t="shared" si="2252"/>
        <v>7.7249160833333326</v>
      </c>
      <c r="L6728" s="250">
        <f t="shared" si="2237"/>
        <v>0</v>
      </c>
      <c r="M6728" s="19" t="s">
        <v>1260</v>
      </c>
      <c r="O6728" s="32" t="str">
        <f t="shared" si="2253"/>
        <v>E398</v>
      </c>
      <c r="P6728" s="318"/>
      <c r="T6728" s="19" t="s">
        <v>1260</v>
      </c>
    </row>
    <row r="6729" spans="1:20" outlineLevel="2" x14ac:dyDescent="0.25">
      <c r="A6729" t="s">
        <v>538</v>
      </c>
      <c r="B6729" t="str">
        <f t="shared" si="2250"/>
        <v>E3980 GEN Misc Equip, Frederick-3</v>
      </c>
      <c r="C6729" s="19" t="s">
        <v>1230</v>
      </c>
      <c r="E6729" s="27">
        <v>43190</v>
      </c>
      <c r="F6729" s="249">
        <v>1389.79</v>
      </c>
      <c r="G6729" s="67">
        <v>6.6699999999999995E-2</v>
      </c>
      <c r="H6729" s="250">
        <v>7.72</v>
      </c>
      <c r="I6729" s="249">
        <f t="shared" si="2251"/>
        <v>1389.79</v>
      </c>
      <c r="J6729" s="67">
        <f t="shared" si="2245"/>
        <v>6.6699999999999995E-2</v>
      </c>
      <c r="K6729" s="259">
        <f t="shared" si="2252"/>
        <v>7.7249160833333326</v>
      </c>
      <c r="L6729" s="250">
        <f t="shared" si="2237"/>
        <v>0</v>
      </c>
      <c r="M6729" s="19" t="s">
        <v>1260</v>
      </c>
      <c r="O6729" s="32" t="str">
        <f t="shared" si="2253"/>
        <v>E398</v>
      </c>
      <c r="P6729" s="318"/>
      <c r="T6729" s="19" t="s">
        <v>1260</v>
      </c>
    </row>
    <row r="6730" spans="1:20" outlineLevel="2" x14ac:dyDescent="0.25">
      <c r="A6730" t="s">
        <v>538</v>
      </c>
      <c r="B6730" t="str">
        <f t="shared" si="2250"/>
        <v>E3980 GEN Misc Equip, Frederick-4</v>
      </c>
      <c r="C6730" s="19" t="s">
        <v>1230</v>
      </c>
      <c r="E6730" s="27">
        <v>43220</v>
      </c>
      <c r="F6730" s="249">
        <v>1389.79</v>
      </c>
      <c r="G6730" s="67">
        <v>6.6699999999999995E-2</v>
      </c>
      <c r="H6730" s="250">
        <v>7.72</v>
      </c>
      <c r="I6730" s="249">
        <f t="shared" si="2251"/>
        <v>1389.79</v>
      </c>
      <c r="J6730" s="67">
        <f t="shared" si="2245"/>
        <v>6.6699999999999995E-2</v>
      </c>
      <c r="K6730" s="259">
        <f t="shared" si="2252"/>
        <v>7.7249160833333326</v>
      </c>
      <c r="L6730" s="250">
        <f t="shared" si="2237"/>
        <v>0</v>
      </c>
      <c r="M6730" s="19" t="s">
        <v>1260</v>
      </c>
      <c r="O6730" s="32" t="str">
        <f t="shared" si="2253"/>
        <v>E398</v>
      </c>
      <c r="P6730" s="318"/>
      <c r="T6730" s="19" t="s">
        <v>1260</v>
      </c>
    </row>
    <row r="6731" spans="1:20" outlineLevel="2" x14ac:dyDescent="0.25">
      <c r="A6731" t="s">
        <v>538</v>
      </c>
      <c r="B6731" t="str">
        <f t="shared" si="2250"/>
        <v>E3980 GEN Misc Equip, Frederick-5</v>
      </c>
      <c r="C6731" s="19" t="s">
        <v>1230</v>
      </c>
      <c r="E6731" s="27">
        <v>43251</v>
      </c>
      <c r="F6731" s="249">
        <v>1389.79</v>
      </c>
      <c r="G6731" s="67">
        <v>6.6699999999999995E-2</v>
      </c>
      <c r="H6731" s="250">
        <v>7.72</v>
      </c>
      <c r="I6731" s="249">
        <f t="shared" si="2251"/>
        <v>1389.79</v>
      </c>
      <c r="J6731" s="67">
        <f t="shared" si="2245"/>
        <v>6.6699999999999995E-2</v>
      </c>
      <c r="K6731" s="259">
        <f t="shared" si="2252"/>
        <v>7.7249160833333326</v>
      </c>
      <c r="L6731" s="250">
        <f t="shared" si="2237"/>
        <v>0</v>
      </c>
      <c r="M6731" s="19" t="s">
        <v>1260</v>
      </c>
      <c r="O6731" s="32" t="str">
        <f t="shared" si="2253"/>
        <v>E398</v>
      </c>
      <c r="P6731" s="318"/>
      <c r="T6731" s="19" t="s">
        <v>1260</v>
      </c>
    </row>
    <row r="6732" spans="1:20" outlineLevel="2" x14ac:dyDescent="0.25">
      <c r="A6732" t="s">
        <v>538</v>
      </c>
      <c r="B6732" t="str">
        <f t="shared" si="2250"/>
        <v>E3980 GEN Misc Equip, Frederick-6</v>
      </c>
      <c r="C6732" s="19" t="s">
        <v>1230</v>
      </c>
      <c r="E6732" s="27">
        <v>43281</v>
      </c>
      <c r="F6732" s="249">
        <v>1389.79</v>
      </c>
      <c r="G6732" s="67">
        <v>6.6699999999999995E-2</v>
      </c>
      <c r="H6732" s="250">
        <v>7.72</v>
      </c>
      <c r="I6732" s="249">
        <f t="shared" si="2251"/>
        <v>1389.79</v>
      </c>
      <c r="J6732" s="67">
        <f t="shared" si="2245"/>
        <v>6.6699999999999995E-2</v>
      </c>
      <c r="K6732" s="259">
        <f t="shared" si="2252"/>
        <v>7.7249160833333326</v>
      </c>
      <c r="L6732" s="250">
        <f t="shared" si="2237"/>
        <v>0</v>
      </c>
      <c r="M6732" s="19" t="s">
        <v>1260</v>
      </c>
      <c r="O6732" s="32" t="str">
        <f t="shared" si="2253"/>
        <v>E398</v>
      </c>
      <c r="P6732" s="318"/>
      <c r="T6732" s="19" t="s">
        <v>1260</v>
      </c>
    </row>
    <row r="6733" spans="1:20" outlineLevel="2" x14ac:dyDescent="0.25">
      <c r="A6733" t="s">
        <v>538</v>
      </c>
      <c r="B6733" t="str">
        <f t="shared" si="2250"/>
        <v>E3980 GEN Misc Equip, Frederick-7</v>
      </c>
      <c r="C6733" s="19" t="s">
        <v>1230</v>
      </c>
      <c r="E6733" s="27">
        <v>43312</v>
      </c>
      <c r="F6733" s="249">
        <v>1389.79</v>
      </c>
      <c r="G6733" s="67">
        <v>6.6699999999999995E-2</v>
      </c>
      <c r="H6733" s="250">
        <v>7.72</v>
      </c>
      <c r="I6733" s="249">
        <f t="shared" si="2251"/>
        <v>1389.79</v>
      </c>
      <c r="J6733" s="67">
        <f t="shared" si="2245"/>
        <v>6.6699999999999995E-2</v>
      </c>
      <c r="K6733" s="259">
        <f t="shared" si="2252"/>
        <v>7.7249160833333326</v>
      </c>
      <c r="L6733" s="250">
        <f t="shared" si="2237"/>
        <v>0</v>
      </c>
      <c r="M6733" s="19" t="s">
        <v>1260</v>
      </c>
      <c r="O6733" s="32" t="str">
        <f t="shared" si="2253"/>
        <v>E398</v>
      </c>
      <c r="P6733" s="318"/>
      <c r="T6733" s="19" t="s">
        <v>1260</v>
      </c>
    </row>
    <row r="6734" spans="1:20" outlineLevel="2" x14ac:dyDescent="0.25">
      <c r="A6734" t="s">
        <v>538</v>
      </c>
      <c r="B6734" t="str">
        <f t="shared" si="2250"/>
        <v>E3980 GEN Misc Equip, Frederick-8</v>
      </c>
      <c r="C6734" s="19" t="s">
        <v>1230</v>
      </c>
      <c r="E6734" s="27">
        <v>43343</v>
      </c>
      <c r="F6734" s="249">
        <v>1389.79</v>
      </c>
      <c r="G6734" s="67">
        <v>6.6699999999999995E-2</v>
      </c>
      <c r="H6734" s="250">
        <v>7.72</v>
      </c>
      <c r="I6734" s="249">
        <f t="shared" si="2251"/>
        <v>1389.79</v>
      </c>
      <c r="J6734" s="67">
        <f t="shared" si="2245"/>
        <v>6.6699999999999995E-2</v>
      </c>
      <c r="K6734" s="259">
        <f t="shared" si="2252"/>
        <v>7.7249160833333326</v>
      </c>
      <c r="L6734" s="250">
        <f t="shared" si="2237"/>
        <v>0</v>
      </c>
      <c r="M6734" s="19" t="s">
        <v>1260</v>
      </c>
      <c r="O6734" s="32" t="str">
        <f t="shared" si="2253"/>
        <v>E398</v>
      </c>
      <c r="P6734" s="318"/>
      <c r="T6734" s="19" t="s">
        <v>1260</v>
      </c>
    </row>
    <row r="6735" spans="1:20" outlineLevel="2" x14ac:dyDescent="0.25">
      <c r="A6735" t="s">
        <v>538</v>
      </c>
      <c r="B6735" t="str">
        <f t="shared" si="2250"/>
        <v>E3980 GEN Misc Equip, Frederick-9</v>
      </c>
      <c r="C6735" s="19" t="s">
        <v>1230</v>
      </c>
      <c r="E6735" s="27">
        <v>43373</v>
      </c>
      <c r="F6735" s="249">
        <v>1389.79</v>
      </c>
      <c r="G6735" s="67">
        <v>6.6699999999999995E-2</v>
      </c>
      <c r="H6735" s="250">
        <v>7.72</v>
      </c>
      <c r="I6735" s="249">
        <f t="shared" si="2251"/>
        <v>1389.79</v>
      </c>
      <c r="J6735" s="67">
        <f t="shared" si="2245"/>
        <v>6.6699999999999995E-2</v>
      </c>
      <c r="K6735" s="259">
        <f t="shared" si="2252"/>
        <v>7.7249160833333326</v>
      </c>
      <c r="L6735" s="250">
        <f t="shared" si="2237"/>
        <v>0</v>
      </c>
      <c r="M6735" s="19" t="s">
        <v>1260</v>
      </c>
      <c r="O6735" s="32" t="str">
        <f t="shared" si="2253"/>
        <v>E398</v>
      </c>
      <c r="P6735" s="318"/>
      <c r="T6735" s="19" t="s">
        <v>1260</v>
      </c>
    </row>
    <row r="6736" spans="1:20" outlineLevel="2" x14ac:dyDescent="0.25">
      <c r="A6736" t="s">
        <v>538</v>
      </c>
      <c r="B6736" t="str">
        <f t="shared" si="2250"/>
        <v>E3980 GEN Misc Equip, Frederick-10</v>
      </c>
      <c r="C6736" s="19" t="s">
        <v>1230</v>
      </c>
      <c r="E6736" s="27">
        <v>43404</v>
      </c>
      <c r="F6736" s="249">
        <v>1389.79</v>
      </c>
      <c r="G6736" s="67">
        <v>6.6699999999999995E-2</v>
      </c>
      <c r="H6736" s="250">
        <v>7.72</v>
      </c>
      <c r="I6736" s="249">
        <f t="shared" si="2251"/>
        <v>1389.79</v>
      </c>
      <c r="J6736" s="67">
        <f t="shared" si="2245"/>
        <v>6.6699999999999995E-2</v>
      </c>
      <c r="K6736" s="259">
        <f t="shared" si="2252"/>
        <v>7.7249160833333326</v>
      </c>
      <c r="L6736" s="250">
        <f t="shared" si="2237"/>
        <v>0</v>
      </c>
      <c r="M6736" s="19" t="s">
        <v>1260</v>
      </c>
      <c r="O6736" s="32" t="str">
        <f t="shared" si="2253"/>
        <v>E398</v>
      </c>
      <c r="P6736" s="318"/>
      <c r="T6736" s="19" t="s">
        <v>1260</v>
      </c>
    </row>
    <row r="6737" spans="1:20" outlineLevel="2" x14ac:dyDescent="0.25">
      <c r="A6737" t="s">
        <v>538</v>
      </c>
      <c r="B6737" t="str">
        <f t="shared" si="2250"/>
        <v>E3980 GEN Misc Equip, Frederick-11</v>
      </c>
      <c r="C6737" s="19" t="s">
        <v>1230</v>
      </c>
      <c r="E6737" s="27">
        <v>43434</v>
      </c>
      <c r="F6737" s="249">
        <v>1389.79</v>
      </c>
      <c r="G6737" s="67">
        <v>6.6699999999999995E-2</v>
      </c>
      <c r="H6737" s="250">
        <v>7.72</v>
      </c>
      <c r="I6737" s="249">
        <f t="shared" si="2251"/>
        <v>1389.79</v>
      </c>
      <c r="J6737" s="67">
        <f t="shared" si="2245"/>
        <v>6.6699999999999995E-2</v>
      </c>
      <c r="K6737" s="259">
        <f t="shared" si="2252"/>
        <v>7.7249160833333326</v>
      </c>
      <c r="L6737" s="250">
        <f t="shared" si="2237"/>
        <v>0</v>
      </c>
      <c r="M6737" s="19" t="s">
        <v>1260</v>
      </c>
      <c r="O6737" s="32" t="str">
        <f t="shared" si="2253"/>
        <v>E398</v>
      </c>
      <c r="P6737" s="318"/>
      <c r="T6737" s="19" t="s">
        <v>1260</v>
      </c>
    </row>
    <row r="6738" spans="1:20" outlineLevel="2" x14ac:dyDescent="0.25">
      <c r="A6738" t="s">
        <v>538</v>
      </c>
      <c r="B6738" t="str">
        <f t="shared" si="2250"/>
        <v>E3980 GEN Misc Equip, Frederick-12</v>
      </c>
      <c r="C6738" s="19" t="s">
        <v>1230</v>
      </c>
      <c r="E6738" s="27">
        <v>43465</v>
      </c>
      <c r="F6738" s="249">
        <v>1389.79</v>
      </c>
      <c r="G6738" s="67">
        <v>6.6699999999999995E-2</v>
      </c>
      <c r="H6738" s="250">
        <v>7.72</v>
      </c>
      <c r="I6738" s="249">
        <f t="shared" si="2251"/>
        <v>1389.79</v>
      </c>
      <c r="J6738" s="67">
        <f t="shared" si="2245"/>
        <v>6.6699999999999995E-2</v>
      </c>
      <c r="K6738" s="259">
        <f t="shared" si="2252"/>
        <v>7.7249160833333326</v>
      </c>
      <c r="L6738" s="250">
        <f t="shared" si="2237"/>
        <v>0</v>
      </c>
      <c r="M6738" s="19" t="s">
        <v>1260</v>
      </c>
      <c r="O6738" s="32" t="str">
        <f t="shared" si="2253"/>
        <v>E398</v>
      </c>
      <c r="P6738" s="318"/>
      <c r="T6738" s="19" t="s">
        <v>1260</v>
      </c>
    </row>
    <row r="6739" spans="1:20" s="19" customFormat="1" ht="15.75" outlineLevel="1" thickBot="1" x14ac:dyDescent="0.3">
      <c r="A6739" s="28" t="s">
        <v>1141</v>
      </c>
      <c r="C6739" s="20" t="s">
        <v>1237</v>
      </c>
      <c r="E6739" s="104" t="s">
        <v>1266</v>
      </c>
      <c r="F6739" s="29"/>
      <c r="G6739" s="30"/>
      <c r="H6739" s="41">
        <f>SUBTOTAL(9,H6727:H6738)</f>
        <v>92.64</v>
      </c>
      <c r="I6739" s="29"/>
      <c r="J6739" s="30">
        <f t="shared" si="2245"/>
        <v>0</v>
      </c>
      <c r="K6739" s="41">
        <f>SUBTOTAL(9,K6727:K6738)</f>
        <v>92.698992999999973</v>
      </c>
      <c r="L6739" s="41">
        <f t="shared" si="2237"/>
        <v>0.06</v>
      </c>
      <c r="O6739" s="32" t="str">
        <f>LEFT(A6739,5)</f>
        <v>E3980</v>
      </c>
      <c r="P6739" s="318">
        <f>-L6739/2</f>
        <v>-0.03</v>
      </c>
    </row>
    <row r="6740" spans="1:20" ht="15.75" outlineLevel="2" thickTop="1" x14ac:dyDescent="0.25">
      <c r="A6740" s="345" t="s">
        <v>539</v>
      </c>
      <c r="B6740" s="345" t="str">
        <f t="shared" ref="B6740:B6751" si="2254">CONCATENATE(A6740,"-",MONTH(E6740))</f>
        <v>E3980 GEN Misc Equipment, new-1</v>
      </c>
      <c r="C6740" s="345" t="s">
        <v>1230</v>
      </c>
      <c r="D6740" s="345"/>
      <c r="E6740" s="346">
        <v>43131</v>
      </c>
      <c r="F6740" s="347">
        <v>230643.89</v>
      </c>
      <c r="G6740" s="351">
        <v>6.6699999999999995E-2</v>
      </c>
      <c r="H6740" s="349">
        <v>1282</v>
      </c>
      <c r="I6740" s="347">
        <f t="shared" ref="I6740:I6751" si="2255">VLOOKUP(CONCATENATE(A6740,"-12"),$B$6:$F$7816,5,FALSE)</f>
        <v>269155.84999999998</v>
      </c>
      <c r="J6740" s="351">
        <f t="shared" si="2245"/>
        <v>6.6699999999999995E-2</v>
      </c>
      <c r="K6740" s="350">
        <f t="shared" ref="K6740:K6751" si="2256">$H$6751</f>
        <v>2020.25</v>
      </c>
      <c r="L6740" s="349">
        <f t="shared" ref="L6740:L6803" si="2257">ROUND(K6740-H6740,2)</f>
        <v>738.25</v>
      </c>
      <c r="M6740" s="19" t="s">
        <v>1554</v>
      </c>
      <c r="O6740" s="32" t="str">
        <f t="shared" ref="O6740:O6751" si="2258">LEFT(A6740,4)</f>
        <v>E398</v>
      </c>
      <c r="P6740" s="318"/>
      <c r="T6740" s="19" t="s">
        <v>1260</v>
      </c>
    </row>
    <row r="6741" spans="1:20" outlineLevel="2" x14ac:dyDescent="0.25">
      <c r="A6741" s="345" t="s">
        <v>539</v>
      </c>
      <c r="B6741" s="345" t="str">
        <f t="shared" si="2254"/>
        <v>E3980 GEN Misc Equipment, new-2</v>
      </c>
      <c r="C6741" s="345" t="s">
        <v>1230</v>
      </c>
      <c r="D6741" s="345"/>
      <c r="E6741" s="346">
        <v>43159</v>
      </c>
      <c r="F6741" s="347">
        <v>230643.89</v>
      </c>
      <c r="G6741" s="351">
        <v>6.6699999999999995E-2</v>
      </c>
      <c r="H6741" s="349">
        <v>1282</v>
      </c>
      <c r="I6741" s="347">
        <f t="shared" si="2255"/>
        <v>269155.84999999998</v>
      </c>
      <c r="J6741" s="351">
        <f t="shared" si="2245"/>
        <v>6.6699999999999995E-2</v>
      </c>
      <c r="K6741" s="350">
        <f t="shared" si="2256"/>
        <v>2020.25</v>
      </c>
      <c r="L6741" s="349">
        <f t="shared" si="2257"/>
        <v>738.25</v>
      </c>
      <c r="M6741" s="19" t="s">
        <v>1554</v>
      </c>
      <c r="O6741" s="32" t="str">
        <f t="shared" si="2258"/>
        <v>E398</v>
      </c>
      <c r="P6741" s="318"/>
      <c r="T6741" s="19" t="s">
        <v>1260</v>
      </c>
    </row>
    <row r="6742" spans="1:20" outlineLevel="2" x14ac:dyDescent="0.25">
      <c r="A6742" s="345" t="s">
        <v>539</v>
      </c>
      <c r="B6742" s="345" t="str">
        <f t="shared" si="2254"/>
        <v>E3980 GEN Misc Equipment, new-3</v>
      </c>
      <c r="C6742" s="345" t="s">
        <v>1230</v>
      </c>
      <c r="D6742" s="345"/>
      <c r="E6742" s="346">
        <v>43190</v>
      </c>
      <c r="F6742" s="347">
        <v>230643.89</v>
      </c>
      <c r="G6742" s="351">
        <v>6.6699999999999995E-2</v>
      </c>
      <c r="H6742" s="349">
        <v>1282</v>
      </c>
      <c r="I6742" s="347">
        <f t="shared" si="2255"/>
        <v>269155.84999999998</v>
      </c>
      <c r="J6742" s="351">
        <f t="shared" si="2245"/>
        <v>6.6699999999999995E-2</v>
      </c>
      <c r="K6742" s="350">
        <f t="shared" si="2256"/>
        <v>2020.25</v>
      </c>
      <c r="L6742" s="349">
        <f t="shared" si="2257"/>
        <v>738.25</v>
      </c>
      <c r="M6742" s="19" t="s">
        <v>1554</v>
      </c>
      <c r="O6742" s="32" t="str">
        <f t="shared" si="2258"/>
        <v>E398</v>
      </c>
      <c r="P6742" s="318"/>
      <c r="T6742" s="19" t="s">
        <v>1260</v>
      </c>
    </row>
    <row r="6743" spans="1:20" outlineLevel="2" x14ac:dyDescent="0.25">
      <c r="A6743" s="345" t="s">
        <v>539</v>
      </c>
      <c r="B6743" s="345" t="str">
        <f t="shared" si="2254"/>
        <v>E3980 GEN Misc Equipment, new-4</v>
      </c>
      <c r="C6743" s="345" t="s">
        <v>1230</v>
      </c>
      <c r="D6743" s="345"/>
      <c r="E6743" s="346">
        <v>43220</v>
      </c>
      <c r="F6743" s="347">
        <v>230643.89</v>
      </c>
      <c r="G6743" s="351">
        <v>6.6699999999999995E-2</v>
      </c>
      <c r="H6743" s="349">
        <v>1282</v>
      </c>
      <c r="I6743" s="347">
        <f t="shared" si="2255"/>
        <v>269155.84999999998</v>
      </c>
      <c r="J6743" s="351">
        <f t="shared" si="2245"/>
        <v>6.6699999999999995E-2</v>
      </c>
      <c r="K6743" s="350">
        <f t="shared" si="2256"/>
        <v>2020.25</v>
      </c>
      <c r="L6743" s="349">
        <f t="shared" si="2257"/>
        <v>738.25</v>
      </c>
      <c r="M6743" s="19" t="s">
        <v>1554</v>
      </c>
      <c r="O6743" s="32" t="str">
        <f t="shared" si="2258"/>
        <v>E398</v>
      </c>
      <c r="P6743" s="318"/>
      <c r="T6743" s="19" t="s">
        <v>1260</v>
      </c>
    </row>
    <row r="6744" spans="1:20" outlineLevel="2" x14ac:dyDescent="0.25">
      <c r="A6744" s="345" t="s">
        <v>539</v>
      </c>
      <c r="B6744" s="345" t="str">
        <f t="shared" si="2254"/>
        <v>E3980 GEN Misc Equipment, new-5</v>
      </c>
      <c r="C6744" s="345" t="s">
        <v>1230</v>
      </c>
      <c r="D6744" s="345"/>
      <c r="E6744" s="346">
        <v>43251</v>
      </c>
      <c r="F6744" s="347">
        <v>230643.89</v>
      </c>
      <c r="G6744" s="351">
        <v>6.6699999999999995E-2</v>
      </c>
      <c r="H6744" s="349">
        <v>1282</v>
      </c>
      <c r="I6744" s="347">
        <f t="shared" si="2255"/>
        <v>269155.84999999998</v>
      </c>
      <c r="J6744" s="351">
        <f t="shared" si="2245"/>
        <v>6.6699999999999995E-2</v>
      </c>
      <c r="K6744" s="350">
        <f t="shared" si="2256"/>
        <v>2020.25</v>
      </c>
      <c r="L6744" s="349">
        <f t="shared" si="2257"/>
        <v>738.25</v>
      </c>
      <c r="M6744" s="19" t="s">
        <v>1554</v>
      </c>
      <c r="O6744" s="32" t="str">
        <f t="shared" si="2258"/>
        <v>E398</v>
      </c>
      <c r="P6744" s="318"/>
      <c r="T6744" s="19" t="s">
        <v>1260</v>
      </c>
    </row>
    <row r="6745" spans="1:20" outlineLevel="2" x14ac:dyDescent="0.25">
      <c r="A6745" s="345" t="s">
        <v>539</v>
      </c>
      <c r="B6745" s="345" t="str">
        <f t="shared" si="2254"/>
        <v>E3980 GEN Misc Equipment, new-6</v>
      </c>
      <c r="C6745" s="345" t="s">
        <v>1230</v>
      </c>
      <c r="D6745" s="345"/>
      <c r="E6745" s="346">
        <v>43281</v>
      </c>
      <c r="F6745" s="347">
        <v>230643.89</v>
      </c>
      <c r="G6745" s="351">
        <v>6.6699999999999995E-2</v>
      </c>
      <c r="H6745" s="349">
        <v>1282</v>
      </c>
      <c r="I6745" s="347">
        <f t="shared" si="2255"/>
        <v>269155.84999999998</v>
      </c>
      <c r="J6745" s="351">
        <f t="shared" si="2245"/>
        <v>6.6699999999999995E-2</v>
      </c>
      <c r="K6745" s="350">
        <f t="shared" si="2256"/>
        <v>2020.25</v>
      </c>
      <c r="L6745" s="349">
        <f t="shared" si="2257"/>
        <v>738.25</v>
      </c>
      <c r="M6745" s="19" t="s">
        <v>1554</v>
      </c>
      <c r="O6745" s="32" t="str">
        <f t="shared" si="2258"/>
        <v>E398</v>
      </c>
      <c r="P6745" s="318"/>
      <c r="T6745" s="19" t="s">
        <v>1260</v>
      </c>
    </row>
    <row r="6746" spans="1:20" outlineLevel="2" x14ac:dyDescent="0.25">
      <c r="A6746" s="345" t="s">
        <v>539</v>
      </c>
      <c r="B6746" s="345" t="str">
        <f t="shared" si="2254"/>
        <v>E3980 GEN Misc Equipment, new-7</v>
      </c>
      <c r="C6746" s="345" t="s">
        <v>1230</v>
      </c>
      <c r="D6746" s="345"/>
      <c r="E6746" s="346">
        <v>43312</v>
      </c>
      <c r="F6746" s="347">
        <v>269155.84999999998</v>
      </c>
      <c r="G6746" s="351">
        <v>6.6699999999999995E-2</v>
      </c>
      <c r="H6746" s="349">
        <v>-2909.15</v>
      </c>
      <c r="I6746" s="347">
        <f t="shared" si="2255"/>
        <v>269155.84999999998</v>
      </c>
      <c r="J6746" s="351">
        <f t="shared" si="2245"/>
        <v>6.6699999999999995E-2</v>
      </c>
      <c r="K6746" s="350">
        <f t="shared" si="2256"/>
        <v>2020.25</v>
      </c>
      <c r="L6746" s="349">
        <f t="shared" si="2257"/>
        <v>4929.3999999999996</v>
      </c>
      <c r="M6746" s="19" t="s">
        <v>1554</v>
      </c>
      <c r="O6746" s="32" t="str">
        <f t="shared" si="2258"/>
        <v>E398</v>
      </c>
      <c r="P6746" s="318"/>
      <c r="T6746" s="19" t="s">
        <v>1260</v>
      </c>
    </row>
    <row r="6747" spans="1:20" outlineLevel="2" x14ac:dyDescent="0.25">
      <c r="A6747" s="345" t="s">
        <v>539</v>
      </c>
      <c r="B6747" s="345" t="str">
        <f t="shared" si="2254"/>
        <v>E3980 GEN Misc Equipment, new-8</v>
      </c>
      <c r="C6747" s="345" t="s">
        <v>1230</v>
      </c>
      <c r="D6747" s="345"/>
      <c r="E6747" s="346">
        <v>43343</v>
      </c>
      <c r="F6747" s="347">
        <v>269155.84999999998</v>
      </c>
      <c r="G6747" s="351">
        <v>6.6699999999999995E-2</v>
      </c>
      <c r="H6747" s="349">
        <v>2544.44</v>
      </c>
      <c r="I6747" s="347">
        <f t="shared" si="2255"/>
        <v>269155.84999999998</v>
      </c>
      <c r="J6747" s="351">
        <f t="shared" si="2245"/>
        <v>6.6699999999999995E-2</v>
      </c>
      <c r="K6747" s="350">
        <f t="shared" si="2256"/>
        <v>2020.25</v>
      </c>
      <c r="L6747" s="349">
        <f t="shared" si="2257"/>
        <v>-524.19000000000005</v>
      </c>
      <c r="M6747" s="19" t="s">
        <v>1554</v>
      </c>
      <c r="O6747" s="32" t="str">
        <f t="shared" si="2258"/>
        <v>E398</v>
      </c>
      <c r="P6747" s="318"/>
      <c r="T6747" s="19" t="s">
        <v>1260</v>
      </c>
    </row>
    <row r="6748" spans="1:20" outlineLevel="2" x14ac:dyDescent="0.25">
      <c r="A6748" s="345" t="s">
        <v>539</v>
      </c>
      <c r="B6748" s="345" t="str">
        <f t="shared" si="2254"/>
        <v>E3980 GEN Misc Equipment, new-9</v>
      </c>
      <c r="C6748" s="345" t="s">
        <v>1230</v>
      </c>
      <c r="D6748" s="345"/>
      <c r="E6748" s="346">
        <v>43373</v>
      </c>
      <c r="F6748" s="347">
        <v>269155.84999999998</v>
      </c>
      <c r="G6748" s="351">
        <v>6.6699999999999995E-2</v>
      </c>
      <c r="H6748" s="349">
        <v>2020.25</v>
      </c>
      <c r="I6748" s="347">
        <f t="shared" si="2255"/>
        <v>269155.84999999998</v>
      </c>
      <c r="J6748" s="351">
        <f t="shared" si="2245"/>
        <v>6.6699999999999995E-2</v>
      </c>
      <c r="K6748" s="350">
        <f t="shared" si="2256"/>
        <v>2020.25</v>
      </c>
      <c r="L6748" s="349">
        <f t="shared" si="2257"/>
        <v>0</v>
      </c>
      <c r="M6748" s="19" t="s">
        <v>1554</v>
      </c>
      <c r="O6748" s="32" t="str">
        <f t="shared" si="2258"/>
        <v>E398</v>
      </c>
      <c r="P6748" s="318"/>
      <c r="T6748" s="19" t="s">
        <v>1260</v>
      </c>
    </row>
    <row r="6749" spans="1:20" outlineLevel="2" x14ac:dyDescent="0.25">
      <c r="A6749" s="345" t="s">
        <v>539</v>
      </c>
      <c r="B6749" s="345" t="str">
        <f t="shared" si="2254"/>
        <v>E3980 GEN Misc Equipment, new-10</v>
      </c>
      <c r="C6749" s="345" t="s">
        <v>1230</v>
      </c>
      <c r="D6749" s="345"/>
      <c r="E6749" s="346">
        <v>43404</v>
      </c>
      <c r="F6749" s="347">
        <v>269155.84999999998</v>
      </c>
      <c r="G6749" s="351">
        <v>6.6699999999999995E-2</v>
      </c>
      <c r="H6749" s="349">
        <v>2020.25</v>
      </c>
      <c r="I6749" s="347">
        <f t="shared" si="2255"/>
        <v>269155.84999999998</v>
      </c>
      <c r="J6749" s="351">
        <f t="shared" si="2245"/>
        <v>6.6699999999999995E-2</v>
      </c>
      <c r="K6749" s="350">
        <f t="shared" si="2256"/>
        <v>2020.25</v>
      </c>
      <c r="L6749" s="349">
        <f t="shared" si="2257"/>
        <v>0</v>
      </c>
      <c r="M6749" s="19" t="s">
        <v>1554</v>
      </c>
      <c r="O6749" s="32" t="str">
        <f t="shared" si="2258"/>
        <v>E398</v>
      </c>
      <c r="P6749" s="318"/>
      <c r="T6749" s="19" t="s">
        <v>1260</v>
      </c>
    </row>
    <row r="6750" spans="1:20" outlineLevel="2" x14ac:dyDescent="0.25">
      <c r="A6750" s="345" t="s">
        <v>539</v>
      </c>
      <c r="B6750" s="345" t="str">
        <f t="shared" si="2254"/>
        <v>E3980 GEN Misc Equipment, new-11</v>
      </c>
      <c r="C6750" s="345" t="s">
        <v>1230</v>
      </c>
      <c r="D6750" s="345"/>
      <c r="E6750" s="346">
        <v>43434</v>
      </c>
      <c r="F6750" s="347">
        <v>269155.84999999998</v>
      </c>
      <c r="G6750" s="351">
        <v>6.6699999999999995E-2</v>
      </c>
      <c r="H6750" s="349">
        <v>2020.25</v>
      </c>
      <c r="I6750" s="347">
        <f t="shared" si="2255"/>
        <v>269155.84999999998</v>
      </c>
      <c r="J6750" s="351">
        <f t="shared" si="2245"/>
        <v>6.6699999999999995E-2</v>
      </c>
      <c r="K6750" s="350">
        <f t="shared" si="2256"/>
        <v>2020.25</v>
      </c>
      <c r="L6750" s="349">
        <f t="shared" si="2257"/>
        <v>0</v>
      </c>
      <c r="M6750" s="19" t="s">
        <v>1554</v>
      </c>
      <c r="O6750" s="32" t="str">
        <f t="shared" si="2258"/>
        <v>E398</v>
      </c>
      <c r="P6750" s="318"/>
      <c r="T6750" s="19" t="s">
        <v>1260</v>
      </c>
    </row>
    <row r="6751" spans="1:20" outlineLevel="2" x14ac:dyDescent="0.25">
      <c r="A6751" s="345" t="s">
        <v>539</v>
      </c>
      <c r="B6751" s="345" t="str">
        <f t="shared" si="2254"/>
        <v>E3980 GEN Misc Equipment, new-12</v>
      </c>
      <c r="C6751" s="345" t="s">
        <v>1230</v>
      </c>
      <c r="D6751" s="345"/>
      <c r="E6751" s="346">
        <v>43465</v>
      </c>
      <c r="F6751" s="347">
        <v>269155.84999999998</v>
      </c>
      <c r="G6751" s="351">
        <v>6.6699999999999995E-2</v>
      </c>
      <c r="H6751" s="349">
        <v>2020.25</v>
      </c>
      <c r="I6751" s="347">
        <f t="shared" si="2255"/>
        <v>269155.84999999998</v>
      </c>
      <c r="J6751" s="351">
        <f t="shared" si="2245"/>
        <v>6.6699999999999995E-2</v>
      </c>
      <c r="K6751" s="350">
        <f t="shared" si="2256"/>
        <v>2020.25</v>
      </c>
      <c r="L6751" s="349">
        <f t="shared" si="2257"/>
        <v>0</v>
      </c>
      <c r="M6751" s="19" t="s">
        <v>1554</v>
      </c>
      <c r="O6751" s="32" t="str">
        <f t="shared" si="2258"/>
        <v>E398</v>
      </c>
      <c r="P6751" s="318"/>
      <c r="T6751" s="19" t="s">
        <v>1260</v>
      </c>
    </row>
    <row r="6752" spans="1:20" s="19" customFormat="1" ht="15.75" outlineLevel="1" thickBot="1" x14ac:dyDescent="0.3">
      <c r="A6752" s="28" t="s">
        <v>1142</v>
      </c>
      <c r="C6752" s="20" t="s">
        <v>1237</v>
      </c>
      <c r="E6752" s="104" t="s">
        <v>1266</v>
      </c>
      <c r="F6752" s="29"/>
      <c r="G6752" s="30"/>
      <c r="H6752" s="41">
        <f>SUBTOTAL(9,H6740:H6751)</f>
        <v>15408.29</v>
      </c>
      <c r="I6752" s="29"/>
      <c r="J6752" s="30">
        <f t="shared" si="2245"/>
        <v>0</v>
      </c>
      <c r="K6752" s="41">
        <f>SUBTOTAL(9,K6740:K6751)</f>
        <v>24243</v>
      </c>
      <c r="L6752" s="41">
        <f t="shared" si="2257"/>
        <v>8834.7099999999991</v>
      </c>
      <c r="O6752" s="32" t="str">
        <f>LEFT(A6752,5)</f>
        <v>E3980</v>
      </c>
      <c r="P6752" s="318">
        <f>-L6752/2</f>
        <v>-4417.3549999999996</v>
      </c>
    </row>
    <row r="6753" spans="1:20" ht="15.75" outlineLevel="2" thickTop="1" x14ac:dyDescent="0.25">
      <c r="A6753" s="345" t="s">
        <v>540</v>
      </c>
      <c r="B6753" s="345" t="str">
        <f t="shared" ref="B6753:B6764" si="2259">CONCATENATE(A6753,"-",MONTH(E6753))</f>
        <v>E3980 GEN Misc Equipment, old-1</v>
      </c>
      <c r="C6753" s="345" t="s">
        <v>1230</v>
      </c>
      <c r="D6753" s="345"/>
      <c r="E6753" s="346">
        <v>43131</v>
      </c>
      <c r="F6753" s="347">
        <v>55298.68</v>
      </c>
      <c r="G6753" s="348" t="s">
        <v>4</v>
      </c>
      <c r="H6753" s="349">
        <v>921.6</v>
      </c>
      <c r="I6753" s="347"/>
      <c r="J6753" s="348" t="str">
        <f t="shared" si="2245"/>
        <v>End of Life</v>
      </c>
      <c r="K6753" s="350">
        <f t="shared" ref="K6753:K6764" si="2260">$H$6764</f>
        <v>0</v>
      </c>
      <c r="L6753" s="349">
        <f t="shared" si="2257"/>
        <v>-921.6</v>
      </c>
      <c r="M6753" s="19" t="s">
        <v>1554</v>
      </c>
      <c r="O6753" s="32" t="str">
        <f t="shared" ref="O6753:O6764" si="2261">LEFT(A6753,4)</f>
        <v>E398</v>
      </c>
      <c r="P6753" s="318"/>
      <c r="T6753" s="19" t="s">
        <v>4</v>
      </c>
    </row>
    <row r="6754" spans="1:20" outlineLevel="2" x14ac:dyDescent="0.25">
      <c r="A6754" s="345" t="s">
        <v>540</v>
      </c>
      <c r="B6754" s="345" t="str">
        <f t="shared" si="2259"/>
        <v>E3980 GEN Misc Equipment, old-2</v>
      </c>
      <c r="C6754" s="345" t="s">
        <v>1230</v>
      </c>
      <c r="D6754" s="345"/>
      <c r="E6754" s="346">
        <v>43159</v>
      </c>
      <c r="F6754" s="347">
        <v>54377.04</v>
      </c>
      <c r="G6754" s="348" t="s">
        <v>4</v>
      </c>
      <c r="H6754" s="349">
        <v>921.6</v>
      </c>
      <c r="I6754" s="347"/>
      <c r="J6754" s="348" t="str">
        <f t="shared" si="2245"/>
        <v>End of Life</v>
      </c>
      <c r="K6754" s="350">
        <f t="shared" si="2260"/>
        <v>0</v>
      </c>
      <c r="L6754" s="349">
        <f t="shared" si="2257"/>
        <v>-921.6</v>
      </c>
      <c r="M6754" s="19" t="s">
        <v>1554</v>
      </c>
      <c r="O6754" s="32" t="str">
        <f t="shared" si="2261"/>
        <v>E398</v>
      </c>
      <c r="P6754" s="318"/>
      <c r="T6754" s="19" t="s">
        <v>4</v>
      </c>
    </row>
    <row r="6755" spans="1:20" outlineLevel="2" x14ac:dyDescent="0.25">
      <c r="A6755" s="345" t="s">
        <v>540</v>
      </c>
      <c r="B6755" s="345" t="str">
        <f t="shared" si="2259"/>
        <v>E3980 GEN Misc Equipment, old-3</v>
      </c>
      <c r="C6755" s="345" t="s">
        <v>1230</v>
      </c>
      <c r="D6755" s="345"/>
      <c r="E6755" s="346">
        <v>43190</v>
      </c>
      <c r="F6755" s="347">
        <v>53455.4</v>
      </c>
      <c r="G6755" s="348" t="s">
        <v>4</v>
      </c>
      <c r="H6755" s="349">
        <v>921.6</v>
      </c>
      <c r="I6755" s="347"/>
      <c r="J6755" s="348" t="str">
        <f t="shared" si="2245"/>
        <v>End of Life</v>
      </c>
      <c r="K6755" s="350">
        <f t="shared" si="2260"/>
        <v>0</v>
      </c>
      <c r="L6755" s="349">
        <f t="shared" si="2257"/>
        <v>-921.6</v>
      </c>
      <c r="M6755" s="19" t="s">
        <v>1554</v>
      </c>
      <c r="O6755" s="32" t="str">
        <f t="shared" si="2261"/>
        <v>E398</v>
      </c>
      <c r="P6755" s="318"/>
      <c r="T6755" s="19" t="s">
        <v>4</v>
      </c>
    </row>
    <row r="6756" spans="1:20" outlineLevel="2" x14ac:dyDescent="0.25">
      <c r="A6756" s="345" t="s">
        <v>540</v>
      </c>
      <c r="B6756" s="345" t="str">
        <f t="shared" si="2259"/>
        <v>E3980 GEN Misc Equipment, old-4</v>
      </c>
      <c r="C6756" s="345" t="s">
        <v>1230</v>
      </c>
      <c r="D6756" s="345"/>
      <c r="E6756" s="346">
        <v>43220</v>
      </c>
      <c r="F6756" s="347">
        <v>52533.760000000002</v>
      </c>
      <c r="G6756" s="348" t="s">
        <v>4</v>
      </c>
      <c r="H6756" s="349">
        <v>921.6</v>
      </c>
      <c r="I6756" s="347"/>
      <c r="J6756" s="348" t="str">
        <f t="shared" si="2245"/>
        <v>End of Life</v>
      </c>
      <c r="K6756" s="350">
        <f t="shared" si="2260"/>
        <v>0</v>
      </c>
      <c r="L6756" s="349">
        <f t="shared" si="2257"/>
        <v>-921.6</v>
      </c>
      <c r="M6756" s="19" t="s">
        <v>1554</v>
      </c>
      <c r="O6756" s="32" t="str">
        <f t="shared" si="2261"/>
        <v>E398</v>
      </c>
      <c r="P6756" s="318"/>
      <c r="T6756" s="19" t="s">
        <v>4</v>
      </c>
    </row>
    <row r="6757" spans="1:20" outlineLevel="2" x14ac:dyDescent="0.25">
      <c r="A6757" s="345" t="s">
        <v>540</v>
      </c>
      <c r="B6757" s="345" t="str">
        <f t="shared" si="2259"/>
        <v>E3980 GEN Misc Equipment, old-5</v>
      </c>
      <c r="C6757" s="345" t="s">
        <v>1230</v>
      </c>
      <c r="D6757" s="345"/>
      <c r="E6757" s="346">
        <v>43251</v>
      </c>
      <c r="F6757" s="347">
        <v>51612.12</v>
      </c>
      <c r="G6757" s="348" t="s">
        <v>4</v>
      </c>
      <c r="H6757" s="349">
        <v>921.61</v>
      </c>
      <c r="I6757" s="347"/>
      <c r="J6757" s="348" t="str">
        <f t="shared" si="2245"/>
        <v>End of Life</v>
      </c>
      <c r="K6757" s="350">
        <f t="shared" si="2260"/>
        <v>0</v>
      </c>
      <c r="L6757" s="349">
        <f t="shared" si="2257"/>
        <v>-921.61</v>
      </c>
      <c r="M6757" s="19" t="s">
        <v>1554</v>
      </c>
      <c r="O6757" s="32" t="str">
        <f t="shared" si="2261"/>
        <v>E398</v>
      </c>
      <c r="P6757" s="318"/>
      <c r="T6757" s="19" t="s">
        <v>4</v>
      </c>
    </row>
    <row r="6758" spans="1:20" outlineLevel="2" x14ac:dyDescent="0.25">
      <c r="A6758" s="345" t="s">
        <v>540</v>
      </c>
      <c r="B6758" s="345" t="str">
        <f t="shared" si="2259"/>
        <v>E3980 GEN Misc Equipment, old-6</v>
      </c>
      <c r="C6758" s="345" t="s">
        <v>1230</v>
      </c>
      <c r="D6758" s="345"/>
      <c r="E6758" s="346">
        <v>43281</v>
      </c>
      <c r="F6758" s="347">
        <v>50690.47</v>
      </c>
      <c r="G6758" s="348" t="s">
        <v>4</v>
      </c>
      <c r="H6758" s="349">
        <v>921.6</v>
      </c>
      <c r="I6758" s="347"/>
      <c r="J6758" s="348" t="str">
        <f t="shared" si="2245"/>
        <v>End of Life</v>
      </c>
      <c r="K6758" s="350">
        <f t="shared" si="2260"/>
        <v>0</v>
      </c>
      <c r="L6758" s="349">
        <f t="shared" si="2257"/>
        <v>-921.6</v>
      </c>
      <c r="M6758" s="19" t="s">
        <v>1554</v>
      </c>
      <c r="O6758" s="32" t="str">
        <f t="shared" si="2261"/>
        <v>E398</v>
      </c>
      <c r="P6758" s="318"/>
      <c r="T6758" s="19" t="s">
        <v>4</v>
      </c>
    </row>
    <row r="6759" spans="1:20" outlineLevel="2" x14ac:dyDescent="0.25">
      <c r="A6759" s="345" t="s">
        <v>540</v>
      </c>
      <c r="B6759" s="345" t="str">
        <f t="shared" si="2259"/>
        <v>E3980 GEN Misc Equipment, old-7</v>
      </c>
      <c r="C6759" s="345" t="s">
        <v>1230</v>
      </c>
      <c r="D6759" s="345"/>
      <c r="E6759" s="346">
        <v>43312</v>
      </c>
      <c r="F6759" s="347">
        <v>0.01</v>
      </c>
      <c r="G6759" s="348" t="s">
        <v>4</v>
      </c>
      <c r="H6759" s="349">
        <v>0</v>
      </c>
      <c r="I6759" s="347"/>
      <c r="J6759" s="348" t="str">
        <f t="shared" si="2245"/>
        <v>End of Life</v>
      </c>
      <c r="K6759" s="350">
        <f t="shared" si="2260"/>
        <v>0</v>
      </c>
      <c r="L6759" s="349">
        <f t="shared" si="2257"/>
        <v>0</v>
      </c>
      <c r="M6759" s="19" t="s">
        <v>1554</v>
      </c>
      <c r="O6759" s="32" t="str">
        <f t="shared" si="2261"/>
        <v>E398</v>
      </c>
      <c r="P6759" s="318"/>
      <c r="T6759" s="19" t="s">
        <v>4</v>
      </c>
    </row>
    <row r="6760" spans="1:20" outlineLevel="2" x14ac:dyDescent="0.25">
      <c r="A6760" s="345" t="s">
        <v>540</v>
      </c>
      <c r="B6760" s="345" t="str">
        <f t="shared" si="2259"/>
        <v>E3980 GEN Misc Equipment, old-8</v>
      </c>
      <c r="C6760" s="345" t="s">
        <v>1230</v>
      </c>
      <c r="D6760" s="345"/>
      <c r="E6760" s="346">
        <v>43343</v>
      </c>
      <c r="F6760" s="347">
        <v>0.01</v>
      </c>
      <c r="G6760" s="348" t="s">
        <v>4</v>
      </c>
      <c r="H6760" s="349">
        <v>0</v>
      </c>
      <c r="I6760" s="347"/>
      <c r="J6760" s="348" t="str">
        <f t="shared" si="2245"/>
        <v>End of Life</v>
      </c>
      <c r="K6760" s="350">
        <f t="shared" si="2260"/>
        <v>0</v>
      </c>
      <c r="L6760" s="349">
        <f t="shared" si="2257"/>
        <v>0</v>
      </c>
      <c r="M6760" s="19" t="s">
        <v>1554</v>
      </c>
      <c r="O6760" s="32" t="str">
        <f t="shared" si="2261"/>
        <v>E398</v>
      </c>
      <c r="P6760" s="318"/>
      <c r="T6760" s="19" t="s">
        <v>4</v>
      </c>
    </row>
    <row r="6761" spans="1:20" outlineLevel="2" x14ac:dyDescent="0.25">
      <c r="A6761" s="345" t="s">
        <v>540</v>
      </c>
      <c r="B6761" s="345" t="str">
        <f t="shared" si="2259"/>
        <v>E3980 GEN Misc Equipment, old-9</v>
      </c>
      <c r="C6761" s="345" t="s">
        <v>1230</v>
      </c>
      <c r="D6761" s="345"/>
      <c r="E6761" s="346">
        <v>43373</v>
      </c>
      <c r="F6761" s="347">
        <v>0.01</v>
      </c>
      <c r="G6761" s="348" t="s">
        <v>4</v>
      </c>
      <c r="H6761" s="349">
        <v>0</v>
      </c>
      <c r="I6761" s="347"/>
      <c r="J6761" s="348" t="str">
        <f t="shared" si="2245"/>
        <v>End of Life</v>
      </c>
      <c r="K6761" s="350">
        <f t="shared" si="2260"/>
        <v>0</v>
      </c>
      <c r="L6761" s="349">
        <f t="shared" si="2257"/>
        <v>0</v>
      </c>
      <c r="M6761" s="19" t="s">
        <v>1554</v>
      </c>
      <c r="O6761" s="32" t="str">
        <f t="shared" si="2261"/>
        <v>E398</v>
      </c>
      <c r="P6761" s="318"/>
      <c r="T6761" s="19" t="s">
        <v>4</v>
      </c>
    </row>
    <row r="6762" spans="1:20" outlineLevel="2" x14ac:dyDescent="0.25">
      <c r="A6762" s="345" t="s">
        <v>540</v>
      </c>
      <c r="B6762" s="345" t="str">
        <f t="shared" si="2259"/>
        <v>E3980 GEN Misc Equipment, old-10</v>
      </c>
      <c r="C6762" s="345" t="s">
        <v>1230</v>
      </c>
      <c r="D6762" s="345"/>
      <c r="E6762" s="346">
        <v>43404</v>
      </c>
      <c r="F6762" s="347">
        <v>0.01</v>
      </c>
      <c r="G6762" s="348" t="s">
        <v>4</v>
      </c>
      <c r="H6762" s="349">
        <v>0</v>
      </c>
      <c r="I6762" s="347"/>
      <c r="J6762" s="348" t="str">
        <f t="shared" si="2245"/>
        <v>End of Life</v>
      </c>
      <c r="K6762" s="350">
        <f t="shared" si="2260"/>
        <v>0</v>
      </c>
      <c r="L6762" s="349">
        <f t="shared" si="2257"/>
        <v>0</v>
      </c>
      <c r="M6762" s="19" t="s">
        <v>1554</v>
      </c>
      <c r="O6762" s="32" t="str">
        <f t="shared" si="2261"/>
        <v>E398</v>
      </c>
      <c r="P6762" s="318"/>
      <c r="T6762" s="19" t="s">
        <v>4</v>
      </c>
    </row>
    <row r="6763" spans="1:20" outlineLevel="2" x14ac:dyDescent="0.25">
      <c r="A6763" s="345" t="s">
        <v>540</v>
      </c>
      <c r="B6763" s="345" t="str">
        <f t="shared" si="2259"/>
        <v>E3980 GEN Misc Equipment, old-11</v>
      </c>
      <c r="C6763" s="345" t="s">
        <v>1230</v>
      </c>
      <c r="D6763" s="345"/>
      <c r="E6763" s="346">
        <v>43434</v>
      </c>
      <c r="F6763" s="347">
        <v>0.01</v>
      </c>
      <c r="G6763" s="348" t="s">
        <v>4</v>
      </c>
      <c r="H6763" s="349">
        <v>0</v>
      </c>
      <c r="I6763" s="347"/>
      <c r="J6763" s="348" t="str">
        <f t="shared" si="2245"/>
        <v>End of Life</v>
      </c>
      <c r="K6763" s="350">
        <f t="shared" si="2260"/>
        <v>0</v>
      </c>
      <c r="L6763" s="349">
        <f t="shared" si="2257"/>
        <v>0</v>
      </c>
      <c r="M6763" s="19" t="s">
        <v>1554</v>
      </c>
      <c r="O6763" s="32" t="str">
        <f t="shared" si="2261"/>
        <v>E398</v>
      </c>
      <c r="P6763" s="318"/>
      <c r="T6763" s="19" t="s">
        <v>4</v>
      </c>
    </row>
    <row r="6764" spans="1:20" outlineLevel="2" x14ac:dyDescent="0.25">
      <c r="A6764" s="345" t="s">
        <v>540</v>
      </c>
      <c r="B6764" s="345" t="str">
        <f t="shared" si="2259"/>
        <v>E3980 GEN Misc Equipment, old-12</v>
      </c>
      <c r="C6764" s="345" t="s">
        <v>1230</v>
      </c>
      <c r="D6764" s="345"/>
      <c r="E6764" s="346">
        <v>43465</v>
      </c>
      <c r="F6764" s="347">
        <v>0.01</v>
      </c>
      <c r="G6764" s="348" t="s">
        <v>4</v>
      </c>
      <c r="H6764" s="349">
        <v>0</v>
      </c>
      <c r="I6764" s="347"/>
      <c r="J6764" s="348" t="str">
        <f t="shared" si="2245"/>
        <v>End of Life</v>
      </c>
      <c r="K6764" s="350">
        <f t="shared" si="2260"/>
        <v>0</v>
      </c>
      <c r="L6764" s="349">
        <f t="shared" si="2257"/>
        <v>0</v>
      </c>
      <c r="M6764" s="19" t="s">
        <v>1554</v>
      </c>
      <c r="O6764" s="32" t="str">
        <f t="shared" si="2261"/>
        <v>E398</v>
      </c>
      <c r="P6764" s="318"/>
      <c r="T6764" s="19" t="s">
        <v>4</v>
      </c>
    </row>
    <row r="6765" spans="1:20" s="19" customFormat="1" ht="15.75" outlineLevel="1" thickBot="1" x14ac:dyDescent="0.3">
      <c r="A6765" s="44" t="s">
        <v>1143</v>
      </c>
      <c r="B6765" s="32"/>
      <c r="C6765" s="40" t="s">
        <v>1237</v>
      </c>
      <c r="D6765" s="32"/>
      <c r="E6765" s="104" t="s">
        <v>1266</v>
      </c>
      <c r="F6765" s="34"/>
      <c r="G6765" s="32"/>
      <c r="H6765" s="41">
        <f>SUBTOTAL(9,H6753:H6764)</f>
        <v>5529.6100000000006</v>
      </c>
      <c r="I6765" s="34"/>
      <c r="J6765" s="32">
        <f t="shared" si="2245"/>
        <v>0</v>
      </c>
      <c r="K6765" s="41">
        <f>SUBTOTAL(9,K6753:K6764)</f>
        <v>0</v>
      </c>
      <c r="L6765" s="41">
        <f t="shared" si="2257"/>
        <v>-5529.61</v>
      </c>
      <c r="O6765" s="32" t="str">
        <f>LEFT(A6765,5)</f>
        <v>E3980</v>
      </c>
      <c r="P6765" s="318">
        <f>-L6765/2</f>
        <v>2764.8049999999998</v>
      </c>
    </row>
    <row r="6766" spans="1:20" ht="15.75" outlineLevel="2" thickTop="1" x14ac:dyDescent="0.25">
      <c r="A6766" t="s">
        <v>541</v>
      </c>
      <c r="B6766" t="str">
        <f t="shared" ref="B6766:B6777" si="2262">CONCATENATE(A6766,"-",MONTH(E6766))</f>
        <v>E3980 GEN Misc Equipment, Sumas-1</v>
      </c>
      <c r="C6766" s="19" t="s">
        <v>1230</v>
      </c>
      <c r="E6766" s="27">
        <v>43131</v>
      </c>
      <c r="F6766" s="249">
        <v>1306.76</v>
      </c>
      <c r="G6766" s="67">
        <v>6.6699999999999995E-2</v>
      </c>
      <c r="H6766" s="250">
        <v>7.26</v>
      </c>
      <c r="I6766" s="249">
        <f t="shared" ref="I6766:I6777" si="2263">VLOOKUP(CONCATENATE(A6766,"-12"),$B$6:$F$7816,5,FALSE)</f>
        <v>1306.76</v>
      </c>
      <c r="J6766" s="67">
        <f t="shared" ref="J6766:J6829" si="2264">G6766</f>
        <v>6.6699999999999995E-2</v>
      </c>
      <c r="K6766" s="259">
        <f t="shared" ref="K6766:K6777" si="2265">I6766*J6766/12</f>
        <v>7.2634076666666658</v>
      </c>
      <c r="L6766" s="250">
        <f t="shared" si="2257"/>
        <v>0</v>
      </c>
      <c r="M6766" s="19" t="s">
        <v>1260</v>
      </c>
      <c r="O6766" s="32" t="str">
        <f t="shared" ref="O6766:O6777" si="2266">LEFT(A6766,4)</f>
        <v>E398</v>
      </c>
      <c r="P6766" s="318"/>
      <c r="T6766" s="19" t="s">
        <v>1260</v>
      </c>
    </row>
    <row r="6767" spans="1:20" outlineLevel="2" x14ac:dyDescent="0.25">
      <c r="A6767" t="s">
        <v>541</v>
      </c>
      <c r="B6767" t="str">
        <f t="shared" si="2262"/>
        <v>E3980 GEN Misc Equipment, Sumas-2</v>
      </c>
      <c r="C6767" s="19" t="s">
        <v>1230</v>
      </c>
      <c r="E6767" s="27">
        <v>43159</v>
      </c>
      <c r="F6767" s="249">
        <v>1306.76</v>
      </c>
      <c r="G6767" s="67">
        <v>6.6699999999999995E-2</v>
      </c>
      <c r="H6767" s="250">
        <v>7.26</v>
      </c>
      <c r="I6767" s="249">
        <f t="shared" si="2263"/>
        <v>1306.76</v>
      </c>
      <c r="J6767" s="67">
        <f t="shared" si="2264"/>
        <v>6.6699999999999995E-2</v>
      </c>
      <c r="K6767" s="259">
        <f t="shared" si="2265"/>
        <v>7.2634076666666658</v>
      </c>
      <c r="L6767" s="250">
        <f t="shared" si="2257"/>
        <v>0</v>
      </c>
      <c r="M6767" s="19" t="s">
        <v>1260</v>
      </c>
      <c r="O6767" s="32" t="str">
        <f t="shared" si="2266"/>
        <v>E398</v>
      </c>
      <c r="P6767" s="318"/>
      <c r="T6767" s="19" t="s">
        <v>1260</v>
      </c>
    </row>
    <row r="6768" spans="1:20" outlineLevel="2" x14ac:dyDescent="0.25">
      <c r="A6768" t="s">
        <v>541</v>
      </c>
      <c r="B6768" t="str">
        <f t="shared" si="2262"/>
        <v>E3980 GEN Misc Equipment, Sumas-3</v>
      </c>
      <c r="C6768" s="19" t="s">
        <v>1230</v>
      </c>
      <c r="E6768" s="27">
        <v>43190</v>
      </c>
      <c r="F6768" s="249">
        <v>1306.76</v>
      </c>
      <c r="G6768" s="67">
        <v>6.6699999999999995E-2</v>
      </c>
      <c r="H6768" s="250">
        <v>7.26</v>
      </c>
      <c r="I6768" s="249">
        <f t="shared" si="2263"/>
        <v>1306.76</v>
      </c>
      <c r="J6768" s="67">
        <f t="shared" si="2264"/>
        <v>6.6699999999999995E-2</v>
      </c>
      <c r="K6768" s="259">
        <f t="shared" si="2265"/>
        <v>7.2634076666666658</v>
      </c>
      <c r="L6768" s="250">
        <f t="shared" si="2257"/>
        <v>0</v>
      </c>
      <c r="M6768" s="19" t="s">
        <v>1260</v>
      </c>
      <c r="O6768" s="32" t="str">
        <f t="shared" si="2266"/>
        <v>E398</v>
      </c>
      <c r="P6768" s="318"/>
      <c r="T6768" s="19" t="s">
        <v>1260</v>
      </c>
    </row>
    <row r="6769" spans="1:20" outlineLevel="2" x14ac:dyDescent="0.25">
      <c r="A6769" t="s">
        <v>541</v>
      </c>
      <c r="B6769" t="str">
        <f t="shared" si="2262"/>
        <v>E3980 GEN Misc Equipment, Sumas-4</v>
      </c>
      <c r="C6769" s="19" t="s">
        <v>1230</v>
      </c>
      <c r="E6769" s="27">
        <v>43220</v>
      </c>
      <c r="F6769" s="249">
        <v>1306.76</v>
      </c>
      <c r="G6769" s="67">
        <v>6.6699999999999995E-2</v>
      </c>
      <c r="H6769" s="250">
        <v>7.26</v>
      </c>
      <c r="I6769" s="249">
        <f t="shared" si="2263"/>
        <v>1306.76</v>
      </c>
      <c r="J6769" s="67">
        <f t="shared" si="2264"/>
        <v>6.6699999999999995E-2</v>
      </c>
      <c r="K6769" s="259">
        <f t="shared" si="2265"/>
        <v>7.2634076666666658</v>
      </c>
      <c r="L6769" s="250">
        <f t="shared" si="2257"/>
        <v>0</v>
      </c>
      <c r="M6769" s="19" t="s">
        <v>1260</v>
      </c>
      <c r="O6769" s="32" t="str">
        <f t="shared" si="2266"/>
        <v>E398</v>
      </c>
      <c r="P6769" s="318"/>
      <c r="T6769" s="19" t="s">
        <v>1260</v>
      </c>
    </row>
    <row r="6770" spans="1:20" outlineLevel="2" x14ac:dyDescent="0.25">
      <c r="A6770" t="s">
        <v>541</v>
      </c>
      <c r="B6770" t="str">
        <f t="shared" si="2262"/>
        <v>E3980 GEN Misc Equipment, Sumas-5</v>
      </c>
      <c r="C6770" s="19" t="s">
        <v>1230</v>
      </c>
      <c r="E6770" s="27">
        <v>43251</v>
      </c>
      <c r="F6770" s="249">
        <v>1306.76</v>
      </c>
      <c r="G6770" s="67">
        <v>6.6699999999999995E-2</v>
      </c>
      <c r="H6770" s="250">
        <v>7.26</v>
      </c>
      <c r="I6770" s="249">
        <f t="shared" si="2263"/>
        <v>1306.76</v>
      </c>
      <c r="J6770" s="67">
        <f t="shared" si="2264"/>
        <v>6.6699999999999995E-2</v>
      </c>
      <c r="K6770" s="259">
        <f t="shared" si="2265"/>
        <v>7.2634076666666658</v>
      </c>
      <c r="L6770" s="250">
        <f t="shared" si="2257"/>
        <v>0</v>
      </c>
      <c r="M6770" s="19" t="s">
        <v>1260</v>
      </c>
      <c r="O6770" s="32" t="str">
        <f t="shared" si="2266"/>
        <v>E398</v>
      </c>
      <c r="P6770" s="318"/>
      <c r="T6770" s="19" t="s">
        <v>1260</v>
      </c>
    </row>
    <row r="6771" spans="1:20" outlineLevel="2" x14ac:dyDescent="0.25">
      <c r="A6771" t="s">
        <v>541</v>
      </c>
      <c r="B6771" t="str">
        <f t="shared" si="2262"/>
        <v>E3980 GEN Misc Equipment, Sumas-6</v>
      </c>
      <c r="C6771" s="19" t="s">
        <v>1230</v>
      </c>
      <c r="E6771" s="27">
        <v>43281</v>
      </c>
      <c r="F6771" s="249">
        <v>1306.76</v>
      </c>
      <c r="G6771" s="67">
        <v>6.6699999999999995E-2</v>
      </c>
      <c r="H6771" s="250">
        <v>7.26</v>
      </c>
      <c r="I6771" s="249">
        <f t="shared" si="2263"/>
        <v>1306.76</v>
      </c>
      <c r="J6771" s="67">
        <f t="shared" si="2264"/>
        <v>6.6699999999999995E-2</v>
      </c>
      <c r="K6771" s="259">
        <f t="shared" si="2265"/>
        <v>7.2634076666666658</v>
      </c>
      <c r="L6771" s="250">
        <f t="shared" si="2257"/>
        <v>0</v>
      </c>
      <c r="M6771" s="19" t="s">
        <v>1260</v>
      </c>
      <c r="O6771" s="32" t="str">
        <f t="shared" si="2266"/>
        <v>E398</v>
      </c>
      <c r="P6771" s="318"/>
      <c r="T6771" s="19" t="s">
        <v>1260</v>
      </c>
    </row>
    <row r="6772" spans="1:20" outlineLevel="2" x14ac:dyDescent="0.25">
      <c r="A6772" t="s">
        <v>541</v>
      </c>
      <c r="B6772" t="str">
        <f t="shared" si="2262"/>
        <v>E3980 GEN Misc Equipment, Sumas-7</v>
      </c>
      <c r="C6772" s="19" t="s">
        <v>1230</v>
      </c>
      <c r="E6772" s="27">
        <v>43312</v>
      </c>
      <c r="F6772" s="249">
        <v>1306.76</v>
      </c>
      <c r="G6772" s="67">
        <v>6.6699999999999995E-2</v>
      </c>
      <c r="H6772" s="250">
        <v>7.26</v>
      </c>
      <c r="I6772" s="249">
        <f t="shared" si="2263"/>
        <v>1306.76</v>
      </c>
      <c r="J6772" s="67">
        <f t="shared" si="2264"/>
        <v>6.6699999999999995E-2</v>
      </c>
      <c r="K6772" s="259">
        <f t="shared" si="2265"/>
        <v>7.2634076666666658</v>
      </c>
      <c r="L6772" s="250">
        <f t="shared" si="2257"/>
        <v>0</v>
      </c>
      <c r="M6772" s="19" t="s">
        <v>1260</v>
      </c>
      <c r="O6772" s="32" t="str">
        <f t="shared" si="2266"/>
        <v>E398</v>
      </c>
      <c r="P6772" s="318"/>
      <c r="T6772" s="19" t="s">
        <v>1260</v>
      </c>
    </row>
    <row r="6773" spans="1:20" outlineLevel="2" x14ac:dyDescent="0.25">
      <c r="A6773" t="s">
        <v>541</v>
      </c>
      <c r="B6773" t="str">
        <f t="shared" si="2262"/>
        <v>E3980 GEN Misc Equipment, Sumas-8</v>
      </c>
      <c r="C6773" s="19" t="s">
        <v>1230</v>
      </c>
      <c r="E6773" s="27">
        <v>43343</v>
      </c>
      <c r="F6773" s="249">
        <v>1306.76</v>
      </c>
      <c r="G6773" s="67">
        <v>6.6699999999999995E-2</v>
      </c>
      <c r="H6773" s="250">
        <v>7.26</v>
      </c>
      <c r="I6773" s="249">
        <f t="shared" si="2263"/>
        <v>1306.76</v>
      </c>
      <c r="J6773" s="67">
        <f t="shared" si="2264"/>
        <v>6.6699999999999995E-2</v>
      </c>
      <c r="K6773" s="259">
        <f t="shared" si="2265"/>
        <v>7.2634076666666658</v>
      </c>
      <c r="L6773" s="250">
        <f t="shared" si="2257"/>
        <v>0</v>
      </c>
      <c r="M6773" s="19" t="s">
        <v>1260</v>
      </c>
      <c r="O6773" s="32" t="str">
        <f t="shared" si="2266"/>
        <v>E398</v>
      </c>
      <c r="P6773" s="318"/>
      <c r="T6773" s="19" t="s">
        <v>1260</v>
      </c>
    </row>
    <row r="6774" spans="1:20" outlineLevel="2" x14ac:dyDescent="0.25">
      <c r="A6774" t="s">
        <v>541</v>
      </c>
      <c r="B6774" t="str">
        <f t="shared" si="2262"/>
        <v>E3980 GEN Misc Equipment, Sumas-9</v>
      </c>
      <c r="C6774" s="19" t="s">
        <v>1230</v>
      </c>
      <c r="E6774" s="27">
        <v>43373</v>
      </c>
      <c r="F6774" s="249">
        <v>1306.76</v>
      </c>
      <c r="G6774" s="67">
        <v>6.6699999999999995E-2</v>
      </c>
      <c r="H6774" s="250">
        <v>7.26</v>
      </c>
      <c r="I6774" s="249">
        <f t="shared" si="2263"/>
        <v>1306.76</v>
      </c>
      <c r="J6774" s="67">
        <f t="shared" si="2264"/>
        <v>6.6699999999999995E-2</v>
      </c>
      <c r="K6774" s="259">
        <f t="shared" si="2265"/>
        <v>7.2634076666666658</v>
      </c>
      <c r="L6774" s="250">
        <f t="shared" si="2257"/>
        <v>0</v>
      </c>
      <c r="M6774" s="19" t="s">
        <v>1260</v>
      </c>
      <c r="O6774" s="32" t="str">
        <f t="shared" si="2266"/>
        <v>E398</v>
      </c>
      <c r="P6774" s="318"/>
      <c r="T6774" s="19" t="s">
        <v>1260</v>
      </c>
    </row>
    <row r="6775" spans="1:20" outlineLevel="2" x14ac:dyDescent="0.25">
      <c r="A6775" t="s">
        <v>541</v>
      </c>
      <c r="B6775" t="str">
        <f t="shared" si="2262"/>
        <v>E3980 GEN Misc Equipment, Sumas-10</v>
      </c>
      <c r="C6775" s="19" t="s">
        <v>1230</v>
      </c>
      <c r="E6775" s="27">
        <v>43404</v>
      </c>
      <c r="F6775" s="249">
        <v>1306.76</v>
      </c>
      <c r="G6775" s="67">
        <v>6.6699999999999995E-2</v>
      </c>
      <c r="H6775" s="250">
        <v>7.26</v>
      </c>
      <c r="I6775" s="249">
        <f t="shared" si="2263"/>
        <v>1306.76</v>
      </c>
      <c r="J6775" s="67">
        <f t="shared" si="2264"/>
        <v>6.6699999999999995E-2</v>
      </c>
      <c r="K6775" s="259">
        <f t="shared" si="2265"/>
        <v>7.2634076666666658</v>
      </c>
      <c r="L6775" s="250">
        <f t="shared" si="2257"/>
        <v>0</v>
      </c>
      <c r="M6775" s="19" t="s">
        <v>1260</v>
      </c>
      <c r="O6775" s="32" t="str">
        <f t="shared" si="2266"/>
        <v>E398</v>
      </c>
      <c r="P6775" s="318"/>
      <c r="T6775" s="19" t="s">
        <v>1260</v>
      </c>
    </row>
    <row r="6776" spans="1:20" outlineLevel="2" x14ac:dyDescent="0.25">
      <c r="A6776" t="s">
        <v>541</v>
      </c>
      <c r="B6776" t="str">
        <f t="shared" si="2262"/>
        <v>E3980 GEN Misc Equipment, Sumas-11</v>
      </c>
      <c r="C6776" s="19" t="s">
        <v>1230</v>
      </c>
      <c r="E6776" s="27">
        <v>43434</v>
      </c>
      <c r="F6776" s="249">
        <v>1306.76</v>
      </c>
      <c r="G6776" s="67">
        <v>6.6699999999999995E-2</v>
      </c>
      <c r="H6776" s="250">
        <v>7.26</v>
      </c>
      <c r="I6776" s="249">
        <f t="shared" si="2263"/>
        <v>1306.76</v>
      </c>
      <c r="J6776" s="67">
        <f t="shared" si="2264"/>
        <v>6.6699999999999995E-2</v>
      </c>
      <c r="K6776" s="259">
        <f t="shared" si="2265"/>
        <v>7.2634076666666658</v>
      </c>
      <c r="L6776" s="250">
        <f t="shared" si="2257"/>
        <v>0</v>
      </c>
      <c r="M6776" s="19" t="s">
        <v>1260</v>
      </c>
      <c r="O6776" s="32" t="str">
        <f t="shared" si="2266"/>
        <v>E398</v>
      </c>
      <c r="P6776" s="318"/>
      <c r="T6776" s="19" t="s">
        <v>1260</v>
      </c>
    </row>
    <row r="6777" spans="1:20" outlineLevel="2" x14ac:dyDescent="0.25">
      <c r="A6777" t="s">
        <v>541</v>
      </c>
      <c r="B6777" t="str">
        <f t="shared" si="2262"/>
        <v>E3980 GEN Misc Equipment, Sumas-12</v>
      </c>
      <c r="C6777" s="19" t="s">
        <v>1230</v>
      </c>
      <c r="E6777" s="27">
        <v>43465</v>
      </c>
      <c r="F6777" s="249">
        <v>1306.76</v>
      </c>
      <c r="G6777" s="67">
        <v>6.6699999999999995E-2</v>
      </c>
      <c r="H6777" s="250">
        <v>7.26</v>
      </c>
      <c r="I6777" s="249">
        <f t="shared" si="2263"/>
        <v>1306.76</v>
      </c>
      <c r="J6777" s="67">
        <f t="shared" si="2264"/>
        <v>6.6699999999999995E-2</v>
      </c>
      <c r="K6777" s="259">
        <f t="shared" si="2265"/>
        <v>7.2634076666666658</v>
      </c>
      <c r="L6777" s="250">
        <f t="shared" si="2257"/>
        <v>0</v>
      </c>
      <c r="M6777" s="19" t="s">
        <v>1260</v>
      </c>
      <c r="O6777" s="32" t="str">
        <f t="shared" si="2266"/>
        <v>E398</v>
      </c>
      <c r="P6777" s="318"/>
      <c r="T6777" s="19" t="s">
        <v>1260</v>
      </c>
    </row>
    <row r="6778" spans="1:20" s="19" customFormat="1" ht="15.75" outlineLevel="1" thickBot="1" x14ac:dyDescent="0.3">
      <c r="A6778" s="28" t="s">
        <v>1144</v>
      </c>
      <c r="C6778" s="20" t="s">
        <v>1237</v>
      </c>
      <c r="E6778" s="104" t="s">
        <v>1266</v>
      </c>
      <c r="F6778" s="29"/>
      <c r="G6778" s="30"/>
      <c r="H6778" s="41">
        <f>SUBTOTAL(9,H6766:H6777)</f>
        <v>87.12</v>
      </c>
      <c r="I6778" s="29"/>
      <c r="J6778" s="30">
        <f t="shared" si="2264"/>
        <v>0</v>
      </c>
      <c r="K6778" s="41">
        <f>SUBTOTAL(9,K6766:K6777)</f>
        <v>87.16089199999999</v>
      </c>
      <c r="L6778" s="41">
        <f t="shared" si="2257"/>
        <v>0.04</v>
      </c>
      <c r="O6778" s="32" t="str">
        <f>LEFT(A6778,5)</f>
        <v>E3980</v>
      </c>
      <c r="P6778" s="318">
        <f>-L6778/2</f>
        <v>-0.02</v>
      </c>
    </row>
    <row r="6779" spans="1:20" ht="15.75" outlineLevel="2" thickTop="1" x14ac:dyDescent="0.25">
      <c r="A6779" t="s">
        <v>542</v>
      </c>
      <c r="B6779" t="str">
        <f t="shared" ref="B6779:B6790" si="2267">CONCATENATE(A6779,"-",MONTH(E6779))</f>
        <v>E3980 GEN Misc Equipment, UBK-1</v>
      </c>
      <c r="C6779" s="19" t="s">
        <v>1230</v>
      </c>
      <c r="E6779" s="27">
        <v>43131</v>
      </c>
      <c r="F6779" s="249">
        <v>1024.92</v>
      </c>
      <c r="G6779" s="67">
        <v>6.6699999999999995E-2</v>
      </c>
      <c r="H6779" s="250">
        <v>5.7</v>
      </c>
      <c r="I6779" s="249">
        <f t="shared" ref="I6779:I6790" si="2268">VLOOKUP(CONCATENATE(A6779,"-12"),$B$6:$F$7816,5,FALSE)</f>
        <v>4921.83</v>
      </c>
      <c r="J6779" s="67">
        <f t="shared" si="2264"/>
        <v>6.6699999999999995E-2</v>
      </c>
      <c r="K6779" s="259">
        <f t="shared" ref="K6779:K6790" si="2269">I6779*J6779/12</f>
        <v>27.357171749999996</v>
      </c>
      <c r="L6779" s="250">
        <f t="shared" si="2257"/>
        <v>21.66</v>
      </c>
      <c r="M6779" s="19" t="s">
        <v>1260</v>
      </c>
      <c r="O6779" s="32" t="str">
        <f t="shared" ref="O6779:O6790" si="2270">LEFT(A6779,4)</f>
        <v>E398</v>
      </c>
      <c r="P6779" s="318"/>
      <c r="T6779" s="19" t="s">
        <v>1260</v>
      </c>
    </row>
    <row r="6780" spans="1:20" outlineLevel="2" x14ac:dyDescent="0.25">
      <c r="A6780" t="s">
        <v>542</v>
      </c>
      <c r="B6780" t="str">
        <f t="shared" si="2267"/>
        <v>E3980 GEN Misc Equipment, UBK-2</v>
      </c>
      <c r="C6780" s="19" t="s">
        <v>1230</v>
      </c>
      <c r="E6780" s="27">
        <v>43159</v>
      </c>
      <c r="F6780" s="249">
        <v>1024.92</v>
      </c>
      <c r="G6780" s="67">
        <v>6.6699999999999995E-2</v>
      </c>
      <c r="H6780" s="250">
        <v>5.7</v>
      </c>
      <c r="I6780" s="249">
        <f t="shared" si="2268"/>
        <v>4921.83</v>
      </c>
      <c r="J6780" s="67">
        <f t="shared" si="2264"/>
        <v>6.6699999999999995E-2</v>
      </c>
      <c r="K6780" s="259">
        <f t="shared" si="2269"/>
        <v>27.357171749999996</v>
      </c>
      <c r="L6780" s="250">
        <f t="shared" si="2257"/>
        <v>21.66</v>
      </c>
      <c r="M6780" s="19" t="s">
        <v>1260</v>
      </c>
      <c r="O6780" s="32" t="str">
        <f t="shared" si="2270"/>
        <v>E398</v>
      </c>
      <c r="P6780" s="318"/>
      <c r="T6780" s="19" t="s">
        <v>1260</v>
      </c>
    </row>
    <row r="6781" spans="1:20" outlineLevel="2" x14ac:dyDescent="0.25">
      <c r="A6781" t="s">
        <v>542</v>
      </c>
      <c r="B6781" t="str">
        <f t="shared" si="2267"/>
        <v>E3980 GEN Misc Equipment, UBK-3</v>
      </c>
      <c r="C6781" s="19" t="s">
        <v>1230</v>
      </c>
      <c r="E6781" s="27">
        <v>43190</v>
      </c>
      <c r="F6781" s="249">
        <v>1024.92</v>
      </c>
      <c r="G6781" s="67">
        <v>6.6699999999999995E-2</v>
      </c>
      <c r="H6781" s="250">
        <v>5.7</v>
      </c>
      <c r="I6781" s="249">
        <f t="shared" si="2268"/>
        <v>4921.83</v>
      </c>
      <c r="J6781" s="67">
        <f t="shared" si="2264"/>
        <v>6.6699999999999995E-2</v>
      </c>
      <c r="K6781" s="259">
        <f t="shared" si="2269"/>
        <v>27.357171749999996</v>
      </c>
      <c r="L6781" s="250">
        <f t="shared" si="2257"/>
        <v>21.66</v>
      </c>
      <c r="M6781" s="19" t="s">
        <v>1260</v>
      </c>
      <c r="O6781" s="32" t="str">
        <f t="shared" si="2270"/>
        <v>E398</v>
      </c>
      <c r="P6781" s="318"/>
      <c r="T6781" s="19" t="s">
        <v>1260</v>
      </c>
    </row>
    <row r="6782" spans="1:20" outlineLevel="2" x14ac:dyDescent="0.25">
      <c r="A6782" t="s">
        <v>542</v>
      </c>
      <c r="B6782" t="str">
        <f t="shared" si="2267"/>
        <v>E3980 GEN Misc Equipment, UBK-4</v>
      </c>
      <c r="C6782" s="19" t="s">
        <v>1230</v>
      </c>
      <c r="E6782" s="27">
        <v>43220</v>
      </c>
      <c r="F6782" s="249">
        <v>1024.92</v>
      </c>
      <c r="G6782" s="67">
        <v>6.6699999999999995E-2</v>
      </c>
      <c r="H6782" s="250">
        <v>5.7</v>
      </c>
      <c r="I6782" s="249">
        <f t="shared" si="2268"/>
        <v>4921.83</v>
      </c>
      <c r="J6782" s="67">
        <f t="shared" si="2264"/>
        <v>6.6699999999999995E-2</v>
      </c>
      <c r="K6782" s="259">
        <f t="shared" si="2269"/>
        <v>27.357171749999996</v>
      </c>
      <c r="L6782" s="250">
        <f t="shared" si="2257"/>
        <v>21.66</v>
      </c>
      <c r="M6782" s="19" t="s">
        <v>1260</v>
      </c>
      <c r="O6782" s="32" t="str">
        <f t="shared" si="2270"/>
        <v>E398</v>
      </c>
      <c r="P6782" s="318"/>
      <c r="T6782" s="19" t="s">
        <v>1260</v>
      </c>
    </row>
    <row r="6783" spans="1:20" outlineLevel="2" x14ac:dyDescent="0.25">
      <c r="A6783" t="s">
        <v>542</v>
      </c>
      <c r="B6783" t="str">
        <f t="shared" si="2267"/>
        <v>E3980 GEN Misc Equipment, UBK-5</v>
      </c>
      <c r="C6783" s="19" t="s">
        <v>1230</v>
      </c>
      <c r="E6783" s="27">
        <v>43251</v>
      </c>
      <c r="F6783" s="249">
        <v>1024.92</v>
      </c>
      <c r="G6783" s="67">
        <v>6.6699999999999995E-2</v>
      </c>
      <c r="H6783" s="250">
        <v>5.7</v>
      </c>
      <c r="I6783" s="249">
        <f t="shared" si="2268"/>
        <v>4921.83</v>
      </c>
      <c r="J6783" s="67">
        <f t="shared" si="2264"/>
        <v>6.6699999999999995E-2</v>
      </c>
      <c r="K6783" s="259">
        <f t="shared" si="2269"/>
        <v>27.357171749999996</v>
      </c>
      <c r="L6783" s="250">
        <f t="shared" si="2257"/>
        <v>21.66</v>
      </c>
      <c r="M6783" s="19" t="s">
        <v>1260</v>
      </c>
      <c r="O6783" s="32" t="str">
        <f t="shared" si="2270"/>
        <v>E398</v>
      </c>
      <c r="P6783" s="318"/>
      <c r="T6783" s="19" t="s">
        <v>1260</v>
      </c>
    </row>
    <row r="6784" spans="1:20" outlineLevel="2" x14ac:dyDescent="0.25">
      <c r="A6784" t="s">
        <v>542</v>
      </c>
      <c r="B6784" t="str">
        <f t="shared" si="2267"/>
        <v>E3980 GEN Misc Equipment, UBK-6</v>
      </c>
      <c r="C6784" s="19" t="s">
        <v>1230</v>
      </c>
      <c r="E6784" s="27">
        <v>43281</v>
      </c>
      <c r="F6784" s="249">
        <v>1024.92</v>
      </c>
      <c r="G6784" s="67">
        <v>6.6699999999999995E-2</v>
      </c>
      <c r="H6784" s="250">
        <v>5.7</v>
      </c>
      <c r="I6784" s="249">
        <f t="shared" si="2268"/>
        <v>4921.83</v>
      </c>
      <c r="J6784" s="67">
        <f t="shared" si="2264"/>
        <v>6.6699999999999995E-2</v>
      </c>
      <c r="K6784" s="259">
        <f t="shared" si="2269"/>
        <v>27.357171749999996</v>
      </c>
      <c r="L6784" s="250">
        <f t="shared" si="2257"/>
        <v>21.66</v>
      </c>
      <c r="M6784" s="19" t="s">
        <v>1260</v>
      </c>
      <c r="O6784" s="32" t="str">
        <f t="shared" si="2270"/>
        <v>E398</v>
      </c>
      <c r="P6784" s="318"/>
      <c r="T6784" s="19" t="s">
        <v>1260</v>
      </c>
    </row>
    <row r="6785" spans="1:20" outlineLevel="2" x14ac:dyDescent="0.25">
      <c r="A6785" t="s">
        <v>542</v>
      </c>
      <c r="B6785" t="str">
        <f t="shared" si="2267"/>
        <v>E3980 GEN Misc Equipment, UBK-7</v>
      </c>
      <c r="C6785" s="19" t="s">
        <v>1230</v>
      </c>
      <c r="E6785" s="27">
        <v>43312</v>
      </c>
      <c r="F6785" s="249">
        <v>4921.83</v>
      </c>
      <c r="G6785" s="67">
        <v>6.6699999999999995E-2</v>
      </c>
      <c r="H6785" s="250">
        <v>27.36</v>
      </c>
      <c r="I6785" s="249">
        <f t="shared" si="2268"/>
        <v>4921.83</v>
      </c>
      <c r="J6785" s="67">
        <f t="shared" si="2264"/>
        <v>6.6699999999999995E-2</v>
      </c>
      <c r="K6785" s="259">
        <f t="shared" si="2269"/>
        <v>27.357171749999996</v>
      </c>
      <c r="L6785" s="250">
        <f t="shared" si="2257"/>
        <v>0</v>
      </c>
      <c r="M6785" s="19" t="s">
        <v>1260</v>
      </c>
      <c r="O6785" s="32" t="str">
        <f t="shared" si="2270"/>
        <v>E398</v>
      </c>
      <c r="P6785" s="318"/>
      <c r="T6785" s="19" t="s">
        <v>1260</v>
      </c>
    </row>
    <row r="6786" spans="1:20" outlineLevel="2" x14ac:dyDescent="0.25">
      <c r="A6786" t="s">
        <v>542</v>
      </c>
      <c r="B6786" t="str">
        <f t="shared" si="2267"/>
        <v>E3980 GEN Misc Equipment, UBK-8</v>
      </c>
      <c r="C6786" s="19" t="s">
        <v>1230</v>
      </c>
      <c r="E6786" s="27">
        <v>43343</v>
      </c>
      <c r="F6786" s="249">
        <v>4921.83</v>
      </c>
      <c r="G6786" s="67">
        <v>6.6699999999999995E-2</v>
      </c>
      <c r="H6786" s="250">
        <v>27.36</v>
      </c>
      <c r="I6786" s="249">
        <f t="shared" si="2268"/>
        <v>4921.83</v>
      </c>
      <c r="J6786" s="67">
        <f t="shared" si="2264"/>
        <v>6.6699999999999995E-2</v>
      </c>
      <c r="K6786" s="259">
        <f t="shared" si="2269"/>
        <v>27.357171749999996</v>
      </c>
      <c r="L6786" s="250">
        <f t="shared" si="2257"/>
        <v>0</v>
      </c>
      <c r="M6786" s="19" t="s">
        <v>1260</v>
      </c>
      <c r="O6786" s="32" t="str">
        <f t="shared" si="2270"/>
        <v>E398</v>
      </c>
      <c r="P6786" s="318"/>
      <c r="T6786" s="19" t="s">
        <v>1260</v>
      </c>
    </row>
    <row r="6787" spans="1:20" outlineLevel="2" x14ac:dyDescent="0.25">
      <c r="A6787" t="s">
        <v>542</v>
      </c>
      <c r="B6787" t="str">
        <f t="shared" si="2267"/>
        <v>E3980 GEN Misc Equipment, UBK-9</v>
      </c>
      <c r="C6787" s="19" t="s">
        <v>1230</v>
      </c>
      <c r="E6787" s="27">
        <v>43373</v>
      </c>
      <c r="F6787" s="249">
        <v>4921.83</v>
      </c>
      <c r="G6787" s="67">
        <v>6.6699999999999995E-2</v>
      </c>
      <c r="H6787" s="250">
        <v>27.36</v>
      </c>
      <c r="I6787" s="249">
        <f t="shared" si="2268"/>
        <v>4921.83</v>
      </c>
      <c r="J6787" s="67">
        <f t="shared" si="2264"/>
        <v>6.6699999999999995E-2</v>
      </c>
      <c r="K6787" s="259">
        <f t="shared" si="2269"/>
        <v>27.357171749999996</v>
      </c>
      <c r="L6787" s="250">
        <f t="shared" si="2257"/>
        <v>0</v>
      </c>
      <c r="M6787" s="19" t="s">
        <v>1260</v>
      </c>
      <c r="O6787" s="32" t="str">
        <f t="shared" si="2270"/>
        <v>E398</v>
      </c>
      <c r="P6787" s="318"/>
      <c r="T6787" s="19" t="s">
        <v>1260</v>
      </c>
    </row>
    <row r="6788" spans="1:20" outlineLevel="2" x14ac:dyDescent="0.25">
      <c r="A6788" t="s">
        <v>542</v>
      </c>
      <c r="B6788" t="str">
        <f t="shared" si="2267"/>
        <v>E3980 GEN Misc Equipment, UBK-10</v>
      </c>
      <c r="C6788" s="19" t="s">
        <v>1230</v>
      </c>
      <c r="E6788" s="27">
        <v>43404</v>
      </c>
      <c r="F6788" s="249">
        <v>4921.83</v>
      </c>
      <c r="G6788" s="67">
        <v>6.6699999999999995E-2</v>
      </c>
      <c r="H6788" s="250">
        <v>27.36</v>
      </c>
      <c r="I6788" s="249">
        <f t="shared" si="2268"/>
        <v>4921.83</v>
      </c>
      <c r="J6788" s="67">
        <f t="shared" si="2264"/>
        <v>6.6699999999999995E-2</v>
      </c>
      <c r="K6788" s="259">
        <f t="shared" si="2269"/>
        <v>27.357171749999996</v>
      </c>
      <c r="L6788" s="250">
        <f t="shared" si="2257"/>
        <v>0</v>
      </c>
      <c r="M6788" s="19" t="s">
        <v>1260</v>
      </c>
      <c r="O6788" s="32" t="str">
        <f t="shared" si="2270"/>
        <v>E398</v>
      </c>
      <c r="P6788" s="318"/>
      <c r="T6788" s="19" t="s">
        <v>1260</v>
      </c>
    </row>
    <row r="6789" spans="1:20" outlineLevel="2" x14ac:dyDescent="0.25">
      <c r="A6789" t="s">
        <v>542</v>
      </c>
      <c r="B6789" t="str">
        <f t="shared" si="2267"/>
        <v>E3980 GEN Misc Equipment, UBK-11</v>
      </c>
      <c r="C6789" s="19" t="s">
        <v>1230</v>
      </c>
      <c r="E6789" s="27">
        <v>43434</v>
      </c>
      <c r="F6789" s="249">
        <v>4921.83</v>
      </c>
      <c r="G6789" s="67">
        <v>6.6699999999999995E-2</v>
      </c>
      <c r="H6789" s="250">
        <v>27.36</v>
      </c>
      <c r="I6789" s="249">
        <f t="shared" si="2268"/>
        <v>4921.83</v>
      </c>
      <c r="J6789" s="67">
        <f t="shared" si="2264"/>
        <v>6.6699999999999995E-2</v>
      </c>
      <c r="K6789" s="259">
        <f t="shared" si="2269"/>
        <v>27.357171749999996</v>
      </c>
      <c r="L6789" s="250">
        <f t="shared" si="2257"/>
        <v>0</v>
      </c>
      <c r="M6789" s="19" t="s">
        <v>1260</v>
      </c>
      <c r="O6789" s="32" t="str">
        <f t="shared" si="2270"/>
        <v>E398</v>
      </c>
      <c r="P6789" s="318"/>
      <c r="T6789" s="19" t="s">
        <v>1260</v>
      </c>
    </row>
    <row r="6790" spans="1:20" outlineLevel="2" x14ac:dyDescent="0.25">
      <c r="A6790" t="s">
        <v>542</v>
      </c>
      <c r="B6790" t="str">
        <f t="shared" si="2267"/>
        <v>E3980 GEN Misc Equipment, UBK-12</v>
      </c>
      <c r="C6790" s="19" t="s">
        <v>1230</v>
      </c>
      <c r="E6790" s="27">
        <v>43465</v>
      </c>
      <c r="F6790" s="249">
        <v>4921.83</v>
      </c>
      <c r="G6790" s="67">
        <v>6.6699999999999995E-2</v>
      </c>
      <c r="H6790" s="250">
        <v>27.36</v>
      </c>
      <c r="I6790" s="249">
        <f t="shared" si="2268"/>
        <v>4921.83</v>
      </c>
      <c r="J6790" s="67">
        <f t="shared" si="2264"/>
        <v>6.6699999999999995E-2</v>
      </c>
      <c r="K6790" s="259">
        <f t="shared" si="2269"/>
        <v>27.357171749999996</v>
      </c>
      <c r="L6790" s="250">
        <f t="shared" si="2257"/>
        <v>0</v>
      </c>
      <c r="M6790" s="19" t="s">
        <v>1260</v>
      </c>
      <c r="O6790" s="32" t="str">
        <f t="shared" si="2270"/>
        <v>E398</v>
      </c>
      <c r="P6790" s="318"/>
      <c r="T6790" s="19" t="s">
        <v>1260</v>
      </c>
    </row>
    <row r="6791" spans="1:20" s="19" customFormat="1" ht="15.75" outlineLevel="1" thickBot="1" x14ac:dyDescent="0.3">
      <c r="A6791" s="28" t="s">
        <v>1145</v>
      </c>
      <c r="C6791" s="20" t="s">
        <v>1237</v>
      </c>
      <c r="E6791" s="104" t="s">
        <v>1266</v>
      </c>
      <c r="F6791" s="29"/>
      <c r="G6791" s="30"/>
      <c r="H6791" s="41">
        <f>SUBTOTAL(9,H6779:H6790)</f>
        <v>198.36</v>
      </c>
      <c r="I6791" s="29"/>
      <c r="J6791" s="30">
        <f t="shared" si="2264"/>
        <v>0</v>
      </c>
      <c r="K6791" s="41">
        <f>SUBTOTAL(9,K6779:K6790)</f>
        <v>328.28606100000002</v>
      </c>
      <c r="L6791" s="41">
        <f t="shared" si="2257"/>
        <v>129.93</v>
      </c>
      <c r="O6791" s="32" t="str">
        <f>LEFT(A6791,5)</f>
        <v>E3980</v>
      </c>
      <c r="P6791" s="318">
        <f>-L6791/2</f>
        <v>-64.965000000000003</v>
      </c>
    </row>
    <row r="6792" spans="1:20" ht="15.75" outlineLevel="2" thickTop="1" x14ac:dyDescent="0.25">
      <c r="A6792" s="24" t="s">
        <v>543</v>
      </c>
      <c r="B6792" s="24" t="str">
        <f t="shared" ref="B6792:B6803" si="2271">CONCATENATE(A6792,"-",MONTH(E6792))</f>
        <v>G302 INT Franchises &amp; Consents-1</v>
      </c>
      <c r="C6792" s="24" t="s">
        <v>1568</v>
      </c>
      <c r="D6792" s="24"/>
      <c r="E6792" s="43">
        <v>43131</v>
      </c>
      <c r="F6792" s="246">
        <v>277783.26</v>
      </c>
      <c r="G6792" s="247">
        <v>0</v>
      </c>
      <c r="H6792" s="248">
        <v>3200.57</v>
      </c>
      <c r="I6792" s="246"/>
      <c r="J6792" s="247">
        <f t="shared" si="2264"/>
        <v>0</v>
      </c>
      <c r="K6792" s="258">
        <f t="shared" ref="K6792:K6803" si="2272">VLOOKUP(CONCATENATE(A6792,"-12"),B$7:H$7819,7,0)</f>
        <v>3145.44</v>
      </c>
      <c r="L6792" s="248">
        <f t="shared" si="2257"/>
        <v>-55.13</v>
      </c>
      <c r="M6792" s="19" t="s">
        <v>0</v>
      </c>
      <c r="O6792" s="32" t="str">
        <f t="shared" ref="O6792:O6803" si="2273">LEFT(A6792,4)</f>
        <v>G302</v>
      </c>
      <c r="P6792" s="318"/>
      <c r="T6792" s="19" t="s">
        <v>0</v>
      </c>
    </row>
    <row r="6793" spans="1:20" outlineLevel="2" x14ac:dyDescent="0.25">
      <c r="A6793" s="24" t="s">
        <v>543</v>
      </c>
      <c r="B6793" s="24" t="str">
        <f t="shared" si="2271"/>
        <v>G302 INT Franchises &amp; Consents-2</v>
      </c>
      <c r="C6793" s="24" t="s">
        <v>1568</v>
      </c>
      <c r="D6793" s="24"/>
      <c r="E6793" s="43">
        <v>43159</v>
      </c>
      <c r="F6793" s="246">
        <v>274582.69</v>
      </c>
      <c r="G6793" s="247">
        <v>0</v>
      </c>
      <c r="H6793" s="248">
        <v>3200.54</v>
      </c>
      <c r="I6793" s="246"/>
      <c r="J6793" s="247">
        <f t="shared" si="2264"/>
        <v>0</v>
      </c>
      <c r="K6793" s="258">
        <f t="shared" si="2272"/>
        <v>3145.44</v>
      </c>
      <c r="L6793" s="248">
        <f t="shared" si="2257"/>
        <v>-55.1</v>
      </c>
      <c r="M6793" s="19" t="s">
        <v>0</v>
      </c>
      <c r="O6793" s="32" t="str">
        <f t="shared" si="2273"/>
        <v>G302</v>
      </c>
      <c r="P6793" s="318"/>
      <c r="T6793" s="19" t="s">
        <v>0</v>
      </c>
    </row>
    <row r="6794" spans="1:20" outlineLevel="2" x14ac:dyDescent="0.25">
      <c r="A6794" s="24" t="s">
        <v>543</v>
      </c>
      <c r="B6794" s="24" t="str">
        <f t="shared" si="2271"/>
        <v>G302 INT Franchises &amp; Consents-3</v>
      </c>
      <c r="C6794" s="24" t="s">
        <v>1568</v>
      </c>
      <c r="D6794" s="24"/>
      <c r="E6794" s="43">
        <v>43190</v>
      </c>
      <c r="F6794" s="246">
        <v>271382.15000000002</v>
      </c>
      <c r="G6794" s="247">
        <v>0</v>
      </c>
      <c r="H6794" s="248">
        <v>3200.57</v>
      </c>
      <c r="I6794" s="246"/>
      <c r="J6794" s="247">
        <f t="shared" si="2264"/>
        <v>0</v>
      </c>
      <c r="K6794" s="258">
        <f t="shared" si="2272"/>
        <v>3145.44</v>
      </c>
      <c r="L6794" s="248">
        <f t="shared" si="2257"/>
        <v>-55.13</v>
      </c>
      <c r="M6794" s="19" t="s">
        <v>0</v>
      </c>
      <c r="O6794" s="32" t="str">
        <f t="shared" si="2273"/>
        <v>G302</v>
      </c>
      <c r="P6794" s="318"/>
      <c r="T6794" s="19" t="s">
        <v>0</v>
      </c>
    </row>
    <row r="6795" spans="1:20" outlineLevel="2" x14ac:dyDescent="0.25">
      <c r="A6795" s="24" t="s">
        <v>543</v>
      </c>
      <c r="B6795" s="24" t="str">
        <f t="shared" si="2271"/>
        <v>G302 INT Franchises &amp; Consents-4</v>
      </c>
      <c r="C6795" s="24" t="s">
        <v>1568</v>
      </c>
      <c r="D6795" s="24"/>
      <c r="E6795" s="43">
        <v>43220</v>
      </c>
      <c r="F6795" s="246">
        <v>268181.58</v>
      </c>
      <c r="G6795" s="247">
        <v>0</v>
      </c>
      <c r="H6795" s="248">
        <v>3200.54</v>
      </c>
      <c r="I6795" s="246"/>
      <c r="J6795" s="247">
        <f t="shared" si="2264"/>
        <v>0</v>
      </c>
      <c r="K6795" s="258">
        <f t="shared" si="2272"/>
        <v>3145.44</v>
      </c>
      <c r="L6795" s="248">
        <f t="shared" si="2257"/>
        <v>-55.1</v>
      </c>
      <c r="M6795" s="19" t="s">
        <v>0</v>
      </c>
      <c r="O6795" s="32" t="str">
        <f t="shared" si="2273"/>
        <v>G302</v>
      </c>
      <c r="P6795" s="318"/>
      <c r="T6795" s="19" t="s">
        <v>0</v>
      </c>
    </row>
    <row r="6796" spans="1:20" outlineLevel="2" x14ac:dyDescent="0.25">
      <c r="A6796" s="24" t="s">
        <v>543</v>
      </c>
      <c r="B6796" s="24" t="str">
        <f t="shared" si="2271"/>
        <v>G302 INT Franchises &amp; Consents-5</v>
      </c>
      <c r="C6796" s="24" t="s">
        <v>1568</v>
      </c>
      <c r="D6796" s="24"/>
      <c r="E6796" s="43">
        <v>43251</v>
      </c>
      <c r="F6796" s="246">
        <v>264981.03999999998</v>
      </c>
      <c r="G6796" s="247">
        <v>0</v>
      </c>
      <c r="H6796" s="248">
        <v>3200.57</v>
      </c>
      <c r="I6796" s="246"/>
      <c r="J6796" s="247">
        <f t="shared" si="2264"/>
        <v>0</v>
      </c>
      <c r="K6796" s="258">
        <f t="shared" si="2272"/>
        <v>3145.44</v>
      </c>
      <c r="L6796" s="248">
        <f t="shared" si="2257"/>
        <v>-55.13</v>
      </c>
      <c r="M6796" s="19" t="s">
        <v>0</v>
      </c>
      <c r="O6796" s="32" t="str">
        <f t="shared" si="2273"/>
        <v>G302</v>
      </c>
      <c r="P6796" s="318"/>
      <c r="T6796" s="19" t="s">
        <v>0</v>
      </c>
    </row>
    <row r="6797" spans="1:20" outlineLevel="2" x14ac:dyDescent="0.25">
      <c r="A6797" s="24" t="s">
        <v>543</v>
      </c>
      <c r="B6797" s="24" t="str">
        <f t="shared" si="2271"/>
        <v>G302 INT Franchises &amp; Consents-6</v>
      </c>
      <c r="C6797" s="24" t="s">
        <v>1568</v>
      </c>
      <c r="D6797" s="24"/>
      <c r="E6797" s="43">
        <v>43281</v>
      </c>
      <c r="F6797" s="246">
        <v>261780.47</v>
      </c>
      <c r="G6797" s="247">
        <v>0</v>
      </c>
      <c r="H6797" s="248">
        <v>3200.52</v>
      </c>
      <c r="I6797" s="246"/>
      <c r="J6797" s="247">
        <f t="shared" si="2264"/>
        <v>0</v>
      </c>
      <c r="K6797" s="258">
        <f t="shared" si="2272"/>
        <v>3145.44</v>
      </c>
      <c r="L6797" s="248">
        <f t="shared" si="2257"/>
        <v>-55.08</v>
      </c>
      <c r="M6797" s="19" t="s">
        <v>0</v>
      </c>
      <c r="O6797" s="32" t="str">
        <f t="shared" si="2273"/>
        <v>G302</v>
      </c>
      <c r="P6797" s="318"/>
      <c r="T6797" s="19" t="s">
        <v>0</v>
      </c>
    </row>
    <row r="6798" spans="1:20" outlineLevel="2" x14ac:dyDescent="0.25">
      <c r="A6798" s="24" t="s">
        <v>543</v>
      </c>
      <c r="B6798" s="24" t="str">
        <f t="shared" si="2271"/>
        <v>G302 INT Franchises &amp; Consents-7</v>
      </c>
      <c r="C6798" s="24" t="s">
        <v>1568</v>
      </c>
      <c r="D6798" s="24"/>
      <c r="E6798" s="43">
        <v>43312</v>
      </c>
      <c r="F6798" s="246">
        <v>258579.95</v>
      </c>
      <c r="G6798" s="247">
        <v>0</v>
      </c>
      <c r="H6798" s="248">
        <v>3200.57</v>
      </c>
      <c r="I6798" s="246"/>
      <c r="J6798" s="247">
        <f t="shared" si="2264"/>
        <v>0</v>
      </c>
      <c r="K6798" s="258">
        <f t="shared" si="2272"/>
        <v>3145.44</v>
      </c>
      <c r="L6798" s="248">
        <f t="shared" si="2257"/>
        <v>-55.13</v>
      </c>
      <c r="M6798" s="19" t="s">
        <v>0</v>
      </c>
      <c r="O6798" s="32" t="str">
        <f t="shared" si="2273"/>
        <v>G302</v>
      </c>
      <c r="P6798" s="318"/>
      <c r="T6798" s="19" t="s">
        <v>0</v>
      </c>
    </row>
    <row r="6799" spans="1:20" outlineLevel="2" x14ac:dyDescent="0.25">
      <c r="A6799" s="24" t="s">
        <v>543</v>
      </c>
      <c r="B6799" s="24" t="str">
        <f t="shared" si="2271"/>
        <v>G302 INT Franchises &amp; Consents-8</v>
      </c>
      <c r="C6799" s="24" t="s">
        <v>1568</v>
      </c>
      <c r="D6799" s="24"/>
      <c r="E6799" s="43">
        <v>43343</v>
      </c>
      <c r="F6799" s="246">
        <v>255379.38</v>
      </c>
      <c r="G6799" s="247">
        <v>0</v>
      </c>
      <c r="H6799" s="248">
        <v>3200.54</v>
      </c>
      <c r="I6799" s="246"/>
      <c r="J6799" s="247">
        <f t="shared" si="2264"/>
        <v>0</v>
      </c>
      <c r="K6799" s="258">
        <f t="shared" si="2272"/>
        <v>3145.44</v>
      </c>
      <c r="L6799" s="248">
        <f t="shared" si="2257"/>
        <v>-55.1</v>
      </c>
      <c r="M6799" s="19" t="s">
        <v>0</v>
      </c>
      <c r="O6799" s="32" t="str">
        <f t="shared" si="2273"/>
        <v>G302</v>
      </c>
      <c r="P6799" s="318"/>
      <c r="T6799" s="19" t="s">
        <v>0</v>
      </c>
    </row>
    <row r="6800" spans="1:20" outlineLevel="2" x14ac:dyDescent="0.25">
      <c r="A6800" s="24" t="s">
        <v>543</v>
      </c>
      <c r="B6800" s="24" t="str">
        <f t="shared" si="2271"/>
        <v>G302 INT Franchises &amp; Consents-9</v>
      </c>
      <c r="C6800" s="24" t="s">
        <v>1568</v>
      </c>
      <c r="D6800" s="24"/>
      <c r="E6800" s="43">
        <v>43373</v>
      </c>
      <c r="F6800" s="246">
        <v>252178.84</v>
      </c>
      <c r="G6800" s="247">
        <v>0</v>
      </c>
      <c r="H6800" s="248">
        <v>3200.57</v>
      </c>
      <c r="I6800" s="246"/>
      <c r="J6800" s="247">
        <f t="shared" si="2264"/>
        <v>0</v>
      </c>
      <c r="K6800" s="258">
        <f t="shared" si="2272"/>
        <v>3145.44</v>
      </c>
      <c r="L6800" s="248">
        <f t="shared" si="2257"/>
        <v>-55.13</v>
      </c>
      <c r="M6800" s="19" t="s">
        <v>0</v>
      </c>
      <c r="O6800" s="32" t="str">
        <f t="shared" si="2273"/>
        <v>G302</v>
      </c>
      <c r="P6800" s="318"/>
      <c r="T6800" s="19" t="s">
        <v>0</v>
      </c>
    </row>
    <row r="6801" spans="1:20" outlineLevel="2" x14ac:dyDescent="0.25">
      <c r="A6801" s="24" t="s">
        <v>543</v>
      </c>
      <c r="B6801" s="24" t="str">
        <f t="shared" si="2271"/>
        <v>G302 INT Franchises &amp; Consents-10</v>
      </c>
      <c r="C6801" s="24" t="s">
        <v>1568</v>
      </c>
      <c r="D6801" s="24"/>
      <c r="E6801" s="43">
        <v>43404</v>
      </c>
      <c r="F6801" s="246">
        <v>248978.27</v>
      </c>
      <c r="G6801" s="247">
        <v>0</v>
      </c>
      <c r="H6801" s="248">
        <v>3200.53</v>
      </c>
      <c r="I6801" s="246"/>
      <c r="J6801" s="247">
        <f t="shared" si="2264"/>
        <v>0</v>
      </c>
      <c r="K6801" s="258">
        <f t="shared" si="2272"/>
        <v>3145.44</v>
      </c>
      <c r="L6801" s="248">
        <f t="shared" si="2257"/>
        <v>-55.09</v>
      </c>
      <c r="M6801" s="19" t="s">
        <v>0</v>
      </c>
      <c r="O6801" s="32" t="str">
        <f t="shared" si="2273"/>
        <v>G302</v>
      </c>
      <c r="P6801" s="318"/>
      <c r="T6801" s="19" t="s">
        <v>0</v>
      </c>
    </row>
    <row r="6802" spans="1:20" outlineLevel="2" x14ac:dyDescent="0.25">
      <c r="A6802" s="24" t="s">
        <v>543</v>
      </c>
      <c r="B6802" s="24" t="str">
        <f t="shared" si="2271"/>
        <v>G302 INT Franchises &amp; Consents-11</v>
      </c>
      <c r="C6802" s="24" t="s">
        <v>1568</v>
      </c>
      <c r="D6802" s="24"/>
      <c r="E6802" s="43">
        <v>43434</v>
      </c>
      <c r="F6802" s="246">
        <v>245777.74</v>
      </c>
      <c r="G6802" s="247">
        <v>0</v>
      </c>
      <c r="H6802" s="248">
        <v>3200.58</v>
      </c>
      <c r="I6802" s="246"/>
      <c r="J6802" s="247">
        <f t="shared" si="2264"/>
        <v>0</v>
      </c>
      <c r="K6802" s="258">
        <f t="shared" si="2272"/>
        <v>3145.44</v>
      </c>
      <c r="L6802" s="248">
        <f t="shared" si="2257"/>
        <v>-55.14</v>
      </c>
      <c r="M6802" s="19" t="s">
        <v>0</v>
      </c>
      <c r="O6802" s="32" t="str">
        <f t="shared" si="2273"/>
        <v>G302</v>
      </c>
      <c r="P6802" s="318"/>
      <c r="T6802" s="19" t="s">
        <v>0</v>
      </c>
    </row>
    <row r="6803" spans="1:20" outlineLevel="2" x14ac:dyDescent="0.25">
      <c r="A6803" s="24" t="s">
        <v>543</v>
      </c>
      <c r="B6803" s="24" t="str">
        <f t="shared" si="2271"/>
        <v>G302 INT Franchises &amp; Consents-12</v>
      </c>
      <c r="C6803" s="24" t="s">
        <v>1568</v>
      </c>
      <c r="D6803" s="24"/>
      <c r="E6803" s="43">
        <v>43465</v>
      </c>
      <c r="F6803" s="246">
        <v>242577.16</v>
      </c>
      <c r="G6803" s="247">
        <v>0</v>
      </c>
      <c r="H6803" s="248">
        <v>3145.44</v>
      </c>
      <c r="I6803" s="246"/>
      <c r="J6803" s="247">
        <f t="shared" si="2264"/>
        <v>0</v>
      </c>
      <c r="K6803" s="258">
        <f t="shared" si="2272"/>
        <v>3145.44</v>
      </c>
      <c r="L6803" s="248">
        <f t="shared" si="2257"/>
        <v>0</v>
      </c>
      <c r="M6803" s="19" t="s">
        <v>0</v>
      </c>
      <c r="O6803" s="32" t="str">
        <f t="shared" si="2273"/>
        <v>G302</v>
      </c>
      <c r="P6803" s="318"/>
      <c r="T6803" s="19" t="s">
        <v>0</v>
      </c>
    </row>
    <row r="6804" spans="1:20" s="19" customFormat="1" ht="15.75" outlineLevel="1" thickBot="1" x14ac:dyDescent="0.3">
      <c r="A6804" s="28" t="s">
        <v>1146</v>
      </c>
      <c r="C6804" s="20" t="s">
        <v>1238</v>
      </c>
      <c r="E6804" s="104" t="s">
        <v>1266</v>
      </c>
      <c r="F6804" s="29"/>
      <c r="G6804" s="30"/>
      <c r="H6804" s="41">
        <f>SUBTOTAL(9,H6792:H6803)</f>
        <v>38351.54</v>
      </c>
      <c r="I6804" s="29"/>
      <c r="J6804" s="30">
        <f t="shared" si="2264"/>
        <v>0</v>
      </c>
      <c r="K6804" s="41">
        <f>SUBTOTAL(9,K6792:K6803)</f>
        <v>37745.279999999999</v>
      </c>
      <c r="L6804" s="41">
        <f t="shared" ref="L6804:L6867" si="2274">ROUND(K6804-H6804,2)</f>
        <v>-606.26</v>
      </c>
      <c r="O6804" s="32" t="str">
        <f>LEFT(A6804,5)</f>
        <v xml:space="preserve">G302 </v>
      </c>
      <c r="P6804" s="318">
        <f>-L6804/2</f>
        <v>303.13</v>
      </c>
    </row>
    <row r="6805" spans="1:20" ht="15.75" outlineLevel="2" thickTop="1" x14ac:dyDescent="0.25">
      <c r="A6805" s="24" t="s">
        <v>544</v>
      </c>
      <c r="B6805" s="24" t="str">
        <f t="shared" ref="B6805:B6816" si="2275">CONCATENATE(A6805,"-",MONTH(E6805))</f>
        <v>G303 INT Misc Intangible Plant-1</v>
      </c>
      <c r="C6805" s="24" t="s">
        <v>1568</v>
      </c>
      <c r="D6805" s="24"/>
      <c r="E6805" s="43">
        <v>43131</v>
      </c>
      <c r="F6805" s="246">
        <v>16740147.869999999</v>
      </c>
      <c r="G6805" s="247">
        <v>0</v>
      </c>
      <c r="H6805" s="248">
        <v>269807.09999999998</v>
      </c>
      <c r="I6805" s="246"/>
      <c r="J6805" s="247">
        <f t="shared" si="2264"/>
        <v>0</v>
      </c>
      <c r="K6805" s="258">
        <f t="shared" ref="K6805:K6816" si="2276">VLOOKUP(CONCATENATE(A6805,"-12"),B$7:H$7819,7,0)</f>
        <v>283697.71999999997</v>
      </c>
      <c r="L6805" s="248">
        <f t="shared" si="2274"/>
        <v>13890.62</v>
      </c>
      <c r="M6805" s="19" t="s">
        <v>0</v>
      </c>
      <c r="O6805" s="32" t="str">
        <f t="shared" ref="O6805:O6816" si="2277">LEFT(A6805,4)</f>
        <v>G303</v>
      </c>
      <c r="P6805" s="318"/>
      <c r="T6805" s="19" t="s">
        <v>0</v>
      </c>
    </row>
    <row r="6806" spans="1:20" outlineLevel="2" x14ac:dyDescent="0.25">
      <c r="A6806" s="24" t="s">
        <v>544</v>
      </c>
      <c r="B6806" s="24" t="str">
        <f t="shared" si="2275"/>
        <v>G303 INT Misc Intangible Plant-2</v>
      </c>
      <c r="C6806" s="24" t="s">
        <v>1568</v>
      </c>
      <c r="D6806" s="24"/>
      <c r="E6806" s="43">
        <v>43159</v>
      </c>
      <c r="F6806" s="246">
        <v>16485055.220000001</v>
      </c>
      <c r="G6806" s="247">
        <v>0</v>
      </c>
      <c r="H6806" s="248">
        <v>270052.36</v>
      </c>
      <c r="I6806" s="246"/>
      <c r="J6806" s="247">
        <f t="shared" si="2264"/>
        <v>0</v>
      </c>
      <c r="K6806" s="258">
        <f t="shared" si="2276"/>
        <v>283697.71999999997</v>
      </c>
      <c r="L6806" s="248">
        <f t="shared" si="2274"/>
        <v>13645.36</v>
      </c>
      <c r="M6806" s="19" t="s">
        <v>0</v>
      </c>
      <c r="O6806" s="32" t="str">
        <f t="shared" si="2277"/>
        <v>G303</v>
      </c>
      <c r="P6806" s="318"/>
      <c r="T6806" s="19" t="s">
        <v>0</v>
      </c>
    </row>
    <row r="6807" spans="1:20" outlineLevel="2" x14ac:dyDescent="0.25">
      <c r="A6807" s="24" t="s">
        <v>544</v>
      </c>
      <c r="B6807" s="24" t="str">
        <f t="shared" si="2275"/>
        <v>G303 INT Misc Intangible Plant-3</v>
      </c>
      <c r="C6807" s="24" t="s">
        <v>1568</v>
      </c>
      <c r="D6807" s="24"/>
      <c r="E6807" s="43">
        <v>43190</v>
      </c>
      <c r="F6807" s="246">
        <v>16215002.859999999</v>
      </c>
      <c r="G6807" s="247">
        <v>0</v>
      </c>
      <c r="H6807" s="248">
        <v>270052.37</v>
      </c>
      <c r="I6807" s="246"/>
      <c r="J6807" s="247">
        <f t="shared" si="2264"/>
        <v>0</v>
      </c>
      <c r="K6807" s="258">
        <f t="shared" si="2276"/>
        <v>283697.71999999997</v>
      </c>
      <c r="L6807" s="248">
        <f t="shared" si="2274"/>
        <v>13645.35</v>
      </c>
      <c r="M6807" s="19" t="s">
        <v>0</v>
      </c>
      <c r="O6807" s="32" t="str">
        <f t="shared" si="2277"/>
        <v>G303</v>
      </c>
      <c r="P6807" s="318"/>
      <c r="T6807" s="19" t="s">
        <v>0</v>
      </c>
    </row>
    <row r="6808" spans="1:20" outlineLevel="2" x14ac:dyDescent="0.25">
      <c r="A6808" s="24" t="s">
        <v>544</v>
      </c>
      <c r="B6808" s="24" t="str">
        <f t="shared" si="2275"/>
        <v>G303 INT Misc Intangible Plant-4</v>
      </c>
      <c r="C6808" s="24" t="s">
        <v>1568</v>
      </c>
      <c r="D6808" s="24"/>
      <c r="E6808" s="43">
        <v>43220</v>
      </c>
      <c r="F6808" s="246">
        <v>15944950.49</v>
      </c>
      <c r="G6808" s="247">
        <v>0</v>
      </c>
      <c r="H6808" s="248">
        <v>270052.36</v>
      </c>
      <c r="I6808" s="246"/>
      <c r="J6808" s="247">
        <f t="shared" si="2264"/>
        <v>0</v>
      </c>
      <c r="K6808" s="258">
        <f t="shared" si="2276"/>
        <v>283697.71999999997</v>
      </c>
      <c r="L6808" s="248">
        <f t="shared" si="2274"/>
        <v>13645.36</v>
      </c>
      <c r="M6808" s="19" t="s">
        <v>0</v>
      </c>
      <c r="O6808" s="32" t="str">
        <f t="shared" si="2277"/>
        <v>G303</v>
      </c>
      <c r="P6808" s="318"/>
      <c r="T6808" s="19" t="s">
        <v>0</v>
      </c>
    </row>
    <row r="6809" spans="1:20" outlineLevel="2" x14ac:dyDescent="0.25">
      <c r="A6809" s="24" t="s">
        <v>544</v>
      </c>
      <c r="B6809" s="24" t="str">
        <f t="shared" si="2275"/>
        <v>G303 INT Misc Intangible Plant-5</v>
      </c>
      <c r="C6809" s="24" t="s">
        <v>1568</v>
      </c>
      <c r="D6809" s="24"/>
      <c r="E6809" s="43">
        <v>43251</v>
      </c>
      <c r="F6809" s="246">
        <v>15674898.130000001</v>
      </c>
      <c r="G6809" s="247">
        <v>0</v>
      </c>
      <c r="H6809" s="248">
        <v>270052.34000000003</v>
      </c>
      <c r="I6809" s="246"/>
      <c r="J6809" s="247">
        <f t="shared" si="2264"/>
        <v>0</v>
      </c>
      <c r="K6809" s="258">
        <f t="shared" si="2276"/>
        <v>283697.71999999997</v>
      </c>
      <c r="L6809" s="248">
        <f t="shared" si="2274"/>
        <v>13645.38</v>
      </c>
      <c r="M6809" s="19" t="s">
        <v>0</v>
      </c>
      <c r="O6809" s="32" t="str">
        <f t="shared" si="2277"/>
        <v>G303</v>
      </c>
      <c r="P6809" s="318"/>
      <c r="T6809" s="19" t="s">
        <v>0</v>
      </c>
    </row>
    <row r="6810" spans="1:20" outlineLevel="2" x14ac:dyDescent="0.25">
      <c r="A6810" s="24" t="s">
        <v>544</v>
      </c>
      <c r="B6810" s="24" t="str">
        <f t="shared" si="2275"/>
        <v>G303 INT Misc Intangible Plant-6</v>
      </c>
      <c r="C6810" s="24" t="s">
        <v>1568</v>
      </c>
      <c r="D6810" s="24"/>
      <c r="E6810" s="43">
        <v>43281</v>
      </c>
      <c r="F6810" s="246">
        <v>15404845.789999999</v>
      </c>
      <c r="G6810" s="247">
        <v>0</v>
      </c>
      <c r="H6810" s="248">
        <v>270052.3</v>
      </c>
      <c r="I6810" s="246"/>
      <c r="J6810" s="247">
        <f t="shared" si="2264"/>
        <v>0</v>
      </c>
      <c r="K6810" s="258">
        <f t="shared" si="2276"/>
        <v>283697.71999999997</v>
      </c>
      <c r="L6810" s="248">
        <f t="shared" si="2274"/>
        <v>13645.42</v>
      </c>
      <c r="M6810" s="19" t="s">
        <v>0</v>
      </c>
      <c r="O6810" s="32" t="str">
        <f t="shared" si="2277"/>
        <v>G303</v>
      </c>
      <c r="P6810" s="318"/>
      <c r="T6810" s="19" t="s">
        <v>0</v>
      </c>
    </row>
    <row r="6811" spans="1:20" outlineLevel="2" x14ac:dyDescent="0.25">
      <c r="A6811" s="24" t="s">
        <v>544</v>
      </c>
      <c r="B6811" s="24" t="str">
        <f t="shared" si="2275"/>
        <v>G303 INT Misc Intangible Plant-7</v>
      </c>
      <c r="C6811" s="24" t="s">
        <v>1568</v>
      </c>
      <c r="D6811" s="24"/>
      <c r="E6811" s="43">
        <v>43312</v>
      </c>
      <c r="F6811" s="246">
        <v>15134793.49</v>
      </c>
      <c r="G6811" s="247">
        <v>0</v>
      </c>
      <c r="H6811" s="248">
        <v>270052.34999999998</v>
      </c>
      <c r="I6811" s="246"/>
      <c r="J6811" s="247">
        <f t="shared" si="2264"/>
        <v>0</v>
      </c>
      <c r="K6811" s="258">
        <f t="shared" si="2276"/>
        <v>283697.71999999997</v>
      </c>
      <c r="L6811" s="248">
        <f t="shared" si="2274"/>
        <v>13645.37</v>
      </c>
      <c r="M6811" s="19" t="s">
        <v>0</v>
      </c>
      <c r="O6811" s="32" t="str">
        <f t="shared" si="2277"/>
        <v>G303</v>
      </c>
      <c r="P6811" s="318"/>
      <c r="T6811" s="19" t="s">
        <v>0</v>
      </c>
    </row>
    <row r="6812" spans="1:20" outlineLevel="2" x14ac:dyDescent="0.25">
      <c r="A6812" s="24" t="s">
        <v>544</v>
      </c>
      <c r="B6812" s="24" t="str">
        <f t="shared" si="2275"/>
        <v>G303 INT Misc Intangible Plant-8</v>
      </c>
      <c r="C6812" s="24" t="s">
        <v>1568</v>
      </c>
      <c r="D6812" s="24"/>
      <c r="E6812" s="43">
        <v>43343</v>
      </c>
      <c r="F6812" s="246">
        <v>14864741.140000001</v>
      </c>
      <c r="G6812" s="247">
        <v>0</v>
      </c>
      <c r="H6812" s="248">
        <v>270052.31</v>
      </c>
      <c r="I6812" s="246"/>
      <c r="J6812" s="247">
        <f t="shared" si="2264"/>
        <v>0</v>
      </c>
      <c r="K6812" s="258">
        <f t="shared" si="2276"/>
        <v>283697.71999999997</v>
      </c>
      <c r="L6812" s="248">
        <f t="shared" si="2274"/>
        <v>13645.41</v>
      </c>
      <c r="M6812" s="19" t="s">
        <v>0</v>
      </c>
      <c r="O6812" s="32" t="str">
        <f t="shared" si="2277"/>
        <v>G303</v>
      </c>
      <c r="P6812" s="318"/>
      <c r="T6812" s="19" t="s">
        <v>0</v>
      </c>
    </row>
    <row r="6813" spans="1:20" outlineLevel="2" x14ac:dyDescent="0.25">
      <c r="A6813" s="24" t="s">
        <v>544</v>
      </c>
      <c r="B6813" s="24" t="str">
        <f t="shared" si="2275"/>
        <v>G303 INT Misc Intangible Plant-9</v>
      </c>
      <c r="C6813" s="24" t="s">
        <v>1568</v>
      </c>
      <c r="D6813" s="24"/>
      <c r="E6813" s="43">
        <v>43373</v>
      </c>
      <c r="F6813" s="246">
        <v>14594688.83</v>
      </c>
      <c r="G6813" s="247">
        <v>0</v>
      </c>
      <c r="H6813" s="248">
        <v>270052.32</v>
      </c>
      <c r="I6813" s="246"/>
      <c r="J6813" s="247">
        <f t="shared" si="2264"/>
        <v>0</v>
      </c>
      <c r="K6813" s="258">
        <f t="shared" si="2276"/>
        <v>283697.71999999997</v>
      </c>
      <c r="L6813" s="248">
        <f t="shared" si="2274"/>
        <v>13645.4</v>
      </c>
      <c r="M6813" s="19" t="s">
        <v>0</v>
      </c>
      <c r="O6813" s="32" t="str">
        <f t="shared" si="2277"/>
        <v>G303</v>
      </c>
      <c r="P6813" s="318"/>
      <c r="T6813" s="19" t="s">
        <v>0</v>
      </c>
    </row>
    <row r="6814" spans="1:20" outlineLevel="2" x14ac:dyDescent="0.25">
      <c r="A6814" s="24" t="s">
        <v>544</v>
      </c>
      <c r="B6814" s="24" t="str">
        <f t="shared" si="2275"/>
        <v>G303 INT Misc Intangible Plant-10</v>
      </c>
      <c r="C6814" s="24" t="s">
        <v>1568</v>
      </c>
      <c r="D6814" s="24"/>
      <c r="E6814" s="43">
        <v>43404</v>
      </c>
      <c r="F6814" s="246">
        <v>14324636.51</v>
      </c>
      <c r="G6814" s="247">
        <v>0</v>
      </c>
      <c r="H6814" s="248">
        <v>270052.33</v>
      </c>
      <c r="I6814" s="246"/>
      <c r="J6814" s="247">
        <f t="shared" si="2264"/>
        <v>0</v>
      </c>
      <c r="K6814" s="258">
        <f t="shared" si="2276"/>
        <v>283697.71999999997</v>
      </c>
      <c r="L6814" s="248">
        <f t="shared" si="2274"/>
        <v>13645.39</v>
      </c>
      <c r="M6814" s="19" t="s">
        <v>0</v>
      </c>
      <c r="O6814" s="32" t="str">
        <f t="shared" si="2277"/>
        <v>G303</v>
      </c>
      <c r="P6814" s="318"/>
      <c r="T6814" s="19" t="s">
        <v>0</v>
      </c>
    </row>
    <row r="6815" spans="1:20" outlineLevel="2" x14ac:dyDescent="0.25">
      <c r="A6815" s="24" t="s">
        <v>544</v>
      </c>
      <c r="B6815" s="24" t="str">
        <f t="shared" si="2275"/>
        <v>G303 INT Misc Intangible Plant-11</v>
      </c>
      <c r="C6815" s="24" t="s">
        <v>1568</v>
      </c>
      <c r="D6815" s="24"/>
      <c r="E6815" s="43">
        <v>43434</v>
      </c>
      <c r="F6815" s="246">
        <v>14083581.359999999</v>
      </c>
      <c r="G6815" s="247">
        <v>0</v>
      </c>
      <c r="H6815" s="248">
        <v>270612.19</v>
      </c>
      <c r="I6815" s="246"/>
      <c r="J6815" s="247">
        <f t="shared" si="2264"/>
        <v>0</v>
      </c>
      <c r="K6815" s="258">
        <f t="shared" si="2276"/>
        <v>283697.71999999997</v>
      </c>
      <c r="L6815" s="248">
        <f t="shared" si="2274"/>
        <v>13085.53</v>
      </c>
      <c r="M6815" s="19" t="s">
        <v>0</v>
      </c>
      <c r="O6815" s="32" t="str">
        <f t="shared" si="2277"/>
        <v>G303</v>
      </c>
      <c r="P6815" s="318"/>
      <c r="T6815" s="19" t="s">
        <v>0</v>
      </c>
    </row>
    <row r="6816" spans="1:20" outlineLevel="2" x14ac:dyDescent="0.25">
      <c r="A6816" s="24" t="s">
        <v>544</v>
      </c>
      <c r="B6816" s="24" t="str">
        <f t="shared" si="2275"/>
        <v>G303 INT Misc Intangible Plant-12</v>
      </c>
      <c r="C6816" s="24" t="s">
        <v>1568</v>
      </c>
      <c r="D6816" s="24"/>
      <c r="E6816" s="43">
        <v>43465</v>
      </c>
      <c r="F6816" s="246">
        <v>14292891.73</v>
      </c>
      <c r="G6816" s="247">
        <v>0</v>
      </c>
      <c r="H6816" s="248">
        <v>283697.71999999997</v>
      </c>
      <c r="I6816" s="246"/>
      <c r="J6816" s="247">
        <f t="shared" si="2264"/>
        <v>0</v>
      </c>
      <c r="K6816" s="258">
        <f t="shared" si="2276"/>
        <v>283697.71999999997</v>
      </c>
      <c r="L6816" s="248">
        <f t="shared" si="2274"/>
        <v>0</v>
      </c>
      <c r="M6816" s="19" t="s">
        <v>0</v>
      </c>
      <c r="O6816" s="32" t="str">
        <f t="shared" si="2277"/>
        <v>G303</v>
      </c>
      <c r="P6816" s="318"/>
      <c r="T6816" s="19" t="s">
        <v>0</v>
      </c>
    </row>
    <row r="6817" spans="1:20" s="19" customFormat="1" ht="15.75" outlineLevel="1" thickBot="1" x14ac:dyDescent="0.3">
      <c r="A6817" s="28" t="s">
        <v>1147</v>
      </c>
      <c r="C6817" s="20" t="s">
        <v>1238</v>
      </c>
      <c r="E6817" s="104" t="s">
        <v>1266</v>
      </c>
      <c r="F6817" s="29"/>
      <c r="G6817" s="30"/>
      <c r="H6817" s="41">
        <f>SUBTOTAL(9,H6805:H6816)</f>
        <v>3254588.05</v>
      </c>
      <c r="I6817" s="29"/>
      <c r="J6817" s="30">
        <f t="shared" si="2264"/>
        <v>0</v>
      </c>
      <c r="K6817" s="41">
        <f>SUBTOTAL(9,K6805:K6816)</f>
        <v>3404372.6399999987</v>
      </c>
      <c r="L6817" s="41">
        <f t="shared" si="2274"/>
        <v>149784.59</v>
      </c>
      <c r="O6817" s="32" t="str">
        <f>LEFT(A6817,5)</f>
        <v xml:space="preserve">G303 </v>
      </c>
      <c r="P6817" s="318">
        <f>-L6817/2</f>
        <v>-74892.294999999998</v>
      </c>
    </row>
    <row r="6818" spans="1:20" ht="15.75" outlineLevel="2" thickTop="1" x14ac:dyDescent="0.25">
      <c r="A6818" t="s">
        <v>545</v>
      </c>
      <c r="B6818" t="str">
        <f t="shared" ref="B6818:B6829" si="2278">CONCATENATE(A6818,"-",MONTH(E6818))</f>
        <v>G305 PRD Str/Impv, Dieringer-1</v>
      </c>
      <c r="C6818" s="32" t="s">
        <v>1245</v>
      </c>
      <c r="E6818" s="27">
        <v>43131</v>
      </c>
      <c r="F6818" s="249">
        <v>43406.61</v>
      </c>
      <c r="G6818" s="67">
        <v>1.38E-2</v>
      </c>
      <c r="H6818" s="250">
        <v>49.92</v>
      </c>
      <c r="I6818" s="249">
        <f t="shared" ref="I6818:I6829" si="2279">VLOOKUP(CONCATENATE(A6818,"-12"),$B$6:$F$7816,5,FALSE)</f>
        <v>43406.61</v>
      </c>
      <c r="J6818" s="67">
        <f t="shared" si="2264"/>
        <v>1.38E-2</v>
      </c>
      <c r="K6818" s="259">
        <f t="shared" ref="K6818:K6829" si="2280">I6818*J6818/12</f>
        <v>49.917601499999996</v>
      </c>
      <c r="L6818" s="250">
        <f t="shared" si="2274"/>
        <v>0</v>
      </c>
      <c r="M6818" s="19" t="s">
        <v>1260</v>
      </c>
      <c r="O6818" s="32" t="str">
        <f t="shared" ref="O6818:O6829" si="2281">LEFT(A6818,4)</f>
        <v>G305</v>
      </c>
      <c r="P6818" s="318"/>
      <c r="T6818" s="19" t="s">
        <v>1260</v>
      </c>
    </row>
    <row r="6819" spans="1:20" outlineLevel="2" x14ac:dyDescent="0.25">
      <c r="A6819" t="s">
        <v>545</v>
      </c>
      <c r="B6819" t="str">
        <f t="shared" si="2278"/>
        <v>G305 PRD Str/Impv, Dieringer-2</v>
      </c>
      <c r="C6819" s="32" t="s">
        <v>1245</v>
      </c>
      <c r="E6819" s="27">
        <v>43159</v>
      </c>
      <c r="F6819" s="249">
        <v>43406.61</v>
      </c>
      <c r="G6819" s="67">
        <v>1.38E-2</v>
      </c>
      <c r="H6819" s="250">
        <v>49.92</v>
      </c>
      <c r="I6819" s="249">
        <f t="shared" si="2279"/>
        <v>43406.61</v>
      </c>
      <c r="J6819" s="67">
        <f t="shared" si="2264"/>
        <v>1.38E-2</v>
      </c>
      <c r="K6819" s="259">
        <f t="shared" si="2280"/>
        <v>49.917601499999996</v>
      </c>
      <c r="L6819" s="250">
        <f t="shared" si="2274"/>
        <v>0</v>
      </c>
      <c r="M6819" s="19" t="s">
        <v>1260</v>
      </c>
      <c r="O6819" s="32" t="str">
        <f t="shared" si="2281"/>
        <v>G305</v>
      </c>
      <c r="P6819" s="318"/>
      <c r="T6819" s="19" t="s">
        <v>1260</v>
      </c>
    </row>
    <row r="6820" spans="1:20" outlineLevel="2" x14ac:dyDescent="0.25">
      <c r="A6820" t="s">
        <v>545</v>
      </c>
      <c r="B6820" t="str">
        <f t="shared" si="2278"/>
        <v>G305 PRD Str/Impv, Dieringer-3</v>
      </c>
      <c r="C6820" s="32" t="s">
        <v>1245</v>
      </c>
      <c r="E6820" s="27">
        <v>43190</v>
      </c>
      <c r="F6820" s="249">
        <v>43406.61</v>
      </c>
      <c r="G6820" s="67">
        <v>1.38E-2</v>
      </c>
      <c r="H6820" s="250">
        <v>49.92</v>
      </c>
      <c r="I6820" s="249">
        <f t="shared" si="2279"/>
        <v>43406.61</v>
      </c>
      <c r="J6820" s="67">
        <f t="shared" si="2264"/>
        <v>1.38E-2</v>
      </c>
      <c r="K6820" s="259">
        <f t="shared" si="2280"/>
        <v>49.917601499999996</v>
      </c>
      <c r="L6820" s="250">
        <f t="shared" si="2274"/>
        <v>0</v>
      </c>
      <c r="M6820" s="19" t="s">
        <v>1260</v>
      </c>
      <c r="O6820" s="32" t="str">
        <f t="shared" si="2281"/>
        <v>G305</v>
      </c>
      <c r="P6820" s="318"/>
      <c r="T6820" s="19" t="s">
        <v>1260</v>
      </c>
    </row>
    <row r="6821" spans="1:20" outlineLevel="2" x14ac:dyDescent="0.25">
      <c r="A6821" t="s">
        <v>545</v>
      </c>
      <c r="B6821" t="str">
        <f t="shared" si="2278"/>
        <v>G305 PRD Str/Impv, Dieringer-4</v>
      </c>
      <c r="C6821" s="32" t="s">
        <v>1245</v>
      </c>
      <c r="E6821" s="27">
        <v>43220</v>
      </c>
      <c r="F6821" s="249">
        <v>43406.61</v>
      </c>
      <c r="G6821" s="67">
        <v>1.38E-2</v>
      </c>
      <c r="H6821" s="250">
        <v>49.92</v>
      </c>
      <c r="I6821" s="249">
        <f t="shared" si="2279"/>
        <v>43406.61</v>
      </c>
      <c r="J6821" s="67">
        <f t="shared" si="2264"/>
        <v>1.38E-2</v>
      </c>
      <c r="K6821" s="259">
        <f t="shared" si="2280"/>
        <v>49.917601499999996</v>
      </c>
      <c r="L6821" s="250">
        <f t="shared" si="2274"/>
        <v>0</v>
      </c>
      <c r="M6821" s="19" t="s">
        <v>1260</v>
      </c>
      <c r="O6821" s="32" t="str">
        <f t="shared" si="2281"/>
        <v>G305</v>
      </c>
      <c r="P6821" s="318"/>
      <c r="T6821" s="19" t="s">
        <v>1260</v>
      </c>
    </row>
    <row r="6822" spans="1:20" outlineLevel="2" x14ac:dyDescent="0.25">
      <c r="A6822" t="s">
        <v>545</v>
      </c>
      <c r="B6822" t="str">
        <f t="shared" si="2278"/>
        <v>G305 PRD Str/Impv, Dieringer-5</v>
      </c>
      <c r="C6822" s="32" t="s">
        <v>1245</v>
      </c>
      <c r="E6822" s="27">
        <v>43251</v>
      </c>
      <c r="F6822" s="249">
        <v>43406.61</v>
      </c>
      <c r="G6822" s="67">
        <v>1.38E-2</v>
      </c>
      <c r="H6822" s="250">
        <v>49.92</v>
      </c>
      <c r="I6822" s="249">
        <f t="shared" si="2279"/>
        <v>43406.61</v>
      </c>
      <c r="J6822" s="67">
        <f t="shared" si="2264"/>
        <v>1.38E-2</v>
      </c>
      <c r="K6822" s="259">
        <f t="shared" si="2280"/>
        <v>49.917601499999996</v>
      </c>
      <c r="L6822" s="250">
        <f t="shared" si="2274"/>
        <v>0</v>
      </c>
      <c r="M6822" s="19" t="s">
        <v>1260</v>
      </c>
      <c r="O6822" s="32" t="str">
        <f t="shared" si="2281"/>
        <v>G305</v>
      </c>
      <c r="P6822" s="318"/>
      <c r="T6822" s="19" t="s">
        <v>1260</v>
      </c>
    </row>
    <row r="6823" spans="1:20" outlineLevel="2" x14ac:dyDescent="0.25">
      <c r="A6823" t="s">
        <v>545</v>
      </c>
      <c r="B6823" t="str">
        <f t="shared" si="2278"/>
        <v>G305 PRD Str/Impv, Dieringer-6</v>
      </c>
      <c r="C6823" s="32" t="s">
        <v>1245</v>
      </c>
      <c r="E6823" s="27">
        <v>43281</v>
      </c>
      <c r="F6823" s="249">
        <v>43406.61</v>
      </c>
      <c r="G6823" s="67">
        <v>1.38E-2</v>
      </c>
      <c r="H6823" s="250">
        <v>49.92</v>
      </c>
      <c r="I6823" s="249">
        <f t="shared" si="2279"/>
        <v>43406.61</v>
      </c>
      <c r="J6823" s="67">
        <f t="shared" si="2264"/>
        <v>1.38E-2</v>
      </c>
      <c r="K6823" s="259">
        <f t="shared" si="2280"/>
        <v>49.917601499999996</v>
      </c>
      <c r="L6823" s="250">
        <f t="shared" si="2274"/>
        <v>0</v>
      </c>
      <c r="M6823" s="19" t="s">
        <v>1260</v>
      </c>
      <c r="O6823" s="32" t="str">
        <f t="shared" si="2281"/>
        <v>G305</v>
      </c>
      <c r="P6823" s="318"/>
      <c r="T6823" s="19" t="s">
        <v>1260</v>
      </c>
    </row>
    <row r="6824" spans="1:20" outlineLevel="2" x14ac:dyDescent="0.25">
      <c r="A6824" t="s">
        <v>545</v>
      </c>
      <c r="B6824" t="str">
        <f t="shared" si="2278"/>
        <v>G305 PRD Str/Impv, Dieringer-7</v>
      </c>
      <c r="C6824" s="32" t="s">
        <v>1245</v>
      </c>
      <c r="E6824" s="27">
        <v>43312</v>
      </c>
      <c r="F6824" s="249">
        <v>43406.61</v>
      </c>
      <c r="G6824" s="67">
        <v>1.38E-2</v>
      </c>
      <c r="H6824" s="250">
        <v>49.92</v>
      </c>
      <c r="I6824" s="249">
        <f t="shared" si="2279"/>
        <v>43406.61</v>
      </c>
      <c r="J6824" s="67">
        <f t="shared" si="2264"/>
        <v>1.38E-2</v>
      </c>
      <c r="K6824" s="259">
        <f t="shared" si="2280"/>
        <v>49.917601499999996</v>
      </c>
      <c r="L6824" s="250">
        <f t="shared" si="2274"/>
        <v>0</v>
      </c>
      <c r="M6824" s="19" t="s">
        <v>1260</v>
      </c>
      <c r="O6824" s="32" t="str">
        <f t="shared" si="2281"/>
        <v>G305</v>
      </c>
      <c r="P6824" s="318"/>
      <c r="T6824" s="19" t="s">
        <v>1260</v>
      </c>
    </row>
    <row r="6825" spans="1:20" outlineLevel="2" x14ac:dyDescent="0.25">
      <c r="A6825" t="s">
        <v>545</v>
      </c>
      <c r="B6825" t="str">
        <f t="shared" si="2278"/>
        <v>G305 PRD Str/Impv, Dieringer-8</v>
      </c>
      <c r="C6825" s="32" t="s">
        <v>1245</v>
      </c>
      <c r="E6825" s="27">
        <v>43343</v>
      </c>
      <c r="F6825" s="249">
        <v>43406.61</v>
      </c>
      <c r="G6825" s="67">
        <v>1.38E-2</v>
      </c>
      <c r="H6825" s="250">
        <v>49.92</v>
      </c>
      <c r="I6825" s="249">
        <f t="shared" si="2279"/>
        <v>43406.61</v>
      </c>
      <c r="J6825" s="67">
        <f t="shared" si="2264"/>
        <v>1.38E-2</v>
      </c>
      <c r="K6825" s="259">
        <f t="shared" si="2280"/>
        <v>49.917601499999996</v>
      </c>
      <c r="L6825" s="250">
        <f t="shared" si="2274"/>
        <v>0</v>
      </c>
      <c r="M6825" s="19" t="s">
        <v>1260</v>
      </c>
      <c r="O6825" s="32" t="str">
        <f t="shared" si="2281"/>
        <v>G305</v>
      </c>
      <c r="P6825" s="318"/>
      <c r="T6825" s="19" t="s">
        <v>1260</v>
      </c>
    </row>
    <row r="6826" spans="1:20" outlineLevel="2" x14ac:dyDescent="0.25">
      <c r="A6826" t="s">
        <v>545</v>
      </c>
      <c r="B6826" t="str">
        <f t="shared" si="2278"/>
        <v>G305 PRD Str/Impv, Dieringer-9</v>
      </c>
      <c r="C6826" s="32" t="s">
        <v>1245</v>
      </c>
      <c r="E6826" s="27">
        <v>43373</v>
      </c>
      <c r="F6826" s="249">
        <v>43406.61</v>
      </c>
      <c r="G6826" s="67">
        <v>1.38E-2</v>
      </c>
      <c r="H6826" s="250">
        <v>49.92</v>
      </c>
      <c r="I6826" s="249">
        <f t="shared" si="2279"/>
        <v>43406.61</v>
      </c>
      <c r="J6826" s="67">
        <f t="shared" si="2264"/>
        <v>1.38E-2</v>
      </c>
      <c r="K6826" s="259">
        <f t="shared" si="2280"/>
        <v>49.917601499999996</v>
      </c>
      <c r="L6826" s="250">
        <f t="shared" si="2274"/>
        <v>0</v>
      </c>
      <c r="M6826" s="19" t="s">
        <v>1260</v>
      </c>
      <c r="O6826" s="32" t="str">
        <f t="shared" si="2281"/>
        <v>G305</v>
      </c>
      <c r="P6826" s="318"/>
      <c r="T6826" s="19" t="s">
        <v>1260</v>
      </c>
    </row>
    <row r="6827" spans="1:20" outlineLevel="2" x14ac:dyDescent="0.25">
      <c r="A6827" t="s">
        <v>545</v>
      </c>
      <c r="B6827" t="str">
        <f t="shared" si="2278"/>
        <v>G305 PRD Str/Impv, Dieringer-10</v>
      </c>
      <c r="C6827" s="32" t="s">
        <v>1245</v>
      </c>
      <c r="E6827" s="27">
        <v>43404</v>
      </c>
      <c r="F6827" s="249">
        <v>43406.61</v>
      </c>
      <c r="G6827" s="67">
        <v>1.38E-2</v>
      </c>
      <c r="H6827" s="250">
        <v>49.92</v>
      </c>
      <c r="I6827" s="249">
        <f t="shared" si="2279"/>
        <v>43406.61</v>
      </c>
      <c r="J6827" s="67">
        <f t="shared" si="2264"/>
        <v>1.38E-2</v>
      </c>
      <c r="K6827" s="259">
        <f t="shared" si="2280"/>
        <v>49.917601499999996</v>
      </c>
      <c r="L6827" s="250">
        <f t="shared" si="2274"/>
        <v>0</v>
      </c>
      <c r="M6827" s="19" t="s">
        <v>1260</v>
      </c>
      <c r="O6827" s="32" t="str">
        <f t="shared" si="2281"/>
        <v>G305</v>
      </c>
      <c r="P6827" s="318"/>
      <c r="T6827" s="19" t="s">
        <v>1260</v>
      </c>
    </row>
    <row r="6828" spans="1:20" outlineLevel="2" x14ac:dyDescent="0.25">
      <c r="A6828" t="s">
        <v>545</v>
      </c>
      <c r="B6828" t="str">
        <f t="shared" si="2278"/>
        <v>G305 PRD Str/Impv, Dieringer-11</v>
      </c>
      <c r="C6828" s="32" t="s">
        <v>1245</v>
      </c>
      <c r="E6828" s="27">
        <v>43434</v>
      </c>
      <c r="F6828" s="249">
        <v>43406.61</v>
      </c>
      <c r="G6828" s="67">
        <v>1.38E-2</v>
      </c>
      <c r="H6828" s="250">
        <v>49.92</v>
      </c>
      <c r="I6828" s="249">
        <f t="shared" si="2279"/>
        <v>43406.61</v>
      </c>
      <c r="J6828" s="67">
        <f t="shared" si="2264"/>
        <v>1.38E-2</v>
      </c>
      <c r="K6828" s="259">
        <f t="shared" si="2280"/>
        <v>49.917601499999996</v>
      </c>
      <c r="L6828" s="250">
        <f t="shared" si="2274"/>
        <v>0</v>
      </c>
      <c r="M6828" s="19" t="s">
        <v>1260</v>
      </c>
      <c r="O6828" s="32" t="str">
        <f t="shared" si="2281"/>
        <v>G305</v>
      </c>
      <c r="P6828" s="318"/>
      <c r="T6828" s="19" t="s">
        <v>1260</v>
      </c>
    </row>
    <row r="6829" spans="1:20" outlineLevel="2" x14ac:dyDescent="0.25">
      <c r="A6829" t="s">
        <v>545</v>
      </c>
      <c r="B6829" t="str">
        <f t="shared" si="2278"/>
        <v>G305 PRD Str/Impv, Dieringer-12</v>
      </c>
      <c r="C6829" s="32" t="s">
        <v>1245</v>
      </c>
      <c r="E6829" s="27">
        <v>43465</v>
      </c>
      <c r="F6829" s="249">
        <v>43406.61</v>
      </c>
      <c r="G6829" s="67">
        <v>1.38E-2</v>
      </c>
      <c r="H6829" s="250">
        <v>49.92</v>
      </c>
      <c r="I6829" s="249">
        <f t="shared" si="2279"/>
        <v>43406.61</v>
      </c>
      <c r="J6829" s="67">
        <f t="shared" si="2264"/>
        <v>1.38E-2</v>
      </c>
      <c r="K6829" s="259">
        <f t="shared" si="2280"/>
        <v>49.917601499999996</v>
      </c>
      <c r="L6829" s="250">
        <f t="shared" si="2274"/>
        <v>0</v>
      </c>
      <c r="M6829" s="19" t="s">
        <v>1260</v>
      </c>
      <c r="O6829" s="32" t="str">
        <f t="shared" si="2281"/>
        <v>G305</v>
      </c>
      <c r="P6829" s="318"/>
      <c r="T6829" s="19" t="s">
        <v>1260</v>
      </c>
    </row>
    <row r="6830" spans="1:20" s="19" customFormat="1" ht="15.75" outlineLevel="1" thickBot="1" x14ac:dyDescent="0.3">
      <c r="A6830" s="28" t="s">
        <v>1148</v>
      </c>
      <c r="C6830" s="20" t="s">
        <v>1239</v>
      </c>
      <c r="E6830" s="104" t="s">
        <v>1266</v>
      </c>
      <c r="F6830" s="29"/>
      <c r="G6830" s="30"/>
      <c r="H6830" s="41">
        <f>SUBTOTAL(9,H6818:H6829)</f>
        <v>599.04000000000008</v>
      </c>
      <c r="I6830" s="29"/>
      <c r="J6830" s="30">
        <f t="shared" ref="J6830:J6893" si="2282">G6830</f>
        <v>0</v>
      </c>
      <c r="K6830" s="41">
        <f>SUBTOTAL(9,K6818:K6829)</f>
        <v>599.01121799999999</v>
      </c>
      <c r="L6830" s="41">
        <f t="shared" si="2274"/>
        <v>-0.03</v>
      </c>
      <c r="O6830" s="32" t="str">
        <f>LEFT(A6830,5)</f>
        <v xml:space="preserve">G305 </v>
      </c>
      <c r="P6830" s="318">
        <f>-L6830/2</f>
        <v>1.4999999999999999E-2</v>
      </c>
    </row>
    <row r="6831" spans="1:20" ht="15.75" outlineLevel="2" thickTop="1" x14ac:dyDescent="0.25">
      <c r="A6831" t="s">
        <v>546</v>
      </c>
      <c r="B6831" t="str">
        <f t="shared" ref="B6831:B6842" si="2283">CONCATENATE(A6831,"-",MONTH(E6831))</f>
        <v>G305 PRD Str/Impv, Swarr-1</v>
      </c>
      <c r="C6831" s="32" t="s">
        <v>1245</v>
      </c>
      <c r="E6831" s="27">
        <v>43131</v>
      </c>
      <c r="F6831" s="249">
        <v>465330.71</v>
      </c>
      <c r="G6831" s="67">
        <v>1.8E-3</v>
      </c>
      <c r="H6831" s="250">
        <v>69.8</v>
      </c>
      <c r="I6831" s="249">
        <f t="shared" ref="I6831:I6842" si="2284">VLOOKUP(CONCATENATE(A6831,"-12"),$B$6:$F$7816,5,FALSE)</f>
        <v>465330.71</v>
      </c>
      <c r="J6831" s="67">
        <f t="shared" si="2282"/>
        <v>1.8E-3</v>
      </c>
      <c r="K6831" s="259">
        <f t="shared" ref="K6831:K6842" si="2285">I6831*J6831/12</f>
        <v>69.799606499999996</v>
      </c>
      <c r="L6831" s="250">
        <f t="shared" si="2274"/>
        <v>0</v>
      </c>
      <c r="M6831" s="19" t="s">
        <v>1260</v>
      </c>
      <c r="O6831" s="32" t="str">
        <f t="shared" ref="O6831:O6842" si="2286">LEFT(A6831,4)</f>
        <v>G305</v>
      </c>
      <c r="P6831" s="318"/>
      <c r="T6831" s="19" t="s">
        <v>1260</v>
      </c>
    </row>
    <row r="6832" spans="1:20" outlineLevel="2" x14ac:dyDescent="0.25">
      <c r="A6832" t="s">
        <v>546</v>
      </c>
      <c r="B6832" t="str">
        <f t="shared" si="2283"/>
        <v>G305 PRD Str/Impv, Swarr-2</v>
      </c>
      <c r="C6832" s="32" t="s">
        <v>1245</v>
      </c>
      <c r="E6832" s="27">
        <v>43159</v>
      </c>
      <c r="F6832" s="249">
        <v>465330.71</v>
      </c>
      <c r="G6832" s="67">
        <v>1.8E-3</v>
      </c>
      <c r="H6832" s="250">
        <v>69.8</v>
      </c>
      <c r="I6832" s="249">
        <f t="shared" si="2284"/>
        <v>465330.71</v>
      </c>
      <c r="J6832" s="67">
        <f t="shared" si="2282"/>
        <v>1.8E-3</v>
      </c>
      <c r="K6832" s="259">
        <f t="shared" si="2285"/>
        <v>69.799606499999996</v>
      </c>
      <c r="L6832" s="250">
        <f t="shared" si="2274"/>
        <v>0</v>
      </c>
      <c r="M6832" s="19" t="s">
        <v>1260</v>
      </c>
      <c r="O6832" s="32" t="str">
        <f t="shared" si="2286"/>
        <v>G305</v>
      </c>
      <c r="P6832" s="318"/>
      <c r="T6832" s="19" t="s">
        <v>1260</v>
      </c>
    </row>
    <row r="6833" spans="1:20" outlineLevel="2" x14ac:dyDescent="0.25">
      <c r="A6833" t="s">
        <v>546</v>
      </c>
      <c r="B6833" t="str">
        <f t="shared" si="2283"/>
        <v>G305 PRD Str/Impv, Swarr-3</v>
      </c>
      <c r="C6833" s="32" t="s">
        <v>1245</v>
      </c>
      <c r="E6833" s="27">
        <v>43190</v>
      </c>
      <c r="F6833" s="249">
        <v>465330.71</v>
      </c>
      <c r="G6833" s="67">
        <v>1.8E-3</v>
      </c>
      <c r="H6833" s="250">
        <v>69.8</v>
      </c>
      <c r="I6833" s="249">
        <f t="shared" si="2284"/>
        <v>465330.71</v>
      </c>
      <c r="J6833" s="67">
        <f t="shared" si="2282"/>
        <v>1.8E-3</v>
      </c>
      <c r="K6833" s="259">
        <f t="shared" si="2285"/>
        <v>69.799606499999996</v>
      </c>
      <c r="L6833" s="250">
        <f t="shared" si="2274"/>
        <v>0</v>
      </c>
      <c r="M6833" s="19" t="s">
        <v>1260</v>
      </c>
      <c r="O6833" s="32" t="str">
        <f t="shared" si="2286"/>
        <v>G305</v>
      </c>
      <c r="P6833" s="318"/>
      <c r="T6833" s="19" t="s">
        <v>1260</v>
      </c>
    </row>
    <row r="6834" spans="1:20" outlineLevel="2" x14ac:dyDescent="0.25">
      <c r="A6834" t="s">
        <v>546</v>
      </c>
      <c r="B6834" t="str">
        <f t="shared" si="2283"/>
        <v>G305 PRD Str/Impv, Swarr-4</v>
      </c>
      <c r="C6834" s="32" t="s">
        <v>1245</v>
      </c>
      <c r="E6834" s="27">
        <v>43220</v>
      </c>
      <c r="F6834" s="249">
        <v>465330.71</v>
      </c>
      <c r="G6834" s="67">
        <v>1.8E-3</v>
      </c>
      <c r="H6834" s="250">
        <v>69.8</v>
      </c>
      <c r="I6834" s="249">
        <f t="shared" si="2284"/>
        <v>465330.71</v>
      </c>
      <c r="J6834" s="67">
        <f t="shared" si="2282"/>
        <v>1.8E-3</v>
      </c>
      <c r="K6834" s="259">
        <f t="shared" si="2285"/>
        <v>69.799606499999996</v>
      </c>
      <c r="L6834" s="250">
        <f t="shared" si="2274"/>
        <v>0</v>
      </c>
      <c r="M6834" s="19" t="s">
        <v>1260</v>
      </c>
      <c r="O6834" s="32" t="str">
        <f t="shared" si="2286"/>
        <v>G305</v>
      </c>
      <c r="P6834" s="318"/>
      <c r="T6834" s="19" t="s">
        <v>1260</v>
      </c>
    </row>
    <row r="6835" spans="1:20" outlineLevel="2" x14ac:dyDescent="0.25">
      <c r="A6835" t="s">
        <v>546</v>
      </c>
      <c r="B6835" t="str">
        <f t="shared" si="2283"/>
        <v>G305 PRD Str/Impv, Swarr-5</v>
      </c>
      <c r="C6835" s="32" t="s">
        <v>1245</v>
      </c>
      <c r="E6835" s="27">
        <v>43251</v>
      </c>
      <c r="F6835" s="249">
        <v>465330.71</v>
      </c>
      <c r="G6835" s="67">
        <v>1.8E-3</v>
      </c>
      <c r="H6835" s="250">
        <v>69.8</v>
      </c>
      <c r="I6835" s="249">
        <f t="shared" si="2284"/>
        <v>465330.71</v>
      </c>
      <c r="J6835" s="67">
        <f t="shared" si="2282"/>
        <v>1.8E-3</v>
      </c>
      <c r="K6835" s="259">
        <f t="shared" si="2285"/>
        <v>69.799606499999996</v>
      </c>
      <c r="L6835" s="250">
        <f t="shared" si="2274"/>
        <v>0</v>
      </c>
      <c r="M6835" s="19" t="s">
        <v>1260</v>
      </c>
      <c r="O6835" s="32" t="str">
        <f t="shared" si="2286"/>
        <v>G305</v>
      </c>
      <c r="P6835" s="318"/>
      <c r="T6835" s="19" t="s">
        <v>1260</v>
      </c>
    </row>
    <row r="6836" spans="1:20" outlineLevel="2" x14ac:dyDescent="0.25">
      <c r="A6836" t="s">
        <v>546</v>
      </c>
      <c r="B6836" t="str">
        <f t="shared" si="2283"/>
        <v>G305 PRD Str/Impv, Swarr-6</v>
      </c>
      <c r="C6836" s="32" t="s">
        <v>1245</v>
      </c>
      <c r="E6836" s="27">
        <v>43281</v>
      </c>
      <c r="F6836" s="249">
        <v>465330.71</v>
      </c>
      <c r="G6836" s="67">
        <v>1.8E-3</v>
      </c>
      <c r="H6836" s="250">
        <v>69.8</v>
      </c>
      <c r="I6836" s="249">
        <f t="shared" si="2284"/>
        <v>465330.71</v>
      </c>
      <c r="J6836" s="67">
        <f t="shared" si="2282"/>
        <v>1.8E-3</v>
      </c>
      <c r="K6836" s="259">
        <f t="shared" si="2285"/>
        <v>69.799606499999996</v>
      </c>
      <c r="L6836" s="250">
        <f t="shared" si="2274"/>
        <v>0</v>
      </c>
      <c r="M6836" s="19" t="s">
        <v>1260</v>
      </c>
      <c r="O6836" s="32" t="str">
        <f t="shared" si="2286"/>
        <v>G305</v>
      </c>
      <c r="P6836" s="318"/>
      <c r="T6836" s="19" t="s">
        <v>1260</v>
      </c>
    </row>
    <row r="6837" spans="1:20" outlineLevel="2" x14ac:dyDescent="0.25">
      <c r="A6837" t="s">
        <v>546</v>
      </c>
      <c r="B6837" t="str">
        <f t="shared" si="2283"/>
        <v>G305 PRD Str/Impv, Swarr-7</v>
      </c>
      <c r="C6837" s="32" t="s">
        <v>1245</v>
      </c>
      <c r="E6837" s="27">
        <v>43312</v>
      </c>
      <c r="F6837" s="249">
        <v>465330.71</v>
      </c>
      <c r="G6837" s="67">
        <v>1.8E-3</v>
      </c>
      <c r="H6837" s="250">
        <v>69.8</v>
      </c>
      <c r="I6837" s="249">
        <f t="shared" si="2284"/>
        <v>465330.71</v>
      </c>
      <c r="J6837" s="67">
        <f t="shared" si="2282"/>
        <v>1.8E-3</v>
      </c>
      <c r="K6837" s="259">
        <f t="shared" si="2285"/>
        <v>69.799606499999996</v>
      </c>
      <c r="L6837" s="250">
        <f t="shared" si="2274"/>
        <v>0</v>
      </c>
      <c r="M6837" s="19" t="s">
        <v>1260</v>
      </c>
      <c r="O6837" s="32" t="str">
        <f t="shared" si="2286"/>
        <v>G305</v>
      </c>
      <c r="P6837" s="318"/>
      <c r="T6837" s="19" t="s">
        <v>1260</v>
      </c>
    </row>
    <row r="6838" spans="1:20" outlineLevel="2" x14ac:dyDescent="0.25">
      <c r="A6838" t="s">
        <v>546</v>
      </c>
      <c r="B6838" t="str">
        <f t="shared" si="2283"/>
        <v>G305 PRD Str/Impv, Swarr-8</v>
      </c>
      <c r="C6838" s="32" t="s">
        <v>1245</v>
      </c>
      <c r="E6838" s="27">
        <v>43343</v>
      </c>
      <c r="F6838" s="249">
        <v>465330.71</v>
      </c>
      <c r="G6838" s="67">
        <v>1.8E-3</v>
      </c>
      <c r="H6838" s="250">
        <v>69.8</v>
      </c>
      <c r="I6838" s="249">
        <f t="shared" si="2284"/>
        <v>465330.71</v>
      </c>
      <c r="J6838" s="67">
        <f t="shared" si="2282"/>
        <v>1.8E-3</v>
      </c>
      <c r="K6838" s="259">
        <f t="shared" si="2285"/>
        <v>69.799606499999996</v>
      </c>
      <c r="L6838" s="250">
        <f t="shared" si="2274"/>
        <v>0</v>
      </c>
      <c r="M6838" s="19" t="s">
        <v>1260</v>
      </c>
      <c r="O6838" s="32" t="str">
        <f t="shared" si="2286"/>
        <v>G305</v>
      </c>
      <c r="P6838" s="318"/>
      <c r="T6838" s="19" t="s">
        <v>1260</v>
      </c>
    </row>
    <row r="6839" spans="1:20" outlineLevel="2" x14ac:dyDescent="0.25">
      <c r="A6839" t="s">
        <v>546</v>
      </c>
      <c r="B6839" t="str">
        <f t="shared" si="2283"/>
        <v>G305 PRD Str/Impv, Swarr-9</v>
      </c>
      <c r="C6839" s="32" t="s">
        <v>1245</v>
      </c>
      <c r="E6839" s="27">
        <v>43373</v>
      </c>
      <c r="F6839" s="249">
        <v>465330.71</v>
      </c>
      <c r="G6839" s="67">
        <v>1.8E-3</v>
      </c>
      <c r="H6839" s="250">
        <v>69.8</v>
      </c>
      <c r="I6839" s="249">
        <f t="shared" si="2284"/>
        <v>465330.71</v>
      </c>
      <c r="J6839" s="67">
        <f t="shared" si="2282"/>
        <v>1.8E-3</v>
      </c>
      <c r="K6839" s="259">
        <f t="shared" si="2285"/>
        <v>69.799606499999996</v>
      </c>
      <c r="L6839" s="250">
        <f t="shared" si="2274"/>
        <v>0</v>
      </c>
      <c r="M6839" s="19" t="s">
        <v>1260</v>
      </c>
      <c r="O6839" s="32" t="str">
        <f t="shared" si="2286"/>
        <v>G305</v>
      </c>
      <c r="P6839" s="318"/>
      <c r="T6839" s="19" t="s">
        <v>1260</v>
      </c>
    </row>
    <row r="6840" spans="1:20" outlineLevel="2" x14ac:dyDescent="0.25">
      <c r="A6840" t="s">
        <v>546</v>
      </c>
      <c r="B6840" t="str">
        <f t="shared" si="2283"/>
        <v>G305 PRD Str/Impv, Swarr-10</v>
      </c>
      <c r="C6840" s="32" t="s">
        <v>1245</v>
      </c>
      <c r="E6840" s="27">
        <v>43404</v>
      </c>
      <c r="F6840" s="249">
        <v>465330.71</v>
      </c>
      <c r="G6840" s="67">
        <v>1.8E-3</v>
      </c>
      <c r="H6840" s="250">
        <v>69.8</v>
      </c>
      <c r="I6840" s="249">
        <f t="shared" si="2284"/>
        <v>465330.71</v>
      </c>
      <c r="J6840" s="67">
        <f t="shared" si="2282"/>
        <v>1.8E-3</v>
      </c>
      <c r="K6840" s="259">
        <f t="shared" si="2285"/>
        <v>69.799606499999996</v>
      </c>
      <c r="L6840" s="250">
        <f t="shared" si="2274"/>
        <v>0</v>
      </c>
      <c r="M6840" s="19" t="s">
        <v>1260</v>
      </c>
      <c r="O6840" s="32" t="str">
        <f t="shared" si="2286"/>
        <v>G305</v>
      </c>
      <c r="P6840" s="318"/>
      <c r="T6840" s="19" t="s">
        <v>1260</v>
      </c>
    </row>
    <row r="6841" spans="1:20" outlineLevel="2" x14ac:dyDescent="0.25">
      <c r="A6841" t="s">
        <v>546</v>
      </c>
      <c r="B6841" t="str">
        <f t="shared" si="2283"/>
        <v>G305 PRD Str/Impv, Swarr-11</v>
      </c>
      <c r="C6841" s="32" t="s">
        <v>1245</v>
      </c>
      <c r="E6841" s="27">
        <v>43434</v>
      </c>
      <c r="F6841" s="249">
        <v>465330.71</v>
      </c>
      <c r="G6841" s="67">
        <v>1.8E-3</v>
      </c>
      <c r="H6841" s="250">
        <v>69.8</v>
      </c>
      <c r="I6841" s="249">
        <f t="shared" si="2284"/>
        <v>465330.71</v>
      </c>
      <c r="J6841" s="67">
        <f t="shared" si="2282"/>
        <v>1.8E-3</v>
      </c>
      <c r="K6841" s="259">
        <f t="shared" si="2285"/>
        <v>69.799606499999996</v>
      </c>
      <c r="L6841" s="250">
        <f t="shared" si="2274"/>
        <v>0</v>
      </c>
      <c r="M6841" s="19" t="s">
        <v>1260</v>
      </c>
      <c r="O6841" s="32" t="str">
        <f t="shared" si="2286"/>
        <v>G305</v>
      </c>
      <c r="P6841" s="318"/>
      <c r="T6841" s="19" t="s">
        <v>1260</v>
      </c>
    </row>
    <row r="6842" spans="1:20" outlineLevel="2" x14ac:dyDescent="0.25">
      <c r="A6842" t="s">
        <v>546</v>
      </c>
      <c r="B6842" t="str">
        <f t="shared" si="2283"/>
        <v>G305 PRD Str/Impv, Swarr-12</v>
      </c>
      <c r="C6842" s="32" t="s">
        <v>1245</v>
      </c>
      <c r="E6842" s="27">
        <v>43465</v>
      </c>
      <c r="F6842" s="249">
        <v>465330.71</v>
      </c>
      <c r="G6842" s="67">
        <v>1.8E-3</v>
      </c>
      <c r="H6842" s="250">
        <v>69.8</v>
      </c>
      <c r="I6842" s="249">
        <f t="shared" si="2284"/>
        <v>465330.71</v>
      </c>
      <c r="J6842" s="67">
        <f t="shared" si="2282"/>
        <v>1.8E-3</v>
      </c>
      <c r="K6842" s="259">
        <f t="shared" si="2285"/>
        <v>69.799606499999996</v>
      </c>
      <c r="L6842" s="250">
        <f t="shared" si="2274"/>
        <v>0</v>
      </c>
      <c r="M6842" s="19" t="s">
        <v>1260</v>
      </c>
      <c r="O6842" s="32" t="str">
        <f t="shared" si="2286"/>
        <v>G305</v>
      </c>
      <c r="P6842" s="318"/>
      <c r="T6842" s="19" t="s">
        <v>1260</v>
      </c>
    </row>
    <row r="6843" spans="1:20" s="19" customFormat="1" ht="15.75" outlineLevel="1" thickBot="1" x14ac:dyDescent="0.3">
      <c r="A6843" s="28" t="s">
        <v>1149</v>
      </c>
      <c r="C6843" s="20" t="s">
        <v>1239</v>
      </c>
      <c r="E6843" s="104" t="s">
        <v>1266</v>
      </c>
      <c r="F6843" s="29"/>
      <c r="G6843" s="30"/>
      <c r="H6843" s="271">
        <f>SUBTOTAL(9,H6831:H6842)</f>
        <v>837.5999999999998</v>
      </c>
      <c r="I6843" s="29"/>
      <c r="J6843" s="30">
        <f t="shared" si="2282"/>
        <v>0</v>
      </c>
      <c r="K6843" s="271">
        <f>SUBTOTAL(9,K6831:K6842)</f>
        <v>837.59527799999989</v>
      </c>
      <c r="L6843" s="271">
        <f t="shared" si="2274"/>
        <v>0</v>
      </c>
      <c r="O6843" s="32" t="str">
        <f>LEFT(A6843,5)</f>
        <v xml:space="preserve">G305 </v>
      </c>
      <c r="P6843" s="318">
        <f>-L6843/2</f>
        <v>0</v>
      </c>
    </row>
    <row r="6844" spans="1:20" outlineLevel="2" x14ac:dyDescent="0.25">
      <c r="A6844" t="s">
        <v>547</v>
      </c>
      <c r="B6844" t="str">
        <f t="shared" ref="B6844:B6855" si="2287">CONCATENATE(A6844,"-",MONTH(E6844))</f>
        <v>G311 PRD Liq Gas Equip, Dieringer-1</v>
      </c>
      <c r="C6844" s="32" t="s">
        <v>1245</v>
      </c>
      <c r="E6844" s="27">
        <v>43131</v>
      </c>
      <c r="F6844" s="280">
        <v>685182.6</v>
      </c>
      <c r="G6844" s="281">
        <v>8.0000000000000002E-3</v>
      </c>
      <c r="H6844" s="282">
        <v>456.78999999999996</v>
      </c>
      <c r="I6844" s="280">
        <f t="shared" ref="I6844:I6855" si="2288">VLOOKUP(CONCATENATE(A6844,"-12"),$B$6:$F$7816,5,FALSE)</f>
        <v>685182.6</v>
      </c>
      <c r="J6844" s="281">
        <f t="shared" si="2282"/>
        <v>8.0000000000000002E-3</v>
      </c>
      <c r="K6844" s="300">
        <f t="shared" ref="K6844:K6855" si="2289">I6844*J6844/12</f>
        <v>456.78839999999997</v>
      </c>
      <c r="L6844" s="282">
        <f t="shared" si="2274"/>
        <v>0</v>
      </c>
      <c r="M6844" s="19" t="s">
        <v>1260</v>
      </c>
      <c r="O6844" s="32" t="str">
        <f t="shared" ref="O6844:O6855" si="2290">LEFT(A6844,4)</f>
        <v>G311</v>
      </c>
      <c r="P6844" s="318"/>
      <c r="T6844" s="19" t="s">
        <v>1260</v>
      </c>
    </row>
    <row r="6845" spans="1:20" outlineLevel="2" x14ac:dyDescent="0.25">
      <c r="A6845" t="s">
        <v>547</v>
      </c>
      <c r="B6845" t="str">
        <f t="shared" si="2287"/>
        <v>G311 PRD Liq Gas Equip, Dieringer-2</v>
      </c>
      <c r="C6845" s="32" t="s">
        <v>1245</v>
      </c>
      <c r="E6845" s="27">
        <v>43159</v>
      </c>
      <c r="F6845" s="283">
        <v>685182.6</v>
      </c>
      <c r="G6845" s="67">
        <v>8.0000000000000002E-3</v>
      </c>
      <c r="H6845" s="284">
        <v>456.78999999999996</v>
      </c>
      <c r="I6845" s="283">
        <f t="shared" si="2288"/>
        <v>685182.6</v>
      </c>
      <c r="J6845" s="67">
        <f t="shared" si="2282"/>
        <v>8.0000000000000002E-3</v>
      </c>
      <c r="K6845" s="259">
        <f t="shared" si="2289"/>
        <v>456.78839999999997</v>
      </c>
      <c r="L6845" s="284">
        <f t="shared" si="2274"/>
        <v>0</v>
      </c>
      <c r="M6845" s="19" t="s">
        <v>1260</v>
      </c>
      <c r="O6845" s="32" t="str">
        <f t="shared" si="2290"/>
        <v>G311</v>
      </c>
      <c r="P6845" s="318"/>
      <c r="T6845" s="19" t="s">
        <v>1260</v>
      </c>
    </row>
    <row r="6846" spans="1:20" outlineLevel="2" x14ac:dyDescent="0.25">
      <c r="A6846" t="s">
        <v>547</v>
      </c>
      <c r="B6846" t="str">
        <f t="shared" si="2287"/>
        <v>G311 PRD Liq Gas Equip, Dieringer-3</v>
      </c>
      <c r="C6846" s="32" t="s">
        <v>1245</v>
      </c>
      <c r="E6846" s="27">
        <v>43190</v>
      </c>
      <c r="F6846" s="283">
        <v>685182.6</v>
      </c>
      <c r="G6846" s="67">
        <v>8.0000000000000002E-3</v>
      </c>
      <c r="H6846" s="284">
        <v>456.78999999999996</v>
      </c>
      <c r="I6846" s="283">
        <f t="shared" si="2288"/>
        <v>685182.6</v>
      </c>
      <c r="J6846" s="67">
        <f t="shared" si="2282"/>
        <v>8.0000000000000002E-3</v>
      </c>
      <c r="K6846" s="259">
        <f t="shared" si="2289"/>
        <v>456.78839999999997</v>
      </c>
      <c r="L6846" s="284">
        <f t="shared" si="2274"/>
        <v>0</v>
      </c>
      <c r="M6846" s="19" t="s">
        <v>1260</v>
      </c>
      <c r="O6846" s="32" t="str">
        <f t="shared" si="2290"/>
        <v>G311</v>
      </c>
      <c r="P6846" s="318"/>
      <c r="T6846" s="19" t="s">
        <v>1260</v>
      </c>
    </row>
    <row r="6847" spans="1:20" outlineLevel="2" x14ac:dyDescent="0.25">
      <c r="A6847" t="s">
        <v>547</v>
      </c>
      <c r="B6847" t="str">
        <f t="shared" si="2287"/>
        <v>G311 PRD Liq Gas Equip, Dieringer-4</v>
      </c>
      <c r="C6847" s="32" t="s">
        <v>1245</v>
      </c>
      <c r="E6847" s="27">
        <v>43220</v>
      </c>
      <c r="F6847" s="283">
        <v>685182.6</v>
      </c>
      <c r="G6847" s="67">
        <v>8.0000000000000002E-3</v>
      </c>
      <c r="H6847" s="284">
        <v>456.78999999999996</v>
      </c>
      <c r="I6847" s="283">
        <f t="shared" si="2288"/>
        <v>685182.6</v>
      </c>
      <c r="J6847" s="67">
        <f t="shared" si="2282"/>
        <v>8.0000000000000002E-3</v>
      </c>
      <c r="K6847" s="259">
        <f t="shared" si="2289"/>
        <v>456.78839999999997</v>
      </c>
      <c r="L6847" s="284">
        <f t="shared" si="2274"/>
        <v>0</v>
      </c>
      <c r="M6847" s="19" t="s">
        <v>1260</v>
      </c>
      <c r="O6847" s="32" t="str">
        <f t="shared" si="2290"/>
        <v>G311</v>
      </c>
      <c r="P6847" s="318"/>
      <c r="T6847" s="19" t="s">
        <v>1260</v>
      </c>
    </row>
    <row r="6848" spans="1:20" outlineLevel="2" x14ac:dyDescent="0.25">
      <c r="A6848" t="s">
        <v>547</v>
      </c>
      <c r="B6848" t="str">
        <f t="shared" si="2287"/>
        <v>G311 PRD Liq Gas Equip, Dieringer-5</v>
      </c>
      <c r="C6848" s="32" t="s">
        <v>1245</v>
      </c>
      <c r="E6848" s="27">
        <v>43251</v>
      </c>
      <c r="F6848" s="283">
        <v>685182.6</v>
      </c>
      <c r="G6848" s="67">
        <v>8.0000000000000002E-3</v>
      </c>
      <c r="H6848" s="284">
        <v>456.78999999999996</v>
      </c>
      <c r="I6848" s="283">
        <f t="shared" si="2288"/>
        <v>685182.6</v>
      </c>
      <c r="J6848" s="67">
        <f t="shared" si="2282"/>
        <v>8.0000000000000002E-3</v>
      </c>
      <c r="K6848" s="259">
        <f t="shared" si="2289"/>
        <v>456.78839999999997</v>
      </c>
      <c r="L6848" s="284">
        <f t="shared" si="2274"/>
        <v>0</v>
      </c>
      <c r="M6848" s="19" t="s">
        <v>1260</v>
      </c>
      <c r="O6848" s="32" t="str">
        <f t="shared" si="2290"/>
        <v>G311</v>
      </c>
      <c r="P6848" s="318"/>
      <c r="T6848" s="19" t="s">
        <v>1260</v>
      </c>
    </row>
    <row r="6849" spans="1:20" outlineLevel="2" x14ac:dyDescent="0.25">
      <c r="A6849" t="s">
        <v>547</v>
      </c>
      <c r="B6849" t="str">
        <f t="shared" si="2287"/>
        <v>G311 PRD Liq Gas Equip, Dieringer-6</v>
      </c>
      <c r="C6849" s="32" t="s">
        <v>1245</v>
      </c>
      <c r="E6849" s="27">
        <v>43281</v>
      </c>
      <c r="F6849" s="283">
        <v>685182.6</v>
      </c>
      <c r="G6849" s="67">
        <v>8.0000000000000002E-3</v>
      </c>
      <c r="H6849" s="284">
        <v>456.78999999999996</v>
      </c>
      <c r="I6849" s="283">
        <f t="shared" si="2288"/>
        <v>685182.6</v>
      </c>
      <c r="J6849" s="67">
        <f t="shared" si="2282"/>
        <v>8.0000000000000002E-3</v>
      </c>
      <c r="K6849" s="259">
        <f t="shared" si="2289"/>
        <v>456.78839999999997</v>
      </c>
      <c r="L6849" s="284">
        <f t="shared" si="2274"/>
        <v>0</v>
      </c>
      <c r="M6849" s="19" t="s">
        <v>1260</v>
      </c>
      <c r="O6849" s="32" t="str">
        <f t="shared" si="2290"/>
        <v>G311</v>
      </c>
      <c r="P6849" s="318"/>
      <c r="T6849" s="19" t="s">
        <v>1260</v>
      </c>
    </row>
    <row r="6850" spans="1:20" outlineLevel="2" x14ac:dyDescent="0.25">
      <c r="A6850" t="s">
        <v>547</v>
      </c>
      <c r="B6850" t="str">
        <f t="shared" si="2287"/>
        <v>G311 PRD Liq Gas Equip, Dieringer-7</v>
      </c>
      <c r="C6850" s="32" t="s">
        <v>1245</v>
      </c>
      <c r="E6850" s="27">
        <v>43312</v>
      </c>
      <c r="F6850" s="283">
        <v>685182.6</v>
      </c>
      <c r="G6850" s="67">
        <v>8.0000000000000002E-3</v>
      </c>
      <c r="H6850" s="284">
        <v>456.78999999999996</v>
      </c>
      <c r="I6850" s="283">
        <f t="shared" si="2288"/>
        <v>685182.6</v>
      </c>
      <c r="J6850" s="67">
        <f t="shared" si="2282"/>
        <v>8.0000000000000002E-3</v>
      </c>
      <c r="K6850" s="259">
        <f t="shared" si="2289"/>
        <v>456.78839999999997</v>
      </c>
      <c r="L6850" s="284">
        <f t="shared" si="2274"/>
        <v>0</v>
      </c>
      <c r="M6850" s="19" t="s">
        <v>1260</v>
      </c>
      <c r="O6850" s="32" t="str">
        <f t="shared" si="2290"/>
        <v>G311</v>
      </c>
      <c r="P6850" s="318"/>
      <c r="T6850" s="19" t="s">
        <v>1260</v>
      </c>
    </row>
    <row r="6851" spans="1:20" outlineLevel="2" x14ac:dyDescent="0.25">
      <c r="A6851" t="s">
        <v>547</v>
      </c>
      <c r="B6851" t="str">
        <f t="shared" si="2287"/>
        <v>G311 PRD Liq Gas Equip, Dieringer-8</v>
      </c>
      <c r="C6851" s="32" t="s">
        <v>1245</v>
      </c>
      <c r="E6851" s="27">
        <v>43343</v>
      </c>
      <c r="F6851" s="283">
        <v>685182.6</v>
      </c>
      <c r="G6851" s="67">
        <v>8.0000000000000002E-3</v>
      </c>
      <c r="H6851" s="284">
        <v>456.78999999999996</v>
      </c>
      <c r="I6851" s="283">
        <f t="shared" si="2288"/>
        <v>685182.6</v>
      </c>
      <c r="J6851" s="67">
        <f t="shared" si="2282"/>
        <v>8.0000000000000002E-3</v>
      </c>
      <c r="K6851" s="259">
        <f t="shared" si="2289"/>
        <v>456.78839999999997</v>
      </c>
      <c r="L6851" s="284">
        <f t="shared" si="2274"/>
        <v>0</v>
      </c>
      <c r="M6851" s="19" t="s">
        <v>1260</v>
      </c>
      <c r="O6851" s="32" t="str">
        <f t="shared" si="2290"/>
        <v>G311</v>
      </c>
      <c r="P6851" s="318"/>
      <c r="T6851" s="19" t="s">
        <v>1260</v>
      </c>
    </row>
    <row r="6852" spans="1:20" outlineLevel="2" x14ac:dyDescent="0.25">
      <c r="A6852" t="s">
        <v>547</v>
      </c>
      <c r="B6852" t="str">
        <f t="shared" si="2287"/>
        <v>G311 PRD Liq Gas Equip, Dieringer-9</v>
      </c>
      <c r="C6852" s="32" t="s">
        <v>1245</v>
      </c>
      <c r="E6852" s="27">
        <v>43373</v>
      </c>
      <c r="F6852" s="283">
        <v>685182.6</v>
      </c>
      <c r="G6852" s="67">
        <v>8.0000000000000002E-3</v>
      </c>
      <c r="H6852" s="284">
        <v>456.78999999999996</v>
      </c>
      <c r="I6852" s="283">
        <f t="shared" si="2288"/>
        <v>685182.6</v>
      </c>
      <c r="J6852" s="67">
        <f t="shared" si="2282"/>
        <v>8.0000000000000002E-3</v>
      </c>
      <c r="K6852" s="259">
        <f t="shared" si="2289"/>
        <v>456.78839999999997</v>
      </c>
      <c r="L6852" s="284">
        <f t="shared" si="2274"/>
        <v>0</v>
      </c>
      <c r="M6852" s="19" t="s">
        <v>1260</v>
      </c>
      <c r="O6852" s="32" t="str">
        <f t="shared" si="2290"/>
        <v>G311</v>
      </c>
      <c r="P6852" s="318"/>
      <c r="T6852" s="19" t="s">
        <v>1260</v>
      </c>
    </row>
    <row r="6853" spans="1:20" outlineLevel="2" x14ac:dyDescent="0.25">
      <c r="A6853" t="s">
        <v>547</v>
      </c>
      <c r="B6853" t="str">
        <f t="shared" si="2287"/>
        <v>G311 PRD Liq Gas Equip, Dieringer-10</v>
      </c>
      <c r="C6853" s="32" t="s">
        <v>1245</v>
      </c>
      <c r="E6853" s="27">
        <v>43404</v>
      </c>
      <c r="F6853" s="283">
        <v>685182.6</v>
      </c>
      <c r="G6853" s="67">
        <v>8.0000000000000002E-3</v>
      </c>
      <c r="H6853" s="284">
        <v>456.78999999999996</v>
      </c>
      <c r="I6853" s="283">
        <f t="shared" si="2288"/>
        <v>685182.6</v>
      </c>
      <c r="J6853" s="67">
        <f t="shared" si="2282"/>
        <v>8.0000000000000002E-3</v>
      </c>
      <c r="K6853" s="259">
        <f t="shared" si="2289"/>
        <v>456.78839999999997</v>
      </c>
      <c r="L6853" s="284">
        <f t="shared" si="2274"/>
        <v>0</v>
      </c>
      <c r="M6853" s="19" t="s">
        <v>1260</v>
      </c>
      <c r="O6853" s="32" t="str">
        <f t="shared" si="2290"/>
        <v>G311</v>
      </c>
      <c r="P6853" s="318"/>
      <c r="T6853" s="19" t="s">
        <v>1260</v>
      </c>
    </row>
    <row r="6854" spans="1:20" outlineLevel="2" x14ac:dyDescent="0.25">
      <c r="A6854" t="s">
        <v>547</v>
      </c>
      <c r="B6854" t="str">
        <f t="shared" si="2287"/>
        <v>G311 PRD Liq Gas Equip, Dieringer-11</v>
      </c>
      <c r="C6854" s="32" t="s">
        <v>1245</v>
      </c>
      <c r="E6854" s="27">
        <v>43434</v>
      </c>
      <c r="F6854" s="283">
        <v>685182.6</v>
      </c>
      <c r="G6854" s="67">
        <v>8.0000000000000002E-3</v>
      </c>
      <c r="H6854" s="284">
        <v>456.78999999999996</v>
      </c>
      <c r="I6854" s="283">
        <f t="shared" si="2288"/>
        <v>685182.6</v>
      </c>
      <c r="J6854" s="67">
        <f t="shared" si="2282"/>
        <v>8.0000000000000002E-3</v>
      </c>
      <c r="K6854" s="259">
        <f t="shared" si="2289"/>
        <v>456.78839999999997</v>
      </c>
      <c r="L6854" s="284">
        <f t="shared" si="2274"/>
        <v>0</v>
      </c>
      <c r="M6854" s="19" t="s">
        <v>1260</v>
      </c>
      <c r="O6854" s="32" t="str">
        <f t="shared" si="2290"/>
        <v>G311</v>
      </c>
      <c r="P6854" s="318"/>
      <c r="T6854" s="19" t="s">
        <v>1260</v>
      </c>
    </row>
    <row r="6855" spans="1:20" outlineLevel="2" x14ac:dyDescent="0.25">
      <c r="A6855" t="s">
        <v>547</v>
      </c>
      <c r="B6855" t="str">
        <f t="shared" si="2287"/>
        <v>G311 PRD Liq Gas Equip, Dieringer-12</v>
      </c>
      <c r="C6855" s="32" t="s">
        <v>1245</v>
      </c>
      <c r="E6855" s="27">
        <v>43465</v>
      </c>
      <c r="F6855" s="283">
        <v>685182.6</v>
      </c>
      <c r="G6855" s="67">
        <v>8.0000000000000002E-3</v>
      </c>
      <c r="H6855" s="284">
        <v>456.78999999999996</v>
      </c>
      <c r="I6855" s="283">
        <f t="shared" si="2288"/>
        <v>685182.6</v>
      </c>
      <c r="J6855" s="67">
        <f t="shared" si="2282"/>
        <v>8.0000000000000002E-3</v>
      </c>
      <c r="K6855" s="259">
        <f t="shared" si="2289"/>
        <v>456.78839999999997</v>
      </c>
      <c r="L6855" s="284">
        <f t="shared" si="2274"/>
        <v>0</v>
      </c>
      <c r="M6855" s="19" t="s">
        <v>1260</v>
      </c>
      <c r="O6855" s="32" t="str">
        <f t="shared" si="2290"/>
        <v>G311</v>
      </c>
      <c r="P6855" s="318"/>
      <c r="T6855" s="19" t="s">
        <v>1260</v>
      </c>
    </row>
    <row r="6856" spans="1:20" s="19" customFormat="1" ht="15.75" outlineLevel="1" thickBot="1" x14ac:dyDescent="0.3">
      <c r="A6856" s="28" t="s">
        <v>1150</v>
      </c>
      <c r="C6856" s="20" t="s">
        <v>1239</v>
      </c>
      <c r="E6856" s="104" t="s">
        <v>1266</v>
      </c>
      <c r="F6856" s="283"/>
      <c r="G6856" s="67"/>
      <c r="H6856" s="293">
        <f>SUBTOTAL(9,H6844:H6855)</f>
        <v>5481.48</v>
      </c>
      <c r="I6856" s="283"/>
      <c r="J6856" s="67">
        <f t="shared" si="2282"/>
        <v>0</v>
      </c>
      <c r="K6856" s="304">
        <f>SUBTOTAL(9,K6844:K6855)</f>
        <v>5481.4608000000007</v>
      </c>
      <c r="L6856" s="293">
        <f t="shared" si="2274"/>
        <v>-0.02</v>
      </c>
      <c r="O6856" s="32" t="str">
        <f>LEFT(A6856,5)</f>
        <v xml:space="preserve">G311 </v>
      </c>
      <c r="P6856" s="318">
        <f>-L6856/2</f>
        <v>0.01</v>
      </c>
    </row>
    <row r="6857" spans="1:20" ht="15.75" outlineLevel="2" thickTop="1" x14ac:dyDescent="0.25">
      <c r="A6857" t="s">
        <v>548</v>
      </c>
      <c r="B6857" t="str">
        <f t="shared" ref="B6857:B6868" si="2291">CONCATENATE(A6857,"-",MONTH(E6857))</f>
        <v>G311 PRD Liq Gas Equip, Swarr-1</v>
      </c>
      <c r="C6857" s="32" t="s">
        <v>1245</v>
      </c>
      <c r="E6857" s="27">
        <v>43131</v>
      </c>
      <c r="F6857" s="283">
        <v>5385099.4299999997</v>
      </c>
      <c r="G6857" s="67">
        <v>5.4999999999999997E-3</v>
      </c>
      <c r="H6857" s="284">
        <v>2468.17</v>
      </c>
      <c r="I6857" s="283">
        <f t="shared" ref="I6857:I6868" si="2292">VLOOKUP(CONCATENATE(A6857,"-12"),$B$6:$F$7816,5,FALSE)</f>
        <v>5385099.4299999997</v>
      </c>
      <c r="J6857" s="67">
        <f t="shared" si="2282"/>
        <v>5.4999999999999997E-3</v>
      </c>
      <c r="K6857" s="259">
        <f t="shared" ref="K6857:K6868" si="2293">I6857*J6857/12</f>
        <v>2468.1705720833329</v>
      </c>
      <c r="L6857" s="284">
        <f t="shared" si="2274"/>
        <v>0</v>
      </c>
      <c r="M6857" s="19" t="s">
        <v>1260</v>
      </c>
      <c r="O6857" s="32" t="str">
        <f t="shared" ref="O6857:O6868" si="2294">LEFT(A6857,4)</f>
        <v>G311</v>
      </c>
      <c r="P6857" s="318"/>
      <c r="T6857" s="19" t="s">
        <v>1260</v>
      </c>
    </row>
    <row r="6858" spans="1:20" outlineLevel="2" x14ac:dyDescent="0.25">
      <c r="A6858" t="s">
        <v>548</v>
      </c>
      <c r="B6858" t="str">
        <f t="shared" si="2291"/>
        <v>G311 PRD Liq Gas Equip, Swarr-2</v>
      </c>
      <c r="C6858" s="32" t="s">
        <v>1245</v>
      </c>
      <c r="E6858" s="27">
        <v>43159</v>
      </c>
      <c r="F6858" s="283">
        <v>5385099.4299999997</v>
      </c>
      <c r="G6858" s="67">
        <v>5.4999999999999997E-3</v>
      </c>
      <c r="H6858" s="284">
        <v>2468.17</v>
      </c>
      <c r="I6858" s="283">
        <f t="shared" si="2292"/>
        <v>5385099.4299999997</v>
      </c>
      <c r="J6858" s="67">
        <f t="shared" si="2282"/>
        <v>5.4999999999999997E-3</v>
      </c>
      <c r="K6858" s="259">
        <f t="shared" si="2293"/>
        <v>2468.1705720833329</v>
      </c>
      <c r="L6858" s="284">
        <f t="shared" si="2274"/>
        <v>0</v>
      </c>
      <c r="M6858" s="19" t="s">
        <v>1260</v>
      </c>
      <c r="O6858" s="32" t="str">
        <f t="shared" si="2294"/>
        <v>G311</v>
      </c>
      <c r="P6858" s="318"/>
      <c r="T6858" s="19" t="s">
        <v>1260</v>
      </c>
    </row>
    <row r="6859" spans="1:20" outlineLevel="2" x14ac:dyDescent="0.25">
      <c r="A6859" t="s">
        <v>548</v>
      </c>
      <c r="B6859" t="str">
        <f t="shared" si="2291"/>
        <v>G311 PRD Liq Gas Equip, Swarr-3</v>
      </c>
      <c r="C6859" s="32" t="s">
        <v>1245</v>
      </c>
      <c r="E6859" s="27">
        <v>43190</v>
      </c>
      <c r="F6859" s="283">
        <v>5385099.4299999997</v>
      </c>
      <c r="G6859" s="67">
        <v>5.4999999999999997E-3</v>
      </c>
      <c r="H6859" s="284">
        <v>2468.17</v>
      </c>
      <c r="I6859" s="283">
        <f t="shared" si="2292"/>
        <v>5385099.4299999997</v>
      </c>
      <c r="J6859" s="67">
        <f t="shared" si="2282"/>
        <v>5.4999999999999997E-3</v>
      </c>
      <c r="K6859" s="259">
        <f t="shared" si="2293"/>
        <v>2468.1705720833329</v>
      </c>
      <c r="L6859" s="284">
        <f t="shared" si="2274"/>
        <v>0</v>
      </c>
      <c r="M6859" s="19" t="s">
        <v>1260</v>
      </c>
      <c r="O6859" s="32" t="str">
        <f t="shared" si="2294"/>
        <v>G311</v>
      </c>
      <c r="P6859" s="318"/>
      <c r="T6859" s="19" t="s">
        <v>1260</v>
      </c>
    </row>
    <row r="6860" spans="1:20" outlineLevel="2" x14ac:dyDescent="0.25">
      <c r="A6860" t="s">
        <v>548</v>
      </c>
      <c r="B6860" t="str">
        <f t="shared" si="2291"/>
        <v>G311 PRD Liq Gas Equip, Swarr-4</v>
      </c>
      <c r="C6860" s="32" t="s">
        <v>1245</v>
      </c>
      <c r="E6860" s="27">
        <v>43220</v>
      </c>
      <c r="F6860" s="283">
        <v>5385099.4299999997</v>
      </c>
      <c r="G6860" s="67">
        <v>5.4999999999999997E-3</v>
      </c>
      <c r="H6860" s="284">
        <v>2468.17</v>
      </c>
      <c r="I6860" s="283">
        <f t="shared" si="2292"/>
        <v>5385099.4299999997</v>
      </c>
      <c r="J6860" s="67">
        <f t="shared" si="2282"/>
        <v>5.4999999999999997E-3</v>
      </c>
      <c r="K6860" s="259">
        <f t="shared" si="2293"/>
        <v>2468.1705720833329</v>
      </c>
      <c r="L6860" s="284">
        <f t="shared" si="2274"/>
        <v>0</v>
      </c>
      <c r="M6860" s="19" t="s">
        <v>1260</v>
      </c>
      <c r="O6860" s="32" t="str">
        <f t="shared" si="2294"/>
        <v>G311</v>
      </c>
      <c r="P6860" s="318"/>
      <c r="T6860" s="19" t="s">
        <v>1260</v>
      </c>
    </row>
    <row r="6861" spans="1:20" outlineLevel="2" x14ac:dyDescent="0.25">
      <c r="A6861" t="s">
        <v>548</v>
      </c>
      <c r="B6861" t="str">
        <f t="shared" si="2291"/>
        <v>G311 PRD Liq Gas Equip, Swarr-5</v>
      </c>
      <c r="C6861" s="32" t="s">
        <v>1245</v>
      </c>
      <c r="E6861" s="27">
        <v>43251</v>
      </c>
      <c r="F6861" s="283">
        <v>5385099.4299999997</v>
      </c>
      <c r="G6861" s="67">
        <v>5.4999999999999997E-3</v>
      </c>
      <c r="H6861" s="284">
        <v>2468.17</v>
      </c>
      <c r="I6861" s="283">
        <f t="shared" si="2292"/>
        <v>5385099.4299999997</v>
      </c>
      <c r="J6861" s="67">
        <f t="shared" si="2282"/>
        <v>5.4999999999999997E-3</v>
      </c>
      <c r="K6861" s="259">
        <f t="shared" si="2293"/>
        <v>2468.1705720833329</v>
      </c>
      <c r="L6861" s="284">
        <f t="shared" si="2274"/>
        <v>0</v>
      </c>
      <c r="M6861" s="19" t="s">
        <v>1260</v>
      </c>
      <c r="O6861" s="32" t="str">
        <f t="shared" si="2294"/>
        <v>G311</v>
      </c>
      <c r="P6861" s="318"/>
      <c r="T6861" s="19" t="s">
        <v>1260</v>
      </c>
    </row>
    <row r="6862" spans="1:20" outlineLevel="2" x14ac:dyDescent="0.25">
      <c r="A6862" t="s">
        <v>548</v>
      </c>
      <c r="B6862" t="str">
        <f t="shared" si="2291"/>
        <v>G311 PRD Liq Gas Equip, Swarr-6</v>
      </c>
      <c r="C6862" s="32" t="s">
        <v>1245</v>
      </c>
      <c r="E6862" s="27">
        <v>43281</v>
      </c>
      <c r="F6862" s="283">
        <v>5385099.4299999997</v>
      </c>
      <c r="G6862" s="67">
        <v>5.4999999999999997E-3</v>
      </c>
      <c r="H6862" s="284">
        <v>2468.17</v>
      </c>
      <c r="I6862" s="283">
        <f t="shared" si="2292"/>
        <v>5385099.4299999997</v>
      </c>
      <c r="J6862" s="67">
        <f t="shared" si="2282"/>
        <v>5.4999999999999997E-3</v>
      </c>
      <c r="K6862" s="259">
        <f t="shared" si="2293"/>
        <v>2468.1705720833329</v>
      </c>
      <c r="L6862" s="284">
        <f t="shared" si="2274"/>
        <v>0</v>
      </c>
      <c r="M6862" s="19" t="s">
        <v>1260</v>
      </c>
      <c r="O6862" s="32" t="str">
        <f t="shared" si="2294"/>
        <v>G311</v>
      </c>
      <c r="P6862" s="318"/>
      <c r="T6862" s="19" t="s">
        <v>1260</v>
      </c>
    </row>
    <row r="6863" spans="1:20" outlineLevel="2" x14ac:dyDescent="0.25">
      <c r="A6863" t="s">
        <v>548</v>
      </c>
      <c r="B6863" t="str">
        <f t="shared" si="2291"/>
        <v>G311 PRD Liq Gas Equip, Swarr-7</v>
      </c>
      <c r="C6863" s="32" t="s">
        <v>1245</v>
      </c>
      <c r="E6863" s="27">
        <v>43312</v>
      </c>
      <c r="F6863" s="283">
        <v>5385099.4299999997</v>
      </c>
      <c r="G6863" s="67">
        <v>5.4999999999999997E-3</v>
      </c>
      <c r="H6863" s="284">
        <v>2468.17</v>
      </c>
      <c r="I6863" s="283">
        <f t="shared" si="2292"/>
        <v>5385099.4299999997</v>
      </c>
      <c r="J6863" s="67">
        <f t="shared" si="2282"/>
        <v>5.4999999999999997E-3</v>
      </c>
      <c r="K6863" s="259">
        <f t="shared" si="2293"/>
        <v>2468.1705720833329</v>
      </c>
      <c r="L6863" s="284">
        <f t="shared" si="2274"/>
        <v>0</v>
      </c>
      <c r="M6863" s="19" t="s">
        <v>1260</v>
      </c>
      <c r="O6863" s="32" t="str">
        <f t="shared" si="2294"/>
        <v>G311</v>
      </c>
      <c r="P6863" s="318"/>
      <c r="T6863" s="19" t="s">
        <v>1260</v>
      </c>
    </row>
    <row r="6864" spans="1:20" outlineLevel="2" x14ac:dyDescent="0.25">
      <c r="A6864" t="s">
        <v>548</v>
      </c>
      <c r="B6864" t="str">
        <f t="shared" si="2291"/>
        <v>G311 PRD Liq Gas Equip, Swarr-8</v>
      </c>
      <c r="C6864" s="32" t="s">
        <v>1245</v>
      </c>
      <c r="E6864" s="27">
        <v>43343</v>
      </c>
      <c r="F6864" s="283">
        <v>5385099.4299999997</v>
      </c>
      <c r="G6864" s="67">
        <v>5.4999999999999997E-3</v>
      </c>
      <c r="H6864" s="284">
        <v>2468.17</v>
      </c>
      <c r="I6864" s="283">
        <f t="shared" si="2292"/>
        <v>5385099.4299999997</v>
      </c>
      <c r="J6864" s="67">
        <f t="shared" si="2282"/>
        <v>5.4999999999999997E-3</v>
      </c>
      <c r="K6864" s="259">
        <f t="shared" si="2293"/>
        <v>2468.1705720833329</v>
      </c>
      <c r="L6864" s="284">
        <f t="shared" si="2274"/>
        <v>0</v>
      </c>
      <c r="M6864" s="19" t="s">
        <v>1260</v>
      </c>
      <c r="O6864" s="32" t="str">
        <f t="shared" si="2294"/>
        <v>G311</v>
      </c>
      <c r="P6864" s="318"/>
      <c r="T6864" s="19" t="s">
        <v>1260</v>
      </c>
    </row>
    <row r="6865" spans="1:20" outlineLevel="2" x14ac:dyDescent="0.25">
      <c r="A6865" t="s">
        <v>548</v>
      </c>
      <c r="B6865" t="str">
        <f t="shared" si="2291"/>
        <v>G311 PRD Liq Gas Equip, Swarr-9</v>
      </c>
      <c r="C6865" s="32" t="s">
        <v>1245</v>
      </c>
      <c r="E6865" s="27">
        <v>43373</v>
      </c>
      <c r="F6865" s="283">
        <v>5385099.4299999997</v>
      </c>
      <c r="G6865" s="67">
        <v>5.4999999999999997E-3</v>
      </c>
      <c r="H6865" s="284">
        <v>2468.17</v>
      </c>
      <c r="I6865" s="283">
        <f t="shared" si="2292"/>
        <v>5385099.4299999997</v>
      </c>
      <c r="J6865" s="67">
        <f t="shared" si="2282"/>
        <v>5.4999999999999997E-3</v>
      </c>
      <c r="K6865" s="259">
        <f t="shared" si="2293"/>
        <v>2468.1705720833329</v>
      </c>
      <c r="L6865" s="284">
        <f t="shared" si="2274"/>
        <v>0</v>
      </c>
      <c r="M6865" s="19" t="s">
        <v>1260</v>
      </c>
      <c r="O6865" s="32" t="str">
        <f t="shared" si="2294"/>
        <v>G311</v>
      </c>
      <c r="P6865" s="318"/>
      <c r="T6865" s="19" t="s">
        <v>1260</v>
      </c>
    </row>
    <row r="6866" spans="1:20" outlineLevel="2" x14ac:dyDescent="0.25">
      <c r="A6866" t="s">
        <v>548</v>
      </c>
      <c r="B6866" t="str">
        <f t="shared" si="2291"/>
        <v>G311 PRD Liq Gas Equip, Swarr-10</v>
      </c>
      <c r="C6866" s="32" t="s">
        <v>1245</v>
      </c>
      <c r="E6866" s="27">
        <v>43404</v>
      </c>
      <c r="F6866" s="283">
        <v>5385099.4299999997</v>
      </c>
      <c r="G6866" s="67">
        <v>5.4999999999999997E-3</v>
      </c>
      <c r="H6866" s="284">
        <v>2468.17</v>
      </c>
      <c r="I6866" s="283">
        <f t="shared" si="2292"/>
        <v>5385099.4299999997</v>
      </c>
      <c r="J6866" s="67">
        <f t="shared" si="2282"/>
        <v>5.4999999999999997E-3</v>
      </c>
      <c r="K6866" s="259">
        <f t="shared" si="2293"/>
        <v>2468.1705720833329</v>
      </c>
      <c r="L6866" s="284">
        <f t="shared" si="2274"/>
        <v>0</v>
      </c>
      <c r="M6866" s="19" t="s">
        <v>1260</v>
      </c>
      <c r="O6866" s="32" t="str">
        <f t="shared" si="2294"/>
        <v>G311</v>
      </c>
      <c r="P6866" s="318"/>
      <c r="T6866" s="19" t="s">
        <v>1260</v>
      </c>
    </row>
    <row r="6867" spans="1:20" outlineLevel="2" x14ac:dyDescent="0.25">
      <c r="A6867" t="s">
        <v>548</v>
      </c>
      <c r="B6867" t="str">
        <f t="shared" si="2291"/>
        <v>G311 PRD Liq Gas Equip, Swarr-11</v>
      </c>
      <c r="C6867" s="32" t="s">
        <v>1245</v>
      </c>
      <c r="E6867" s="27">
        <v>43434</v>
      </c>
      <c r="F6867" s="283">
        <v>5385099.4299999997</v>
      </c>
      <c r="G6867" s="67">
        <v>5.4999999999999997E-3</v>
      </c>
      <c r="H6867" s="284">
        <v>2468.17</v>
      </c>
      <c r="I6867" s="283">
        <f t="shared" si="2292"/>
        <v>5385099.4299999997</v>
      </c>
      <c r="J6867" s="67">
        <f t="shared" si="2282"/>
        <v>5.4999999999999997E-3</v>
      </c>
      <c r="K6867" s="259">
        <f t="shared" si="2293"/>
        <v>2468.1705720833329</v>
      </c>
      <c r="L6867" s="284">
        <f t="shared" si="2274"/>
        <v>0</v>
      </c>
      <c r="M6867" s="19" t="s">
        <v>1260</v>
      </c>
      <c r="O6867" s="32" t="str">
        <f t="shared" si="2294"/>
        <v>G311</v>
      </c>
      <c r="P6867" s="318"/>
      <c r="T6867" s="19" t="s">
        <v>1260</v>
      </c>
    </row>
    <row r="6868" spans="1:20" outlineLevel="2" x14ac:dyDescent="0.25">
      <c r="A6868" t="s">
        <v>548</v>
      </c>
      <c r="B6868" t="str">
        <f t="shared" si="2291"/>
        <v>G311 PRD Liq Gas Equip, Swarr-12</v>
      </c>
      <c r="C6868" s="32" t="s">
        <v>1245</v>
      </c>
      <c r="E6868" s="27">
        <v>43465</v>
      </c>
      <c r="F6868" s="283">
        <v>5385099.4299999997</v>
      </c>
      <c r="G6868" s="67">
        <v>5.4999999999999997E-3</v>
      </c>
      <c r="H6868" s="284">
        <v>2468.17</v>
      </c>
      <c r="I6868" s="283">
        <f t="shared" si="2292"/>
        <v>5385099.4299999997</v>
      </c>
      <c r="J6868" s="67">
        <f t="shared" si="2282"/>
        <v>5.4999999999999997E-3</v>
      </c>
      <c r="K6868" s="259">
        <f t="shared" si="2293"/>
        <v>2468.1705720833329</v>
      </c>
      <c r="L6868" s="284">
        <f t="shared" ref="L6868:L6931" si="2295">ROUND(K6868-H6868,2)</f>
        <v>0</v>
      </c>
      <c r="M6868" s="19" t="s">
        <v>1260</v>
      </c>
      <c r="O6868" s="32" t="str">
        <f t="shared" si="2294"/>
        <v>G311</v>
      </c>
      <c r="P6868" s="318"/>
      <c r="T6868" s="19" t="s">
        <v>1260</v>
      </c>
    </row>
    <row r="6869" spans="1:20" s="19" customFormat="1" ht="15.75" outlineLevel="1" thickBot="1" x14ac:dyDescent="0.3">
      <c r="A6869" s="28" t="s">
        <v>1151</v>
      </c>
      <c r="C6869" s="20" t="s">
        <v>1239</v>
      </c>
      <c r="E6869" s="104" t="s">
        <v>1266</v>
      </c>
      <c r="F6869" s="290"/>
      <c r="G6869" s="291"/>
      <c r="H6869" s="294">
        <f>SUBTOTAL(9,H6857:H6868)</f>
        <v>29618.039999999994</v>
      </c>
      <c r="I6869" s="290"/>
      <c r="J6869" s="291">
        <f t="shared" si="2282"/>
        <v>0</v>
      </c>
      <c r="K6869" s="305">
        <f>SUBTOTAL(9,K6857:K6868)</f>
        <v>29618.046865</v>
      </c>
      <c r="L6869" s="294">
        <f t="shared" si="2295"/>
        <v>0.01</v>
      </c>
      <c r="O6869" s="32" t="str">
        <f>LEFT(A6869,5)</f>
        <v xml:space="preserve">G311 </v>
      </c>
      <c r="P6869" s="318">
        <f>-L6869/2</f>
        <v>-5.0000000000000001E-3</v>
      </c>
    </row>
    <row r="6870" spans="1:20" outlineLevel="2" x14ac:dyDescent="0.25">
      <c r="A6870" t="s">
        <v>549</v>
      </c>
      <c r="B6870" t="str">
        <f t="shared" ref="B6870:B6881" si="2296">CONCATENATE(A6870,"-",MONTH(E6870))</f>
        <v>G320 PRD Other Equipment-1</v>
      </c>
      <c r="C6870" s="32" t="s">
        <v>1245</v>
      </c>
      <c r="E6870" s="27">
        <v>43131</v>
      </c>
      <c r="F6870" s="249">
        <v>4852.88</v>
      </c>
      <c r="G6870" s="67">
        <v>4.9700000000000001E-2</v>
      </c>
      <c r="H6870" s="250">
        <v>20.100000000000001</v>
      </c>
      <c r="I6870" s="249">
        <f t="shared" ref="I6870:I6881" si="2297">VLOOKUP(CONCATENATE(A6870,"-12"),$B$6:$F$7816,5,FALSE)</f>
        <v>4852.88</v>
      </c>
      <c r="J6870" s="67">
        <f t="shared" si="2282"/>
        <v>4.9700000000000001E-2</v>
      </c>
      <c r="K6870" s="259">
        <f t="shared" ref="K6870:K6881" si="2298">I6870*J6870/12</f>
        <v>20.099011333333333</v>
      </c>
      <c r="L6870" s="250">
        <f t="shared" si="2295"/>
        <v>0</v>
      </c>
      <c r="M6870" s="19" t="s">
        <v>1260</v>
      </c>
      <c r="O6870" s="32" t="str">
        <f t="shared" ref="O6870:O6881" si="2299">LEFT(A6870,4)</f>
        <v>G320</v>
      </c>
      <c r="P6870" s="318"/>
      <c r="T6870" s="19" t="s">
        <v>1260</v>
      </c>
    </row>
    <row r="6871" spans="1:20" outlineLevel="2" x14ac:dyDescent="0.25">
      <c r="A6871" t="s">
        <v>549</v>
      </c>
      <c r="B6871" t="str">
        <f t="shared" si="2296"/>
        <v>G320 PRD Other Equipment-2</v>
      </c>
      <c r="C6871" s="32" t="s">
        <v>1245</v>
      </c>
      <c r="E6871" s="27">
        <v>43159</v>
      </c>
      <c r="F6871" s="249">
        <v>4852.88</v>
      </c>
      <c r="G6871" s="67">
        <v>4.9700000000000001E-2</v>
      </c>
      <c r="H6871" s="250">
        <v>20.100000000000001</v>
      </c>
      <c r="I6871" s="249">
        <f t="shared" si="2297"/>
        <v>4852.88</v>
      </c>
      <c r="J6871" s="67">
        <f t="shared" si="2282"/>
        <v>4.9700000000000001E-2</v>
      </c>
      <c r="K6871" s="259">
        <f t="shared" si="2298"/>
        <v>20.099011333333333</v>
      </c>
      <c r="L6871" s="250">
        <f t="shared" si="2295"/>
        <v>0</v>
      </c>
      <c r="M6871" s="19" t="s">
        <v>1260</v>
      </c>
      <c r="O6871" s="32" t="str">
        <f t="shared" si="2299"/>
        <v>G320</v>
      </c>
      <c r="P6871" s="318"/>
      <c r="T6871" s="19" t="s">
        <v>1260</v>
      </c>
    </row>
    <row r="6872" spans="1:20" outlineLevel="2" x14ac:dyDescent="0.25">
      <c r="A6872" t="s">
        <v>549</v>
      </c>
      <c r="B6872" t="str">
        <f t="shared" si="2296"/>
        <v>G320 PRD Other Equipment-3</v>
      </c>
      <c r="C6872" s="32" t="s">
        <v>1245</v>
      </c>
      <c r="E6872" s="27">
        <v>43190</v>
      </c>
      <c r="F6872" s="249">
        <v>4852.88</v>
      </c>
      <c r="G6872" s="67">
        <v>4.9700000000000001E-2</v>
      </c>
      <c r="H6872" s="250">
        <v>20.100000000000001</v>
      </c>
      <c r="I6872" s="249">
        <f t="shared" si="2297"/>
        <v>4852.88</v>
      </c>
      <c r="J6872" s="67">
        <f t="shared" si="2282"/>
        <v>4.9700000000000001E-2</v>
      </c>
      <c r="K6872" s="259">
        <f t="shared" si="2298"/>
        <v>20.099011333333333</v>
      </c>
      <c r="L6872" s="250">
        <f t="shared" si="2295"/>
        <v>0</v>
      </c>
      <c r="M6872" s="19" t="s">
        <v>1260</v>
      </c>
      <c r="O6872" s="32" t="str">
        <f t="shared" si="2299"/>
        <v>G320</v>
      </c>
      <c r="P6872" s="318"/>
      <c r="T6872" s="19" t="s">
        <v>1260</v>
      </c>
    </row>
    <row r="6873" spans="1:20" outlineLevel="2" x14ac:dyDescent="0.25">
      <c r="A6873" t="s">
        <v>549</v>
      </c>
      <c r="B6873" t="str">
        <f t="shared" si="2296"/>
        <v>G320 PRD Other Equipment-4</v>
      </c>
      <c r="C6873" s="32" t="s">
        <v>1245</v>
      </c>
      <c r="E6873" s="27">
        <v>43220</v>
      </c>
      <c r="F6873" s="249">
        <v>4852.88</v>
      </c>
      <c r="G6873" s="67">
        <v>4.9700000000000001E-2</v>
      </c>
      <c r="H6873" s="250">
        <v>20.100000000000001</v>
      </c>
      <c r="I6873" s="249">
        <f t="shared" si="2297"/>
        <v>4852.88</v>
      </c>
      <c r="J6873" s="67">
        <f t="shared" si="2282"/>
        <v>4.9700000000000001E-2</v>
      </c>
      <c r="K6873" s="259">
        <f t="shared" si="2298"/>
        <v>20.099011333333333</v>
      </c>
      <c r="L6873" s="250">
        <f t="shared" si="2295"/>
        <v>0</v>
      </c>
      <c r="M6873" s="19" t="s">
        <v>1260</v>
      </c>
      <c r="O6873" s="32" t="str">
        <f t="shared" si="2299"/>
        <v>G320</v>
      </c>
      <c r="P6873" s="318"/>
      <c r="T6873" s="19" t="s">
        <v>1260</v>
      </c>
    </row>
    <row r="6874" spans="1:20" outlineLevel="2" x14ac:dyDescent="0.25">
      <c r="A6874" t="s">
        <v>549</v>
      </c>
      <c r="B6874" t="str">
        <f t="shared" si="2296"/>
        <v>G320 PRD Other Equipment-5</v>
      </c>
      <c r="C6874" s="32" t="s">
        <v>1245</v>
      </c>
      <c r="E6874" s="27">
        <v>43251</v>
      </c>
      <c r="F6874" s="249">
        <v>4852.88</v>
      </c>
      <c r="G6874" s="67">
        <v>4.9700000000000001E-2</v>
      </c>
      <c r="H6874" s="250">
        <v>20.100000000000001</v>
      </c>
      <c r="I6874" s="249">
        <f t="shared" si="2297"/>
        <v>4852.88</v>
      </c>
      <c r="J6874" s="67">
        <f t="shared" si="2282"/>
        <v>4.9700000000000001E-2</v>
      </c>
      <c r="K6874" s="259">
        <f t="shared" si="2298"/>
        <v>20.099011333333333</v>
      </c>
      <c r="L6874" s="250">
        <f t="shared" si="2295"/>
        <v>0</v>
      </c>
      <c r="M6874" s="19" t="s">
        <v>1260</v>
      </c>
      <c r="O6874" s="32" t="str">
        <f t="shared" si="2299"/>
        <v>G320</v>
      </c>
      <c r="P6874" s="318"/>
      <c r="T6874" s="19" t="s">
        <v>1260</v>
      </c>
    </row>
    <row r="6875" spans="1:20" outlineLevel="2" x14ac:dyDescent="0.25">
      <c r="A6875" t="s">
        <v>549</v>
      </c>
      <c r="B6875" t="str">
        <f t="shared" si="2296"/>
        <v>G320 PRD Other Equipment-6</v>
      </c>
      <c r="C6875" s="32" t="s">
        <v>1245</v>
      </c>
      <c r="E6875" s="27">
        <v>43281</v>
      </c>
      <c r="F6875" s="249">
        <v>4852.88</v>
      </c>
      <c r="G6875" s="67">
        <v>4.9700000000000001E-2</v>
      </c>
      <c r="H6875" s="250">
        <v>20.100000000000001</v>
      </c>
      <c r="I6875" s="249">
        <f t="shared" si="2297"/>
        <v>4852.88</v>
      </c>
      <c r="J6875" s="67">
        <f t="shared" si="2282"/>
        <v>4.9700000000000001E-2</v>
      </c>
      <c r="K6875" s="259">
        <f t="shared" si="2298"/>
        <v>20.099011333333333</v>
      </c>
      <c r="L6875" s="250">
        <f t="shared" si="2295"/>
        <v>0</v>
      </c>
      <c r="M6875" s="19" t="s">
        <v>1260</v>
      </c>
      <c r="O6875" s="32" t="str">
        <f t="shared" si="2299"/>
        <v>G320</v>
      </c>
      <c r="P6875" s="318"/>
      <c r="T6875" s="19" t="s">
        <v>1260</v>
      </c>
    </row>
    <row r="6876" spans="1:20" outlineLevel="2" x14ac:dyDescent="0.25">
      <c r="A6876" t="s">
        <v>549</v>
      </c>
      <c r="B6876" t="str">
        <f t="shared" si="2296"/>
        <v>G320 PRD Other Equipment-7</v>
      </c>
      <c r="C6876" s="32" t="s">
        <v>1245</v>
      </c>
      <c r="E6876" s="27">
        <v>43312</v>
      </c>
      <c r="F6876" s="249">
        <v>4852.88</v>
      </c>
      <c r="G6876" s="67">
        <v>4.9700000000000001E-2</v>
      </c>
      <c r="H6876" s="250">
        <v>20.100000000000001</v>
      </c>
      <c r="I6876" s="249">
        <f t="shared" si="2297"/>
        <v>4852.88</v>
      </c>
      <c r="J6876" s="67">
        <f t="shared" si="2282"/>
        <v>4.9700000000000001E-2</v>
      </c>
      <c r="K6876" s="259">
        <f t="shared" si="2298"/>
        <v>20.099011333333333</v>
      </c>
      <c r="L6876" s="250">
        <f t="shared" si="2295"/>
        <v>0</v>
      </c>
      <c r="M6876" s="19" t="s">
        <v>1260</v>
      </c>
      <c r="O6876" s="32" t="str">
        <f t="shared" si="2299"/>
        <v>G320</v>
      </c>
      <c r="P6876" s="318"/>
      <c r="T6876" s="19" t="s">
        <v>1260</v>
      </c>
    </row>
    <row r="6877" spans="1:20" outlineLevel="2" x14ac:dyDescent="0.25">
      <c r="A6877" t="s">
        <v>549</v>
      </c>
      <c r="B6877" t="str">
        <f t="shared" si="2296"/>
        <v>G320 PRD Other Equipment-8</v>
      </c>
      <c r="C6877" s="32" t="s">
        <v>1245</v>
      </c>
      <c r="E6877" s="27">
        <v>43343</v>
      </c>
      <c r="F6877" s="249">
        <v>4852.88</v>
      </c>
      <c r="G6877" s="67">
        <v>4.9700000000000001E-2</v>
      </c>
      <c r="H6877" s="250">
        <v>20.100000000000001</v>
      </c>
      <c r="I6877" s="249">
        <f t="shared" si="2297"/>
        <v>4852.88</v>
      </c>
      <c r="J6877" s="67">
        <f t="shared" si="2282"/>
        <v>4.9700000000000001E-2</v>
      </c>
      <c r="K6877" s="259">
        <f t="shared" si="2298"/>
        <v>20.099011333333333</v>
      </c>
      <c r="L6877" s="250">
        <f t="shared" si="2295"/>
        <v>0</v>
      </c>
      <c r="M6877" s="19" t="s">
        <v>1260</v>
      </c>
      <c r="O6877" s="32" t="str">
        <f t="shared" si="2299"/>
        <v>G320</v>
      </c>
      <c r="P6877" s="318"/>
      <c r="T6877" s="19" t="s">
        <v>1260</v>
      </c>
    </row>
    <row r="6878" spans="1:20" outlineLevel="2" x14ac:dyDescent="0.25">
      <c r="A6878" t="s">
        <v>549</v>
      </c>
      <c r="B6878" t="str">
        <f t="shared" si="2296"/>
        <v>G320 PRD Other Equipment-9</v>
      </c>
      <c r="C6878" s="32" t="s">
        <v>1245</v>
      </c>
      <c r="E6878" s="27">
        <v>43373</v>
      </c>
      <c r="F6878" s="249">
        <v>4852.88</v>
      </c>
      <c r="G6878" s="67">
        <v>4.9700000000000001E-2</v>
      </c>
      <c r="H6878" s="250">
        <v>20.100000000000001</v>
      </c>
      <c r="I6878" s="249">
        <f t="shared" si="2297"/>
        <v>4852.88</v>
      </c>
      <c r="J6878" s="67">
        <f t="shared" si="2282"/>
        <v>4.9700000000000001E-2</v>
      </c>
      <c r="K6878" s="259">
        <f t="shared" si="2298"/>
        <v>20.099011333333333</v>
      </c>
      <c r="L6878" s="250">
        <f t="shared" si="2295"/>
        <v>0</v>
      </c>
      <c r="M6878" s="19" t="s">
        <v>1260</v>
      </c>
      <c r="O6878" s="32" t="str">
        <f t="shared" si="2299"/>
        <v>G320</v>
      </c>
      <c r="P6878" s="318"/>
      <c r="T6878" s="19" t="s">
        <v>1260</v>
      </c>
    </row>
    <row r="6879" spans="1:20" outlineLevel="2" x14ac:dyDescent="0.25">
      <c r="A6879" t="s">
        <v>549</v>
      </c>
      <c r="B6879" t="str">
        <f t="shared" si="2296"/>
        <v>G320 PRD Other Equipment-10</v>
      </c>
      <c r="C6879" s="32" t="s">
        <v>1245</v>
      </c>
      <c r="E6879" s="27">
        <v>43404</v>
      </c>
      <c r="F6879" s="249">
        <v>4852.88</v>
      </c>
      <c r="G6879" s="67">
        <v>4.9700000000000001E-2</v>
      </c>
      <c r="H6879" s="250">
        <v>20.100000000000001</v>
      </c>
      <c r="I6879" s="249">
        <f t="shared" si="2297"/>
        <v>4852.88</v>
      </c>
      <c r="J6879" s="67">
        <f t="shared" si="2282"/>
        <v>4.9700000000000001E-2</v>
      </c>
      <c r="K6879" s="259">
        <f t="shared" si="2298"/>
        <v>20.099011333333333</v>
      </c>
      <c r="L6879" s="250">
        <f t="shared" si="2295"/>
        <v>0</v>
      </c>
      <c r="M6879" s="19" t="s">
        <v>1260</v>
      </c>
      <c r="O6879" s="32" t="str">
        <f t="shared" si="2299"/>
        <v>G320</v>
      </c>
      <c r="P6879" s="318"/>
      <c r="T6879" s="19" t="s">
        <v>1260</v>
      </c>
    </row>
    <row r="6880" spans="1:20" outlineLevel="2" x14ac:dyDescent="0.25">
      <c r="A6880" t="s">
        <v>549</v>
      </c>
      <c r="B6880" t="str">
        <f t="shared" si="2296"/>
        <v>G320 PRD Other Equipment-11</v>
      </c>
      <c r="C6880" s="32" t="s">
        <v>1245</v>
      </c>
      <c r="E6880" s="27">
        <v>43434</v>
      </c>
      <c r="F6880" s="249">
        <v>4852.88</v>
      </c>
      <c r="G6880" s="67">
        <v>4.9700000000000001E-2</v>
      </c>
      <c r="H6880" s="250">
        <v>20.100000000000001</v>
      </c>
      <c r="I6880" s="249">
        <f t="shared" si="2297"/>
        <v>4852.88</v>
      </c>
      <c r="J6880" s="67">
        <f t="shared" si="2282"/>
        <v>4.9700000000000001E-2</v>
      </c>
      <c r="K6880" s="259">
        <f t="shared" si="2298"/>
        <v>20.099011333333333</v>
      </c>
      <c r="L6880" s="250">
        <f t="shared" si="2295"/>
        <v>0</v>
      </c>
      <c r="M6880" s="19" t="s">
        <v>1260</v>
      </c>
      <c r="O6880" s="32" t="str">
        <f t="shared" si="2299"/>
        <v>G320</v>
      </c>
      <c r="P6880" s="318"/>
      <c r="T6880" s="19" t="s">
        <v>1260</v>
      </c>
    </row>
    <row r="6881" spans="1:20" outlineLevel="2" x14ac:dyDescent="0.25">
      <c r="A6881" t="s">
        <v>549</v>
      </c>
      <c r="B6881" t="str">
        <f t="shared" si="2296"/>
        <v>G320 PRD Other Equipment-12</v>
      </c>
      <c r="C6881" s="32" t="s">
        <v>1245</v>
      </c>
      <c r="E6881" s="27">
        <v>43465</v>
      </c>
      <c r="F6881" s="249">
        <v>4852.88</v>
      </c>
      <c r="G6881" s="67">
        <v>4.9700000000000001E-2</v>
      </c>
      <c r="H6881" s="250">
        <v>20.100000000000001</v>
      </c>
      <c r="I6881" s="249">
        <f t="shared" si="2297"/>
        <v>4852.88</v>
      </c>
      <c r="J6881" s="67">
        <f t="shared" si="2282"/>
        <v>4.9700000000000001E-2</v>
      </c>
      <c r="K6881" s="259">
        <f t="shared" si="2298"/>
        <v>20.099011333333333</v>
      </c>
      <c r="L6881" s="250">
        <f t="shared" si="2295"/>
        <v>0</v>
      </c>
      <c r="M6881" s="19" t="s">
        <v>1260</v>
      </c>
      <c r="O6881" s="32" t="str">
        <f t="shared" si="2299"/>
        <v>G320</v>
      </c>
      <c r="P6881" s="318"/>
      <c r="T6881" s="19" t="s">
        <v>1260</v>
      </c>
    </row>
    <row r="6882" spans="1:20" s="19" customFormat="1" ht="15.75" outlineLevel="1" thickBot="1" x14ac:dyDescent="0.3">
      <c r="A6882" s="28" t="s">
        <v>1152</v>
      </c>
      <c r="C6882" s="20" t="s">
        <v>1239</v>
      </c>
      <c r="E6882" s="104" t="s">
        <v>1266</v>
      </c>
      <c r="F6882" s="29"/>
      <c r="G6882" s="30"/>
      <c r="H6882" s="41">
        <f>SUBTOTAL(9,H6870:H6881)</f>
        <v>241.19999999999996</v>
      </c>
      <c r="I6882" s="29"/>
      <c r="J6882" s="30">
        <f t="shared" si="2282"/>
        <v>0</v>
      </c>
      <c r="K6882" s="41">
        <f>SUBTOTAL(9,K6870:K6881)</f>
        <v>241.18813599999996</v>
      </c>
      <c r="L6882" s="41">
        <f t="shared" si="2295"/>
        <v>-0.01</v>
      </c>
      <c r="O6882" s="32" t="str">
        <f>LEFT(A6882,5)</f>
        <v xml:space="preserve">G320 </v>
      </c>
      <c r="P6882" s="318">
        <f>-L6882/2</f>
        <v>5.0000000000000001E-3</v>
      </c>
    </row>
    <row r="6883" spans="1:20" ht="15.75" outlineLevel="2" thickTop="1" x14ac:dyDescent="0.25">
      <c r="A6883" s="24" t="s">
        <v>550</v>
      </c>
      <c r="B6883" s="24" t="str">
        <f t="shared" ref="B6883:B6894" si="2300">CONCATENATE(A6883,"-",MONTH(E6883))</f>
        <v>G3502 UGS Right of Way-1</v>
      </c>
      <c r="C6883" s="24" t="s">
        <v>1245</v>
      </c>
      <c r="D6883" s="24"/>
      <c r="E6883" s="43">
        <v>43131</v>
      </c>
      <c r="F6883" s="246">
        <v>3436.65</v>
      </c>
      <c r="G6883" s="247">
        <v>3.2800000000000003E-2</v>
      </c>
      <c r="H6883" s="248">
        <v>9.39</v>
      </c>
      <c r="I6883" s="246"/>
      <c r="J6883" s="247">
        <f t="shared" si="2282"/>
        <v>3.2800000000000003E-2</v>
      </c>
      <c r="K6883" s="258">
        <f t="shared" ref="K6883:K6894" si="2301">VLOOKUP(CONCATENATE(A6883,"-12"),B$7:H$7819,7,0)</f>
        <v>9.39</v>
      </c>
      <c r="L6883" s="248">
        <f t="shared" si="2295"/>
        <v>0</v>
      </c>
      <c r="M6883" s="19" t="s">
        <v>0</v>
      </c>
      <c r="O6883" s="32" t="str">
        <f t="shared" ref="O6883:O6894" si="2302">LEFT(A6883,4)</f>
        <v>G350</v>
      </c>
      <c r="P6883" s="318"/>
      <c r="T6883" s="19" t="s">
        <v>0</v>
      </c>
    </row>
    <row r="6884" spans="1:20" outlineLevel="2" x14ac:dyDescent="0.25">
      <c r="A6884" s="24" t="s">
        <v>550</v>
      </c>
      <c r="B6884" s="24" t="str">
        <f t="shared" si="2300"/>
        <v>G3502 UGS Right of Way-2</v>
      </c>
      <c r="C6884" s="24" t="s">
        <v>1245</v>
      </c>
      <c r="D6884" s="24"/>
      <c r="E6884" s="43">
        <v>43159</v>
      </c>
      <c r="F6884" s="246">
        <v>3436.65</v>
      </c>
      <c r="G6884" s="247">
        <v>3.2800000000000003E-2</v>
      </c>
      <c r="H6884" s="248">
        <v>9.39</v>
      </c>
      <c r="I6884" s="246"/>
      <c r="J6884" s="247">
        <f t="shared" si="2282"/>
        <v>3.2800000000000003E-2</v>
      </c>
      <c r="K6884" s="258">
        <f t="shared" si="2301"/>
        <v>9.39</v>
      </c>
      <c r="L6884" s="248">
        <f t="shared" si="2295"/>
        <v>0</v>
      </c>
      <c r="M6884" s="19" t="s">
        <v>0</v>
      </c>
      <c r="O6884" s="32" t="str">
        <f t="shared" si="2302"/>
        <v>G350</v>
      </c>
      <c r="P6884" s="318"/>
      <c r="T6884" s="19" t="s">
        <v>0</v>
      </c>
    </row>
    <row r="6885" spans="1:20" outlineLevel="2" x14ac:dyDescent="0.25">
      <c r="A6885" s="24" t="s">
        <v>550</v>
      </c>
      <c r="B6885" s="24" t="str">
        <f t="shared" si="2300"/>
        <v>G3502 UGS Right of Way-3</v>
      </c>
      <c r="C6885" s="24" t="s">
        <v>1245</v>
      </c>
      <c r="D6885" s="24"/>
      <c r="E6885" s="43">
        <v>43190</v>
      </c>
      <c r="F6885" s="246">
        <v>3436.65</v>
      </c>
      <c r="G6885" s="247">
        <v>3.2800000000000003E-2</v>
      </c>
      <c r="H6885" s="248">
        <v>9.39</v>
      </c>
      <c r="I6885" s="246"/>
      <c r="J6885" s="247">
        <f t="shared" si="2282"/>
        <v>3.2800000000000003E-2</v>
      </c>
      <c r="K6885" s="258">
        <f t="shared" si="2301"/>
        <v>9.39</v>
      </c>
      <c r="L6885" s="248">
        <f t="shared" si="2295"/>
        <v>0</v>
      </c>
      <c r="M6885" s="19" t="s">
        <v>0</v>
      </c>
      <c r="O6885" s="32" t="str">
        <f t="shared" si="2302"/>
        <v>G350</v>
      </c>
      <c r="P6885" s="318"/>
      <c r="T6885" s="19" t="s">
        <v>0</v>
      </c>
    </row>
    <row r="6886" spans="1:20" outlineLevel="2" x14ac:dyDescent="0.25">
      <c r="A6886" s="24" t="s">
        <v>550</v>
      </c>
      <c r="B6886" s="24" t="str">
        <f t="shared" si="2300"/>
        <v>G3502 UGS Right of Way-4</v>
      </c>
      <c r="C6886" s="24" t="s">
        <v>1245</v>
      </c>
      <c r="D6886" s="24"/>
      <c r="E6886" s="43">
        <v>43220</v>
      </c>
      <c r="F6886" s="246">
        <v>3436.65</v>
      </c>
      <c r="G6886" s="247">
        <v>3.2800000000000003E-2</v>
      </c>
      <c r="H6886" s="248">
        <v>9.39</v>
      </c>
      <c r="I6886" s="246"/>
      <c r="J6886" s="247">
        <f t="shared" si="2282"/>
        <v>3.2800000000000003E-2</v>
      </c>
      <c r="K6886" s="258">
        <f t="shared" si="2301"/>
        <v>9.39</v>
      </c>
      <c r="L6886" s="248">
        <f t="shared" si="2295"/>
        <v>0</v>
      </c>
      <c r="M6886" s="19" t="s">
        <v>0</v>
      </c>
      <c r="O6886" s="32" t="str">
        <f t="shared" si="2302"/>
        <v>G350</v>
      </c>
      <c r="P6886" s="318"/>
      <c r="T6886" s="19" t="s">
        <v>0</v>
      </c>
    </row>
    <row r="6887" spans="1:20" outlineLevel="2" x14ac:dyDescent="0.25">
      <c r="A6887" s="24" t="s">
        <v>550</v>
      </c>
      <c r="B6887" s="24" t="str">
        <f t="shared" si="2300"/>
        <v>G3502 UGS Right of Way-5</v>
      </c>
      <c r="C6887" s="24" t="s">
        <v>1245</v>
      </c>
      <c r="D6887" s="24"/>
      <c r="E6887" s="43">
        <v>43251</v>
      </c>
      <c r="F6887" s="246">
        <v>3436.65</v>
      </c>
      <c r="G6887" s="247">
        <v>3.2800000000000003E-2</v>
      </c>
      <c r="H6887" s="248">
        <v>9.39</v>
      </c>
      <c r="I6887" s="246"/>
      <c r="J6887" s="247">
        <f t="shared" si="2282"/>
        <v>3.2800000000000003E-2</v>
      </c>
      <c r="K6887" s="258">
        <f t="shared" si="2301"/>
        <v>9.39</v>
      </c>
      <c r="L6887" s="248">
        <f t="shared" si="2295"/>
        <v>0</v>
      </c>
      <c r="M6887" s="19" t="s">
        <v>0</v>
      </c>
      <c r="O6887" s="32" t="str">
        <f t="shared" si="2302"/>
        <v>G350</v>
      </c>
      <c r="P6887" s="318"/>
      <c r="T6887" s="19" t="s">
        <v>0</v>
      </c>
    </row>
    <row r="6888" spans="1:20" outlineLevel="2" x14ac:dyDescent="0.25">
      <c r="A6888" s="24" t="s">
        <v>550</v>
      </c>
      <c r="B6888" s="24" t="str">
        <f t="shared" si="2300"/>
        <v>G3502 UGS Right of Way-6</v>
      </c>
      <c r="C6888" s="24" t="s">
        <v>1245</v>
      </c>
      <c r="D6888" s="24"/>
      <c r="E6888" s="43">
        <v>43281</v>
      </c>
      <c r="F6888" s="246">
        <v>3436.65</v>
      </c>
      <c r="G6888" s="247">
        <v>3.2800000000000003E-2</v>
      </c>
      <c r="H6888" s="248">
        <v>9.39</v>
      </c>
      <c r="I6888" s="246"/>
      <c r="J6888" s="247">
        <f t="shared" si="2282"/>
        <v>3.2800000000000003E-2</v>
      </c>
      <c r="K6888" s="258">
        <f t="shared" si="2301"/>
        <v>9.39</v>
      </c>
      <c r="L6888" s="248">
        <f t="shared" si="2295"/>
        <v>0</v>
      </c>
      <c r="M6888" s="19" t="s">
        <v>0</v>
      </c>
      <c r="O6888" s="32" t="str">
        <f t="shared" si="2302"/>
        <v>G350</v>
      </c>
      <c r="P6888" s="318"/>
      <c r="T6888" s="19" t="s">
        <v>0</v>
      </c>
    </row>
    <row r="6889" spans="1:20" outlineLevel="2" x14ac:dyDescent="0.25">
      <c r="A6889" s="24" t="s">
        <v>550</v>
      </c>
      <c r="B6889" s="24" t="str">
        <f t="shared" si="2300"/>
        <v>G3502 UGS Right of Way-7</v>
      </c>
      <c r="C6889" s="24" t="s">
        <v>1245</v>
      </c>
      <c r="D6889" s="24"/>
      <c r="E6889" s="43">
        <v>43312</v>
      </c>
      <c r="F6889" s="246">
        <v>3436.65</v>
      </c>
      <c r="G6889" s="247">
        <v>3.2800000000000003E-2</v>
      </c>
      <c r="H6889" s="248">
        <v>9.39</v>
      </c>
      <c r="I6889" s="246"/>
      <c r="J6889" s="247">
        <f t="shared" si="2282"/>
        <v>3.2800000000000003E-2</v>
      </c>
      <c r="K6889" s="258">
        <f t="shared" si="2301"/>
        <v>9.39</v>
      </c>
      <c r="L6889" s="248">
        <f t="shared" si="2295"/>
        <v>0</v>
      </c>
      <c r="M6889" s="19" t="s">
        <v>0</v>
      </c>
      <c r="O6889" s="32" t="str">
        <f t="shared" si="2302"/>
        <v>G350</v>
      </c>
      <c r="P6889" s="318"/>
      <c r="T6889" s="19" t="s">
        <v>0</v>
      </c>
    </row>
    <row r="6890" spans="1:20" outlineLevel="2" x14ac:dyDescent="0.25">
      <c r="A6890" s="24" t="s">
        <v>550</v>
      </c>
      <c r="B6890" s="24" t="str">
        <f t="shared" si="2300"/>
        <v>G3502 UGS Right of Way-8</v>
      </c>
      <c r="C6890" s="24" t="s">
        <v>1245</v>
      </c>
      <c r="D6890" s="24"/>
      <c r="E6890" s="43">
        <v>43343</v>
      </c>
      <c r="F6890" s="246">
        <v>3436.65</v>
      </c>
      <c r="G6890" s="247">
        <v>3.2800000000000003E-2</v>
      </c>
      <c r="H6890" s="248">
        <v>9.39</v>
      </c>
      <c r="I6890" s="246"/>
      <c r="J6890" s="247">
        <f t="shared" si="2282"/>
        <v>3.2800000000000003E-2</v>
      </c>
      <c r="K6890" s="258">
        <f t="shared" si="2301"/>
        <v>9.39</v>
      </c>
      <c r="L6890" s="248">
        <f t="shared" si="2295"/>
        <v>0</v>
      </c>
      <c r="M6890" s="19" t="s">
        <v>0</v>
      </c>
      <c r="O6890" s="32" t="str">
        <f t="shared" si="2302"/>
        <v>G350</v>
      </c>
      <c r="P6890" s="318"/>
      <c r="T6890" s="19" t="s">
        <v>0</v>
      </c>
    </row>
    <row r="6891" spans="1:20" outlineLevel="2" x14ac:dyDescent="0.25">
      <c r="A6891" s="24" t="s">
        <v>550</v>
      </c>
      <c r="B6891" s="24" t="str">
        <f t="shared" si="2300"/>
        <v>G3502 UGS Right of Way-9</v>
      </c>
      <c r="C6891" s="24" t="s">
        <v>1245</v>
      </c>
      <c r="D6891" s="24"/>
      <c r="E6891" s="43">
        <v>43373</v>
      </c>
      <c r="F6891" s="246">
        <v>3436.65</v>
      </c>
      <c r="G6891" s="247">
        <v>3.2800000000000003E-2</v>
      </c>
      <c r="H6891" s="248">
        <v>9.39</v>
      </c>
      <c r="I6891" s="246"/>
      <c r="J6891" s="247">
        <f t="shared" si="2282"/>
        <v>3.2800000000000003E-2</v>
      </c>
      <c r="K6891" s="258">
        <f t="shared" si="2301"/>
        <v>9.39</v>
      </c>
      <c r="L6891" s="248">
        <f t="shared" si="2295"/>
        <v>0</v>
      </c>
      <c r="M6891" s="19" t="s">
        <v>0</v>
      </c>
      <c r="O6891" s="32" t="str">
        <f t="shared" si="2302"/>
        <v>G350</v>
      </c>
      <c r="P6891" s="318"/>
      <c r="T6891" s="19" t="s">
        <v>0</v>
      </c>
    </row>
    <row r="6892" spans="1:20" outlineLevel="2" x14ac:dyDescent="0.25">
      <c r="A6892" s="24" t="s">
        <v>550</v>
      </c>
      <c r="B6892" s="24" t="str">
        <f t="shared" si="2300"/>
        <v>G3502 UGS Right of Way-10</v>
      </c>
      <c r="C6892" s="24" t="s">
        <v>1245</v>
      </c>
      <c r="D6892" s="24"/>
      <c r="E6892" s="43">
        <v>43404</v>
      </c>
      <c r="F6892" s="246">
        <v>3436.65</v>
      </c>
      <c r="G6892" s="247">
        <v>3.2800000000000003E-2</v>
      </c>
      <c r="H6892" s="248">
        <v>9.39</v>
      </c>
      <c r="I6892" s="246"/>
      <c r="J6892" s="247">
        <f t="shared" si="2282"/>
        <v>3.2800000000000003E-2</v>
      </c>
      <c r="K6892" s="258">
        <f t="shared" si="2301"/>
        <v>9.39</v>
      </c>
      <c r="L6892" s="248">
        <f t="shared" si="2295"/>
        <v>0</v>
      </c>
      <c r="M6892" s="19" t="s">
        <v>0</v>
      </c>
      <c r="O6892" s="32" t="str">
        <f t="shared" si="2302"/>
        <v>G350</v>
      </c>
      <c r="P6892" s="318"/>
      <c r="T6892" s="19" t="s">
        <v>0</v>
      </c>
    </row>
    <row r="6893" spans="1:20" outlineLevel="2" x14ac:dyDescent="0.25">
      <c r="A6893" s="24" t="s">
        <v>550</v>
      </c>
      <c r="B6893" s="24" t="str">
        <f t="shared" si="2300"/>
        <v>G3502 UGS Right of Way-11</v>
      </c>
      <c r="C6893" s="24" t="s">
        <v>1245</v>
      </c>
      <c r="D6893" s="24"/>
      <c r="E6893" s="43">
        <v>43434</v>
      </c>
      <c r="F6893" s="246">
        <v>3436.65</v>
      </c>
      <c r="G6893" s="247">
        <v>3.2800000000000003E-2</v>
      </c>
      <c r="H6893" s="248">
        <v>9.39</v>
      </c>
      <c r="I6893" s="246"/>
      <c r="J6893" s="247">
        <f t="shared" si="2282"/>
        <v>3.2800000000000003E-2</v>
      </c>
      <c r="K6893" s="258">
        <f t="shared" si="2301"/>
        <v>9.39</v>
      </c>
      <c r="L6893" s="248">
        <f t="shared" si="2295"/>
        <v>0</v>
      </c>
      <c r="M6893" s="19" t="s">
        <v>0</v>
      </c>
      <c r="O6893" s="32" t="str">
        <f t="shared" si="2302"/>
        <v>G350</v>
      </c>
      <c r="P6893" s="318"/>
      <c r="T6893" s="19" t="s">
        <v>0</v>
      </c>
    </row>
    <row r="6894" spans="1:20" outlineLevel="2" x14ac:dyDescent="0.25">
      <c r="A6894" s="24" t="s">
        <v>550</v>
      </c>
      <c r="B6894" s="24" t="str">
        <f t="shared" si="2300"/>
        <v>G3502 UGS Right of Way-12</v>
      </c>
      <c r="C6894" s="24" t="s">
        <v>1245</v>
      </c>
      <c r="D6894" s="24"/>
      <c r="E6894" s="43">
        <v>43465</v>
      </c>
      <c r="F6894" s="246">
        <v>3436.65</v>
      </c>
      <c r="G6894" s="247">
        <v>3.2800000000000003E-2</v>
      </c>
      <c r="H6894" s="248">
        <v>9.39</v>
      </c>
      <c r="I6894" s="246"/>
      <c r="J6894" s="247">
        <f t="shared" ref="J6894:J6957" si="2303">G6894</f>
        <v>3.2800000000000003E-2</v>
      </c>
      <c r="K6894" s="258">
        <f t="shared" si="2301"/>
        <v>9.39</v>
      </c>
      <c r="L6894" s="248">
        <f t="shared" si="2295"/>
        <v>0</v>
      </c>
      <c r="M6894" s="19" t="s">
        <v>0</v>
      </c>
      <c r="O6894" s="32" t="str">
        <f t="shared" si="2302"/>
        <v>G350</v>
      </c>
      <c r="P6894" s="318"/>
      <c r="T6894" s="19" t="s">
        <v>0</v>
      </c>
    </row>
    <row r="6895" spans="1:20" s="19" customFormat="1" ht="15.75" outlineLevel="1" thickBot="1" x14ac:dyDescent="0.3">
      <c r="A6895" s="28" t="s">
        <v>1153</v>
      </c>
      <c r="C6895" s="20" t="s">
        <v>1240</v>
      </c>
      <c r="E6895" s="104" t="s">
        <v>1266</v>
      </c>
      <c r="F6895" s="29"/>
      <c r="G6895" s="30"/>
      <c r="H6895" s="41">
        <f>SUBTOTAL(9,H6883:H6894)</f>
        <v>112.68</v>
      </c>
      <c r="I6895" s="29"/>
      <c r="J6895" s="30">
        <f t="shared" si="2303"/>
        <v>0</v>
      </c>
      <c r="K6895" s="41">
        <f>SUBTOTAL(9,K6883:K6894)</f>
        <v>112.68</v>
      </c>
      <c r="L6895" s="41">
        <f t="shared" si="2295"/>
        <v>0</v>
      </c>
      <c r="O6895" s="32" t="str">
        <f>LEFT(A6895,5)</f>
        <v>G3502</v>
      </c>
      <c r="P6895" s="318">
        <f>-L6895/2</f>
        <v>0</v>
      </c>
    </row>
    <row r="6896" spans="1:20" ht="15.75" outlineLevel="2" thickTop="1" x14ac:dyDescent="0.25">
      <c r="A6896" t="s">
        <v>551</v>
      </c>
      <c r="B6896" t="str">
        <f t="shared" ref="B6896:B6907" si="2304">CONCATENATE(A6896,"-",MONTH(E6896))</f>
        <v>G3504 UGS Easement-1</v>
      </c>
      <c r="C6896" s="32" t="s">
        <v>1245</v>
      </c>
      <c r="E6896" s="27">
        <v>43131</v>
      </c>
      <c r="F6896" s="249">
        <v>33641.1</v>
      </c>
      <c r="G6896" s="67">
        <v>3.2800000000000003E-2</v>
      </c>
      <c r="H6896" s="250">
        <v>91.95</v>
      </c>
      <c r="I6896" s="249">
        <f t="shared" ref="I6896:I6907" si="2305">VLOOKUP(CONCATENATE(A6896,"-12"),$B$6:$F$7816,5,FALSE)</f>
        <v>33641.1</v>
      </c>
      <c r="J6896" s="67">
        <f t="shared" si="2303"/>
        <v>3.2800000000000003E-2</v>
      </c>
      <c r="K6896" s="259">
        <f t="shared" ref="K6896:K6907" si="2306">I6896*J6896/12</f>
        <v>91.952340000000007</v>
      </c>
      <c r="L6896" s="250">
        <f t="shared" si="2295"/>
        <v>0</v>
      </c>
      <c r="M6896" s="19" t="s">
        <v>1260</v>
      </c>
      <c r="O6896" s="32" t="str">
        <f t="shared" ref="O6896:O6907" si="2307">LEFT(A6896,4)</f>
        <v>G350</v>
      </c>
      <c r="P6896" s="318"/>
      <c r="T6896" s="19" t="s">
        <v>1260</v>
      </c>
    </row>
    <row r="6897" spans="1:20" outlineLevel="2" x14ac:dyDescent="0.25">
      <c r="A6897" t="s">
        <v>551</v>
      </c>
      <c r="B6897" t="str">
        <f t="shared" si="2304"/>
        <v>G3504 UGS Easement-2</v>
      </c>
      <c r="C6897" s="32" t="s">
        <v>1245</v>
      </c>
      <c r="E6897" s="27">
        <v>43159</v>
      </c>
      <c r="F6897" s="249">
        <v>33641.1</v>
      </c>
      <c r="G6897" s="67">
        <v>3.2800000000000003E-2</v>
      </c>
      <c r="H6897" s="250">
        <v>91.95</v>
      </c>
      <c r="I6897" s="249">
        <f t="shared" si="2305"/>
        <v>33641.1</v>
      </c>
      <c r="J6897" s="67">
        <f t="shared" si="2303"/>
        <v>3.2800000000000003E-2</v>
      </c>
      <c r="K6897" s="259">
        <f t="shared" si="2306"/>
        <v>91.952340000000007</v>
      </c>
      <c r="L6897" s="250">
        <f t="shared" si="2295"/>
        <v>0</v>
      </c>
      <c r="M6897" s="19" t="s">
        <v>1260</v>
      </c>
      <c r="O6897" s="32" t="str">
        <f t="shared" si="2307"/>
        <v>G350</v>
      </c>
      <c r="P6897" s="318"/>
      <c r="T6897" s="19" t="s">
        <v>1260</v>
      </c>
    </row>
    <row r="6898" spans="1:20" outlineLevel="2" x14ac:dyDescent="0.25">
      <c r="A6898" t="s">
        <v>551</v>
      </c>
      <c r="B6898" t="str">
        <f t="shared" si="2304"/>
        <v>G3504 UGS Easement-3</v>
      </c>
      <c r="C6898" s="32" t="s">
        <v>1245</v>
      </c>
      <c r="E6898" s="27">
        <v>43190</v>
      </c>
      <c r="F6898" s="249">
        <v>33641.1</v>
      </c>
      <c r="G6898" s="67">
        <v>3.2800000000000003E-2</v>
      </c>
      <c r="H6898" s="250">
        <v>91.95</v>
      </c>
      <c r="I6898" s="249">
        <f t="shared" si="2305"/>
        <v>33641.1</v>
      </c>
      <c r="J6898" s="67">
        <f t="shared" si="2303"/>
        <v>3.2800000000000003E-2</v>
      </c>
      <c r="K6898" s="259">
        <f t="shared" si="2306"/>
        <v>91.952340000000007</v>
      </c>
      <c r="L6898" s="250">
        <f t="shared" si="2295"/>
        <v>0</v>
      </c>
      <c r="M6898" s="19" t="s">
        <v>1260</v>
      </c>
      <c r="O6898" s="32" t="str">
        <f t="shared" si="2307"/>
        <v>G350</v>
      </c>
      <c r="P6898" s="318"/>
      <c r="T6898" s="19" t="s">
        <v>1260</v>
      </c>
    </row>
    <row r="6899" spans="1:20" outlineLevel="2" x14ac:dyDescent="0.25">
      <c r="A6899" t="s">
        <v>551</v>
      </c>
      <c r="B6899" t="str">
        <f t="shared" si="2304"/>
        <v>G3504 UGS Easement-4</v>
      </c>
      <c r="C6899" s="32" t="s">
        <v>1245</v>
      </c>
      <c r="E6899" s="27">
        <v>43220</v>
      </c>
      <c r="F6899" s="249">
        <v>33641.1</v>
      </c>
      <c r="G6899" s="67">
        <v>3.2800000000000003E-2</v>
      </c>
      <c r="H6899" s="250">
        <v>91.95</v>
      </c>
      <c r="I6899" s="249">
        <f t="shared" si="2305"/>
        <v>33641.1</v>
      </c>
      <c r="J6899" s="67">
        <f t="shared" si="2303"/>
        <v>3.2800000000000003E-2</v>
      </c>
      <c r="K6899" s="259">
        <f t="shared" si="2306"/>
        <v>91.952340000000007</v>
      </c>
      <c r="L6899" s="250">
        <f t="shared" si="2295"/>
        <v>0</v>
      </c>
      <c r="M6899" s="19" t="s">
        <v>1260</v>
      </c>
      <c r="O6899" s="32" t="str">
        <f t="shared" si="2307"/>
        <v>G350</v>
      </c>
      <c r="P6899" s="318"/>
      <c r="T6899" s="19" t="s">
        <v>1260</v>
      </c>
    </row>
    <row r="6900" spans="1:20" outlineLevel="2" x14ac:dyDescent="0.25">
      <c r="A6900" t="s">
        <v>551</v>
      </c>
      <c r="B6900" t="str">
        <f t="shared" si="2304"/>
        <v>G3504 UGS Easement-5</v>
      </c>
      <c r="C6900" s="32" t="s">
        <v>1245</v>
      </c>
      <c r="E6900" s="27">
        <v>43251</v>
      </c>
      <c r="F6900" s="249">
        <v>33641.1</v>
      </c>
      <c r="G6900" s="67">
        <v>3.2800000000000003E-2</v>
      </c>
      <c r="H6900" s="250">
        <v>91.95</v>
      </c>
      <c r="I6900" s="249">
        <f t="shared" si="2305"/>
        <v>33641.1</v>
      </c>
      <c r="J6900" s="67">
        <f t="shared" si="2303"/>
        <v>3.2800000000000003E-2</v>
      </c>
      <c r="K6900" s="259">
        <f t="shared" si="2306"/>
        <v>91.952340000000007</v>
      </c>
      <c r="L6900" s="250">
        <f t="shared" si="2295"/>
        <v>0</v>
      </c>
      <c r="M6900" s="19" t="s">
        <v>1260</v>
      </c>
      <c r="O6900" s="32" t="str">
        <f t="shared" si="2307"/>
        <v>G350</v>
      </c>
      <c r="P6900" s="318"/>
      <c r="T6900" s="19" t="s">
        <v>1260</v>
      </c>
    </row>
    <row r="6901" spans="1:20" outlineLevel="2" x14ac:dyDescent="0.25">
      <c r="A6901" t="s">
        <v>551</v>
      </c>
      <c r="B6901" t="str">
        <f t="shared" si="2304"/>
        <v>G3504 UGS Easement-6</v>
      </c>
      <c r="C6901" s="32" t="s">
        <v>1245</v>
      </c>
      <c r="E6901" s="27">
        <v>43281</v>
      </c>
      <c r="F6901" s="249">
        <v>33641.1</v>
      </c>
      <c r="G6901" s="67">
        <v>3.2800000000000003E-2</v>
      </c>
      <c r="H6901" s="250">
        <v>91.95</v>
      </c>
      <c r="I6901" s="249">
        <f t="shared" si="2305"/>
        <v>33641.1</v>
      </c>
      <c r="J6901" s="67">
        <f t="shared" si="2303"/>
        <v>3.2800000000000003E-2</v>
      </c>
      <c r="K6901" s="259">
        <f t="shared" si="2306"/>
        <v>91.952340000000007</v>
      </c>
      <c r="L6901" s="250">
        <f t="shared" si="2295"/>
        <v>0</v>
      </c>
      <c r="M6901" s="19" t="s">
        <v>1260</v>
      </c>
      <c r="O6901" s="32" t="str">
        <f t="shared" si="2307"/>
        <v>G350</v>
      </c>
      <c r="P6901" s="318"/>
      <c r="T6901" s="19" t="s">
        <v>1260</v>
      </c>
    </row>
    <row r="6902" spans="1:20" outlineLevel="2" x14ac:dyDescent="0.25">
      <c r="A6902" t="s">
        <v>551</v>
      </c>
      <c r="B6902" t="str">
        <f t="shared" si="2304"/>
        <v>G3504 UGS Easement-7</v>
      </c>
      <c r="C6902" s="32" t="s">
        <v>1245</v>
      </c>
      <c r="E6902" s="27">
        <v>43312</v>
      </c>
      <c r="F6902" s="249">
        <v>33641.1</v>
      </c>
      <c r="G6902" s="67">
        <v>3.2800000000000003E-2</v>
      </c>
      <c r="H6902" s="250">
        <v>91.95</v>
      </c>
      <c r="I6902" s="249">
        <f t="shared" si="2305"/>
        <v>33641.1</v>
      </c>
      <c r="J6902" s="67">
        <f t="shared" si="2303"/>
        <v>3.2800000000000003E-2</v>
      </c>
      <c r="K6902" s="259">
        <f t="shared" si="2306"/>
        <v>91.952340000000007</v>
      </c>
      <c r="L6902" s="250">
        <f t="shared" si="2295"/>
        <v>0</v>
      </c>
      <c r="M6902" s="19" t="s">
        <v>1260</v>
      </c>
      <c r="O6902" s="32" t="str">
        <f t="shared" si="2307"/>
        <v>G350</v>
      </c>
      <c r="P6902" s="318"/>
      <c r="T6902" s="19" t="s">
        <v>1260</v>
      </c>
    </row>
    <row r="6903" spans="1:20" outlineLevel="2" x14ac:dyDescent="0.25">
      <c r="A6903" t="s">
        <v>551</v>
      </c>
      <c r="B6903" t="str">
        <f t="shared" si="2304"/>
        <v>G3504 UGS Easement-8</v>
      </c>
      <c r="C6903" s="32" t="s">
        <v>1245</v>
      </c>
      <c r="E6903" s="27">
        <v>43343</v>
      </c>
      <c r="F6903" s="249">
        <v>33641.1</v>
      </c>
      <c r="G6903" s="67">
        <v>3.2800000000000003E-2</v>
      </c>
      <c r="H6903" s="250">
        <v>91.95</v>
      </c>
      <c r="I6903" s="249">
        <f t="shared" si="2305"/>
        <v>33641.1</v>
      </c>
      <c r="J6903" s="67">
        <f t="shared" si="2303"/>
        <v>3.2800000000000003E-2</v>
      </c>
      <c r="K6903" s="259">
        <f t="shared" si="2306"/>
        <v>91.952340000000007</v>
      </c>
      <c r="L6903" s="250">
        <f t="shared" si="2295"/>
        <v>0</v>
      </c>
      <c r="M6903" s="19" t="s">
        <v>1260</v>
      </c>
      <c r="O6903" s="32" t="str">
        <f t="shared" si="2307"/>
        <v>G350</v>
      </c>
      <c r="P6903" s="318"/>
      <c r="T6903" s="19" t="s">
        <v>1260</v>
      </c>
    </row>
    <row r="6904" spans="1:20" outlineLevel="2" x14ac:dyDescent="0.25">
      <c r="A6904" t="s">
        <v>551</v>
      </c>
      <c r="B6904" t="str">
        <f t="shared" si="2304"/>
        <v>G3504 UGS Easement-9</v>
      </c>
      <c r="C6904" s="32" t="s">
        <v>1245</v>
      </c>
      <c r="E6904" s="27">
        <v>43373</v>
      </c>
      <c r="F6904" s="249">
        <v>33641.1</v>
      </c>
      <c r="G6904" s="67">
        <v>3.2800000000000003E-2</v>
      </c>
      <c r="H6904" s="250">
        <v>91.95</v>
      </c>
      <c r="I6904" s="249">
        <f t="shared" si="2305"/>
        <v>33641.1</v>
      </c>
      <c r="J6904" s="67">
        <f t="shared" si="2303"/>
        <v>3.2800000000000003E-2</v>
      </c>
      <c r="K6904" s="259">
        <f t="shared" si="2306"/>
        <v>91.952340000000007</v>
      </c>
      <c r="L6904" s="250">
        <f t="shared" si="2295"/>
        <v>0</v>
      </c>
      <c r="M6904" s="19" t="s">
        <v>1260</v>
      </c>
      <c r="O6904" s="32" t="str">
        <f t="shared" si="2307"/>
        <v>G350</v>
      </c>
      <c r="P6904" s="318"/>
      <c r="T6904" s="19" t="s">
        <v>1260</v>
      </c>
    </row>
    <row r="6905" spans="1:20" outlineLevel="2" x14ac:dyDescent="0.25">
      <c r="A6905" t="s">
        <v>551</v>
      </c>
      <c r="B6905" t="str">
        <f t="shared" si="2304"/>
        <v>G3504 UGS Easement-10</v>
      </c>
      <c r="C6905" s="32" t="s">
        <v>1245</v>
      </c>
      <c r="E6905" s="27">
        <v>43404</v>
      </c>
      <c r="F6905" s="249">
        <v>33641.1</v>
      </c>
      <c r="G6905" s="67">
        <v>3.2800000000000003E-2</v>
      </c>
      <c r="H6905" s="250">
        <v>91.95</v>
      </c>
      <c r="I6905" s="249">
        <f t="shared" si="2305"/>
        <v>33641.1</v>
      </c>
      <c r="J6905" s="67">
        <f t="shared" si="2303"/>
        <v>3.2800000000000003E-2</v>
      </c>
      <c r="K6905" s="259">
        <f t="shared" si="2306"/>
        <v>91.952340000000007</v>
      </c>
      <c r="L6905" s="250">
        <f t="shared" si="2295"/>
        <v>0</v>
      </c>
      <c r="M6905" s="19" t="s">
        <v>1260</v>
      </c>
      <c r="O6905" s="32" t="str">
        <f t="shared" si="2307"/>
        <v>G350</v>
      </c>
      <c r="P6905" s="318"/>
      <c r="T6905" s="19" t="s">
        <v>1260</v>
      </c>
    </row>
    <row r="6906" spans="1:20" outlineLevel="2" x14ac:dyDescent="0.25">
      <c r="A6906" t="s">
        <v>551</v>
      </c>
      <c r="B6906" t="str">
        <f t="shared" si="2304"/>
        <v>G3504 UGS Easement-11</v>
      </c>
      <c r="C6906" s="32" t="s">
        <v>1245</v>
      </c>
      <c r="E6906" s="27">
        <v>43434</v>
      </c>
      <c r="F6906" s="249">
        <v>33641.1</v>
      </c>
      <c r="G6906" s="67">
        <v>3.2800000000000003E-2</v>
      </c>
      <c r="H6906" s="250">
        <v>91.95</v>
      </c>
      <c r="I6906" s="249">
        <f t="shared" si="2305"/>
        <v>33641.1</v>
      </c>
      <c r="J6906" s="67">
        <f t="shared" si="2303"/>
        <v>3.2800000000000003E-2</v>
      </c>
      <c r="K6906" s="259">
        <f t="shared" si="2306"/>
        <v>91.952340000000007</v>
      </c>
      <c r="L6906" s="250">
        <f t="shared" si="2295"/>
        <v>0</v>
      </c>
      <c r="M6906" s="19" t="s">
        <v>1260</v>
      </c>
      <c r="O6906" s="32" t="str">
        <f t="shared" si="2307"/>
        <v>G350</v>
      </c>
      <c r="P6906" s="318"/>
      <c r="T6906" s="19" t="s">
        <v>1260</v>
      </c>
    </row>
    <row r="6907" spans="1:20" outlineLevel="2" x14ac:dyDescent="0.25">
      <c r="A6907" t="s">
        <v>551</v>
      </c>
      <c r="B6907" t="str">
        <f t="shared" si="2304"/>
        <v>G3504 UGS Easement-12</v>
      </c>
      <c r="C6907" s="32" t="s">
        <v>1245</v>
      </c>
      <c r="E6907" s="27">
        <v>43465</v>
      </c>
      <c r="F6907" s="249">
        <v>33641.1</v>
      </c>
      <c r="G6907" s="67">
        <v>3.2800000000000003E-2</v>
      </c>
      <c r="H6907" s="250">
        <v>91.95</v>
      </c>
      <c r="I6907" s="249">
        <f t="shared" si="2305"/>
        <v>33641.1</v>
      </c>
      <c r="J6907" s="67">
        <f t="shared" si="2303"/>
        <v>3.2800000000000003E-2</v>
      </c>
      <c r="K6907" s="259">
        <f t="shared" si="2306"/>
        <v>91.952340000000007</v>
      </c>
      <c r="L6907" s="250">
        <f t="shared" si="2295"/>
        <v>0</v>
      </c>
      <c r="M6907" s="19" t="s">
        <v>1260</v>
      </c>
      <c r="O6907" s="32" t="str">
        <f t="shared" si="2307"/>
        <v>G350</v>
      </c>
      <c r="P6907" s="318"/>
      <c r="T6907" s="19" t="s">
        <v>1260</v>
      </c>
    </row>
    <row r="6908" spans="1:20" s="19" customFormat="1" ht="15.75" outlineLevel="1" thickBot="1" x14ac:dyDescent="0.3">
      <c r="A6908" s="28" t="s">
        <v>1154</v>
      </c>
      <c r="C6908" s="20" t="s">
        <v>1240</v>
      </c>
      <c r="E6908" s="104" t="s">
        <v>1266</v>
      </c>
      <c r="F6908" s="29"/>
      <c r="G6908" s="30"/>
      <c r="H6908" s="41">
        <f>SUBTOTAL(9,H6896:H6907)</f>
        <v>1103.4000000000003</v>
      </c>
      <c r="I6908" s="29"/>
      <c r="J6908" s="30">
        <f t="shared" si="2303"/>
        <v>0</v>
      </c>
      <c r="K6908" s="41">
        <f>SUBTOTAL(9,K6896:K6907)</f>
        <v>1103.4280800000004</v>
      </c>
      <c r="L6908" s="41">
        <f t="shared" si="2295"/>
        <v>0.03</v>
      </c>
      <c r="O6908" s="32" t="str">
        <f>LEFT(A6908,5)</f>
        <v>G3504</v>
      </c>
      <c r="P6908" s="318">
        <f>-L6908/2</f>
        <v>-1.4999999999999999E-2</v>
      </c>
    </row>
    <row r="6909" spans="1:20" ht="15.75" outlineLevel="2" thickTop="1" x14ac:dyDescent="0.25">
      <c r="A6909" t="s">
        <v>552</v>
      </c>
      <c r="B6909" t="str">
        <f t="shared" ref="B6909:B6920" si="2308">CONCATENATE(A6909,"-",MONTH(E6909))</f>
        <v>G3511 UGS Well Structures-1</v>
      </c>
      <c r="C6909" s="32" t="s">
        <v>1245</v>
      </c>
      <c r="E6909" s="27">
        <v>43131</v>
      </c>
      <c r="F6909" s="249">
        <v>230122.07</v>
      </c>
      <c r="G6909" s="67">
        <v>1.6299999999999999E-2</v>
      </c>
      <c r="H6909" s="250">
        <v>312.58</v>
      </c>
      <c r="I6909" s="249">
        <f t="shared" ref="I6909:I6920" si="2309">VLOOKUP(CONCATENATE(A6909,"-12"),$B$6:$F$7816,5,FALSE)</f>
        <v>301192.86</v>
      </c>
      <c r="J6909" s="67">
        <f t="shared" si="2303"/>
        <v>1.6299999999999999E-2</v>
      </c>
      <c r="K6909" s="259">
        <f t="shared" ref="K6909:K6920" si="2310">I6909*J6909/12</f>
        <v>409.12030149999993</v>
      </c>
      <c r="L6909" s="250">
        <f t="shared" si="2295"/>
        <v>96.54</v>
      </c>
      <c r="M6909" s="19" t="s">
        <v>1260</v>
      </c>
      <c r="O6909" s="32" t="str">
        <f t="shared" ref="O6909:O6920" si="2311">LEFT(A6909,4)</f>
        <v>G351</v>
      </c>
      <c r="P6909" s="318"/>
      <c r="T6909" s="19" t="s">
        <v>1260</v>
      </c>
    </row>
    <row r="6910" spans="1:20" outlineLevel="2" x14ac:dyDescent="0.25">
      <c r="A6910" t="s">
        <v>552</v>
      </c>
      <c r="B6910" t="str">
        <f t="shared" si="2308"/>
        <v>G3511 UGS Well Structures-2</v>
      </c>
      <c r="C6910" s="32" t="s">
        <v>1245</v>
      </c>
      <c r="E6910" s="27">
        <v>43159</v>
      </c>
      <c r="F6910" s="249">
        <v>230122.07</v>
      </c>
      <c r="G6910" s="67">
        <v>1.6299999999999999E-2</v>
      </c>
      <c r="H6910" s="250">
        <v>312.58</v>
      </c>
      <c r="I6910" s="249">
        <f t="shared" si="2309"/>
        <v>301192.86</v>
      </c>
      <c r="J6910" s="67">
        <f t="shared" si="2303"/>
        <v>1.6299999999999999E-2</v>
      </c>
      <c r="K6910" s="259">
        <f t="shared" si="2310"/>
        <v>409.12030149999993</v>
      </c>
      <c r="L6910" s="250">
        <f t="shared" si="2295"/>
        <v>96.54</v>
      </c>
      <c r="M6910" s="19" t="s">
        <v>1260</v>
      </c>
      <c r="O6910" s="32" t="str">
        <f t="shared" si="2311"/>
        <v>G351</v>
      </c>
      <c r="P6910" s="318"/>
      <c r="T6910" s="19" t="s">
        <v>1260</v>
      </c>
    </row>
    <row r="6911" spans="1:20" outlineLevel="2" x14ac:dyDescent="0.25">
      <c r="A6911" t="s">
        <v>552</v>
      </c>
      <c r="B6911" t="str">
        <f t="shared" si="2308"/>
        <v>G3511 UGS Well Structures-3</v>
      </c>
      <c r="C6911" s="32" t="s">
        <v>1245</v>
      </c>
      <c r="E6911" s="27">
        <v>43190</v>
      </c>
      <c r="F6911" s="249">
        <v>230122.07</v>
      </c>
      <c r="G6911" s="67">
        <v>1.6299999999999999E-2</v>
      </c>
      <c r="H6911" s="250">
        <v>312.58</v>
      </c>
      <c r="I6911" s="249">
        <f t="shared" si="2309"/>
        <v>301192.86</v>
      </c>
      <c r="J6911" s="67">
        <f t="shared" si="2303"/>
        <v>1.6299999999999999E-2</v>
      </c>
      <c r="K6911" s="259">
        <f t="shared" si="2310"/>
        <v>409.12030149999993</v>
      </c>
      <c r="L6911" s="250">
        <f t="shared" si="2295"/>
        <v>96.54</v>
      </c>
      <c r="M6911" s="19" t="s">
        <v>1260</v>
      </c>
      <c r="O6911" s="32" t="str">
        <f t="shared" si="2311"/>
        <v>G351</v>
      </c>
      <c r="P6911" s="318"/>
      <c r="T6911" s="19" t="s">
        <v>1260</v>
      </c>
    </row>
    <row r="6912" spans="1:20" outlineLevel="2" x14ac:dyDescent="0.25">
      <c r="A6912" t="s">
        <v>552</v>
      </c>
      <c r="B6912" t="str">
        <f t="shared" si="2308"/>
        <v>G3511 UGS Well Structures-4</v>
      </c>
      <c r="C6912" s="32" t="s">
        <v>1245</v>
      </c>
      <c r="E6912" s="27">
        <v>43220</v>
      </c>
      <c r="F6912" s="249">
        <v>230122.07</v>
      </c>
      <c r="G6912" s="67">
        <v>1.6299999999999999E-2</v>
      </c>
      <c r="H6912" s="250">
        <v>312.58</v>
      </c>
      <c r="I6912" s="249">
        <f t="shared" si="2309"/>
        <v>301192.86</v>
      </c>
      <c r="J6912" s="67">
        <f t="shared" si="2303"/>
        <v>1.6299999999999999E-2</v>
      </c>
      <c r="K6912" s="259">
        <f t="shared" si="2310"/>
        <v>409.12030149999993</v>
      </c>
      <c r="L6912" s="250">
        <f t="shared" si="2295"/>
        <v>96.54</v>
      </c>
      <c r="M6912" s="19" t="s">
        <v>1260</v>
      </c>
      <c r="O6912" s="32" t="str">
        <f t="shared" si="2311"/>
        <v>G351</v>
      </c>
      <c r="P6912" s="318"/>
      <c r="T6912" s="19" t="s">
        <v>1260</v>
      </c>
    </row>
    <row r="6913" spans="1:20" outlineLevel="2" x14ac:dyDescent="0.25">
      <c r="A6913" t="s">
        <v>552</v>
      </c>
      <c r="B6913" t="str">
        <f t="shared" si="2308"/>
        <v>G3511 UGS Well Structures-5</v>
      </c>
      <c r="C6913" s="32" t="s">
        <v>1245</v>
      </c>
      <c r="E6913" s="27">
        <v>43251</v>
      </c>
      <c r="F6913" s="249">
        <v>230122.07</v>
      </c>
      <c r="G6913" s="67">
        <v>1.6299999999999999E-2</v>
      </c>
      <c r="H6913" s="250">
        <v>312.58</v>
      </c>
      <c r="I6913" s="249">
        <f t="shared" si="2309"/>
        <v>301192.86</v>
      </c>
      <c r="J6913" s="67">
        <f t="shared" si="2303"/>
        <v>1.6299999999999999E-2</v>
      </c>
      <c r="K6913" s="259">
        <f t="shared" si="2310"/>
        <v>409.12030149999993</v>
      </c>
      <c r="L6913" s="250">
        <f t="shared" si="2295"/>
        <v>96.54</v>
      </c>
      <c r="M6913" s="19" t="s">
        <v>1260</v>
      </c>
      <c r="O6913" s="32" t="str">
        <f t="shared" si="2311"/>
        <v>G351</v>
      </c>
      <c r="P6913" s="318"/>
      <c r="T6913" s="19" t="s">
        <v>1260</v>
      </c>
    </row>
    <row r="6914" spans="1:20" outlineLevel="2" x14ac:dyDescent="0.25">
      <c r="A6914" t="s">
        <v>552</v>
      </c>
      <c r="B6914" t="str">
        <f t="shared" si="2308"/>
        <v>G3511 UGS Well Structures-6</v>
      </c>
      <c r="C6914" s="32" t="s">
        <v>1245</v>
      </c>
      <c r="E6914" s="27">
        <v>43281</v>
      </c>
      <c r="F6914" s="249">
        <v>230122.07</v>
      </c>
      <c r="G6914" s="67">
        <v>1.6299999999999999E-2</v>
      </c>
      <c r="H6914" s="250">
        <v>312.58</v>
      </c>
      <c r="I6914" s="249">
        <f t="shared" si="2309"/>
        <v>301192.86</v>
      </c>
      <c r="J6914" s="67">
        <f t="shared" si="2303"/>
        <v>1.6299999999999999E-2</v>
      </c>
      <c r="K6914" s="259">
        <f t="shared" si="2310"/>
        <v>409.12030149999993</v>
      </c>
      <c r="L6914" s="250">
        <f t="shared" si="2295"/>
        <v>96.54</v>
      </c>
      <c r="M6914" s="19" t="s">
        <v>1260</v>
      </c>
      <c r="O6914" s="32" t="str">
        <f t="shared" si="2311"/>
        <v>G351</v>
      </c>
      <c r="P6914" s="318"/>
      <c r="T6914" s="19" t="s">
        <v>1260</v>
      </c>
    </row>
    <row r="6915" spans="1:20" outlineLevel="2" x14ac:dyDescent="0.25">
      <c r="A6915" t="s">
        <v>552</v>
      </c>
      <c r="B6915" t="str">
        <f t="shared" si="2308"/>
        <v>G3511 UGS Well Structures-7</v>
      </c>
      <c r="C6915" s="32" t="s">
        <v>1245</v>
      </c>
      <c r="E6915" s="27">
        <v>43312</v>
      </c>
      <c r="F6915" s="249">
        <v>230122.07</v>
      </c>
      <c r="G6915" s="67">
        <v>1.6299999999999999E-2</v>
      </c>
      <c r="H6915" s="250">
        <v>312.58</v>
      </c>
      <c r="I6915" s="249">
        <f t="shared" si="2309"/>
        <v>301192.86</v>
      </c>
      <c r="J6915" s="67">
        <f t="shared" si="2303"/>
        <v>1.6299999999999999E-2</v>
      </c>
      <c r="K6915" s="259">
        <f t="shared" si="2310"/>
        <v>409.12030149999993</v>
      </c>
      <c r="L6915" s="250">
        <f t="shared" si="2295"/>
        <v>96.54</v>
      </c>
      <c r="M6915" s="19" t="s">
        <v>1260</v>
      </c>
      <c r="O6915" s="32" t="str">
        <f t="shared" si="2311"/>
        <v>G351</v>
      </c>
      <c r="P6915" s="318"/>
      <c r="T6915" s="19" t="s">
        <v>1260</v>
      </c>
    </row>
    <row r="6916" spans="1:20" outlineLevel="2" x14ac:dyDescent="0.25">
      <c r="A6916" t="s">
        <v>552</v>
      </c>
      <c r="B6916" t="str">
        <f t="shared" si="2308"/>
        <v>G3511 UGS Well Structures-8</v>
      </c>
      <c r="C6916" s="32" t="s">
        <v>1245</v>
      </c>
      <c r="E6916" s="27">
        <v>43343</v>
      </c>
      <c r="F6916" s="249">
        <v>230122.07</v>
      </c>
      <c r="G6916" s="67">
        <v>1.6299999999999999E-2</v>
      </c>
      <c r="H6916" s="250">
        <v>312.58</v>
      </c>
      <c r="I6916" s="249">
        <f t="shared" si="2309"/>
        <v>301192.86</v>
      </c>
      <c r="J6916" s="67">
        <f t="shared" si="2303"/>
        <v>1.6299999999999999E-2</v>
      </c>
      <c r="K6916" s="259">
        <f t="shared" si="2310"/>
        <v>409.12030149999993</v>
      </c>
      <c r="L6916" s="250">
        <f t="shared" si="2295"/>
        <v>96.54</v>
      </c>
      <c r="M6916" s="19" t="s">
        <v>1260</v>
      </c>
      <c r="O6916" s="32" t="str">
        <f t="shared" si="2311"/>
        <v>G351</v>
      </c>
      <c r="P6916" s="318"/>
      <c r="T6916" s="19" t="s">
        <v>1260</v>
      </c>
    </row>
    <row r="6917" spans="1:20" outlineLevel="2" x14ac:dyDescent="0.25">
      <c r="A6917" t="s">
        <v>552</v>
      </c>
      <c r="B6917" t="str">
        <f t="shared" si="2308"/>
        <v>G3511 UGS Well Structures-9</v>
      </c>
      <c r="C6917" s="32" t="s">
        <v>1245</v>
      </c>
      <c r="E6917" s="27">
        <v>43373</v>
      </c>
      <c r="F6917" s="249">
        <v>230122.07</v>
      </c>
      <c r="G6917" s="67">
        <v>1.6299999999999999E-2</v>
      </c>
      <c r="H6917" s="250">
        <v>312.58</v>
      </c>
      <c r="I6917" s="249">
        <f t="shared" si="2309"/>
        <v>301192.86</v>
      </c>
      <c r="J6917" s="67">
        <f t="shared" si="2303"/>
        <v>1.6299999999999999E-2</v>
      </c>
      <c r="K6917" s="259">
        <f t="shared" si="2310"/>
        <v>409.12030149999993</v>
      </c>
      <c r="L6917" s="250">
        <f t="shared" si="2295"/>
        <v>96.54</v>
      </c>
      <c r="M6917" s="19" t="s">
        <v>1260</v>
      </c>
      <c r="O6917" s="32" t="str">
        <f t="shared" si="2311"/>
        <v>G351</v>
      </c>
      <c r="P6917" s="318"/>
      <c r="T6917" s="19" t="s">
        <v>1260</v>
      </c>
    </row>
    <row r="6918" spans="1:20" outlineLevel="2" x14ac:dyDescent="0.25">
      <c r="A6918" t="s">
        <v>552</v>
      </c>
      <c r="B6918" t="str">
        <f t="shared" si="2308"/>
        <v>G3511 UGS Well Structures-10</v>
      </c>
      <c r="C6918" s="32" t="s">
        <v>1245</v>
      </c>
      <c r="E6918" s="27">
        <v>43404</v>
      </c>
      <c r="F6918" s="249">
        <v>265657.46999999997</v>
      </c>
      <c r="G6918" s="67">
        <v>1.6299999999999999E-2</v>
      </c>
      <c r="H6918" s="250">
        <v>360.84999999999997</v>
      </c>
      <c r="I6918" s="249">
        <f t="shared" si="2309"/>
        <v>301192.86</v>
      </c>
      <c r="J6918" s="67">
        <f t="shared" si="2303"/>
        <v>1.6299999999999999E-2</v>
      </c>
      <c r="K6918" s="259">
        <f t="shared" si="2310"/>
        <v>409.12030149999993</v>
      </c>
      <c r="L6918" s="250">
        <f t="shared" si="2295"/>
        <v>48.27</v>
      </c>
      <c r="M6918" s="19" t="s">
        <v>1260</v>
      </c>
      <c r="O6918" s="32" t="str">
        <f t="shared" si="2311"/>
        <v>G351</v>
      </c>
      <c r="P6918" s="318"/>
      <c r="T6918" s="19" t="s">
        <v>1260</v>
      </c>
    </row>
    <row r="6919" spans="1:20" outlineLevel="2" x14ac:dyDescent="0.25">
      <c r="A6919" t="s">
        <v>552</v>
      </c>
      <c r="B6919" t="str">
        <f t="shared" si="2308"/>
        <v>G3511 UGS Well Structures-11</v>
      </c>
      <c r="C6919" s="32" t="s">
        <v>1245</v>
      </c>
      <c r="E6919" s="27">
        <v>43434</v>
      </c>
      <c r="F6919" s="249">
        <v>301192.86</v>
      </c>
      <c r="G6919" s="67">
        <v>1.6299999999999999E-2</v>
      </c>
      <c r="H6919" s="250">
        <v>409.12</v>
      </c>
      <c r="I6919" s="249">
        <f t="shared" si="2309"/>
        <v>301192.86</v>
      </c>
      <c r="J6919" s="67">
        <f t="shared" si="2303"/>
        <v>1.6299999999999999E-2</v>
      </c>
      <c r="K6919" s="259">
        <f t="shared" si="2310"/>
        <v>409.12030149999993</v>
      </c>
      <c r="L6919" s="250">
        <f t="shared" si="2295"/>
        <v>0</v>
      </c>
      <c r="M6919" s="19" t="s">
        <v>1260</v>
      </c>
      <c r="O6919" s="32" t="str">
        <f t="shared" si="2311"/>
        <v>G351</v>
      </c>
      <c r="P6919" s="318"/>
      <c r="T6919" s="19" t="s">
        <v>1260</v>
      </c>
    </row>
    <row r="6920" spans="1:20" outlineLevel="2" x14ac:dyDescent="0.25">
      <c r="A6920" t="s">
        <v>552</v>
      </c>
      <c r="B6920" t="str">
        <f t="shared" si="2308"/>
        <v>G3511 UGS Well Structures-12</v>
      </c>
      <c r="C6920" s="32" t="s">
        <v>1245</v>
      </c>
      <c r="E6920" s="27">
        <v>43465</v>
      </c>
      <c r="F6920" s="249">
        <v>301192.86</v>
      </c>
      <c r="G6920" s="67">
        <v>1.6299999999999999E-2</v>
      </c>
      <c r="H6920" s="250">
        <v>409.12</v>
      </c>
      <c r="I6920" s="249">
        <f t="shared" si="2309"/>
        <v>301192.86</v>
      </c>
      <c r="J6920" s="67">
        <f t="shared" si="2303"/>
        <v>1.6299999999999999E-2</v>
      </c>
      <c r="K6920" s="259">
        <f t="shared" si="2310"/>
        <v>409.12030149999993</v>
      </c>
      <c r="L6920" s="250">
        <f t="shared" si="2295"/>
        <v>0</v>
      </c>
      <c r="M6920" s="19" t="s">
        <v>1260</v>
      </c>
      <c r="O6920" s="32" t="str">
        <f t="shared" si="2311"/>
        <v>G351</v>
      </c>
      <c r="P6920" s="318"/>
      <c r="T6920" s="19" t="s">
        <v>1260</v>
      </c>
    </row>
    <row r="6921" spans="1:20" s="19" customFormat="1" ht="15.75" outlineLevel="1" thickBot="1" x14ac:dyDescent="0.3">
      <c r="A6921" s="28" t="s">
        <v>1155</v>
      </c>
      <c r="C6921" s="20" t="s">
        <v>1240</v>
      </c>
      <c r="E6921" s="104" t="s">
        <v>1266</v>
      </c>
      <c r="F6921" s="29"/>
      <c r="G6921" s="30"/>
      <c r="H6921" s="41">
        <f>SUBTOTAL(9,H6909:H6920)</f>
        <v>3992.3099999999995</v>
      </c>
      <c r="I6921" s="29"/>
      <c r="J6921" s="30">
        <f t="shared" si="2303"/>
        <v>0</v>
      </c>
      <c r="K6921" s="41">
        <f>SUBTOTAL(9,K6909:K6920)</f>
        <v>4909.4436180000002</v>
      </c>
      <c r="L6921" s="41">
        <f t="shared" si="2295"/>
        <v>917.13</v>
      </c>
      <c r="O6921" s="32" t="str">
        <f>LEFT(A6921,5)</f>
        <v>G3511</v>
      </c>
      <c r="P6921" s="318">
        <f>-L6921/2</f>
        <v>-458.565</v>
      </c>
    </row>
    <row r="6922" spans="1:20" ht="15.75" outlineLevel="2" thickTop="1" x14ac:dyDescent="0.25">
      <c r="A6922" t="s">
        <v>553</v>
      </c>
      <c r="B6922" t="str">
        <f t="shared" ref="B6922:B6933" si="2312">CONCATENATE(A6922,"-",MONTH(E6922))</f>
        <v>G3512 UGS Compressor Sta Structures-1</v>
      </c>
      <c r="C6922" s="32" t="s">
        <v>1245</v>
      </c>
      <c r="E6922" s="27">
        <v>43131</v>
      </c>
      <c r="F6922" s="249">
        <v>515123.63</v>
      </c>
      <c r="G6922" s="67">
        <v>2.5100000000000001E-2</v>
      </c>
      <c r="H6922" s="250">
        <v>1077.46</v>
      </c>
      <c r="I6922" s="249">
        <f t="shared" ref="I6922:I6933" si="2313">VLOOKUP(CONCATENATE(A6922,"-12"),$B$6:$F$7816,5,FALSE)</f>
        <v>558789.35</v>
      </c>
      <c r="J6922" s="67">
        <f t="shared" si="2303"/>
        <v>2.5100000000000001E-2</v>
      </c>
      <c r="K6922" s="259">
        <f t="shared" ref="K6922:K6933" si="2314">I6922*J6922/12</f>
        <v>1168.8010570833333</v>
      </c>
      <c r="L6922" s="250">
        <f t="shared" si="2295"/>
        <v>91.34</v>
      </c>
      <c r="M6922" s="19" t="s">
        <v>1260</v>
      </c>
      <c r="O6922" s="32" t="str">
        <f t="shared" ref="O6922:O6933" si="2315">LEFT(A6922,4)</f>
        <v>G351</v>
      </c>
      <c r="P6922" s="318"/>
      <c r="T6922" s="19" t="s">
        <v>1260</v>
      </c>
    </row>
    <row r="6923" spans="1:20" outlineLevel="2" x14ac:dyDescent="0.25">
      <c r="A6923" t="s">
        <v>553</v>
      </c>
      <c r="B6923" t="str">
        <f t="shared" si="2312"/>
        <v>G3512 UGS Compressor Sta Structures-2</v>
      </c>
      <c r="C6923" s="32" t="s">
        <v>1245</v>
      </c>
      <c r="E6923" s="27">
        <v>43159</v>
      </c>
      <c r="F6923" s="249">
        <v>560679.94999999995</v>
      </c>
      <c r="G6923" s="67">
        <v>2.5100000000000001E-2</v>
      </c>
      <c r="H6923" s="250">
        <v>1172.76</v>
      </c>
      <c r="I6923" s="249">
        <f t="shared" si="2313"/>
        <v>558789.35</v>
      </c>
      <c r="J6923" s="67">
        <f t="shared" si="2303"/>
        <v>2.5100000000000001E-2</v>
      </c>
      <c r="K6923" s="259">
        <f t="shared" si="2314"/>
        <v>1168.8010570833333</v>
      </c>
      <c r="L6923" s="250">
        <f t="shared" si="2295"/>
        <v>-3.96</v>
      </c>
      <c r="M6923" s="19" t="s">
        <v>1260</v>
      </c>
      <c r="O6923" s="32" t="str">
        <f t="shared" si="2315"/>
        <v>G351</v>
      </c>
      <c r="P6923" s="318"/>
      <c r="T6923" s="19" t="s">
        <v>1260</v>
      </c>
    </row>
    <row r="6924" spans="1:20" outlineLevel="2" x14ac:dyDescent="0.25">
      <c r="A6924" t="s">
        <v>553</v>
      </c>
      <c r="B6924" t="str">
        <f t="shared" si="2312"/>
        <v>G3512 UGS Compressor Sta Structures-3</v>
      </c>
      <c r="C6924" s="32" t="s">
        <v>1245</v>
      </c>
      <c r="E6924" s="27">
        <v>43190</v>
      </c>
      <c r="F6924" s="249">
        <v>560679.94999999995</v>
      </c>
      <c r="G6924" s="67">
        <v>2.5100000000000001E-2</v>
      </c>
      <c r="H6924" s="250">
        <v>1172.76</v>
      </c>
      <c r="I6924" s="249">
        <f t="shared" si="2313"/>
        <v>558789.35</v>
      </c>
      <c r="J6924" s="67">
        <f t="shared" si="2303"/>
        <v>2.5100000000000001E-2</v>
      </c>
      <c r="K6924" s="259">
        <f t="shared" si="2314"/>
        <v>1168.8010570833333</v>
      </c>
      <c r="L6924" s="250">
        <f t="shared" si="2295"/>
        <v>-3.96</v>
      </c>
      <c r="M6924" s="19" t="s">
        <v>1260</v>
      </c>
      <c r="O6924" s="32" t="str">
        <f t="shared" si="2315"/>
        <v>G351</v>
      </c>
      <c r="P6924" s="318"/>
      <c r="T6924" s="19" t="s">
        <v>1260</v>
      </c>
    </row>
    <row r="6925" spans="1:20" outlineLevel="2" x14ac:dyDescent="0.25">
      <c r="A6925" t="s">
        <v>553</v>
      </c>
      <c r="B6925" t="str">
        <f t="shared" si="2312"/>
        <v>G3512 UGS Compressor Sta Structures-4</v>
      </c>
      <c r="C6925" s="32" t="s">
        <v>1245</v>
      </c>
      <c r="E6925" s="27">
        <v>43220</v>
      </c>
      <c r="F6925" s="249">
        <v>559734.65</v>
      </c>
      <c r="G6925" s="67">
        <v>2.5100000000000001E-2</v>
      </c>
      <c r="H6925" s="250">
        <v>1170.77</v>
      </c>
      <c r="I6925" s="249">
        <f t="shared" si="2313"/>
        <v>558789.35</v>
      </c>
      <c r="J6925" s="67">
        <f t="shared" si="2303"/>
        <v>2.5100000000000001E-2</v>
      </c>
      <c r="K6925" s="259">
        <f t="shared" si="2314"/>
        <v>1168.8010570833333</v>
      </c>
      <c r="L6925" s="250">
        <f t="shared" si="2295"/>
        <v>-1.97</v>
      </c>
      <c r="M6925" s="19" t="s">
        <v>1260</v>
      </c>
      <c r="O6925" s="32" t="str">
        <f t="shared" si="2315"/>
        <v>G351</v>
      </c>
      <c r="P6925" s="318"/>
      <c r="T6925" s="19" t="s">
        <v>1260</v>
      </c>
    </row>
    <row r="6926" spans="1:20" outlineLevel="2" x14ac:dyDescent="0.25">
      <c r="A6926" t="s">
        <v>553</v>
      </c>
      <c r="B6926" t="str">
        <f t="shared" si="2312"/>
        <v>G3512 UGS Compressor Sta Structures-5</v>
      </c>
      <c r="C6926" s="32" t="s">
        <v>1245</v>
      </c>
      <c r="E6926" s="27">
        <v>43251</v>
      </c>
      <c r="F6926" s="249">
        <v>558789.35</v>
      </c>
      <c r="G6926" s="67">
        <v>2.5100000000000001E-2</v>
      </c>
      <c r="H6926" s="250">
        <v>1168.8000000000002</v>
      </c>
      <c r="I6926" s="249">
        <f t="shared" si="2313"/>
        <v>558789.35</v>
      </c>
      <c r="J6926" s="67">
        <f t="shared" si="2303"/>
        <v>2.5100000000000001E-2</v>
      </c>
      <c r="K6926" s="259">
        <f t="shared" si="2314"/>
        <v>1168.8010570833333</v>
      </c>
      <c r="L6926" s="250">
        <f t="shared" si="2295"/>
        <v>0</v>
      </c>
      <c r="M6926" s="19" t="s">
        <v>1260</v>
      </c>
      <c r="O6926" s="32" t="str">
        <f t="shared" si="2315"/>
        <v>G351</v>
      </c>
      <c r="P6926" s="318"/>
      <c r="T6926" s="19" t="s">
        <v>1260</v>
      </c>
    </row>
    <row r="6927" spans="1:20" outlineLevel="2" x14ac:dyDescent="0.25">
      <c r="A6927" t="s">
        <v>553</v>
      </c>
      <c r="B6927" t="str">
        <f t="shared" si="2312"/>
        <v>G3512 UGS Compressor Sta Structures-6</v>
      </c>
      <c r="C6927" s="32" t="s">
        <v>1245</v>
      </c>
      <c r="E6927" s="27">
        <v>43281</v>
      </c>
      <c r="F6927" s="249">
        <v>558789.35</v>
      </c>
      <c r="G6927" s="67">
        <v>2.5100000000000001E-2</v>
      </c>
      <c r="H6927" s="250">
        <v>1168.8000000000002</v>
      </c>
      <c r="I6927" s="249">
        <f t="shared" si="2313"/>
        <v>558789.35</v>
      </c>
      <c r="J6927" s="67">
        <f t="shared" si="2303"/>
        <v>2.5100000000000001E-2</v>
      </c>
      <c r="K6927" s="259">
        <f t="shared" si="2314"/>
        <v>1168.8010570833333</v>
      </c>
      <c r="L6927" s="250">
        <f t="shared" si="2295"/>
        <v>0</v>
      </c>
      <c r="M6927" s="19" t="s">
        <v>1260</v>
      </c>
      <c r="O6927" s="32" t="str">
        <f t="shared" si="2315"/>
        <v>G351</v>
      </c>
      <c r="P6927" s="318"/>
      <c r="T6927" s="19" t="s">
        <v>1260</v>
      </c>
    </row>
    <row r="6928" spans="1:20" outlineLevel="2" x14ac:dyDescent="0.25">
      <c r="A6928" t="s">
        <v>553</v>
      </c>
      <c r="B6928" t="str">
        <f t="shared" si="2312"/>
        <v>G3512 UGS Compressor Sta Structures-7</v>
      </c>
      <c r="C6928" s="32" t="s">
        <v>1245</v>
      </c>
      <c r="E6928" s="27">
        <v>43312</v>
      </c>
      <c r="F6928" s="249">
        <v>558789.35</v>
      </c>
      <c r="G6928" s="67">
        <v>2.5100000000000001E-2</v>
      </c>
      <c r="H6928" s="250">
        <v>1168.8000000000002</v>
      </c>
      <c r="I6928" s="249">
        <f t="shared" si="2313"/>
        <v>558789.35</v>
      </c>
      <c r="J6928" s="67">
        <f t="shared" si="2303"/>
        <v>2.5100000000000001E-2</v>
      </c>
      <c r="K6928" s="259">
        <f t="shared" si="2314"/>
        <v>1168.8010570833333</v>
      </c>
      <c r="L6928" s="250">
        <f t="shared" si="2295"/>
        <v>0</v>
      </c>
      <c r="M6928" s="19" t="s">
        <v>1260</v>
      </c>
      <c r="O6928" s="32" t="str">
        <f t="shared" si="2315"/>
        <v>G351</v>
      </c>
      <c r="P6928" s="318"/>
      <c r="T6928" s="19" t="s">
        <v>1260</v>
      </c>
    </row>
    <row r="6929" spans="1:20" outlineLevel="2" x14ac:dyDescent="0.25">
      <c r="A6929" t="s">
        <v>553</v>
      </c>
      <c r="B6929" t="str">
        <f t="shared" si="2312"/>
        <v>G3512 UGS Compressor Sta Structures-8</v>
      </c>
      <c r="C6929" s="32" t="s">
        <v>1245</v>
      </c>
      <c r="E6929" s="27">
        <v>43343</v>
      </c>
      <c r="F6929" s="249">
        <v>558789.35</v>
      </c>
      <c r="G6929" s="67">
        <v>2.5100000000000001E-2</v>
      </c>
      <c r="H6929" s="250">
        <v>1168.8000000000002</v>
      </c>
      <c r="I6929" s="249">
        <f t="shared" si="2313"/>
        <v>558789.35</v>
      </c>
      <c r="J6929" s="67">
        <f t="shared" si="2303"/>
        <v>2.5100000000000001E-2</v>
      </c>
      <c r="K6929" s="259">
        <f t="shared" si="2314"/>
        <v>1168.8010570833333</v>
      </c>
      <c r="L6929" s="250">
        <f t="shared" si="2295"/>
        <v>0</v>
      </c>
      <c r="M6929" s="19" t="s">
        <v>1260</v>
      </c>
      <c r="O6929" s="32" t="str">
        <f t="shared" si="2315"/>
        <v>G351</v>
      </c>
      <c r="P6929" s="318"/>
      <c r="T6929" s="19" t="s">
        <v>1260</v>
      </c>
    </row>
    <row r="6930" spans="1:20" outlineLevel="2" x14ac:dyDescent="0.25">
      <c r="A6930" t="s">
        <v>553</v>
      </c>
      <c r="B6930" t="str">
        <f t="shared" si="2312"/>
        <v>G3512 UGS Compressor Sta Structures-9</v>
      </c>
      <c r="C6930" s="32" t="s">
        <v>1245</v>
      </c>
      <c r="E6930" s="27">
        <v>43373</v>
      </c>
      <c r="F6930" s="249">
        <v>558789.35</v>
      </c>
      <c r="G6930" s="67">
        <v>2.5100000000000001E-2</v>
      </c>
      <c r="H6930" s="250">
        <v>1168.8000000000002</v>
      </c>
      <c r="I6930" s="249">
        <f t="shared" si="2313"/>
        <v>558789.35</v>
      </c>
      <c r="J6930" s="67">
        <f t="shared" si="2303"/>
        <v>2.5100000000000001E-2</v>
      </c>
      <c r="K6930" s="259">
        <f t="shared" si="2314"/>
        <v>1168.8010570833333</v>
      </c>
      <c r="L6930" s="250">
        <f t="shared" si="2295"/>
        <v>0</v>
      </c>
      <c r="M6930" s="19" t="s">
        <v>1260</v>
      </c>
      <c r="O6930" s="32" t="str">
        <f t="shared" si="2315"/>
        <v>G351</v>
      </c>
      <c r="P6930" s="318"/>
      <c r="T6930" s="19" t="s">
        <v>1260</v>
      </c>
    </row>
    <row r="6931" spans="1:20" outlineLevel="2" x14ac:dyDescent="0.25">
      <c r="A6931" t="s">
        <v>553</v>
      </c>
      <c r="B6931" t="str">
        <f t="shared" si="2312"/>
        <v>G3512 UGS Compressor Sta Structures-10</v>
      </c>
      <c r="C6931" s="32" t="s">
        <v>1245</v>
      </c>
      <c r="E6931" s="27">
        <v>43404</v>
      </c>
      <c r="F6931" s="249">
        <v>558789.35</v>
      </c>
      <c r="G6931" s="67">
        <v>2.5100000000000001E-2</v>
      </c>
      <c r="H6931" s="250">
        <v>1168.8000000000002</v>
      </c>
      <c r="I6931" s="249">
        <f t="shared" si="2313"/>
        <v>558789.35</v>
      </c>
      <c r="J6931" s="67">
        <f t="shared" si="2303"/>
        <v>2.5100000000000001E-2</v>
      </c>
      <c r="K6931" s="259">
        <f t="shared" si="2314"/>
        <v>1168.8010570833333</v>
      </c>
      <c r="L6931" s="250">
        <f t="shared" si="2295"/>
        <v>0</v>
      </c>
      <c r="M6931" s="19" t="s">
        <v>1260</v>
      </c>
      <c r="O6931" s="32" t="str">
        <f t="shared" si="2315"/>
        <v>G351</v>
      </c>
      <c r="P6931" s="318"/>
      <c r="T6931" s="19" t="s">
        <v>1260</v>
      </c>
    </row>
    <row r="6932" spans="1:20" outlineLevel="2" x14ac:dyDescent="0.25">
      <c r="A6932" t="s">
        <v>553</v>
      </c>
      <c r="B6932" t="str">
        <f t="shared" si="2312"/>
        <v>G3512 UGS Compressor Sta Structures-11</v>
      </c>
      <c r="C6932" s="32" t="s">
        <v>1245</v>
      </c>
      <c r="E6932" s="27">
        <v>43434</v>
      </c>
      <c r="F6932" s="249">
        <v>558789.35</v>
      </c>
      <c r="G6932" s="67">
        <v>2.5100000000000001E-2</v>
      </c>
      <c r="H6932" s="250">
        <v>1168.8000000000002</v>
      </c>
      <c r="I6932" s="249">
        <f t="shared" si="2313"/>
        <v>558789.35</v>
      </c>
      <c r="J6932" s="67">
        <f t="shared" si="2303"/>
        <v>2.5100000000000001E-2</v>
      </c>
      <c r="K6932" s="259">
        <f t="shared" si="2314"/>
        <v>1168.8010570833333</v>
      </c>
      <c r="L6932" s="250">
        <f t="shared" ref="L6932:L6995" si="2316">ROUND(K6932-H6932,2)</f>
        <v>0</v>
      </c>
      <c r="M6932" s="19" t="s">
        <v>1260</v>
      </c>
      <c r="O6932" s="32" t="str">
        <f t="shared" si="2315"/>
        <v>G351</v>
      </c>
      <c r="P6932" s="318"/>
      <c r="T6932" s="19" t="s">
        <v>1260</v>
      </c>
    </row>
    <row r="6933" spans="1:20" outlineLevel="2" x14ac:dyDescent="0.25">
      <c r="A6933" t="s">
        <v>553</v>
      </c>
      <c r="B6933" t="str">
        <f t="shared" si="2312"/>
        <v>G3512 UGS Compressor Sta Structures-12</v>
      </c>
      <c r="C6933" s="32" t="s">
        <v>1245</v>
      </c>
      <c r="E6933" s="27">
        <v>43465</v>
      </c>
      <c r="F6933" s="249">
        <v>558789.35</v>
      </c>
      <c r="G6933" s="67">
        <v>2.5100000000000001E-2</v>
      </c>
      <c r="H6933" s="250">
        <v>1168.8000000000002</v>
      </c>
      <c r="I6933" s="249">
        <f t="shared" si="2313"/>
        <v>558789.35</v>
      </c>
      <c r="J6933" s="67">
        <f t="shared" si="2303"/>
        <v>2.5100000000000001E-2</v>
      </c>
      <c r="K6933" s="259">
        <f t="shared" si="2314"/>
        <v>1168.8010570833333</v>
      </c>
      <c r="L6933" s="250">
        <f t="shared" si="2316"/>
        <v>0</v>
      </c>
      <c r="M6933" s="19" t="s">
        <v>1260</v>
      </c>
      <c r="O6933" s="32" t="str">
        <f t="shared" si="2315"/>
        <v>G351</v>
      </c>
      <c r="P6933" s="318"/>
      <c r="T6933" s="19" t="s">
        <v>1260</v>
      </c>
    </row>
    <row r="6934" spans="1:20" s="19" customFormat="1" ht="15.75" outlineLevel="1" thickBot="1" x14ac:dyDescent="0.3">
      <c r="A6934" s="28" t="s">
        <v>1156</v>
      </c>
      <c r="C6934" s="20" t="s">
        <v>1240</v>
      </c>
      <c r="E6934" s="104" t="s">
        <v>1266</v>
      </c>
      <c r="F6934" s="29"/>
      <c r="G6934" s="30"/>
      <c r="H6934" s="41">
        <f>SUBTOTAL(9,H6922:H6933)</f>
        <v>13944.149999999998</v>
      </c>
      <c r="I6934" s="29"/>
      <c r="J6934" s="30">
        <f t="shared" si="2303"/>
        <v>0</v>
      </c>
      <c r="K6934" s="41">
        <f>SUBTOTAL(9,K6922:K6933)</f>
        <v>14025.612685000002</v>
      </c>
      <c r="L6934" s="41">
        <f t="shared" si="2316"/>
        <v>81.459999999999994</v>
      </c>
      <c r="O6934" s="32" t="str">
        <f>LEFT(A6934,5)</f>
        <v>G3512</v>
      </c>
      <c r="P6934" s="318">
        <f>-L6934/2</f>
        <v>-40.729999999999997</v>
      </c>
    </row>
    <row r="6935" spans="1:20" ht="15.75" outlineLevel="2" thickTop="1" x14ac:dyDescent="0.25">
      <c r="A6935" t="s">
        <v>554</v>
      </c>
      <c r="B6935" t="str">
        <f t="shared" ref="B6935:B6946" si="2317">CONCATENATE(A6935,"-",MONTH(E6935))</f>
        <v>G3513 UGS Regulator Sta Structures-1</v>
      </c>
      <c r="C6935" s="32" t="s">
        <v>1245</v>
      </c>
      <c r="E6935" s="27">
        <v>43131</v>
      </c>
      <c r="F6935" s="249">
        <v>2244.87</v>
      </c>
      <c r="G6935" s="67">
        <v>1.83E-2</v>
      </c>
      <c r="H6935" s="250">
        <v>3.4299999999999997</v>
      </c>
      <c r="I6935" s="249">
        <f t="shared" ref="I6935:I6946" si="2318">VLOOKUP(CONCATENATE(A6935,"-12"),$B$6:$F$7816,5,FALSE)</f>
        <v>2244.87</v>
      </c>
      <c r="J6935" s="67">
        <f t="shared" si="2303"/>
        <v>1.83E-2</v>
      </c>
      <c r="K6935" s="259">
        <f t="shared" ref="K6935:K6946" si="2319">I6935*J6935/12</f>
        <v>3.4234267499999995</v>
      </c>
      <c r="L6935" s="250">
        <f t="shared" si="2316"/>
        <v>-0.01</v>
      </c>
      <c r="M6935" s="19" t="s">
        <v>1260</v>
      </c>
      <c r="O6935" s="32" t="str">
        <f t="shared" ref="O6935:O6946" si="2320">LEFT(A6935,4)</f>
        <v>G351</v>
      </c>
      <c r="P6935" s="318"/>
      <c r="T6935" s="19" t="s">
        <v>1260</v>
      </c>
    </row>
    <row r="6936" spans="1:20" outlineLevel="2" x14ac:dyDescent="0.25">
      <c r="A6936" t="s">
        <v>554</v>
      </c>
      <c r="B6936" t="str">
        <f t="shared" si="2317"/>
        <v>G3513 UGS Regulator Sta Structures-2</v>
      </c>
      <c r="C6936" s="32" t="s">
        <v>1245</v>
      </c>
      <c r="E6936" s="27">
        <v>43159</v>
      </c>
      <c r="F6936" s="249">
        <v>2244.87</v>
      </c>
      <c r="G6936" s="67">
        <v>1.83E-2</v>
      </c>
      <c r="H6936" s="250">
        <v>3.4299999999999997</v>
      </c>
      <c r="I6936" s="249">
        <f t="shared" si="2318"/>
        <v>2244.87</v>
      </c>
      <c r="J6936" s="67">
        <f t="shared" si="2303"/>
        <v>1.83E-2</v>
      </c>
      <c r="K6936" s="259">
        <f t="shared" si="2319"/>
        <v>3.4234267499999995</v>
      </c>
      <c r="L6936" s="250">
        <f t="shared" si="2316"/>
        <v>-0.01</v>
      </c>
      <c r="M6936" s="19" t="s">
        <v>1260</v>
      </c>
      <c r="O6936" s="32" t="str">
        <f t="shared" si="2320"/>
        <v>G351</v>
      </c>
      <c r="P6936" s="318"/>
      <c r="T6936" s="19" t="s">
        <v>1260</v>
      </c>
    </row>
    <row r="6937" spans="1:20" outlineLevel="2" x14ac:dyDescent="0.25">
      <c r="A6937" t="s">
        <v>554</v>
      </c>
      <c r="B6937" t="str">
        <f t="shared" si="2317"/>
        <v>G3513 UGS Regulator Sta Structures-3</v>
      </c>
      <c r="C6937" s="32" t="s">
        <v>1245</v>
      </c>
      <c r="E6937" s="27">
        <v>43190</v>
      </c>
      <c r="F6937" s="249">
        <v>2244.87</v>
      </c>
      <c r="G6937" s="67">
        <v>1.83E-2</v>
      </c>
      <c r="H6937" s="250">
        <v>3.4299999999999997</v>
      </c>
      <c r="I6937" s="249">
        <f t="shared" si="2318"/>
        <v>2244.87</v>
      </c>
      <c r="J6937" s="67">
        <f t="shared" si="2303"/>
        <v>1.83E-2</v>
      </c>
      <c r="K6937" s="259">
        <f t="shared" si="2319"/>
        <v>3.4234267499999995</v>
      </c>
      <c r="L6937" s="250">
        <f t="shared" si="2316"/>
        <v>-0.01</v>
      </c>
      <c r="M6937" s="19" t="s">
        <v>1260</v>
      </c>
      <c r="O6937" s="32" t="str">
        <f t="shared" si="2320"/>
        <v>G351</v>
      </c>
      <c r="P6937" s="318"/>
      <c r="T6937" s="19" t="s">
        <v>1260</v>
      </c>
    </row>
    <row r="6938" spans="1:20" outlineLevel="2" x14ac:dyDescent="0.25">
      <c r="A6938" t="s">
        <v>554</v>
      </c>
      <c r="B6938" t="str">
        <f t="shared" si="2317"/>
        <v>G3513 UGS Regulator Sta Structures-4</v>
      </c>
      <c r="C6938" s="32" t="s">
        <v>1245</v>
      </c>
      <c r="E6938" s="27">
        <v>43220</v>
      </c>
      <c r="F6938" s="249">
        <v>2244.87</v>
      </c>
      <c r="G6938" s="67">
        <v>1.83E-2</v>
      </c>
      <c r="H6938" s="250">
        <v>3.4299999999999997</v>
      </c>
      <c r="I6938" s="249">
        <f t="shared" si="2318"/>
        <v>2244.87</v>
      </c>
      <c r="J6938" s="67">
        <f t="shared" si="2303"/>
        <v>1.83E-2</v>
      </c>
      <c r="K6938" s="259">
        <f t="shared" si="2319"/>
        <v>3.4234267499999995</v>
      </c>
      <c r="L6938" s="250">
        <f t="shared" si="2316"/>
        <v>-0.01</v>
      </c>
      <c r="M6938" s="19" t="s">
        <v>1260</v>
      </c>
      <c r="O6938" s="32" t="str">
        <f t="shared" si="2320"/>
        <v>G351</v>
      </c>
      <c r="P6938" s="318"/>
      <c r="T6938" s="19" t="s">
        <v>1260</v>
      </c>
    </row>
    <row r="6939" spans="1:20" outlineLevel="2" x14ac:dyDescent="0.25">
      <c r="A6939" t="s">
        <v>554</v>
      </c>
      <c r="B6939" t="str">
        <f t="shared" si="2317"/>
        <v>G3513 UGS Regulator Sta Structures-5</v>
      </c>
      <c r="C6939" s="32" t="s">
        <v>1245</v>
      </c>
      <c r="E6939" s="27">
        <v>43251</v>
      </c>
      <c r="F6939" s="249">
        <v>2244.87</v>
      </c>
      <c r="G6939" s="67">
        <v>1.83E-2</v>
      </c>
      <c r="H6939" s="250">
        <v>3.4299999999999997</v>
      </c>
      <c r="I6939" s="249">
        <f t="shared" si="2318"/>
        <v>2244.87</v>
      </c>
      <c r="J6939" s="67">
        <f t="shared" si="2303"/>
        <v>1.83E-2</v>
      </c>
      <c r="K6939" s="259">
        <f t="shared" si="2319"/>
        <v>3.4234267499999995</v>
      </c>
      <c r="L6939" s="250">
        <f t="shared" si="2316"/>
        <v>-0.01</v>
      </c>
      <c r="M6939" s="19" t="s">
        <v>1260</v>
      </c>
      <c r="O6939" s="32" t="str">
        <f t="shared" si="2320"/>
        <v>G351</v>
      </c>
      <c r="P6939" s="318"/>
      <c r="T6939" s="19" t="s">
        <v>1260</v>
      </c>
    </row>
    <row r="6940" spans="1:20" outlineLevel="2" x14ac:dyDescent="0.25">
      <c r="A6940" t="s">
        <v>554</v>
      </c>
      <c r="B6940" t="str">
        <f t="shared" si="2317"/>
        <v>G3513 UGS Regulator Sta Structures-6</v>
      </c>
      <c r="C6940" s="32" t="s">
        <v>1245</v>
      </c>
      <c r="E6940" s="27">
        <v>43281</v>
      </c>
      <c r="F6940" s="249">
        <v>2244.87</v>
      </c>
      <c r="G6940" s="67">
        <v>1.83E-2</v>
      </c>
      <c r="H6940" s="250">
        <v>3.4299999999999997</v>
      </c>
      <c r="I6940" s="249">
        <f t="shared" si="2318"/>
        <v>2244.87</v>
      </c>
      <c r="J6940" s="67">
        <f t="shared" si="2303"/>
        <v>1.83E-2</v>
      </c>
      <c r="K6940" s="259">
        <f t="shared" si="2319"/>
        <v>3.4234267499999995</v>
      </c>
      <c r="L6940" s="250">
        <f t="shared" si="2316"/>
        <v>-0.01</v>
      </c>
      <c r="M6940" s="19" t="s">
        <v>1260</v>
      </c>
      <c r="O6940" s="32" t="str">
        <f t="shared" si="2320"/>
        <v>G351</v>
      </c>
      <c r="P6940" s="318"/>
      <c r="T6940" s="19" t="s">
        <v>1260</v>
      </c>
    </row>
    <row r="6941" spans="1:20" outlineLevel="2" x14ac:dyDescent="0.25">
      <c r="A6941" t="s">
        <v>554</v>
      </c>
      <c r="B6941" t="str">
        <f t="shared" si="2317"/>
        <v>G3513 UGS Regulator Sta Structures-7</v>
      </c>
      <c r="C6941" s="32" t="s">
        <v>1245</v>
      </c>
      <c r="E6941" s="27">
        <v>43312</v>
      </c>
      <c r="F6941" s="249">
        <v>2244.87</v>
      </c>
      <c r="G6941" s="67">
        <v>1.83E-2</v>
      </c>
      <c r="H6941" s="250">
        <v>3.4299999999999997</v>
      </c>
      <c r="I6941" s="249">
        <f t="shared" si="2318"/>
        <v>2244.87</v>
      </c>
      <c r="J6941" s="67">
        <f t="shared" si="2303"/>
        <v>1.83E-2</v>
      </c>
      <c r="K6941" s="259">
        <f t="shared" si="2319"/>
        <v>3.4234267499999995</v>
      </c>
      <c r="L6941" s="250">
        <f t="shared" si="2316"/>
        <v>-0.01</v>
      </c>
      <c r="M6941" s="19" t="s">
        <v>1260</v>
      </c>
      <c r="O6941" s="32" t="str">
        <f t="shared" si="2320"/>
        <v>G351</v>
      </c>
      <c r="P6941" s="318"/>
      <c r="T6941" s="19" t="s">
        <v>1260</v>
      </c>
    </row>
    <row r="6942" spans="1:20" outlineLevel="2" x14ac:dyDescent="0.25">
      <c r="A6942" t="s">
        <v>554</v>
      </c>
      <c r="B6942" t="str">
        <f t="shared" si="2317"/>
        <v>G3513 UGS Regulator Sta Structures-8</v>
      </c>
      <c r="C6942" s="32" t="s">
        <v>1245</v>
      </c>
      <c r="E6942" s="27">
        <v>43343</v>
      </c>
      <c r="F6942" s="249">
        <v>2244.87</v>
      </c>
      <c r="G6942" s="67">
        <v>1.83E-2</v>
      </c>
      <c r="H6942" s="250">
        <v>3.4299999999999997</v>
      </c>
      <c r="I6942" s="249">
        <f t="shared" si="2318"/>
        <v>2244.87</v>
      </c>
      <c r="J6942" s="67">
        <f t="shared" si="2303"/>
        <v>1.83E-2</v>
      </c>
      <c r="K6942" s="259">
        <f t="shared" si="2319"/>
        <v>3.4234267499999995</v>
      </c>
      <c r="L6942" s="250">
        <f t="shared" si="2316"/>
        <v>-0.01</v>
      </c>
      <c r="M6942" s="19" t="s">
        <v>1260</v>
      </c>
      <c r="O6942" s="32" t="str">
        <f t="shared" si="2320"/>
        <v>G351</v>
      </c>
      <c r="P6942" s="318"/>
      <c r="T6942" s="19" t="s">
        <v>1260</v>
      </c>
    </row>
    <row r="6943" spans="1:20" outlineLevel="2" x14ac:dyDescent="0.25">
      <c r="A6943" t="s">
        <v>554</v>
      </c>
      <c r="B6943" t="str">
        <f t="shared" si="2317"/>
        <v>G3513 UGS Regulator Sta Structures-9</v>
      </c>
      <c r="C6943" s="32" t="s">
        <v>1245</v>
      </c>
      <c r="E6943" s="27">
        <v>43373</v>
      </c>
      <c r="F6943" s="249">
        <v>2244.87</v>
      </c>
      <c r="G6943" s="67">
        <v>1.83E-2</v>
      </c>
      <c r="H6943" s="250">
        <v>3.4299999999999997</v>
      </c>
      <c r="I6943" s="249">
        <f t="shared" si="2318"/>
        <v>2244.87</v>
      </c>
      <c r="J6943" s="67">
        <f t="shared" si="2303"/>
        <v>1.83E-2</v>
      </c>
      <c r="K6943" s="259">
        <f t="shared" si="2319"/>
        <v>3.4234267499999995</v>
      </c>
      <c r="L6943" s="250">
        <f t="shared" si="2316"/>
        <v>-0.01</v>
      </c>
      <c r="M6943" s="19" t="s">
        <v>1260</v>
      </c>
      <c r="O6943" s="32" t="str">
        <f t="shared" si="2320"/>
        <v>G351</v>
      </c>
      <c r="P6943" s="318"/>
      <c r="T6943" s="19" t="s">
        <v>1260</v>
      </c>
    </row>
    <row r="6944" spans="1:20" outlineLevel="2" x14ac:dyDescent="0.25">
      <c r="A6944" t="s">
        <v>554</v>
      </c>
      <c r="B6944" t="str">
        <f t="shared" si="2317"/>
        <v>G3513 UGS Regulator Sta Structures-10</v>
      </c>
      <c r="C6944" s="32" t="s">
        <v>1245</v>
      </c>
      <c r="E6944" s="27">
        <v>43404</v>
      </c>
      <c r="F6944" s="249">
        <v>2244.87</v>
      </c>
      <c r="G6944" s="67">
        <v>1.83E-2</v>
      </c>
      <c r="H6944" s="250">
        <v>3.4299999999999997</v>
      </c>
      <c r="I6944" s="249">
        <f t="shared" si="2318"/>
        <v>2244.87</v>
      </c>
      <c r="J6944" s="67">
        <f t="shared" si="2303"/>
        <v>1.83E-2</v>
      </c>
      <c r="K6944" s="259">
        <f t="shared" si="2319"/>
        <v>3.4234267499999995</v>
      </c>
      <c r="L6944" s="250">
        <f t="shared" si="2316"/>
        <v>-0.01</v>
      </c>
      <c r="M6944" s="19" t="s">
        <v>1260</v>
      </c>
      <c r="O6944" s="32" t="str">
        <f t="shared" si="2320"/>
        <v>G351</v>
      </c>
      <c r="P6944" s="318"/>
      <c r="T6944" s="19" t="s">
        <v>1260</v>
      </c>
    </row>
    <row r="6945" spans="1:20" outlineLevel="2" x14ac:dyDescent="0.25">
      <c r="A6945" t="s">
        <v>554</v>
      </c>
      <c r="B6945" t="str">
        <f t="shared" si="2317"/>
        <v>G3513 UGS Regulator Sta Structures-11</v>
      </c>
      <c r="C6945" s="32" t="s">
        <v>1245</v>
      </c>
      <c r="E6945" s="27">
        <v>43434</v>
      </c>
      <c r="F6945" s="249">
        <v>2244.87</v>
      </c>
      <c r="G6945" s="67">
        <v>1.83E-2</v>
      </c>
      <c r="H6945" s="250">
        <v>3.4299999999999997</v>
      </c>
      <c r="I6945" s="249">
        <f t="shared" si="2318"/>
        <v>2244.87</v>
      </c>
      <c r="J6945" s="67">
        <f t="shared" si="2303"/>
        <v>1.83E-2</v>
      </c>
      <c r="K6945" s="259">
        <f t="shared" si="2319"/>
        <v>3.4234267499999995</v>
      </c>
      <c r="L6945" s="250">
        <f t="shared" si="2316"/>
        <v>-0.01</v>
      </c>
      <c r="M6945" s="19" t="s">
        <v>1260</v>
      </c>
      <c r="O6945" s="32" t="str">
        <f t="shared" si="2320"/>
        <v>G351</v>
      </c>
      <c r="P6945" s="318"/>
      <c r="T6945" s="19" t="s">
        <v>1260</v>
      </c>
    </row>
    <row r="6946" spans="1:20" outlineLevel="2" x14ac:dyDescent="0.25">
      <c r="A6946" t="s">
        <v>554</v>
      </c>
      <c r="B6946" t="str">
        <f t="shared" si="2317"/>
        <v>G3513 UGS Regulator Sta Structures-12</v>
      </c>
      <c r="C6946" s="32" t="s">
        <v>1245</v>
      </c>
      <c r="E6946" s="27">
        <v>43465</v>
      </c>
      <c r="F6946" s="249">
        <v>2244.87</v>
      </c>
      <c r="G6946" s="67">
        <v>1.83E-2</v>
      </c>
      <c r="H6946" s="250">
        <v>3.4299999999999997</v>
      </c>
      <c r="I6946" s="249">
        <f t="shared" si="2318"/>
        <v>2244.87</v>
      </c>
      <c r="J6946" s="67">
        <f t="shared" si="2303"/>
        <v>1.83E-2</v>
      </c>
      <c r="K6946" s="259">
        <f t="shared" si="2319"/>
        <v>3.4234267499999995</v>
      </c>
      <c r="L6946" s="250">
        <f t="shared" si="2316"/>
        <v>-0.01</v>
      </c>
      <c r="M6946" s="19" t="s">
        <v>1260</v>
      </c>
      <c r="O6946" s="32" t="str">
        <f t="shared" si="2320"/>
        <v>G351</v>
      </c>
      <c r="P6946" s="318"/>
      <c r="T6946" s="19" t="s">
        <v>1260</v>
      </c>
    </row>
    <row r="6947" spans="1:20" s="19" customFormat="1" ht="15.75" outlineLevel="1" thickBot="1" x14ac:dyDescent="0.3">
      <c r="A6947" s="28" t="s">
        <v>1157</v>
      </c>
      <c r="C6947" s="20" t="s">
        <v>1240</v>
      </c>
      <c r="E6947" s="104" t="s">
        <v>1266</v>
      </c>
      <c r="F6947" s="29"/>
      <c r="G6947" s="30"/>
      <c r="H6947" s="41">
        <f>SUBTOTAL(9,H6935:H6946)</f>
        <v>41.16</v>
      </c>
      <c r="I6947" s="29"/>
      <c r="J6947" s="30">
        <f t="shared" si="2303"/>
        <v>0</v>
      </c>
      <c r="K6947" s="41">
        <f>SUBTOTAL(9,K6935:K6946)</f>
        <v>41.081120999999996</v>
      </c>
      <c r="L6947" s="41">
        <f t="shared" si="2316"/>
        <v>-0.08</v>
      </c>
      <c r="O6947" s="32" t="str">
        <f>LEFT(A6947,5)</f>
        <v>G3513</v>
      </c>
      <c r="P6947" s="318">
        <f>-L6947/2</f>
        <v>0.04</v>
      </c>
    </row>
    <row r="6948" spans="1:20" ht="15.75" outlineLevel="2" thickTop="1" x14ac:dyDescent="0.25">
      <c r="A6948" t="s">
        <v>555</v>
      </c>
      <c r="B6948" t="str">
        <f t="shared" ref="B6948:B6959" si="2321">CONCATENATE(A6948,"-",MONTH(E6948))</f>
        <v>G3514 UGS Other Structures-1</v>
      </c>
      <c r="C6948" s="32" t="s">
        <v>1245</v>
      </c>
      <c r="E6948" s="27">
        <v>43131</v>
      </c>
      <c r="F6948" s="249">
        <v>199398.21</v>
      </c>
      <c r="G6948" s="67">
        <v>2.8000000000000001E-2</v>
      </c>
      <c r="H6948" s="250">
        <v>465.26000000000005</v>
      </c>
      <c r="I6948" s="249">
        <f t="shared" ref="I6948:I6959" si="2322">VLOOKUP(CONCATENATE(A6948,"-12"),$B$6:$F$7816,5,FALSE)</f>
        <v>232604.97</v>
      </c>
      <c r="J6948" s="67">
        <f t="shared" si="2303"/>
        <v>2.8000000000000001E-2</v>
      </c>
      <c r="K6948" s="259">
        <f t="shared" ref="K6948:K6959" si="2323">I6948*J6948/12</f>
        <v>542.74492999999995</v>
      </c>
      <c r="L6948" s="250">
        <f t="shared" si="2316"/>
        <v>77.48</v>
      </c>
      <c r="M6948" s="19" t="s">
        <v>1260</v>
      </c>
      <c r="O6948" s="32" t="str">
        <f t="shared" ref="O6948:O6959" si="2324">LEFT(A6948,4)</f>
        <v>G351</v>
      </c>
      <c r="P6948" s="318"/>
      <c r="T6948" s="19" t="s">
        <v>1260</v>
      </c>
    </row>
    <row r="6949" spans="1:20" outlineLevel="2" x14ac:dyDescent="0.25">
      <c r="A6949" t="s">
        <v>555</v>
      </c>
      <c r="B6949" t="str">
        <f t="shared" si="2321"/>
        <v>G3514 UGS Other Structures-2</v>
      </c>
      <c r="C6949" s="32" t="s">
        <v>1245</v>
      </c>
      <c r="E6949" s="27">
        <v>43159</v>
      </c>
      <c r="F6949" s="249">
        <v>233700.65</v>
      </c>
      <c r="G6949" s="67">
        <v>2.8000000000000001E-2</v>
      </c>
      <c r="H6949" s="250">
        <v>545.30000000000007</v>
      </c>
      <c r="I6949" s="249">
        <f t="shared" si="2322"/>
        <v>232604.97</v>
      </c>
      <c r="J6949" s="67">
        <f t="shared" si="2303"/>
        <v>2.8000000000000001E-2</v>
      </c>
      <c r="K6949" s="259">
        <f t="shared" si="2323"/>
        <v>542.74492999999995</v>
      </c>
      <c r="L6949" s="250">
        <f t="shared" si="2316"/>
        <v>-2.56</v>
      </c>
      <c r="M6949" s="19" t="s">
        <v>1260</v>
      </c>
      <c r="O6949" s="32" t="str">
        <f t="shared" si="2324"/>
        <v>G351</v>
      </c>
      <c r="P6949" s="318"/>
      <c r="T6949" s="19" t="s">
        <v>1260</v>
      </c>
    </row>
    <row r="6950" spans="1:20" outlineLevel="2" x14ac:dyDescent="0.25">
      <c r="A6950" t="s">
        <v>555</v>
      </c>
      <c r="B6950" t="str">
        <f t="shared" si="2321"/>
        <v>G3514 UGS Other Structures-3</v>
      </c>
      <c r="C6950" s="32" t="s">
        <v>1245</v>
      </c>
      <c r="E6950" s="27">
        <v>43190</v>
      </c>
      <c r="F6950" s="249">
        <v>233700.65</v>
      </c>
      <c r="G6950" s="67">
        <v>2.8000000000000001E-2</v>
      </c>
      <c r="H6950" s="250">
        <v>545.30000000000007</v>
      </c>
      <c r="I6950" s="249">
        <f t="shared" si="2322"/>
        <v>232604.97</v>
      </c>
      <c r="J6950" s="67">
        <f t="shared" si="2303"/>
        <v>2.8000000000000001E-2</v>
      </c>
      <c r="K6950" s="259">
        <f t="shared" si="2323"/>
        <v>542.74492999999995</v>
      </c>
      <c r="L6950" s="250">
        <f t="shared" si="2316"/>
        <v>-2.56</v>
      </c>
      <c r="M6950" s="19" t="s">
        <v>1260</v>
      </c>
      <c r="O6950" s="32" t="str">
        <f t="shared" si="2324"/>
        <v>G351</v>
      </c>
      <c r="P6950" s="318"/>
      <c r="T6950" s="19" t="s">
        <v>1260</v>
      </c>
    </row>
    <row r="6951" spans="1:20" outlineLevel="2" x14ac:dyDescent="0.25">
      <c r="A6951" t="s">
        <v>555</v>
      </c>
      <c r="B6951" t="str">
        <f t="shared" si="2321"/>
        <v>G3514 UGS Other Structures-4</v>
      </c>
      <c r="C6951" s="32" t="s">
        <v>1245</v>
      </c>
      <c r="E6951" s="27">
        <v>43220</v>
      </c>
      <c r="F6951" s="249">
        <v>233152.81</v>
      </c>
      <c r="G6951" s="67">
        <v>2.8000000000000001E-2</v>
      </c>
      <c r="H6951" s="250">
        <v>544.03</v>
      </c>
      <c r="I6951" s="249">
        <f t="shared" si="2322"/>
        <v>232604.97</v>
      </c>
      <c r="J6951" s="67">
        <f t="shared" si="2303"/>
        <v>2.8000000000000001E-2</v>
      </c>
      <c r="K6951" s="259">
        <f t="shared" si="2323"/>
        <v>542.74492999999995</v>
      </c>
      <c r="L6951" s="250">
        <f t="shared" si="2316"/>
        <v>-1.29</v>
      </c>
      <c r="M6951" s="19" t="s">
        <v>1260</v>
      </c>
      <c r="O6951" s="32" t="str">
        <f t="shared" si="2324"/>
        <v>G351</v>
      </c>
      <c r="P6951" s="318"/>
      <c r="T6951" s="19" t="s">
        <v>1260</v>
      </c>
    </row>
    <row r="6952" spans="1:20" outlineLevel="2" x14ac:dyDescent="0.25">
      <c r="A6952" t="s">
        <v>555</v>
      </c>
      <c r="B6952" t="str">
        <f t="shared" si="2321"/>
        <v>G3514 UGS Other Structures-5</v>
      </c>
      <c r="C6952" s="32" t="s">
        <v>1245</v>
      </c>
      <c r="E6952" s="27">
        <v>43251</v>
      </c>
      <c r="F6952" s="249">
        <v>232604.97</v>
      </c>
      <c r="G6952" s="67">
        <v>2.8000000000000001E-2</v>
      </c>
      <c r="H6952" s="250">
        <v>542.75</v>
      </c>
      <c r="I6952" s="249">
        <f t="shared" si="2322"/>
        <v>232604.97</v>
      </c>
      <c r="J6952" s="67">
        <f t="shared" si="2303"/>
        <v>2.8000000000000001E-2</v>
      </c>
      <c r="K6952" s="259">
        <f t="shared" si="2323"/>
        <v>542.74492999999995</v>
      </c>
      <c r="L6952" s="250">
        <f t="shared" si="2316"/>
        <v>-0.01</v>
      </c>
      <c r="M6952" s="19" t="s">
        <v>1260</v>
      </c>
      <c r="O6952" s="32" t="str">
        <f t="shared" si="2324"/>
        <v>G351</v>
      </c>
      <c r="P6952" s="318"/>
      <c r="T6952" s="19" t="s">
        <v>1260</v>
      </c>
    </row>
    <row r="6953" spans="1:20" outlineLevel="2" x14ac:dyDescent="0.25">
      <c r="A6953" t="s">
        <v>555</v>
      </c>
      <c r="B6953" t="str">
        <f t="shared" si="2321"/>
        <v>G3514 UGS Other Structures-6</v>
      </c>
      <c r="C6953" s="32" t="s">
        <v>1245</v>
      </c>
      <c r="E6953" s="27">
        <v>43281</v>
      </c>
      <c r="F6953" s="249">
        <v>232604.97</v>
      </c>
      <c r="G6953" s="67">
        <v>2.8000000000000001E-2</v>
      </c>
      <c r="H6953" s="250">
        <v>542.75</v>
      </c>
      <c r="I6953" s="249">
        <f t="shared" si="2322"/>
        <v>232604.97</v>
      </c>
      <c r="J6953" s="67">
        <f t="shared" si="2303"/>
        <v>2.8000000000000001E-2</v>
      </c>
      <c r="K6953" s="259">
        <f t="shared" si="2323"/>
        <v>542.74492999999995</v>
      </c>
      <c r="L6953" s="250">
        <f t="shared" si="2316"/>
        <v>-0.01</v>
      </c>
      <c r="M6953" s="19" t="s">
        <v>1260</v>
      </c>
      <c r="O6953" s="32" t="str">
        <f t="shared" si="2324"/>
        <v>G351</v>
      </c>
      <c r="P6953" s="318"/>
      <c r="T6953" s="19" t="s">
        <v>1260</v>
      </c>
    </row>
    <row r="6954" spans="1:20" outlineLevel="2" x14ac:dyDescent="0.25">
      <c r="A6954" t="s">
        <v>555</v>
      </c>
      <c r="B6954" t="str">
        <f t="shared" si="2321"/>
        <v>G3514 UGS Other Structures-7</v>
      </c>
      <c r="C6954" s="32" t="s">
        <v>1245</v>
      </c>
      <c r="E6954" s="27">
        <v>43312</v>
      </c>
      <c r="F6954" s="249">
        <v>232604.97</v>
      </c>
      <c r="G6954" s="67">
        <v>2.8000000000000001E-2</v>
      </c>
      <c r="H6954" s="250">
        <v>542.75</v>
      </c>
      <c r="I6954" s="249">
        <f t="shared" si="2322"/>
        <v>232604.97</v>
      </c>
      <c r="J6954" s="67">
        <f t="shared" si="2303"/>
        <v>2.8000000000000001E-2</v>
      </c>
      <c r="K6954" s="259">
        <f t="shared" si="2323"/>
        <v>542.74492999999995</v>
      </c>
      <c r="L6954" s="250">
        <f t="shared" si="2316"/>
        <v>-0.01</v>
      </c>
      <c r="M6954" s="19" t="s">
        <v>1260</v>
      </c>
      <c r="O6954" s="32" t="str">
        <f t="shared" si="2324"/>
        <v>G351</v>
      </c>
      <c r="P6954" s="318"/>
      <c r="T6954" s="19" t="s">
        <v>1260</v>
      </c>
    </row>
    <row r="6955" spans="1:20" outlineLevel="2" x14ac:dyDescent="0.25">
      <c r="A6955" t="s">
        <v>555</v>
      </c>
      <c r="B6955" t="str">
        <f t="shared" si="2321"/>
        <v>G3514 UGS Other Structures-8</v>
      </c>
      <c r="C6955" s="32" t="s">
        <v>1245</v>
      </c>
      <c r="E6955" s="27">
        <v>43343</v>
      </c>
      <c r="F6955" s="249">
        <v>232604.97</v>
      </c>
      <c r="G6955" s="67">
        <v>2.8000000000000001E-2</v>
      </c>
      <c r="H6955" s="250">
        <v>542.75</v>
      </c>
      <c r="I6955" s="249">
        <f t="shared" si="2322"/>
        <v>232604.97</v>
      </c>
      <c r="J6955" s="67">
        <f t="shared" si="2303"/>
        <v>2.8000000000000001E-2</v>
      </c>
      <c r="K6955" s="259">
        <f t="shared" si="2323"/>
        <v>542.74492999999995</v>
      </c>
      <c r="L6955" s="250">
        <f t="shared" si="2316"/>
        <v>-0.01</v>
      </c>
      <c r="M6955" s="19" t="s">
        <v>1260</v>
      </c>
      <c r="O6955" s="32" t="str">
        <f t="shared" si="2324"/>
        <v>G351</v>
      </c>
      <c r="P6955" s="318"/>
      <c r="T6955" s="19" t="s">
        <v>1260</v>
      </c>
    </row>
    <row r="6956" spans="1:20" outlineLevel="2" x14ac:dyDescent="0.25">
      <c r="A6956" t="s">
        <v>555</v>
      </c>
      <c r="B6956" t="str">
        <f t="shared" si="2321"/>
        <v>G3514 UGS Other Structures-9</v>
      </c>
      <c r="C6956" s="32" t="s">
        <v>1245</v>
      </c>
      <c r="E6956" s="27">
        <v>43373</v>
      </c>
      <c r="F6956" s="249">
        <v>232604.97</v>
      </c>
      <c r="G6956" s="67">
        <v>2.8000000000000001E-2</v>
      </c>
      <c r="H6956" s="250">
        <v>542.75</v>
      </c>
      <c r="I6956" s="249">
        <f t="shared" si="2322"/>
        <v>232604.97</v>
      </c>
      <c r="J6956" s="67">
        <f t="shared" si="2303"/>
        <v>2.8000000000000001E-2</v>
      </c>
      <c r="K6956" s="259">
        <f t="shared" si="2323"/>
        <v>542.74492999999995</v>
      </c>
      <c r="L6956" s="250">
        <f t="shared" si="2316"/>
        <v>-0.01</v>
      </c>
      <c r="M6956" s="19" t="s">
        <v>1260</v>
      </c>
      <c r="O6956" s="32" t="str">
        <f t="shared" si="2324"/>
        <v>G351</v>
      </c>
      <c r="P6956" s="318"/>
      <c r="T6956" s="19" t="s">
        <v>1260</v>
      </c>
    </row>
    <row r="6957" spans="1:20" outlineLevel="2" x14ac:dyDescent="0.25">
      <c r="A6957" t="s">
        <v>555</v>
      </c>
      <c r="B6957" t="str">
        <f t="shared" si="2321"/>
        <v>G3514 UGS Other Structures-10</v>
      </c>
      <c r="C6957" s="32" t="s">
        <v>1245</v>
      </c>
      <c r="E6957" s="27">
        <v>43404</v>
      </c>
      <c r="F6957" s="249">
        <v>232604.97</v>
      </c>
      <c r="G6957" s="67">
        <v>2.8000000000000001E-2</v>
      </c>
      <c r="H6957" s="250">
        <v>542.75</v>
      </c>
      <c r="I6957" s="249">
        <f t="shared" si="2322"/>
        <v>232604.97</v>
      </c>
      <c r="J6957" s="67">
        <f t="shared" si="2303"/>
        <v>2.8000000000000001E-2</v>
      </c>
      <c r="K6957" s="259">
        <f t="shared" si="2323"/>
        <v>542.74492999999995</v>
      </c>
      <c r="L6957" s="250">
        <f t="shared" si="2316"/>
        <v>-0.01</v>
      </c>
      <c r="M6957" s="19" t="s">
        <v>1260</v>
      </c>
      <c r="O6957" s="32" t="str">
        <f t="shared" si="2324"/>
        <v>G351</v>
      </c>
      <c r="P6957" s="318"/>
      <c r="T6957" s="19" t="s">
        <v>1260</v>
      </c>
    </row>
    <row r="6958" spans="1:20" outlineLevel="2" x14ac:dyDescent="0.25">
      <c r="A6958" t="s">
        <v>555</v>
      </c>
      <c r="B6958" t="str">
        <f t="shared" si="2321"/>
        <v>G3514 UGS Other Structures-11</v>
      </c>
      <c r="C6958" s="32" t="s">
        <v>1245</v>
      </c>
      <c r="E6958" s="27">
        <v>43434</v>
      </c>
      <c r="F6958" s="249">
        <v>232604.97</v>
      </c>
      <c r="G6958" s="67">
        <v>2.8000000000000001E-2</v>
      </c>
      <c r="H6958" s="250">
        <v>542.75</v>
      </c>
      <c r="I6958" s="249">
        <f t="shared" si="2322"/>
        <v>232604.97</v>
      </c>
      <c r="J6958" s="67">
        <f t="shared" ref="J6958:J7021" si="2325">G6958</f>
        <v>2.8000000000000001E-2</v>
      </c>
      <c r="K6958" s="259">
        <f t="shared" si="2323"/>
        <v>542.74492999999995</v>
      </c>
      <c r="L6958" s="250">
        <f t="shared" si="2316"/>
        <v>-0.01</v>
      </c>
      <c r="M6958" s="19" t="s">
        <v>1260</v>
      </c>
      <c r="O6958" s="32" t="str">
        <f t="shared" si="2324"/>
        <v>G351</v>
      </c>
      <c r="P6958" s="318"/>
      <c r="T6958" s="19" t="s">
        <v>1260</v>
      </c>
    </row>
    <row r="6959" spans="1:20" outlineLevel="2" x14ac:dyDescent="0.25">
      <c r="A6959" t="s">
        <v>555</v>
      </c>
      <c r="B6959" t="str">
        <f t="shared" si="2321"/>
        <v>G3514 UGS Other Structures-12</v>
      </c>
      <c r="C6959" s="32" t="s">
        <v>1245</v>
      </c>
      <c r="E6959" s="27">
        <v>43465</v>
      </c>
      <c r="F6959" s="249">
        <v>232604.97</v>
      </c>
      <c r="G6959" s="67">
        <v>2.8000000000000001E-2</v>
      </c>
      <c r="H6959" s="250">
        <v>542.75</v>
      </c>
      <c r="I6959" s="249">
        <f t="shared" si="2322"/>
        <v>232604.97</v>
      </c>
      <c r="J6959" s="67">
        <f t="shared" si="2325"/>
        <v>2.8000000000000001E-2</v>
      </c>
      <c r="K6959" s="259">
        <f t="shared" si="2323"/>
        <v>542.74492999999995</v>
      </c>
      <c r="L6959" s="250">
        <f t="shared" si="2316"/>
        <v>-0.01</v>
      </c>
      <c r="M6959" s="19" t="s">
        <v>1260</v>
      </c>
      <c r="O6959" s="32" t="str">
        <f t="shared" si="2324"/>
        <v>G351</v>
      </c>
      <c r="P6959" s="318"/>
      <c r="T6959" s="19" t="s">
        <v>1260</v>
      </c>
    </row>
    <row r="6960" spans="1:20" s="19" customFormat="1" ht="15.75" outlineLevel="1" thickBot="1" x14ac:dyDescent="0.3">
      <c r="A6960" s="28" t="s">
        <v>1158</v>
      </c>
      <c r="C6960" s="20" t="s">
        <v>1240</v>
      </c>
      <c r="E6960" s="104" t="s">
        <v>1266</v>
      </c>
      <c r="F6960" s="29"/>
      <c r="G6960" s="30"/>
      <c r="H6960" s="41">
        <f>SUBTOTAL(9,H6948:H6959)</f>
        <v>6441.89</v>
      </c>
      <c r="I6960" s="29"/>
      <c r="J6960" s="30">
        <f t="shared" si="2325"/>
        <v>0</v>
      </c>
      <c r="K6960" s="41">
        <f>SUBTOTAL(9,K6948:K6959)</f>
        <v>6512.939159999999</v>
      </c>
      <c r="L6960" s="41">
        <f t="shared" si="2316"/>
        <v>71.05</v>
      </c>
      <c r="O6960" s="32" t="str">
        <f>LEFT(A6960,5)</f>
        <v>G3514</v>
      </c>
      <c r="P6960" s="318">
        <f>-L6960/2</f>
        <v>-35.524999999999999</v>
      </c>
    </row>
    <row r="6961" spans="1:20" ht="15.75" outlineLevel="2" thickTop="1" x14ac:dyDescent="0.25">
      <c r="A6961" t="s">
        <v>556</v>
      </c>
      <c r="B6961" t="str">
        <f t="shared" ref="B6961:B6972" si="2326">CONCATENATE(A6961,"-",MONTH(E6961))</f>
        <v>G3520 UGS Wells-1</v>
      </c>
      <c r="C6961" s="32" t="s">
        <v>1245</v>
      </c>
      <c r="E6961" s="27">
        <v>43131</v>
      </c>
      <c r="F6961" s="249">
        <v>12072569.23</v>
      </c>
      <c r="G6961" s="67">
        <v>1.8000000000000002E-2</v>
      </c>
      <c r="H6961" s="250">
        <v>18108.849999999999</v>
      </c>
      <c r="I6961" s="249">
        <f t="shared" ref="I6961:I6972" si="2327">VLOOKUP(CONCATENATE(A6961,"-12"),$B$6:$F$7816,5,FALSE)</f>
        <v>13536946.49</v>
      </c>
      <c r="J6961" s="67">
        <f t="shared" si="2325"/>
        <v>1.8000000000000002E-2</v>
      </c>
      <c r="K6961" s="259">
        <f t="shared" ref="K6961:K6972" si="2328">I6961*J6961/12</f>
        <v>20305.419735000003</v>
      </c>
      <c r="L6961" s="250">
        <f t="shared" si="2316"/>
        <v>2196.5700000000002</v>
      </c>
      <c r="M6961" s="19" t="s">
        <v>1260</v>
      </c>
      <c r="O6961" s="32" t="str">
        <f t="shared" ref="O6961:O6972" si="2329">LEFT(A6961,4)</f>
        <v>G352</v>
      </c>
      <c r="P6961" s="318"/>
      <c r="T6961" s="19" t="s">
        <v>1260</v>
      </c>
    </row>
    <row r="6962" spans="1:20" outlineLevel="2" x14ac:dyDescent="0.25">
      <c r="A6962" t="s">
        <v>556</v>
      </c>
      <c r="B6962" t="str">
        <f t="shared" si="2326"/>
        <v>G3520 UGS Wells-2</v>
      </c>
      <c r="C6962" s="32" t="s">
        <v>1245</v>
      </c>
      <c r="E6962" s="27">
        <v>43159</v>
      </c>
      <c r="F6962" s="249">
        <v>12095984.939999999</v>
      </c>
      <c r="G6962" s="67">
        <v>1.8000000000000002E-2</v>
      </c>
      <c r="H6962" s="250">
        <v>18143.98</v>
      </c>
      <c r="I6962" s="249">
        <f t="shared" si="2327"/>
        <v>13536946.49</v>
      </c>
      <c r="J6962" s="67">
        <f t="shared" si="2325"/>
        <v>1.8000000000000002E-2</v>
      </c>
      <c r="K6962" s="259">
        <f t="shared" si="2328"/>
        <v>20305.419735000003</v>
      </c>
      <c r="L6962" s="250">
        <f t="shared" si="2316"/>
        <v>2161.44</v>
      </c>
      <c r="M6962" s="19" t="s">
        <v>1260</v>
      </c>
      <c r="O6962" s="32" t="str">
        <f t="shared" si="2329"/>
        <v>G352</v>
      </c>
      <c r="P6962" s="318"/>
      <c r="T6962" s="19" t="s">
        <v>1260</v>
      </c>
    </row>
    <row r="6963" spans="1:20" outlineLevel="2" x14ac:dyDescent="0.25">
      <c r="A6963" t="s">
        <v>556</v>
      </c>
      <c r="B6963" t="str">
        <f t="shared" si="2326"/>
        <v>G3520 UGS Wells-3</v>
      </c>
      <c r="C6963" s="32" t="s">
        <v>1245</v>
      </c>
      <c r="E6963" s="27">
        <v>43190</v>
      </c>
      <c r="F6963" s="249">
        <v>12095984.939999999</v>
      </c>
      <c r="G6963" s="67">
        <v>1.8000000000000002E-2</v>
      </c>
      <c r="H6963" s="250">
        <v>18143.98</v>
      </c>
      <c r="I6963" s="249">
        <f t="shared" si="2327"/>
        <v>13536946.49</v>
      </c>
      <c r="J6963" s="67">
        <f t="shared" si="2325"/>
        <v>1.8000000000000002E-2</v>
      </c>
      <c r="K6963" s="259">
        <f t="shared" si="2328"/>
        <v>20305.419735000003</v>
      </c>
      <c r="L6963" s="250">
        <f t="shared" si="2316"/>
        <v>2161.44</v>
      </c>
      <c r="M6963" s="19" t="s">
        <v>1260</v>
      </c>
      <c r="O6963" s="32" t="str">
        <f t="shared" si="2329"/>
        <v>G352</v>
      </c>
      <c r="P6963" s="318"/>
      <c r="T6963" s="19" t="s">
        <v>1260</v>
      </c>
    </row>
    <row r="6964" spans="1:20" outlineLevel="2" x14ac:dyDescent="0.25">
      <c r="A6964" t="s">
        <v>556</v>
      </c>
      <c r="B6964" t="str">
        <f t="shared" si="2326"/>
        <v>G3520 UGS Wells-4</v>
      </c>
      <c r="C6964" s="32" t="s">
        <v>1245</v>
      </c>
      <c r="E6964" s="27">
        <v>43220</v>
      </c>
      <c r="F6964" s="249">
        <v>12095765.26</v>
      </c>
      <c r="G6964" s="67">
        <v>1.8000000000000002E-2</v>
      </c>
      <c r="H6964" s="250">
        <v>18143.650000000001</v>
      </c>
      <c r="I6964" s="249">
        <f t="shared" si="2327"/>
        <v>13536946.49</v>
      </c>
      <c r="J6964" s="67">
        <f t="shared" si="2325"/>
        <v>1.8000000000000002E-2</v>
      </c>
      <c r="K6964" s="259">
        <f t="shared" si="2328"/>
        <v>20305.419735000003</v>
      </c>
      <c r="L6964" s="250">
        <f t="shared" si="2316"/>
        <v>2161.77</v>
      </c>
      <c r="M6964" s="19" t="s">
        <v>1260</v>
      </c>
      <c r="O6964" s="32" t="str">
        <f t="shared" si="2329"/>
        <v>G352</v>
      </c>
      <c r="P6964" s="318"/>
      <c r="T6964" s="19" t="s">
        <v>1260</v>
      </c>
    </row>
    <row r="6965" spans="1:20" outlineLevel="2" x14ac:dyDescent="0.25">
      <c r="A6965" t="s">
        <v>556</v>
      </c>
      <c r="B6965" t="str">
        <f t="shared" si="2326"/>
        <v>G3520 UGS Wells-5</v>
      </c>
      <c r="C6965" s="32" t="s">
        <v>1245</v>
      </c>
      <c r="E6965" s="27">
        <v>43251</v>
      </c>
      <c r="F6965" s="249">
        <v>12095545.58</v>
      </c>
      <c r="G6965" s="67">
        <v>1.8000000000000002E-2</v>
      </c>
      <c r="H6965" s="250">
        <v>18143.32</v>
      </c>
      <c r="I6965" s="249">
        <f t="shared" si="2327"/>
        <v>13536946.49</v>
      </c>
      <c r="J6965" s="67">
        <f t="shared" si="2325"/>
        <v>1.8000000000000002E-2</v>
      </c>
      <c r="K6965" s="259">
        <f t="shared" si="2328"/>
        <v>20305.419735000003</v>
      </c>
      <c r="L6965" s="250">
        <f t="shared" si="2316"/>
        <v>2162.1</v>
      </c>
      <c r="M6965" s="19" t="s">
        <v>1260</v>
      </c>
      <c r="O6965" s="32" t="str">
        <f t="shared" si="2329"/>
        <v>G352</v>
      </c>
      <c r="P6965" s="318"/>
      <c r="T6965" s="19" t="s">
        <v>1260</v>
      </c>
    </row>
    <row r="6966" spans="1:20" outlineLevel="2" x14ac:dyDescent="0.25">
      <c r="A6966" t="s">
        <v>556</v>
      </c>
      <c r="B6966" t="str">
        <f t="shared" si="2326"/>
        <v>G3520 UGS Wells-6</v>
      </c>
      <c r="C6966" s="32" t="s">
        <v>1245</v>
      </c>
      <c r="E6966" s="27">
        <v>43281</v>
      </c>
      <c r="F6966" s="249">
        <v>12095545.58</v>
      </c>
      <c r="G6966" s="67">
        <v>1.8000000000000002E-2</v>
      </c>
      <c r="H6966" s="250">
        <v>18143.32</v>
      </c>
      <c r="I6966" s="249">
        <f t="shared" si="2327"/>
        <v>13536946.49</v>
      </c>
      <c r="J6966" s="67">
        <f t="shared" si="2325"/>
        <v>1.8000000000000002E-2</v>
      </c>
      <c r="K6966" s="259">
        <f t="shared" si="2328"/>
        <v>20305.419735000003</v>
      </c>
      <c r="L6966" s="250">
        <f t="shared" si="2316"/>
        <v>2162.1</v>
      </c>
      <c r="M6966" s="19" t="s">
        <v>1260</v>
      </c>
      <c r="O6966" s="32" t="str">
        <f t="shared" si="2329"/>
        <v>G352</v>
      </c>
      <c r="P6966" s="318"/>
      <c r="T6966" s="19" t="s">
        <v>1260</v>
      </c>
    </row>
    <row r="6967" spans="1:20" outlineLevel="2" x14ac:dyDescent="0.25">
      <c r="A6967" t="s">
        <v>556</v>
      </c>
      <c r="B6967" t="str">
        <f t="shared" si="2326"/>
        <v>G3520 UGS Wells-7</v>
      </c>
      <c r="C6967" s="32" t="s">
        <v>1245</v>
      </c>
      <c r="E6967" s="27">
        <v>43312</v>
      </c>
      <c r="F6967" s="249">
        <v>12095545.58</v>
      </c>
      <c r="G6967" s="67">
        <v>1.8000000000000002E-2</v>
      </c>
      <c r="H6967" s="250">
        <v>18143.32</v>
      </c>
      <c r="I6967" s="249">
        <f t="shared" si="2327"/>
        <v>13536946.49</v>
      </c>
      <c r="J6967" s="67">
        <f t="shared" si="2325"/>
        <v>1.8000000000000002E-2</v>
      </c>
      <c r="K6967" s="259">
        <f t="shared" si="2328"/>
        <v>20305.419735000003</v>
      </c>
      <c r="L6967" s="250">
        <f t="shared" si="2316"/>
        <v>2162.1</v>
      </c>
      <c r="M6967" s="19" t="s">
        <v>1260</v>
      </c>
      <c r="O6967" s="32" t="str">
        <f t="shared" si="2329"/>
        <v>G352</v>
      </c>
      <c r="P6967" s="318"/>
      <c r="T6967" s="19" t="s">
        <v>1260</v>
      </c>
    </row>
    <row r="6968" spans="1:20" outlineLevel="2" x14ac:dyDescent="0.25">
      <c r="A6968" t="s">
        <v>556</v>
      </c>
      <c r="B6968" t="str">
        <f t="shared" si="2326"/>
        <v>G3520 UGS Wells-8</v>
      </c>
      <c r="C6968" s="32" t="s">
        <v>1245</v>
      </c>
      <c r="E6968" s="27">
        <v>43343</v>
      </c>
      <c r="F6968" s="249">
        <v>12095545.58</v>
      </c>
      <c r="G6968" s="67">
        <v>1.8000000000000002E-2</v>
      </c>
      <c r="H6968" s="250">
        <v>18143.32</v>
      </c>
      <c r="I6968" s="249">
        <f t="shared" si="2327"/>
        <v>13536946.49</v>
      </c>
      <c r="J6968" s="67">
        <f t="shared" si="2325"/>
        <v>1.8000000000000002E-2</v>
      </c>
      <c r="K6968" s="259">
        <f t="shared" si="2328"/>
        <v>20305.419735000003</v>
      </c>
      <c r="L6968" s="250">
        <f t="shared" si="2316"/>
        <v>2162.1</v>
      </c>
      <c r="M6968" s="19" t="s">
        <v>1260</v>
      </c>
      <c r="O6968" s="32" t="str">
        <f t="shared" si="2329"/>
        <v>G352</v>
      </c>
      <c r="P6968" s="318"/>
      <c r="T6968" s="19" t="s">
        <v>1260</v>
      </c>
    </row>
    <row r="6969" spans="1:20" outlineLevel="2" x14ac:dyDescent="0.25">
      <c r="A6969" t="s">
        <v>556</v>
      </c>
      <c r="B6969" t="str">
        <f t="shared" si="2326"/>
        <v>G3520 UGS Wells-9</v>
      </c>
      <c r="C6969" s="32" t="s">
        <v>1245</v>
      </c>
      <c r="E6969" s="27">
        <v>43373</v>
      </c>
      <c r="F6969" s="249">
        <v>12095545.58</v>
      </c>
      <c r="G6969" s="67">
        <v>1.8000000000000002E-2</v>
      </c>
      <c r="H6969" s="250">
        <v>18143.32</v>
      </c>
      <c r="I6969" s="249">
        <f t="shared" si="2327"/>
        <v>13536946.49</v>
      </c>
      <c r="J6969" s="67">
        <f t="shared" si="2325"/>
        <v>1.8000000000000002E-2</v>
      </c>
      <c r="K6969" s="259">
        <f t="shared" si="2328"/>
        <v>20305.419735000003</v>
      </c>
      <c r="L6969" s="250">
        <f t="shared" si="2316"/>
        <v>2162.1</v>
      </c>
      <c r="M6969" s="19" t="s">
        <v>1260</v>
      </c>
      <c r="O6969" s="32" t="str">
        <f t="shared" si="2329"/>
        <v>G352</v>
      </c>
      <c r="P6969" s="318"/>
      <c r="T6969" s="19" t="s">
        <v>1260</v>
      </c>
    </row>
    <row r="6970" spans="1:20" outlineLevel="2" x14ac:dyDescent="0.25">
      <c r="A6970" t="s">
        <v>556</v>
      </c>
      <c r="B6970" t="str">
        <f t="shared" si="2326"/>
        <v>G3520 UGS Wells-10</v>
      </c>
      <c r="C6970" s="32" t="s">
        <v>1245</v>
      </c>
      <c r="E6970" s="27">
        <v>43404</v>
      </c>
      <c r="F6970" s="249">
        <v>12802814.359999999</v>
      </c>
      <c r="G6970" s="67">
        <v>1.8000000000000002E-2</v>
      </c>
      <c r="H6970" s="250">
        <v>19204.219999999998</v>
      </c>
      <c r="I6970" s="249">
        <f t="shared" si="2327"/>
        <v>13536946.49</v>
      </c>
      <c r="J6970" s="67">
        <f t="shared" si="2325"/>
        <v>1.8000000000000002E-2</v>
      </c>
      <c r="K6970" s="259">
        <f t="shared" si="2328"/>
        <v>20305.419735000003</v>
      </c>
      <c r="L6970" s="250">
        <f t="shared" si="2316"/>
        <v>1101.2</v>
      </c>
      <c r="M6970" s="19" t="s">
        <v>1260</v>
      </c>
      <c r="O6970" s="32" t="str">
        <f t="shared" si="2329"/>
        <v>G352</v>
      </c>
      <c r="P6970" s="318"/>
      <c r="T6970" s="19" t="s">
        <v>1260</v>
      </c>
    </row>
    <row r="6971" spans="1:20" outlineLevel="2" x14ac:dyDescent="0.25">
      <c r="A6971" t="s">
        <v>556</v>
      </c>
      <c r="B6971" t="str">
        <f t="shared" si="2326"/>
        <v>G3520 UGS Wells-11</v>
      </c>
      <c r="C6971" s="32" t="s">
        <v>1245</v>
      </c>
      <c r="E6971" s="27">
        <v>43434</v>
      </c>
      <c r="F6971" s="249">
        <v>13523045.369999999</v>
      </c>
      <c r="G6971" s="67">
        <v>1.8000000000000002E-2</v>
      </c>
      <c r="H6971" s="250">
        <v>20284.57</v>
      </c>
      <c r="I6971" s="249">
        <f t="shared" si="2327"/>
        <v>13536946.49</v>
      </c>
      <c r="J6971" s="67">
        <f t="shared" si="2325"/>
        <v>1.8000000000000002E-2</v>
      </c>
      <c r="K6971" s="259">
        <f t="shared" si="2328"/>
        <v>20305.419735000003</v>
      </c>
      <c r="L6971" s="250">
        <f t="shared" si="2316"/>
        <v>20.85</v>
      </c>
      <c r="M6971" s="19" t="s">
        <v>1260</v>
      </c>
      <c r="O6971" s="32" t="str">
        <f t="shared" si="2329"/>
        <v>G352</v>
      </c>
      <c r="P6971" s="318"/>
      <c r="T6971" s="19" t="s">
        <v>1260</v>
      </c>
    </row>
    <row r="6972" spans="1:20" outlineLevel="2" x14ac:dyDescent="0.25">
      <c r="A6972" t="s">
        <v>556</v>
      </c>
      <c r="B6972" t="str">
        <f t="shared" si="2326"/>
        <v>G3520 UGS Wells-12</v>
      </c>
      <c r="C6972" s="32" t="s">
        <v>1245</v>
      </c>
      <c r="E6972" s="27">
        <v>43465</v>
      </c>
      <c r="F6972" s="249">
        <v>13536946.49</v>
      </c>
      <c r="G6972" s="67">
        <v>1.8000000000000002E-2</v>
      </c>
      <c r="H6972" s="250">
        <v>20305.420000000002</v>
      </c>
      <c r="I6972" s="249">
        <f t="shared" si="2327"/>
        <v>13536946.49</v>
      </c>
      <c r="J6972" s="67">
        <f t="shared" si="2325"/>
        <v>1.8000000000000002E-2</v>
      </c>
      <c r="K6972" s="259">
        <f t="shared" si="2328"/>
        <v>20305.419735000003</v>
      </c>
      <c r="L6972" s="250">
        <f t="shared" si="2316"/>
        <v>0</v>
      </c>
      <c r="M6972" s="19" t="s">
        <v>1260</v>
      </c>
      <c r="O6972" s="32" t="str">
        <f t="shared" si="2329"/>
        <v>G352</v>
      </c>
      <c r="P6972" s="318"/>
      <c r="T6972" s="19" t="s">
        <v>1260</v>
      </c>
    </row>
    <row r="6973" spans="1:20" s="19" customFormat="1" ht="15.75" outlineLevel="1" thickBot="1" x14ac:dyDescent="0.3">
      <c r="A6973" s="28" t="s">
        <v>1159</v>
      </c>
      <c r="C6973" s="20" t="s">
        <v>1240</v>
      </c>
      <c r="E6973" s="104" t="s">
        <v>1266</v>
      </c>
      <c r="F6973" s="29"/>
      <c r="G6973" s="30"/>
      <c r="H6973" s="41">
        <f>SUBTOTAL(9,H6961:H6972)</f>
        <v>223051.27000000005</v>
      </c>
      <c r="I6973" s="29"/>
      <c r="J6973" s="30">
        <f t="shared" si="2325"/>
        <v>0</v>
      </c>
      <c r="K6973" s="41">
        <f>SUBTOTAL(9,K6961:K6972)</f>
        <v>243665.03682000004</v>
      </c>
      <c r="L6973" s="41">
        <f t="shared" si="2316"/>
        <v>20613.77</v>
      </c>
      <c r="O6973" s="32" t="str">
        <f>LEFT(A6973,5)</f>
        <v>G3520</v>
      </c>
      <c r="P6973" s="318">
        <f>-L6973/2</f>
        <v>-10306.885</v>
      </c>
    </row>
    <row r="6974" spans="1:20" ht="15.75" outlineLevel="2" thickTop="1" x14ac:dyDescent="0.25">
      <c r="A6974" t="s">
        <v>557</v>
      </c>
      <c r="B6974" t="str">
        <f t="shared" ref="B6974:B6985" si="2330">CONCATENATE(A6974,"-",MONTH(E6974))</f>
        <v>G3522 UGS Reservoirs-1</v>
      </c>
      <c r="C6974" s="32" t="s">
        <v>1245</v>
      </c>
      <c r="E6974" s="27">
        <v>43131</v>
      </c>
      <c r="F6974" s="249">
        <v>1757701.36</v>
      </c>
      <c r="G6974" s="67">
        <v>1.49E-2</v>
      </c>
      <c r="H6974" s="250">
        <v>2182.48</v>
      </c>
      <c r="I6974" s="249">
        <f t="shared" ref="I6974:I6985" si="2331">VLOOKUP(CONCATENATE(A6974,"-12"),$B$6:$F$7816,5,FALSE)</f>
        <v>1757701.36</v>
      </c>
      <c r="J6974" s="67">
        <f t="shared" si="2325"/>
        <v>1.49E-2</v>
      </c>
      <c r="K6974" s="259">
        <f t="shared" ref="K6974:K6985" si="2332">I6974*J6974/12</f>
        <v>2182.4791886666667</v>
      </c>
      <c r="L6974" s="250">
        <f t="shared" si="2316"/>
        <v>0</v>
      </c>
      <c r="M6974" s="19" t="s">
        <v>1260</v>
      </c>
      <c r="O6974" s="32" t="str">
        <f t="shared" ref="O6974:O6985" si="2333">LEFT(A6974,4)</f>
        <v>G352</v>
      </c>
      <c r="P6974" s="318"/>
      <c r="T6974" s="19" t="s">
        <v>1260</v>
      </c>
    </row>
    <row r="6975" spans="1:20" outlineLevel="2" x14ac:dyDescent="0.25">
      <c r="A6975" t="s">
        <v>557</v>
      </c>
      <c r="B6975" t="str">
        <f t="shared" si="2330"/>
        <v>G3522 UGS Reservoirs-2</v>
      </c>
      <c r="C6975" s="32" t="s">
        <v>1245</v>
      </c>
      <c r="E6975" s="27">
        <v>43159</v>
      </c>
      <c r="F6975" s="249">
        <v>1757701.36</v>
      </c>
      <c r="G6975" s="67">
        <v>1.49E-2</v>
      </c>
      <c r="H6975" s="250">
        <v>2182.48</v>
      </c>
      <c r="I6975" s="249">
        <f t="shared" si="2331"/>
        <v>1757701.36</v>
      </c>
      <c r="J6975" s="67">
        <f t="shared" si="2325"/>
        <v>1.49E-2</v>
      </c>
      <c r="K6975" s="259">
        <f t="shared" si="2332"/>
        <v>2182.4791886666667</v>
      </c>
      <c r="L6975" s="250">
        <f t="shared" si="2316"/>
        <v>0</v>
      </c>
      <c r="M6975" s="19" t="s">
        <v>1260</v>
      </c>
      <c r="O6975" s="32" t="str">
        <f t="shared" si="2333"/>
        <v>G352</v>
      </c>
      <c r="P6975" s="318"/>
      <c r="T6975" s="19" t="s">
        <v>1260</v>
      </c>
    </row>
    <row r="6976" spans="1:20" outlineLevel="2" x14ac:dyDescent="0.25">
      <c r="A6976" t="s">
        <v>557</v>
      </c>
      <c r="B6976" t="str">
        <f t="shared" si="2330"/>
        <v>G3522 UGS Reservoirs-3</v>
      </c>
      <c r="C6976" s="32" t="s">
        <v>1245</v>
      </c>
      <c r="E6976" s="27">
        <v>43190</v>
      </c>
      <c r="F6976" s="249">
        <v>1757701.36</v>
      </c>
      <c r="G6976" s="67">
        <v>1.49E-2</v>
      </c>
      <c r="H6976" s="250">
        <v>2182.48</v>
      </c>
      <c r="I6976" s="249">
        <f t="shared" si="2331"/>
        <v>1757701.36</v>
      </c>
      <c r="J6976" s="67">
        <f t="shared" si="2325"/>
        <v>1.49E-2</v>
      </c>
      <c r="K6976" s="259">
        <f t="shared" si="2332"/>
        <v>2182.4791886666667</v>
      </c>
      <c r="L6976" s="250">
        <f t="shared" si="2316"/>
        <v>0</v>
      </c>
      <c r="M6976" s="19" t="s">
        <v>1260</v>
      </c>
      <c r="O6976" s="32" t="str">
        <f t="shared" si="2333"/>
        <v>G352</v>
      </c>
      <c r="P6976" s="318"/>
      <c r="T6976" s="19" t="s">
        <v>1260</v>
      </c>
    </row>
    <row r="6977" spans="1:20" outlineLevel="2" x14ac:dyDescent="0.25">
      <c r="A6977" t="s">
        <v>557</v>
      </c>
      <c r="B6977" t="str">
        <f t="shared" si="2330"/>
        <v>G3522 UGS Reservoirs-4</v>
      </c>
      <c r="C6977" s="32" t="s">
        <v>1245</v>
      </c>
      <c r="E6977" s="27">
        <v>43220</v>
      </c>
      <c r="F6977" s="249">
        <v>1757701.36</v>
      </c>
      <c r="G6977" s="67">
        <v>1.49E-2</v>
      </c>
      <c r="H6977" s="250">
        <v>2182.48</v>
      </c>
      <c r="I6977" s="249">
        <f t="shared" si="2331"/>
        <v>1757701.36</v>
      </c>
      <c r="J6977" s="67">
        <f t="shared" si="2325"/>
        <v>1.49E-2</v>
      </c>
      <c r="K6977" s="259">
        <f t="shared" si="2332"/>
        <v>2182.4791886666667</v>
      </c>
      <c r="L6977" s="250">
        <f t="shared" si="2316"/>
        <v>0</v>
      </c>
      <c r="M6977" s="19" t="s">
        <v>1260</v>
      </c>
      <c r="O6977" s="32" t="str">
        <f t="shared" si="2333"/>
        <v>G352</v>
      </c>
      <c r="P6977" s="318"/>
      <c r="T6977" s="19" t="s">
        <v>1260</v>
      </c>
    </row>
    <row r="6978" spans="1:20" outlineLevel="2" x14ac:dyDescent="0.25">
      <c r="A6978" t="s">
        <v>557</v>
      </c>
      <c r="B6978" t="str">
        <f t="shared" si="2330"/>
        <v>G3522 UGS Reservoirs-5</v>
      </c>
      <c r="C6978" s="32" t="s">
        <v>1245</v>
      </c>
      <c r="E6978" s="27">
        <v>43251</v>
      </c>
      <c r="F6978" s="249">
        <v>1757701.36</v>
      </c>
      <c r="G6978" s="67">
        <v>1.49E-2</v>
      </c>
      <c r="H6978" s="250">
        <v>2182.48</v>
      </c>
      <c r="I6978" s="249">
        <f t="shared" si="2331"/>
        <v>1757701.36</v>
      </c>
      <c r="J6978" s="67">
        <f t="shared" si="2325"/>
        <v>1.49E-2</v>
      </c>
      <c r="K6978" s="259">
        <f t="shared" si="2332"/>
        <v>2182.4791886666667</v>
      </c>
      <c r="L6978" s="250">
        <f t="shared" si="2316"/>
        <v>0</v>
      </c>
      <c r="M6978" s="19" t="s">
        <v>1260</v>
      </c>
      <c r="O6978" s="32" t="str">
        <f t="shared" si="2333"/>
        <v>G352</v>
      </c>
      <c r="P6978" s="318"/>
      <c r="T6978" s="19" t="s">
        <v>1260</v>
      </c>
    </row>
    <row r="6979" spans="1:20" outlineLevel="2" x14ac:dyDescent="0.25">
      <c r="A6979" t="s">
        <v>557</v>
      </c>
      <c r="B6979" t="str">
        <f t="shared" si="2330"/>
        <v>G3522 UGS Reservoirs-6</v>
      </c>
      <c r="C6979" s="32" t="s">
        <v>1245</v>
      </c>
      <c r="E6979" s="27">
        <v>43281</v>
      </c>
      <c r="F6979" s="249">
        <v>1757701.36</v>
      </c>
      <c r="G6979" s="67">
        <v>1.49E-2</v>
      </c>
      <c r="H6979" s="250">
        <v>2182.48</v>
      </c>
      <c r="I6979" s="249">
        <f t="shared" si="2331"/>
        <v>1757701.36</v>
      </c>
      <c r="J6979" s="67">
        <f t="shared" si="2325"/>
        <v>1.49E-2</v>
      </c>
      <c r="K6979" s="259">
        <f t="shared" si="2332"/>
        <v>2182.4791886666667</v>
      </c>
      <c r="L6979" s="250">
        <f t="shared" si="2316"/>
        <v>0</v>
      </c>
      <c r="M6979" s="19" t="s">
        <v>1260</v>
      </c>
      <c r="O6979" s="32" t="str">
        <f t="shared" si="2333"/>
        <v>G352</v>
      </c>
      <c r="P6979" s="318"/>
      <c r="T6979" s="19" t="s">
        <v>1260</v>
      </c>
    </row>
    <row r="6980" spans="1:20" outlineLevel="2" x14ac:dyDescent="0.25">
      <c r="A6980" t="s">
        <v>557</v>
      </c>
      <c r="B6980" t="str">
        <f t="shared" si="2330"/>
        <v>G3522 UGS Reservoirs-7</v>
      </c>
      <c r="C6980" s="32" t="s">
        <v>1245</v>
      </c>
      <c r="E6980" s="27">
        <v>43312</v>
      </c>
      <c r="F6980" s="249">
        <v>1757701.36</v>
      </c>
      <c r="G6980" s="67">
        <v>1.49E-2</v>
      </c>
      <c r="H6980" s="250">
        <v>2182.48</v>
      </c>
      <c r="I6980" s="249">
        <f t="shared" si="2331"/>
        <v>1757701.36</v>
      </c>
      <c r="J6980" s="67">
        <f t="shared" si="2325"/>
        <v>1.49E-2</v>
      </c>
      <c r="K6980" s="259">
        <f t="shared" si="2332"/>
        <v>2182.4791886666667</v>
      </c>
      <c r="L6980" s="250">
        <f t="shared" si="2316"/>
        <v>0</v>
      </c>
      <c r="M6980" s="19" t="s">
        <v>1260</v>
      </c>
      <c r="O6980" s="32" t="str">
        <f t="shared" si="2333"/>
        <v>G352</v>
      </c>
      <c r="P6980" s="318"/>
      <c r="T6980" s="19" t="s">
        <v>1260</v>
      </c>
    </row>
    <row r="6981" spans="1:20" outlineLevel="2" x14ac:dyDescent="0.25">
      <c r="A6981" t="s">
        <v>557</v>
      </c>
      <c r="B6981" t="str">
        <f t="shared" si="2330"/>
        <v>G3522 UGS Reservoirs-8</v>
      </c>
      <c r="C6981" s="32" t="s">
        <v>1245</v>
      </c>
      <c r="E6981" s="27">
        <v>43343</v>
      </c>
      <c r="F6981" s="249">
        <v>1757701.36</v>
      </c>
      <c r="G6981" s="67">
        <v>1.49E-2</v>
      </c>
      <c r="H6981" s="250">
        <v>2182.48</v>
      </c>
      <c r="I6981" s="249">
        <f t="shared" si="2331"/>
        <v>1757701.36</v>
      </c>
      <c r="J6981" s="67">
        <f t="shared" si="2325"/>
        <v>1.49E-2</v>
      </c>
      <c r="K6981" s="259">
        <f t="shared" si="2332"/>
        <v>2182.4791886666667</v>
      </c>
      <c r="L6981" s="250">
        <f t="shared" si="2316"/>
        <v>0</v>
      </c>
      <c r="M6981" s="19" t="s">
        <v>1260</v>
      </c>
      <c r="O6981" s="32" t="str">
        <f t="shared" si="2333"/>
        <v>G352</v>
      </c>
      <c r="P6981" s="318"/>
      <c r="T6981" s="19" t="s">
        <v>1260</v>
      </c>
    </row>
    <row r="6982" spans="1:20" outlineLevel="2" x14ac:dyDescent="0.25">
      <c r="A6982" t="s">
        <v>557</v>
      </c>
      <c r="B6982" t="str">
        <f t="shared" si="2330"/>
        <v>G3522 UGS Reservoirs-9</v>
      </c>
      <c r="C6982" s="32" t="s">
        <v>1245</v>
      </c>
      <c r="E6982" s="27">
        <v>43373</v>
      </c>
      <c r="F6982" s="249">
        <v>1757701.36</v>
      </c>
      <c r="G6982" s="67">
        <v>1.49E-2</v>
      </c>
      <c r="H6982" s="250">
        <v>2182.48</v>
      </c>
      <c r="I6982" s="249">
        <f t="shared" si="2331"/>
        <v>1757701.36</v>
      </c>
      <c r="J6982" s="67">
        <f t="shared" si="2325"/>
        <v>1.49E-2</v>
      </c>
      <c r="K6982" s="259">
        <f t="shared" si="2332"/>
        <v>2182.4791886666667</v>
      </c>
      <c r="L6982" s="250">
        <f t="shared" si="2316"/>
        <v>0</v>
      </c>
      <c r="M6982" s="19" t="s">
        <v>1260</v>
      </c>
      <c r="O6982" s="32" t="str">
        <f t="shared" si="2333"/>
        <v>G352</v>
      </c>
      <c r="P6982" s="318"/>
      <c r="T6982" s="19" t="s">
        <v>1260</v>
      </c>
    </row>
    <row r="6983" spans="1:20" outlineLevel="2" x14ac:dyDescent="0.25">
      <c r="A6983" t="s">
        <v>557</v>
      </c>
      <c r="B6983" t="str">
        <f t="shared" si="2330"/>
        <v>G3522 UGS Reservoirs-10</v>
      </c>
      <c r="C6983" s="32" t="s">
        <v>1245</v>
      </c>
      <c r="E6983" s="27">
        <v>43404</v>
      </c>
      <c r="F6983" s="249">
        <v>1757701.36</v>
      </c>
      <c r="G6983" s="67">
        <v>1.49E-2</v>
      </c>
      <c r="H6983" s="250">
        <v>2182.48</v>
      </c>
      <c r="I6983" s="249">
        <f t="shared" si="2331"/>
        <v>1757701.36</v>
      </c>
      <c r="J6983" s="67">
        <f t="shared" si="2325"/>
        <v>1.49E-2</v>
      </c>
      <c r="K6983" s="259">
        <f t="shared" si="2332"/>
        <v>2182.4791886666667</v>
      </c>
      <c r="L6983" s="250">
        <f t="shared" si="2316"/>
        <v>0</v>
      </c>
      <c r="M6983" s="19" t="s">
        <v>1260</v>
      </c>
      <c r="O6983" s="32" t="str">
        <f t="shared" si="2333"/>
        <v>G352</v>
      </c>
      <c r="P6983" s="318"/>
      <c r="T6983" s="19" t="s">
        <v>1260</v>
      </c>
    </row>
    <row r="6984" spans="1:20" outlineLevel="2" x14ac:dyDescent="0.25">
      <c r="A6984" t="s">
        <v>557</v>
      </c>
      <c r="B6984" t="str">
        <f t="shared" si="2330"/>
        <v>G3522 UGS Reservoirs-11</v>
      </c>
      <c r="C6984" s="32" t="s">
        <v>1245</v>
      </c>
      <c r="E6984" s="27">
        <v>43434</v>
      </c>
      <c r="F6984" s="249">
        <v>1757701.36</v>
      </c>
      <c r="G6984" s="67">
        <v>1.49E-2</v>
      </c>
      <c r="H6984" s="250">
        <v>2182.48</v>
      </c>
      <c r="I6984" s="249">
        <f t="shared" si="2331"/>
        <v>1757701.36</v>
      </c>
      <c r="J6984" s="67">
        <f t="shared" si="2325"/>
        <v>1.49E-2</v>
      </c>
      <c r="K6984" s="259">
        <f t="shared" si="2332"/>
        <v>2182.4791886666667</v>
      </c>
      <c r="L6984" s="250">
        <f t="shared" si="2316"/>
        <v>0</v>
      </c>
      <c r="M6984" s="19" t="s">
        <v>1260</v>
      </c>
      <c r="O6984" s="32" t="str">
        <f t="shared" si="2333"/>
        <v>G352</v>
      </c>
      <c r="P6984" s="318"/>
      <c r="T6984" s="19" t="s">
        <v>1260</v>
      </c>
    </row>
    <row r="6985" spans="1:20" outlineLevel="2" x14ac:dyDescent="0.25">
      <c r="A6985" t="s">
        <v>557</v>
      </c>
      <c r="B6985" t="str">
        <f t="shared" si="2330"/>
        <v>G3522 UGS Reservoirs-12</v>
      </c>
      <c r="C6985" s="32" t="s">
        <v>1245</v>
      </c>
      <c r="E6985" s="27">
        <v>43465</v>
      </c>
      <c r="F6985" s="249">
        <v>1757701.36</v>
      </c>
      <c r="G6985" s="67">
        <v>1.49E-2</v>
      </c>
      <c r="H6985" s="250">
        <v>2182.48</v>
      </c>
      <c r="I6985" s="249">
        <f t="shared" si="2331"/>
        <v>1757701.36</v>
      </c>
      <c r="J6985" s="67">
        <f t="shared" si="2325"/>
        <v>1.49E-2</v>
      </c>
      <c r="K6985" s="259">
        <f t="shared" si="2332"/>
        <v>2182.4791886666667</v>
      </c>
      <c r="L6985" s="250">
        <f t="shared" si="2316"/>
        <v>0</v>
      </c>
      <c r="M6985" s="19" t="s">
        <v>1260</v>
      </c>
      <c r="O6985" s="32" t="str">
        <f t="shared" si="2333"/>
        <v>G352</v>
      </c>
      <c r="P6985" s="318"/>
      <c r="T6985" s="19" t="s">
        <v>1260</v>
      </c>
    </row>
    <row r="6986" spans="1:20" s="19" customFormat="1" ht="15.75" outlineLevel="1" thickBot="1" x14ac:dyDescent="0.3">
      <c r="A6986" s="28" t="s">
        <v>1160</v>
      </c>
      <c r="C6986" s="20" t="s">
        <v>1240</v>
      </c>
      <c r="E6986" s="104" t="s">
        <v>1266</v>
      </c>
      <c r="F6986" s="29"/>
      <c r="G6986" s="30"/>
      <c r="H6986" s="41">
        <f>SUBTOTAL(9,H6974:H6985)</f>
        <v>26189.759999999998</v>
      </c>
      <c r="I6986" s="29"/>
      <c r="J6986" s="30">
        <f t="shared" si="2325"/>
        <v>0</v>
      </c>
      <c r="K6986" s="41">
        <f>SUBTOTAL(9,K6974:K6985)</f>
        <v>26189.750264000006</v>
      </c>
      <c r="L6986" s="41">
        <f t="shared" si="2316"/>
        <v>-0.01</v>
      </c>
      <c r="O6986" s="32" t="str">
        <f>LEFT(A6986,5)</f>
        <v>G3522</v>
      </c>
      <c r="P6986" s="318">
        <f>-L6986/2</f>
        <v>5.0000000000000001E-3</v>
      </c>
    </row>
    <row r="6987" spans="1:20" ht="15.75" outlineLevel="2" thickTop="1" x14ac:dyDescent="0.25">
      <c r="A6987" t="s">
        <v>558</v>
      </c>
      <c r="B6987" t="str">
        <f t="shared" ref="B6987:B6998" si="2334">CONCATENATE(A6987,"-",MONTH(E6987))</f>
        <v>G3523 UGS Cushion Gas-1</v>
      </c>
      <c r="C6987" s="32" t="s">
        <v>1245</v>
      </c>
      <c r="E6987" s="27">
        <v>43131</v>
      </c>
      <c r="F6987" s="249">
        <v>4185430.83</v>
      </c>
      <c r="G6987" s="67">
        <v>1.8800000000000001E-2</v>
      </c>
      <c r="H6987" s="250">
        <v>6557.17</v>
      </c>
      <c r="I6987" s="249">
        <f t="shared" ref="I6987:I6998" si="2335">VLOOKUP(CONCATENATE(A6987,"-12"),$B$6:$F$7816,5,FALSE)</f>
        <v>4185430.83</v>
      </c>
      <c r="J6987" s="67">
        <f t="shared" si="2325"/>
        <v>1.8800000000000001E-2</v>
      </c>
      <c r="K6987" s="259">
        <f t="shared" ref="K6987:K6998" si="2336">I6987*J6987/12</f>
        <v>6557.1749669999999</v>
      </c>
      <c r="L6987" s="250">
        <f t="shared" si="2316"/>
        <v>0</v>
      </c>
      <c r="M6987" s="19" t="s">
        <v>1260</v>
      </c>
      <c r="O6987" s="32" t="str">
        <f t="shared" ref="O6987:O6998" si="2337">LEFT(A6987,4)</f>
        <v>G352</v>
      </c>
      <c r="P6987" s="318"/>
      <c r="T6987" s="19" t="s">
        <v>1260</v>
      </c>
    </row>
    <row r="6988" spans="1:20" outlineLevel="2" x14ac:dyDescent="0.25">
      <c r="A6988" t="s">
        <v>558</v>
      </c>
      <c r="B6988" t="str">
        <f t="shared" si="2334"/>
        <v>G3523 UGS Cushion Gas-2</v>
      </c>
      <c r="C6988" s="32" t="s">
        <v>1245</v>
      </c>
      <c r="E6988" s="27">
        <v>43159</v>
      </c>
      <c r="F6988" s="249">
        <v>4185430.83</v>
      </c>
      <c r="G6988" s="67">
        <v>1.8800000000000001E-2</v>
      </c>
      <c r="H6988" s="250">
        <v>6557.17</v>
      </c>
      <c r="I6988" s="249">
        <f t="shared" si="2335"/>
        <v>4185430.83</v>
      </c>
      <c r="J6988" s="67">
        <f t="shared" si="2325"/>
        <v>1.8800000000000001E-2</v>
      </c>
      <c r="K6988" s="259">
        <f t="shared" si="2336"/>
        <v>6557.1749669999999</v>
      </c>
      <c r="L6988" s="250">
        <f t="shared" si="2316"/>
        <v>0</v>
      </c>
      <c r="M6988" s="19" t="s">
        <v>1260</v>
      </c>
      <c r="O6988" s="32" t="str">
        <f t="shared" si="2337"/>
        <v>G352</v>
      </c>
      <c r="P6988" s="318"/>
      <c r="T6988" s="19" t="s">
        <v>1260</v>
      </c>
    </row>
    <row r="6989" spans="1:20" outlineLevel="2" x14ac:dyDescent="0.25">
      <c r="A6989" t="s">
        <v>558</v>
      </c>
      <c r="B6989" t="str">
        <f t="shared" si="2334"/>
        <v>G3523 UGS Cushion Gas-3</v>
      </c>
      <c r="C6989" s="32" t="s">
        <v>1245</v>
      </c>
      <c r="E6989" s="27">
        <v>43190</v>
      </c>
      <c r="F6989" s="249">
        <v>4185430.83</v>
      </c>
      <c r="G6989" s="67">
        <v>1.8800000000000001E-2</v>
      </c>
      <c r="H6989" s="250">
        <v>6557.17</v>
      </c>
      <c r="I6989" s="249">
        <f t="shared" si="2335"/>
        <v>4185430.83</v>
      </c>
      <c r="J6989" s="67">
        <f t="shared" si="2325"/>
        <v>1.8800000000000001E-2</v>
      </c>
      <c r="K6989" s="259">
        <f t="shared" si="2336"/>
        <v>6557.1749669999999</v>
      </c>
      <c r="L6989" s="250">
        <f t="shared" si="2316"/>
        <v>0</v>
      </c>
      <c r="M6989" s="19" t="s">
        <v>1260</v>
      </c>
      <c r="O6989" s="32" t="str">
        <f t="shared" si="2337"/>
        <v>G352</v>
      </c>
      <c r="P6989" s="318"/>
      <c r="T6989" s="19" t="s">
        <v>1260</v>
      </c>
    </row>
    <row r="6990" spans="1:20" outlineLevel="2" x14ac:dyDescent="0.25">
      <c r="A6990" t="s">
        <v>558</v>
      </c>
      <c r="B6990" t="str">
        <f t="shared" si="2334"/>
        <v>G3523 UGS Cushion Gas-4</v>
      </c>
      <c r="C6990" s="32" t="s">
        <v>1245</v>
      </c>
      <c r="E6990" s="27">
        <v>43220</v>
      </c>
      <c r="F6990" s="249">
        <v>4185430.83</v>
      </c>
      <c r="G6990" s="67">
        <v>1.8800000000000001E-2</v>
      </c>
      <c r="H6990" s="250">
        <v>6557.17</v>
      </c>
      <c r="I6990" s="249">
        <f t="shared" si="2335"/>
        <v>4185430.83</v>
      </c>
      <c r="J6990" s="67">
        <f t="shared" si="2325"/>
        <v>1.8800000000000001E-2</v>
      </c>
      <c r="K6990" s="259">
        <f t="shared" si="2336"/>
        <v>6557.1749669999999</v>
      </c>
      <c r="L6990" s="250">
        <f t="shared" si="2316"/>
        <v>0</v>
      </c>
      <c r="M6990" s="19" t="s">
        <v>1260</v>
      </c>
      <c r="O6990" s="32" t="str">
        <f t="shared" si="2337"/>
        <v>G352</v>
      </c>
      <c r="P6990" s="318"/>
      <c r="T6990" s="19" t="s">
        <v>1260</v>
      </c>
    </row>
    <row r="6991" spans="1:20" outlineLevel="2" x14ac:dyDescent="0.25">
      <c r="A6991" t="s">
        <v>558</v>
      </c>
      <c r="B6991" t="str">
        <f t="shared" si="2334"/>
        <v>G3523 UGS Cushion Gas-5</v>
      </c>
      <c r="C6991" s="32" t="s">
        <v>1245</v>
      </c>
      <c r="E6991" s="27">
        <v>43251</v>
      </c>
      <c r="F6991" s="249">
        <v>4185430.83</v>
      </c>
      <c r="G6991" s="67">
        <v>1.8800000000000001E-2</v>
      </c>
      <c r="H6991" s="250">
        <v>6557.17</v>
      </c>
      <c r="I6991" s="249">
        <f t="shared" si="2335"/>
        <v>4185430.83</v>
      </c>
      <c r="J6991" s="67">
        <f t="shared" si="2325"/>
        <v>1.8800000000000001E-2</v>
      </c>
      <c r="K6991" s="259">
        <f t="shared" si="2336"/>
        <v>6557.1749669999999</v>
      </c>
      <c r="L6991" s="250">
        <f t="shared" si="2316"/>
        <v>0</v>
      </c>
      <c r="M6991" s="19" t="s">
        <v>1260</v>
      </c>
      <c r="O6991" s="32" t="str">
        <f t="shared" si="2337"/>
        <v>G352</v>
      </c>
      <c r="P6991" s="318"/>
      <c r="T6991" s="19" t="s">
        <v>1260</v>
      </c>
    </row>
    <row r="6992" spans="1:20" outlineLevel="2" x14ac:dyDescent="0.25">
      <c r="A6992" t="s">
        <v>558</v>
      </c>
      <c r="B6992" t="str">
        <f t="shared" si="2334"/>
        <v>G3523 UGS Cushion Gas-6</v>
      </c>
      <c r="C6992" s="32" t="s">
        <v>1245</v>
      </c>
      <c r="E6992" s="27">
        <v>43281</v>
      </c>
      <c r="F6992" s="249">
        <v>4185430.83</v>
      </c>
      <c r="G6992" s="67">
        <v>1.8800000000000001E-2</v>
      </c>
      <c r="H6992" s="250">
        <v>6557.17</v>
      </c>
      <c r="I6992" s="249">
        <f t="shared" si="2335"/>
        <v>4185430.83</v>
      </c>
      <c r="J6992" s="67">
        <f t="shared" si="2325"/>
        <v>1.8800000000000001E-2</v>
      </c>
      <c r="K6992" s="259">
        <f t="shared" si="2336"/>
        <v>6557.1749669999999</v>
      </c>
      <c r="L6992" s="250">
        <f t="shared" si="2316"/>
        <v>0</v>
      </c>
      <c r="M6992" s="19" t="s">
        <v>1260</v>
      </c>
      <c r="O6992" s="32" t="str">
        <f t="shared" si="2337"/>
        <v>G352</v>
      </c>
      <c r="P6992" s="318"/>
      <c r="T6992" s="19" t="s">
        <v>1260</v>
      </c>
    </row>
    <row r="6993" spans="1:20" outlineLevel="2" x14ac:dyDescent="0.25">
      <c r="A6993" t="s">
        <v>558</v>
      </c>
      <c r="B6993" t="str">
        <f t="shared" si="2334"/>
        <v>G3523 UGS Cushion Gas-7</v>
      </c>
      <c r="C6993" s="32" t="s">
        <v>1245</v>
      </c>
      <c r="E6993" s="27">
        <v>43312</v>
      </c>
      <c r="F6993" s="249">
        <v>4185430.83</v>
      </c>
      <c r="G6993" s="67">
        <v>1.8800000000000001E-2</v>
      </c>
      <c r="H6993" s="250">
        <v>6557.17</v>
      </c>
      <c r="I6993" s="249">
        <f t="shared" si="2335"/>
        <v>4185430.83</v>
      </c>
      <c r="J6993" s="67">
        <f t="shared" si="2325"/>
        <v>1.8800000000000001E-2</v>
      </c>
      <c r="K6993" s="259">
        <f t="shared" si="2336"/>
        <v>6557.1749669999999</v>
      </c>
      <c r="L6993" s="250">
        <f t="shared" si="2316"/>
        <v>0</v>
      </c>
      <c r="M6993" s="19" t="s">
        <v>1260</v>
      </c>
      <c r="O6993" s="32" t="str">
        <f t="shared" si="2337"/>
        <v>G352</v>
      </c>
      <c r="P6993" s="318"/>
      <c r="T6993" s="19" t="s">
        <v>1260</v>
      </c>
    </row>
    <row r="6994" spans="1:20" outlineLevel="2" x14ac:dyDescent="0.25">
      <c r="A6994" t="s">
        <v>558</v>
      </c>
      <c r="B6994" t="str">
        <f t="shared" si="2334"/>
        <v>G3523 UGS Cushion Gas-8</v>
      </c>
      <c r="C6994" s="32" t="s">
        <v>1245</v>
      </c>
      <c r="E6994" s="27">
        <v>43343</v>
      </c>
      <c r="F6994" s="249">
        <v>4185430.83</v>
      </c>
      <c r="G6994" s="67">
        <v>1.8800000000000001E-2</v>
      </c>
      <c r="H6994" s="250">
        <v>6557.17</v>
      </c>
      <c r="I6994" s="249">
        <f t="shared" si="2335"/>
        <v>4185430.83</v>
      </c>
      <c r="J6994" s="67">
        <f t="shared" si="2325"/>
        <v>1.8800000000000001E-2</v>
      </c>
      <c r="K6994" s="259">
        <f t="shared" si="2336"/>
        <v>6557.1749669999999</v>
      </c>
      <c r="L6994" s="250">
        <f t="shared" si="2316"/>
        <v>0</v>
      </c>
      <c r="M6994" s="19" t="s">
        <v>1260</v>
      </c>
      <c r="O6994" s="32" t="str">
        <f t="shared" si="2337"/>
        <v>G352</v>
      </c>
      <c r="P6994" s="318"/>
      <c r="T6994" s="19" t="s">
        <v>1260</v>
      </c>
    </row>
    <row r="6995" spans="1:20" outlineLevel="2" x14ac:dyDescent="0.25">
      <c r="A6995" t="s">
        <v>558</v>
      </c>
      <c r="B6995" t="str">
        <f t="shared" si="2334"/>
        <v>G3523 UGS Cushion Gas-9</v>
      </c>
      <c r="C6995" s="32" t="s">
        <v>1245</v>
      </c>
      <c r="E6995" s="27">
        <v>43373</v>
      </c>
      <c r="F6995" s="249">
        <v>4185430.83</v>
      </c>
      <c r="G6995" s="67">
        <v>1.8800000000000001E-2</v>
      </c>
      <c r="H6995" s="250">
        <v>6557.17</v>
      </c>
      <c r="I6995" s="249">
        <f t="shared" si="2335"/>
        <v>4185430.83</v>
      </c>
      <c r="J6995" s="67">
        <f t="shared" si="2325"/>
        <v>1.8800000000000001E-2</v>
      </c>
      <c r="K6995" s="259">
        <f t="shared" si="2336"/>
        <v>6557.1749669999999</v>
      </c>
      <c r="L6995" s="250">
        <f t="shared" si="2316"/>
        <v>0</v>
      </c>
      <c r="M6995" s="19" t="s">
        <v>1260</v>
      </c>
      <c r="O6995" s="32" t="str">
        <f t="shared" si="2337"/>
        <v>G352</v>
      </c>
      <c r="P6995" s="318"/>
      <c r="T6995" s="19" t="s">
        <v>1260</v>
      </c>
    </row>
    <row r="6996" spans="1:20" outlineLevel="2" x14ac:dyDescent="0.25">
      <c r="A6996" t="s">
        <v>558</v>
      </c>
      <c r="B6996" t="str">
        <f t="shared" si="2334"/>
        <v>G3523 UGS Cushion Gas-10</v>
      </c>
      <c r="C6996" s="32" t="s">
        <v>1245</v>
      </c>
      <c r="E6996" s="27">
        <v>43404</v>
      </c>
      <c r="F6996" s="249">
        <v>4185430.83</v>
      </c>
      <c r="G6996" s="67">
        <v>1.8800000000000001E-2</v>
      </c>
      <c r="H6996" s="250">
        <v>6557.17</v>
      </c>
      <c r="I6996" s="249">
        <f t="shared" si="2335"/>
        <v>4185430.83</v>
      </c>
      <c r="J6996" s="67">
        <f t="shared" si="2325"/>
        <v>1.8800000000000001E-2</v>
      </c>
      <c r="K6996" s="259">
        <f t="shared" si="2336"/>
        <v>6557.1749669999999</v>
      </c>
      <c r="L6996" s="250">
        <f t="shared" ref="L6996:L7059" si="2338">ROUND(K6996-H6996,2)</f>
        <v>0</v>
      </c>
      <c r="M6996" s="19" t="s">
        <v>1260</v>
      </c>
      <c r="O6996" s="32" t="str">
        <f t="shared" si="2337"/>
        <v>G352</v>
      </c>
      <c r="P6996" s="318"/>
      <c r="T6996" s="19" t="s">
        <v>1260</v>
      </c>
    </row>
    <row r="6997" spans="1:20" outlineLevel="2" x14ac:dyDescent="0.25">
      <c r="A6997" t="s">
        <v>558</v>
      </c>
      <c r="B6997" t="str">
        <f t="shared" si="2334"/>
        <v>G3523 UGS Cushion Gas-11</v>
      </c>
      <c r="C6997" s="32" t="s">
        <v>1245</v>
      </c>
      <c r="E6997" s="27">
        <v>43434</v>
      </c>
      <c r="F6997" s="249">
        <v>4185430.83</v>
      </c>
      <c r="G6997" s="67">
        <v>1.8800000000000001E-2</v>
      </c>
      <c r="H6997" s="250">
        <v>6557.17</v>
      </c>
      <c r="I6997" s="249">
        <f t="shared" si="2335"/>
        <v>4185430.83</v>
      </c>
      <c r="J6997" s="67">
        <f t="shared" si="2325"/>
        <v>1.8800000000000001E-2</v>
      </c>
      <c r="K6997" s="259">
        <f t="shared" si="2336"/>
        <v>6557.1749669999999</v>
      </c>
      <c r="L6997" s="250">
        <f t="shared" si="2338"/>
        <v>0</v>
      </c>
      <c r="M6997" s="19" t="s">
        <v>1260</v>
      </c>
      <c r="O6997" s="32" t="str">
        <f t="shared" si="2337"/>
        <v>G352</v>
      </c>
      <c r="P6997" s="318"/>
      <c r="T6997" s="19" t="s">
        <v>1260</v>
      </c>
    </row>
    <row r="6998" spans="1:20" outlineLevel="2" x14ac:dyDescent="0.25">
      <c r="A6998" t="s">
        <v>558</v>
      </c>
      <c r="B6998" t="str">
        <f t="shared" si="2334"/>
        <v>G3523 UGS Cushion Gas-12</v>
      </c>
      <c r="C6998" s="32" t="s">
        <v>1245</v>
      </c>
      <c r="E6998" s="27">
        <v>43465</v>
      </c>
      <c r="F6998" s="249">
        <v>4185430.83</v>
      </c>
      <c r="G6998" s="67">
        <v>1.8800000000000001E-2</v>
      </c>
      <c r="H6998" s="250">
        <v>6557.17</v>
      </c>
      <c r="I6998" s="249">
        <f t="shared" si="2335"/>
        <v>4185430.83</v>
      </c>
      <c r="J6998" s="67">
        <f t="shared" si="2325"/>
        <v>1.8800000000000001E-2</v>
      </c>
      <c r="K6998" s="259">
        <f t="shared" si="2336"/>
        <v>6557.1749669999999</v>
      </c>
      <c r="L6998" s="250">
        <f t="shared" si="2338"/>
        <v>0</v>
      </c>
      <c r="M6998" s="19" t="s">
        <v>1260</v>
      </c>
      <c r="O6998" s="32" t="str">
        <f t="shared" si="2337"/>
        <v>G352</v>
      </c>
      <c r="P6998" s="318"/>
      <c r="T6998" s="19" t="s">
        <v>1260</v>
      </c>
    </row>
    <row r="6999" spans="1:20" s="19" customFormat="1" ht="15.75" outlineLevel="1" thickBot="1" x14ac:dyDescent="0.3">
      <c r="A6999" s="28" t="s">
        <v>1161</v>
      </c>
      <c r="C6999" s="20" t="s">
        <v>1240</v>
      </c>
      <c r="E6999" s="104" t="s">
        <v>1266</v>
      </c>
      <c r="F6999" s="29"/>
      <c r="G6999" s="30"/>
      <c r="H6999" s="41">
        <f>SUBTOTAL(9,H6987:H6998)</f>
        <v>78686.039999999994</v>
      </c>
      <c r="I6999" s="29"/>
      <c r="J6999" s="30">
        <f t="shared" si="2325"/>
        <v>0</v>
      </c>
      <c r="K6999" s="41">
        <f>SUBTOTAL(9,K6987:K6998)</f>
        <v>78686.099604000003</v>
      </c>
      <c r="L6999" s="41">
        <f t="shared" si="2338"/>
        <v>0.06</v>
      </c>
      <c r="O6999" s="32" t="str">
        <f>LEFT(A6999,5)</f>
        <v>G3523</v>
      </c>
      <c r="P6999" s="318">
        <f>-L6999/2</f>
        <v>-0.03</v>
      </c>
    </row>
    <row r="7000" spans="1:20" ht="15.75" outlineLevel="2" thickTop="1" x14ac:dyDescent="0.25">
      <c r="A7000" t="s">
        <v>559</v>
      </c>
      <c r="B7000" t="str">
        <f t="shared" ref="B7000:B7011" si="2339">CONCATENATE(A7000,"-",MONTH(E7000))</f>
        <v>G353 UGS Lines-1</v>
      </c>
      <c r="C7000" s="32" t="s">
        <v>1245</v>
      </c>
      <c r="E7000" s="27">
        <v>43131</v>
      </c>
      <c r="F7000" s="249">
        <v>3152757.94</v>
      </c>
      <c r="G7000" s="67">
        <v>2.2499999999999999E-2</v>
      </c>
      <c r="H7000" s="250">
        <v>5911.42</v>
      </c>
      <c r="I7000" s="249">
        <f t="shared" ref="I7000:I7011" si="2340">VLOOKUP(CONCATENATE(A7000,"-12"),$B$6:$F$7816,5,FALSE)</f>
        <v>3153551.68</v>
      </c>
      <c r="J7000" s="67">
        <f t="shared" si="2325"/>
        <v>2.2499999999999999E-2</v>
      </c>
      <c r="K7000" s="259">
        <f t="shared" ref="K7000:K7011" si="2341">I7000*J7000/12</f>
        <v>5912.9094000000005</v>
      </c>
      <c r="L7000" s="250">
        <f t="shared" si="2338"/>
        <v>1.49</v>
      </c>
      <c r="M7000" s="19" t="s">
        <v>1260</v>
      </c>
      <c r="O7000" s="32" t="str">
        <f t="shared" ref="O7000:O7011" si="2342">LEFT(A7000,4)</f>
        <v>G353</v>
      </c>
      <c r="P7000" s="318"/>
      <c r="T7000" s="19" t="s">
        <v>1260</v>
      </c>
    </row>
    <row r="7001" spans="1:20" outlineLevel="2" x14ac:dyDescent="0.25">
      <c r="A7001" t="s">
        <v>559</v>
      </c>
      <c r="B7001" t="str">
        <f t="shared" si="2339"/>
        <v>G353 UGS Lines-2</v>
      </c>
      <c r="C7001" s="32" t="s">
        <v>1245</v>
      </c>
      <c r="E7001" s="27">
        <v>43159</v>
      </c>
      <c r="F7001" s="249">
        <v>3153548.18</v>
      </c>
      <c r="G7001" s="67">
        <v>2.2499999999999999E-2</v>
      </c>
      <c r="H7001" s="250">
        <v>5912.9000000000005</v>
      </c>
      <c r="I7001" s="249">
        <f t="shared" si="2340"/>
        <v>3153551.68</v>
      </c>
      <c r="J7001" s="67">
        <f t="shared" si="2325"/>
        <v>2.2499999999999999E-2</v>
      </c>
      <c r="K7001" s="259">
        <f t="shared" si="2341"/>
        <v>5912.9094000000005</v>
      </c>
      <c r="L7001" s="250">
        <f t="shared" si="2338"/>
        <v>0.01</v>
      </c>
      <c r="M7001" s="19" t="s">
        <v>1260</v>
      </c>
      <c r="O7001" s="32" t="str">
        <f t="shared" si="2342"/>
        <v>G353</v>
      </c>
      <c r="P7001" s="318"/>
      <c r="T7001" s="19" t="s">
        <v>1260</v>
      </c>
    </row>
    <row r="7002" spans="1:20" outlineLevel="2" x14ac:dyDescent="0.25">
      <c r="A7002" t="s">
        <v>559</v>
      </c>
      <c r="B7002" t="str">
        <f t="shared" si="2339"/>
        <v>G353 UGS Lines-3</v>
      </c>
      <c r="C7002" s="32" t="s">
        <v>1245</v>
      </c>
      <c r="E7002" s="27">
        <v>43190</v>
      </c>
      <c r="F7002" s="249">
        <v>3153551.68</v>
      </c>
      <c r="G7002" s="67">
        <v>2.2499999999999999E-2</v>
      </c>
      <c r="H7002" s="250">
        <v>5912.9100000000008</v>
      </c>
      <c r="I7002" s="249">
        <f t="shared" si="2340"/>
        <v>3153551.68</v>
      </c>
      <c r="J7002" s="67">
        <f t="shared" si="2325"/>
        <v>2.2499999999999999E-2</v>
      </c>
      <c r="K7002" s="259">
        <f t="shared" si="2341"/>
        <v>5912.9094000000005</v>
      </c>
      <c r="L7002" s="250">
        <f t="shared" si="2338"/>
        <v>0</v>
      </c>
      <c r="M7002" s="19" t="s">
        <v>1260</v>
      </c>
      <c r="O7002" s="32" t="str">
        <f t="shared" si="2342"/>
        <v>G353</v>
      </c>
      <c r="P7002" s="318"/>
      <c r="T7002" s="19" t="s">
        <v>1260</v>
      </c>
    </row>
    <row r="7003" spans="1:20" outlineLevel="2" x14ac:dyDescent="0.25">
      <c r="A7003" t="s">
        <v>559</v>
      </c>
      <c r="B7003" t="str">
        <f t="shared" si="2339"/>
        <v>G353 UGS Lines-4</v>
      </c>
      <c r="C7003" s="32" t="s">
        <v>1245</v>
      </c>
      <c r="E7003" s="27">
        <v>43220</v>
      </c>
      <c r="F7003" s="249">
        <v>3153551.68</v>
      </c>
      <c r="G7003" s="67">
        <v>2.2499999999999999E-2</v>
      </c>
      <c r="H7003" s="250">
        <v>5912.9100000000008</v>
      </c>
      <c r="I7003" s="249">
        <f t="shared" si="2340"/>
        <v>3153551.68</v>
      </c>
      <c r="J7003" s="67">
        <f t="shared" si="2325"/>
        <v>2.2499999999999999E-2</v>
      </c>
      <c r="K7003" s="259">
        <f t="shared" si="2341"/>
        <v>5912.9094000000005</v>
      </c>
      <c r="L7003" s="250">
        <f t="shared" si="2338"/>
        <v>0</v>
      </c>
      <c r="M7003" s="19" t="s">
        <v>1260</v>
      </c>
      <c r="O7003" s="32" t="str">
        <f t="shared" si="2342"/>
        <v>G353</v>
      </c>
      <c r="P7003" s="318"/>
      <c r="T7003" s="19" t="s">
        <v>1260</v>
      </c>
    </row>
    <row r="7004" spans="1:20" outlineLevel="2" x14ac:dyDescent="0.25">
      <c r="A7004" t="s">
        <v>559</v>
      </c>
      <c r="B7004" t="str">
        <f t="shared" si="2339"/>
        <v>G353 UGS Lines-5</v>
      </c>
      <c r="C7004" s="32" t="s">
        <v>1245</v>
      </c>
      <c r="E7004" s="27">
        <v>43251</v>
      </c>
      <c r="F7004" s="249">
        <v>3153551.68</v>
      </c>
      <c r="G7004" s="67">
        <v>2.2499999999999999E-2</v>
      </c>
      <c r="H7004" s="250">
        <v>5912.9100000000008</v>
      </c>
      <c r="I7004" s="249">
        <f t="shared" si="2340"/>
        <v>3153551.68</v>
      </c>
      <c r="J7004" s="67">
        <f t="shared" si="2325"/>
        <v>2.2499999999999999E-2</v>
      </c>
      <c r="K7004" s="259">
        <f t="shared" si="2341"/>
        <v>5912.9094000000005</v>
      </c>
      <c r="L7004" s="250">
        <f t="shared" si="2338"/>
        <v>0</v>
      </c>
      <c r="M7004" s="19" t="s">
        <v>1260</v>
      </c>
      <c r="O7004" s="32" t="str">
        <f t="shared" si="2342"/>
        <v>G353</v>
      </c>
      <c r="P7004" s="318"/>
      <c r="T7004" s="19" t="s">
        <v>1260</v>
      </c>
    </row>
    <row r="7005" spans="1:20" outlineLevel="2" x14ac:dyDescent="0.25">
      <c r="A7005" t="s">
        <v>559</v>
      </c>
      <c r="B7005" t="str">
        <f t="shared" si="2339"/>
        <v>G353 UGS Lines-6</v>
      </c>
      <c r="C7005" s="32" t="s">
        <v>1245</v>
      </c>
      <c r="E7005" s="27">
        <v>43281</v>
      </c>
      <c r="F7005" s="249">
        <v>3153551.68</v>
      </c>
      <c r="G7005" s="67">
        <v>2.2499999999999999E-2</v>
      </c>
      <c r="H7005" s="250">
        <v>5912.9100000000008</v>
      </c>
      <c r="I7005" s="249">
        <f t="shared" si="2340"/>
        <v>3153551.68</v>
      </c>
      <c r="J7005" s="67">
        <f t="shared" si="2325"/>
        <v>2.2499999999999999E-2</v>
      </c>
      <c r="K7005" s="259">
        <f t="shared" si="2341"/>
        <v>5912.9094000000005</v>
      </c>
      <c r="L7005" s="250">
        <f t="shared" si="2338"/>
        <v>0</v>
      </c>
      <c r="M7005" s="19" t="s">
        <v>1260</v>
      </c>
      <c r="O7005" s="32" t="str">
        <f t="shared" si="2342"/>
        <v>G353</v>
      </c>
      <c r="P7005" s="318"/>
      <c r="T7005" s="19" t="s">
        <v>1260</v>
      </c>
    </row>
    <row r="7006" spans="1:20" outlineLevel="2" x14ac:dyDescent="0.25">
      <c r="A7006" t="s">
        <v>559</v>
      </c>
      <c r="B7006" t="str">
        <f t="shared" si="2339"/>
        <v>G353 UGS Lines-7</v>
      </c>
      <c r="C7006" s="32" t="s">
        <v>1245</v>
      </c>
      <c r="E7006" s="27">
        <v>43312</v>
      </c>
      <c r="F7006" s="249">
        <v>3153551.68</v>
      </c>
      <c r="G7006" s="67">
        <v>2.2499999999999999E-2</v>
      </c>
      <c r="H7006" s="250">
        <v>5912.9100000000008</v>
      </c>
      <c r="I7006" s="249">
        <f t="shared" si="2340"/>
        <v>3153551.68</v>
      </c>
      <c r="J7006" s="67">
        <f t="shared" si="2325"/>
        <v>2.2499999999999999E-2</v>
      </c>
      <c r="K7006" s="259">
        <f t="shared" si="2341"/>
        <v>5912.9094000000005</v>
      </c>
      <c r="L7006" s="250">
        <f t="shared" si="2338"/>
        <v>0</v>
      </c>
      <c r="M7006" s="19" t="s">
        <v>1260</v>
      </c>
      <c r="O7006" s="32" t="str">
        <f t="shared" si="2342"/>
        <v>G353</v>
      </c>
      <c r="P7006" s="318"/>
      <c r="T7006" s="19" t="s">
        <v>1260</v>
      </c>
    </row>
    <row r="7007" spans="1:20" outlineLevel="2" x14ac:dyDescent="0.25">
      <c r="A7007" t="s">
        <v>559</v>
      </c>
      <c r="B7007" t="str">
        <f t="shared" si="2339"/>
        <v>G353 UGS Lines-8</v>
      </c>
      <c r="C7007" s="32" t="s">
        <v>1245</v>
      </c>
      <c r="E7007" s="27">
        <v>43343</v>
      </c>
      <c r="F7007" s="249">
        <v>3153551.68</v>
      </c>
      <c r="G7007" s="67">
        <v>2.2499999999999999E-2</v>
      </c>
      <c r="H7007" s="250">
        <v>5912.9100000000008</v>
      </c>
      <c r="I7007" s="249">
        <f t="shared" si="2340"/>
        <v>3153551.68</v>
      </c>
      <c r="J7007" s="67">
        <f t="shared" si="2325"/>
        <v>2.2499999999999999E-2</v>
      </c>
      <c r="K7007" s="259">
        <f t="shared" si="2341"/>
        <v>5912.9094000000005</v>
      </c>
      <c r="L7007" s="250">
        <f t="shared" si="2338"/>
        <v>0</v>
      </c>
      <c r="M7007" s="19" t="s">
        <v>1260</v>
      </c>
      <c r="O7007" s="32" t="str">
        <f t="shared" si="2342"/>
        <v>G353</v>
      </c>
      <c r="P7007" s="318"/>
      <c r="T7007" s="19" t="s">
        <v>1260</v>
      </c>
    </row>
    <row r="7008" spans="1:20" outlineLevel="2" x14ac:dyDescent="0.25">
      <c r="A7008" t="s">
        <v>559</v>
      </c>
      <c r="B7008" t="str">
        <f t="shared" si="2339"/>
        <v>G353 UGS Lines-9</v>
      </c>
      <c r="C7008" s="32" t="s">
        <v>1245</v>
      </c>
      <c r="E7008" s="27">
        <v>43373</v>
      </c>
      <c r="F7008" s="249">
        <v>3153551.68</v>
      </c>
      <c r="G7008" s="67">
        <v>2.2499999999999999E-2</v>
      </c>
      <c r="H7008" s="250">
        <v>5912.9100000000008</v>
      </c>
      <c r="I7008" s="249">
        <f t="shared" si="2340"/>
        <v>3153551.68</v>
      </c>
      <c r="J7008" s="67">
        <f t="shared" si="2325"/>
        <v>2.2499999999999999E-2</v>
      </c>
      <c r="K7008" s="259">
        <f t="shared" si="2341"/>
        <v>5912.9094000000005</v>
      </c>
      <c r="L7008" s="250">
        <f t="shared" si="2338"/>
        <v>0</v>
      </c>
      <c r="M7008" s="19" t="s">
        <v>1260</v>
      </c>
      <c r="O7008" s="32" t="str">
        <f t="shared" si="2342"/>
        <v>G353</v>
      </c>
      <c r="P7008" s="318"/>
      <c r="T7008" s="19" t="s">
        <v>1260</v>
      </c>
    </row>
    <row r="7009" spans="1:20" outlineLevel="2" x14ac:dyDescent="0.25">
      <c r="A7009" t="s">
        <v>559</v>
      </c>
      <c r="B7009" t="str">
        <f t="shared" si="2339"/>
        <v>G353 UGS Lines-10</v>
      </c>
      <c r="C7009" s="32" t="s">
        <v>1245</v>
      </c>
      <c r="E7009" s="27">
        <v>43404</v>
      </c>
      <c r="F7009" s="249">
        <v>3153551.68</v>
      </c>
      <c r="G7009" s="67">
        <v>2.2499999999999999E-2</v>
      </c>
      <c r="H7009" s="250">
        <v>5912.9100000000008</v>
      </c>
      <c r="I7009" s="249">
        <f t="shared" si="2340"/>
        <v>3153551.68</v>
      </c>
      <c r="J7009" s="67">
        <f t="shared" si="2325"/>
        <v>2.2499999999999999E-2</v>
      </c>
      <c r="K7009" s="259">
        <f t="shared" si="2341"/>
        <v>5912.9094000000005</v>
      </c>
      <c r="L7009" s="250">
        <f t="shared" si="2338"/>
        <v>0</v>
      </c>
      <c r="M7009" s="19" t="s">
        <v>1260</v>
      </c>
      <c r="O7009" s="32" t="str">
        <f t="shared" si="2342"/>
        <v>G353</v>
      </c>
      <c r="P7009" s="318"/>
      <c r="T7009" s="19" t="s">
        <v>1260</v>
      </c>
    </row>
    <row r="7010" spans="1:20" outlineLevel="2" x14ac:dyDescent="0.25">
      <c r="A7010" t="s">
        <v>559</v>
      </c>
      <c r="B7010" t="str">
        <f t="shared" si="2339"/>
        <v>G353 UGS Lines-11</v>
      </c>
      <c r="C7010" s="32" t="s">
        <v>1245</v>
      </c>
      <c r="E7010" s="27">
        <v>43434</v>
      </c>
      <c r="F7010" s="249">
        <v>3153551.68</v>
      </c>
      <c r="G7010" s="67">
        <v>2.2499999999999999E-2</v>
      </c>
      <c r="H7010" s="250">
        <v>5912.9100000000008</v>
      </c>
      <c r="I7010" s="249">
        <f t="shared" si="2340"/>
        <v>3153551.68</v>
      </c>
      <c r="J7010" s="67">
        <f t="shared" si="2325"/>
        <v>2.2499999999999999E-2</v>
      </c>
      <c r="K7010" s="259">
        <f t="shared" si="2341"/>
        <v>5912.9094000000005</v>
      </c>
      <c r="L7010" s="250">
        <f t="shared" si="2338"/>
        <v>0</v>
      </c>
      <c r="M7010" s="19" t="s">
        <v>1260</v>
      </c>
      <c r="O7010" s="32" t="str">
        <f t="shared" si="2342"/>
        <v>G353</v>
      </c>
      <c r="P7010" s="318"/>
      <c r="T7010" s="19" t="s">
        <v>1260</v>
      </c>
    </row>
    <row r="7011" spans="1:20" outlineLevel="2" x14ac:dyDescent="0.25">
      <c r="A7011" t="s">
        <v>559</v>
      </c>
      <c r="B7011" t="str">
        <f t="shared" si="2339"/>
        <v>G353 UGS Lines-12</v>
      </c>
      <c r="C7011" s="32" t="s">
        <v>1245</v>
      </c>
      <c r="E7011" s="27">
        <v>43465</v>
      </c>
      <c r="F7011" s="249">
        <v>3153551.68</v>
      </c>
      <c r="G7011" s="67">
        <v>2.2499999999999999E-2</v>
      </c>
      <c r="H7011" s="250">
        <v>5912.9100000000008</v>
      </c>
      <c r="I7011" s="249">
        <f t="shared" si="2340"/>
        <v>3153551.68</v>
      </c>
      <c r="J7011" s="67">
        <f t="shared" si="2325"/>
        <v>2.2499999999999999E-2</v>
      </c>
      <c r="K7011" s="259">
        <f t="shared" si="2341"/>
        <v>5912.9094000000005</v>
      </c>
      <c r="L7011" s="250">
        <f t="shared" si="2338"/>
        <v>0</v>
      </c>
      <c r="M7011" s="19" t="s">
        <v>1260</v>
      </c>
      <c r="O7011" s="32" t="str">
        <f t="shared" si="2342"/>
        <v>G353</v>
      </c>
      <c r="P7011" s="318"/>
      <c r="T7011" s="19" t="s">
        <v>1260</v>
      </c>
    </row>
    <row r="7012" spans="1:20" s="19" customFormat="1" ht="15.75" outlineLevel="1" thickBot="1" x14ac:dyDescent="0.3">
      <c r="A7012" s="28" t="s">
        <v>1162</v>
      </c>
      <c r="C7012" s="20" t="s">
        <v>1240</v>
      </c>
      <c r="E7012" s="104" t="s">
        <v>1266</v>
      </c>
      <c r="F7012" s="29"/>
      <c r="G7012" s="30"/>
      <c r="H7012" s="41">
        <f>SUBTOTAL(9,H7000:H7011)</f>
        <v>70953.420000000013</v>
      </c>
      <c r="I7012" s="29"/>
      <c r="J7012" s="30">
        <f t="shared" si="2325"/>
        <v>0</v>
      </c>
      <c r="K7012" s="41">
        <f>SUBTOTAL(9,K7000:K7011)</f>
        <v>70954.91280000002</v>
      </c>
      <c r="L7012" s="41">
        <f t="shared" si="2338"/>
        <v>1.49</v>
      </c>
      <c r="O7012" s="32" t="str">
        <f>LEFT(A7012,5)</f>
        <v xml:space="preserve">G353 </v>
      </c>
      <c r="P7012" s="318">
        <f>-L7012/2</f>
        <v>-0.745</v>
      </c>
    </row>
    <row r="7013" spans="1:20" ht="15.75" outlineLevel="2" thickTop="1" x14ac:dyDescent="0.25">
      <c r="A7013" t="s">
        <v>560</v>
      </c>
      <c r="B7013" t="str">
        <f t="shared" ref="B7013:B7024" si="2343">CONCATENATE(A7013,"-",MONTH(E7013))</f>
        <v>G354 UGS Compressor Station-1</v>
      </c>
      <c r="C7013" s="32" t="s">
        <v>1245</v>
      </c>
      <c r="E7013" s="27">
        <v>43131</v>
      </c>
      <c r="F7013" s="249">
        <v>18575852.550000001</v>
      </c>
      <c r="G7013" s="67">
        <v>3.0599999999999999E-2</v>
      </c>
      <c r="H7013" s="250">
        <v>47368.43</v>
      </c>
      <c r="I7013" s="249">
        <f t="shared" ref="I7013:I7024" si="2344">VLOOKUP(CONCATENATE(A7013,"-12"),$B$6:$F$7816,5,FALSE)</f>
        <v>18974904.399999999</v>
      </c>
      <c r="J7013" s="67">
        <f t="shared" si="2325"/>
        <v>3.0599999999999999E-2</v>
      </c>
      <c r="K7013" s="259">
        <f t="shared" ref="K7013:K7024" si="2345">I7013*J7013/12</f>
        <v>48386.006219999988</v>
      </c>
      <c r="L7013" s="250">
        <f t="shared" si="2338"/>
        <v>1017.58</v>
      </c>
      <c r="M7013" s="19" t="s">
        <v>1260</v>
      </c>
      <c r="O7013" s="32" t="str">
        <f t="shared" ref="O7013:O7024" si="2346">LEFT(A7013,4)</f>
        <v>G354</v>
      </c>
      <c r="P7013" s="318"/>
      <c r="T7013" s="19" t="s">
        <v>1260</v>
      </c>
    </row>
    <row r="7014" spans="1:20" outlineLevel="2" x14ac:dyDescent="0.25">
      <c r="A7014" t="s">
        <v>560</v>
      </c>
      <c r="B7014" t="str">
        <f t="shared" si="2343"/>
        <v>G354 UGS Compressor Station-2</v>
      </c>
      <c r="C7014" s="32" t="s">
        <v>1245</v>
      </c>
      <c r="E7014" s="27">
        <v>43159</v>
      </c>
      <c r="F7014" s="249">
        <v>18800538.98</v>
      </c>
      <c r="G7014" s="67">
        <v>3.0599999999999999E-2</v>
      </c>
      <c r="H7014" s="250">
        <v>47941.37</v>
      </c>
      <c r="I7014" s="249">
        <f t="shared" si="2344"/>
        <v>18974904.399999999</v>
      </c>
      <c r="J7014" s="67">
        <f t="shared" si="2325"/>
        <v>3.0599999999999999E-2</v>
      </c>
      <c r="K7014" s="259">
        <f t="shared" si="2345"/>
        <v>48386.006219999988</v>
      </c>
      <c r="L7014" s="250">
        <f t="shared" si="2338"/>
        <v>444.64</v>
      </c>
      <c r="M7014" s="19" t="s">
        <v>1260</v>
      </c>
      <c r="O7014" s="32" t="str">
        <f t="shared" si="2346"/>
        <v>G354</v>
      </c>
      <c r="P7014" s="318"/>
      <c r="T7014" s="19" t="s">
        <v>1260</v>
      </c>
    </row>
    <row r="7015" spans="1:20" outlineLevel="2" x14ac:dyDescent="0.25">
      <c r="A7015" t="s">
        <v>560</v>
      </c>
      <c r="B7015" t="str">
        <f t="shared" si="2343"/>
        <v>G354 UGS Compressor Station-3</v>
      </c>
      <c r="C7015" s="32" t="s">
        <v>1245</v>
      </c>
      <c r="E7015" s="27">
        <v>43190</v>
      </c>
      <c r="F7015" s="249">
        <v>18814153.969999999</v>
      </c>
      <c r="G7015" s="67">
        <v>3.0599999999999999E-2</v>
      </c>
      <c r="H7015" s="250">
        <v>47976.090000000004</v>
      </c>
      <c r="I7015" s="249">
        <f t="shared" si="2344"/>
        <v>18974904.399999999</v>
      </c>
      <c r="J7015" s="67">
        <f t="shared" si="2325"/>
        <v>3.0599999999999999E-2</v>
      </c>
      <c r="K7015" s="259">
        <f t="shared" si="2345"/>
        <v>48386.006219999988</v>
      </c>
      <c r="L7015" s="250">
        <f t="shared" si="2338"/>
        <v>409.92</v>
      </c>
      <c r="M7015" s="19" t="s">
        <v>1260</v>
      </c>
      <c r="O7015" s="32" t="str">
        <f t="shared" si="2346"/>
        <v>G354</v>
      </c>
      <c r="P7015" s="318"/>
      <c r="T7015" s="19" t="s">
        <v>1260</v>
      </c>
    </row>
    <row r="7016" spans="1:20" outlineLevel="2" x14ac:dyDescent="0.25">
      <c r="A7016" t="s">
        <v>560</v>
      </c>
      <c r="B7016" t="str">
        <f t="shared" si="2343"/>
        <v>G354 UGS Compressor Station-4</v>
      </c>
      <c r="C7016" s="32" t="s">
        <v>1245</v>
      </c>
      <c r="E7016" s="27">
        <v>43220</v>
      </c>
      <c r="F7016" s="249">
        <v>18831245.77</v>
      </c>
      <c r="G7016" s="67">
        <v>3.0599999999999999E-2</v>
      </c>
      <c r="H7016" s="250">
        <v>48019.68</v>
      </c>
      <c r="I7016" s="249">
        <f t="shared" si="2344"/>
        <v>18974904.399999999</v>
      </c>
      <c r="J7016" s="67">
        <f t="shared" si="2325"/>
        <v>3.0599999999999999E-2</v>
      </c>
      <c r="K7016" s="259">
        <f t="shared" si="2345"/>
        <v>48386.006219999988</v>
      </c>
      <c r="L7016" s="250">
        <f t="shared" si="2338"/>
        <v>366.33</v>
      </c>
      <c r="M7016" s="19" t="s">
        <v>1260</v>
      </c>
      <c r="O7016" s="32" t="str">
        <f t="shared" si="2346"/>
        <v>G354</v>
      </c>
      <c r="P7016" s="318"/>
      <c r="T7016" s="19" t="s">
        <v>1260</v>
      </c>
    </row>
    <row r="7017" spans="1:20" outlineLevel="2" x14ac:dyDescent="0.25">
      <c r="A7017" t="s">
        <v>560</v>
      </c>
      <c r="B7017" t="str">
        <f t="shared" si="2343"/>
        <v>G354 UGS Compressor Station-5</v>
      </c>
      <c r="C7017" s="32" t="s">
        <v>1245</v>
      </c>
      <c r="E7017" s="27">
        <v>43251</v>
      </c>
      <c r="F7017" s="249">
        <v>18829900.600000001</v>
      </c>
      <c r="G7017" s="67">
        <v>3.0599999999999999E-2</v>
      </c>
      <c r="H7017" s="250">
        <v>48016.24</v>
      </c>
      <c r="I7017" s="249">
        <f t="shared" si="2344"/>
        <v>18974904.399999999</v>
      </c>
      <c r="J7017" s="67">
        <f t="shared" si="2325"/>
        <v>3.0599999999999999E-2</v>
      </c>
      <c r="K7017" s="259">
        <f t="shared" si="2345"/>
        <v>48386.006219999988</v>
      </c>
      <c r="L7017" s="250">
        <f t="shared" si="2338"/>
        <v>369.77</v>
      </c>
      <c r="M7017" s="19" t="s">
        <v>1260</v>
      </c>
      <c r="O7017" s="32" t="str">
        <f t="shared" si="2346"/>
        <v>G354</v>
      </c>
      <c r="P7017" s="318"/>
      <c r="T7017" s="19" t="s">
        <v>1260</v>
      </c>
    </row>
    <row r="7018" spans="1:20" outlineLevel="2" x14ac:dyDescent="0.25">
      <c r="A7018" t="s">
        <v>560</v>
      </c>
      <c r="B7018" t="str">
        <f t="shared" si="2343"/>
        <v>G354 UGS Compressor Station-6</v>
      </c>
      <c r="C7018" s="32" t="s">
        <v>1245</v>
      </c>
      <c r="E7018" s="27">
        <v>43281</v>
      </c>
      <c r="F7018" s="249">
        <v>18823289.09</v>
      </c>
      <c r="G7018" s="67">
        <v>3.0599999999999999E-2</v>
      </c>
      <c r="H7018" s="250">
        <v>47999.39</v>
      </c>
      <c r="I7018" s="249">
        <f t="shared" si="2344"/>
        <v>18974904.399999999</v>
      </c>
      <c r="J7018" s="67">
        <f t="shared" si="2325"/>
        <v>3.0599999999999999E-2</v>
      </c>
      <c r="K7018" s="259">
        <f t="shared" si="2345"/>
        <v>48386.006219999988</v>
      </c>
      <c r="L7018" s="250">
        <f t="shared" si="2338"/>
        <v>386.62</v>
      </c>
      <c r="M7018" s="19" t="s">
        <v>1260</v>
      </c>
      <c r="O7018" s="32" t="str">
        <f t="shared" si="2346"/>
        <v>G354</v>
      </c>
      <c r="P7018" s="318"/>
      <c r="T7018" s="19" t="s">
        <v>1260</v>
      </c>
    </row>
    <row r="7019" spans="1:20" outlineLevel="2" x14ac:dyDescent="0.25">
      <c r="A7019" t="s">
        <v>560</v>
      </c>
      <c r="B7019" t="str">
        <f t="shared" si="2343"/>
        <v>G354 UGS Compressor Station-7</v>
      </c>
      <c r="C7019" s="32" t="s">
        <v>1245</v>
      </c>
      <c r="E7019" s="27">
        <v>43312</v>
      </c>
      <c r="F7019" s="249">
        <v>18823289.09</v>
      </c>
      <c r="G7019" s="67">
        <v>3.0599999999999999E-2</v>
      </c>
      <c r="H7019" s="250">
        <v>47999.39</v>
      </c>
      <c r="I7019" s="249">
        <f t="shared" si="2344"/>
        <v>18974904.399999999</v>
      </c>
      <c r="J7019" s="67">
        <f t="shared" si="2325"/>
        <v>3.0599999999999999E-2</v>
      </c>
      <c r="K7019" s="259">
        <f t="shared" si="2345"/>
        <v>48386.006219999988</v>
      </c>
      <c r="L7019" s="250">
        <f t="shared" si="2338"/>
        <v>386.62</v>
      </c>
      <c r="M7019" s="19" t="s">
        <v>1260</v>
      </c>
      <c r="O7019" s="32" t="str">
        <f t="shared" si="2346"/>
        <v>G354</v>
      </c>
      <c r="P7019" s="318"/>
      <c r="T7019" s="19" t="s">
        <v>1260</v>
      </c>
    </row>
    <row r="7020" spans="1:20" outlineLevel="2" x14ac:dyDescent="0.25">
      <c r="A7020" t="s">
        <v>560</v>
      </c>
      <c r="B7020" t="str">
        <f t="shared" si="2343"/>
        <v>G354 UGS Compressor Station-8</v>
      </c>
      <c r="C7020" s="32" t="s">
        <v>1245</v>
      </c>
      <c r="E7020" s="27">
        <v>43343</v>
      </c>
      <c r="F7020" s="249">
        <v>18823289.09</v>
      </c>
      <c r="G7020" s="67">
        <v>3.0599999999999999E-2</v>
      </c>
      <c r="H7020" s="250">
        <v>47999.39</v>
      </c>
      <c r="I7020" s="249">
        <f t="shared" si="2344"/>
        <v>18974904.399999999</v>
      </c>
      <c r="J7020" s="67">
        <f t="shared" si="2325"/>
        <v>3.0599999999999999E-2</v>
      </c>
      <c r="K7020" s="259">
        <f t="shared" si="2345"/>
        <v>48386.006219999988</v>
      </c>
      <c r="L7020" s="250">
        <f t="shared" si="2338"/>
        <v>386.62</v>
      </c>
      <c r="M7020" s="19" t="s">
        <v>1260</v>
      </c>
      <c r="O7020" s="32" t="str">
        <f t="shared" si="2346"/>
        <v>G354</v>
      </c>
      <c r="P7020" s="318"/>
      <c r="T7020" s="19" t="s">
        <v>1260</v>
      </c>
    </row>
    <row r="7021" spans="1:20" outlineLevel="2" x14ac:dyDescent="0.25">
      <c r="A7021" t="s">
        <v>560</v>
      </c>
      <c r="B7021" t="str">
        <f t="shared" si="2343"/>
        <v>G354 UGS Compressor Station-9</v>
      </c>
      <c r="C7021" s="32" t="s">
        <v>1245</v>
      </c>
      <c r="E7021" s="27">
        <v>43373</v>
      </c>
      <c r="F7021" s="249">
        <v>18823289.09</v>
      </c>
      <c r="G7021" s="67">
        <v>3.0599999999999999E-2</v>
      </c>
      <c r="H7021" s="250">
        <v>47999.39</v>
      </c>
      <c r="I7021" s="249">
        <f t="shared" si="2344"/>
        <v>18974904.399999999</v>
      </c>
      <c r="J7021" s="67">
        <f t="shared" si="2325"/>
        <v>3.0599999999999999E-2</v>
      </c>
      <c r="K7021" s="259">
        <f t="shared" si="2345"/>
        <v>48386.006219999988</v>
      </c>
      <c r="L7021" s="250">
        <f t="shared" si="2338"/>
        <v>386.62</v>
      </c>
      <c r="M7021" s="19" t="s">
        <v>1260</v>
      </c>
      <c r="O7021" s="32" t="str">
        <f t="shared" si="2346"/>
        <v>G354</v>
      </c>
      <c r="P7021" s="318"/>
      <c r="T7021" s="19" t="s">
        <v>1260</v>
      </c>
    </row>
    <row r="7022" spans="1:20" outlineLevel="2" x14ac:dyDescent="0.25">
      <c r="A7022" t="s">
        <v>560</v>
      </c>
      <c r="B7022" t="str">
        <f t="shared" si="2343"/>
        <v>G354 UGS Compressor Station-10</v>
      </c>
      <c r="C7022" s="32" t="s">
        <v>1245</v>
      </c>
      <c r="E7022" s="27">
        <v>43404</v>
      </c>
      <c r="F7022" s="249">
        <v>18863166.859999999</v>
      </c>
      <c r="G7022" s="67">
        <v>3.0599999999999999E-2</v>
      </c>
      <c r="H7022" s="250">
        <v>48101.08</v>
      </c>
      <c r="I7022" s="249">
        <f t="shared" si="2344"/>
        <v>18974904.399999999</v>
      </c>
      <c r="J7022" s="67">
        <f t="shared" ref="J7022:J7085" si="2347">G7022</f>
        <v>3.0599999999999999E-2</v>
      </c>
      <c r="K7022" s="259">
        <f t="shared" si="2345"/>
        <v>48386.006219999988</v>
      </c>
      <c r="L7022" s="250">
        <f t="shared" si="2338"/>
        <v>284.93</v>
      </c>
      <c r="M7022" s="19" t="s">
        <v>1260</v>
      </c>
      <c r="O7022" s="32" t="str">
        <f t="shared" si="2346"/>
        <v>G354</v>
      </c>
      <c r="P7022" s="318"/>
      <c r="T7022" s="19" t="s">
        <v>1260</v>
      </c>
    </row>
    <row r="7023" spans="1:20" outlineLevel="2" x14ac:dyDescent="0.25">
      <c r="A7023" t="s">
        <v>560</v>
      </c>
      <c r="B7023" t="str">
        <f t="shared" si="2343"/>
        <v>G354 UGS Compressor Station-11</v>
      </c>
      <c r="C7023" s="32" t="s">
        <v>1245</v>
      </c>
      <c r="E7023" s="27">
        <v>43434</v>
      </c>
      <c r="F7023" s="249">
        <v>18903044.629999999</v>
      </c>
      <c r="G7023" s="67">
        <v>3.0599999999999999E-2</v>
      </c>
      <c r="H7023" s="250">
        <v>48202.76</v>
      </c>
      <c r="I7023" s="249">
        <f t="shared" si="2344"/>
        <v>18974904.399999999</v>
      </c>
      <c r="J7023" s="67">
        <f t="shared" si="2347"/>
        <v>3.0599999999999999E-2</v>
      </c>
      <c r="K7023" s="259">
        <f t="shared" si="2345"/>
        <v>48386.006219999988</v>
      </c>
      <c r="L7023" s="250">
        <f t="shared" si="2338"/>
        <v>183.25</v>
      </c>
      <c r="M7023" s="19" t="s">
        <v>1260</v>
      </c>
      <c r="O7023" s="32" t="str">
        <f t="shared" si="2346"/>
        <v>G354</v>
      </c>
      <c r="P7023" s="318"/>
      <c r="T7023" s="19" t="s">
        <v>1260</v>
      </c>
    </row>
    <row r="7024" spans="1:20" outlineLevel="2" x14ac:dyDescent="0.25">
      <c r="A7024" t="s">
        <v>560</v>
      </c>
      <c r="B7024" t="str">
        <f t="shared" si="2343"/>
        <v>G354 UGS Compressor Station-12</v>
      </c>
      <c r="C7024" s="32" t="s">
        <v>1245</v>
      </c>
      <c r="E7024" s="27">
        <v>43465</v>
      </c>
      <c r="F7024" s="249">
        <v>18974904.399999999</v>
      </c>
      <c r="G7024" s="67">
        <v>3.0599999999999999E-2</v>
      </c>
      <c r="H7024" s="250">
        <v>48386.009999999995</v>
      </c>
      <c r="I7024" s="249">
        <f t="shared" si="2344"/>
        <v>18974904.399999999</v>
      </c>
      <c r="J7024" s="67">
        <f t="shared" si="2347"/>
        <v>3.0599999999999999E-2</v>
      </c>
      <c r="K7024" s="259">
        <f t="shared" si="2345"/>
        <v>48386.006219999988</v>
      </c>
      <c r="L7024" s="250">
        <f t="shared" si="2338"/>
        <v>0</v>
      </c>
      <c r="M7024" s="19" t="s">
        <v>1260</v>
      </c>
      <c r="O7024" s="32" t="str">
        <f t="shared" si="2346"/>
        <v>G354</v>
      </c>
      <c r="P7024" s="318"/>
      <c r="T7024" s="19" t="s">
        <v>1260</v>
      </c>
    </row>
    <row r="7025" spans="1:20" s="19" customFormat="1" ht="15.75" outlineLevel="1" thickBot="1" x14ac:dyDescent="0.3">
      <c r="A7025" s="28" t="s">
        <v>1163</v>
      </c>
      <c r="C7025" s="20" t="s">
        <v>1240</v>
      </c>
      <c r="E7025" s="104" t="s">
        <v>1266</v>
      </c>
      <c r="F7025" s="29"/>
      <c r="G7025" s="30"/>
      <c r="H7025" s="41">
        <f>SUBTOTAL(9,H7013:H7024)</f>
        <v>576009.22000000009</v>
      </c>
      <c r="I7025" s="29"/>
      <c r="J7025" s="30">
        <f t="shared" si="2347"/>
        <v>0</v>
      </c>
      <c r="K7025" s="41">
        <f>SUBTOTAL(9,K7013:K7024)</f>
        <v>580632.07463999989</v>
      </c>
      <c r="L7025" s="41">
        <f t="shared" si="2338"/>
        <v>4622.8500000000004</v>
      </c>
      <c r="O7025" s="32" t="str">
        <f>LEFT(A7025,5)</f>
        <v xml:space="preserve">G354 </v>
      </c>
      <c r="P7025" s="318">
        <f>-L7025/2</f>
        <v>-2311.4250000000002</v>
      </c>
    </row>
    <row r="7026" spans="1:20" ht="15.75" outlineLevel="2" thickTop="1" x14ac:dyDescent="0.25">
      <c r="A7026" t="s">
        <v>561</v>
      </c>
      <c r="B7026" t="str">
        <f t="shared" ref="B7026:B7037" si="2348">CONCATENATE(A7026,"-",MONTH(E7026))</f>
        <v>G355 UGS Regulating Station-1</v>
      </c>
      <c r="C7026" s="32" t="s">
        <v>1245</v>
      </c>
      <c r="E7026" s="27">
        <v>43131</v>
      </c>
      <c r="F7026" s="249">
        <v>570995.1</v>
      </c>
      <c r="G7026" s="67">
        <v>4.2099999999999999E-2</v>
      </c>
      <c r="H7026" s="250">
        <v>2003.25</v>
      </c>
      <c r="I7026" s="249">
        <f t="shared" ref="I7026:I7037" si="2349">VLOOKUP(CONCATENATE(A7026,"-12"),$B$6:$F$7816,5,FALSE)</f>
        <v>570995.1</v>
      </c>
      <c r="J7026" s="67">
        <f t="shared" si="2347"/>
        <v>4.2099999999999999E-2</v>
      </c>
      <c r="K7026" s="259">
        <f t="shared" ref="K7026:K7037" si="2350">I7026*J7026/12</f>
        <v>2003.2411424999998</v>
      </c>
      <c r="L7026" s="250">
        <f t="shared" si="2338"/>
        <v>-0.01</v>
      </c>
      <c r="M7026" s="19" t="s">
        <v>1260</v>
      </c>
      <c r="O7026" s="32" t="str">
        <f t="shared" ref="O7026:O7037" si="2351">LEFT(A7026,4)</f>
        <v>G355</v>
      </c>
      <c r="P7026" s="318"/>
      <c r="T7026" s="19" t="s">
        <v>1260</v>
      </c>
    </row>
    <row r="7027" spans="1:20" outlineLevel="2" x14ac:dyDescent="0.25">
      <c r="A7027" t="s">
        <v>561</v>
      </c>
      <c r="B7027" t="str">
        <f t="shared" si="2348"/>
        <v>G355 UGS Regulating Station-2</v>
      </c>
      <c r="C7027" s="32" t="s">
        <v>1245</v>
      </c>
      <c r="E7027" s="27">
        <v>43159</v>
      </c>
      <c r="F7027" s="249">
        <v>570995.1</v>
      </c>
      <c r="G7027" s="67">
        <v>4.2099999999999999E-2</v>
      </c>
      <c r="H7027" s="250">
        <v>2003.25</v>
      </c>
      <c r="I7027" s="249">
        <f t="shared" si="2349"/>
        <v>570995.1</v>
      </c>
      <c r="J7027" s="67">
        <f t="shared" si="2347"/>
        <v>4.2099999999999999E-2</v>
      </c>
      <c r="K7027" s="259">
        <f t="shared" si="2350"/>
        <v>2003.2411424999998</v>
      </c>
      <c r="L7027" s="250">
        <f t="shared" si="2338"/>
        <v>-0.01</v>
      </c>
      <c r="M7027" s="19" t="s">
        <v>1260</v>
      </c>
      <c r="O7027" s="32" t="str">
        <f t="shared" si="2351"/>
        <v>G355</v>
      </c>
      <c r="P7027" s="318"/>
      <c r="T7027" s="19" t="s">
        <v>1260</v>
      </c>
    </row>
    <row r="7028" spans="1:20" outlineLevel="2" x14ac:dyDescent="0.25">
      <c r="A7028" t="s">
        <v>561</v>
      </c>
      <c r="B7028" t="str">
        <f t="shared" si="2348"/>
        <v>G355 UGS Regulating Station-3</v>
      </c>
      <c r="C7028" s="32" t="s">
        <v>1245</v>
      </c>
      <c r="E7028" s="27">
        <v>43190</v>
      </c>
      <c r="F7028" s="249">
        <v>570995.1</v>
      </c>
      <c r="G7028" s="67">
        <v>4.2099999999999999E-2</v>
      </c>
      <c r="H7028" s="250">
        <v>2003.25</v>
      </c>
      <c r="I7028" s="249">
        <f t="shared" si="2349"/>
        <v>570995.1</v>
      </c>
      <c r="J7028" s="67">
        <f t="shared" si="2347"/>
        <v>4.2099999999999999E-2</v>
      </c>
      <c r="K7028" s="259">
        <f t="shared" si="2350"/>
        <v>2003.2411424999998</v>
      </c>
      <c r="L7028" s="250">
        <f t="shared" si="2338"/>
        <v>-0.01</v>
      </c>
      <c r="M7028" s="19" t="s">
        <v>1260</v>
      </c>
      <c r="O7028" s="32" t="str">
        <f t="shared" si="2351"/>
        <v>G355</v>
      </c>
      <c r="P7028" s="318"/>
      <c r="T7028" s="19" t="s">
        <v>1260</v>
      </c>
    </row>
    <row r="7029" spans="1:20" outlineLevel="2" x14ac:dyDescent="0.25">
      <c r="A7029" t="s">
        <v>561</v>
      </c>
      <c r="B7029" t="str">
        <f t="shared" si="2348"/>
        <v>G355 UGS Regulating Station-4</v>
      </c>
      <c r="C7029" s="32" t="s">
        <v>1245</v>
      </c>
      <c r="E7029" s="27">
        <v>43220</v>
      </c>
      <c r="F7029" s="249">
        <v>570995.1</v>
      </c>
      <c r="G7029" s="67">
        <v>4.2099999999999999E-2</v>
      </c>
      <c r="H7029" s="250">
        <v>2003.25</v>
      </c>
      <c r="I7029" s="249">
        <f t="shared" si="2349"/>
        <v>570995.1</v>
      </c>
      <c r="J7029" s="67">
        <f t="shared" si="2347"/>
        <v>4.2099999999999999E-2</v>
      </c>
      <c r="K7029" s="259">
        <f t="shared" si="2350"/>
        <v>2003.2411424999998</v>
      </c>
      <c r="L7029" s="250">
        <f t="shared" si="2338"/>
        <v>-0.01</v>
      </c>
      <c r="M7029" s="19" t="s">
        <v>1260</v>
      </c>
      <c r="O7029" s="32" t="str">
        <f t="shared" si="2351"/>
        <v>G355</v>
      </c>
      <c r="P7029" s="318"/>
      <c r="T7029" s="19" t="s">
        <v>1260</v>
      </c>
    </row>
    <row r="7030" spans="1:20" outlineLevel="2" x14ac:dyDescent="0.25">
      <c r="A7030" t="s">
        <v>561</v>
      </c>
      <c r="B7030" t="str">
        <f t="shared" si="2348"/>
        <v>G355 UGS Regulating Station-5</v>
      </c>
      <c r="C7030" s="32" t="s">
        <v>1245</v>
      </c>
      <c r="E7030" s="27">
        <v>43251</v>
      </c>
      <c r="F7030" s="249">
        <v>570995.1</v>
      </c>
      <c r="G7030" s="67">
        <v>4.2099999999999999E-2</v>
      </c>
      <c r="H7030" s="250">
        <v>2003.25</v>
      </c>
      <c r="I7030" s="249">
        <f t="shared" si="2349"/>
        <v>570995.1</v>
      </c>
      <c r="J7030" s="67">
        <f t="shared" si="2347"/>
        <v>4.2099999999999999E-2</v>
      </c>
      <c r="K7030" s="259">
        <f t="shared" si="2350"/>
        <v>2003.2411424999998</v>
      </c>
      <c r="L7030" s="250">
        <f t="shared" si="2338"/>
        <v>-0.01</v>
      </c>
      <c r="M7030" s="19" t="s">
        <v>1260</v>
      </c>
      <c r="O7030" s="32" t="str">
        <f t="shared" si="2351"/>
        <v>G355</v>
      </c>
      <c r="P7030" s="318"/>
      <c r="T7030" s="19" t="s">
        <v>1260</v>
      </c>
    </row>
    <row r="7031" spans="1:20" outlineLevel="2" x14ac:dyDescent="0.25">
      <c r="A7031" t="s">
        <v>561</v>
      </c>
      <c r="B7031" t="str">
        <f t="shared" si="2348"/>
        <v>G355 UGS Regulating Station-6</v>
      </c>
      <c r="C7031" s="32" t="s">
        <v>1245</v>
      </c>
      <c r="E7031" s="27">
        <v>43281</v>
      </c>
      <c r="F7031" s="249">
        <v>570995.1</v>
      </c>
      <c r="G7031" s="67">
        <v>4.2099999999999999E-2</v>
      </c>
      <c r="H7031" s="250">
        <v>2003.25</v>
      </c>
      <c r="I7031" s="249">
        <f t="shared" si="2349"/>
        <v>570995.1</v>
      </c>
      <c r="J7031" s="67">
        <f t="shared" si="2347"/>
        <v>4.2099999999999999E-2</v>
      </c>
      <c r="K7031" s="259">
        <f t="shared" si="2350"/>
        <v>2003.2411424999998</v>
      </c>
      <c r="L7031" s="250">
        <f t="shared" si="2338"/>
        <v>-0.01</v>
      </c>
      <c r="M7031" s="19" t="s">
        <v>1260</v>
      </c>
      <c r="O7031" s="32" t="str">
        <f t="shared" si="2351"/>
        <v>G355</v>
      </c>
      <c r="P7031" s="318"/>
      <c r="T7031" s="19" t="s">
        <v>1260</v>
      </c>
    </row>
    <row r="7032" spans="1:20" outlineLevel="2" x14ac:dyDescent="0.25">
      <c r="A7032" t="s">
        <v>561</v>
      </c>
      <c r="B7032" t="str">
        <f t="shared" si="2348"/>
        <v>G355 UGS Regulating Station-7</v>
      </c>
      <c r="C7032" s="32" t="s">
        <v>1245</v>
      </c>
      <c r="E7032" s="27">
        <v>43312</v>
      </c>
      <c r="F7032" s="249">
        <v>570995.1</v>
      </c>
      <c r="G7032" s="67">
        <v>4.2099999999999999E-2</v>
      </c>
      <c r="H7032" s="250">
        <v>2003.25</v>
      </c>
      <c r="I7032" s="249">
        <f t="shared" si="2349"/>
        <v>570995.1</v>
      </c>
      <c r="J7032" s="67">
        <f t="shared" si="2347"/>
        <v>4.2099999999999999E-2</v>
      </c>
      <c r="K7032" s="259">
        <f t="shared" si="2350"/>
        <v>2003.2411424999998</v>
      </c>
      <c r="L7032" s="250">
        <f t="shared" si="2338"/>
        <v>-0.01</v>
      </c>
      <c r="M7032" s="19" t="s">
        <v>1260</v>
      </c>
      <c r="O7032" s="32" t="str">
        <f t="shared" si="2351"/>
        <v>G355</v>
      </c>
      <c r="P7032" s="318"/>
      <c r="T7032" s="19" t="s">
        <v>1260</v>
      </c>
    </row>
    <row r="7033" spans="1:20" outlineLevel="2" x14ac:dyDescent="0.25">
      <c r="A7033" t="s">
        <v>561</v>
      </c>
      <c r="B7033" t="str">
        <f t="shared" si="2348"/>
        <v>G355 UGS Regulating Station-8</v>
      </c>
      <c r="C7033" s="32" t="s">
        <v>1245</v>
      </c>
      <c r="E7033" s="27">
        <v>43343</v>
      </c>
      <c r="F7033" s="249">
        <v>570995.1</v>
      </c>
      <c r="G7033" s="67">
        <v>4.2099999999999999E-2</v>
      </c>
      <c r="H7033" s="250">
        <v>2003.25</v>
      </c>
      <c r="I7033" s="249">
        <f t="shared" si="2349"/>
        <v>570995.1</v>
      </c>
      <c r="J7033" s="67">
        <f t="shared" si="2347"/>
        <v>4.2099999999999999E-2</v>
      </c>
      <c r="K7033" s="259">
        <f t="shared" si="2350"/>
        <v>2003.2411424999998</v>
      </c>
      <c r="L7033" s="250">
        <f t="shared" si="2338"/>
        <v>-0.01</v>
      </c>
      <c r="M7033" s="19" t="s">
        <v>1260</v>
      </c>
      <c r="O7033" s="32" t="str">
        <f t="shared" si="2351"/>
        <v>G355</v>
      </c>
      <c r="P7033" s="318"/>
      <c r="T7033" s="19" t="s">
        <v>1260</v>
      </c>
    </row>
    <row r="7034" spans="1:20" outlineLevel="2" x14ac:dyDescent="0.25">
      <c r="A7034" t="s">
        <v>561</v>
      </c>
      <c r="B7034" t="str">
        <f t="shared" si="2348"/>
        <v>G355 UGS Regulating Station-9</v>
      </c>
      <c r="C7034" s="32" t="s">
        <v>1245</v>
      </c>
      <c r="E7034" s="27">
        <v>43373</v>
      </c>
      <c r="F7034" s="249">
        <v>570995.1</v>
      </c>
      <c r="G7034" s="67">
        <v>4.2099999999999999E-2</v>
      </c>
      <c r="H7034" s="250">
        <v>2003.25</v>
      </c>
      <c r="I7034" s="249">
        <f t="shared" si="2349"/>
        <v>570995.1</v>
      </c>
      <c r="J7034" s="67">
        <f t="shared" si="2347"/>
        <v>4.2099999999999999E-2</v>
      </c>
      <c r="K7034" s="259">
        <f t="shared" si="2350"/>
        <v>2003.2411424999998</v>
      </c>
      <c r="L7034" s="250">
        <f t="shared" si="2338"/>
        <v>-0.01</v>
      </c>
      <c r="M7034" s="19" t="s">
        <v>1260</v>
      </c>
      <c r="O7034" s="32" t="str">
        <f t="shared" si="2351"/>
        <v>G355</v>
      </c>
      <c r="P7034" s="318"/>
      <c r="T7034" s="19" t="s">
        <v>1260</v>
      </c>
    </row>
    <row r="7035" spans="1:20" outlineLevel="2" x14ac:dyDescent="0.25">
      <c r="A7035" t="s">
        <v>561</v>
      </c>
      <c r="B7035" t="str">
        <f t="shared" si="2348"/>
        <v>G355 UGS Regulating Station-10</v>
      </c>
      <c r="C7035" s="32" t="s">
        <v>1245</v>
      </c>
      <c r="E7035" s="27">
        <v>43404</v>
      </c>
      <c r="F7035" s="249">
        <v>570995.1</v>
      </c>
      <c r="G7035" s="67">
        <v>4.2099999999999999E-2</v>
      </c>
      <c r="H7035" s="250">
        <v>2003.25</v>
      </c>
      <c r="I7035" s="249">
        <f t="shared" si="2349"/>
        <v>570995.1</v>
      </c>
      <c r="J7035" s="67">
        <f t="shared" si="2347"/>
        <v>4.2099999999999999E-2</v>
      </c>
      <c r="K7035" s="259">
        <f t="shared" si="2350"/>
        <v>2003.2411424999998</v>
      </c>
      <c r="L7035" s="250">
        <f t="shared" si="2338"/>
        <v>-0.01</v>
      </c>
      <c r="M7035" s="19" t="s">
        <v>1260</v>
      </c>
      <c r="O7035" s="32" t="str">
        <f t="shared" si="2351"/>
        <v>G355</v>
      </c>
      <c r="P7035" s="318"/>
      <c r="T7035" s="19" t="s">
        <v>1260</v>
      </c>
    </row>
    <row r="7036" spans="1:20" outlineLevel="2" x14ac:dyDescent="0.25">
      <c r="A7036" t="s">
        <v>561</v>
      </c>
      <c r="B7036" t="str">
        <f t="shared" si="2348"/>
        <v>G355 UGS Regulating Station-11</v>
      </c>
      <c r="C7036" s="32" t="s">
        <v>1245</v>
      </c>
      <c r="E7036" s="27">
        <v>43434</v>
      </c>
      <c r="F7036" s="249">
        <v>570995.1</v>
      </c>
      <c r="G7036" s="67">
        <v>4.2099999999999999E-2</v>
      </c>
      <c r="H7036" s="250">
        <v>2003.25</v>
      </c>
      <c r="I7036" s="249">
        <f t="shared" si="2349"/>
        <v>570995.1</v>
      </c>
      <c r="J7036" s="67">
        <f t="shared" si="2347"/>
        <v>4.2099999999999999E-2</v>
      </c>
      <c r="K7036" s="259">
        <f t="shared" si="2350"/>
        <v>2003.2411424999998</v>
      </c>
      <c r="L7036" s="250">
        <f t="shared" si="2338"/>
        <v>-0.01</v>
      </c>
      <c r="M7036" s="19" t="s">
        <v>1260</v>
      </c>
      <c r="O7036" s="32" t="str">
        <f t="shared" si="2351"/>
        <v>G355</v>
      </c>
      <c r="P7036" s="318"/>
      <c r="T7036" s="19" t="s">
        <v>1260</v>
      </c>
    </row>
    <row r="7037" spans="1:20" outlineLevel="2" x14ac:dyDescent="0.25">
      <c r="A7037" t="s">
        <v>561</v>
      </c>
      <c r="B7037" t="str">
        <f t="shared" si="2348"/>
        <v>G355 UGS Regulating Station-12</v>
      </c>
      <c r="C7037" s="32" t="s">
        <v>1245</v>
      </c>
      <c r="E7037" s="27">
        <v>43465</v>
      </c>
      <c r="F7037" s="249">
        <v>570995.1</v>
      </c>
      <c r="G7037" s="67">
        <v>4.2099999999999999E-2</v>
      </c>
      <c r="H7037" s="250">
        <v>2003.25</v>
      </c>
      <c r="I7037" s="249">
        <f t="shared" si="2349"/>
        <v>570995.1</v>
      </c>
      <c r="J7037" s="67">
        <f t="shared" si="2347"/>
        <v>4.2099999999999999E-2</v>
      </c>
      <c r="K7037" s="259">
        <f t="shared" si="2350"/>
        <v>2003.2411424999998</v>
      </c>
      <c r="L7037" s="250">
        <f t="shared" si="2338"/>
        <v>-0.01</v>
      </c>
      <c r="M7037" s="19" t="s">
        <v>1260</v>
      </c>
      <c r="O7037" s="32" t="str">
        <f t="shared" si="2351"/>
        <v>G355</v>
      </c>
      <c r="P7037" s="318"/>
      <c r="T7037" s="19" t="s">
        <v>1260</v>
      </c>
    </row>
    <row r="7038" spans="1:20" s="19" customFormat="1" ht="15.75" outlineLevel="1" thickBot="1" x14ac:dyDescent="0.3">
      <c r="A7038" s="28" t="s">
        <v>1164</v>
      </c>
      <c r="C7038" s="20" t="s">
        <v>1240</v>
      </c>
      <c r="E7038" s="104" t="s">
        <v>1266</v>
      </c>
      <c r="F7038" s="29"/>
      <c r="G7038" s="30"/>
      <c r="H7038" s="41">
        <f>SUBTOTAL(9,H7026:H7037)</f>
        <v>24039</v>
      </c>
      <c r="I7038" s="29"/>
      <c r="J7038" s="30">
        <f t="shared" si="2347"/>
        <v>0</v>
      </c>
      <c r="K7038" s="41">
        <f>SUBTOTAL(9,K7026:K7037)</f>
        <v>24038.893709999993</v>
      </c>
      <c r="L7038" s="41">
        <f t="shared" si="2338"/>
        <v>-0.11</v>
      </c>
      <c r="O7038" s="32" t="str">
        <f>LEFT(A7038,5)</f>
        <v xml:space="preserve">G355 </v>
      </c>
      <c r="P7038" s="318">
        <f>-L7038/2</f>
        <v>5.5E-2</v>
      </c>
    </row>
    <row r="7039" spans="1:20" ht="15.75" outlineLevel="2" thickTop="1" x14ac:dyDescent="0.25">
      <c r="A7039" t="s">
        <v>562</v>
      </c>
      <c r="B7039" t="str">
        <f t="shared" ref="B7039:B7050" si="2352">CONCATENATE(A7039,"-",MONTH(E7039))</f>
        <v>G356 UGS Purification Equipment-1</v>
      </c>
      <c r="C7039" s="32" t="s">
        <v>1245</v>
      </c>
      <c r="E7039" s="27">
        <v>43131</v>
      </c>
      <c r="F7039" s="249">
        <v>2671474.79</v>
      </c>
      <c r="G7039" s="67">
        <v>2.7299999999999998E-2</v>
      </c>
      <c r="H7039" s="250">
        <v>6077.61</v>
      </c>
      <c r="I7039" s="249">
        <f t="shared" ref="I7039:I7050" si="2353">VLOOKUP(CONCATENATE(A7039,"-12"),$B$6:$F$7816,5,FALSE)</f>
        <v>2820592.13</v>
      </c>
      <c r="J7039" s="67">
        <f t="shared" si="2347"/>
        <v>2.7299999999999998E-2</v>
      </c>
      <c r="K7039" s="259">
        <f t="shared" ref="K7039:K7050" si="2354">I7039*J7039/12</f>
        <v>6416.8470957499994</v>
      </c>
      <c r="L7039" s="250">
        <f t="shared" si="2338"/>
        <v>339.24</v>
      </c>
      <c r="M7039" s="19" t="s">
        <v>1260</v>
      </c>
      <c r="O7039" s="32" t="str">
        <f t="shared" ref="O7039:O7050" si="2355">LEFT(A7039,4)</f>
        <v>G356</v>
      </c>
      <c r="P7039" s="318"/>
      <c r="T7039" s="19" t="s">
        <v>1260</v>
      </c>
    </row>
    <row r="7040" spans="1:20" outlineLevel="2" x14ac:dyDescent="0.25">
      <c r="A7040" t="s">
        <v>562</v>
      </c>
      <c r="B7040" t="str">
        <f t="shared" si="2352"/>
        <v>G356 UGS Purification Equipment-2</v>
      </c>
      <c r="C7040" s="32" t="s">
        <v>1245</v>
      </c>
      <c r="E7040" s="27">
        <v>43159</v>
      </c>
      <c r="F7040" s="249">
        <v>2680302.81</v>
      </c>
      <c r="G7040" s="67">
        <v>2.7299999999999998E-2</v>
      </c>
      <c r="H7040" s="250">
        <v>6097.69</v>
      </c>
      <c r="I7040" s="249">
        <f t="shared" si="2353"/>
        <v>2820592.13</v>
      </c>
      <c r="J7040" s="67">
        <f t="shared" si="2347"/>
        <v>2.7299999999999998E-2</v>
      </c>
      <c r="K7040" s="259">
        <f t="shared" si="2354"/>
        <v>6416.8470957499994</v>
      </c>
      <c r="L7040" s="250">
        <f t="shared" si="2338"/>
        <v>319.16000000000003</v>
      </c>
      <c r="M7040" s="19" t="s">
        <v>1260</v>
      </c>
      <c r="O7040" s="32" t="str">
        <f t="shared" si="2355"/>
        <v>G356</v>
      </c>
      <c r="P7040" s="318"/>
      <c r="T7040" s="19" t="s">
        <v>1260</v>
      </c>
    </row>
    <row r="7041" spans="1:20" outlineLevel="2" x14ac:dyDescent="0.25">
      <c r="A7041" t="s">
        <v>562</v>
      </c>
      <c r="B7041" t="str">
        <f t="shared" si="2352"/>
        <v>G356 UGS Purification Equipment-3</v>
      </c>
      <c r="C7041" s="32" t="s">
        <v>1245</v>
      </c>
      <c r="E7041" s="27">
        <v>43190</v>
      </c>
      <c r="F7041" s="249">
        <v>2680302.81</v>
      </c>
      <c r="G7041" s="67">
        <v>2.7299999999999998E-2</v>
      </c>
      <c r="H7041" s="250">
        <v>6097.69</v>
      </c>
      <c r="I7041" s="249">
        <f t="shared" si="2353"/>
        <v>2820592.13</v>
      </c>
      <c r="J7041" s="67">
        <f t="shared" si="2347"/>
        <v>2.7299999999999998E-2</v>
      </c>
      <c r="K7041" s="259">
        <f t="shared" si="2354"/>
        <v>6416.8470957499994</v>
      </c>
      <c r="L7041" s="250">
        <f t="shared" si="2338"/>
        <v>319.16000000000003</v>
      </c>
      <c r="M7041" s="19" t="s">
        <v>1260</v>
      </c>
      <c r="O7041" s="32" t="str">
        <f t="shared" si="2355"/>
        <v>G356</v>
      </c>
      <c r="P7041" s="318"/>
      <c r="T7041" s="19" t="s">
        <v>1260</v>
      </c>
    </row>
    <row r="7042" spans="1:20" outlineLevel="2" x14ac:dyDescent="0.25">
      <c r="A7042" t="s">
        <v>562</v>
      </c>
      <c r="B7042" t="str">
        <f t="shared" si="2352"/>
        <v>G356 UGS Purification Equipment-4</v>
      </c>
      <c r="C7042" s="32" t="s">
        <v>1245</v>
      </c>
      <c r="E7042" s="27">
        <v>43220</v>
      </c>
      <c r="F7042" s="249">
        <v>2680115.64</v>
      </c>
      <c r="G7042" s="67">
        <v>2.7299999999999998E-2</v>
      </c>
      <c r="H7042" s="250">
        <v>6097.27</v>
      </c>
      <c r="I7042" s="249">
        <f t="shared" si="2353"/>
        <v>2820592.13</v>
      </c>
      <c r="J7042" s="67">
        <f t="shared" si="2347"/>
        <v>2.7299999999999998E-2</v>
      </c>
      <c r="K7042" s="259">
        <f t="shared" si="2354"/>
        <v>6416.8470957499994</v>
      </c>
      <c r="L7042" s="250">
        <f t="shared" si="2338"/>
        <v>319.58</v>
      </c>
      <c r="M7042" s="19" t="s">
        <v>1260</v>
      </c>
      <c r="O7042" s="32" t="str">
        <f t="shared" si="2355"/>
        <v>G356</v>
      </c>
      <c r="P7042" s="318"/>
      <c r="T7042" s="19" t="s">
        <v>1260</v>
      </c>
    </row>
    <row r="7043" spans="1:20" outlineLevel="2" x14ac:dyDescent="0.25">
      <c r="A7043" t="s">
        <v>562</v>
      </c>
      <c r="B7043" t="str">
        <f t="shared" si="2352"/>
        <v>G356 UGS Purification Equipment-5</v>
      </c>
      <c r="C7043" s="32" t="s">
        <v>1245</v>
      </c>
      <c r="E7043" s="27">
        <v>43251</v>
      </c>
      <c r="F7043" s="249">
        <v>2679928.46</v>
      </c>
      <c r="G7043" s="67">
        <v>2.7299999999999998E-2</v>
      </c>
      <c r="H7043" s="250">
        <v>6096.84</v>
      </c>
      <c r="I7043" s="249">
        <f t="shared" si="2353"/>
        <v>2820592.13</v>
      </c>
      <c r="J7043" s="67">
        <f t="shared" si="2347"/>
        <v>2.7299999999999998E-2</v>
      </c>
      <c r="K7043" s="259">
        <f t="shared" si="2354"/>
        <v>6416.8470957499994</v>
      </c>
      <c r="L7043" s="250">
        <f t="shared" si="2338"/>
        <v>320.01</v>
      </c>
      <c r="M7043" s="19" t="s">
        <v>1260</v>
      </c>
      <c r="O7043" s="32" t="str">
        <f t="shared" si="2355"/>
        <v>G356</v>
      </c>
      <c r="P7043" s="318"/>
      <c r="T7043" s="19" t="s">
        <v>1260</v>
      </c>
    </row>
    <row r="7044" spans="1:20" outlineLevel="2" x14ac:dyDescent="0.25">
      <c r="A7044" t="s">
        <v>562</v>
      </c>
      <c r="B7044" t="str">
        <f t="shared" si="2352"/>
        <v>G356 UGS Purification Equipment-6</v>
      </c>
      <c r="C7044" s="32" t="s">
        <v>1245</v>
      </c>
      <c r="E7044" s="27">
        <v>43281</v>
      </c>
      <c r="F7044" s="249">
        <v>2679928.46</v>
      </c>
      <c r="G7044" s="67">
        <v>2.7299999999999998E-2</v>
      </c>
      <c r="H7044" s="250">
        <v>6096.84</v>
      </c>
      <c r="I7044" s="249">
        <f t="shared" si="2353"/>
        <v>2820592.13</v>
      </c>
      <c r="J7044" s="67">
        <f t="shared" si="2347"/>
        <v>2.7299999999999998E-2</v>
      </c>
      <c r="K7044" s="259">
        <f t="shared" si="2354"/>
        <v>6416.8470957499994</v>
      </c>
      <c r="L7044" s="250">
        <f t="shared" si="2338"/>
        <v>320.01</v>
      </c>
      <c r="M7044" s="19" t="s">
        <v>1260</v>
      </c>
      <c r="O7044" s="32" t="str">
        <f t="shared" si="2355"/>
        <v>G356</v>
      </c>
      <c r="P7044" s="318"/>
      <c r="T7044" s="19" t="s">
        <v>1260</v>
      </c>
    </row>
    <row r="7045" spans="1:20" outlineLevel="2" x14ac:dyDescent="0.25">
      <c r="A7045" t="s">
        <v>562</v>
      </c>
      <c r="B7045" t="str">
        <f t="shared" si="2352"/>
        <v>G356 UGS Purification Equipment-7</v>
      </c>
      <c r="C7045" s="32" t="s">
        <v>1245</v>
      </c>
      <c r="E7045" s="27">
        <v>43312</v>
      </c>
      <c r="F7045" s="249">
        <v>2679928.46</v>
      </c>
      <c r="G7045" s="67">
        <v>2.7299999999999998E-2</v>
      </c>
      <c r="H7045" s="250">
        <v>6096.84</v>
      </c>
      <c r="I7045" s="249">
        <f t="shared" si="2353"/>
        <v>2820592.13</v>
      </c>
      <c r="J7045" s="67">
        <f t="shared" si="2347"/>
        <v>2.7299999999999998E-2</v>
      </c>
      <c r="K7045" s="259">
        <f t="shared" si="2354"/>
        <v>6416.8470957499994</v>
      </c>
      <c r="L7045" s="250">
        <f t="shared" si="2338"/>
        <v>320.01</v>
      </c>
      <c r="M7045" s="19" t="s">
        <v>1260</v>
      </c>
      <c r="O7045" s="32" t="str">
        <f t="shared" si="2355"/>
        <v>G356</v>
      </c>
      <c r="P7045" s="318"/>
      <c r="T7045" s="19" t="s">
        <v>1260</v>
      </c>
    </row>
    <row r="7046" spans="1:20" outlineLevel="2" x14ac:dyDescent="0.25">
      <c r="A7046" t="s">
        <v>562</v>
      </c>
      <c r="B7046" t="str">
        <f t="shared" si="2352"/>
        <v>G356 UGS Purification Equipment-8</v>
      </c>
      <c r="C7046" s="32" t="s">
        <v>1245</v>
      </c>
      <c r="E7046" s="27">
        <v>43343</v>
      </c>
      <c r="F7046" s="249">
        <v>2679928.46</v>
      </c>
      <c r="G7046" s="67">
        <v>2.7299999999999998E-2</v>
      </c>
      <c r="H7046" s="250">
        <v>6096.84</v>
      </c>
      <c r="I7046" s="249">
        <f t="shared" si="2353"/>
        <v>2820592.13</v>
      </c>
      <c r="J7046" s="67">
        <f t="shared" si="2347"/>
        <v>2.7299999999999998E-2</v>
      </c>
      <c r="K7046" s="259">
        <f t="shared" si="2354"/>
        <v>6416.8470957499994</v>
      </c>
      <c r="L7046" s="250">
        <f t="shared" si="2338"/>
        <v>320.01</v>
      </c>
      <c r="M7046" s="19" t="s">
        <v>1260</v>
      </c>
      <c r="O7046" s="32" t="str">
        <f t="shared" si="2355"/>
        <v>G356</v>
      </c>
      <c r="P7046" s="318"/>
      <c r="T7046" s="19" t="s">
        <v>1260</v>
      </c>
    </row>
    <row r="7047" spans="1:20" outlineLevel="2" x14ac:dyDescent="0.25">
      <c r="A7047" t="s">
        <v>562</v>
      </c>
      <c r="B7047" t="str">
        <f t="shared" si="2352"/>
        <v>G356 UGS Purification Equipment-9</v>
      </c>
      <c r="C7047" s="32" t="s">
        <v>1245</v>
      </c>
      <c r="E7047" s="27">
        <v>43373</v>
      </c>
      <c r="F7047" s="249">
        <v>2679928.46</v>
      </c>
      <c r="G7047" s="67">
        <v>2.7299999999999998E-2</v>
      </c>
      <c r="H7047" s="250">
        <v>6096.84</v>
      </c>
      <c r="I7047" s="249">
        <f t="shared" si="2353"/>
        <v>2820592.13</v>
      </c>
      <c r="J7047" s="67">
        <f t="shared" si="2347"/>
        <v>2.7299999999999998E-2</v>
      </c>
      <c r="K7047" s="259">
        <f t="shared" si="2354"/>
        <v>6416.8470957499994</v>
      </c>
      <c r="L7047" s="250">
        <f t="shared" si="2338"/>
        <v>320.01</v>
      </c>
      <c r="M7047" s="19" t="s">
        <v>1260</v>
      </c>
      <c r="O7047" s="32" t="str">
        <f t="shared" si="2355"/>
        <v>G356</v>
      </c>
      <c r="P7047" s="318"/>
      <c r="T7047" s="19" t="s">
        <v>1260</v>
      </c>
    </row>
    <row r="7048" spans="1:20" outlineLevel="2" x14ac:dyDescent="0.25">
      <c r="A7048" t="s">
        <v>562</v>
      </c>
      <c r="B7048" t="str">
        <f t="shared" si="2352"/>
        <v>G356 UGS Purification Equipment-10</v>
      </c>
      <c r="C7048" s="32" t="s">
        <v>1245</v>
      </c>
      <c r="E7048" s="27">
        <v>43404</v>
      </c>
      <c r="F7048" s="249">
        <v>2746649.04</v>
      </c>
      <c r="G7048" s="67">
        <v>2.7299999999999998E-2</v>
      </c>
      <c r="H7048" s="250">
        <v>6248.62</v>
      </c>
      <c r="I7048" s="249">
        <f t="shared" si="2353"/>
        <v>2820592.13</v>
      </c>
      <c r="J7048" s="67">
        <f t="shared" si="2347"/>
        <v>2.7299999999999998E-2</v>
      </c>
      <c r="K7048" s="259">
        <f t="shared" si="2354"/>
        <v>6416.8470957499994</v>
      </c>
      <c r="L7048" s="250">
        <f t="shared" si="2338"/>
        <v>168.23</v>
      </c>
      <c r="M7048" s="19" t="s">
        <v>1260</v>
      </c>
      <c r="O7048" s="32" t="str">
        <f t="shared" si="2355"/>
        <v>G356</v>
      </c>
      <c r="P7048" s="318"/>
      <c r="T7048" s="19" t="s">
        <v>1260</v>
      </c>
    </row>
    <row r="7049" spans="1:20" outlineLevel="2" x14ac:dyDescent="0.25">
      <c r="A7049" t="s">
        <v>562</v>
      </c>
      <c r="B7049" t="str">
        <f t="shared" si="2352"/>
        <v>G356 UGS Purification Equipment-11</v>
      </c>
      <c r="C7049" s="32" t="s">
        <v>1245</v>
      </c>
      <c r="E7049" s="27">
        <v>43434</v>
      </c>
      <c r="F7049" s="249">
        <v>2814560.29</v>
      </c>
      <c r="G7049" s="67">
        <v>2.7299999999999998E-2</v>
      </c>
      <c r="H7049" s="250">
        <v>6403.12</v>
      </c>
      <c r="I7049" s="249">
        <f t="shared" si="2353"/>
        <v>2820592.13</v>
      </c>
      <c r="J7049" s="67">
        <f t="shared" si="2347"/>
        <v>2.7299999999999998E-2</v>
      </c>
      <c r="K7049" s="259">
        <f t="shared" si="2354"/>
        <v>6416.8470957499994</v>
      </c>
      <c r="L7049" s="250">
        <f t="shared" si="2338"/>
        <v>13.73</v>
      </c>
      <c r="M7049" s="19" t="s">
        <v>1260</v>
      </c>
      <c r="O7049" s="32" t="str">
        <f t="shared" si="2355"/>
        <v>G356</v>
      </c>
      <c r="P7049" s="318"/>
      <c r="T7049" s="19" t="s">
        <v>1260</v>
      </c>
    </row>
    <row r="7050" spans="1:20" outlineLevel="2" x14ac:dyDescent="0.25">
      <c r="A7050" t="s">
        <v>562</v>
      </c>
      <c r="B7050" t="str">
        <f t="shared" si="2352"/>
        <v>G356 UGS Purification Equipment-12</v>
      </c>
      <c r="C7050" s="32" t="s">
        <v>1245</v>
      </c>
      <c r="E7050" s="27">
        <v>43465</v>
      </c>
      <c r="F7050" s="249">
        <v>2820592.13</v>
      </c>
      <c r="G7050" s="67">
        <v>2.7299999999999998E-2</v>
      </c>
      <c r="H7050" s="250">
        <v>6416.84</v>
      </c>
      <c r="I7050" s="249">
        <f t="shared" si="2353"/>
        <v>2820592.13</v>
      </c>
      <c r="J7050" s="67">
        <f t="shared" si="2347"/>
        <v>2.7299999999999998E-2</v>
      </c>
      <c r="K7050" s="259">
        <f t="shared" si="2354"/>
        <v>6416.8470957499994</v>
      </c>
      <c r="L7050" s="250">
        <f t="shared" si="2338"/>
        <v>0.01</v>
      </c>
      <c r="M7050" s="19" t="s">
        <v>1260</v>
      </c>
      <c r="O7050" s="32" t="str">
        <f t="shared" si="2355"/>
        <v>G356</v>
      </c>
      <c r="P7050" s="318"/>
      <c r="T7050" s="19" t="s">
        <v>1260</v>
      </c>
    </row>
    <row r="7051" spans="1:20" s="19" customFormat="1" ht="15.75" outlineLevel="1" thickBot="1" x14ac:dyDescent="0.3">
      <c r="A7051" s="28" t="s">
        <v>1165</v>
      </c>
      <c r="C7051" s="20" t="s">
        <v>1240</v>
      </c>
      <c r="E7051" s="104" t="s">
        <v>1266</v>
      </c>
      <c r="F7051" s="29"/>
      <c r="G7051" s="30"/>
      <c r="H7051" s="41">
        <f>SUBTOTAL(9,H7039:H7050)</f>
        <v>73923.039999999994</v>
      </c>
      <c r="I7051" s="29"/>
      <c r="J7051" s="30">
        <f t="shared" si="2347"/>
        <v>0</v>
      </c>
      <c r="K7051" s="41">
        <f>SUBTOTAL(9,K7039:K7050)</f>
        <v>77002.165148999979</v>
      </c>
      <c r="L7051" s="41">
        <f t="shared" si="2338"/>
        <v>3079.13</v>
      </c>
      <c r="O7051" s="32" t="str">
        <f>LEFT(A7051,5)</f>
        <v xml:space="preserve">G356 </v>
      </c>
      <c r="P7051" s="318">
        <f>-L7051/2</f>
        <v>-1539.5650000000001</v>
      </c>
    </row>
    <row r="7052" spans="1:20" ht="15.75" outlineLevel="2" thickTop="1" x14ac:dyDescent="0.25">
      <c r="A7052" t="s">
        <v>563</v>
      </c>
      <c r="B7052" t="str">
        <f t="shared" ref="B7052:B7063" si="2356">CONCATENATE(A7052,"-",MONTH(E7052))</f>
        <v>G357 UGS Other Equipment-1</v>
      </c>
      <c r="C7052" s="32" t="s">
        <v>1245</v>
      </c>
      <c r="E7052" s="27">
        <v>43131</v>
      </c>
      <c r="F7052" s="249">
        <v>405791.83</v>
      </c>
      <c r="G7052" s="67">
        <v>5.2400000000000002E-2</v>
      </c>
      <c r="H7052" s="250">
        <v>1771.96</v>
      </c>
      <c r="I7052" s="249">
        <f t="shared" ref="I7052:I7063" si="2357">VLOOKUP(CONCATENATE(A7052,"-12"),$B$6:$F$7816,5,FALSE)</f>
        <v>422114.09</v>
      </c>
      <c r="J7052" s="67">
        <f t="shared" si="2347"/>
        <v>5.2400000000000002E-2</v>
      </c>
      <c r="K7052" s="259">
        <f t="shared" ref="K7052:K7063" si="2358">I7052*J7052/12</f>
        <v>1843.2315263333337</v>
      </c>
      <c r="L7052" s="250">
        <f t="shared" si="2338"/>
        <v>71.27</v>
      </c>
      <c r="M7052" s="19" t="s">
        <v>1260</v>
      </c>
      <c r="O7052" s="32" t="str">
        <f t="shared" ref="O7052:O7063" si="2359">LEFT(A7052,4)</f>
        <v>G357</v>
      </c>
      <c r="P7052" s="318"/>
      <c r="T7052" s="19" t="s">
        <v>1260</v>
      </c>
    </row>
    <row r="7053" spans="1:20" outlineLevel="2" x14ac:dyDescent="0.25">
      <c r="A7053" t="s">
        <v>563</v>
      </c>
      <c r="B7053" t="str">
        <f t="shared" si="2356"/>
        <v>G357 UGS Other Equipment-2</v>
      </c>
      <c r="C7053" s="32" t="s">
        <v>1245</v>
      </c>
      <c r="E7053" s="27">
        <v>43159</v>
      </c>
      <c r="F7053" s="249">
        <v>405791.83</v>
      </c>
      <c r="G7053" s="67">
        <v>5.2400000000000002E-2</v>
      </c>
      <c r="H7053" s="250">
        <v>1771.96</v>
      </c>
      <c r="I7053" s="249">
        <f t="shared" si="2357"/>
        <v>422114.09</v>
      </c>
      <c r="J7053" s="67">
        <f t="shared" si="2347"/>
        <v>5.2400000000000002E-2</v>
      </c>
      <c r="K7053" s="259">
        <f t="shared" si="2358"/>
        <v>1843.2315263333337</v>
      </c>
      <c r="L7053" s="250">
        <f t="shared" si="2338"/>
        <v>71.27</v>
      </c>
      <c r="M7053" s="19" t="s">
        <v>1260</v>
      </c>
      <c r="O7053" s="32" t="str">
        <f t="shared" si="2359"/>
        <v>G357</v>
      </c>
      <c r="P7053" s="318"/>
      <c r="T7053" s="19" t="s">
        <v>1260</v>
      </c>
    </row>
    <row r="7054" spans="1:20" outlineLevel="2" x14ac:dyDescent="0.25">
      <c r="A7054" t="s">
        <v>563</v>
      </c>
      <c r="B7054" t="str">
        <f t="shared" si="2356"/>
        <v>G357 UGS Other Equipment-3</v>
      </c>
      <c r="C7054" s="32" t="s">
        <v>1245</v>
      </c>
      <c r="E7054" s="27">
        <v>43190</v>
      </c>
      <c r="F7054" s="249">
        <v>405791.83</v>
      </c>
      <c r="G7054" s="67">
        <v>5.2400000000000002E-2</v>
      </c>
      <c r="H7054" s="250">
        <v>1771.96</v>
      </c>
      <c r="I7054" s="249">
        <f t="shared" si="2357"/>
        <v>422114.09</v>
      </c>
      <c r="J7054" s="67">
        <f t="shared" si="2347"/>
        <v>5.2400000000000002E-2</v>
      </c>
      <c r="K7054" s="259">
        <f t="shared" si="2358"/>
        <v>1843.2315263333337</v>
      </c>
      <c r="L7054" s="250">
        <f t="shared" si="2338"/>
        <v>71.27</v>
      </c>
      <c r="M7054" s="19" t="s">
        <v>1260</v>
      </c>
      <c r="O7054" s="32" t="str">
        <f t="shared" si="2359"/>
        <v>G357</v>
      </c>
      <c r="P7054" s="318"/>
      <c r="T7054" s="19" t="s">
        <v>1260</v>
      </c>
    </row>
    <row r="7055" spans="1:20" outlineLevel="2" x14ac:dyDescent="0.25">
      <c r="A7055" t="s">
        <v>563</v>
      </c>
      <c r="B7055" t="str">
        <f t="shared" si="2356"/>
        <v>G357 UGS Other Equipment-4</v>
      </c>
      <c r="C7055" s="32" t="s">
        <v>1245</v>
      </c>
      <c r="E7055" s="27">
        <v>43220</v>
      </c>
      <c r="F7055" s="249">
        <v>405791.83</v>
      </c>
      <c r="G7055" s="67">
        <v>5.2400000000000002E-2</v>
      </c>
      <c r="H7055" s="250">
        <v>1771.96</v>
      </c>
      <c r="I7055" s="249">
        <f t="shared" si="2357"/>
        <v>422114.09</v>
      </c>
      <c r="J7055" s="67">
        <f t="shared" si="2347"/>
        <v>5.2400000000000002E-2</v>
      </c>
      <c r="K7055" s="259">
        <f t="shared" si="2358"/>
        <v>1843.2315263333337</v>
      </c>
      <c r="L7055" s="250">
        <f t="shared" si="2338"/>
        <v>71.27</v>
      </c>
      <c r="M7055" s="19" t="s">
        <v>1260</v>
      </c>
      <c r="O7055" s="32" t="str">
        <f t="shared" si="2359"/>
        <v>G357</v>
      </c>
      <c r="P7055" s="318"/>
      <c r="T7055" s="19" t="s">
        <v>1260</v>
      </c>
    </row>
    <row r="7056" spans="1:20" outlineLevel="2" x14ac:dyDescent="0.25">
      <c r="A7056" t="s">
        <v>563</v>
      </c>
      <c r="B7056" t="str">
        <f t="shared" si="2356"/>
        <v>G357 UGS Other Equipment-5</v>
      </c>
      <c r="C7056" s="32" t="s">
        <v>1245</v>
      </c>
      <c r="E7056" s="27">
        <v>43251</v>
      </c>
      <c r="F7056" s="249">
        <v>405791.83</v>
      </c>
      <c r="G7056" s="67">
        <v>5.2400000000000002E-2</v>
      </c>
      <c r="H7056" s="250">
        <v>1771.96</v>
      </c>
      <c r="I7056" s="249">
        <f t="shared" si="2357"/>
        <v>422114.09</v>
      </c>
      <c r="J7056" s="67">
        <f t="shared" si="2347"/>
        <v>5.2400000000000002E-2</v>
      </c>
      <c r="K7056" s="259">
        <f t="shared" si="2358"/>
        <v>1843.2315263333337</v>
      </c>
      <c r="L7056" s="250">
        <f t="shared" si="2338"/>
        <v>71.27</v>
      </c>
      <c r="M7056" s="19" t="s">
        <v>1260</v>
      </c>
      <c r="O7056" s="32" t="str">
        <f t="shared" si="2359"/>
        <v>G357</v>
      </c>
      <c r="P7056" s="318"/>
      <c r="T7056" s="19" t="s">
        <v>1260</v>
      </c>
    </row>
    <row r="7057" spans="1:20" outlineLevel="2" x14ac:dyDescent="0.25">
      <c r="A7057" t="s">
        <v>563</v>
      </c>
      <c r="B7057" t="str">
        <f t="shared" si="2356"/>
        <v>G357 UGS Other Equipment-6</v>
      </c>
      <c r="C7057" s="32" t="s">
        <v>1245</v>
      </c>
      <c r="E7057" s="27">
        <v>43281</v>
      </c>
      <c r="F7057" s="249">
        <v>411059.8</v>
      </c>
      <c r="G7057" s="67">
        <v>5.2400000000000002E-2</v>
      </c>
      <c r="H7057" s="250">
        <v>1794.96</v>
      </c>
      <c r="I7057" s="249">
        <f t="shared" si="2357"/>
        <v>422114.09</v>
      </c>
      <c r="J7057" s="67">
        <f t="shared" si="2347"/>
        <v>5.2400000000000002E-2</v>
      </c>
      <c r="K7057" s="259">
        <f t="shared" si="2358"/>
        <v>1843.2315263333337</v>
      </c>
      <c r="L7057" s="250">
        <f t="shared" si="2338"/>
        <v>48.27</v>
      </c>
      <c r="M7057" s="19" t="s">
        <v>1260</v>
      </c>
      <c r="O7057" s="32" t="str">
        <f t="shared" si="2359"/>
        <v>G357</v>
      </c>
      <c r="P7057" s="318"/>
      <c r="T7057" s="19" t="s">
        <v>1260</v>
      </c>
    </row>
    <row r="7058" spans="1:20" outlineLevel="2" x14ac:dyDescent="0.25">
      <c r="A7058" t="s">
        <v>563</v>
      </c>
      <c r="B7058" t="str">
        <f t="shared" si="2356"/>
        <v>G357 UGS Other Equipment-7</v>
      </c>
      <c r="C7058" s="32" t="s">
        <v>1245</v>
      </c>
      <c r="E7058" s="27">
        <v>43312</v>
      </c>
      <c r="F7058" s="249">
        <v>416327.76</v>
      </c>
      <c r="G7058" s="67">
        <v>5.2400000000000002E-2</v>
      </c>
      <c r="H7058" s="250">
        <v>1817.96</v>
      </c>
      <c r="I7058" s="249">
        <f t="shared" si="2357"/>
        <v>422114.09</v>
      </c>
      <c r="J7058" s="67">
        <f t="shared" si="2347"/>
        <v>5.2400000000000002E-2</v>
      </c>
      <c r="K7058" s="259">
        <f t="shared" si="2358"/>
        <v>1843.2315263333337</v>
      </c>
      <c r="L7058" s="250">
        <f t="shared" si="2338"/>
        <v>25.27</v>
      </c>
      <c r="M7058" s="19" t="s">
        <v>1260</v>
      </c>
      <c r="O7058" s="32" t="str">
        <f t="shared" si="2359"/>
        <v>G357</v>
      </c>
      <c r="P7058" s="318"/>
      <c r="T7058" s="19" t="s">
        <v>1260</v>
      </c>
    </row>
    <row r="7059" spans="1:20" outlineLevel="2" x14ac:dyDescent="0.25">
      <c r="A7059" t="s">
        <v>563</v>
      </c>
      <c r="B7059" t="str">
        <f t="shared" si="2356"/>
        <v>G357 UGS Other Equipment-8</v>
      </c>
      <c r="C7059" s="32" t="s">
        <v>1245</v>
      </c>
      <c r="E7059" s="27">
        <v>43343</v>
      </c>
      <c r="F7059" s="249">
        <v>416327.76</v>
      </c>
      <c r="G7059" s="67">
        <v>5.2400000000000002E-2</v>
      </c>
      <c r="H7059" s="250">
        <v>1817.96</v>
      </c>
      <c r="I7059" s="249">
        <f t="shared" si="2357"/>
        <v>422114.09</v>
      </c>
      <c r="J7059" s="67">
        <f t="shared" si="2347"/>
        <v>5.2400000000000002E-2</v>
      </c>
      <c r="K7059" s="259">
        <f t="shared" si="2358"/>
        <v>1843.2315263333337</v>
      </c>
      <c r="L7059" s="250">
        <f t="shared" si="2338"/>
        <v>25.27</v>
      </c>
      <c r="M7059" s="19" t="s">
        <v>1260</v>
      </c>
      <c r="O7059" s="32" t="str">
        <f t="shared" si="2359"/>
        <v>G357</v>
      </c>
      <c r="P7059" s="318"/>
      <c r="T7059" s="19" t="s">
        <v>1260</v>
      </c>
    </row>
    <row r="7060" spans="1:20" outlineLevel="2" x14ac:dyDescent="0.25">
      <c r="A7060" t="s">
        <v>563</v>
      </c>
      <c r="B7060" t="str">
        <f t="shared" si="2356"/>
        <v>G357 UGS Other Equipment-9</v>
      </c>
      <c r="C7060" s="32" t="s">
        <v>1245</v>
      </c>
      <c r="E7060" s="27">
        <v>43373</v>
      </c>
      <c r="F7060" s="249">
        <v>401954.92</v>
      </c>
      <c r="G7060" s="67">
        <v>5.2400000000000002E-2</v>
      </c>
      <c r="H7060" s="250">
        <v>1755.2</v>
      </c>
      <c r="I7060" s="249">
        <f t="shared" si="2357"/>
        <v>422114.09</v>
      </c>
      <c r="J7060" s="67">
        <f t="shared" si="2347"/>
        <v>5.2400000000000002E-2</v>
      </c>
      <c r="K7060" s="259">
        <f t="shared" si="2358"/>
        <v>1843.2315263333337</v>
      </c>
      <c r="L7060" s="250">
        <f t="shared" ref="L7060:L7123" si="2360">ROUND(K7060-H7060,2)</f>
        <v>88.03</v>
      </c>
      <c r="M7060" s="19" t="s">
        <v>1260</v>
      </c>
      <c r="O7060" s="32" t="str">
        <f t="shared" si="2359"/>
        <v>G357</v>
      </c>
      <c r="P7060" s="318"/>
      <c r="T7060" s="19" t="s">
        <v>1260</v>
      </c>
    </row>
    <row r="7061" spans="1:20" outlineLevel="2" x14ac:dyDescent="0.25">
      <c r="A7061" t="s">
        <v>563</v>
      </c>
      <c r="B7061" t="str">
        <f t="shared" si="2356"/>
        <v>G357 UGS Other Equipment-10</v>
      </c>
      <c r="C7061" s="32" t="s">
        <v>1245</v>
      </c>
      <c r="E7061" s="27">
        <v>43404</v>
      </c>
      <c r="F7061" s="249">
        <v>404848.08</v>
      </c>
      <c r="G7061" s="67">
        <v>5.2400000000000002E-2</v>
      </c>
      <c r="H7061" s="250">
        <v>1767.84</v>
      </c>
      <c r="I7061" s="249">
        <f t="shared" si="2357"/>
        <v>422114.09</v>
      </c>
      <c r="J7061" s="67">
        <f t="shared" si="2347"/>
        <v>5.2400000000000002E-2</v>
      </c>
      <c r="K7061" s="259">
        <f t="shared" si="2358"/>
        <v>1843.2315263333337</v>
      </c>
      <c r="L7061" s="250">
        <f t="shared" si="2360"/>
        <v>75.39</v>
      </c>
      <c r="M7061" s="19" t="s">
        <v>1260</v>
      </c>
      <c r="O7061" s="32" t="str">
        <f t="shared" si="2359"/>
        <v>G357</v>
      </c>
      <c r="P7061" s="318"/>
      <c r="T7061" s="19" t="s">
        <v>1260</v>
      </c>
    </row>
    <row r="7062" spans="1:20" outlineLevel="2" x14ac:dyDescent="0.25">
      <c r="A7062" t="s">
        <v>563</v>
      </c>
      <c r="B7062" t="str">
        <f t="shared" si="2356"/>
        <v>G357 UGS Other Equipment-11</v>
      </c>
      <c r="C7062" s="32" t="s">
        <v>1245</v>
      </c>
      <c r="E7062" s="27">
        <v>43434</v>
      </c>
      <c r="F7062" s="249">
        <v>422114.09</v>
      </c>
      <c r="G7062" s="67">
        <v>5.2400000000000002E-2</v>
      </c>
      <c r="H7062" s="250">
        <v>1843.23</v>
      </c>
      <c r="I7062" s="249">
        <f t="shared" si="2357"/>
        <v>422114.09</v>
      </c>
      <c r="J7062" s="67">
        <f t="shared" si="2347"/>
        <v>5.2400000000000002E-2</v>
      </c>
      <c r="K7062" s="259">
        <f t="shared" si="2358"/>
        <v>1843.2315263333337</v>
      </c>
      <c r="L7062" s="250">
        <f t="shared" si="2360"/>
        <v>0</v>
      </c>
      <c r="M7062" s="19" t="s">
        <v>1260</v>
      </c>
      <c r="O7062" s="32" t="str">
        <f t="shared" si="2359"/>
        <v>G357</v>
      </c>
      <c r="P7062" s="318"/>
      <c r="T7062" s="19" t="s">
        <v>1260</v>
      </c>
    </row>
    <row r="7063" spans="1:20" outlineLevel="2" x14ac:dyDescent="0.25">
      <c r="A7063" t="s">
        <v>563</v>
      </c>
      <c r="B7063" t="str">
        <f t="shared" si="2356"/>
        <v>G357 UGS Other Equipment-12</v>
      </c>
      <c r="C7063" s="32" t="s">
        <v>1245</v>
      </c>
      <c r="E7063" s="27">
        <v>43465</v>
      </c>
      <c r="F7063" s="249">
        <v>422114.09</v>
      </c>
      <c r="G7063" s="67">
        <v>5.2400000000000002E-2</v>
      </c>
      <c r="H7063" s="250">
        <v>1843.23</v>
      </c>
      <c r="I7063" s="249">
        <f t="shared" si="2357"/>
        <v>422114.09</v>
      </c>
      <c r="J7063" s="67">
        <f t="shared" si="2347"/>
        <v>5.2400000000000002E-2</v>
      </c>
      <c r="K7063" s="259">
        <f t="shared" si="2358"/>
        <v>1843.2315263333337</v>
      </c>
      <c r="L7063" s="250">
        <f t="shared" si="2360"/>
        <v>0</v>
      </c>
      <c r="M7063" s="19" t="s">
        <v>1260</v>
      </c>
      <c r="O7063" s="32" t="str">
        <f t="shared" si="2359"/>
        <v>G357</v>
      </c>
      <c r="P7063" s="318"/>
      <c r="T7063" s="19" t="s">
        <v>1260</v>
      </c>
    </row>
    <row r="7064" spans="1:20" s="19" customFormat="1" ht="15.75" outlineLevel="1" thickBot="1" x14ac:dyDescent="0.3">
      <c r="A7064" s="28" t="s">
        <v>1166</v>
      </c>
      <c r="C7064" s="20" t="s">
        <v>1240</v>
      </c>
      <c r="E7064" s="104" t="s">
        <v>1266</v>
      </c>
      <c r="F7064" s="29"/>
      <c r="G7064" s="30"/>
      <c r="H7064" s="41">
        <f>SUBTOTAL(9,H7052:H7063)</f>
        <v>21500.179999999997</v>
      </c>
      <c r="I7064" s="29"/>
      <c r="J7064" s="30">
        <f t="shared" si="2347"/>
        <v>0</v>
      </c>
      <c r="K7064" s="41">
        <f>SUBTOTAL(9,K7052:K7063)</f>
        <v>22118.778316</v>
      </c>
      <c r="L7064" s="41">
        <f t="shared" si="2360"/>
        <v>618.6</v>
      </c>
      <c r="O7064" s="32" t="str">
        <f>LEFT(A7064,5)</f>
        <v xml:space="preserve">G357 </v>
      </c>
      <c r="P7064" s="318">
        <f>-L7064/2</f>
        <v>-309.3</v>
      </c>
    </row>
    <row r="7065" spans="1:20" ht="15.75" outlineLevel="2" thickTop="1" x14ac:dyDescent="0.25">
      <c r="A7065" t="s">
        <v>564</v>
      </c>
      <c r="B7065" t="str">
        <f t="shared" ref="B7065:B7076" si="2361">CONCATENATE(A7065,"-",MONTH(E7065))</f>
        <v>G361 OSP Structures &amp; Improvements-1</v>
      </c>
      <c r="C7065" s="32" t="s">
        <v>1245</v>
      </c>
      <c r="E7065" s="27">
        <v>43131</v>
      </c>
      <c r="F7065" s="249">
        <v>4155602.12</v>
      </c>
      <c r="G7065" s="67">
        <v>2.5000000000000001E-2</v>
      </c>
      <c r="H7065" s="250">
        <v>8657.5</v>
      </c>
      <c r="I7065" s="249">
        <f t="shared" ref="I7065:I7076" si="2362">VLOOKUP(CONCATENATE(A7065,"-12"),$B$6:$F$7816,5,FALSE)</f>
        <v>4155602.12</v>
      </c>
      <c r="J7065" s="67">
        <f t="shared" si="2347"/>
        <v>2.5000000000000001E-2</v>
      </c>
      <c r="K7065" s="259">
        <f t="shared" ref="K7065:K7076" si="2363">I7065*J7065/12</f>
        <v>8657.5044166666685</v>
      </c>
      <c r="L7065" s="250">
        <f t="shared" si="2360"/>
        <v>0</v>
      </c>
      <c r="M7065" s="19" t="s">
        <v>1260</v>
      </c>
      <c r="O7065" s="32" t="str">
        <f t="shared" ref="O7065:O7076" si="2364">LEFT(A7065,4)</f>
        <v>G361</v>
      </c>
      <c r="P7065" s="318"/>
      <c r="T7065" s="19" t="s">
        <v>1260</v>
      </c>
    </row>
    <row r="7066" spans="1:20" outlineLevel="2" x14ac:dyDescent="0.25">
      <c r="A7066" t="s">
        <v>564</v>
      </c>
      <c r="B7066" t="str">
        <f t="shared" si="2361"/>
        <v>G361 OSP Structures &amp; Improvements-2</v>
      </c>
      <c r="C7066" s="32" t="s">
        <v>1245</v>
      </c>
      <c r="E7066" s="27">
        <v>43159</v>
      </c>
      <c r="F7066" s="249">
        <v>4155602.12</v>
      </c>
      <c r="G7066" s="67">
        <v>2.5000000000000001E-2</v>
      </c>
      <c r="H7066" s="250">
        <v>8657.5</v>
      </c>
      <c r="I7066" s="249">
        <f t="shared" si="2362"/>
        <v>4155602.12</v>
      </c>
      <c r="J7066" s="67">
        <f t="shared" si="2347"/>
        <v>2.5000000000000001E-2</v>
      </c>
      <c r="K7066" s="259">
        <f t="shared" si="2363"/>
        <v>8657.5044166666685</v>
      </c>
      <c r="L7066" s="250">
        <f t="shared" si="2360"/>
        <v>0</v>
      </c>
      <c r="M7066" s="19" t="s">
        <v>1260</v>
      </c>
      <c r="O7066" s="32" t="str">
        <f t="shared" si="2364"/>
        <v>G361</v>
      </c>
      <c r="P7066" s="318"/>
      <c r="T7066" s="19" t="s">
        <v>1260</v>
      </c>
    </row>
    <row r="7067" spans="1:20" outlineLevel="2" x14ac:dyDescent="0.25">
      <c r="A7067" t="s">
        <v>564</v>
      </c>
      <c r="B7067" t="str">
        <f t="shared" si="2361"/>
        <v>G361 OSP Structures &amp; Improvements-3</v>
      </c>
      <c r="C7067" s="32" t="s">
        <v>1245</v>
      </c>
      <c r="E7067" s="27">
        <v>43190</v>
      </c>
      <c r="F7067" s="249">
        <v>4155602.12</v>
      </c>
      <c r="G7067" s="67">
        <v>2.5000000000000001E-2</v>
      </c>
      <c r="H7067" s="250">
        <v>8657.5</v>
      </c>
      <c r="I7067" s="249">
        <f t="shared" si="2362"/>
        <v>4155602.12</v>
      </c>
      <c r="J7067" s="67">
        <f t="shared" si="2347"/>
        <v>2.5000000000000001E-2</v>
      </c>
      <c r="K7067" s="259">
        <f t="shared" si="2363"/>
        <v>8657.5044166666685</v>
      </c>
      <c r="L7067" s="250">
        <f t="shared" si="2360"/>
        <v>0</v>
      </c>
      <c r="M7067" s="19" t="s">
        <v>1260</v>
      </c>
      <c r="O7067" s="32" t="str">
        <f t="shared" si="2364"/>
        <v>G361</v>
      </c>
      <c r="P7067" s="318"/>
      <c r="T7067" s="19" t="s">
        <v>1260</v>
      </c>
    </row>
    <row r="7068" spans="1:20" outlineLevel="2" x14ac:dyDescent="0.25">
      <c r="A7068" t="s">
        <v>564</v>
      </c>
      <c r="B7068" t="str">
        <f t="shared" si="2361"/>
        <v>G361 OSP Structures &amp; Improvements-4</v>
      </c>
      <c r="C7068" s="32" t="s">
        <v>1245</v>
      </c>
      <c r="E7068" s="27">
        <v>43220</v>
      </c>
      <c r="F7068" s="249">
        <v>4155602.12</v>
      </c>
      <c r="G7068" s="67">
        <v>2.5000000000000001E-2</v>
      </c>
      <c r="H7068" s="250">
        <v>8657.5</v>
      </c>
      <c r="I7068" s="249">
        <f t="shared" si="2362"/>
        <v>4155602.12</v>
      </c>
      <c r="J7068" s="67">
        <f t="shared" si="2347"/>
        <v>2.5000000000000001E-2</v>
      </c>
      <c r="K7068" s="259">
        <f t="shared" si="2363"/>
        <v>8657.5044166666685</v>
      </c>
      <c r="L7068" s="250">
        <f t="shared" si="2360"/>
        <v>0</v>
      </c>
      <c r="M7068" s="19" t="s">
        <v>1260</v>
      </c>
      <c r="O7068" s="32" t="str">
        <f t="shared" si="2364"/>
        <v>G361</v>
      </c>
      <c r="P7068" s="318"/>
      <c r="T7068" s="19" t="s">
        <v>1260</v>
      </c>
    </row>
    <row r="7069" spans="1:20" outlineLevel="2" x14ac:dyDescent="0.25">
      <c r="A7069" t="s">
        <v>564</v>
      </c>
      <c r="B7069" t="str">
        <f t="shared" si="2361"/>
        <v>G361 OSP Structures &amp; Improvements-5</v>
      </c>
      <c r="C7069" s="32" t="s">
        <v>1245</v>
      </c>
      <c r="E7069" s="27">
        <v>43251</v>
      </c>
      <c r="F7069" s="249">
        <v>4155602.12</v>
      </c>
      <c r="G7069" s="67">
        <v>2.5000000000000001E-2</v>
      </c>
      <c r="H7069" s="250">
        <v>8657.5</v>
      </c>
      <c r="I7069" s="249">
        <f t="shared" si="2362"/>
        <v>4155602.12</v>
      </c>
      <c r="J7069" s="67">
        <f t="shared" si="2347"/>
        <v>2.5000000000000001E-2</v>
      </c>
      <c r="K7069" s="259">
        <f t="shared" si="2363"/>
        <v>8657.5044166666685</v>
      </c>
      <c r="L7069" s="250">
        <f t="shared" si="2360"/>
        <v>0</v>
      </c>
      <c r="M7069" s="19" t="s">
        <v>1260</v>
      </c>
      <c r="O7069" s="32" t="str">
        <f t="shared" si="2364"/>
        <v>G361</v>
      </c>
      <c r="P7069" s="318"/>
      <c r="T7069" s="19" t="s">
        <v>1260</v>
      </c>
    </row>
    <row r="7070" spans="1:20" outlineLevel="2" x14ac:dyDescent="0.25">
      <c r="A7070" t="s">
        <v>564</v>
      </c>
      <c r="B7070" t="str">
        <f t="shared" si="2361"/>
        <v>G361 OSP Structures &amp; Improvements-6</v>
      </c>
      <c r="C7070" s="32" t="s">
        <v>1245</v>
      </c>
      <c r="E7070" s="27">
        <v>43281</v>
      </c>
      <c r="F7070" s="249">
        <v>4155602.12</v>
      </c>
      <c r="G7070" s="67">
        <v>2.5000000000000001E-2</v>
      </c>
      <c r="H7070" s="250">
        <v>8657.5</v>
      </c>
      <c r="I7070" s="249">
        <f t="shared" si="2362"/>
        <v>4155602.12</v>
      </c>
      <c r="J7070" s="67">
        <f t="shared" si="2347"/>
        <v>2.5000000000000001E-2</v>
      </c>
      <c r="K7070" s="259">
        <f t="shared" si="2363"/>
        <v>8657.5044166666685</v>
      </c>
      <c r="L7070" s="250">
        <f t="shared" si="2360"/>
        <v>0</v>
      </c>
      <c r="M7070" s="19" t="s">
        <v>1260</v>
      </c>
      <c r="O7070" s="32" t="str">
        <f t="shared" si="2364"/>
        <v>G361</v>
      </c>
      <c r="P7070" s="318"/>
      <c r="T7070" s="19" t="s">
        <v>1260</v>
      </c>
    </row>
    <row r="7071" spans="1:20" outlineLevel="2" x14ac:dyDescent="0.25">
      <c r="A7071" t="s">
        <v>564</v>
      </c>
      <c r="B7071" t="str">
        <f t="shared" si="2361"/>
        <v>G361 OSP Structures &amp; Improvements-7</v>
      </c>
      <c r="C7071" s="32" t="s">
        <v>1245</v>
      </c>
      <c r="E7071" s="27">
        <v>43312</v>
      </c>
      <c r="F7071" s="249">
        <v>4155602.12</v>
      </c>
      <c r="G7071" s="67">
        <v>2.5000000000000001E-2</v>
      </c>
      <c r="H7071" s="250">
        <v>8657.5</v>
      </c>
      <c r="I7071" s="249">
        <f t="shared" si="2362"/>
        <v>4155602.12</v>
      </c>
      <c r="J7071" s="67">
        <f t="shared" si="2347"/>
        <v>2.5000000000000001E-2</v>
      </c>
      <c r="K7071" s="259">
        <f t="shared" si="2363"/>
        <v>8657.5044166666685</v>
      </c>
      <c r="L7071" s="250">
        <f t="shared" si="2360"/>
        <v>0</v>
      </c>
      <c r="M7071" s="19" t="s">
        <v>1260</v>
      </c>
      <c r="O7071" s="32" t="str">
        <f t="shared" si="2364"/>
        <v>G361</v>
      </c>
      <c r="P7071" s="318"/>
      <c r="T7071" s="19" t="s">
        <v>1260</v>
      </c>
    </row>
    <row r="7072" spans="1:20" outlineLevel="2" x14ac:dyDescent="0.25">
      <c r="A7072" t="s">
        <v>564</v>
      </c>
      <c r="B7072" t="str">
        <f t="shared" si="2361"/>
        <v>G361 OSP Structures &amp; Improvements-8</v>
      </c>
      <c r="C7072" s="32" t="s">
        <v>1245</v>
      </c>
      <c r="E7072" s="27">
        <v>43343</v>
      </c>
      <c r="F7072" s="249">
        <v>4155602.12</v>
      </c>
      <c r="G7072" s="67">
        <v>2.5000000000000001E-2</v>
      </c>
      <c r="H7072" s="250">
        <v>8657.5</v>
      </c>
      <c r="I7072" s="249">
        <f t="shared" si="2362"/>
        <v>4155602.12</v>
      </c>
      <c r="J7072" s="67">
        <f t="shared" si="2347"/>
        <v>2.5000000000000001E-2</v>
      </c>
      <c r="K7072" s="259">
        <f t="shared" si="2363"/>
        <v>8657.5044166666685</v>
      </c>
      <c r="L7072" s="250">
        <f t="shared" si="2360"/>
        <v>0</v>
      </c>
      <c r="M7072" s="19" t="s">
        <v>1260</v>
      </c>
      <c r="O7072" s="32" t="str">
        <f t="shared" si="2364"/>
        <v>G361</v>
      </c>
      <c r="P7072" s="318"/>
      <c r="T7072" s="19" t="s">
        <v>1260</v>
      </c>
    </row>
    <row r="7073" spans="1:20" outlineLevel="2" x14ac:dyDescent="0.25">
      <c r="A7073" t="s">
        <v>564</v>
      </c>
      <c r="B7073" t="str">
        <f t="shared" si="2361"/>
        <v>G361 OSP Structures &amp; Improvements-9</v>
      </c>
      <c r="C7073" s="32" t="s">
        <v>1245</v>
      </c>
      <c r="E7073" s="27">
        <v>43373</v>
      </c>
      <c r="F7073" s="249">
        <v>4155602.12</v>
      </c>
      <c r="G7073" s="67">
        <v>2.5000000000000001E-2</v>
      </c>
      <c r="H7073" s="250">
        <v>8657.5</v>
      </c>
      <c r="I7073" s="249">
        <f t="shared" si="2362"/>
        <v>4155602.12</v>
      </c>
      <c r="J7073" s="67">
        <f t="shared" si="2347"/>
        <v>2.5000000000000001E-2</v>
      </c>
      <c r="K7073" s="259">
        <f t="shared" si="2363"/>
        <v>8657.5044166666685</v>
      </c>
      <c r="L7073" s="250">
        <f t="shared" si="2360"/>
        <v>0</v>
      </c>
      <c r="M7073" s="19" t="s">
        <v>1260</v>
      </c>
      <c r="O7073" s="32" t="str">
        <f t="shared" si="2364"/>
        <v>G361</v>
      </c>
      <c r="P7073" s="318"/>
      <c r="T7073" s="19" t="s">
        <v>1260</v>
      </c>
    </row>
    <row r="7074" spans="1:20" outlineLevel="2" x14ac:dyDescent="0.25">
      <c r="A7074" t="s">
        <v>564</v>
      </c>
      <c r="B7074" t="str">
        <f t="shared" si="2361"/>
        <v>G361 OSP Structures &amp; Improvements-10</v>
      </c>
      <c r="C7074" s="32" t="s">
        <v>1245</v>
      </c>
      <c r="E7074" s="27">
        <v>43404</v>
      </c>
      <c r="F7074" s="249">
        <v>4155602.12</v>
      </c>
      <c r="G7074" s="67">
        <v>2.5000000000000001E-2</v>
      </c>
      <c r="H7074" s="250">
        <v>8657.5</v>
      </c>
      <c r="I7074" s="249">
        <f t="shared" si="2362"/>
        <v>4155602.12</v>
      </c>
      <c r="J7074" s="67">
        <f t="shared" si="2347"/>
        <v>2.5000000000000001E-2</v>
      </c>
      <c r="K7074" s="259">
        <f t="shared" si="2363"/>
        <v>8657.5044166666685</v>
      </c>
      <c r="L7074" s="250">
        <f t="shared" si="2360"/>
        <v>0</v>
      </c>
      <c r="M7074" s="19" t="s">
        <v>1260</v>
      </c>
      <c r="O7074" s="32" t="str">
        <f t="shared" si="2364"/>
        <v>G361</v>
      </c>
      <c r="P7074" s="318"/>
      <c r="T7074" s="19" t="s">
        <v>1260</v>
      </c>
    </row>
    <row r="7075" spans="1:20" outlineLevel="2" x14ac:dyDescent="0.25">
      <c r="A7075" t="s">
        <v>564</v>
      </c>
      <c r="B7075" t="str">
        <f t="shared" si="2361"/>
        <v>G361 OSP Structures &amp; Improvements-11</v>
      </c>
      <c r="C7075" s="32" t="s">
        <v>1245</v>
      </c>
      <c r="E7075" s="27">
        <v>43434</v>
      </c>
      <c r="F7075" s="249">
        <v>4155602.12</v>
      </c>
      <c r="G7075" s="67">
        <v>2.5000000000000001E-2</v>
      </c>
      <c r="H7075" s="250">
        <v>8657.5</v>
      </c>
      <c r="I7075" s="249">
        <f t="shared" si="2362"/>
        <v>4155602.12</v>
      </c>
      <c r="J7075" s="67">
        <f t="shared" si="2347"/>
        <v>2.5000000000000001E-2</v>
      </c>
      <c r="K7075" s="259">
        <f t="shared" si="2363"/>
        <v>8657.5044166666685</v>
      </c>
      <c r="L7075" s="250">
        <f t="shared" si="2360"/>
        <v>0</v>
      </c>
      <c r="M7075" s="19" t="s">
        <v>1260</v>
      </c>
      <c r="O7075" s="32" t="str">
        <f t="shared" si="2364"/>
        <v>G361</v>
      </c>
      <c r="P7075" s="318"/>
      <c r="T7075" s="19" t="s">
        <v>1260</v>
      </c>
    </row>
    <row r="7076" spans="1:20" outlineLevel="2" x14ac:dyDescent="0.25">
      <c r="A7076" t="s">
        <v>564</v>
      </c>
      <c r="B7076" t="str">
        <f t="shared" si="2361"/>
        <v>G361 OSP Structures &amp; Improvements-12</v>
      </c>
      <c r="C7076" s="32" t="s">
        <v>1245</v>
      </c>
      <c r="E7076" s="27">
        <v>43465</v>
      </c>
      <c r="F7076" s="249">
        <v>4155602.12</v>
      </c>
      <c r="G7076" s="67">
        <v>2.5000000000000001E-2</v>
      </c>
      <c r="H7076" s="250">
        <v>8657.5</v>
      </c>
      <c r="I7076" s="249">
        <f t="shared" si="2362"/>
        <v>4155602.12</v>
      </c>
      <c r="J7076" s="67">
        <f t="shared" si="2347"/>
        <v>2.5000000000000001E-2</v>
      </c>
      <c r="K7076" s="259">
        <f t="shared" si="2363"/>
        <v>8657.5044166666685</v>
      </c>
      <c r="L7076" s="250">
        <f t="shared" si="2360"/>
        <v>0</v>
      </c>
      <c r="M7076" s="19" t="s">
        <v>1260</v>
      </c>
      <c r="O7076" s="32" t="str">
        <f t="shared" si="2364"/>
        <v>G361</v>
      </c>
      <c r="P7076" s="318"/>
      <c r="T7076" s="19" t="s">
        <v>1260</v>
      </c>
    </row>
    <row r="7077" spans="1:20" s="19" customFormat="1" ht="15.75" outlineLevel="1" thickBot="1" x14ac:dyDescent="0.3">
      <c r="A7077" s="28" t="s">
        <v>1167</v>
      </c>
      <c r="C7077" s="20" t="s">
        <v>1241</v>
      </c>
      <c r="E7077" s="104" t="s">
        <v>1266</v>
      </c>
      <c r="F7077" s="29"/>
      <c r="G7077" s="30"/>
      <c r="H7077" s="41">
        <f>SUBTOTAL(9,H7065:H7076)</f>
        <v>103890</v>
      </c>
      <c r="I7077" s="29"/>
      <c r="J7077" s="30">
        <f t="shared" si="2347"/>
        <v>0</v>
      </c>
      <c r="K7077" s="41">
        <f>SUBTOTAL(9,K7065:K7076)</f>
        <v>103890.053</v>
      </c>
      <c r="L7077" s="41">
        <f t="shared" si="2360"/>
        <v>0.05</v>
      </c>
      <c r="O7077" s="32" t="str">
        <f>LEFT(A7077,5)</f>
        <v xml:space="preserve">G361 </v>
      </c>
      <c r="P7077" s="318">
        <f>-L7077/2</f>
        <v>-2.5000000000000001E-2</v>
      </c>
    </row>
    <row r="7078" spans="1:20" ht="15.75" outlineLevel="2" thickTop="1" x14ac:dyDescent="0.25">
      <c r="A7078" t="s">
        <v>565</v>
      </c>
      <c r="B7078" t="str">
        <f t="shared" ref="B7078:B7089" si="2365">CONCATENATE(A7078,"-",MONTH(E7078))</f>
        <v>G362 OSP Gas Holders-1</v>
      </c>
      <c r="C7078" s="32" t="s">
        <v>1245</v>
      </c>
      <c r="E7078" s="27">
        <v>43131</v>
      </c>
      <c r="F7078" s="249">
        <v>3683221.39</v>
      </c>
      <c r="G7078" s="67">
        <v>3.4799999999999998E-2</v>
      </c>
      <c r="H7078" s="250">
        <v>10681.34</v>
      </c>
      <c r="I7078" s="249">
        <f t="shared" ref="I7078:I7089" si="2366">VLOOKUP(CONCATENATE(A7078,"-12"),$B$6:$F$7816,5,FALSE)</f>
        <v>3683221.39</v>
      </c>
      <c r="J7078" s="67">
        <f t="shared" si="2347"/>
        <v>3.4799999999999998E-2</v>
      </c>
      <c r="K7078" s="259">
        <f t="shared" ref="K7078:K7089" si="2367">I7078*J7078/12</f>
        <v>10681.342031</v>
      </c>
      <c r="L7078" s="250">
        <f t="shared" si="2360"/>
        <v>0</v>
      </c>
      <c r="M7078" s="19" t="s">
        <v>1260</v>
      </c>
      <c r="O7078" s="32" t="str">
        <f t="shared" ref="O7078:O7089" si="2368">LEFT(A7078,4)</f>
        <v>G362</v>
      </c>
      <c r="P7078" s="318"/>
      <c r="T7078" s="19" t="s">
        <v>1260</v>
      </c>
    </row>
    <row r="7079" spans="1:20" outlineLevel="2" x14ac:dyDescent="0.25">
      <c r="A7079" t="s">
        <v>565</v>
      </c>
      <c r="B7079" t="str">
        <f t="shared" si="2365"/>
        <v>G362 OSP Gas Holders-2</v>
      </c>
      <c r="C7079" s="32" t="s">
        <v>1245</v>
      </c>
      <c r="E7079" s="27">
        <v>43159</v>
      </c>
      <c r="F7079" s="249">
        <v>3683221.39</v>
      </c>
      <c r="G7079" s="67">
        <v>3.4799999999999998E-2</v>
      </c>
      <c r="H7079" s="250">
        <v>10681.34</v>
      </c>
      <c r="I7079" s="249">
        <f t="shared" si="2366"/>
        <v>3683221.39</v>
      </c>
      <c r="J7079" s="67">
        <f t="shared" si="2347"/>
        <v>3.4799999999999998E-2</v>
      </c>
      <c r="K7079" s="259">
        <f t="shared" si="2367"/>
        <v>10681.342031</v>
      </c>
      <c r="L7079" s="250">
        <f t="shared" si="2360"/>
        <v>0</v>
      </c>
      <c r="M7079" s="19" t="s">
        <v>1260</v>
      </c>
      <c r="O7079" s="32" t="str">
        <f t="shared" si="2368"/>
        <v>G362</v>
      </c>
      <c r="P7079" s="318"/>
      <c r="T7079" s="19" t="s">
        <v>1260</v>
      </c>
    </row>
    <row r="7080" spans="1:20" outlineLevel="2" x14ac:dyDescent="0.25">
      <c r="A7080" t="s">
        <v>565</v>
      </c>
      <c r="B7080" t="str">
        <f t="shared" si="2365"/>
        <v>G362 OSP Gas Holders-3</v>
      </c>
      <c r="C7080" s="32" t="s">
        <v>1245</v>
      </c>
      <c r="E7080" s="27">
        <v>43190</v>
      </c>
      <c r="F7080" s="249">
        <v>3683221.39</v>
      </c>
      <c r="G7080" s="67">
        <v>3.4799999999999998E-2</v>
      </c>
      <c r="H7080" s="250">
        <v>10681.34</v>
      </c>
      <c r="I7080" s="249">
        <f t="shared" si="2366"/>
        <v>3683221.39</v>
      </c>
      <c r="J7080" s="67">
        <f t="shared" si="2347"/>
        <v>3.4799999999999998E-2</v>
      </c>
      <c r="K7080" s="259">
        <f t="shared" si="2367"/>
        <v>10681.342031</v>
      </c>
      <c r="L7080" s="250">
        <f t="shared" si="2360"/>
        <v>0</v>
      </c>
      <c r="M7080" s="19" t="s">
        <v>1260</v>
      </c>
      <c r="O7080" s="32" t="str">
        <f t="shared" si="2368"/>
        <v>G362</v>
      </c>
      <c r="P7080" s="318"/>
      <c r="T7080" s="19" t="s">
        <v>1260</v>
      </c>
    </row>
    <row r="7081" spans="1:20" outlineLevel="2" x14ac:dyDescent="0.25">
      <c r="A7081" t="s">
        <v>565</v>
      </c>
      <c r="B7081" t="str">
        <f t="shared" si="2365"/>
        <v>G362 OSP Gas Holders-4</v>
      </c>
      <c r="C7081" s="32" t="s">
        <v>1245</v>
      </c>
      <c r="E7081" s="27">
        <v>43220</v>
      </c>
      <c r="F7081" s="249">
        <v>3683221.39</v>
      </c>
      <c r="G7081" s="67">
        <v>3.4799999999999998E-2</v>
      </c>
      <c r="H7081" s="250">
        <v>10681.34</v>
      </c>
      <c r="I7081" s="249">
        <f t="shared" si="2366"/>
        <v>3683221.39</v>
      </c>
      <c r="J7081" s="67">
        <f t="shared" si="2347"/>
        <v>3.4799999999999998E-2</v>
      </c>
      <c r="K7081" s="259">
        <f t="shared" si="2367"/>
        <v>10681.342031</v>
      </c>
      <c r="L7081" s="250">
        <f t="shared" si="2360"/>
        <v>0</v>
      </c>
      <c r="M7081" s="19" t="s">
        <v>1260</v>
      </c>
      <c r="O7081" s="32" t="str">
        <f t="shared" si="2368"/>
        <v>G362</v>
      </c>
      <c r="P7081" s="318"/>
      <c r="T7081" s="19" t="s">
        <v>1260</v>
      </c>
    </row>
    <row r="7082" spans="1:20" outlineLevel="2" x14ac:dyDescent="0.25">
      <c r="A7082" t="s">
        <v>565</v>
      </c>
      <c r="B7082" t="str">
        <f t="shared" si="2365"/>
        <v>G362 OSP Gas Holders-5</v>
      </c>
      <c r="C7082" s="32" t="s">
        <v>1245</v>
      </c>
      <c r="E7082" s="27">
        <v>43251</v>
      </c>
      <c r="F7082" s="249">
        <v>3683221.39</v>
      </c>
      <c r="G7082" s="67">
        <v>3.4799999999999998E-2</v>
      </c>
      <c r="H7082" s="250">
        <v>10681.34</v>
      </c>
      <c r="I7082" s="249">
        <f t="shared" si="2366"/>
        <v>3683221.39</v>
      </c>
      <c r="J7082" s="67">
        <f t="shared" si="2347"/>
        <v>3.4799999999999998E-2</v>
      </c>
      <c r="K7082" s="259">
        <f t="shared" si="2367"/>
        <v>10681.342031</v>
      </c>
      <c r="L7082" s="250">
        <f t="shared" si="2360"/>
        <v>0</v>
      </c>
      <c r="M7082" s="19" t="s">
        <v>1260</v>
      </c>
      <c r="O7082" s="32" t="str">
        <f t="shared" si="2368"/>
        <v>G362</v>
      </c>
      <c r="P7082" s="318"/>
      <c r="T7082" s="19" t="s">
        <v>1260</v>
      </c>
    </row>
    <row r="7083" spans="1:20" outlineLevel="2" x14ac:dyDescent="0.25">
      <c r="A7083" t="s">
        <v>565</v>
      </c>
      <c r="B7083" t="str">
        <f t="shared" si="2365"/>
        <v>G362 OSP Gas Holders-6</v>
      </c>
      <c r="C7083" s="32" t="s">
        <v>1245</v>
      </c>
      <c r="E7083" s="27">
        <v>43281</v>
      </c>
      <c r="F7083" s="249">
        <v>3683221.39</v>
      </c>
      <c r="G7083" s="67">
        <v>3.4799999999999998E-2</v>
      </c>
      <c r="H7083" s="250">
        <v>10681.34</v>
      </c>
      <c r="I7083" s="249">
        <f t="shared" si="2366"/>
        <v>3683221.39</v>
      </c>
      <c r="J7083" s="67">
        <f t="shared" si="2347"/>
        <v>3.4799999999999998E-2</v>
      </c>
      <c r="K7083" s="259">
        <f t="shared" si="2367"/>
        <v>10681.342031</v>
      </c>
      <c r="L7083" s="250">
        <f t="shared" si="2360"/>
        <v>0</v>
      </c>
      <c r="M7083" s="19" t="s">
        <v>1260</v>
      </c>
      <c r="O7083" s="32" t="str">
        <f t="shared" si="2368"/>
        <v>G362</v>
      </c>
      <c r="P7083" s="318"/>
      <c r="T7083" s="19" t="s">
        <v>1260</v>
      </c>
    </row>
    <row r="7084" spans="1:20" outlineLevel="2" x14ac:dyDescent="0.25">
      <c r="A7084" t="s">
        <v>565</v>
      </c>
      <c r="B7084" t="str">
        <f t="shared" si="2365"/>
        <v>G362 OSP Gas Holders-7</v>
      </c>
      <c r="C7084" s="32" t="s">
        <v>1245</v>
      </c>
      <c r="E7084" s="27">
        <v>43312</v>
      </c>
      <c r="F7084" s="249">
        <v>3683221.39</v>
      </c>
      <c r="G7084" s="67">
        <v>3.4799999999999998E-2</v>
      </c>
      <c r="H7084" s="250">
        <v>10681.34</v>
      </c>
      <c r="I7084" s="249">
        <f t="shared" si="2366"/>
        <v>3683221.39</v>
      </c>
      <c r="J7084" s="67">
        <f t="shared" si="2347"/>
        <v>3.4799999999999998E-2</v>
      </c>
      <c r="K7084" s="259">
        <f t="shared" si="2367"/>
        <v>10681.342031</v>
      </c>
      <c r="L7084" s="250">
        <f t="shared" si="2360"/>
        <v>0</v>
      </c>
      <c r="M7084" s="19" t="s">
        <v>1260</v>
      </c>
      <c r="O7084" s="32" t="str">
        <f t="shared" si="2368"/>
        <v>G362</v>
      </c>
      <c r="P7084" s="318"/>
      <c r="T7084" s="19" t="s">
        <v>1260</v>
      </c>
    </row>
    <row r="7085" spans="1:20" outlineLevel="2" x14ac:dyDescent="0.25">
      <c r="A7085" t="s">
        <v>565</v>
      </c>
      <c r="B7085" t="str">
        <f t="shared" si="2365"/>
        <v>G362 OSP Gas Holders-8</v>
      </c>
      <c r="C7085" s="32" t="s">
        <v>1245</v>
      </c>
      <c r="E7085" s="27">
        <v>43343</v>
      </c>
      <c r="F7085" s="249">
        <v>3683221.39</v>
      </c>
      <c r="G7085" s="67">
        <v>3.4799999999999998E-2</v>
      </c>
      <c r="H7085" s="250">
        <v>10681.34</v>
      </c>
      <c r="I7085" s="249">
        <f t="shared" si="2366"/>
        <v>3683221.39</v>
      </c>
      <c r="J7085" s="67">
        <f t="shared" si="2347"/>
        <v>3.4799999999999998E-2</v>
      </c>
      <c r="K7085" s="259">
        <f t="shared" si="2367"/>
        <v>10681.342031</v>
      </c>
      <c r="L7085" s="250">
        <f t="shared" si="2360"/>
        <v>0</v>
      </c>
      <c r="M7085" s="19" t="s">
        <v>1260</v>
      </c>
      <c r="O7085" s="32" t="str">
        <f t="shared" si="2368"/>
        <v>G362</v>
      </c>
      <c r="P7085" s="318"/>
      <c r="T7085" s="19" t="s">
        <v>1260</v>
      </c>
    </row>
    <row r="7086" spans="1:20" outlineLevel="2" x14ac:dyDescent="0.25">
      <c r="A7086" t="s">
        <v>565</v>
      </c>
      <c r="B7086" t="str">
        <f t="shared" si="2365"/>
        <v>G362 OSP Gas Holders-9</v>
      </c>
      <c r="C7086" s="32" t="s">
        <v>1245</v>
      </c>
      <c r="E7086" s="27">
        <v>43373</v>
      </c>
      <c r="F7086" s="249">
        <v>3683221.39</v>
      </c>
      <c r="G7086" s="67">
        <v>3.4799999999999998E-2</v>
      </c>
      <c r="H7086" s="250">
        <v>10681.34</v>
      </c>
      <c r="I7086" s="249">
        <f t="shared" si="2366"/>
        <v>3683221.39</v>
      </c>
      <c r="J7086" s="67">
        <f t="shared" ref="J7086:J7149" si="2369">G7086</f>
        <v>3.4799999999999998E-2</v>
      </c>
      <c r="K7086" s="259">
        <f t="shared" si="2367"/>
        <v>10681.342031</v>
      </c>
      <c r="L7086" s="250">
        <f t="shared" si="2360"/>
        <v>0</v>
      </c>
      <c r="M7086" s="19" t="s">
        <v>1260</v>
      </c>
      <c r="O7086" s="32" t="str">
        <f t="shared" si="2368"/>
        <v>G362</v>
      </c>
      <c r="P7086" s="318"/>
      <c r="T7086" s="19" t="s">
        <v>1260</v>
      </c>
    </row>
    <row r="7087" spans="1:20" outlineLevel="2" x14ac:dyDescent="0.25">
      <c r="A7087" t="s">
        <v>565</v>
      </c>
      <c r="B7087" t="str">
        <f t="shared" si="2365"/>
        <v>G362 OSP Gas Holders-10</v>
      </c>
      <c r="C7087" s="32" t="s">
        <v>1245</v>
      </c>
      <c r="E7087" s="27">
        <v>43404</v>
      </c>
      <c r="F7087" s="249">
        <v>3683221.39</v>
      </c>
      <c r="G7087" s="67">
        <v>3.4799999999999998E-2</v>
      </c>
      <c r="H7087" s="250">
        <v>10681.34</v>
      </c>
      <c r="I7087" s="249">
        <f t="shared" si="2366"/>
        <v>3683221.39</v>
      </c>
      <c r="J7087" s="67">
        <f t="shared" si="2369"/>
        <v>3.4799999999999998E-2</v>
      </c>
      <c r="K7087" s="259">
        <f t="shared" si="2367"/>
        <v>10681.342031</v>
      </c>
      <c r="L7087" s="250">
        <f t="shared" si="2360"/>
        <v>0</v>
      </c>
      <c r="M7087" s="19" t="s">
        <v>1260</v>
      </c>
      <c r="O7087" s="32" t="str">
        <f t="shared" si="2368"/>
        <v>G362</v>
      </c>
      <c r="P7087" s="318"/>
      <c r="T7087" s="19" t="s">
        <v>1260</v>
      </c>
    </row>
    <row r="7088" spans="1:20" outlineLevel="2" x14ac:dyDescent="0.25">
      <c r="A7088" t="s">
        <v>565</v>
      </c>
      <c r="B7088" t="str">
        <f t="shared" si="2365"/>
        <v>G362 OSP Gas Holders-11</v>
      </c>
      <c r="C7088" s="32" t="s">
        <v>1245</v>
      </c>
      <c r="E7088" s="27">
        <v>43434</v>
      </c>
      <c r="F7088" s="249">
        <v>3683221.39</v>
      </c>
      <c r="G7088" s="67">
        <v>3.4799999999999998E-2</v>
      </c>
      <c r="H7088" s="250">
        <v>10681.34</v>
      </c>
      <c r="I7088" s="249">
        <f t="shared" si="2366"/>
        <v>3683221.39</v>
      </c>
      <c r="J7088" s="67">
        <f t="shared" si="2369"/>
        <v>3.4799999999999998E-2</v>
      </c>
      <c r="K7088" s="259">
        <f t="shared" si="2367"/>
        <v>10681.342031</v>
      </c>
      <c r="L7088" s="250">
        <f t="shared" si="2360"/>
        <v>0</v>
      </c>
      <c r="M7088" s="19" t="s">
        <v>1260</v>
      </c>
      <c r="O7088" s="32" t="str">
        <f t="shared" si="2368"/>
        <v>G362</v>
      </c>
      <c r="P7088" s="318"/>
      <c r="T7088" s="19" t="s">
        <v>1260</v>
      </c>
    </row>
    <row r="7089" spans="1:20" outlineLevel="2" x14ac:dyDescent="0.25">
      <c r="A7089" t="s">
        <v>565</v>
      </c>
      <c r="B7089" t="str">
        <f t="shared" si="2365"/>
        <v>G362 OSP Gas Holders-12</v>
      </c>
      <c r="C7089" s="32" t="s">
        <v>1245</v>
      </c>
      <c r="E7089" s="27">
        <v>43465</v>
      </c>
      <c r="F7089" s="249">
        <v>3683221.39</v>
      </c>
      <c r="G7089" s="67">
        <v>3.4799999999999998E-2</v>
      </c>
      <c r="H7089" s="250">
        <v>10681.34</v>
      </c>
      <c r="I7089" s="249">
        <f t="shared" si="2366"/>
        <v>3683221.39</v>
      </c>
      <c r="J7089" s="67">
        <f t="shared" si="2369"/>
        <v>3.4799999999999998E-2</v>
      </c>
      <c r="K7089" s="259">
        <f t="shared" si="2367"/>
        <v>10681.342031</v>
      </c>
      <c r="L7089" s="250">
        <f t="shared" si="2360"/>
        <v>0</v>
      </c>
      <c r="M7089" s="19" t="s">
        <v>1260</v>
      </c>
      <c r="O7089" s="32" t="str">
        <f t="shared" si="2368"/>
        <v>G362</v>
      </c>
      <c r="P7089" s="318"/>
      <c r="T7089" s="19" t="s">
        <v>1260</v>
      </c>
    </row>
    <row r="7090" spans="1:20" s="19" customFormat="1" ht="15.75" outlineLevel="1" thickBot="1" x14ac:dyDescent="0.3">
      <c r="A7090" s="28" t="s">
        <v>1168</v>
      </c>
      <c r="C7090" s="20" t="s">
        <v>1241</v>
      </c>
      <c r="E7090" s="104" t="s">
        <v>1266</v>
      </c>
      <c r="F7090" s="29"/>
      <c r="G7090" s="30"/>
      <c r="H7090" s="41">
        <f>SUBTOTAL(9,H7078:H7089)</f>
        <v>128176.07999999997</v>
      </c>
      <c r="I7090" s="29"/>
      <c r="J7090" s="30">
        <f t="shared" si="2369"/>
        <v>0</v>
      </c>
      <c r="K7090" s="41">
        <f>SUBTOTAL(9,K7078:K7089)</f>
        <v>128176.10437200003</v>
      </c>
      <c r="L7090" s="41">
        <f t="shared" si="2360"/>
        <v>0.02</v>
      </c>
      <c r="O7090" s="32" t="str">
        <f>LEFT(A7090,5)</f>
        <v xml:space="preserve">G362 </v>
      </c>
      <c r="P7090" s="318">
        <f>-L7090/2</f>
        <v>-0.01</v>
      </c>
    </row>
    <row r="7091" spans="1:20" ht="15.75" outlineLevel="2" thickTop="1" x14ac:dyDescent="0.25">
      <c r="A7091" t="s">
        <v>566</v>
      </c>
      <c r="B7091" t="str">
        <f t="shared" ref="B7091:B7102" si="2370">CONCATENATE(A7091,"-",MONTH(E7091))</f>
        <v>G363 OSP Purification Equipment-1</v>
      </c>
      <c r="C7091" s="32" t="s">
        <v>1245</v>
      </c>
      <c r="E7091" s="27">
        <v>43131</v>
      </c>
      <c r="F7091" s="249">
        <v>3984038.93</v>
      </c>
      <c r="G7091" s="67">
        <v>2.63E-2</v>
      </c>
      <c r="H7091" s="250">
        <v>8731.68</v>
      </c>
      <c r="I7091" s="249">
        <f t="shared" ref="I7091:I7102" si="2371">VLOOKUP(CONCATENATE(A7091,"-12"),$B$6:$F$7816,5,FALSE)</f>
        <v>3984038.93</v>
      </c>
      <c r="J7091" s="67">
        <f t="shared" si="2369"/>
        <v>2.63E-2</v>
      </c>
      <c r="K7091" s="259">
        <f t="shared" ref="K7091:K7102" si="2372">I7091*J7091/12</f>
        <v>8731.6853215833344</v>
      </c>
      <c r="L7091" s="250">
        <f t="shared" si="2360"/>
        <v>0.01</v>
      </c>
      <c r="M7091" s="19" t="s">
        <v>1260</v>
      </c>
      <c r="O7091" s="32" t="str">
        <f t="shared" ref="O7091:O7102" si="2373">LEFT(A7091,4)</f>
        <v>G363</v>
      </c>
      <c r="P7091" s="318"/>
      <c r="T7091" s="19" t="s">
        <v>1260</v>
      </c>
    </row>
    <row r="7092" spans="1:20" outlineLevel="2" x14ac:dyDescent="0.25">
      <c r="A7092" t="s">
        <v>566</v>
      </c>
      <c r="B7092" t="str">
        <f t="shared" si="2370"/>
        <v>G363 OSP Purification Equipment-2</v>
      </c>
      <c r="C7092" s="32" t="s">
        <v>1245</v>
      </c>
      <c r="E7092" s="27">
        <v>43159</v>
      </c>
      <c r="F7092" s="249">
        <v>3984038.93</v>
      </c>
      <c r="G7092" s="67">
        <v>2.63E-2</v>
      </c>
      <c r="H7092" s="250">
        <v>8731.68</v>
      </c>
      <c r="I7092" s="249">
        <f t="shared" si="2371"/>
        <v>3984038.93</v>
      </c>
      <c r="J7092" s="67">
        <f t="shared" si="2369"/>
        <v>2.63E-2</v>
      </c>
      <c r="K7092" s="259">
        <f t="shared" si="2372"/>
        <v>8731.6853215833344</v>
      </c>
      <c r="L7092" s="250">
        <f t="shared" si="2360"/>
        <v>0.01</v>
      </c>
      <c r="M7092" s="19" t="s">
        <v>1260</v>
      </c>
      <c r="O7092" s="32" t="str">
        <f t="shared" si="2373"/>
        <v>G363</v>
      </c>
      <c r="P7092" s="318"/>
      <c r="T7092" s="19" t="s">
        <v>1260</v>
      </c>
    </row>
    <row r="7093" spans="1:20" outlineLevel="2" x14ac:dyDescent="0.25">
      <c r="A7093" t="s">
        <v>566</v>
      </c>
      <c r="B7093" t="str">
        <f t="shared" si="2370"/>
        <v>G363 OSP Purification Equipment-3</v>
      </c>
      <c r="C7093" s="32" t="s">
        <v>1245</v>
      </c>
      <c r="E7093" s="27">
        <v>43190</v>
      </c>
      <c r="F7093" s="249">
        <v>3984038.93</v>
      </c>
      <c r="G7093" s="67">
        <v>2.63E-2</v>
      </c>
      <c r="H7093" s="250">
        <v>8731.68</v>
      </c>
      <c r="I7093" s="249">
        <f t="shared" si="2371"/>
        <v>3984038.93</v>
      </c>
      <c r="J7093" s="67">
        <f t="shared" si="2369"/>
        <v>2.63E-2</v>
      </c>
      <c r="K7093" s="259">
        <f t="shared" si="2372"/>
        <v>8731.6853215833344</v>
      </c>
      <c r="L7093" s="250">
        <f t="shared" si="2360"/>
        <v>0.01</v>
      </c>
      <c r="M7093" s="19" t="s">
        <v>1260</v>
      </c>
      <c r="O7093" s="32" t="str">
        <f t="shared" si="2373"/>
        <v>G363</v>
      </c>
      <c r="P7093" s="318"/>
      <c r="T7093" s="19" t="s">
        <v>1260</v>
      </c>
    </row>
    <row r="7094" spans="1:20" outlineLevel="2" x14ac:dyDescent="0.25">
      <c r="A7094" t="s">
        <v>566</v>
      </c>
      <c r="B7094" t="str">
        <f t="shared" si="2370"/>
        <v>G363 OSP Purification Equipment-4</v>
      </c>
      <c r="C7094" s="32" t="s">
        <v>1245</v>
      </c>
      <c r="E7094" s="27">
        <v>43220</v>
      </c>
      <c r="F7094" s="249">
        <v>3984038.93</v>
      </c>
      <c r="G7094" s="67">
        <v>2.63E-2</v>
      </c>
      <c r="H7094" s="250">
        <v>8731.68</v>
      </c>
      <c r="I7094" s="249">
        <f t="shared" si="2371"/>
        <v>3984038.93</v>
      </c>
      <c r="J7094" s="67">
        <f t="shared" si="2369"/>
        <v>2.63E-2</v>
      </c>
      <c r="K7094" s="259">
        <f t="shared" si="2372"/>
        <v>8731.6853215833344</v>
      </c>
      <c r="L7094" s="250">
        <f t="shared" si="2360"/>
        <v>0.01</v>
      </c>
      <c r="M7094" s="19" t="s">
        <v>1260</v>
      </c>
      <c r="O7094" s="32" t="str">
        <f t="shared" si="2373"/>
        <v>G363</v>
      </c>
      <c r="P7094" s="318"/>
      <c r="T7094" s="19" t="s">
        <v>1260</v>
      </c>
    </row>
    <row r="7095" spans="1:20" outlineLevel="2" x14ac:dyDescent="0.25">
      <c r="A7095" t="s">
        <v>566</v>
      </c>
      <c r="B7095" t="str">
        <f t="shared" si="2370"/>
        <v>G363 OSP Purification Equipment-5</v>
      </c>
      <c r="C7095" s="32" t="s">
        <v>1245</v>
      </c>
      <c r="E7095" s="27">
        <v>43251</v>
      </c>
      <c r="F7095" s="249">
        <v>3984038.93</v>
      </c>
      <c r="G7095" s="67">
        <v>2.63E-2</v>
      </c>
      <c r="H7095" s="250">
        <v>8731.68</v>
      </c>
      <c r="I7095" s="249">
        <f t="shared" si="2371"/>
        <v>3984038.93</v>
      </c>
      <c r="J7095" s="67">
        <f t="shared" si="2369"/>
        <v>2.63E-2</v>
      </c>
      <c r="K7095" s="259">
        <f t="shared" si="2372"/>
        <v>8731.6853215833344</v>
      </c>
      <c r="L7095" s="250">
        <f t="shared" si="2360"/>
        <v>0.01</v>
      </c>
      <c r="M7095" s="19" t="s">
        <v>1260</v>
      </c>
      <c r="O7095" s="32" t="str">
        <f t="shared" si="2373"/>
        <v>G363</v>
      </c>
      <c r="P7095" s="318"/>
      <c r="T7095" s="19" t="s">
        <v>1260</v>
      </c>
    </row>
    <row r="7096" spans="1:20" outlineLevel="2" x14ac:dyDescent="0.25">
      <c r="A7096" t="s">
        <v>566</v>
      </c>
      <c r="B7096" t="str">
        <f t="shared" si="2370"/>
        <v>G363 OSP Purification Equipment-6</v>
      </c>
      <c r="C7096" s="32" t="s">
        <v>1245</v>
      </c>
      <c r="E7096" s="27">
        <v>43281</v>
      </c>
      <c r="F7096" s="249">
        <v>3984038.93</v>
      </c>
      <c r="G7096" s="67">
        <v>2.63E-2</v>
      </c>
      <c r="H7096" s="250">
        <v>8731.68</v>
      </c>
      <c r="I7096" s="249">
        <f t="shared" si="2371"/>
        <v>3984038.93</v>
      </c>
      <c r="J7096" s="67">
        <f t="shared" si="2369"/>
        <v>2.63E-2</v>
      </c>
      <c r="K7096" s="259">
        <f t="shared" si="2372"/>
        <v>8731.6853215833344</v>
      </c>
      <c r="L7096" s="250">
        <f t="shared" si="2360"/>
        <v>0.01</v>
      </c>
      <c r="M7096" s="19" t="s">
        <v>1260</v>
      </c>
      <c r="O7096" s="32" t="str">
        <f t="shared" si="2373"/>
        <v>G363</v>
      </c>
      <c r="P7096" s="318"/>
      <c r="T7096" s="19" t="s">
        <v>1260</v>
      </c>
    </row>
    <row r="7097" spans="1:20" outlineLevel="2" x14ac:dyDescent="0.25">
      <c r="A7097" t="s">
        <v>566</v>
      </c>
      <c r="B7097" t="str">
        <f t="shared" si="2370"/>
        <v>G363 OSP Purification Equipment-7</v>
      </c>
      <c r="C7097" s="32" t="s">
        <v>1245</v>
      </c>
      <c r="E7097" s="27">
        <v>43312</v>
      </c>
      <c r="F7097" s="249">
        <v>3984038.93</v>
      </c>
      <c r="G7097" s="67">
        <v>2.63E-2</v>
      </c>
      <c r="H7097" s="250">
        <v>8731.68</v>
      </c>
      <c r="I7097" s="249">
        <f t="shared" si="2371"/>
        <v>3984038.93</v>
      </c>
      <c r="J7097" s="67">
        <f t="shared" si="2369"/>
        <v>2.63E-2</v>
      </c>
      <c r="K7097" s="259">
        <f t="shared" si="2372"/>
        <v>8731.6853215833344</v>
      </c>
      <c r="L7097" s="250">
        <f t="shared" si="2360"/>
        <v>0.01</v>
      </c>
      <c r="M7097" s="19" t="s">
        <v>1260</v>
      </c>
      <c r="O7097" s="32" t="str">
        <f t="shared" si="2373"/>
        <v>G363</v>
      </c>
      <c r="P7097" s="318"/>
      <c r="T7097" s="19" t="s">
        <v>1260</v>
      </c>
    </row>
    <row r="7098" spans="1:20" outlineLevel="2" x14ac:dyDescent="0.25">
      <c r="A7098" t="s">
        <v>566</v>
      </c>
      <c r="B7098" t="str">
        <f t="shared" si="2370"/>
        <v>G363 OSP Purification Equipment-8</v>
      </c>
      <c r="C7098" s="32" t="s">
        <v>1245</v>
      </c>
      <c r="E7098" s="27">
        <v>43343</v>
      </c>
      <c r="F7098" s="249">
        <v>3984038.93</v>
      </c>
      <c r="G7098" s="67">
        <v>2.63E-2</v>
      </c>
      <c r="H7098" s="250">
        <v>8731.68</v>
      </c>
      <c r="I7098" s="249">
        <f t="shared" si="2371"/>
        <v>3984038.93</v>
      </c>
      <c r="J7098" s="67">
        <f t="shared" si="2369"/>
        <v>2.63E-2</v>
      </c>
      <c r="K7098" s="259">
        <f t="shared" si="2372"/>
        <v>8731.6853215833344</v>
      </c>
      <c r="L7098" s="250">
        <f t="shared" si="2360"/>
        <v>0.01</v>
      </c>
      <c r="M7098" s="19" t="s">
        <v>1260</v>
      </c>
      <c r="O7098" s="32" t="str">
        <f t="shared" si="2373"/>
        <v>G363</v>
      </c>
      <c r="P7098" s="318"/>
      <c r="T7098" s="19" t="s">
        <v>1260</v>
      </c>
    </row>
    <row r="7099" spans="1:20" outlineLevel="2" x14ac:dyDescent="0.25">
      <c r="A7099" t="s">
        <v>566</v>
      </c>
      <c r="B7099" t="str">
        <f t="shared" si="2370"/>
        <v>G363 OSP Purification Equipment-9</v>
      </c>
      <c r="C7099" s="32" t="s">
        <v>1245</v>
      </c>
      <c r="E7099" s="27">
        <v>43373</v>
      </c>
      <c r="F7099" s="249">
        <v>3984038.93</v>
      </c>
      <c r="G7099" s="67">
        <v>2.63E-2</v>
      </c>
      <c r="H7099" s="250">
        <v>8731.68</v>
      </c>
      <c r="I7099" s="249">
        <f t="shared" si="2371"/>
        <v>3984038.93</v>
      </c>
      <c r="J7099" s="67">
        <f t="shared" si="2369"/>
        <v>2.63E-2</v>
      </c>
      <c r="K7099" s="259">
        <f t="shared" si="2372"/>
        <v>8731.6853215833344</v>
      </c>
      <c r="L7099" s="250">
        <f t="shared" si="2360"/>
        <v>0.01</v>
      </c>
      <c r="M7099" s="19" t="s">
        <v>1260</v>
      </c>
      <c r="O7099" s="32" t="str">
        <f t="shared" si="2373"/>
        <v>G363</v>
      </c>
      <c r="P7099" s="318"/>
      <c r="T7099" s="19" t="s">
        <v>1260</v>
      </c>
    </row>
    <row r="7100" spans="1:20" outlineLevel="2" x14ac:dyDescent="0.25">
      <c r="A7100" t="s">
        <v>566</v>
      </c>
      <c r="B7100" t="str">
        <f t="shared" si="2370"/>
        <v>G363 OSP Purification Equipment-10</v>
      </c>
      <c r="C7100" s="32" t="s">
        <v>1245</v>
      </c>
      <c r="E7100" s="27">
        <v>43404</v>
      </c>
      <c r="F7100" s="249">
        <v>3984038.93</v>
      </c>
      <c r="G7100" s="67">
        <v>2.63E-2</v>
      </c>
      <c r="H7100" s="250">
        <v>8731.68</v>
      </c>
      <c r="I7100" s="249">
        <f t="shared" si="2371"/>
        <v>3984038.93</v>
      </c>
      <c r="J7100" s="67">
        <f t="shared" si="2369"/>
        <v>2.63E-2</v>
      </c>
      <c r="K7100" s="259">
        <f t="shared" si="2372"/>
        <v>8731.6853215833344</v>
      </c>
      <c r="L7100" s="250">
        <f t="shared" si="2360"/>
        <v>0.01</v>
      </c>
      <c r="M7100" s="19" t="s">
        <v>1260</v>
      </c>
      <c r="O7100" s="32" t="str">
        <f t="shared" si="2373"/>
        <v>G363</v>
      </c>
      <c r="P7100" s="318"/>
      <c r="T7100" s="19" t="s">
        <v>1260</v>
      </c>
    </row>
    <row r="7101" spans="1:20" outlineLevel="2" x14ac:dyDescent="0.25">
      <c r="A7101" t="s">
        <v>566</v>
      </c>
      <c r="B7101" t="str">
        <f t="shared" si="2370"/>
        <v>G363 OSP Purification Equipment-11</v>
      </c>
      <c r="C7101" s="32" t="s">
        <v>1245</v>
      </c>
      <c r="E7101" s="27">
        <v>43434</v>
      </c>
      <c r="F7101" s="249">
        <v>3984038.93</v>
      </c>
      <c r="G7101" s="67">
        <v>2.63E-2</v>
      </c>
      <c r="H7101" s="250">
        <v>8731.68</v>
      </c>
      <c r="I7101" s="249">
        <f t="shared" si="2371"/>
        <v>3984038.93</v>
      </c>
      <c r="J7101" s="67">
        <f t="shared" si="2369"/>
        <v>2.63E-2</v>
      </c>
      <c r="K7101" s="259">
        <f t="shared" si="2372"/>
        <v>8731.6853215833344</v>
      </c>
      <c r="L7101" s="250">
        <f t="shared" si="2360"/>
        <v>0.01</v>
      </c>
      <c r="M7101" s="19" t="s">
        <v>1260</v>
      </c>
      <c r="O7101" s="32" t="str">
        <f t="shared" si="2373"/>
        <v>G363</v>
      </c>
      <c r="P7101" s="318"/>
      <c r="T7101" s="19" t="s">
        <v>1260</v>
      </c>
    </row>
    <row r="7102" spans="1:20" outlineLevel="2" x14ac:dyDescent="0.25">
      <c r="A7102" t="s">
        <v>566</v>
      </c>
      <c r="B7102" t="str">
        <f t="shared" si="2370"/>
        <v>G363 OSP Purification Equipment-12</v>
      </c>
      <c r="C7102" s="32" t="s">
        <v>1245</v>
      </c>
      <c r="E7102" s="27">
        <v>43465</v>
      </c>
      <c r="F7102" s="249">
        <v>3984038.93</v>
      </c>
      <c r="G7102" s="67">
        <v>2.63E-2</v>
      </c>
      <c r="H7102" s="250">
        <v>8731.68</v>
      </c>
      <c r="I7102" s="249">
        <f t="shared" si="2371"/>
        <v>3984038.93</v>
      </c>
      <c r="J7102" s="67">
        <f t="shared" si="2369"/>
        <v>2.63E-2</v>
      </c>
      <c r="K7102" s="259">
        <f t="shared" si="2372"/>
        <v>8731.6853215833344</v>
      </c>
      <c r="L7102" s="250">
        <f t="shared" si="2360"/>
        <v>0.01</v>
      </c>
      <c r="M7102" s="19" t="s">
        <v>1260</v>
      </c>
      <c r="O7102" s="32" t="str">
        <f t="shared" si="2373"/>
        <v>G363</v>
      </c>
      <c r="P7102" s="318"/>
      <c r="T7102" s="19" t="s">
        <v>1260</v>
      </c>
    </row>
    <row r="7103" spans="1:20" s="19" customFormat="1" ht="15.75" outlineLevel="1" thickBot="1" x14ac:dyDescent="0.3">
      <c r="A7103" s="28" t="s">
        <v>1169</v>
      </c>
      <c r="C7103" s="20" t="s">
        <v>1241</v>
      </c>
      <c r="E7103" s="104" t="s">
        <v>1266</v>
      </c>
      <c r="F7103" s="29"/>
      <c r="G7103" s="30"/>
      <c r="H7103" s="41">
        <f>SUBTOTAL(9,H7091:H7102)</f>
        <v>104780.15999999997</v>
      </c>
      <c r="I7103" s="29"/>
      <c r="J7103" s="30">
        <f t="shared" si="2369"/>
        <v>0</v>
      </c>
      <c r="K7103" s="41">
        <f>SUBTOTAL(9,K7091:K7102)</f>
        <v>104780.22385900003</v>
      </c>
      <c r="L7103" s="41">
        <f t="shared" si="2360"/>
        <v>0.06</v>
      </c>
      <c r="O7103" s="32" t="str">
        <f>LEFT(A7103,5)</f>
        <v xml:space="preserve">G363 </v>
      </c>
      <c r="P7103" s="318">
        <f>-L7103/2</f>
        <v>-0.03</v>
      </c>
    </row>
    <row r="7104" spans="1:20" ht="15.75" outlineLevel="2" thickTop="1" x14ac:dyDescent="0.25">
      <c r="A7104" s="263" t="s">
        <v>567</v>
      </c>
      <c r="B7104" s="263" t="str">
        <f t="shared" ref="B7104:B7115" si="2374">CONCATENATE(A7104,"-",MONTH(E7104))</f>
        <v>G3644 LNG Transportation Equipment-1</v>
      </c>
      <c r="C7104" s="263" t="s">
        <v>1245</v>
      </c>
      <c r="D7104" s="263"/>
      <c r="E7104" s="264">
        <v>43131</v>
      </c>
      <c r="F7104" s="265">
        <v>970580.63</v>
      </c>
      <c r="G7104" s="266">
        <v>2.3199999999999998E-2</v>
      </c>
      <c r="H7104" s="267">
        <v>1876.46</v>
      </c>
      <c r="I7104" s="265">
        <f t="shared" ref="I7104:I7115" si="2375">VLOOKUP(CONCATENATE(A7104,"-12"),$B$6:$F$7816,5,FALSE)</f>
        <v>970580.63</v>
      </c>
      <c r="J7104" s="266">
        <f t="shared" si="2369"/>
        <v>2.3199999999999998E-2</v>
      </c>
      <c r="K7104" s="268">
        <f t="shared" ref="K7104:K7114" si="2376">K7105</f>
        <v>1876.46</v>
      </c>
      <c r="L7104" s="267">
        <f t="shared" si="2360"/>
        <v>0</v>
      </c>
      <c r="M7104" s="19" t="s">
        <v>1260</v>
      </c>
      <c r="N7104" s="19" t="s">
        <v>1260</v>
      </c>
      <c r="O7104" s="32" t="str">
        <f t="shared" ref="O7104:O7115" si="2377">LEFT(A7104,4)</f>
        <v>G364</v>
      </c>
      <c r="P7104" s="318"/>
      <c r="T7104" s="19" t="s">
        <v>1260</v>
      </c>
    </row>
    <row r="7105" spans="1:20" outlineLevel="2" x14ac:dyDescent="0.25">
      <c r="A7105" s="263" t="s">
        <v>567</v>
      </c>
      <c r="B7105" s="263" t="str">
        <f t="shared" si="2374"/>
        <v>G3644 LNG Transportation Equipment-2</v>
      </c>
      <c r="C7105" s="263" t="s">
        <v>1245</v>
      </c>
      <c r="D7105" s="263"/>
      <c r="E7105" s="264">
        <v>43159</v>
      </c>
      <c r="F7105" s="265">
        <v>970580.63</v>
      </c>
      <c r="G7105" s="266">
        <v>2.3199999999999998E-2</v>
      </c>
      <c r="H7105" s="267">
        <v>1876.46</v>
      </c>
      <c r="I7105" s="265">
        <f t="shared" si="2375"/>
        <v>970580.63</v>
      </c>
      <c r="J7105" s="266">
        <f t="shared" si="2369"/>
        <v>2.3199999999999998E-2</v>
      </c>
      <c r="K7105" s="268">
        <f t="shared" si="2376"/>
        <v>1876.46</v>
      </c>
      <c r="L7105" s="267">
        <f t="shared" si="2360"/>
        <v>0</v>
      </c>
      <c r="M7105" s="19" t="s">
        <v>1260</v>
      </c>
      <c r="N7105" s="19" t="s">
        <v>1260</v>
      </c>
      <c r="O7105" s="32" t="str">
        <f t="shared" si="2377"/>
        <v>G364</v>
      </c>
      <c r="P7105" s="318"/>
      <c r="T7105" s="19" t="s">
        <v>1260</v>
      </c>
    </row>
    <row r="7106" spans="1:20" outlineLevel="2" x14ac:dyDescent="0.25">
      <c r="A7106" s="263" t="s">
        <v>567</v>
      </c>
      <c r="B7106" s="263" t="str">
        <f t="shared" si="2374"/>
        <v>G3644 LNG Transportation Equipment-3</v>
      </c>
      <c r="C7106" s="263" t="s">
        <v>1245</v>
      </c>
      <c r="D7106" s="263"/>
      <c r="E7106" s="264">
        <v>43190</v>
      </c>
      <c r="F7106" s="265">
        <v>970580.63</v>
      </c>
      <c r="G7106" s="266">
        <v>2.3199999999999998E-2</v>
      </c>
      <c r="H7106" s="267">
        <v>1876.46</v>
      </c>
      <c r="I7106" s="265">
        <f t="shared" si="2375"/>
        <v>970580.63</v>
      </c>
      <c r="J7106" s="266">
        <f t="shared" si="2369"/>
        <v>2.3199999999999998E-2</v>
      </c>
      <c r="K7106" s="268">
        <f t="shared" si="2376"/>
        <v>1876.46</v>
      </c>
      <c r="L7106" s="267">
        <f t="shared" si="2360"/>
        <v>0</v>
      </c>
      <c r="M7106" s="19" t="s">
        <v>1260</v>
      </c>
      <c r="N7106" s="19" t="s">
        <v>1260</v>
      </c>
      <c r="O7106" s="32" t="str">
        <f t="shared" si="2377"/>
        <v>G364</v>
      </c>
      <c r="P7106" s="318"/>
      <c r="T7106" s="19" t="s">
        <v>1260</v>
      </c>
    </row>
    <row r="7107" spans="1:20" outlineLevel="2" x14ac:dyDescent="0.25">
      <c r="A7107" s="263" t="s">
        <v>567</v>
      </c>
      <c r="B7107" s="263" t="str">
        <f t="shared" si="2374"/>
        <v>G3644 LNG Transportation Equipment-4</v>
      </c>
      <c r="C7107" s="263" t="s">
        <v>1245</v>
      </c>
      <c r="D7107" s="263"/>
      <c r="E7107" s="264">
        <v>43220</v>
      </c>
      <c r="F7107" s="265">
        <v>970580.63</v>
      </c>
      <c r="G7107" s="266">
        <v>2.3199999999999998E-2</v>
      </c>
      <c r="H7107" s="267">
        <v>1876.46</v>
      </c>
      <c r="I7107" s="265">
        <f t="shared" si="2375"/>
        <v>970580.63</v>
      </c>
      <c r="J7107" s="266">
        <f t="shared" si="2369"/>
        <v>2.3199999999999998E-2</v>
      </c>
      <c r="K7107" s="268">
        <f t="shared" si="2376"/>
        <v>1876.46</v>
      </c>
      <c r="L7107" s="267">
        <f t="shared" si="2360"/>
        <v>0</v>
      </c>
      <c r="M7107" s="19" t="s">
        <v>1260</v>
      </c>
      <c r="N7107" s="19" t="s">
        <v>1260</v>
      </c>
      <c r="O7107" s="32" t="str">
        <f t="shared" si="2377"/>
        <v>G364</v>
      </c>
      <c r="P7107" s="318"/>
      <c r="T7107" s="19" t="s">
        <v>1260</v>
      </c>
    </row>
    <row r="7108" spans="1:20" outlineLevel="2" x14ac:dyDescent="0.25">
      <c r="A7108" s="263" t="s">
        <v>567</v>
      </c>
      <c r="B7108" s="263" t="str">
        <f t="shared" si="2374"/>
        <v>G3644 LNG Transportation Equipment-5</v>
      </c>
      <c r="C7108" s="263" t="s">
        <v>1245</v>
      </c>
      <c r="D7108" s="263"/>
      <c r="E7108" s="264">
        <v>43251</v>
      </c>
      <c r="F7108" s="265">
        <v>970580.63</v>
      </c>
      <c r="G7108" s="266">
        <v>2.3199999999999998E-2</v>
      </c>
      <c r="H7108" s="267">
        <v>1876.46</v>
      </c>
      <c r="I7108" s="265">
        <f t="shared" si="2375"/>
        <v>970580.63</v>
      </c>
      <c r="J7108" s="266">
        <f t="shared" si="2369"/>
        <v>2.3199999999999998E-2</v>
      </c>
      <c r="K7108" s="268">
        <f t="shared" si="2376"/>
        <v>1876.46</v>
      </c>
      <c r="L7108" s="267">
        <f t="shared" si="2360"/>
        <v>0</v>
      </c>
      <c r="M7108" s="19" t="s">
        <v>1260</v>
      </c>
      <c r="N7108" s="19" t="s">
        <v>1260</v>
      </c>
      <c r="O7108" s="32" t="str">
        <f t="shared" si="2377"/>
        <v>G364</v>
      </c>
      <c r="P7108" s="318"/>
      <c r="T7108" s="19" t="s">
        <v>1260</v>
      </c>
    </row>
    <row r="7109" spans="1:20" outlineLevel="2" x14ac:dyDescent="0.25">
      <c r="A7109" s="263" t="s">
        <v>567</v>
      </c>
      <c r="B7109" s="263" t="str">
        <f t="shared" si="2374"/>
        <v>G3644 LNG Transportation Equipment-6</v>
      </c>
      <c r="C7109" s="263" t="s">
        <v>1245</v>
      </c>
      <c r="D7109" s="263"/>
      <c r="E7109" s="264">
        <v>43281</v>
      </c>
      <c r="F7109" s="265">
        <v>970580.63</v>
      </c>
      <c r="G7109" s="266">
        <v>2.3199999999999998E-2</v>
      </c>
      <c r="H7109" s="267">
        <v>1876.46</v>
      </c>
      <c r="I7109" s="265">
        <f t="shared" si="2375"/>
        <v>970580.63</v>
      </c>
      <c r="J7109" s="266">
        <f t="shared" si="2369"/>
        <v>2.3199999999999998E-2</v>
      </c>
      <c r="K7109" s="268">
        <f t="shared" si="2376"/>
        <v>1876.46</v>
      </c>
      <c r="L7109" s="267">
        <f t="shared" si="2360"/>
        <v>0</v>
      </c>
      <c r="M7109" s="19" t="s">
        <v>1260</v>
      </c>
      <c r="N7109" s="19" t="s">
        <v>1260</v>
      </c>
      <c r="O7109" s="32" t="str">
        <f t="shared" si="2377"/>
        <v>G364</v>
      </c>
      <c r="P7109" s="318"/>
      <c r="T7109" s="19" t="s">
        <v>1260</v>
      </c>
    </row>
    <row r="7110" spans="1:20" outlineLevel="2" x14ac:dyDescent="0.25">
      <c r="A7110" s="263" t="s">
        <v>567</v>
      </c>
      <c r="B7110" s="263" t="str">
        <f t="shared" si="2374"/>
        <v>G3644 LNG Transportation Equipment-7</v>
      </c>
      <c r="C7110" s="263" t="s">
        <v>1245</v>
      </c>
      <c r="D7110" s="263"/>
      <c r="E7110" s="264">
        <v>43312</v>
      </c>
      <c r="F7110" s="265">
        <v>970580.63</v>
      </c>
      <c r="G7110" s="266">
        <v>2.3199999999999998E-2</v>
      </c>
      <c r="H7110" s="267">
        <v>1876.46</v>
      </c>
      <c r="I7110" s="265">
        <f t="shared" si="2375"/>
        <v>970580.63</v>
      </c>
      <c r="J7110" s="266">
        <f t="shared" si="2369"/>
        <v>2.3199999999999998E-2</v>
      </c>
      <c r="K7110" s="268">
        <f t="shared" si="2376"/>
        <v>1876.46</v>
      </c>
      <c r="L7110" s="267">
        <f t="shared" si="2360"/>
        <v>0</v>
      </c>
      <c r="M7110" s="19" t="s">
        <v>1260</v>
      </c>
      <c r="N7110" s="19" t="s">
        <v>1260</v>
      </c>
      <c r="O7110" s="32" t="str">
        <f t="shared" si="2377"/>
        <v>G364</v>
      </c>
      <c r="P7110" s="318"/>
      <c r="T7110" s="19" t="s">
        <v>1260</v>
      </c>
    </row>
    <row r="7111" spans="1:20" outlineLevel="2" x14ac:dyDescent="0.25">
      <c r="A7111" s="263" t="s">
        <v>567</v>
      </c>
      <c r="B7111" s="263" t="str">
        <f t="shared" si="2374"/>
        <v>G3644 LNG Transportation Equipment-8</v>
      </c>
      <c r="C7111" s="263" t="s">
        <v>1245</v>
      </c>
      <c r="D7111" s="263"/>
      <c r="E7111" s="264">
        <v>43343</v>
      </c>
      <c r="F7111" s="265">
        <v>970580.63</v>
      </c>
      <c r="G7111" s="266">
        <v>2.3199999999999998E-2</v>
      </c>
      <c r="H7111" s="267">
        <v>1876.46</v>
      </c>
      <c r="I7111" s="265">
        <f t="shared" si="2375"/>
        <v>970580.63</v>
      </c>
      <c r="J7111" s="266">
        <f t="shared" si="2369"/>
        <v>2.3199999999999998E-2</v>
      </c>
      <c r="K7111" s="268">
        <f t="shared" si="2376"/>
        <v>1876.46</v>
      </c>
      <c r="L7111" s="267">
        <f t="shared" si="2360"/>
        <v>0</v>
      </c>
      <c r="M7111" s="19" t="s">
        <v>1260</v>
      </c>
      <c r="N7111" s="19" t="s">
        <v>1260</v>
      </c>
      <c r="O7111" s="32" t="str">
        <f t="shared" si="2377"/>
        <v>G364</v>
      </c>
      <c r="P7111" s="318"/>
      <c r="T7111" s="19" t="s">
        <v>1260</v>
      </c>
    </row>
    <row r="7112" spans="1:20" outlineLevel="2" x14ac:dyDescent="0.25">
      <c r="A7112" s="263" t="s">
        <v>567</v>
      </c>
      <c r="B7112" s="263" t="str">
        <f t="shared" si="2374"/>
        <v>G3644 LNG Transportation Equipment-9</v>
      </c>
      <c r="C7112" s="263" t="s">
        <v>1245</v>
      </c>
      <c r="D7112" s="263"/>
      <c r="E7112" s="264">
        <v>43373</v>
      </c>
      <c r="F7112" s="265">
        <v>970580.63</v>
      </c>
      <c r="G7112" s="266">
        <v>2.3199999999999998E-2</v>
      </c>
      <c r="H7112" s="267">
        <v>1876.46</v>
      </c>
      <c r="I7112" s="265">
        <f t="shared" si="2375"/>
        <v>970580.63</v>
      </c>
      <c r="J7112" s="266">
        <f t="shared" si="2369"/>
        <v>2.3199999999999998E-2</v>
      </c>
      <c r="K7112" s="268">
        <f t="shared" si="2376"/>
        <v>1876.46</v>
      </c>
      <c r="L7112" s="267">
        <f t="shared" si="2360"/>
        <v>0</v>
      </c>
      <c r="M7112" s="19" t="s">
        <v>1260</v>
      </c>
      <c r="N7112" s="19" t="s">
        <v>1260</v>
      </c>
      <c r="O7112" s="32" t="str">
        <f t="shared" si="2377"/>
        <v>G364</v>
      </c>
      <c r="P7112" s="318"/>
      <c r="T7112" s="19" t="s">
        <v>1260</v>
      </c>
    </row>
    <row r="7113" spans="1:20" outlineLevel="2" x14ac:dyDescent="0.25">
      <c r="A7113" s="263" t="s">
        <v>567</v>
      </c>
      <c r="B7113" s="263" t="str">
        <f t="shared" si="2374"/>
        <v>G3644 LNG Transportation Equipment-10</v>
      </c>
      <c r="C7113" s="263" t="s">
        <v>1245</v>
      </c>
      <c r="D7113" s="263"/>
      <c r="E7113" s="264">
        <v>43404</v>
      </c>
      <c r="F7113" s="265">
        <v>970580.63</v>
      </c>
      <c r="G7113" s="266">
        <v>2.3199999999999998E-2</v>
      </c>
      <c r="H7113" s="267">
        <v>1876.46</v>
      </c>
      <c r="I7113" s="265">
        <f t="shared" si="2375"/>
        <v>970580.63</v>
      </c>
      <c r="J7113" s="266">
        <f t="shared" si="2369"/>
        <v>2.3199999999999998E-2</v>
      </c>
      <c r="K7113" s="268">
        <f t="shared" si="2376"/>
        <v>1876.46</v>
      </c>
      <c r="L7113" s="267">
        <f t="shared" si="2360"/>
        <v>0</v>
      </c>
      <c r="M7113" s="19" t="s">
        <v>1260</v>
      </c>
      <c r="N7113" s="19" t="s">
        <v>1260</v>
      </c>
      <c r="O7113" s="32" t="str">
        <f t="shared" si="2377"/>
        <v>G364</v>
      </c>
      <c r="P7113" s="318"/>
      <c r="T7113" s="19" t="s">
        <v>1260</v>
      </c>
    </row>
    <row r="7114" spans="1:20" outlineLevel="2" x14ac:dyDescent="0.25">
      <c r="A7114" s="263" t="s">
        <v>567</v>
      </c>
      <c r="B7114" s="263" t="str">
        <f t="shared" si="2374"/>
        <v>G3644 LNG Transportation Equipment-11</v>
      </c>
      <c r="C7114" s="263" t="s">
        <v>1245</v>
      </c>
      <c r="D7114" s="263"/>
      <c r="E7114" s="264">
        <v>43434</v>
      </c>
      <c r="F7114" s="265">
        <v>970580.63</v>
      </c>
      <c r="G7114" s="266">
        <v>2.3199999999999998E-2</v>
      </c>
      <c r="H7114" s="267">
        <v>1876.46</v>
      </c>
      <c r="I7114" s="265">
        <f t="shared" si="2375"/>
        <v>970580.63</v>
      </c>
      <c r="J7114" s="266">
        <f t="shared" si="2369"/>
        <v>2.3199999999999998E-2</v>
      </c>
      <c r="K7114" s="268">
        <f t="shared" si="2376"/>
        <v>1876.46</v>
      </c>
      <c r="L7114" s="267">
        <f t="shared" si="2360"/>
        <v>0</v>
      </c>
      <c r="M7114" s="19" t="s">
        <v>1260</v>
      </c>
      <c r="N7114" s="19" t="s">
        <v>1260</v>
      </c>
      <c r="O7114" s="32" t="str">
        <f t="shared" si="2377"/>
        <v>G364</v>
      </c>
      <c r="P7114" s="318"/>
      <c r="T7114" s="19" t="s">
        <v>1260</v>
      </c>
    </row>
    <row r="7115" spans="1:20" outlineLevel="2" x14ac:dyDescent="0.25">
      <c r="A7115" s="263" t="s">
        <v>567</v>
      </c>
      <c r="B7115" s="263" t="str">
        <f t="shared" si="2374"/>
        <v>G3644 LNG Transportation Equipment-12</v>
      </c>
      <c r="C7115" s="263" t="s">
        <v>1245</v>
      </c>
      <c r="D7115" s="263"/>
      <c r="E7115" s="264">
        <v>43465</v>
      </c>
      <c r="F7115" s="265">
        <v>970580.63</v>
      </c>
      <c r="G7115" s="266">
        <v>2.3199999999999998E-2</v>
      </c>
      <c r="H7115" s="267">
        <v>1876.46</v>
      </c>
      <c r="I7115" s="265">
        <f t="shared" si="2375"/>
        <v>970580.63</v>
      </c>
      <c r="J7115" s="266">
        <f t="shared" si="2369"/>
        <v>2.3199999999999998E-2</v>
      </c>
      <c r="K7115" s="268">
        <f>H7115</f>
        <v>1876.46</v>
      </c>
      <c r="L7115" s="267">
        <f t="shared" si="2360"/>
        <v>0</v>
      </c>
      <c r="M7115" s="19" t="s">
        <v>1260</v>
      </c>
      <c r="N7115" s="19" t="s">
        <v>1260</v>
      </c>
      <c r="O7115" s="32" t="str">
        <f t="shared" si="2377"/>
        <v>G364</v>
      </c>
      <c r="P7115" s="318"/>
      <c r="T7115" s="19" t="s">
        <v>1260</v>
      </c>
    </row>
    <row r="7116" spans="1:20" s="19" customFormat="1" ht="15.75" outlineLevel="1" thickBot="1" x14ac:dyDescent="0.3">
      <c r="A7116" s="28" t="s">
        <v>1170</v>
      </c>
      <c r="C7116" s="20" t="s">
        <v>1242</v>
      </c>
      <c r="E7116" s="104" t="s">
        <v>1266</v>
      </c>
      <c r="F7116" s="29"/>
      <c r="G7116" s="30"/>
      <c r="H7116" s="41">
        <f>SUBTOTAL(9,H7104:H7115)</f>
        <v>22517.519999999993</v>
      </c>
      <c r="I7116" s="29"/>
      <c r="J7116" s="30">
        <f t="shared" si="2369"/>
        <v>0</v>
      </c>
      <c r="K7116" s="41">
        <f>SUBTOTAL(9,K7104:K7115)</f>
        <v>22517.519999999993</v>
      </c>
      <c r="L7116" s="41">
        <f t="shared" si="2360"/>
        <v>0</v>
      </c>
      <c r="O7116" s="32" t="str">
        <f>LEFT(A7116,5)</f>
        <v>G3644</v>
      </c>
      <c r="P7116" s="318">
        <f>-L7116/2</f>
        <v>0</v>
      </c>
    </row>
    <row r="7117" spans="1:20" ht="15.75" outlineLevel="2" thickTop="1" x14ac:dyDescent="0.25">
      <c r="A7117" s="24" t="s">
        <v>568</v>
      </c>
      <c r="B7117" s="24" t="str">
        <f t="shared" ref="B7117:B7128" si="2378">CONCATENATE(A7117,"-",MONTH(E7117))</f>
        <v>G3649 PRD ARO LNG-1</v>
      </c>
      <c r="C7117" s="24" t="s">
        <v>1246</v>
      </c>
      <c r="D7117" s="24"/>
      <c r="E7117" s="43">
        <v>43131</v>
      </c>
      <c r="F7117" s="246">
        <v>2671112.88</v>
      </c>
      <c r="G7117" s="247">
        <v>0</v>
      </c>
      <c r="H7117" s="248">
        <v>13.100000000000364</v>
      </c>
      <c r="I7117" s="246"/>
      <c r="J7117" s="247">
        <f t="shared" si="2369"/>
        <v>0</v>
      </c>
      <c r="K7117" s="258">
        <f t="shared" ref="K7117:K7128" si="2379">VLOOKUP(CONCATENATE(A7117,"-12"),B$7:H$7814,7,0)</f>
        <v>0</v>
      </c>
      <c r="L7117" s="248">
        <f t="shared" si="2360"/>
        <v>-13.1</v>
      </c>
      <c r="M7117" s="19" t="s">
        <v>0</v>
      </c>
      <c r="O7117" s="32" t="str">
        <f t="shared" ref="O7117:O7128" si="2380">LEFT(A7117,4)</f>
        <v>G364</v>
      </c>
      <c r="P7117" s="318"/>
      <c r="T7117" s="19" t="s">
        <v>0</v>
      </c>
    </row>
    <row r="7118" spans="1:20" outlineLevel="2" x14ac:dyDescent="0.25">
      <c r="A7118" s="24" t="s">
        <v>568</v>
      </c>
      <c r="B7118" s="24" t="str">
        <f t="shared" si="2378"/>
        <v>G3649 PRD ARO LNG-2</v>
      </c>
      <c r="C7118" s="24" t="s">
        <v>1246</v>
      </c>
      <c r="D7118" s="24"/>
      <c r="E7118" s="43">
        <v>43159</v>
      </c>
      <c r="F7118" s="246">
        <v>2666942.7999999998</v>
      </c>
      <c r="G7118" s="247">
        <v>0</v>
      </c>
      <c r="H7118" s="248">
        <v>-23.17</v>
      </c>
      <c r="I7118" s="246"/>
      <c r="J7118" s="247">
        <f t="shared" si="2369"/>
        <v>0</v>
      </c>
      <c r="K7118" s="258">
        <f t="shared" si="2379"/>
        <v>0</v>
      </c>
      <c r="L7118" s="248">
        <f t="shared" si="2360"/>
        <v>23.17</v>
      </c>
      <c r="M7118" s="19" t="s">
        <v>0</v>
      </c>
      <c r="O7118" s="32" t="str">
        <f t="shared" si="2380"/>
        <v>G364</v>
      </c>
      <c r="P7118" s="318"/>
      <c r="T7118" s="19" t="s">
        <v>0</v>
      </c>
    </row>
    <row r="7119" spans="1:20" outlineLevel="2" x14ac:dyDescent="0.25">
      <c r="A7119" s="24" t="s">
        <v>568</v>
      </c>
      <c r="B7119" s="24" t="str">
        <f t="shared" si="2378"/>
        <v>G3649 PRD ARO LNG-3</v>
      </c>
      <c r="C7119" s="24" t="s">
        <v>1246</v>
      </c>
      <c r="D7119" s="24"/>
      <c r="E7119" s="43">
        <v>43190</v>
      </c>
      <c r="F7119" s="246">
        <v>2844098.98</v>
      </c>
      <c r="G7119" s="247">
        <v>0</v>
      </c>
      <c r="H7119" s="248">
        <v>0</v>
      </c>
      <c r="I7119" s="246"/>
      <c r="J7119" s="247">
        <f t="shared" si="2369"/>
        <v>0</v>
      </c>
      <c r="K7119" s="258">
        <f t="shared" si="2379"/>
        <v>0</v>
      </c>
      <c r="L7119" s="248">
        <f t="shared" si="2360"/>
        <v>0</v>
      </c>
      <c r="M7119" s="19" t="s">
        <v>0</v>
      </c>
      <c r="O7119" s="32" t="str">
        <f t="shared" si="2380"/>
        <v>G364</v>
      </c>
      <c r="P7119" s="318"/>
      <c r="T7119" s="19" t="s">
        <v>0</v>
      </c>
    </row>
    <row r="7120" spans="1:20" outlineLevel="2" x14ac:dyDescent="0.25">
      <c r="A7120" s="24" t="s">
        <v>568</v>
      </c>
      <c r="B7120" s="24" t="str">
        <f t="shared" si="2378"/>
        <v>G3649 PRD ARO LNG-4</v>
      </c>
      <c r="C7120" s="24" t="s">
        <v>1246</v>
      </c>
      <c r="D7120" s="24"/>
      <c r="E7120" s="43">
        <v>43220</v>
      </c>
      <c r="F7120" s="246">
        <v>3021255.15</v>
      </c>
      <c r="G7120" s="247">
        <v>0</v>
      </c>
      <c r="H7120" s="248">
        <v>0</v>
      </c>
      <c r="I7120" s="246"/>
      <c r="J7120" s="247">
        <f t="shared" si="2369"/>
        <v>0</v>
      </c>
      <c r="K7120" s="258">
        <f t="shared" si="2379"/>
        <v>0</v>
      </c>
      <c r="L7120" s="248">
        <f t="shared" si="2360"/>
        <v>0</v>
      </c>
      <c r="M7120" s="19" t="s">
        <v>0</v>
      </c>
      <c r="O7120" s="32" t="str">
        <f t="shared" si="2380"/>
        <v>G364</v>
      </c>
      <c r="P7120" s="318"/>
      <c r="T7120" s="19" t="s">
        <v>0</v>
      </c>
    </row>
    <row r="7121" spans="1:20" outlineLevel="2" x14ac:dyDescent="0.25">
      <c r="A7121" s="24" t="s">
        <v>568</v>
      </c>
      <c r="B7121" s="24" t="str">
        <f t="shared" si="2378"/>
        <v>G3649 PRD ARO LNG-5</v>
      </c>
      <c r="C7121" s="24" t="s">
        <v>1246</v>
      </c>
      <c r="D7121" s="24"/>
      <c r="E7121" s="43">
        <v>43251</v>
      </c>
      <c r="F7121" s="246">
        <v>3021255.15</v>
      </c>
      <c r="G7121" s="247">
        <v>0</v>
      </c>
      <c r="H7121" s="248">
        <v>0</v>
      </c>
      <c r="I7121" s="246"/>
      <c r="J7121" s="247">
        <f t="shared" si="2369"/>
        <v>0</v>
      </c>
      <c r="K7121" s="258">
        <f t="shared" si="2379"/>
        <v>0</v>
      </c>
      <c r="L7121" s="248">
        <f t="shared" si="2360"/>
        <v>0</v>
      </c>
      <c r="M7121" s="19" t="s">
        <v>0</v>
      </c>
      <c r="O7121" s="32" t="str">
        <f t="shared" si="2380"/>
        <v>G364</v>
      </c>
      <c r="P7121" s="318"/>
      <c r="T7121" s="19" t="s">
        <v>0</v>
      </c>
    </row>
    <row r="7122" spans="1:20" outlineLevel="2" x14ac:dyDescent="0.25">
      <c r="A7122" s="24" t="s">
        <v>568</v>
      </c>
      <c r="B7122" s="24" t="str">
        <f t="shared" si="2378"/>
        <v>G3649 PRD ARO LNG-6</v>
      </c>
      <c r="C7122" s="24" t="s">
        <v>1246</v>
      </c>
      <c r="D7122" s="24"/>
      <c r="E7122" s="43">
        <v>43281</v>
      </c>
      <c r="F7122" s="246">
        <v>3090195.23</v>
      </c>
      <c r="G7122" s="247">
        <v>0</v>
      </c>
      <c r="H7122" s="248">
        <v>0</v>
      </c>
      <c r="I7122" s="246"/>
      <c r="J7122" s="247">
        <f t="shared" si="2369"/>
        <v>0</v>
      </c>
      <c r="K7122" s="258">
        <f t="shared" si="2379"/>
        <v>0</v>
      </c>
      <c r="L7122" s="248">
        <f t="shared" si="2360"/>
        <v>0</v>
      </c>
      <c r="M7122" s="19" t="s">
        <v>0</v>
      </c>
      <c r="O7122" s="32" t="str">
        <f t="shared" si="2380"/>
        <v>G364</v>
      </c>
      <c r="P7122" s="318"/>
      <c r="T7122" s="19" t="s">
        <v>0</v>
      </c>
    </row>
    <row r="7123" spans="1:20" outlineLevel="2" x14ac:dyDescent="0.25">
      <c r="A7123" s="24" t="s">
        <v>568</v>
      </c>
      <c r="B7123" s="24" t="str">
        <f t="shared" si="2378"/>
        <v>G3649 PRD ARO LNG-7</v>
      </c>
      <c r="C7123" s="24" t="s">
        <v>1246</v>
      </c>
      <c r="D7123" s="24"/>
      <c r="E7123" s="43">
        <v>43312</v>
      </c>
      <c r="F7123" s="246">
        <v>3159135.31</v>
      </c>
      <c r="G7123" s="247">
        <v>0</v>
      </c>
      <c r="H7123" s="248">
        <v>0</v>
      </c>
      <c r="I7123" s="246"/>
      <c r="J7123" s="247">
        <f t="shared" si="2369"/>
        <v>0</v>
      </c>
      <c r="K7123" s="258">
        <f t="shared" si="2379"/>
        <v>0</v>
      </c>
      <c r="L7123" s="248">
        <f t="shared" si="2360"/>
        <v>0</v>
      </c>
      <c r="M7123" s="19" t="s">
        <v>0</v>
      </c>
      <c r="O7123" s="32" t="str">
        <f t="shared" si="2380"/>
        <v>G364</v>
      </c>
      <c r="P7123" s="318"/>
      <c r="T7123" s="19" t="s">
        <v>0</v>
      </c>
    </row>
    <row r="7124" spans="1:20" outlineLevel="2" x14ac:dyDescent="0.25">
      <c r="A7124" s="24" t="s">
        <v>568</v>
      </c>
      <c r="B7124" s="24" t="str">
        <f t="shared" si="2378"/>
        <v>G3649 PRD ARO LNG-8</v>
      </c>
      <c r="C7124" s="24" t="s">
        <v>1246</v>
      </c>
      <c r="D7124" s="24"/>
      <c r="E7124" s="43">
        <v>43343</v>
      </c>
      <c r="F7124" s="246">
        <v>3159135.31</v>
      </c>
      <c r="G7124" s="247">
        <v>0</v>
      </c>
      <c r="H7124" s="248">
        <v>0</v>
      </c>
      <c r="I7124" s="246"/>
      <c r="J7124" s="247">
        <f t="shared" si="2369"/>
        <v>0</v>
      </c>
      <c r="K7124" s="258">
        <f t="shared" si="2379"/>
        <v>0</v>
      </c>
      <c r="L7124" s="248">
        <f t="shared" ref="L7124:L7187" si="2381">ROUND(K7124-H7124,2)</f>
        <v>0</v>
      </c>
      <c r="M7124" s="19" t="s">
        <v>0</v>
      </c>
      <c r="O7124" s="32" t="str">
        <f t="shared" si="2380"/>
        <v>G364</v>
      </c>
      <c r="P7124" s="318"/>
      <c r="T7124" s="19" t="s">
        <v>0</v>
      </c>
    </row>
    <row r="7125" spans="1:20" outlineLevel="2" x14ac:dyDescent="0.25">
      <c r="A7125" s="24" t="s">
        <v>568</v>
      </c>
      <c r="B7125" s="24" t="str">
        <f t="shared" si="2378"/>
        <v>G3649 PRD ARO LNG-9</v>
      </c>
      <c r="C7125" s="24" t="s">
        <v>1246</v>
      </c>
      <c r="D7125" s="24"/>
      <c r="E7125" s="43">
        <v>43373</v>
      </c>
      <c r="F7125" s="246">
        <v>3186032.62</v>
      </c>
      <c r="G7125" s="247">
        <v>0</v>
      </c>
      <c r="H7125" s="248">
        <v>0</v>
      </c>
      <c r="I7125" s="246"/>
      <c r="J7125" s="247">
        <f t="shared" si="2369"/>
        <v>0</v>
      </c>
      <c r="K7125" s="258">
        <f t="shared" si="2379"/>
        <v>0</v>
      </c>
      <c r="L7125" s="248">
        <f t="shared" si="2381"/>
        <v>0</v>
      </c>
      <c r="M7125" s="19" t="s">
        <v>0</v>
      </c>
      <c r="O7125" s="32" t="str">
        <f t="shared" si="2380"/>
        <v>G364</v>
      </c>
      <c r="P7125" s="318"/>
      <c r="T7125" s="19" t="s">
        <v>0</v>
      </c>
    </row>
    <row r="7126" spans="1:20" outlineLevel="2" x14ac:dyDescent="0.25">
      <c r="A7126" s="24" t="s">
        <v>568</v>
      </c>
      <c r="B7126" s="24" t="str">
        <f t="shared" si="2378"/>
        <v>G3649 PRD ARO LNG-10</v>
      </c>
      <c r="C7126" s="24" t="s">
        <v>1246</v>
      </c>
      <c r="D7126" s="24"/>
      <c r="E7126" s="43">
        <v>43404</v>
      </c>
      <c r="F7126" s="246">
        <v>3212929.92</v>
      </c>
      <c r="G7126" s="247">
        <v>0</v>
      </c>
      <c r="H7126" s="248">
        <v>0</v>
      </c>
      <c r="I7126" s="246"/>
      <c r="J7126" s="247">
        <f t="shared" si="2369"/>
        <v>0</v>
      </c>
      <c r="K7126" s="258">
        <f t="shared" si="2379"/>
        <v>0</v>
      </c>
      <c r="L7126" s="248">
        <f t="shared" si="2381"/>
        <v>0</v>
      </c>
      <c r="M7126" s="19" t="s">
        <v>0</v>
      </c>
      <c r="O7126" s="32" t="str">
        <f t="shared" si="2380"/>
        <v>G364</v>
      </c>
      <c r="P7126" s="318"/>
      <c r="T7126" s="19" t="s">
        <v>0</v>
      </c>
    </row>
    <row r="7127" spans="1:20" outlineLevel="2" x14ac:dyDescent="0.25">
      <c r="A7127" s="24" t="s">
        <v>568</v>
      </c>
      <c r="B7127" s="24" t="str">
        <f t="shared" si="2378"/>
        <v>G3649 PRD ARO LNG-11</v>
      </c>
      <c r="C7127" s="24" t="s">
        <v>1246</v>
      </c>
      <c r="D7127" s="24"/>
      <c r="E7127" s="43">
        <v>43434</v>
      </c>
      <c r="F7127" s="246">
        <v>3212929.92</v>
      </c>
      <c r="G7127" s="247">
        <v>0</v>
      </c>
      <c r="H7127" s="248">
        <v>0</v>
      </c>
      <c r="I7127" s="246"/>
      <c r="J7127" s="247">
        <f t="shared" si="2369"/>
        <v>0</v>
      </c>
      <c r="K7127" s="258">
        <f t="shared" si="2379"/>
        <v>0</v>
      </c>
      <c r="L7127" s="248">
        <f t="shared" si="2381"/>
        <v>0</v>
      </c>
      <c r="M7127" s="19" t="s">
        <v>0</v>
      </c>
      <c r="O7127" s="32" t="str">
        <f t="shared" si="2380"/>
        <v>G364</v>
      </c>
      <c r="P7127" s="318"/>
      <c r="T7127" s="19" t="s">
        <v>0</v>
      </c>
    </row>
    <row r="7128" spans="1:20" outlineLevel="2" x14ac:dyDescent="0.25">
      <c r="A7128" s="24" t="s">
        <v>568</v>
      </c>
      <c r="B7128" s="24" t="str">
        <f t="shared" si="2378"/>
        <v>G3649 PRD ARO LNG-12</v>
      </c>
      <c r="C7128" s="24" t="s">
        <v>1246</v>
      </c>
      <c r="D7128" s="24"/>
      <c r="E7128" s="43">
        <v>43465</v>
      </c>
      <c r="F7128" s="246">
        <v>2429323.84</v>
      </c>
      <c r="G7128" s="247">
        <v>0</v>
      </c>
      <c r="H7128" s="248">
        <v>0</v>
      </c>
      <c r="I7128" s="246"/>
      <c r="J7128" s="247">
        <f t="shared" si="2369"/>
        <v>0</v>
      </c>
      <c r="K7128" s="258">
        <f t="shared" si="2379"/>
        <v>0</v>
      </c>
      <c r="L7128" s="248">
        <f t="shared" si="2381"/>
        <v>0</v>
      </c>
      <c r="M7128" s="19" t="s">
        <v>0</v>
      </c>
      <c r="O7128" s="32" t="str">
        <f t="shared" si="2380"/>
        <v>G364</v>
      </c>
      <c r="P7128" s="318"/>
      <c r="T7128" s="19" t="s">
        <v>0</v>
      </c>
    </row>
    <row r="7129" spans="1:20" s="19" customFormat="1" ht="15.75" outlineLevel="1" thickBot="1" x14ac:dyDescent="0.3">
      <c r="A7129" s="28" t="s">
        <v>1171</v>
      </c>
      <c r="C7129" s="20" t="s">
        <v>1242</v>
      </c>
      <c r="E7129" s="104" t="s">
        <v>1266</v>
      </c>
      <c r="F7129" s="29"/>
      <c r="G7129" s="30"/>
      <c r="H7129" s="41">
        <f>SUBTOTAL(9,H7117:H7128)</f>
        <v>-10.069999999999638</v>
      </c>
      <c r="I7129" s="29"/>
      <c r="J7129" s="30">
        <f t="shared" si="2369"/>
        <v>0</v>
      </c>
      <c r="K7129" s="41">
        <f>SUBTOTAL(9,K7117:K7128)</f>
        <v>0</v>
      </c>
      <c r="L7129" s="41">
        <f t="shared" si="2381"/>
        <v>10.07</v>
      </c>
      <c r="O7129" s="32" t="str">
        <f>LEFT(A7129,5)</f>
        <v>G3649</v>
      </c>
      <c r="P7129" s="318">
        <f>-L7129/2</f>
        <v>-5.0350000000000001</v>
      </c>
    </row>
    <row r="7130" spans="1:20" ht="15.75" outlineLevel="2" thickTop="1" x14ac:dyDescent="0.25">
      <c r="A7130" t="s">
        <v>569</v>
      </c>
      <c r="B7130" t="str">
        <f t="shared" ref="B7130:B7141" si="2382">CONCATENATE(A7130,"-",MONTH(E7130))</f>
        <v>G3742 DST Easements-1</v>
      </c>
      <c r="C7130" s="32" t="s">
        <v>1245</v>
      </c>
      <c r="E7130" s="27">
        <v>43131</v>
      </c>
      <c r="F7130" s="249">
        <v>5872610.5</v>
      </c>
      <c r="G7130" s="67">
        <v>1.5800000000000002E-2</v>
      </c>
      <c r="H7130" s="250">
        <v>7732.27</v>
      </c>
      <c r="I7130" s="249">
        <f t="shared" ref="I7130:I7141" si="2383">VLOOKUP(CONCATENATE(A7130,"-12"),$B$6:$F$7816,5,FALSE)</f>
        <v>5872627.7999999998</v>
      </c>
      <c r="J7130" s="67">
        <f t="shared" si="2369"/>
        <v>1.5800000000000002E-2</v>
      </c>
      <c r="K7130" s="259">
        <f t="shared" ref="K7130:K7141" si="2384">I7130*J7130/12</f>
        <v>7732.293270000001</v>
      </c>
      <c r="L7130" s="250">
        <f t="shared" si="2381"/>
        <v>0.02</v>
      </c>
      <c r="M7130" s="19" t="s">
        <v>1260</v>
      </c>
      <c r="O7130" s="32" t="str">
        <f t="shared" ref="O7130:O7141" si="2385">LEFT(A7130,4)</f>
        <v>G374</v>
      </c>
      <c r="P7130" s="318"/>
      <c r="T7130" s="19" t="s">
        <v>1260</v>
      </c>
    </row>
    <row r="7131" spans="1:20" outlineLevel="2" x14ac:dyDescent="0.25">
      <c r="A7131" t="s">
        <v>569</v>
      </c>
      <c r="B7131" t="str">
        <f t="shared" si="2382"/>
        <v>G3742 DST Easements-2</v>
      </c>
      <c r="C7131" s="32" t="s">
        <v>1245</v>
      </c>
      <c r="E7131" s="27">
        <v>43159</v>
      </c>
      <c r="F7131" s="249">
        <v>5872610.5</v>
      </c>
      <c r="G7131" s="67">
        <v>1.5800000000000002E-2</v>
      </c>
      <c r="H7131" s="250">
        <v>7732.27</v>
      </c>
      <c r="I7131" s="249">
        <f t="shared" si="2383"/>
        <v>5872627.7999999998</v>
      </c>
      <c r="J7131" s="67">
        <f t="shared" si="2369"/>
        <v>1.5800000000000002E-2</v>
      </c>
      <c r="K7131" s="259">
        <f t="shared" si="2384"/>
        <v>7732.293270000001</v>
      </c>
      <c r="L7131" s="250">
        <f t="shared" si="2381"/>
        <v>0.02</v>
      </c>
      <c r="M7131" s="19" t="s">
        <v>1260</v>
      </c>
      <c r="O7131" s="32" t="str">
        <f t="shared" si="2385"/>
        <v>G374</v>
      </c>
      <c r="P7131" s="318"/>
      <c r="T7131" s="19" t="s">
        <v>1260</v>
      </c>
    </row>
    <row r="7132" spans="1:20" outlineLevel="2" x14ac:dyDescent="0.25">
      <c r="A7132" t="s">
        <v>569</v>
      </c>
      <c r="B7132" t="str">
        <f t="shared" si="2382"/>
        <v>G3742 DST Easements-3</v>
      </c>
      <c r="C7132" s="32" t="s">
        <v>1245</v>
      </c>
      <c r="E7132" s="27">
        <v>43190</v>
      </c>
      <c r="F7132" s="249">
        <v>5872610.5</v>
      </c>
      <c r="G7132" s="67">
        <v>1.5800000000000002E-2</v>
      </c>
      <c r="H7132" s="250">
        <v>7732.27</v>
      </c>
      <c r="I7132" s="249">
        <f t="shared" si="2383"/>
        <v>5872627.7999999998</v>
      </c>
      <c r="J7132" s="67">
        <f t="shared" si="2369"/>
        <v>1.5800000000000002E-2</v>
      </c>
      <c r="K7132" s="259">
        <f t="shared" si="2384"/>
        <v>7732.293270000001</v>
      </c>
      <c r="L7132" s="250">
        <f t="shared" si="2381"/>
        <v>0.02</v>
      </c>
      <c r="M7132" s="19" t="s">
        <v>1260</v>
      </c>
      <c r="O7132" s="32" t="str">
        <f t="shared" si="2385"/>
        <v>G374</v>
      </c>
      <c r="P7132" s="318"/>
      <c r="T7132" s="19" t="s">
        <v>1260</v>
      </c>
    </row>
    <row r="7133" spans="1:20" outlineLevel="2" x14ac:dyDescent="0.25">
      <c r="A7133" t="s">
        <v>569</v>
      </c>
      <c r="B7133" t="str">
        <f t="shared" si="2382"/>
        <v>G3742 DST Easements-4</v>
      </c>
      <c r="C7133" s="32" t="s">
        <v>1245</v>
      </c>
      <c r="E7133" s="27">
        <v>43220</v>
      </c>
      <c r="F7133" s="249">
        <v>5872610.5</v>
      </c>
      <c r="G7133" s="67">
        <v>1.5800000000000002E-2</v>
      </c>
      <c r="H7133" s="250">
        <v>7732.27</v>
      </c>
      <c r="I7133" s="249">
        <f t="shared" si="2383"/>
        <v>5872627.7999999998</v>
      </c>
      <c r="J7133" s="67">
        <f t="shared" si="2369"/>
        <v>1.5800000000000002E-2</v>
      </c>
      <c r="K7133" s="259">
        <f t="shared" si="2384"/>
        <v>7732.293270000001</v>
      </c>
      <c r="L7133" s="250">
        <f t="shared" si="2381"/>
        <v>0.02</v>
      </c>
      <c r="M7133" s="19" t="s">
        <v>1260</v>
      </c>
      <c r="O7133" s="32" t="str">
        <f t="shared" si="2385"/>
        <v>G374</v>
      </c>
      <c r="P7133" s="318"/>
      <c r="T7133" s="19" t="s">
        <v>1260</v>
      </c>
    </row>
    <row r="7134" spans="1:20" outlineLevel="2" x14ac:dyDescent="0.25">
      <c r="A7134" t="s">
        <v>569</v>
      </c>
      <c r="B7134" t="str">
        <f t="shared" si="2382"/>
        <v>G3742 DST Easements-5</v>
      </c>
      <c r="C7134" s="32" t="s">
        <v>1245</v>
      </c>
      <c r="E7134" s="27">
        <v>43251</v>
      </c>
      <c r="F7134" s="249">
        <v>5872610.5</v>
      </c>
      <c r="G7134" s="67">
        <v>1.5800000000000002E-2</v>
      </c>
      <c r="H7134" s="250">
        <v>7732.27</v>
      </c>
      <c r="I7134" s="249">
        <f t="shared" si="2383"/>
        <v>5872627.7999999998</v>
      </c>
      <c r="J7134" s="67">
        <f t="shared" si="2369"/>
        <v>1.5800000000000002E-2</v>
      </c>
      <c r="K7134" s="259">
        <f t="shared" si="2384"/>
        <v>7732.293270000001</v>
      </c>
      <c r="L7134" s="250">
        <f t="shared" si="2381"/>
        <v>0.02</v>
      </c>
      <c r="M7134" s="19" t="s">
        <v>1260</v>
      </c>
      <c r="O7134" s="32" t="str">
        <f t="shared" si="2385"/>
        <v>G374</v>
      </c>
      <c r="P7134" s="318"/>
      <c r="T7134" s="19" t="s">
        <v>1260</v>
      </c>
    </row>
    <row r="7135" spans="1:20" outlineLevel="2" x14ac:dyDescent="0.25">
      <c r="A7135" t="s">
        <v>569</v>
      </c>
      <c r="B7135" t="str">
        <f t="shared" si="2382"/>
        <v>G3742 DST Easements-6</v>
      </c>
      <c r="C7135" s="32" t="s">
        <v>1245</v>
      </c>
      <c r="E7135" s="27">
        <v>43281</v>
      </c>
      <c r="F7135" s="249">
        <v>5872610.5</v>
      </c>
      <c r="G7135" s="67">
        <v>1.5800000000000002E-2</v>
      </c>
      <c r="H7135" s="250">
        <v>7732.27</v>
      </c>
      <c r="I7135" s="249">
        <f t="shared" si="2383"/>
        <v>5872627.7999999998</v>
      </c>
      <c r="J7135" s="67">
        <f t="shared" si="2369"/>
        <v>1.5800000000000002E-2</v>
      </c>
      <c r="K7135" s="259">
        <f t="shared" si="2384"/>
        <v>7732.293270000001</v>
      </c>
      <c r="L7135" s="250">
        <f t="shared" si="2381"/>
        <v>0.02</v>
      </c>
      <c r="M7135" s="19" t="s">
        <v>1260</v>
      </c>
      <c r="O7135" s="32" t="str">
        <f t="shared" si="2385"/>
        <v>G374</v>
      </c>
      <c r="P7135" s="318"/>
      <c r="T7135" s="19" t="s">
        <v>1260</v>
      </c>
    </row>
    <row r="7136" spans="1:20" outlineLevel="2" x14ac:dyDescent="0.25">
      <c r="A7136" t="s">
        <v>569</v>
      </c>
      <c r="B7136" t="str">
        <f t="shared" si="2382"/>
        <v>G3742 DST Easements-7</v>
      </c>
      <c r="C7136" s="32" t="s">
        <v>1245</v>
      </c>
      <c r="E7136" s="27">
        <v>43312</v>
      </c>
      <c r="F7136" s="249">
        <v>5872610.5</v>
      </c>
      <c r="G7136" s="67">
        <v>1.5800000000000002E-2</v>
      </c>
      <c r="H7136" s="250">
        <v>7732.27</v>
      </c>
      <c r="I7136" s="249">
        <f t="shared" si="2383"/>
        <v>5872627.7999999998</v>
      </c>
      <c r="J7136" s="67">
        <f t="shared" si="2369"/>
        <v>1.5800000000000002E-2</v>
      </c>
      <c r="K7136" s="259">
        <f t="shared" si="2384"/>
        <v>7732.293270000001</v>
      </c>
      <c r="L7136" s="250">
        <f t="shared" si="2381"/>
        <v>0.02</v>
      </c>
      <c r="M7136" s="19" t="s">
        <v>1260</v>
      </c>
      <c r="O7136" s="32" t="str">
        <f t="shared" si="2385"/>
        <v>G374</v>
      </c>
      <c r="P7136" s="318"/>
      <c r="T7136" s="19" t="s">
        <v>1260</v>
      </c>
    </row>
    <row r="7137" spans="1:20" outlineLevel="2" x14ac:dyDescent="0.25">
      <c r="A7137" t="s">
        <v>569</v>
      </c>
      <c r="B7137" t="str">
        <f t="shared" si="2382"/>
        <v>G3742 DST Easements-8</v>
      </c>
      <c r="C7137" s="32" t="s">
        <v>1245</v>
      </c>
      <c r="E7137" s="27">
        <v>43343</v>
      </c>
      <c r="F7137" s="249">
        <v>5872610.5</v>
      </c>
      <c r="G7137" s="67">
        <v>1.5800000000000002E-2</v>
      </c>
      <c r="H7137" s="250">
        <v>7732.27</v>
      </c>
      <c r="I7137" s="249">
        <f t="shared" si="2383"/>
        <v>5872627.7999999998</v>
      </c>
      <c r="J7137" s="67">
        <f t="shared" si="2369"/>
        <v>1.5800000000000002E-2</v>
      </c>
      <c r="K7137" s="259">
        <f t="shared" si="2384"/>
        <v>7732.293270000001</v>
      </c>
      <c r="L7137" s="250">
        <f t="shared" si="2381"/>
        <v>0.02</v>
      </c>
      <c r="M7137" s="19" t="s">
        <v>1260</v>
      </c>
      <c r="O7137" s="32" t="str">
        <f t="shared" si="2385"/>
        <v>G374</v>
      </c>
      <c r="P7137" s="318"/>
      <c r="T7137" s="19" t="s">
        <v>1260</v>
      </c>
    </row>
    <row r="7138" spans="1:20" outlineLevel="2" x14ac:dyDescent="0.25">
      <c r="A7138" t="s">
        <v>569</v>
      </c>
      <c r="B7138" t="str">
        <f t="shared" si="2382"/>
        <v>G3742 DST Easements-9</v>
      </c>
      <c r="C7138" s="32" t="s">
        <v>1245</v>
      </c>
      <c r="E7138" s="27">
        <v>43373</v>
      </c>
      <c r="F7138" s="249">
        <v>5872610.5</v>
      </c>
      <c r="G7138" s="67">
        <v>1.5800000000000002E-2</v>
      </c>
      <c r="H7138" s="250">
        <v>7732.27</v>
      </c>
      <c r="I7138" s="249">
        <f t="shared" si="2383"/>
        <v>5872627.7999999998</v>
      </c>
      <c r="J7138" s="67">
        <f t="shared" si="2369"/>
        <v>1.5800000000000002E-2</v>
      </c>
      <c r="K7138" s="259">
        <f t="shared" si="2384"/>
        <v>7732.293270000001</v>
      </c>
      <c r="L7138" s="250">
        <f t="shared" si="2381"/>
        <v>0.02</v>
      </c>
      <c r="M7138" s="19" t="s">
        <v>1260</v>
      </c>
      <c r="O7138" s="32" t="str">
        <f t="shared" si="2385"/>
        <v>G374</v>
      </c>
      <c r="P7138" s="318"/>
      <c r="T7138" s="19" t="s">
        <v>1260</v>
      </c>
    </row>
    <row r="7139" spans="1:20" outlineLevel="2" x14ac:dyDescent="0.25">
      <c r="A7139" t="s">
        <v>569</v>
      </c>
      <c r="B7139" t="str">
        <f t="shared" si="2382"/>
        <v>G3742 DST Easements-10</v>
      </c>
      <c r="C7139" s="32" t="s">
        <v>1245</v>
      </c>
      <c r="E7139" s="27">
        <v>43404</v>
      </c>
      <c r="F7139" s="249">
        <v>5872619.1500000004</v>
      </c>
      <c r="G7139" s="67">
        <v>1.5800000000000002E-2</v>
      </c>
      <c r="H7139" s="250">
        <v>7732.28</v>
      </c>
      <c r="I7139" s="249">
        <f t="shared" si="2383"/>
        <v>5872627.7999999998</v>
      </c>
      <c r="J7139" s="67">
        <f t="shared" si="2369"/>
        <v>1.5800000000000002E-2</v>
      </c>
      <c r="K7139" s="259">
        <f t="shared" si="2384"/>
        <v>7732.293270000001</v>
      </c>
      <c r="L7139" s="250">
        <f t="shared" si="2381"/>
        <v>0.01</v>
      </c>
      <c r="M7139" s="19" t="s">
        <v>1260</v>
      </c>
      <c r="O7139" s="32" t="str">
        <f t="shared" si="2385"/>
        <v>G374</v>
      </c>
      <c r="P7139" s="318"/>
      <c r="T7139" s="19" t="s">
        <v>1260</v>
      </c>
    </row>
    <row r="7140" spans="1:20" outlineLevel="2" x14ac:dyDescent="0.25">
      <c r="A7140" t="s">
        <v>569</v>
      </c>
      <c r="B7140" t="str">
        <f t="shared" si="2382"/>
        <v>G3742 DST Easements-11</v>
      </c>
      <c r="C7140" s="32" t="s">
        <v>1245</v>
      </c>
      <c r="E7140" s="27">
        <v>43434</v>
      </c>
      <c r="F7140" s="249">
        <v>5872627.7999999998</v>
      </c>
      <c r="G7140" s="67">
        <v>1.5800000000000002E-2</v>
      </c>
      <c r="H7140" s="250">
        <v>7732.29</v>
      </c>
      <c r="I7140" s="249">
        <f t="shared" si="2383"/>
        <v>5872627.7999999998</v>
      </c>
      <c r="J7140" s="67">
        <f t="shared" si="2369"/>
        <v>1.5800000000000002E-2</v>
      </c>
      <c r="K7140" s="259">
        <f t="shared" si="2384"/>
        <v>7732.293270000001</v>
      </c>
      <c r="L7140" s="250">
        <f t="shared" si="2381"/>
        <v>0</v>
      </c>
      <c r="M7140" s="19" t="s">
        <v>1260</v>
      </c>
      <c r="O7140" s="32" t="str">
        <f t="shared" si="2385"/>
        <v>G374</v>
      </c>
      <c r="P7140" s="318"/>
      <c r="T7140" s="19" t="s">
        <v>1260</v>
      </c>
    </row>
    <row r="7141" spans="1:20" outlineLevel="2" x14ac:dyDescent="0.25">
      <c r="A7141" t="s">
        <v>569</v>
      </c>
      <c r="B7141" t="str">
        <f t="shared" si="2382"/>
        <v>G3742 DST Easements-12</v>
      </c>
      <c r="C7141" s="32" t="s">
        <v>1245</v>
      </c>
      <c r="E7141" s="27">
        <v>43465</v>
      </c>
      <c r="F7141" s="249">
        <v>5872627.7999999998</v>
      </c>
      <c r="G7141" s="67">
        <v>1.5800000000000002E-2</v>
      </c>
      <c r="H7141" s="250">
        <v>7732.29</v>
      </c>
      <c r="I7141" s="249">
        <f t="shared" si="2383"/>
        <v>5872627.7999999998</v>
      </c>
      <c r="J7141" s="67">
        <f t="shared" si="2369"/>
        <v>1.5800000000000002E-2</v>
      </c>
      <c r="K7141" s="259">
        <f t="shared" si="2384"/>
        <v>7732.293270000001</v>
      </c>
      <c r="L7141" s="250">
        <f t="shared" si="2381"/>
        <v>0</v>
      </c>
      <c r="M7141" s="19" t="s">
        <v>1260</v>
      </c>
      <c r="O7141" s="32" t="str">
        <f t="shared" si="2385"/>
        <v>G374</v>
      </c>
      <c r="P7141" s="318"/>
      <c r="T7141" s="19" t="s">
        <v>1260</v>
      </c>
    </row>
    <row r="7142" spans="1:20" s="19" customFormat="1" ht="15.75" outlineLevel="1" thickBot="1" x14ac:dyDescent="0.3">
      <c r="A7142" s="28" t="s">
        <v>1172</v>
      </c>
      <c r="C7142" s="20" t="s">
        <v>1243</v>
      </c>
      <c r="E7142" s="104" t="s">
        <v>1266</v>
      </c>
      <c r="F7142" s="29"/>
      <c r="G7142" s="30"/>
      <c r="H7142" s="41">
        <f>SUBTOTAL(9,H7130:H7141)</f>
        <v>92787.290000000008</v>
      </c>
      <c r="I7142" s="29"/>
      <c r="J7142" s="30">
        <f t="shared" si="2369"/>
        <v>0</v>
      </c>
      <c r="K7142" s="41">
        <f>SUBTOTAL(9,K7130:K7141)</f>
        <v>92787.519239999994</v>
      </c>
      <c r="L7142" s="41">
        <f t="shared" si="2381"/>
        <v>0.23</v>
      </c>
      <c r="O7142" s="32" t="str">
        <f>LEFT(A7142,5)</f>
        <v>G3742</v>
      </c>
      <c r="P7142" s="318">
        <f>-L7142/2</f>
        <v>-0.115</v>
      </c>
    </row>
    <row r="7143" spans="1:20" ht="15.75" outlineLevel="2" thickTop="1" x14ac:dyDescent="0.25">
      <c r="A7143" t="s">
        <v>570</v>
      </c>
      <c r="B7143" t="str">
        <f t="shared" ref="B7143:B7154" si="2386">CONCATENATE(A7143,"-",MONTH(E7143))</f>
        <v>G3743 DST Easements, From Transmsn-1</v>
      </c>
      <c r="C7143" s="32" t="s">
        <v>1245</v>
      </c>
      <c r="E7143" s="27">
        <v>43131</v>
      </c>
      <c r="F7143" s="249">
        <v>4553839.45</v>
      </c>
      <c r="G7143" s="67">
        <v>1.4500000000000001E-2</v>
      </c>
      <c r="H7143" s="250">
        <v>5502.56</v>
      </c>
      <c r="I7143" s="249">
        <f t="shared" ref="I7143:I7154" si="2387">VLOOKUP(CONCATENATE(A7143,"-12"),$B$6:$F$7816,5,FALSE)</f>
        <v>4553839.45</v>
      </c>
      <c r="J7143" s="67">
        <f t="shared" si="2369"/>
        <v>1.4500000000000001E-2</v>
      </c>
      <c r="K7143" s="259">
        <f t="shared" ref="K7143:K7154" si="2388">I7143*J7143/12</f>
        <v>5502.5560020833336</v>
      </c>
      <c r="L7143" s="250">
        <f t="shared" si="2381"/>
        <v>0</v>
      </c>
      <c r="M7143" s="19" t="s">
        <v>1260</v>
      </c>
      <c r="O7143" s="32" t="str">
        <f t="shared" ref="O7143:O7154" si="2389">LEFT(A7143,4)</f>
        <v>G374</v>
      </c>
      <c r="P7143" s="318"/>
      <c r="T7143" s="19" t="s">
        <v>1260</v>
      </c>
    </row>
    <row r="7144" spans="1:20" outlineLevel="2" x14ac:dyDescent="0.25">
      <c r="A7144" t="s">
        <v>570</v>
      </c>
      <c r="B7144" t="str">
        <f t="shared" si="2386"/>
        <v>G3743 DST Easements, From Transmsn-2</v>
      </c>
      <c r="C7144" s="32" t="s">
        <v>1245</v>
      </c>
      <c r="E7144" s="27">
        <v>43159</v>
      </c>
      <c r="F7144" s="249">
        <v>4553839.45</v>
      </c>
      <c r="G7144" s="67">
        <v>1.4500000000000001E-2</v>
      </c>
      <c r="H7144" s="250">
        <v>5502.56</v>
      </c>
      <c r="I7144" s="249">
        <f t="shared" si="2387"/>
        <v>4553839.45</v>
      </c>
      <c r="J7144" s="67">
        <f t="shared" si="2369"/>
        <v>1.4500000000000001E-2</v>
      </c>
      <c r="K7144" s="259">
        <f t="shared" si="2388"/>
        <v>5502.5560020833336</v>
      </c>
      <c r="L7144" s="250">
        <f t="shared" si="2381"/>
        <v>0</v>
      </c>
      <c r="M7144" s="19" t="s">
        <v>1260</v>
      </c>
      <c r="O7144" s="32" t="str">
        <f t="shared" si="2389"/>
        <v>G374</v>
      </c>
      <c r="P7144" s="318"/>
      <c r="T7144" s="19" t="s">
        <v>1260</v>
      </c>
    </row>
    <row r="7145" spans="1:20" outlineLevel="2" x14ac:dyDescent="0.25">
      <c r="A7145" t="s">
        <v>570</v>
      </c>
      <c r="B7145" t="str">
        <f t="shared" si="2386"/>
        <v>G3743 DST Easements, From Transmsn-3</v>
      </c>
      <c r="C7145" s="32" t="s">
        <v>1245</v>
      </c>
      <c r="E7145" s="27">
        <v>43190</v>
      </c>
      <c r="F7145" s="249">
        <v>4553839.45</v>
      </c>
      <c r="G7145" s="67">
        <v>1.4500000000000001E-2</v>
      </c>
      <c r="H7145" s="250">
        <v>5502.56</v>
      </c>
      <c r="I7145" s="249">
        <f t="shared" si="2387"/>
        <v>4553839.45</v>
      </c>
      <c r="J7145" s="67">
        <f t="shared" si="2369"/>
        <v>1.4500000000000001E-2</v>
      </c>
      <c r="K7145" s="259">
        <f t="shared" si="2388"/>
        <v>5502.5560020833336</v>
      </c>
      <c r="L7145" s="250">
        <f t="shared" si="2381"/>
        <v>0</v>
      </c>
      <c r="M7145" s="19" t="s">
        <v>1260</v>
      </c>
      <c r="O7145" s="32" t="str">
        <f t="shared" si="2389"/>
        <v>G374</v>
      </c>
      <c r="P7145" s="318"/>
      <c r="T7145" s="19" t="s">
        <v>1260</v>
      </c>
    </row>
    <row r="7146" spans="1:20" outlineLevel="2" x14ac:dyDescent="0.25">
      <c r="A7146" t="s">
        <v>570</v>
      </c>
      <c r="B7146" t="str">
        <f t="shared" si="2386"/>
        <v>G3743 DST Easements, From Transmsn-4</v>
      </c>
      <c r="C7146" s="32" t="s">
        <v>1245</v>
      </c>
      <c r="E7146" s="27">
        <v>43220</v>
      </c>
      <c r="F7146" s="249">
        <v>4553839.45</v>
      </c>
      <c r="G7146" s="67">
        <v>1.4500000000000001E-2</v>
      </c>
      <c r="H7146" s="250">
        <v>5502.56</v>
      </c>
      <c r="I7146" s="249">
        <f t="shared" si="2387"/>
        <v>4553839.45</v>
      </c>
      <c r="J7146" s="67">
        <f t="shared" si="2369"/>
        <v>1.4500000000000001E-2</v>
      </c>
      <c r="K7146" s="259">
        <f t="shared" si="2388"/>
        <v>5502.5560020833336</v>
      </c>
      <c r="L7146" s="250">
        <f t="shared" si="2381"/>
        <v>0</v>
      </c>
      <c r="M7146" s="19" t="s">
        <v>1260</v>
      </c>
      <c r="O7146" s="32" t="str">
        <f t="shared" si="2389"/>
        <v>G374</v>
      </c>
      <c r="P7146" s="318"/>
      <c r="T7146" s="19" t="s">
        <v>1260</v>
      </c>
    </row>
    <row r="7147" spans="1:20" outlineLevel="2" x14ac:dyDescent="0.25">
      <c r="A7147" t="s">
        <v>570</v>
      </c>
      <c r="B7147" t="str">
        <f t="shared" si="2386"/>
        <v>G3743 DST Easements, From Transmsn-5</v>
      </c>
      <c r="C7147" s="32" t="s">
        <v>1245</v>
      </c>
      <c r="E7147" s="27">
        <v>43251</v>
      </c>
      <c r="F7147" s="249">
        <v>4553839.45</v>
      </c>
      <c r="G7147" s="67">
        <v>1.4500000000000001E-2</v>
      </c>
      <c r="H7147" s="250">
        <v>5502.56</v>
      </c>
      <c r="I7147" s="249">
        <f t="shared" si="2387"/>
        <v>4553839.45</v>
      </c>
      <c r="J7147" s="67">
        <f t="shared" si="2369"/>
        <v>1.4500000000000001E-2</v>
      </c>
      <c r="K7147" s="259">
        <f t="shared" si="2388"/>
        <v>5502.5560020833336</v>
      </c>
      <c r="L7147" s="250">
        <f t="shared" si="2381"/>
        <v>0</v>
      </c>
      <c r="M7147" s="19" t="s">
        <v>1260</v>
      </c>
      <c r="O7147" s="32" t="str">
        <f t="shared" si="2389"/>
        <v>G374</v>
      </c>
      <c r="P7147" s="318"/>
      <c r="T7147" s="19" t="s">
        <v>1260</v>
      </c>
    </row>
    <row r="7148" spans="1:20" outlineLevel="2" x14ac:dyDescent="0.25">
      <c r="A7148" t="s">
        <v>570</v>
      </c>
      <c r="B7148" t="str">
        <f t="shared" si="2386"/>
        <v>G3743 DST Easements, From Transmsn-6</v>
      </c>
      <c r="C7148" s="32" t="s">
        <v>1245</v>
      </c>
      <c r="E7148" s="27">
        <v>43281</v>
      </c>
      <c r="F7148" s="249">
        <v>4553839.45</v>
      </c>
      <c r="G7148" s="67">
        <v>1.4500000000000001E-2</v>
      </c>
      <c r="H7148" s="250">
        <v>5502.56</v>
      </c>
      <c r="I7148" s="249">
        <f t="shared" si="2387"/>
        <v>4553839.45</v>
      </c>
      <c r="J7148" s="67">
        <f t="shared" si="2369"/>
        <v>1.4500000000000001E-2</v>
      </c>
      <c r="K7148" s="259">
        <f t="shared" si="2388"/>
        <v>5502.5560020833336</v>
      </c>
      <c r="L7148" s="250">
        <f t="shared" si="2381"/>
        <v>0</v>
      </c>
      <c r="M7148" s="19" t="s">
        <v>1260</v>
      </c>
      <c r="O7148" s="32" t="str">
        <f t="shared" si="2389"/>
        <v>G374</v>
      </c>
      <c r="P7148" s="318"/>
      <c r="T7148" s="19" t="s">
        <v>1260</v>
      </c>
    </row>
    <row r="7149" spans="1:20" outlineLevel="2" x14ac:dyDescent="0.25">
      <c r="A7149" t="s">
        <v>570</v>
      </c>
      <c r="B7149" t="str">
        <f t="shared" si="2386"/>
        <v>G3743 DST Easements, From Transmsn-7</v>
      </c>
      <c r="C7149" s="32" t="s">
        <v>1245</v>
      </c>
      <c r="E7149" s="27">
        <v>43312</v>
      </c>
      <c r="F7149" s="249">
        <v>4553839.45</v>
      </c>
      <c r="G7149" s="67">
        <v>1.4500000000000001E-2</v>
      </c>
      <c r="H7149" s="250">
        <v>5502.56</v>
      </c>
      <c r="I7149" s="249">
        <f t="shared" si="2387"/>
        <v>4553839.45</v>
      </c>
      <c r="J7149" s="67">
        <f t="shared" si="2369"/>
        <v>1.4500000000000001E-2</v>
      </c>
      <c r="K7149" s="259">
        <f t="shared" si="2388"/>
        <v>5502.5560020833336</v>
      </c>
      <c r="L7149" s="250">
        <f t="shared" si="2381"/>
        <v>0</v>
      </c>
      <c r="M7149" s="19" t="s">
        <v>1260</v>
      </c>
      <c r="O7149" s="32" t="str">
        <f t="shared" si="2389"/>
        <v>G374</v>
      </c>
      <c r="P7149" s="318"/>
      <c r="T7149" s="19" t="s">
        <v>1260</v>
      </c>
    </row>
    <row r="7150" spans="1:20" outlineLevel="2" x14ac:dyDescent="0.25">
      <c r="A7150" t="s">
        <v>570</v>
      </c>
      <c r="B7150" t="str">
        <f t="shared" si="2386"/>
        <v>G3743 DST Easements, From Transmsn-8</v>
      </c>
      <c r="C7150" s="32" t="s">
        <v>1245</v>
      </c>
      <c r="E7150" s="27">
        <v>43343</v>
      </c>
      <c r="F7150" s="249">
        <v>4553839.45</v>
      </c>
      <c r="G7150" s="67">
        <v>1.4500000000000001E-2</v>
      </c>
      <c r="H7150" s="250">
        <v>5502.56</v>
      </c>
      <c r="I7150" s="249">
        <f t="shared" si="2387"/>
        <v>4553839.45</v>
      </c>
      <c r="J7150" s="67">
        <f t="shared" ref="J7150:J7213" si="2390">G7150</f>
        <v>1.4500000000000001E-2</v>
      </c>
      <c r="K7150" s="259">
        <f t="shared" si="2388"/>
        <v>5502.5560020833336</v>
      </c>
      <c r="L7150" s="250">
        <f t="shared" si="2381"/>
        <v>0</v>
      </c>
      <c r="M7150" s="19" t="s">
        <v>1260</v>
      </c>
      <c r="O7150" s="32" t="str">
        <f t="shared" si="2389"/>
        <v>G374</v>
      </c>
      <c r="P7150" s="318"/>
      <c r="T7150" s="19" t="s">
        <v>1260</v>
      </c>
    </row>
    <row r="7151" spans="1:20" outlineLevel="2" x14ac:dyDescent="0.25">
      <c r="A7151" t="s">
        <v>570</v>
      </c>
      <c r="B7151" t="str">
        <f t="shared" si="2386"/>
        <v>G3743 DST Easements, From Transmsn-9</v>
      </c>
      <c r="C7151" s="32" t="s">
        <v>1245</v>
      </c>
      <c r="E7151" s="27">
        <v>43373</v>
      </c>
      <c r="F7151" s="249">
        <v>4553839.45</v>
      </c>
      <c r="G7151" s="67">
        <v>1.4500000000000001E-2</v>
      </c>
      <c r="H7151" s="250">
        <v>5502.56</v>
      </c>
      <c r="I7151" s="249">
        <f t="shared" si="2387"/>
        <v>4553839.45</v>
      </c>
      <c r="J7151" s="67">
        <f t="shared" si="2390"/>
        <v>1.4500000000000001E-2</v>
      </c>
      <c r="K7151" s="259">
        <f t="shared" si="2388"/>
        <v>5502.5560020833336</v>
      </c>
      <c r="L7151" s="250">
        <f t="shared" si="2381"/>
        <v>0</v>
      </c>
      <c r="M7151" s="19" t="s">
        <v>1260</v>
      </c>
      <c r="O7151" s="32" t="str">
        <f t="shared" si="2389"/>
        <v>G374</v>
      </c>
      <c r="P7151" s="318"/>
      <c r="T7151" s="19" t="s">
        <v>1260</v>
      </c>
    </row>
    <row r="7152" spans="1:20" outlineLevel="2" x14ac:dyDescent="0.25">
      <c r="A7152" t="s">
        <v>570</v>
      </c>
      <c r="B7152" t="str">
        <f t="shared" si="2386"/>
        <v>G3743 DST Easements, From Transmsn-10</v>
      </c>
      <c r="C7152" s="32" t="s">
        <v>1245</v>
      </c>
      <c r="E7152" s="27">
        <v>43404</v>
      </c>
      <c r="F7152" s="249">
        <v>4553839.45</v>
      </c>
      <c r="G7152" s="67">
        <v>1.4500000000000001E-2</v>
      </c>
      <c r="H7152" s="250">
        <v>5502.56</v>
      </c>
      <c r="I7152" s="249">
        <f t="shared" si="2387"/>
        <v>4553839.45</v>
      </c>
      <c r="J7152" s="67">
        <f t="shared" si="2390"/>
        <v>1.4500000000000001E-2</v>
      </c>
      <c r="K7152" s="259">
        <f t="shared" si="2388"/>
        <v>5502.5560020833336</v>
      </c>
      <c r="L7152" s="250">
        <f t="shared" si="2381"/>
        <v>0</v>
      </c>
      <c r="M7152" s="19" t="s">
        <v>1260</v>
      </c>
      <c r="O7152" s="32" t="str">
        <f t="shared" si="2389"/>
        <v>G374</v>
      </c>
      <c r="P7152" s="318"/>
      <c r="T7152" s="19" t="s">
        <v>1260</v>
      </c>
    </row>
    <row r="7153" spans="1:20" outlineLevel="2" x14ac:dyDescent="0.25">
      <c r="A7153" t="s">
        <v>570</v>
      </c>
      <c r="B7153" t="str">
        <f t="shared" si="2386"/>
        <v>G3743 DST Easements, From Transmsn-11</v>
      </c>
      <c r="C7153" s="32" t="s">
        <v>1245</v>
      </c>
      <c r="E7153" s="27">
        <v>43434</v>
      </c>
      <c r="F7153" s="249">
        <v>4553839.45</v>
      </c>
      <c r="G7153" s="67">
        <v>1.4500000000000001E-2</v>
      </c>
      <c r="H7153" s="250">
        <v>5502.56</v>
      </c>
      <c r="I7153" s="249">
        <f t="shared" si="2387"/>
        <v>4553839.45</v>
      </c>
      <c r="J7153" s="67">
        <f t="shared" si="2390"/>
        <v>1.4500000000000001E-2</v>
      </c>
      <c r="K7153" s="259">
        <f t="shared" si="2388"/>
        <v>5502.5560020833336</v>
      </c>
      <c r="L7153" s="250">
        <f t="shared" si="2381"/>
        <v>0</v>
      </c>
      <c r="M7153" s="19" t="s">
        <v>1260</v>
      </c>
      <c r="O7153" s="32" t="str">
        <f t="shared" si="2389"/>
        <v>G374</v>
      </c>
      <c r="P7153" s="318"/>
      <c r="T7153" s="19" t="s">
        <v>1260</v>
      </c>
    </row>
    <row r="7154" spans="1:20" outlineLevel="2" x14ac:dyDescent="0.25">
      <c r="A7154" t="s">
        <v>570</v>
      </c>
      <c r="B7154" t="str">
        <f t="shared" si="2386"/>
        <v>G3743 DST Easements, From Transmsn-12</v>
      </c>
      <c r="C7154" s="32" t="s">
        <v>1245</v>
      </c>
      <c r="E7154" s="27">
        <v>43465</v>
      </c>
      <c r="F7154" s="249">
        <v>4553839.45</v>
      </c>
      <c r="G7154" s="67">
        <v>1.4500000000000001E-2</v>
      </c>
      <c r="H7154" s="250">
        <v>5502.56</v>
      </c>
      <c r="I7154" s="249">
        <f t="shared" si="2387"/>
        <v>4553839.45</v>
      </c>
      <c r="J7154" s="67">
        <f t="shared" si="2390"/>
        <v>1.4500000000000001E-2</v>
      </c>
      <c r="K7154" s="259">
        <f t="shared" si="2388"/>
        <v>5502.5560020833336</v>
      </c>
      <c r="L7154" s="250">
        <f t="shared" si="2381"/>
        <v>0</v>
      </c>
      <c r="M7154" s="19" t="s">
        <v>1260</v>
      </c>
      <c r="O7154" s="32" t="str">
        <f t="shared" si="2389"/>
        <v>G374</v>
      </c>
      <c r="P7154" s="318"/>
      <c r="T7154" s="19" t="s">
        <v>1260</v>
      </c>
    </row>
    <row r="7155" spans="1:20" s="19" customFormat="1" ht="15.75" outlineLevel="1" thickBot="1" x14ac:dyDescent="0.3">
      <c r="A7155" s="28" t="s">
        <v>1173</v>
      </c>
      <c r="C7155" s="20" t="s">
        <v>1243</v>
      </c>
      <c r="E7155" s="104" t="s">
        <v>1266</v>
      </c>
      <c r="F7155" s="29"/>
      <c r="G7155" s="30"/>
      <c r="H7155" s="41">
        <f>SUBTOTAL(9,H7143:H7154)</f>
        <v>66030.719999999987</v>
      </c>
      <c r="I7155" s="29"/>
      <c r="J7155" s="30">
        <f t="shared" si="2390"/>
        <v>0</v>
      </c>
      <c r="K7155" s="41">
        <f>SUBTOTAL(9,K7143:K7154)</f>
        <v>66030.672025000022</v>
      </c>
      <c r="L7155" s="41">
        <f t="shared" si="2381"/>
        <v>-0.05</v>
      </c>
      <c r="O7155" s="32" t="str">
        <f>LEFT(A7155,5)</f>
        <v>G3743</v>
      </c>
      <c r="P7155" s="318">
        <f>-L7155/2</f>
        <v>2.5000000000000001E-2</v>
      </c>
    </row>
    <row r="7156" spans="1:20" ht="15.75" outlineLevel="2" thickTop="1" x14ac:dyDescent="0.25">
      <c r="A7156" t="s">
        <v>571</v>
      </c>
      <c r="B7156" t="str">
        <f t="shared" ref="B7156:B7167" si="2391">CONCATENATE(A7156,"-",MONTH(E7156))</f>
        <v>G3743 DST Easements, Trans, Everett-1</v>
      </c>
      <c r="C7156" s="32" t="s">
        <v>1245</v>
      </c>
      <c r="E7156" s="27">
        <v>43131</v>
      </c>
      <c r="F7156" s="249">
        <v>3444976.13</v>
      </c>
      <c r="G7156" s="67">
        <v>1.4500000000000001E-2</v>
      </c>
      <c r="H7156" s="250">
        <v>4162.68</v>
      </c>
      <c r="I7156" s="249">
        <f t="shared" ref="I7156:I7167" si="2392">VLOOKUP(CONCATENATE(A7156,"-12"),$B$6:$F$7816,5,FALSE)</f>
        <v>3444976.13</v>
      </c>
      <c r="J7156" s="67">
        <f t="shared" si="2390"/>
        <v>1.4500000000000001E-2</v>
      </c>
      <c r="K7156" s="259">
        <f t="shared" ref="K7156:K7167" si="2393">I7156*J7156/12</f>
        <v>4162.6794904166663</v>
      </c>
      <c r="L7156" s="250">
        <f t="shared" si="2381"/>
        <v>0</v>
      </c>
      <c r="M7156" s="19" t="s">
        <v>1260</v>
      </c>
      <c r="O7156" s="32" t="str">
        <f t="shared" ref="O7156:O7167" si="2394">LEFT(A7156,4)</f>
        <v>G374</v>
      </c>
      <c r="P7156" s="318"/>
      <c r="T7156" s="19" t="s">
        <v>1260</v>
      </c>
    </row>
    <row r="7157" spans="1:20" outlineLevel="2" x14ac:dyDescent="0.25">
      <c r="A7157" t="s">
        <v>571</v>
      </c>
      <c r="B7157" t="str">
        <f t="shared" si="2391"/>
        <v>G3743 DST Easements, Trans, Everett-2</v>
      </c>
      <c r="C7157" s="32" t="s">
        <v>1245</v>
      </c>
      <c r="E7157" s="27">
        <v>43159</v>
      </c>
      <c r="F7157" s="249">
        <v>3444976.13</v>
      </c>
      <c r="G7157" s="67">
        <v>1.4500000000000001E-2</v>
      </c>
      <c r="H7157" s="250">
        <v>4162.68</v>
      </c>
      <c r="I7157" s="249">
        <f t="shared" si="2392"/>
        <v>3444976.13</v>
      </c>
      <c r="J7157" s="67">
        <f t="shared" si="2390"/>
        <v>1.4500000000000001E-2</v>
      </c>
      <c r="K7157" s="259">
        <f t="shared" si="2393"/>
        <v>4162.6794904166663</v>
      </c>
      <c r="L7157" s="250">
        <f t="shared" si="2381"/>
        <v>0</v>
      </c>
      <c r="M7157" s="19" t="s">
        <v>1260</v>
      </c>
      <c r="O7157" s="32" t="str">
        <f t="shared" si="2394"/>
        <v>G374</v>
      </c>
      <c r="P7157" s="318"/>
      <c r="T7157" s="19" t="s">
        <v>1260</v>
      </c>
    </row>
    <row r="7158" spans="1:20" outlineLevel="2" x14ac:dyDescent="0.25">
      <c r="A7158" t="s">
        <v>571</v>
      </c>
      <c r="B7158" t="str">
        <f t="shared" si="2391"/>
        <v>G3743 DST Easements, Trans, Everett-3</v>
      </c>
      <c r="C7158" s="32" t="s">
        <v>1245</v>
      </c>
      <c r="E7158" s="27">
        <v>43190</v>
      </c>
      <c r="F7158" s="249">
        <v>3444976.13</v>
      </c>
      <c r="G7158" s="67">
        <v>1.4500000000000001E-2</v>
      </c>
      <c r="H7158" s="250">
        <v>4162.68</v>
      </c>
      <c r="I7158" s="249">
        <f t="shared" si="2392"/>
        <v>3444976.13</v>
      </c>
      <c r="J7158" s="67">
        <f t="shared" si="2390"/>
        <v>1.4500000000000001E-2</v>
      </c>
      <c r="K7158" s="259">
        <f t="shared" si="2393"/>
        <v>4162.6794904166663</v>
      </c>
      <c r="L7158" s="250">
        <f t="shared" si="2381"/>
        <v>0</v>
      </c>
      <c r="M7158" s="19" t="s">
        <v>1260</v>
      </c>
      <c r="O7158" s="32" t="str">
        <f t="shared" si="2394"/>
        <v>G374</v>
      </c>
      <c r="P7158" s="318"/>
      <c r="T7158" s="19" t="s">
        <v>1260</v>
      </c>
    </row>
    <row r="7159" spans="1:20" outlineLevel="2" x14ac:dyDescent="0.25">
      <c r="A7159" t="s">
        <v>571</v>
      </c>
      <c r="B7159" t="str">
        <f t="shared" si="2391"/>
        <v>G3743 DST Easements, Trans, Everett-4</v>
      </c>
      <c r="C7159" s="32" t="s">
        <v>1245</v>
      </c>
      <c r="E7159" s="27">
        <v>43220</v>
      </c>
      <c r="F7159" s="249">
        <v>3444976.13</v>
      </c>
      <c r="G7159" s="67">
        <v>1.4500000000000001E-2</v>
      </c>
      <c r="H7159" s="250">
        <v>4162.68</v>
      </c>
      <c r="I7159" s="249">
        <f t="shared" si="2392"/>
        <v>3444976.13</v>
      </c>
      <c r="J7159" s="67">
        <f t="shared" si="2390"/>
        <v>1.4500000000000001E-2</v>
      </c>
      <c r="K7159" s="259">
        <f t="shared" si="2393"/>
        <v>4162.6794904166663</v>
      </c>
      <c r="L7159" s="250">
        <f t="shared" si="2381"/>
        <v>0</v>
      </c>
      <c r="M7159" s="19" t="s">
        <v>1260</v>
      </c>
      <c r="O7159" s="32" t="str">
        <f t="shared" si="2394"/>
        <v>G374</v>
      </c>
      <c r="P7159" s="318"/>
      <c r="T7159" s="19" t="s">
        <v>1260</v>
      </c>
    </row>
    <row r="7160" spans="1:20" outlineLevel="2" x14ac:dyDescent="0.25">
      <c r="A7160" t="s">
        <v>571</v>
      </c>
      <c r="B7160" t="str">
        <f t="shared" si="2391"/>
        <v>G3743 DST Easements, Trans, Everett-5</v>
      </c>
      <c r="C7160" s="32" t="s">
        <v>1245</v>
      </c>
      <c r="E7160" s="27">
        <v>43251</v>
      </c>
      <c r="F7160" s="249">
        <v>3444976.13</v>
      </c>
      <c r="G7160" s="67">
        <v>1.4500000000000001E-2</v>
      </c>
      <c r="H7160" s="250">
        <v>4162.68</v>
      </c>
      <c r="I7160" s="249">
        <f t="shared" si="2392"/>
        <v>3444976.13</v>
      </c>
      <c r="J7160" s="67">
        <f t="shared" si="2390"/>
        <v>1.4500000000000001E-2</v>
      </c>
      <c r="K7160" s="259">
        <f t="shared" si="2393"/>
        <v>4162.6794904166663</v>
      </c>
      <c r="L7160" s="250">
        <f t="shared" si="2381"/>
        <v>0</v>
      </c>
      <c r="M7160" s="19" t="s">
        <v>1260</v>
      </c>
      <c r="O7160" s="32" t="str">
        <f t="shared" si="2394"/>
        <v>G374</v>
      </c>
      <c r="P7160" s="318"/>
      <c r="T7160" s="19" t="s">
        <v>1260</v>
      </c>
    </row>
    <row r="7161" spans="1:20" outlineLevel="2" x14ac:dyDescent="0.25">
      <c r="A7161" t="s">
        <v>571</v>
      </c>
      <c r="B7161" t="str">
        <f t="shared" si="2391"/>
        <v>G3743 DST Easements, Trans, Everett-6</v>
      </c>
      <c r="C7161" s="32" t="s">
        <v>1245</v>
      </c>
      <c r="E7161" s="27">
        <v>43281</v>
      </c>
      <c r="F7161" s="249">
        <v>3444976.13</v>
      </c>
      <c r="G7161" s="67">
        <v>1.4500000000000001E-2</v>
      </c>
      <c r="H7161" s="250">
        <v>4162.68</v>
      </c>
      <c r="I7161" s="249">
        <f t="shared" si="2392"/>
        <v>3444976.13</v>
      </c>
      <c r="J7161" s="67">
        <f t="shared" si="2390"/>
        <v>1.4500000000000001E-2</v>
      </c>
      <c r="K7161" s="259">
        <f t="shared" si="2393"/>
        <v>4162.6794904166663</v>
      </c>
      <c r="L7161" s="250">
        <f t="shared" si="2381"/>
        <v>0</v>
      </c>
      <c r="M7161" s="19" t="s">
        <v>1260</v>
      </c>
      <c r="O7161" s="32" t="str">
        <f t="shared" si="2394"/>
        <v>G374</v>
      </c>
      <c r="P7161" s="318"/>
      <c r="T7161" s="19" t="s">
        <v>1260</v>
      </c>
    </row>
    <row r="7162" spans="1:20" outlineLevel="2" x14ac:dyDescent="0.25">
      <c r="A7162" t="s">
        <v>571</v>
      </c>
      <c r="B7162" t="str">
        <f t="shared" si="2391"/>
        <v>G3743 DST Easements, Trans, Everett-7</v>
      </c>
      <c r="C7162" s="32" t="s">
        <v>1245</v>
      </c>
      <c r="E7162" s="27">
        <v>43312</v>
      </c>
      <c r="F7162" s="249">
        <v>3444976.13</v>
      </c>
      <c r="G7162" s="67">
        <v>1.4500000000000001E-2</v>
      </c>
      <c r="H7162" s="250">
        <v>4162.68</v>
      </c>
      <c r="I7162" s="249">
        <f t="shared" si="2392"/>
        <v>3444976.13</v>
      </c>
      <c r="J7162" s="67">
        <f t="shared" si="2390"/>
        <v>1.4500000000000001E-2</v>
      </c>
      <c r="K7162" s="259">
        <f t="shared" si="2393"/>
        <v>4162.6794904166663</v>
      </c>
      <c r="L7162" s="250">
        <f t="shared" si="2381"/>
        <v>0</v>
      </c>
      <c r="M7162" s="19" t="s">
        <v>1260</v>
      </c>
      <c r="O7162" s="32" t="str">
        <f t="shared" si="2394"/>
        <v>G374</v>
      </c>
      <c r="P7162" s="318"/>
      <c r="T7162" s="19" t="s">
        <v>1260</v>
      </c>
    </row>
    <row r="7163" spans="1:20" outlineLevel="2" x14ac:dyDescent="0.25">
      <c r="A7163" t="s">
        <v>571</v>
      </c>
      <c r="B7163" t="str">
        <f t="shared" si="2391"/>
        <v>G3743 DST Easements, Trans, Everett-8</v>
      </c>
      <c r="C7163" s="32" t="s">
        <v>1245</v>
      </c>
      <c r="E7163" s="27">
        <v>43343</v>
      </c>
      <c r="F7163" s="249">
        <v>3444976.13</v>
      </c>
      <c r="G7163" s="67">
        <v>1.4500000000000001E-2</v>
      </c>
      <c r="H7163" s="250">
        <v>4162.68</v>
      </c>
      <c r="I7163" s="249">
        <f t="shared" si="2392"/>
        <v>3444976.13</v>
      </c>
      <c r="J7163" s="67">
        <f t="shared" si="2390"/>
        <v>1.4500000000000001E-2</v>
      </c>
      <c r="K7163" s="259">
        <f t="shared" si="2393"/>
        <v>4162.6794904166663</v>
      </c>
      <c r="L7163" s="250">
        <f t="shared" si="2381"/>
        <v>0</v>
      </c>
      <c r="M7163" s="19" t="s">
        <v>1260</v>
      </c>
      <c r="O7163" s="32" t="str">
        <f t="shared" si="2394"/>
        <v>G374</v>
      </c>
      <c r="P7163" s="318"/>
      <c r="T7163" s="19" t="s">
        <v>1260</v>
      </c>
    </row>
    <row r="7164" spans="1:20" outlineLevel="2" x14ac:dyDescent="0.25">
      <c r="A7164" t="s">
        <v>571</v>
      </c>
      <c r="B7164" t="str">
        <f t="shared" si="2391"/>
        <v>G3743 DST Easements, Trans, Everett-9</v>
      </c>
      <c r="C7164" s="32" t="s">
        <v>1245</v>
      </c>
      <c r="E7164" s="27">
        <v>43373</v>
      </c>
      <c r="F7164" s="249">
        <v>3444976.13</v>
      </c>
      <c r="G7164" s="67">
        <v>1.4500000000000001E-2</v>
      </c>
      <c r="H7164" s="250">
        <v>4162.68</v>
      </c>
      <c r="I7164" s="249">
        <f t="shared" si="2392"/>
        <v>3444976.13</v>
      </c>
      <c r="J7164" s="67">
        <f t="shared" si="2390"/>
        <v>1.4500000000000001E-2</v>
      </c>
      <c r="K7164" s="259">
        <f t="shared" si="2393"/>
        <v>4162.6794904166663</v>
      </c>
      <c r="L7164" s="250">
        <f t="shared" si="2381"/>
        <v>0</v>
      </c>
      <c r="M7164" s="19" t="s">
        <v>1260</v>
      </c>
      <c r="O7164" s="32" t="str">
        <f t="shared" si="2394"/>
        <v>G374</v>
      </c>
      <c r="P7164" s="318"/>
      <c r="T7164" s="19" t="s">
        <v>1260</v>
      </c>
    </row>
    <row r="7165" spans="1:20" outlineLevel="2" x14ac:dyDescent="0.25">
      <c r="A7165" t="s">
        <v>571</v>
      </c>
      <c r="B7165" t="str">
        <f t="shared" si="2391"/>
        <v>G3743 DST Easements, Trans, Everett-10</v>
      </c>
      <c r="C7165" s="32" t="s">
        <v>1245</v>
      </c>
      <c r="E7165" s="27">
        <v>43404</v>
      </c>
      <c r="F7165" s="249">
        <v>3444976.13</v>
      </c>
      <c r="G7165" s="67">
        <v>1.4500000000000001E-2</v>
      </c>
      <c r="H7165" s="250">
        <v>4162.68</v>
      </c>
      <c r="I7165" s="249">
        <f t="shared" si="2392"/>
        <v>3444976.13</v>
      </c>
      <c r="J7165" s="67">
        <f t="shared" si="2390"/>
        <v>1.4500000000000001E-2</v>
      </c>
      <c r="K7165" s="259">
        <f t="shared" si="2393"/>
        <v>4162.6794904166663</v>
      </c>
      <c r="L7165" s="250">
        <f t="shared" si="2381"/>
        <v>0</v>
      </c>
      <c r="M7165" s="19" t="s">
        <v>1260</v>
      </c>
      <c r="O7165" s="32" t="str">
        <f t="shared" si="2394"/>
        <v>G374</v>
      </c>
      <c r="P7165" s="318"/>
      <c r="T7165" s="19" t="s">
        <v>1260</v>
      </c>
    </row>
    <row r="7166" spans="1:20" outlineLevel="2" x14ac:dyDescent="0.25">
      <c r="A7166" t="s">
        <v>571</v>
      </c>
      <c r="B7166" t="str">
        <f t="shared" si="2391"/>
        <v>G3743 DST Easements, Trans, Everett-11</v>
      </c>
      <c r="C7166" s="32" t="s">
        <v>1245</v>
      </c>
      <c r="E7166" s="27">
        <v>43434</v>
      </c>
      <c r="F7166" s="249">
        <v>3444976.13</v>
      </c>
      <c r="G7166" s="67">
        <v>1.4500000000000001E-2</v>
      </c>
      <c r="H7166" s="250">
        <v>4162.68</v>
      </c>
      <c r="I7166" s="249">
        <f t="shared" si="2392"/>
        <v>3444976.13</v>
      </c>
      <c r="J7166" s="67">
        <f t="shared" si="2390"/>
        <v>1.4500000000000001E-2</v>
      </c>
      <c r="K7166" s="259">
        <f t="shared" si="2393"/>
        <v>4162.6794904166663</v>
      </c>
      <c r="L7166" s="250">
        <f t="shared" si="2381"/>
        <v>0</v>
      </c>
      <c r="M7166" s="19" t="s">
        <v>1260</v>
      </c>
      <c r="O7166" s="32" t="str">
        <f t="shared" si="2394"/>
        <v>G374</v>
      </c>
      <c r="P7166" s="318"/>
      <c r="T7166" s="19" t="s">
        <v>1260</v>
      </c>
    </row>
    <row r="7167" spans="1:20" outlineLevel="2" x14ac:dyDescent="0.25">
      <c r="A7167" t="s">
        <v>571</v>
      </c>
      <c r="B7167" t="str">
        <f t="shared" si="2391"/>
        <v>G3743 DST Easements, Trans, Everett-12</v>
      </c>
      <c r="C7167" s="32" t="s">
        <v>1245</v>
      </c>
      <c r="E7167" s="27">
        <v>43465</v>
      </c>
      <c r="F7167" s="249">
        <v>3444976.13</v>
      </c>
      <c r="G7167" s="67">
        <v>1.4500000000000001E-2</v>
      </c>
      <c r="H7167" s="250">
        <v>4162.68</v>
      </c>
      <c r="I7167" s="249">
        <f t="shared" si="2392"/>
        <v>3444976.13</v>
      </c>
      <c r="J7167" s="67">
        <f t="shared" si="2390"/>
        <v>1.4500000000000001E-2</v>
      </c>
      <c r="K7167" s="259">
        <f t="shared" si="2393"/>
        <v>4162.6794904166663</v>
      </c>
      <c r="L7167" s="250">
        <f t="shared" si="2381"/>
        <v>0</v>
      </c>
      <c r="M7167" s="19" t="s">
        <v>1260</v>
      </c>
      <c r="O7167" s="32" t="str">
        <f t="shared" si="2394"/>
        <v>G374</v>
      </c>
      <c r="P7167" s="318"/>
      <c r="T7167" s="19" t="s">
        <v>1260</v>
      </c>
    </row>
    <row r="7168" spans="1:20" s="19" customFormat="1" ht="15.75" outlineLevel="1" thickBot="1" x14ac:dyDescent="0.3">
      <c r="A7168" s="28" t="s">
        <v>1174</v>
      </c>
      <c r="C7168" s="20" t="s">
        <v>1243</v>
      </c>
      <c r="E7168" s="104" t="s">
        <v>1266</v>
      </c>
      <c r="F7168" s="29"/>
      <c r="G7168" s="30"/>
      <c r="H7168" s="41">
        <f>SUBTOTAL(9,H7156:H7167)</f>
        <v>49952.160000000003</v>
      </c>
      <c r="I7168" s="29"/>
      <c r="J7168" s="30">
        <f t="shared" si="2390"/>
        <v>0</v>
      </c>
      <c r="K7168" s="41">
        <f>SUBTOTAL(9,K7156:K7167)</f>
        <v>49952.153885</v>
      </c>
      <c r="L7168" s="41">
        <f t="shared" si="2381"/>
        <v>-0.01</v>
      </c>
      <c r="O7168" s="32" t="str">
        <f>LEFT(A7168,5)</f>
        <v>G3743</v>
      </c>
      <c r="P7168" s="318">
        <f>-L7168/2</f>
        <v>5.0000000000000001E-3</v>
      </c>
    </row>
    <row r="7169" spans="1:20" ht="15.75" outlineLevel="2" thickTop="1" x14ac:dyDescent="0.25">
      <c r="A7169" t="s">
        <v>572</v>
      </c>
      <c r="B7169" t="str">
        <f t="shared" ref="B7169:B7180" si="2395">CONCATENATE(A7169,"-",MONTH(E7169))</f>
        <v>G3750 Centralia Office-RET-1</v>
      </c>
      <c r="C7169" s="32" t="s">
        <v>1245</v>
      </c>
      <c r="E7169" s="27">
        <v>43131</v>
      </c>
      <c r="F7169" s="249">
        <v>355786.03</v>
      </c>
      <c r="G7169" s="67">
        <v>2.53E-2</v>
      </c>
      <c r="H7169" s="250">
        <v>750.12</v>
      </c>
      <c r="I7169" s="249">
        <f t="shared" ref="I7169:I7180" si="2396">VLOOKUP(CONCATENATE(A7169,"-12"),$B$6:$F$7816,5,FALSE)</f>
        <v>0</v>
      </c>
      <c r="J7169" s="67">
        <f t="shared" si="2390"/>
        <v>2.53E-2</v>
      </c>
      <c r="K7169" s="259">
        <f t="shared" ref="K7169:K7180" si="2397">I7169*J7169/12</f>
        <v>0</v>
      </c>
      <c r="L7169" s="250">
        <f t="shared" si="2381"/>
        <v>-750.12</v>
      </c>
      <c r="M7169" s="19" t="s">
        <v>1260</v>
      </c>
      <c r="O7169" s="32" t="str">
        <f t="shared" ref="O7169:O7180" si="2398">LEFT(A7169,4)</f>
        <v>G375</v>
      </c>
      <c r="P7169" s="318"/>
      <c r="T7169" s="19" t="s">
        <v>1260</v>
      </c>
    </row>
    <row r="7170" spans="1:20" outlineLevel="2" x14ac:dyDescent="0.25">
      <c r="A7170" t="s">
        <v>572</v>
      </c>
      <c r="B7170" t="str">
        <f t="shared" si="2395"/>
        <v>G3750 Centralia Office-RET-2</v>
      </c>
      <c r="C7170" s="32" t="s">
        <v>1245</v>
      </c>
      <c r="E7170" s="27">
        <v>43159</v>
      </c>
      <c r="F7170" s="249">
        <v>355786.03</v>
      </c>
      <c r="G7170" s="67">
        <v>2.53E-2</v>
      </c>
      <c r="H7170" s="250">
        <v>750.12</v>
      </c>
      <c r="I7170" s="249">
        <f t="shared" si="2396"/>
        <v>0</v>
      </c>
      <c r="J7170" s="67">
        <f t="shared" si="2390"/>
        <v>2.53E-2</v>
      </c>
      <c r="K7170" s="259">
        <f t="shared" si="2397"/>
        <v>0</v>
      </c>
      <c r="L7170" s="250">
        <f t="shared" si="2381"/>
        <v>-750.12</v>
      </c>
      <c r="M7170" s="19" t="s">
        <v>1260</v>
      </c>
      <c r="O7170" s="32" t="str">
        <f t="shared" si="2398"/>
        <v>G375</v>
      </c>
      <c r="P7170" s="318"/>
      <c r="T7170" s="19" t="s">
        <v>1260</v>
      </c>
    </row>
    <row r="7171" spans="1:20" outlineLevel="2" x14ac:dyDescent="0.25">
      <c r="A7171" t="s">
        <v>572</v>
      </c>
      <c r="B7171" t="str">
        <f t="shared" si="2395"/>
        <v>G3750 Centralia Office-RET-3</v>
      </c>
      <c r="C7171" s="32" t="s">
        <v>1245</v>
      </c>
      <c r="E7171" s="27">
        <v>43190</v>
      </c>
      <c r="F7171" s="249">
        <v>355786.03</v>
      </c>
      <c r="G7171" s="67">
        <v>2.53E-2</v>
      </c>
      <c r="H7171" s="250">
        <v>750.12</v>
      </c>
      <c r="I7171" s="249">
        <f t="shared" si="2396"/>
        <v>0</v>
      </c>
      <c r="J7171" s="67">
        <f t="shared" si="2390"/>
        <v>2.53E-2</v>
      </c>
      <c r="K7171" s="259">
        <f t="shared" si="2397"/>
        <v>0</v>
      </c>
      <c r="L7171" s="250">
        <f t="shared" si="2381"/>
        <v>-750.12</v>
      </c>
      <c r="M7171" s="19" t="s">
        <v>1260</v>
      </c>
      <c r="O7171" s="32" t="str">
        <f t="shared" si="2398"/>
        <v>G375</v>
      </c>
      <c r="P7171" s="318"/>
      <c r="T7171" s="19" t="s">
        <v>1260</v>
      </c>
    </row>
    <row r="7172" spans="1:20" outlineLevel="2" x14ac:dyDescent="0.25">
      <c r="A7172" t="s">
        <v>572</v>
      </c>
      <c r="B7172" t="str">
        <f t="shared" si="2395"/>
        <v>G3750 Centralia Office-RET-4</v>
      </c>
      <c r="C7172" s="32" t="s">
        <v>1245</v>
      </c>
      <c r="E7172" s="27">
        <v>43220</v>
      </c>
      <c r="F7172" s="249">
        <v>355786.03</v>
      </c>
      <c r="G7172" s="67">
        <v>2.53E-2</v>
      </c>
      <c r="H7172" s="250">
        <v>750.12</v>
      </c>
      <c r="I7172" s="249">
        <f t="shared" si="2396"/>
        <v>0</v>
      </c>
      <c r="J7172" s="67">
        <f t="shared" si="2390"/>
        <v>2.53E-2</v>
      </c>
      <c r="K7172" s="259">
        <f t="shared" si="2397"/>
        <v>0</v>
      </c>
      <c r="L7172" s="250">
        <f t="shared" si="2381"/>
        <v>-750.12</v>
      </c>
      <c r="M7172" s="19" t="s">
        <v>1260</v>
      </c>
      <c r="O7172" s="32" t="str">
        <f t="shared" si="2398"/>
        <v>G375</v>
      </c>
      <c r="P7172" s="318"/>
      <c r="T7172" s="19" t="s">
        <v>1260</v>
      </c>
    </row>
    <row r="7173" spans="1:20" outlineLevel="2" x14ac:dyDescent="0.25">
      <c r="A7173" t="s">
        <v>572</v>
      </c>
      <c r="B7173" t="str">
        <f t="shared" si="2395"/>
        <v>G3750 Centralia Office-RET-5</v>
      </c>
      <c r="C7173" s="32" t="s">
        <v>1245</v>
      </c>
      <c r="E7173" s="27">
        <v>43251</v>
      </c>
      <c r="F7173" s="249">
        <v>355786.03</v>
      </c>
      <c r="G7173" s="67">
        <v>2.53E-2</v>
      </c>
      <c r="H7173" s="250">
        <v>750.12</v>
      </c>
      <c r="I7173" s="249">
        <f t="shared" si="2396"/>
        <v>0</v>
      </c>
      <c r="J7173" s="67">
        <f t="shared" si="2390"/>
        <v>2.53E-2</v>
      </c>
      <c r="K7173" s="259">
        <f t="shared" si="2397"/>
        <v>0</v>
      </c>
      <c r="L7173" s="250">
        <f t="shared" si="2381"/>
        <v>-750.12</v>
      </c>
      <c r="M7173" s="19" t="s">
        <v>1260</v>
      </c>
      <c r="O7173" s="32" t="str">
        <f t="shared" si="2398"/>
        <v>G375</v>
      </c>
      <c r="P7173" s="318"/>
      <c r="T7173" s="19" t="s">
        <v>1260</v>
      </c>
    </row>
    <row r="7174" spans="1:20" outlineLevel="2" x14ac:dyDescent="0.25">
      <c r="A7174" t="s">
        <v>572</v>
      </c>
      <c r="B7174" t="str">
        <f t="shared" si="2395"/>
        <v>G3750 Centralia Office-RET-6</v>
      </c>
      <c r="C7174" s="32" t="s">
        <v>1245</v>
      </c>
      <c r="E7174" s="27">
        <v>43281</v>
      </c>
      <c r="F7174" s="249">
        <v>355786.03</v>
      </c>
      <c r="G7174" s="67">
        <v>2.53E-2</v>
      </c>
      <c r="H7174" s="250">
        <v>750.12</v>
      </c>
      <c r="I7174" s="249">
        <f t="shared" si="2396"/>
        <v>0</v>
      </c>
      <c r="J7174" s="67">
        <f t="shared" si="2390"/>
        <v>2.53E-2</v>
      </c>
      <c r="K7174" s="259">
        <f t="shared" si="2397"/>
        <v>0</v>
      </c>
      <c r="L7174" s="250">
        <f t="shared" si="2381"/>
        <v>-750.12</v>
      </c>
      <c r="M7174" s="19" t="s">
        <v>1260</v>
      </c>
      <c r="O7174" s="32" t="str">
        <f t="shared" si="2398"/>
        <v>G375</v>
      </c>
      <c r="P7174" s="318"/>
      <c r="T7174" s="19" t="s">
        <v>1260</v>
      </c>
    </row>
    <row r="7175" spans="1:20" outlineLevel="2" x14ac:dyDescent="0.25">
      <c r="A7175" t="s">
        <v>572</v>
      </c>
      <c r="B7175" t="str">
        <f t="shared" si="2395"/>
        <v>G3750 Centralia Office-RET-7</v>
      </c>
      <c r="C7175" s="32" t="s">
        <v>1245</v>
      </c>
      <c r="E7175" s="27">
        <v>43312</v>
      </c>
      <c r="F7175" s="249">
        <v>355786.03</v>
      </c>
      <c r="G7175" s="67">
        <v>2.53E-2</v>
      </c>
      <c r="H7175" s="250">
        <v>750.12</v>
      </c>
      <c r="I7175" s="249">
        <f t="shared" si="2396"/>
        <v>0</v>
      </c>
      <c r="J7175" s="67">
        <f t="shared" si="2390"/>
        <v>2.53E-2</v>
      </c>
      <c r="K7175" s="259">
        <f t="shared" si="2397"/>
        <v>0</v>
      </c>
      <c r="L7175" s="250">
        <f t="shared" si="2381"/>
        <v>-750.12</v>
      </c>
      <c r="M7175" s="19" t="s">
        <v>1260</v>
      </c>
      <c r="O7175" s="32" t="str">
        <f t="shared" si="2398"/>
        <v>G375</v>
      </c>
      <c r="P7175" s="318"/>
      <c r="T7175" s="19" t="s">
        <v>1260</v>
      </c>
    </row>
    <row r="7176" spans="1:20" outlineLevel="2" x14ac:dyDescent="0.25">
      <c r="A7176" t="s">
        <v>572</v>
      </c>
      <c r="B7176" t="str">
        <f t="shared" si="2395"/>
        <v>G3750 Centralia Office-RET-8</v>
      </c>
      <c r="C7176" s="32" t="s">
        <v>1245</v>
      </c>
      <c r="E7176" s="27">
        <v>43343</v>
      </c>
      <c r="F7176" s="249">
        <v>355786.03</v>
      </c>
      <c r="G7176" s="67">
        <v>2.53E-2</v>
      </c>
      <c r="H7176" s="250">
        <v>750.12</v>
      </c>
      <c r="I7176" s="249">
        <f t="shared" si="2396"/>
        <v>0</v>
      </c>
      <c r="J7176" s="67">
        <f t="shared" si="2390"/>
        <v>2.53E-2</v>
      </c>
      <c r="K7176" s="259">
        <f t="shared" si="2397"/>
        <v>0</v>
      </c>
      <c r="L7176" s="250">
        <f t="shared" si="2381"/>
        <v>-750.12</v>
      </c>
      <c r="M7176" s="19" t="s">
        <v>1260</v>
      </c>
      <c r="O7176" s="32" t="str">
        <f t="shared" si="2398"/>
        <v>G375</v>
      </c>
      <c r="P7176" s="318"/>
      <c r="T7176" s="19" t="s">
        <v>1260</v>
      </c>
    </row>
    <row r="7177" spans="1:20" s="19" customFormat="1" outlineLevel="2" x14ac:dyDescent="0.25">
      <c r="A7177" s="19" t="s">
        <v>572</v>
      </c>
      <c r="B7177" s="19" t="str">
        <f t="shared" si="2395"/>
        <v>G3750 Centralia Office-RET-9</v>
      </c>
      <c r="C7177" s="32" t="s">
        <v>1245</v>
      </c>
      <c r="E7177" s="27">
        <v>43373</v>
      </c>
      <c r="F7177" s="249">
        <v>0</v>
      </c>
      <c r="G7177" s="67"/>
      <c r="H7177" s="250">
        <v>0</v>
      </c>
      <c r="I7177" s="249">
        <f t="shared" si="2396"/>
        <v>0</v>
      </c>
      <c r="J7177" s="67">
        <f t="shared" si="2390"/>
        <v>0</v>
      </c>
      <c r="K7177" s="259">
        <f t="shared" si="2397"/>
        <v>0</v>
      </c>
      <c r="L7177" s="250">
        <f t="shared" si="2381"/>
        <v>0</v>
      </c>
      <c r="M7177" s="19" t="s">
        <v>1260</v>
      </c>
      <c r="O7177" s="32" t="str">
        <f t="shared" si="2398"/>
        <v>G375</v>
      </c>
      <c r="P7177" s="318"/>
      <c r="T7177" s="19" t="s">
        <v>1260</v>
      </c>
    </row>
    <row r="7178" spans="1:20" s="19" customFormat="1" outlineLevel="2" x14ac:dyDescent="0.25">
      <c r="A7178" s="19" t="s">
        <v>572</v>
      </c>
      <c r="B7178" s="19" t="str">
        <f t="shared" si="2395"/>
        <v>G3750 Centralia Office-RET-10</v>
      </c>
      <c r="C7178" s="32" t="s">
        <v>1245</v>
      </c>
      <c r="E7178" s="27">
        <v>43404</v>
      </c>
      <c r="F7178" s="249">
        <v>0</v>
      </c>
      <c r="G7178" s="67"/>
      <c r="H7178" s="250">
        <v>0</v>
      </c>
      <c r="I7178" s="249">
        <f t="shared" si="2396"/>
        <v>0</v>
      </c>
      <c r="J7178" s="67">
        <f t="shared" si="2390"/>
        <v>0</v>
      </c>
      <c r="K7178" s="259">
        <f t="shared" si="2397"/>
        <v>0</v>
      </c>
      <c r="L7178" s="250">
        <f t="shared" si="2381"/>
        <v>0</v>
      </c>
      <c r="M7178" s="19" t="s">
        <v>1260</v>
      </c>
      <c r="O7178" s="32" t="str">
        <f t="shared" si="2398"/>
        <v>G375</v>
      </c>
      <c r="P7178" s="318"/>
      <c r="T7178" s="19" t="s">
        <v>1260</v>
      </c>
    </row>
    <row r="7179" spans="1:20" s="19" customFormat="1" outlineLevel="2" x14ac:dyDescent="0.25">
      <c r="A7179" s="19" t="s">
        <v>572</v>
      </c>
      <c r="B7179" s="19" t="str">
        <f t="shared" si="2395"/>
        <v>G3750 Centralia Office-RET-11</v>
      </c>
      <c r="C7179" s="32" t="s">
        <v>1245</v>
      </c>
      <c r="E7179" s="27">
        <v>43434</v>
      </c>
      <c r="F7179" s="249">
        <v>0</v>
      </c>
      <c r="G7179" s="67"/>
      <c r="H7179" s="250">
        <v>0</v>
      </c>
      <c r="I7179" s="249">
        <f t="shared" si="2396"/>
        <v>0</v>
      </c>
      <c r="J7179" s="67">
        <f t="shared" si="2390"/>
        <v>0</v>
      </c>
      <c r="K7179" s="259">
        <f t="shared" si="2397"/>
        <v>0</v>
      </c>
      <c r="L7179" s="250">
        <f t="shared" si="2381"/>
        <v>0</v>
      </c>
      <c r="M7179" s="19" t="s">
        <v>1260</v>
      </c>
      <c r="O7179" s="32" t="str">
        <f t="shared" si="2398"/>
        <v>G375</v>
      </c>
      <c r="P7179" s="318"/>
      <c r="T7179" s="19" t="s">
        <v>1260</v>
      </c>
    </row>
    <row r="7180" spans="1:20" s="19" customFormat="1" outlineLevel="2" x14ac:dyDescent="0.25">
      <c r="A7180" s="19" t="s">
        <v>572</v>
      </c>
      <c r="B7180" s="19" t="str">
        <f t="shared" si="2395"/>
        <v>G3750 Centralia Office-RET-12</v>
      </c>
      <c r="C7180" s="32" t="s">
        <v>1245</v>
      </c>
      <c r="E7180" s="27">
        <v>43465</v>
      </c>
      <c r="F7180" s="249">
        <v>0</v>
      </c>
      <c r="G7180" s="67"/>
      <c r="H7180" s="250">
        <v>0</v>
      </c>
      <c r="I7180" s="249">
        <f t="shared" si="2396"/>
        <v>0</v>
      </c>
      <c r="J7180" s="67">
        <f t="shared" si="2390"/>
        <v>0</v>
      </c>
      <c r="K7180" s="259">
        <f t="shared" si="2397"/>
        <v>0</v>
      </c>
      <c r="L7180" s="250">
        <f t="shared" si="2381"/>
        <v>0</v>
      </c>
      <c r="M7180" s="19" t="s">
        <v>1260</v>
      </c>
      <c r="O7180" s="32" t="str">
        <f t="shared" si="2398"/>
        <v>G375</v>
      </c>
      <c r="P7180" s="318"/>
      <c r="T7180" s="19" t="s">
        <v>1260</v>
      </c>
    </row>
    <row r="7181" spans="1:20" s="19" customFormat="1" ht="15.75" outlineLevel="1" thickBot="1" x14ac:dyDescent="0.3">
      <c r="A7181" s="28" t="s">
        <v>1175</v>
      </c>
      <c r="C7181" s="20" t="s">
        <v>1243</v>
      </c>
      <c r="E7181" s="104" t="s">
        <v>1266</v>
      </c>
      <c r="F7181" s="29"/>
      <c r="G7181" s="30"/>
      <c r="H7181" s="41">
        <f>SUBTOTAL(9,H7169:H7180)</f>
        <v>6000.96</v>
      </c>
      <c r="I7181" s="29"/>
      <c r="J7181" s="30">
        <f t="shared" si="2390"/>
        <v>0</v>
      </c>
      <c r="K7181" s="41">
        <f>SUBTOTAL(9,K7169:K7180)</f>
        <v>0</v>
      </c>
      <c r="L7181" s="41">
        <f t="shared" si="2381"/>
        <v>-6000.96</v>
      </c>
      <c r="O7181" s="32" t="str">
        <f>LEFT(A7181,5)</f>
        <v>G3750</v>
      </c>
      <c r="P7181" s="318">
        <f>-L7181/2</f>
        <v>3000.48</v>
      </c>
    </row>
    <row r="7182" spans="1:20" ht="15.75" outlineLevel="2" thickTop="1" x14ac:dyDescent="0.25">
      <c r="A7182" t="s">
        <v>573</v>
      </c>
      <c r="B7182" t="str">
        <f t="shared" ref="B7182:B7193" si="2399">CONCATENATE(A7182,"-",MONTH(E7182))</f>
        <v>G3750 DST Structures &amp; Improvements-1</v>
      </c>
      <c r="C7182" s="32" t="s">
        <v>1245</v>
      </c>
      <c r="E7182" s="27">
        <v>43131</v>
      </c>
      <c r="F7182" s="249">
        <v>38974801.659999996</v>
      </c>
      <c r="G7182" s="67">
        <v>2.53E-2</v>
      </c>
      <c r="H7182" s="250">
        <v>82171.87</v>
      </c>
      <c r="I7182" s="249">
        <f t="shared" ref="I7182:I7193" si="2400">VLOOKUP(CONCATENATE(A7182,"-12"),$B$6:$F$7816,5,FALSE)</f>
        <v>36904387.57</v>
      </c>
      <c r="J7182" s="67">
        <f t="shared" si="2390"/>
        <v>2.53E-2</v>
      </c>
      <c r="K7182" s="259">
        <f t="shared" ref="K7182:K7193" si="2401">I7182*J7182/12</f>
        <v>77806.750460083334</v>
      </c>
      <c r="L7182" s="250">
        <f t="shared" si="2381"/>
        <v>-4365.12</v>
      </c>
      <c r="M7182" s="19" t="s">
        <v>1260</v>
      </c>
      <c r="O7182" s="32" t="str">
        <f t="shared" ref="O7182:O7193" si="2402">LEFT(A7182,4)</f>
        <v>G375</v>
      </c>
      <c r="P7182" s="318"/>
      <c r="T7182" s="19" t="s">
        <v>1260</v>
      </c>
    </row>
    <row r="7183" spans="1:20" outlineLevel="2" x14ac:dyDescent="0.25">
      <c r="A7183" t="s">
        <v>573</v>
      </c>
      <c r="B7183" t="str">
        <f t="shared" si="2399"/>
        <v>G3750 DST Structures &amp; Improvements-2</v>
      </c>
      <c r="C7183" s="32" t="s">
        <v>1245</v>
      </c>
      <c r="E7183" s="27">
        <v>43159</v>
      </c>
      <c r="F7183" s="249">
        <v>38974801.659999996</v>
      </c>
      <c r="G7183" s="67">
        <v>2.53E-2</v>
      </c>
      <c r="H7183" s="250">
        <v>82171.87</v>
      </c>
      <c r="I7183" s="249">
        <f t="shared" si="2400"/>
        <v>36904387.57</v>
      </c>
      <c r="J7183" s="67">
        <f t="shared" si="2390"/>
        <v>2.53E-2</v>
      </c>
      <c r="K7183" s="259">
        <f t="shared" si="2401"/>
        <v>77806.750460083334</v>
      </c>
      <c r="L7183" s="250">
        <f t="shared" si="2381"/>
        <v>-4365.12</v>
      </c>
      <c r="M7183" s="19" t="s">
        <v>1260</v>
      </c>
      <c r="O7183" s="32" t="str">
        <f t="shared" si="2402"/>
        <v>G375</v>
      </c>
      <c r="P7183" s="318"/>
      <c r="T7183" s="19" t="s">
        <v>1260</v>
      </c>
    </row>
    <row r="7184" spans="1:20" outlineLevel="2" x14ac:dyDescent="0.25">
      <c r="A7184" t="s">
        <v>573</v>
      </c>
      <c r="B7184" t="str">
        <f t="shared" si="2399"/>
        <v>G3750 DST Structures &amp; Improvements-3</v>
      </c>
      <c r="C7184" s="32" t="s">
        <v>1245</v>
      </c>
      <c r="E7184" s="27">
        <v>43190</v>
      </c>
      <c r="F7184" s="249">
        <v>38974801.659999996</v>
      </c>
      <c r="G7184" s="67">
        <v>2.53E-2</v>
      </c>
      <c r="H7184" s="250">
        <v>82171.87</v>
      </c>
      <c r="I7184" s="249">
        <f t="shared" si="2400"/>
        <v>36904387.57</v>
      </c>
      <c r="J7184" s="67">
        <f t="shared" si="2390"/>
        <v>2.53E-2</v>
      </c>
      <c r="K7184" s="259">
        <f t="shared" si="2401"/>
        <v>77806.750460083334</v>
      </c>
      <c r="L7184" s="250">
        <f t="shared" si="2381"/>
        <v>-4365.12</v>
      </c>
      <c r="M7184" s="19" t="s">
        <v>1260</v>
      </c>
      <c r="O7184" s="32" t="str">
        <f t="shared" si="2402"/>
        <v>G375</v>
      </c>
      <c r="P7184" s="318"/>
      <c r="T7184" s="19" t="s">
        <v>1260</v>
      </c>
    </row>
    <row r="7185" spans="1:20" outlineLevel="2" x14ac:dyDescent="0.25">
      <c r="A7185" t="s">
        <v>573</v>
      </c>
      <c r="B7185" t="str">
        <f t="shared" si="2399"/>
        <v>G3750 DST Structures &amp; Improvements-4</v>
      </c>
      <c r="C7185" s="32" t="s">
        <v>1245</v>
      </c>
      <c r="E7185" s="27">
        <v>43220</v>
      </c>
      <c r="F7185" s="249">
        <v>38974801.659999996</v>
      </c>
      <c r="G7185" s="67">
        <v>2.53E-2</v>
      </c>
      <c r="H7185" s="250">
        <v>82171.87</v>
      </c>
      <c r="I7185" s="249">
        <f t="shared" si="2400"/>
        <v>36904387.57</v>
      </c>
      <c r="J7185" s="67">
        <f t="shared" si="2390"/>
        <v>2.53E-2</v>
      </c>
      <c r="K7185" s="259">
        <f t="shared" si="2401"/>
        <v>77806.750460083334</v>
      </c>
      <c r="L7185" s="250">
        <f t="shared" si="2381"/>
        <v>-4365.12</v>
      </c>
      <c r="M7185" s="19" t="s">
        <v>1260</v>
      </c>
      <c r="O7185" s="32" t="str">
        <f t="shared" si="2402"/>
        <v>G375</v>
      </c>
      <c r="P7185" s="318"/>
      <c r="T7185" s="19" t="s">
        <v>1260</v>
      </c>
    </row>
    <row r="7186" spans="1:20" outlineLevel="2" x14ac:dyDescent="0.25">
      <c r="A7186" t="s">
        <v>573</v>
      </c>
      <c r="B7186" t="str">
        <f t="shared" si="2399"/>
        <v>G3750 DST Structures &amp; Improvements-5</v>
      </c>
      <c r="C7186" s="32" t="s">
        <v>1245</v>
      </c>
      <c r="E7186" s="27">
        <v>43251</v>
      </c>
      <c r="F7186" s="249">
        <v>38974801.659999996</v>
      </c>
      <c r="G7186" s="67">
        <v>2.53E-2</v>
      </c>
      <c r="H7186" s="250">
        <v>82171.87</v>
      </c>
      <c r="I7186" s="249">
        <f t="shared" si="2400"/>
        <v>36904387.57</v>
      </c>
      <c r="J7186" s="67">
        <f t="shared" si="2390"/>
        <v>2.53E-2</v>
      </c>
      <c r="K7186" s="259">
        <f t="shared" si="2401"/>
        <v>77806.750460083334</v>
      </c>
      <c r="L7186" s="250">
        <f t="shared" si="2381"/>
        <v>-4365.12</v>
      </c>
      <c r="M7186" s="19" t="s">
        <v>1260</v>
      </c>
      <c r="O7186" s="32" t="str">
        <f t="shared" si="2402"/>
        <v>G375</v>
      </c>
      <c r="P7186" s="318"/>
      <c r="T7186" s="19" t="s">
        <v>1260</v>
      </c>
    </row>
    <row r="7187" spans="1:20" outlineLevel="2" x14ac:dyDescent="0.25">
      <c r="A7187" t="s">
        <v>573</v>
      </c>
      <c r="B7187" t="str">
        <f t="shared" si="2399"/>
        <v>G3750 DST Structures &amp; Improvements-6</v>
      </c>
      <c r="C7187" s="32" t="s">
        <v>1245</v>
      </c>
      <c r="E7187" s="27">
        <v>43281</v>
      </c>
      <c r="F7187" s="249">
        <v>38974801.659999996</v>
      </c>
      <c r="G7187" s="67">
        <v>2.53E-2</v>
      </c>
      <c r="H7187" s="250">
        <v>82171.87</v>
      </c>
      <c r="I7187" s="249">
        <f t="shared" si="2400"/>
        <v>36904387.57</v>
      </c>
      <c r="J7187" s="67">
        <f t="shared" si="2390"/>
        <v>2.53E-2</v>
      </c>
      <c r="K7187" s="259">
        <f t="shared" si="2401"/>
        <v>77806.750460083334</v>
      </c>
      <c r="L7187" s="250">
        <f t="shared" si="2381"/>
        <v>-4365.12</v>
      </c>
      <c r="M7187" s="19" t="s">
        <v>1260</v>
      </c>
      <c r="O7187" s="32" t="str">
        <f t="shared" si="2402"/>
        <v>G375</v>
      </c>
      <c r="P7187" s="318"/>
      <c r="T7187" s="19" t="s">
        <v>1260</v>
      </c>
    </row>
    <row r="7188" spans="1:20" outlineLevel="2" x14ac:dyDescent="0.25">
      <c r="A7188" t="s">
        <v>573</v>
      </c>
      <c r="B7188" t="str">
        <f t="shared" si="2399"/>
        <v>G3750 DST Structures &amp; Improvements-7</v>
      </c>
      <c r="C7188" s="32" t="s">
        <v>1245</v>
      </c>
      <c r="E7188" s="27">
        <v>43312</v>
      </c>
      <c r="F7188" s="249">
        <v>36904387.57</v>
      </c>
      <c r="G7188" s="67">
        <v>2.53E-2</v>
      </c>
      <c r="H7188" s="250">
        <v>77806.75</v>
      </c>
      <c r="I7188" s="249">
        <f t="shared" si="2400"/>
        <v>36904387.57</v>
      </c>
      <c r="J7188" s="67">
        <f t="shared" si="2390"/>
        <v>2.53E-2</v>
      </c>
      <c r="K7188" s="259">
        <f t="shared" si="2401"/>
        <v>77806.750460083334</v>
      </c>
      <c r="L7188" s="250">
        <f t="shared" ref="L7188:L7251" si="2403">ROUND(K7188-H7188,2)</f>
        <v>0</v>
      </c>
      <c r="M7188" s="19" t="s">
        <v>1260</v>
      </c>
      <c r="O7188" s="32" t="str">
        <f t="shared" si="2402"/>
        <v>G375</v>
      </c>
      <c r="P7188" s="318"/>
      <c r="T7188" s="19" t="s">
        <v>1260</v>
      </c>
    </row>
    <row r="7189" spans="1:20" outlineLevel="2" x14ac:dyDescent="0.25">
      <c r="A7189" t="s">
        <v>573</v>
      </c>
      <c r="B7189" t="str">
        <f t="shared" si="2399"/>
        <v>G3750 DST Structures &amp; Improvements-8</v>
      </c>
      <c r="C7189" s="32" t="s">
        <v>1245</v>
      </c>
      <c r="E7189" s="27">
        <v>43343</v>
      </c>
      <c r="F7189" s="249">
        <v>36904387.57</v>
      </c>
      <c r="G7189" s="67">
        <v>2.53E-2</v>
      </c>
      <c r="H7189" s="250">
        <v>77806.75</v>
      </c>
      <c r="I7189" s="249">
        <f t="shared" si="2400"/>
        <v>36904387.57</v>
      </c>
      <c r="J7189" s="67">
        <f t="shared" si="2390"/>
        <v>2.53E-2</v>
      </c>
      <c r="K7189" s="259">
        <f t="shared" si="2401"/>
        <v>77806.750460083334</v>
      </c>
      <c r="L7189" s="250">
        <f t="shared" si="2403"/>
        <v>0</v>
      </c>
      <c r="M7189" s="19" t="s">
        <v>1260</v>
      </c>
      <c r="O7189" s="32" t="str">
        <f t="shared" si="2402"/>
        <v>G375</v>
      </c>
      <c r="P7189" s="318"/>
      <c r="T7189" s="19" t="s">
        <v>1260</v>
      </c>
    </row>
    <row r="7190" spans="1:20" outlineLevel="2" x14ac:dyDescent="0.25">
      <c r="A7190" t="s">
        <v>573</v>
      </c>
      <c r="B7190" t="str">
        <f t="shared" si="2399"/>
        <v>G3750 DST Structures &amp; Improvements-9</v>
      </c>
      <c r="C7190" s="32" t="s">
        <v>1245</v>
      </c>
      <c r="E7190" s="27">
        <v>43373</v>
      </c>
      <c r="F7190" s="249">
        <v>36904387.57</v>
      </c>
      <c r="G7190" s="67">
        <v>2.53E-2</v>
      </c>
      <c r="H7190" s="250">
        <v>77806.75</v>
      </c>
      <c r="I7190" s="249">
        <f t="shared" si="2400"/>
        <v>36904387.57</v>
      </c>
      <c r="J7190" s="67">
        <f t="shared" si="2390"/>
        <v>2.53E-2</v>
      </c>
      <c r="K7190" s="259">
        <f t="shared" si="2401"/>
        <v>77806.750460083334</v>
      </c>
      <c r="L7190" s="250">
        <f t="shared" si="2403"/>
        <v>0</v>
      </c>
      <c r="M7190" s="19" t="s">
        <v>1260</v>
      </c>
      <c r="O7190" s="32" t="str">
        <f t="shared" si="2402"/>
        <v>G375</v>
      </c>
      <c r="P7190" s="318"/>
      <c r="T7190" s="19" t="s">
        <v>1260</v>
      </c>
    </row>
    <row r="7191" spans="1:20" outlineLevel="2" x14ac:dyDescent="0.25">
      <c r="A7191" t="s">
        <v>573</v>
      </c>
      <c r="B7191" t="str">
        <f t="shared" si="2399"/>
        <v>G3750 DST Structures &amp; Improvements-10</v>
      </c>
      <c r="C7191" s="32" t="s">
        <v>1245</v>
      </c>
      <c r="E7191" s="27">
        <v>43404</v>
      </c>
      <c r="F7191" s="249">
        <v>36904387.57</v>
      </c>
      <c r="G7191" s="67">
        <v>2.53E-2</v>
      </c>
      <c r="H7191" s="250">
        <v>77806.75</v>
      </c>
      <c r="I7191" s="249">
        <f t="shared" si="2400"/>
        <v>36904387.57</v>
      </c>
      <c r="J7191" s="67">
        <f t="shared" si="2390"/>
        <v>2.53E-2</v>
      </c>
      <c r="K7191" s="259">
        <f t="shared" si="2401"/>
        <v>77806.750460083334</v>
      </c>
      <c r="L7191" s="250">
        <f t="shared" si="2403"/>
        <v>0</v>
      </c>
      <c r="M7191" s="19" t="s">
        <v>1260</v>
      </c>
      <c r="O7191" s="32" t="str">
        <f t="shared" si="2402"/>
        <v>G375</v>
      </c>
      <c r="P7191" s="318"/>
      <c r="T7191" s="19" t="s">
        <v>1260</v>
      </c>
    </row>
    <row r="7192" spans="1:20" outlineLevel="2" x14ac:dyDescent="0.25">
      <c r="A7192" t="s">
        <v>573</v>
      </c>
      <c r="B7192" t="str">
        <f t="shared" si="2399"/>
        <v>G3750 DST Structures &amp; Improvements-11</v>
      </c>
      <c r="C7192" s="32" t="s">
        <v>1245</v>
      </c>
      <c r="E7192" s="27">
        <v>43434</v>
      </c>
      <c r="F7192" s="249">
        <v>36904387.57</v>
      </c>
      <c r="G7192" s="67">
        <v>2.53E-2</v>
      </c>
      <c r="H7192" s="250">
        <v>77806.75</v>
      </c>
      <c r="I7192" s="249">
        <f t="shared" si="2400"/>
        <v>36904387.57</v>
      </c>
      <c r="J7192" s="67">
        <f t="shared" si="2390"/>
        <v>2.53E-2</v>
      </c>
      <c r="K7192" s="259">
        <f t="shared" si="2401"/>
        <v>77806.750460083334</v>
      </c>
      <c r="L7192" s="250">
        <f t="shared" si="2403"/>
        <v>0</v>
      </c>
      <c r="M7192" s="19" t="s">
        <v>1260</v>
      </c>
      <c r="O7192" s="32" t="str">
        <f t="shared" si="2402"/>
        <v>G375</v>
      </c>
      <c r="P7192" s="318"/>
      <c r="T7192" s="19" t="s">
        <v>1260</v>
      </c>
    </row>
    <row r="7193" spans="1:20" outlineLevel="2" x14ac:dyDescent="0.25">
      <c r="A7193" t="s">
        <v>573</v>
      </c>
      <c r="B7193" t="str">
        <f t="shared" si="2399"/>
        <v>G3750 DST Structures &amp; Improvements-12</v>
      </c>
      <c r="C7193" s="32" t="s">
        <v>1245</v>
      </c>
      <c r="E7193" s="27">
        <v>43465</v>
      </c>
      <c r="F7193" s="249">
        <v>36904387.57</v>
      </c>
      <c r="G7193" s="67">
        <v>2.53E-2</v>
      </c>
      <c r="H7193" s="250">
        <v>77806.75</v>
      </c>
      <c r="I7193" s="249">
        <f t="shared" si="2400"/>
        <v>36904387.57</v>
      </c>
      <c r="J7193" s="67">
        <f t="shared" si="2390"/>
        <v>2.53E-2</v>
      </c>
      <c r="K7193" s="259">
        <f t="shared" si="2401"/>
        <v>77806.750460083334</v>
      </c>
      <c r="L7193" s="250">
        <f t="shared" si="2403"/>
        <v>0</v>
      </c>
      <c r="M7193" s="19" t="s">
        <v>1260</v>
      </c>
      <c r="O7193" s="32" t="str">
        <f t="shared" si="2402"/>
        <v>G375</v>
      </c>
      <c r="P7193" s="318"/>
      <c r="T7193" s="19" t="s">
        <v>1260</v>
      </c>
    </row>
    <row r="7194" spans="1:20" s="19" customFormat="1" ht="15.75" outlineLevel="1" thickBot="1" x14ac:dyDescent="0.3">
      <c r="A7194" s="28" t="s">
        <v>1176</v>
      </c>
      <c r="C7194" s="20" t="s">
        <v>1243</v>
      </c>
      <c r="E7194" s="104" t="s">
        <v>1266</v>
      </c>
      <c r="F7194" s="29"/>
      <c r="G7194" s="30"/>
      <c r="H7194" s="41">
        <f>SUBTOTAL(9,H7182:H7193)</f>
        <v>959871.72</v>
      </c>
      <c r="I7194" s="29"/>
      <c r="J7194" s="30">
        <f t="shared" si="2390"/>
        <v>0</v>
      </c>
      <c r="K7194" s="41">
        <f>SUBTOTAL(9,K7182:K7193)</f>
        <v>933681.00552100025</v>
      </c>
      <c r="L7194" s="41">
        <f t="shared" si="2403"/>
        <v>-26190.71</v>
      </c>
      <c r="O7194" s="32" t="str">
        <f>LEFT(A7194,5)</f>
        <v>G3750</v>
      </c>
      <c r="P7194" s="318">
        <f>-L7194/2</f>
        <v>13095.355</v>
      </c>
    </row>
    <row r="7195" spans="1:20" ht="15.75" outlineLevel="2" thickTop="1" x14ac:dyDescent="0.25">
      <c r="A7195" t="s">
        <v>574</v>
      </c>
      <c r="B7195" t="str">
        <f t="shared" ref="B7195:B7206" si="2404">CONCATENATE(A7195,"-",MONTH(E7195))</f>
        <v>G3751 DST Structures &amp; Imprv, Trans-1</v>
      </c>
      <c r="C7195" s="32" t="s">
        <v>1245</v>
      </c>
      <c r="E7195" s="27">
        <v>43131</v>
      </c>
      <c r="F7195" s="249">
        <v>410556.01</v>
      </c>
      <c r="G7195" s="67">
        <v>2.53E-2</v>
      </c>
      <c r="H7195" s="250">
        <v>865.58999999999992</v>
      </c>
      <c r="I7195" s="249">
        <f t="shared" ref="I7195:I7206" si="2405">VLOOKUP(CONCATENATE(A7195,"-12"),$B$6:$F$7816,5,FALSE)</f>
        <v>410556.01</v>
      </c>
      <c r="J7195" s="67">
        <f t="shared" si="2390"/>
        <v>2.53E-2</v>
      </c>
      <c r="K7195" s="259">
        <f t="shared" ref="K7195:K7206" si="2406">I7195*J7195/12</f>
        <v>865.58892108333339</v>
      </c>
      <c r="L7195" s="250">
        <f t="shared" si="2403"/>
        <v>0</v>
      </c>
      <c r="M7195" s="19" t="s">
        <v>1260</v>
      </c>
      <c r="O7195" s="32" t="str">
        <f t="shared" ref="O7195:O7206" si="2407">LEFT(A7195,4)</f>
        <v>G375</v>
      </c>
      <c r="P7195" s="318"/>
      <c r="T7195" s="19" t="s">
        <v>1260</v>
      </c>
    </row>
    <row r="7196" spans="1:20" outlineLevel="2" x14ac:dyDescent="0.25">
      <c r="A7196" t="s">
        <v>574</v>
      </c>
      <c r="B7196" t="str">
        <f t="shared" si="2404"/>
        <v>G3751 DST Structures &amp; Imprv, Trans-2</v>
      </c>
      <c r="C7196" s="32" t="s">
        <v>1245</v>
      </c>
      <c r="E7196" s="27">
        <v>43159</v>
      </c>
      <c r="F7196" s="249">
        <v>410556.01</v>
      </c>
      <c r="G7196" s="67">
        <v>2.53E-2</v>
      </c>
      <c r="H7196" s="250">
        <v>865.58999999999992</v>
      </c>
      <c r="I7196" s="249">
        <f t="shared" si="2405"/>
        <v>410556.01</v>
      </c>
      <c r="J7196" s="67">
        <f t="shared" si="2390"/>
        <v>2.53E-2</v>
      </c>
      <c r="K7196" s="259">
        <f t="shared" si="2406"/>
        <v>865.58892108333339</v>
      </c>
      <c r="L7196" s="250">
        <f t="shared" si="2403"/>
        <v>0</v>
      </c>
      <c r="M7196" s="19" t="s">
        <v>1260</v>
      </c>
      <c r="O7196" s="32" t="str">
        <f t="shared" si="2407"/>
        <v>G375</v>
      </c>
      <c r="P7196" s="318"/>
      <c r="T7196" s="19" t="s">
        <v>1260</v>
      </c>
    </row>
    <row r="7197" spans="1:20" outlineLevel="2" x14ac:dyDescent="0.25">
      <c r="A7197" t="s">
        <v>574</v>
      </c>
      <c r="B7197" t="str">
        <f t="shared" si="2404"/>
        <v>G3751 DST Structures &amp; Imprv, Trans-3</v>
      </c>
      <c r="C7197" s="32" t="s">
        <v>1245</v>
      </c>
      <c r="E7197" s="27">
        <v>43190</v>
      </c>
      <c r="F7197" s="249">
        <v>410556.01</v>
      </c>
      <c r="G7197" s="67">
        <v>2.53E-2</v>
      </c>
      <c r="H7197" s="250">
        <v>865.58999999999992</v>
      </c>
      <c r="I7197" s="249">
        <f t="shared" si="2405"/>
        <v>410556.01</v>
      </c>
      <c r="J7197" s="67">
        <f t="shared" si="2390"/>
        <v>2.53E-2</v>
      </c>
      <c r="K7197" s="259">
        <f t="shared" si="2406"/>
        <v>865.58892108333339</v>
      </c>
      <c r="L7197" s="250">
        <f t="shared" si="2403"/>
        <v>0</v>
      </c>
      <c r="M7197" s="19" t="s">
        <v>1260</v>
      </c>
      <c r="O7197" s="32" t="str">
        <f t="shared" si="2407"/>
        <v>G375</v>
      </c>
      <c r="P7197" s="318"/>
      <c r="T7197" s="19" t="s">
        <v>1260</v>
      </c>
    </row>
    <row r="7198" spans="1:20" outlineLevel="2" x14ac:dyDescent="0.25">
      <c r="A7198" t="s">
        <v>574</v>
      </c>
      <c r="B7198" t="str">
        <f t="shared" si="2404"/>
        <v>G3751 DST Structures &amp; Imprv, Trans-4</v>
      </c>
      <c r="C7198" s="32" t="s">
        <v>1245</v>
      </c>
      <c r="E7198" s="27">
        <v>43220</v>
      </c>
      <c r="F7198" s="249">
        <v>410556.01</v>
      </c>
      <c r="G7198" s="67">
        <v>2.53E-2</v>
      </c>
      <c r="H7198" s="250">
        <v>865.58999999999992</v>
      </c>
      <c r="I7198" s="249">
        <f t="shared" si="2405"/>
        <v>410556.01</v>
      </c>
      <c r="J7198" s="67">
        <f t="shared" si="2390"/>
        <v>2.53E-2</v>
      </c>
      <c r="K7198" s="259">
        <f t="shared" si="2406"/>
        <v>865.58892108333339</v>
      </c>
      <c r="L7198" s="250">
        <f t="shared" si="2403"/>
        <v>0</v>
      </c>
      <c r="M7198" s="19" t="s">
        <v>1260</v>
      </c>
      <c r="O7198" s="32" t="str">
        <f t="shared" si="2407"/>
        <v>G375</v>
      </c>
      <c r="P7198" s="318"/>
      <c r="T7198" s="19" t="s">
        <v>1260</v>
      </c>
    </row>
    <row r="7199" spans="1:20" outlineLevel="2" x14ac:dyDescent="0.25">
      <c r="A7199" t="s">
        <v>574</v>
      </c>
      <c r="B7199" t="str">
        <f t="shared" si="2404"/>
        <v>G3751 DST Structures &amp; Imprv, Trans-5</v>
      </c>
      <c r="C7199" s="32" t="s">
        <v>1245</v>
      </c>
      <c r="E7199" s="27">
        <v>43251</v>
      </c>
      <c r="F7199" s="249">
        <v>410556.01</v>
      </c>
      <c r="G7199" s="67">
        <v>2.53E-2</v>
      </c>
      <c r="H7199" s="250">
        <v>865.58999999999992</v>
      </c>
      <c r="I7199" s="249">
        <f t="shared" si="2405"/>
        <v>410556.01</v>
      </c>
      <c r="J7199" s="67">
        <f t="shared" si="2390"/>
        <v>2.53E-2</v>
      </c>
      <c r="K7199" s="259">
        <f t="shared" si="2406"/>
        <v>865.58892108333339</v>
      </c>
      <c r="L7199" s="250">
        <f t="shared" si="2403"/>
        <v>0</v>
      </c>
      <c r="M7199" s="19" t="s">
        <v>1260</v>
      </c>
      <c r="O7199" s="32" t="str">
        <f t="shared" si="2407"/>
        <v>G375</v>
      </c>
      <c r="P7199" s="318"/>
      <c r="T7199" s="19" t="s">
        <v>1260</v>
      </c>
    </row>
    <row r="7200" spans="1:20" outlineLevel="2" x14ac:dyDescent="0.25">
      <c r="A7200" t="s">
        <v>574</v>
      </c>
      <c r="B7200" t="str">
        <f t="shared" si="2404"/>
        <v>G3751 DST Structures &amp; Imprv, Trans-6</v>
      </c>
      <c r="C7200" s="32" t="s">
        <v>1245</v>
      </c>
      <c r="E7200" s="27">
        <v>43281</v>
      </c>
      <c r="F7200" s="249">
        <v>410556.01</v>
      </c>
      <c r="G7200" s="67">
        <v>2.53E-2</v>
      </c>
      <c r="H7200" s="250">
        <v>865.58999999999992</v>
      </c>
      <c r="I7200" s="249">
        <f t="shared" si="2405"/>
        <v>410556.01</v>
      </c>
      <c r="J7200" s="67">
        <f t="shared" si="2390"/>
        <v>2.53E-2</v>
      </c>
      <c r="K7200" s="259">
        <f t="shared" si="2406"/>
        <v>865.58892108333339</v>
      </c>
      <c r="L7200" s="250">
        <f t="shared" si="2403"/>
        <v>0</v>
      </c>
      <c r="M7200" s="19" t="s">
        <v>1260</v>
      </c>
      <c r="O7200" s="32" t="str">
        <f t="shared" si="2407"/>
        <v>G375</v>
      </c>
      <c r="P7200" s="318"/>
      <c r="T7200" s="19" t="s">
        <v>1260</v>
      </c>
    </row>
    <row r="7201" spans="1:20" outlineLevel="2" x14ac:dyDescent="0.25">
      <c r="A7201" t="s">
        <v>574</v>
      </c>
      <c r="B7201" t="str">
        <f t="shared" si="2404"/>
        <v>G3751 DST Structures &amp; Imprv, Trans-7</v>
      </c>
      <c r="C7201" s="32" t="s">
        <v>1245</v>
      </c>
      <c r="E7201" s="27">
        <v>43312</v>
      </c>
      <c r="F7201" s="249">
        <v>410556.01</v>
      </c>
      <c r="G7201" s="67">
        <v>2.53E-2</v>
      </c>
      <c r="H7201" s="250">
        <v>865.58999999999992</v>
      </c>
      <c r="I7201" s="249">
        <f t="shared" si="2405"/>
        <v>410556.01</v>
      </c>
      <c r="J7201" s="67">
        <f t="shared" si="2390"/>
        <v>2.53E-2</v>
      </c>
      <c r="K7201" s="259">
        <f t="shared" si="2406"/>
        <v>865.58892108333339</v>
      </c>
      <c r="L7201" s="250">
        <f t="shared" si="2403"/>
        <v>0</v>
      </c>
      <c r="M7201" s="19" t="s">
        <v>1260</v>
      </c>
      <c r="O7201" s="32" t="str">
        <f t="shared" si="2407"/>
        <v>G375</v>
      </c>
      <c r="P7201" s="318"/>
      <c r="T7201" s="19" t="s">
        <v>1260</v>
      </c>
    </row>
    <row r="7202" spans="1:20" outlineLevel="2" x14ac:dyDescent="0.25">
      <c r="A7202" t="s">
        <v>574</v>
      </c>
      <c r="B7202" t="str">
        <f t="shared" si="2404"/>
        <v>G3751 DST Structures &amp; Imprv, Trans-8</v>
      </c>
      <c r="C7202" s="32" t="s">
        <v>1245</v>
      </c>
      <c r="E7202" s="27">
        <v>43343</v>
      </c>
      <c r="F7202" s="249">
        <v>410556.01</v>
      </c>
      <c r="G7202" s="67">
        <v>2.53E-2</v>
      </c>
      <c r="H7202" s="250">
        <v>865.58999999999992</v>
      </c>
      <c r="I7202" s="249">
        <f t="shared" si="2405"/>
        <v>410556.01</v>
      </c>
      <c r="J7202" s="67">
        <f t="shared" si="2390"/>
        <v>2.53E-2</v>
      </c>
      <c r="K7202" s="259">
        <f t="shared" si="2406"/>
        <v>865.58892108333339</v>
      </c>
      <c r="L7202" s="250">
        <f t="shared" si="2403"/>
        <v>0</v>
      </c>
      <c r="M7202" s="19" t="s">
        <v>1260</v>
      </c>
      <c r="O7202" s="32" t="str">
        <f t="shared" si="2407"/>
        <v>G375</v>
      </c>
      <c r="P7202" s="318"/>
      <c r="T7202" s="19" t="s">
        <v>1260</v>
      </c>
    </row>
    <row r="7203" spans="1:20" outlineLevel="2" x14ac:dyDescent="0.25">
      <c r="A7203" t="s">
        <v>574</v>
      </c>
      <c r="B7203" t="str">
        <f t="shared" si="2404"/>
        <v>G3751 DST Structures &amp; Imprv, Trans-9</v>
      </c>
      <c r="C7203" s="32" t="s">
        <v>1245</v>
      </c>
      <c r="E7203" s="27">
        <v>43373</v>
      </c>
      <c r="F7203" s="249">
        <v>410556.01</v>
      </c>
      <c r="G7203" s="67">
        <v>2.53E-2</v>
      </c>
      <c r="H7203" s="250">
        <v>865.58999999999992</v>
      </c>
      <c r="I7203" s="249">
        <f t="shared" si="2405"/>
        <v>410556.01</v>
      </c>
      <c r="J7203" s="67">
        <f t="shared" si="2390"/>
        <v>2.53E-2</v>
      </c>
      <c r="K7203" s="259">
        <f t="shared" si="2406"/>
        <v>865.58892108333339</v>
      </c>
      <c r="L7203" s="250">
        <f t="shared" si="2403"/>
        <v>0</v>
      </c>
      <c r="M7203" s="19" t="s">
        <v>1260</v>
      </c>
      <c r="O7203" s="32" t="str">
        <f t="shared" si="2407"/>
        <v>G375</v>
      </c>
      <c r="P7203" s="318"/>
      <c r="T7203" s="19" t="s">
        <v>1260</v>
      </c>
    </row>
    <row r="7204" spans="1:20" outlineLevel="2" x14ac:dyDescent="0.25">
      <c r="A7204" t="s">
        <v>574</v>
      </c>
      <c r="B7204" t="str">
        <f t="shared" si="2404"/>
        <v>G3751 DST Structures &amp; Imprv, Trans-10</v>
      </c>
      <c r="C7204" s="32" t="s">
        <v>1245</v>
      </c>
      <c r="E7204" s="27">
        <v>43404</v>
      </c>
      <c r="F7204" s="249">
        <v>410556.01</v>
      </c>
      <c r="G7204" s="67">
        <v>2.53E-2</v>
      </c>
      <c r="H7204" s="250">
        <v>865.58999999999992</v>
      </c>
      <c r="I7204" s="249">
        <f t="shared" si="2405"/>
        <v>410556.01</v>
      </c>
      <c r="J7204" s="67">
        <f t="shared" si="2390"/>
        <v>2.53E-2</v>
      </c>
      <c r="K7204" s="259">
        <f t="shared" si="2406"/>
        <v>865.58892108333339</v>
      </c>
      <c r="L7204" s="250">
        <f t="shared" si="2403"/>
        <v>0</v>
      </c>
      <c r="M7204" s="19" t="s">
        <v>1260</v>
      </c>
      <c r="O7204" s="32" t="str">
        <f t="shared" si="2407"/>
        <v>G375</v>
      </c>
      <c r="P7204" s="318"/>
      <c r="T7204" s="19" t="s">
        <v>1260</v>
      </c>
    </row>
    <row r="7205" spans="1:20" outlineLevel="2" x14ac:dyDescent="0.25">
      <c r="A7205" t="s">
        <v>574</v>
      </c>
      <c r="B7205" t="str">
        <f t="shared" si="2404"/>
        <v>G3751 DST Structures &amp; Imprv, Trans-11</v>
      </c>
      <c r="C7205" s="32" t="s">
        <v>1245</v>
      </c>
      <c r="E7205" s="27">
        <v>43434</v>
      </c>
      <c r="F7205" s="249">
        <v>410556.01</v>
      </c>
      <c r="G7205" s="67">
        <v>2.53E-2</v>
      </c>
      <c r="H7205" s="250">
        <v>865.58999999999992</v>
      </c>
      <c r="I7205" s="249">
        <f t="shared" si="2405"/>
        <v>410556.01</v>
      </c>
      <c r="J7205" s="67">
        <f t="shared" si="2390"/>
        <v>2.53E-2</v>
      </c>
      <c r="K7205" s="259">
        <f t="shared" si="2406"/>
        <v>865.58892108333339</v>
      </c>
      <c r="L7205" s="250">
        <f t="shared" si="2403"/>
        <v>0</v>
      </c>
      <c r="M7205" s="19" t="s">
        <v>1260</v>
      </c>
      <c r="O7205" s="32" t="str">
        <f t="shared" si="2407"/>
        <v>G375</v>
      </c>
      <c r="P7205" s="318"/>
      <c r="T7205" s="19" t="s">
        <v>1260</v>
      </c>
    </row>
    <row r="7206" spans="1:20" outlineLevel="2" x14ac:dyDescent="0.25">
      <c r="A7206" t="s">
        <v>574</v>
      </c>
      <c r="B7206" t="str">
        <f t="shared" si="2404"/>
        <v>G3751 DST Structures &amp; Imprv, Trans-12</v>
      </c>
      <c r="C7206" s="32" t="s">
        <v>1245</v>
      </c>
      <c r="E7206" s="27">
        <v>43465</v>
      </c>
      <c r="F7206" s="249">
        <v>410556.01</v>
      </c>
      <c r="G7206" s="67">
        <v>2.53E-2</v>
      </c>
      <c r="H7206" s="250">
        <v>865.58999999999992</v>
      </c>
      <c r="I7206" s="249">
        <f t="shared" si="2405"/>
        <v>410556.01</v>
      </c>
      <c r="J7206" s="67">
        <f t="shared" si="2390"/>
        <v>2.53E-2</v>
      </c>
      <c r="K7206" s="259">
        <f t="shared" si="2406"/>
        <v>865.58892108333339</v>
      </c>
      <c r="L7206" s="250">
        <f t="shared" si="2403"/>
        <v>0</v>
      </c>
      <c r="M7206" s="19" t="s">
        <v>1260</v>
      </c>
      <c r="O7206" s="32" t="str">
        <f t="shared" si="2407"/>
        <v>G375</v>
      </c>
      <c r="P7206" s="318"/>
      <c r="T7206" s="19" t="s">
        <v>1260</v>
      </c>
    </row>
    <row r="7207" spans="1:20" s="19" customFormat="1" ht="15.75" outlineLevel="1" thickBot="1" x14ac:dyDescent="0.3">
      <c r="A7207" s="28" t="s">
        <v>1177</v>
      </c>
      <c r="C7207" s="20" t="s">
        <v>1243</v>
      </c>
      <c r="E7207" s="104" t="s">
        <v>1266</v>
      </c>
      <c r="F7207" s="29"/>
      <c r="G7207" s="30"/>
      <c r="H7207" s="41">
        <f>SUBTOTAL(9,H7195:H7206)</f>
        <v>10387.08</v>
      </c>
      <c r="I7207" s="29"/>
      <c r="J7207" s="30">
        <f t="shared" si="2390"/>
        <v>0</v>
      </c>
      <c r="K7207" s="41">
        <f>SUBTOTAL(9,K7195:K7206)</f>
        <v>10387.067053000004</v>
      </c>
      <c r="L7207" s="41">
        <f t="shared" si="2403"/>
        <v>-0.01</v>
      </c>
      <c r="O7207" s="32" t="str">
        <f>LEFT(A7207,5)</f>
        <v>G3751</v>
      </c>
      <c r="P7207" s="318">
        <f>-L7207/2</f>
        <v>5.0000000000000001E-3</v>
      </c>
    </row>
    <row r="7208" spans="1:20" ht="15.75" outlineLevel="2" thickTop="1" x14ac:dyDescent="0.25">
      <c r="A7208" s="263" t="s">
        <v>575</v>
      </c>
      <c r="B7208" s="263" t="str">
        <f t="shared" ref="B7208:B7219" si="2408">CONCATENATE(A7208,"-",MONTH(E7208))</f>
        <v>G3762 DST Mains, Plastic-1</v>
      </c>
      <c r="C7208" s="263" t="s">
        <v>1245</v>
      </c>
      <c r="D7208" s="263"/>
      <c r="E7208" s="264">
        <v>43131</v>
      </c>
      <c r="F7208" s="265">
        <v>1284116626.54</v>
      </c>
      <c r="G7208" s="266">
        <v>2.4399999999999998E-2</v>
      </c>
      <c r="H7208" s="267">
        <v>2591316.4</v>
      </c>
      <c r="I7208" s="265">
        <f t="shared" ref="I7208:I7219" si="2409">VLOOKUP(CONCATENATE(A7208,"-12"),$B$6:$F$7816,5,FALSE)</f>
        <v>1372943113.5699999</v>
      </c>
      <c r="J7208" s="266">
        <f t="shared" si="2390"/>
        <v>2.4399999999999998E-2</v>
      </c>
      <c r="K7208" s="268">
        <f t="shared" ref="K7208:K7218" si="2410">K7209</f>
        <v>2778624.49</v>
      </c>
      <c r="L7208" s="267">
        <f t="shared" si="2403"/>
        <v>187308.09</v>
      </c>
      <c r="M7208" s="19" t="s">
        <v>1260</v>
      </c>
      <c r="N7208" s="19" t="s">
        <v>1260</v>
      </c>
      <c r="O7208" s="32" t="str">
        <f t="shared" ref="O7208:O7219" si="2411">LEFT(A7208,4)</f>
        <v>G376</v>
      </c>
      <c r="P7208" s="318"/>
      <c r="T7208" s="19" t="s">
        <v>1260</v>
      </c>
    </row>
    <row r="7209" spans="1:20" outlineLevel="2" x14ac:dyDescent="0.25">
      <c r="A7209" s="263" t="s">
        <v>575</v>
      </c>
      <c r="B7209" s="263" t="str">
        <f t="shared" si="2408"/>
        <v>G3762 DST Mains, Plastic-2</v>
      </c>
      <c r="C7209" s="263" t="s">
        <v>1245</v>
      </c>
      <c r="D7209" s="263"/>
      <c r="E7209" s="264">
        <v>43159</v>
      </c>
      <c r="F7209" s="265">
        <v>1288581960.01</v>
      </c>
      <c r="G7209" s="266">
        <v>2.4399999999999998E-2</v>
      </c>
      <c r="H7209" s="267">
        <v>2603382.0499999998</v>
      </c>
      <c r="I7209" s="265">
        <f t="shared" si="2409"/>
        <v>1372943113.5699999</v>
      </c>
      <c r="J7209" s="266">
        <f t="shared" si="2390"/>
        <v>2.4399999999999998E-2</v>
      </c>
      <c r="K7209" s="268">
        <f t="shared" si="2410"/>
        <v>2778624.49</v>
      </c>
      <c r="L7209" s="267">
        <f t="shared" si="2403"/>
        <v>175242.44</v>
      </c>
      <c r="M7209" s="19" t="s">
        <v>1260</v>
      </c>
      <c r="N7209" s="19" t="s">
        <v>1260</v>
      </c>
      <c r="O7209" s="32" t="str">
        <f t="shared" si="2411"/>
        <v>G376</v>
      </c>
      <c r="P7209" s="318"/>
      <c r="T7209" s="19" t="s">
        <v>1260</v>
      </c>
    </row>
    <row r="7210" spans="1:20" outlineLevel="2" x14ac:dyDescent="0.25">
      <c r="A7210" s="263" t="s">
        <v>575</v>
      </c>
      <c r="B7210" s="263" t="str">
        <f t="shared" si="2408"/>
        <v>G3762 DST Mains, Plastic-3</v>
      </c>
      <c r="C7210" s="263" t="s">
        <v>1245</v>
      </c>
      <c r="D7210" s="263"/>
      <c r="E7210" s="264">
        <v>43190</v>
      </c>
      <c r="F7210" s="265">
        <v>1293122606.46</v>
      </c>
      <c r="G7210" s="266">
        <v>2.4399999999999998E-2</v>
      </c>
      <c r="H7210" s="267">
        <v>2614589.1599999997</v>
      </c>
      <c r="I7210" s="265">
        <f t="shared" si="2409"/>
        <v>1372943113.5699999</v>
      </c>
      <c r="J7210" s="266">
        <f t="shared" si="2390"/>
        <v>2.4399999999999998E-2</v>
      </c>
      <c r="K7210" s="268">
        <f t="shared" si="2410"/>
        <v>2778624.49</v>
      </c>
      <c r="L7210" s="267">
        <f t="shared" si="2403"/>
        <v>164035.32999999999</v>
      </c>
      <c r="M7210" s="19" t="s">
        <v>1260</v>
      </c>
      <c r="N7210" s="19" t="s">
        <v>1260</v>
      </c>
      <c r="O7210" s="32" t="str">
        <f t="shared" si="2411"/>
        <v>G376</v>
      </c>
      <c r="P7210" s="318"/>
      <c r="T7210" s="19" t="s">
        <v>1260</v>
      </c>
    </row>
    <row r="7211" spans="1:20" outlineLevel="2" x14ac:dyDescent="0.25">
      <c r="A7211" s="263" t="s">
        <v>575</v>
      </c>
      <c r="B7211" s="263" t="str">
        <f t="shared" si="2408"/>
        <v>G3762 DST Mains, Plastic-4</v>
      </c>
      <c r="C7211" s="263" t="s">
        <v>1245</v>
      </c>
      <c r="D7211" s="263"/>
      <c r="E7211" s="264">
        <v>43220</v>
      </c>
      <c r="F7211" s="265">
        <v>1299258716.51</v>
      </c>
      <c r="G7211" s="266">
        <v>2.4399999999999998E-2</v>
      </c>
      <c r="H7211" s="267">
        <v>2627065.0100000002</v>
      </c>
      <c r="I7211" s="265">
        <f t="shared" si="2409"/>
        <v>1372943113.5699999</v>
      </c>
      <c r="J7211" s="266">
        <f t="shared" si="2390"/>
        <v>2.4399999999999998E-2</v>
      </c>
      <c r="K7211" s="268">
        <f t="shared" si="2410"/>
        <v>2778624.49</v>
      </c>
      <c r="L7211" s="267">
        <f t="shared" si="2403"/>
        <v>151559.48000000001</v>
      </c>
      <c r="M7211" s="19" t="s">
        <v>1260</v>
      </c>
      <c r="N7211" s="19" t="s">
        <v>1260</v>
      </c>
      <c r="O7211" s="32" t="str">
        <f t="shared" si="2411"/>
        <v>G376</v>
      </c>
      <c r="P7211" s="318"/>
      <c r="T7211" s="19" t="s">
        <v>1260</v>
      </c>
    </row>
    <row r="7212" spans="1:20" outlineLevel="2" x14ac:dyDescent="0.25">
      <c r="A7212" s="263" t="s">
        <v>575</v>
      </c>
      <c r="B7212" s="263" t="str">
        <f t="shared" si="2408"/>
        <v>G3762 DST Mains, Plastic-5</v>
      </c>
      <c r="C7212" s="263" t="s">
        <v>1245</v>
      </c>
      <c r="D7212" s="263"/>
      <c r="E7212" s="264">
        <v>43251</v>
      </c>
      <c r="F7212" s="265">
        <v>1306352017.6300001</v>
      </c>
      <c r="G7212" s="266">
        <v>2.4399999999999998E-2</v>
      </c>
      <c r="H7212" s="267">
        <v>2641487.2199999997</v>
      </c>
      <c r="I7212" s="265">
        <f t="shared" si="2409"/>
        <v>1372943113.5699999</v>
      </c>
      <c r="J7212" s="266">
        <f t="shared" si="2390"/>
        <v>2.4399999999999998E-2</v>
      </c>
      <c r="K7212" s="268">
        <f t="shared" si="2410"/>
        <v>2778624.49</v>
      </c>
      <c r="L7212" s="267">
        <f t="shared" si="2403"/>
        <v>137137.26999999999</v>
      </c>
      <c r="M7212" s="19" t="s">
        <v>1260</v>
      </c>
      <c r="N7212" s="19" t="s">
        <v>1260</v>
      </c>
      <c r="O7212" s="32" t="str">
        <f t="shared" si="2411"/>
        <v>G376</v>
      </c>
      <c r="P7212" s="318"/>
      <c r="T7212" s="19" t="s">
        <v>1260</v>
      </c>
    </row>
    <row r="7213" spans="1:20" outlineLevel="2" x14ac:dyDescent="0.25">
      <c r="A7213" s="263" t="s">
        <v>575</v>
      </c>
      <c r="B7213" s="263" t="str">
        <f t="shared" si="2408"/>
        <v>G3762 DST Mains, Plastic-6</v>
      </c>
      <c r="C7213" s="263" t="s">
        <v>1245</v>
      </c>
      <c r="D7213" s="263"/>
      <c r="E7213" s="264">
        <v>43281</v>
      </c>
      <c r="F7213" s="265">
        <v>1315216886.5599999</v>
      </c>
      <c r="G7213" s="266">
        <v>2.4399999999999998E-2</v>
      </c>
      <c r="H7213" s="267">
        <v>2659511.62</v>
      </c>
      <c r="I7213" s="265">
        <f t="shared" si="2409"/>
        <v>1372943113.5699999</v>
      </c>
      <c r="J7213" s="266">
        <f t="shared" si="2390"/>
        <v>2.4399999999999998E-2</v>
      </c>
      <c r="K7213" s="268">
        <f t="shared" si="2410"/>
        <v>2778624.49</v>
      </c>
      <c r="L7213" s="267">
        <f t="shared" si="2403"/>
        <v>119112.87</v>
      </c>
      <c r="M7213" s="19" t="s">
        <v>1260</v>
      </c>
      <c r="N7213" s="19" t="s">
        <v>1260</v>
      </c>
      <c r="O7213" s="32" t="str">
        <f t="shared" si="2411"/>
        <v>G376</v>
      </c>
      <c r="P7213" s="318"/>
      <c r="T7213" s="19" t="s">
        <v>1260</v>
      </c>
    </row>
    <row r="7214" spans="1:20" outlineLevel="2" x14ac:dyDescent="0.25">
      <c r="A7214" s="263" t="s">
        <v>575</v>
      </c>
      <c r="B7214" s="263" t="str">
        <f t="shared" si="2408"/>
        <v>G3762 DST Mains, Plastic-7</v>
      </c>
      <c r="C7214" s="263" t="s">
        <v>1245</v>
      </c>
      <c r="D7214" s="263"/>
      <c r="E7214" s="264">
        <v>43312</v>
      </c>
      <c r="F7214" s="265">
        <v>1323786700.9200001</v>
      </c>
      <c r="G7214" s="266">
        <v>2.4399999999999998E-2</v>
      </c>
      <c r="H7214" s="267">
        <v>2676935.94</v>
      </c>
      <c r="I7214" s="265">
        <f t="shared" si="2409"/>
        <v>1372943113.5699999</v>
      </c>
      <c r="J7214" s="266">
        <f t="shared" ref="J7214:J7277" si="2412">G7214</f>
        <v>2.4399999999999998E-2</v>
      </c>
      <c r="K7214" s="268">
        <f t="shared" si="2410"/>
        <v>2778624.49</v>
      </c>
      <c r="L7214" s="267">
        <f t="shared" si="2403"/>
        <v>101688.55</v>
      </c>
      <c r="M7214" s="19" t="s">
        <v>1260</v>
      </c>
      <c r="N7214" s="19" t="s">
        <v>1260</v>
      </c>
      <c r="O7214" s="32" t="str">
        <f t="shared" si="2411"/>
        <v>G376</v>
      </c>
      <c r="P7214" s="318"/>
      <c r="T7214" s="19" t="s">
        <v>1260</v>
      </c>
    </row>
    <row r="7215" spans="1:20" outlineLevel="2" x14ac:dyDescent="0.25">
      <c r="A7215" s="263" t="s">
        <v>575</v>
      </c>
      <c r="B7215" s="263" t="str">
        <f t="shared" si="2408"/>
        <v>G3762 DST Mains, Plastic-8</v>
      </c>
      <c r="C7215" s="263" t="s">
        <v>1245</v>
      </c>
      <c r="D7215" s="263"/>
      <c r="E7215" s="264">
        <v>43343</v>
      </c>
      <c r="F7215" s="265">
        <v>1331181615.98</v>
      </c>
      <c r="G7215" s="266">
        <v>2.4399999999999998E-2</v>
      </c>
      <c r="H7215" s="267">
        <v>2691971.44</v>
      </c>
      <c r="I7215" s="265">
        <f t="shared" si="2409"/>
        <v>1372943113.5699999</v>
      </c>
      <c r="J7215" s="266">
        <f t="shared" si="2412"/>
        <v>2.4399999999999998E-2</v>
      </c>
      <c r="K7215" s="268">
        <f t="shared" si="2410"/>
        <v>2778624.49</v>
      </c>
      <c r="L7215" s="267">
        <f t="shared" si="2403"/>
        <v>86653.05</v>
      </c>
      <c r="M7215" s="19" t="s">
        <v>1260</v>
      </c>
      <c r="N7215" s="19" t="s">
        <v>1260</v>
      </c>
      <c r="O7215" s="32" t="str">
        <f t="shared" si="2411"/>
        <v>G376</v>
      </c>
      <c r="P7215" s="318"/>
      <c r="T7215" s="19" t="s">
        <v>1260</v>
      </c>
    </row>
    <row r="7216" spans="1:20" outlineLevel="2" x14ac:dyDescent="0.25">
      <c r="A7216" s="263" t="s">
        <v>575</v>
      </c>
      <c r="B7216" s="263" t="str">
        <f t="shared" si="2408"/>
        <v>G3762 DST Mains, Plastic-9</v>
      </c>
      <c r="C7216" s="263" t="s">
        <v>1245</v>
      </c>
      <c r="D7216" s="263"/>
      <c r="E7216" s="264">
        <v>43373</v>
      </c>
      <c r="F7216" s="265">
        <v>1339413821.0699999</v>
      </c>
      <c r="G7216" s="266">
        <v>2.4399999999999998E-2</v>
      </c>
      <c r="H7216" s="267">
        <v>2708709.38</v>
      </c>
      <c r="I7216" s="265">
        <f t="shared" si="2409"/>
        <v>1372943113.5699999</v>
      </c>
      <c r="J7216" s="266">
        <f t="shared" si="2412"/>
        <v>2.4399999999999998E-2</v>
      </c>
      <c r="K7216" s="268">
        <f t="shared" si="2410"/>
        <v>2778624.49</v>
      </c>
      <c r="L7216" s="267">
        <f t="shared" si="2403"/>
        <v>69915.11</v>
      </c>
      <c r="M7216" s="19" t="s">
        <v>1260</v>
      </c>
      <c r="N7216" s="19" t="s">
        <v>1260</v>
      </c>
      <c r="O7216" s="32" t="str">
        <f t="shared" si="2411"/>
        <v>G376</v>
      </c>
      <c r="P7216" s="318"/>
      <c r="T7216" s="19" t="s">
        <v>1260</v>
      </c>
    </row>
    <row r="7217" spans="1:20" outlineLevel="2" x14ac:dyDescent="0.25">
      <c r="A7217" s="263" t="s">
        <v>575</v>
      </c>
      <c r="B7217" s="263" t="str">
        <f t="shared" si="2408"/>
        <v>G3762 DST Mains, Plastic-10</v>
      </c>
      <c r="C7217" s="263" t="s">
        <v>1245</v>
      </c>
      <c r="D7217" s="263"/>
      <c r="E7217" s="264">
        <v>43404</v>
      </c>
      <c r="F7217" s="265">
        <v>1351082207.3599999</v>
      </c>
      <c r="G7217" s="266">
        <v>2.4399999999999998E-2</v>
      </c>
      <c r="H7217" s="267">
        <v>2732434.34</v>
      </c>
      <c r="I7217" s="265">
        <f t="shared" si="2409"/>
        <v>1372943113.5699999</v>
      </c>
      <c r="J7217" s="266">
        <f t="shared" si="2412"/>
        <v>2.4399999999999998E-2</v>
      </c>
      <c r="K7217" s="268">
        <f t="shared" si="2410"/>
        <v>2778624.49</v>
      </c>
      <c r="L7217" s="267">
        <f t="shared" si="2403"/>
        <v>46190.15</v>
      </c>
      <c r="M7217" s="19" t="s">
        <v>1260</v>
      </c>
      <c r="N7217" s="19" t="s">
        <v>1260</v>
      </c>
      <c r="O7217" s="32" t="str">
        <f t="shared" si="2411"/>
        <v>G376</v>
      </c>
      <c r="P7217" s="318"/>
      <c r="T7217" s="19" t="s">
        <v>1260</v>
      </c>
    </row>
    <row r="7218" spans="1:20" outlineLevel="2" x14ac:dyDescent="0.25">
      <c r="A7218" s="263" t="s">
        <v>575</v>
      </c>
      <c r="B7218" s="263" t="str">
        <f t="shared" si="2408"/>
        <v>G3762 DST Mains, Plastic-11</v>
      </c>
      <c r="C7218" s="263" t="s">
        <v>1245</v>
      </c>
      <c r="D7218" s="263"/>
      <c r="E7218" s="264">
        <v>43434</v>
      </c>
      <c r="F7218" s="265">
        <v>1362710705.6900001</v>
      </c>
      <c r="G7218" s="266">
        <v>2.4399999999999998E-2</v>
      </c>
      <c r="H7218" s="267">
        <v>2756083.81</v>
      </c>
      <c r="I7218" s="265">
        <f t="shared" si="2409"/>
        <v>1372943113.5699999</v>
      </c>
      <c r="J7218" s="266">
        <f t="shared" si="2412"/>
        <v>2.4399999999999998E-2</v>
      </c>
      <c r="K7218" s="268">
        <f t="shared" si="2410"/>
        <v>2778624.49</v>
      </c>
      <c r="L7218" s="267">
        <f t="shared" si="2403"/>
        <v>22540.68</v>
      </c>
      <c r="M7218" s="19" t="s">
        <v>1260</v>
      </c>
      <c r="N7218" s="19" t="s">
        <v>1260</v>
      </c>
      <c r="O7218" s="32" t="str">
        <f t="shared" si="2411"/>
        <v>G376</v>
      </c>
      <c r="P7218" s="318"/>
      <c r="T7218" s="19" t="s">
        <v>1260</v>
      </c>
    </row>
    <row r="7219" spans="1:20" outlineLevel="2" x14ac:dyDescent="0.25">
      <c r="A7219" s="263" t="s">
        <v>575</v>
      </c>
      <c r="B7219" s="263" t="str">
        <f t="shared" si="2408"/>
        <v>G3762 DST Mains, Plastic-12</v>
      </c>
      <c r="C7219" s="263" t="s">
        <v>1245</v>
      </c>
      <c r="D7219" s="263"/>
      <c r="E7219" s="264">
        <v>43465</v>
      </c>
      <c r="F7219" s="265">
        <v>1372943113.5699999</v>
      </c>
      <c r="G7219" s="266">
        <v>2.4399999999999998E-2</v>
      </c>
      <c r="H7219" s="267">
        <v>2778624.49</v>
      </c>
      <c r="I7219" s="265">
        <f t="shared" si="2409"/>
        <v>1372943113.5699999</v>
      </c>
      <c r="J7219" s="266">
        <f t="shared" si="2412"/>
        <v>2.4399999999999998E-2</v>
      </c>
      <c r="K7219" s="268">
        <f>H7219</f>
        <v>2778624.49</v>
      </c>
      <c r="L7219" s="267">
        <f t="shared" si="2403"/>
        <v>0</v>
      </c>
      <c r="M7219" s="19" t="s">
        <v>1260</v>
      </c>
      <c r="N7219" s="19" t="s">
        <v>1260</v>
      </c>
      <c r="O7219" s="32" t="str">
        <f t="shared" si="2411"/>
        <v>G376</v>
      </c>
      <c r="P7219" s="318"/>
      <c r="T7219" s="19" t="s">
        <v>1260</v>
      </c>
    </row>
    <row r="7220" spans="1:20" s="19" customFormat="1" ht="15.75" outlineLevel="1" thickBot="1" x14ac:dyDescent="0.3">
      <c r="A7220" s="28" t="s">
        <v>1178</v>
      </c>
      <c r="C7220" s="20" t="s">
        <v>1243</v>
      </c>
      <c r="E7220" s="104" t="s">
        <v>1266</v>
      </c>
      <c r="F7220" s="29"/>
      <c r="G7220" s="30"/>
      <c r="H7220" s="41">
        <f>SUBTOTAL(9,H7208:H7219)</f>
        <v>32082110.859999999</v>
      </c>
      <c r="I7220" s="29"/>
      <c r="J7220" s="30">
        <f t="shared" si="2412"/>
        <v>0</v>
      </c>
      <c r="K7220" s="41">
        <f>SUBTOTAL(9,K7208:K7219)</f>
        <v>33343493.88000001</v>
      </c>
      <c r="L7220" s="41">
        <f t="shared" si="2403"/>
        <v>1261383.02</v>
      </c>
      <c r="O7220" s="32" t="str">
        <f>LEFT(A7220,5)</f>
        <v>G3762</v>
      </c>
      <c r="P7220" s="318">
        <f>-L7220/2</f>
        <v>-630691.51</v>
      </c>
    </row>
    <row r="7221" spans="1:20" ht="15.75" outlineLevel="2" thickTop="1" x14ac:dyDescent="0.25">
      <c r="A7221" t="s">
        <v>576</v>
      </c>
      <c r="B7221" t="str">
        <f t="shared" ref="B7221:B7232" si="2413">CONCATENATE(A7221,"-",MONTH(E7221))</f>
        <v>G3764 DST Mains, Wrap Stl, Kittitas-1</v>
      </c>
      <c r="C7221" s="32" t="s">
        <v>1245</v>
      </c>
      <c r="E7221" s="27">
        <v>43131</v>
      </c>
      <c r="F7221" s="249">
        <v>33307946.449999999</v>
      </c>
      <c r="G7221" s="67">
        <v>2.2100000000000002E-2</v>
      </c>
      <c r="H7221" s="250">
        <v>61342.14</v>
      </c>
      <c r="I7221" s="249">
        <f t="shared" ref="I7221:I7232" si="2414">VLOOKUP(CONCATENATE(A7221,"-12"),$B$6:$F$7816,5,FALSE)</f>
        <v>33307946.449999999</v>
      </c>
      <c r="J7221" s="67">
        <f t="shared" si="2412"/>
        <v>2.2100000000000002E-2</v>
      </c>
      <c r="K7221" s="259">
        <f t="shared" ref="K7221:K7232" si="2415">I7221*J7221/12</f>
        <v>61342.134712083331</v>
      </c>
      <c r="L7221" s="250">
        <f t="shared" si="2403"/>
        <v>-0.01</v>
      </c>
      <c r="M7221" s="19" t="s">
        <v>1260</v>
      </c>
      <c r="O7221" s="32" t="str">
        <f t="shared" ref="O7221:O7232" si="2416">LEFT(A7221,4)</f>
        <v>G376</v>
      </c>
      <c r="P7221" s="318"/>
      <c r="T7221" s="19" t="s">
        <v>1260</v>
      </c>
    </row>
    <row r="7222" spans="1:20" outlineLevel="2" x14ac:dyDescent="0.25">
      <c r="A7222" t="s">
        <v>576</v>
      </c>
      <c r="B7222" t="str">
        <f t="shared" si="2413"/>
        <v>G3764 DST Mains, Wrap Stl, Kittitas-2</v>
      </c>
      <c r="C7222" s="32" t="s">
        <v>1245</v>
      </c>
      <c r="E7222" s="27">
        <v>43159</v>
      </c>
      <c r="F7222" s="249">
        <v>33307946.449999999</v>
      </c>
      <c r="G7222" s="67">
        <v>2.2100000000000002E-2</v>
      </c>
      <c r="H7222" s="250">
        <v>61342.14</v>
      </c>
      <c r="I7222" s="249">
        <f t="shared" si="2414"/>
        <v>33307946.449999999</v>
      </c>
      <c r="J7222" s="67">
        <f t="shared" si="2412"/>
        <v>2.2100000000000002E-2</v>
      </c>
      <c r="K7222" s="259">
        <f t="shared" si="2415"/>
        <v>61342.134712083331</v>
      </c>
      <c r="L7222" s="250">
        <f t="shared" si="2403"/>
        <v>-0.01</v>
      </c>
      <c r="M7222" s="19" t="s">
        <v>1260</v>
      </c>
      <c r="O7222" s="32" t="str">
        <f t="shared" si="2416"/>
        <v>G376</v>
      </c>
      <c r="P7222" s="318"/>
      <c r="T7222" s="19" t="s">
        <v>1260</v>
      </c>
    </row>
    <row r="7223" spans="1:20" outlineLevel="2" x14ac:dyDescent="0.25">
      <c r="A7223" t="s">
        <v>576</v>
      </c>
      <c r="B7223" t="str">
        <f t="shared" si="2413"/>
        <v>G3764 DST Mains, Wrap Stl, Kittitas-3</v>
      </c>
      <c r="C7223" s="32" t="s">
        <v>1245</v>
      </c>
      <c r="E7223" s="27">
        <v>43190</v>
      </c>
      <c r="F7223" s="249">
        <v>33307946.449999999</v>
      </c>
      <c r="G7223" s="67">
        <v>2.2100000000000002E-2</v>
      </c>
      <c r="H7223" s="250">
        <v>61342.14</v>
      </c>
      <c r="I7223" s="249">
        <f t="shared" si="2414"/>
        <v>33307946.449999999</v>
      </c>
      <c r="J7223" s="67">
        <f t="shared" si="2412"/>
        <v>2.2100000000000002E-2</v>
      </c>
      <c r="K7223" s="259">
        <f t="shared" si="2415"/>
        <v>61342.134712083331</v>
      </c>
      <c r="L7223" s="250">
        <f t="shared" si="2403"/>
        <v>-0.01</v>
      </c>
      <c r="M7223" s="19" t="s">
        <v>1260</v>
      </c>
      <c r="O7223" s="32" t="str">
        <f t="shared" si="2416"/>
        <v>G376</v>
      </c>
      <c r="P7223" s="318"/>
      <c r="T7223" s="19" t="s">
        <v>1260</v>
      </c>
    </row>
    <row r="7224" spans="1:20" outlineLevel="2" x14ac:dyDescent="0.25">
      <c r="A7224" t="s">
        <v>576</v>
      </c>
      <c r="B7224" t="str">
        <f t="shared" si="2413"/>
        <v>G3764 DST Mains, Wrap Stl, Kittitas-4</v>
      </c>
      <c r="C7224" s="32" t="s">
        <v>1245</v>
      </c>
      <c r="E7224" s="27">
        <v>43220</v>
      </c>
      <c r="F7224" s="249">
        <v>33307946.449999999</v>
      </c>
      <c r="G7224" s="67">
        <v>2.2100000000000002E-2</v>
      </c>
      <c r="H7224" s="250">
        <v>61342.14</v>
      </c>
      <c r="I7224" s="249">
        <f t="shared" si="2414"/>
        <v>33307946.449999999</v>
      </c>
      <c r="J7224" s="67">
        <f t="shared" si="2412"/>
        <v>2.2100000000000002E-2</v>
      </c>
      <c r="K7224" s="259">
        <f t="shared" si="2415"/>
        <v>61342.134712083331</v>
      </c>
      <c r="L7224" s="250">
        <f t="shared" si="2403"/>
        <v>-0.01</v>
      </c>
      <c r="M7224" s="19" t="s">
        <v>1260</v>
      </c>
      <c r="O7224" s="32" t="str">
        <f t="shared" si="2416"/>
        <v>G376</v>
      </c>
      <c r="P7224" s="318"/>
      <c r="T7224" s="19" t="s">
        <v>1260</v>
      </c>
    </row>
    <row r="7225" spans="1:20" outlineLevel="2" x14ac:dyDescent="0.25">
      <c r="A7225" t="s">
        <v>576</v>
      </c>
      <c r="B7225" t="str">
        <f t="shared" si="2413"/>
        <v>G3764 DST Mains, Wrap Stl, Kittitas-5</v>
      </c>
      <c r="C7225" s="32" t="s">
        <v>1245</v>
      </c>
      <c r="E7225" s="27">
        <v>43251</v>
      </c>
      <c r="F7225" s="249">
        <v>33307946.449999999</v>
      </c>
      <c r="G7225" s="67">
        <v>2.2100000000000002E-2</v>
      </c>
      <c r="H7225" s="250">
        <v>61342.14</v>
      </c>
      <c r="I7225" s="249">
        <f t="shared" si="2414"/>
        <v>33307946.449999999</v>
      </c>
      <c r="J7225" s="67">
        <f t="shared" si="2412"/>
        <v>2.2100000000000002E-2</v>
      </c>
      <c r="K7225" s="259">
        <f t="shared" si="2415"/>
        <v>61342.134712083331</v>
      </c>
      <c r="L7225" s="250">
        <f t="shared" si="2403"/>
        <v>-0.01</v>
      </c>
      <c r="M7225" s="19" t="s">
        <v>1260</v>
      </c>
      <c r="O7225" s="32" t="str">
        <f t="shared" si="2416"/>
        <v>G376</v>
      </c>
      <c r="P7225" s="318"/>
      <c r="T7225" s="19" t="s">
        <v>1260</v>
      </c>
    </row>
    <row r="7226" spans="1:20" outlineLevel="2" x14ac:dyDescent="0.25">
      <c r="A7226" t="s">
        <v>576</v>
      </c>
      <c r="B7226" t="str">
        <f t="shared" si="2413"/>
        <v>G3764 DST Mains, Wrap Stl, Kittitas-6</v>
      </c>
      <c r="C7226" s="32" t="s">
        <v>1245</v>
      </c>
      <c r="E7226" s="27">
        <v>43281</v>
      </c>
      <c r="F7226" s="249">
        <v>33307946.449999999</v>
      </c>
      <c r="G7226" s="67">
        <v>2.2100000000000002E-2</v>
      </c>
      <c r="H7226" s="250">
        <v>61342.14</v>
      </c>
      <c r="I7226" s="249">
        <f t="shared" si="2414"/>
        <v>33307946.449999999</v>
      </c>
      <c r="J7226" s="67">
        <f t="shared" si="2412"/>
        <v>2.2100000000000002E-2</v>
      </c>
      <c r="K7226" s="259">
        <f t="shared" si="2415"/>
        <v>61342.134712083331</v>
      </c>
      <c r="L7226" s="250">
        <f t="shared" si="2403"/>
        <v>-0.01</v>
      </c>
      <c r="M7226" s="19" t="s">
        <v>1260</v>
      </c>
      <c r="O7226" s="32" t="str">
        <f t="shared" si="2416"/>
        <v>G376</v>
      </c>
      <c r="P7226" s="318"/>
      <c r="T7226" s="19" t="s">
        <v>1260</v>
      </c>
    </row>
    <row r="7227" spans="1:20" outlineLevel="2" x14ac:dyDescent="0.25">
      <c r="A7227" t="s">
        <v>576</v>
      </c>
      <c r="B7227" t="str">
        <f t="shared" si="2413"/>
        <v>G3764 DST Mains, Wrap Stl, Kittitas-7</v>
      </c>
      <c r="C7227" s="32" t="s">
        <v>1245</v>
      </c>
      <c r="E7227" s="27">
        <v>43312</v>
      </c>
      <c r="F7227" s="249">
        <v>33307946.449999999</v>
      </c>
      <c r="G7227" s="67">
        <v>2.2100000000000002E-2</v>
      </c>
      <c r="H7227" s="250">
        <v>61342.14</v>
      </c>
      <c r="I7227" s="249">
        <f t="shared" si="2414"/>
        <v>33307946.449999999</v>
      </c>
      <c r="J7227" s="67">
        <f t="shared" si="2412"/>
        <v>2.2100000000000002E-2</v>
      </c>
      <c r="K7227" s="259">
        <f t="shared" si="2415"/>
        <v>61342.134712083331</v>
      </c>
      <c r="L7227" s="250">
        <f t="shared" si="2403"/>
        <v>-0.01</v>
      </c>
      <c r="M7227" s="19" t="s">
        <v>1260</v>
      </c>
      <c r="O7227" s="32" t="str">
        <f t="shared" si="2416"/>
        <v>G376</v>
      </c>
      <c r="P7227" s="318"/>
      <c r="T7227" s="19" t="s">
        <v>1260</v>
      </c>
    </row>
    <row r="7228" spans="1:20" outlineLevel="2" x14ac:dyDescent="0.25">
      <c r="A7228" t="s">
        <v>576</v>
      </c>
      <c r="B7228" t="str">
        <f t="shared" si="2413"/>
        <v>G3764 DST Mains, Wrap Stl, Kittitas-8</v>
      </c>
      <c r="C7228" s="32" t="s">
        <v>1245</v>
      </c>
      <c r="E7228" s="27">
        <v>43343</v>
      </c>
      <c r="F7228" s="249">
        <v>33307946.449999999</v>
      </c>
      <c r="G7228" s="67">
        <v>2.2100000000000002E-2</v>
      </c>
      <c r="H7228" s="250">
        <v>61342.14</v>
      </c>
      <c r="I7228" s="249">
        <f t="shared" si="2414"/>
        <v>33307946.449999999</v>
      </c>
      <c r="J7228" s="67">
        <f t="shared" si="2412"/>
        <v>2.2100000000000002E-2</v>
      </c>
      <c r="K7228" s="259">
        <f t="shared" si="2415"/>
        <v>61342.134712083331</v>
      </c>
      <c r="L7228" s="250">
        <f t="shared" si="2403"/>
        <v>-0.01</v>
      </c>
      <c r="M7228" s="19" t="s">
        <v>1260</v>
      </c>
      <c r="O7228" s="32" t="str">
        <f t="shared" si="2416"/>
        <v>G376</v>
      </c>
      <c r="P7228" s="318"/>
      <c r="T7228" s="19" t="s">
        <v>1260</v>
      </c>
    </row>
    <row r="7229" spans="1:20" outlineLevel="2" x14ac:dyDescent="0.25">
      <c r="A7229" t="s">
        <v>576</v>
      </c>
      <c r="B7229" t="str">
        <f t="shared" si="2413"/>
        <v>G3764 DST Mains, Wrap Stl, Kittitas-9</v>
      </c>
      <c r="C7229" s="32" t="s">
        <v>1245</v>
      </c>
      <c r="E7229" s="27">
        <v>43373</v>
      </c>
      <c r="F7229" s="249">
        <v>33307946.449999999</v>
      </c>
      <c r="G7229" s="67">
        <v>2.2100000000000002E-2</v>
      </c>
      <c r="H7229" s="250">
        <v>61342.14</v>
      </c>
      <c r="I7229" s="249">
        <f t="shared" si="2414"/>
        <v>33307946.449999999</v>
      </c>
      <c r="J7229" s="67">
        <f t="shared" si="2412"/>
        <v>2.2100000000000002E-2</v>
      </c>
      <c r="K7229" s="259">
        <f t="shared" si="2415"/>
        <v>61342.134712083331</v>
      </c>
      <c r="L7229" s="250">
        <f t="shared" si="2403"/>
        <v>-0.01</v>
      </c>
      <c r="M7229" s="19" t="s">
        <v>1260</v>
      </c>
      <c r="O7229" s="32" t="str">
        <f t="shared" si="2416"/>
        <v>G376</v>
      </c>
      <c r="P7229" s="318"/>
      <c r="T7229" s="19" t="s">
        <v>1260</v>
      </c>
    </row>
    <row r="7230" spans="1:20" outlineLevel="2" x14ac:dyDescent="0.25">
      <c r="A7230" t="s">
        <v>576</v>
      </c>
      <c r="B7230" t="str">
        <f t="shared" si="2413"/>
        <v>G3764 DST Mains, Wrap Stl, Kittitas-10</v>
      </c>
      <c r="C7230" s="32" t="s">
        <v>1245</v>
      </c>
      <c r="E7230" s="27">
        <v>43404</v>
      </c>
      <c r="F7230" s="249">
        <v>33307946.449999999</v>
      </c>
      <c r="G7230" s="67">
        <v>2.2100000000000002E-2</v>
      </c>
      <c r="H7230" s="250">
        <v>61342.14</v>
      </c>
      <c r="I7230" s="249">
        <f t="shared" si="2414"/>
        <v>33307946.449999999</v>
      </c>
      <c r="J7230" s="67">
        <f t="shared" si="2412"/>
        <v>2.2100000000000002E-2</v>
      </c>
      <c r="K7230" s="259">
        <f t="shared" si="2415"/>
        <v>61342.134712083331</v>
      </c>
      <c r="L7230" s="250">
        <f t="shared" si="2403"/>
        <v>-0.01</v>
      </c>
      <c r="M7230" s="19" t="s">
        <v>1260</v>
      </c>
      <c r="O7230" s="32" t="str">
        <f t="shared" si="2416"/>
        <v>G376</v>
      </c>
      <c r="P7230" s="318"/>
      <c r="T7230" s="19" t="s">
        <v>1260</v>
      </c>
    </row>
    <row r="7231" spans="1:20" outlineLevel="2" x14ac:dyDescent="0.25">
      <c r="A7231" t="s">
        <v>576</v>
      </c>
      <c r="B7231" t="str">
        <f t="shared" si="2413"/>
        <v>G3764 DST Mains, Wrap Stl, Kittitas-11</v>
      </c>
      <c r="C7231" s="32" t="s">
        <v>1245</v>
      </c>
      <c r="E7231" s="27">
        <v>43434</v>
      </c>
      <c r="F7231" s="249">
        <v>33307946.449999999</v>
      </c>
      <c r="G7231" s="67">
        <v>2.2100000000000002E-2</v>
      </c>
      <c r="H7231" s="250">
        <v>61342.14</v>
      </c>
      <c r="I7231" s="249">
        <f t="shared" si="2414"/>
        <v>33307946.449999999</v>
      </c>
      <c r="J7231" s="67">
        <f t="shared" si="2412"/>
        <v>2.2100000000000002E-2</v>
      </c>
      <c r="K7231" s="259">
        <f t="shared" si="2415"/>
        <v>61342.134712083331</v>
      </c>
      <c r="L7231" s="250">
        <f t="shared" si="2403"/>
        <v>-0.01</v>
      </c>
      <c r="M7231" s="19" t="s">
        <v>1260</v>
      </c>
      <c r="O7231" s="32" t="str">
        <f t="shared" si="2416"/>
        <v>G376</v>
      </c>
      <c r="P7231" s="318"/>
      <c r="T7231" s="19" t="s">
        <v>1260</v>
      </c>
    </row>
    <row r="7232" spans="1:20" outlineLevel="2" x14ac:dyDescent="0.25">
      <c r="A7232" t="s">
        <v>576</v>
      </c>
      <c r="B7232" t="str">
        <f t="shared" si="2413"/>
        <v>G3764 DST Mains, Wrap Stl, Kittitas-12</v>
      </c>
      <c r="C7232" s="32" t="s">
        <v>1245</v>
      </c>
      <c r="E7232" s="27">
        <v>43465</v>
      </c>
      <c r="F7232" s="249">
        <v>33307946.449999999</v>
      </c>
      <c r="G7232" s="67">
        <v>2.2100000000000002E-2</v>
      </c>
      <c r="H7232" s="250">
        <v>61342.14</v>
      </c>
      <c r="I7232" s="249">
        <f t="shared" si="2414"/>
        <v>33307946.449999999</v>
      </c>
      <c r="J7232" s="67">
        <f t="shared" si="2412"/>
        <v>2.2100000000000002E-2</v>
      </c>
      <c r="K7232" s="259">
        <f t="shared" si="2415"/>
        <v>61342.134712083331</v>
      </c>
      <c r="L7232" s="250">
        <f t="shared" si="2403"/>
        <v>-0.01</v>
      </c>
      <c r="M7232" s="19" t="s">
        <v>1260</v>
      </c>
      <c r="O7232" s="32" t="str">
        <f t="shared" si="2416"/>
        <v>G376</v>
      </c>
      <c r="P7232" s="318"/>
      <c r="T7232" s="19" t="s">
        <v>1260</v>
      </c>
    </row>
    <row r="7233" spans="1:20" s="19" customFormat="1" ht="15.75" outlineLevel="1" thickBot="1" x14ac:dyDescent="0.3">
      <c r="A7233" s="28" t="s">
        <v>1179</v>
      </c>
      <c r="C7233" s="20" t="s">
        <v>1243</v>
      </c>
      <c r="E7233" s="104" t="s">
        <v>1266</v>
      </c>
      <c r="F7233" s="29"/>
      <c r="G7233" s="30"/>
      <c r="H7233" s="41">
        <f>SUBTOTAL(9,H7221:H7232)</f>
        <v>736105.68</v>
      </c>
      <c r="I7233" s="29"/>
      <c r="J7233" s="30">
        <f t="shared" si="2412"/>
        <v>0</v>
      </c>
      <c r="K7233" s="41">
        <f>SUBTOTAL(9,K7221:K7232)</f>
        <v>736105.61654500011</v>
      </c>
      <c r="L7233" s="41">
        <f t="shared" si="2403"/>
        <v>-0.06</v>
      </c>
      <c r="O7233" s="32" t="str">
        <f>LEFT(A7233,5)</f>
        <v>G3764</v>
      </c>
      <c r="P7233" s="318">
        <f>-L7233/2</f>
        <v>0.03</v>
      </c>
    </row>
    <row r="7234" spans="1:20" ht="15.75" outlineLevel="2" thickTop="1" x14ac:dyDescent="0.25">
      <c r="A7234" s="263" t="s">
        <v>577</v>
      </c>
      <c r="B7234" s="263" t="str">
        <f t="shared" ref="B7234:B7245" si="2417">CONCATENATE(A7234,"-",MONTH(E7234))</f>
        <v>G3764 DST Mains, Wrapped Steel-1</v>
      </c>
      <c r="C7234" s="263" t="s">
        <v>1245</v>
      </c>
      <c r="D7234" s="263"/>
      <c r="E7234" s="264">
        <v>43131</v>
      </c>
      <c r="F7234" s="265">
        <v>433629362.72000003</v>
      </c>
      <c r="G7234" s="266">
        <v>2.2100000000000002E-2</v>
      </c>
      <c r="H7234" s="267">
        <v>798600.74</v>
      </c>
      <c r="I7234" s="265">
        <f t="shared" ref="I7234:I7245" si="2418">VLOOKUP(CONCATENATE(A7234,"-12"),$B$6:$F$7816,5,FALSE)</f>
        <v>451395733.41000003</v>
      </c>
      <c r="J7234" s="266">
        <f t="shared" si="2412"/>
        <v>2.2100000000000002E-2</v>
      </c>
      <c r="K7234" s="268">
        <f t="shared" ref="K7234:K7244" si="2419">K7235</f>
        <v>829268.97</v>
      </c>
      <c r="L7234" s="267">
        <f t="shared" si="2403"/>
        <v>30668.23</v>
      </c>
      <c r="M7234" s="19" t="s">
        <v>1260</v>
      </c>
      <c r="N7234" s="19" t="s">
        <v>1260</v>
      </c>
      <c r="O7234" s="32" t="str">
        <f t="shared" ref="O7234:O7245" si="2420">LEFT(A7234,4)</f>
        <v>G376</v>
      </c>
      <c r="P7234" s="318"/>
      <c r="T7234" s="19" t="s">
        <v>1260</v>
      </c>
    </row>
    <row r="7235" spans="1:20" outlineLevel="2" x14ac:dyDescent="0.25">
      <c r="A7235" s="263" t="s">
        <v>577</v>
      </c>
      <c r="B7235" s="263" t="str">
        <f t="shared" si="2417"/>
        <v>G3764 DST Mains, Wrapped Steel-2</v>
      </c>
      <c r="C7235" s="263" t="s">
        <v>1245</v>
      </c>
      <c r="D7235" s="263"/>
      <c r="E7235" s="264">
        <v>43159</v>
      </c>
      <c r="F7235" s="265">
        <v>432970985.33999997</v>
      </c>
      <c r="G7235" s="266">
        <v>2.2100000000000002E-2</v>
      </c>
      <c r="H7235" s="267">
        <v>797388.24</v>
      </c>
      <c r="I7235" s="265">
        <f t="shared" si="2418"/>
        <v>451395733.41000003</v>
      </c>
      <c r="J7235" s="266">
        <f t="shared" si="2412"/>
        <v>2.2100000000000002E-2</v>
      </c>
      <c r="K7235" s="268">
        <f t="shared" si="2419"/>
        <v>829268.97</v>
      </c>
      <c r="L7235" s="267">
        <f t="shared" si="2403"/>
        <v>31880.73</v>
      </c>
      <c r="M7235" s="19" t="s">
        <v>1260</v>
      </c>
      <c r="N7235" s="19" t="s">
        <v>1260</v>
      </c>
      <c r="O7235" s="32" t="str">
        <f t="shared" si="2420"/>
        <v>G376</v>
      </c>
      <c r="P7235" s="318"/>
      <c r="T7235" s="19" t="s">
        <v>1260</v>
      </c>
    </row>
    <row r="7236" spans="1:20" outlineLevel="2" x14ac:dyDescent="0.25">
      <c r="A7236" s="263" t="s">
        <v>577</v>
      </c>
      <c r="B7236" s="263" t="str">
        <f t="shared" si="2417"/>
        <v>G3764 DST Mains, Wrapped Steel-3</v>
      </c>
      <c r="C7236" s="263" t="s">
        <v>1245</v>
      </c>
      <c r="D7236" s="263"/>
      <c r="E7236" s="264">
        <v>43190</v>
      </c>
      <c r="F7236" s="265">
        <v>433218866.89999998</v>
      </c>
      <c r="G7236" s="266">
        <v>2.2100000000000002E-2</v>
      </c>
      <c r="H7236" s="267">
        <v>797844.74</v>
      </c>
      <c r="I7236" s="265">
        <f t="shared" si="2418"/>
        <v>451395733.41000003</v>
      </c>
      <c r="J7236" s="266">
        <f t="shared" si="2412"/>
        <v>2.2100000000000002E-2</v>
      </c>
      <c r="K7236" s="268">
        <f t="shared" si="2419"/>
        <v>829268.97</v>
      </c>
      <c r="L7236" s="267">
        <f t="shared" si="2403"/>
        <v>31424.23</v>
      </c>
      <c r="M7236" s="19" t="s">
        <v>1260</v>
      </c>
      <c r="N7236" s="19" t="s">
        <v>1260</v>
      </c>
      <c r="O7236" s="32" t="str">
        <f t="shared" si="2420"/>
        <v>G376</v>
      </c>
      <c r="P7236" s="318"/>
      <c r="T7236" s="19" t="s">
        <v>1260</v>
      </c>
    </row>
    <row r="7237" spans="1:20" outlineLevel="2" x14ac:dyDescent="0.25">
      <c r="A7237" s="263" t="s">
        <v>577</v>
      </c>
      <c r="B7237" s="263" t="str">
        <f t="shared" si="2417"/>
        <v>G3764 DST Mains, Wrapped Steel-4</v>
      </c>
      <c r="C7237" s="263" t="s">
        <v>1245</v>
      </c>
      <c r="D7237" s="263"/>
      <c r="E7237" s="264">
        <v>43220</v>
      </c>
      <c r="F7237" s="265">
        <v>434330070.25</v>
      </c>
      <c r="G7237" s="266">
        <v>2.2100000000000002E-2</v>
      </c>
      <c r="H7237" s="267">
        <v>799891.21</v>
      </c>
      <c r="I7237" s="265">
        <f t="shared" si="2418"/>
        <v>451395733.41000003</v>
      </c>
      <c r="J7237" s="266">
        <f t="shared" si="2412"/>
        <v>2.2100000000000002E-2</v>
      </c>
      <c r="K7237" s="268">
        <f t="shared" si="2419"/>
        <v>829268.97</v>
      </c>
      <c r="L7237" s="267">
        <f t="shared" si="2403"/>
        <v>29377.759999999998</v>
      </c>
      <c r="M7237" s="19" t="s">
        <v>1260</v>
      </c>
      <c r="N7237" s="19" t="s">
        <v>1260</v>
      </c>
      <c r="O7237" s="32" t="str">
        <f t="shared" si="2420"/>
        <v>G376</v>
      </c>
      <c r="P7237" s="318"/>
      <c r="T7237" s="19" t="s">
        <v>1260</v>
      </c>
    </row>
    <row r="7238" spans="1:20" outlineLevel="2" x14ac:dyDescent="0.25">
      <c r="A7238" s="263" t="s">
        <v>577</v>
      </c>
      <c r="B7238" s="263" t="str">
        <f t="shared" si="2417"/>
        <v>G3764 DST Mains, Wrapped Steel-5</v>
      </c>
      <c r="C7238" s="263" t="s">
        <v>1245</v>
      </c>
      <c r="D7238" s="263"/>
      <c r="E7238" s="264">
        <v>43251</v>
      </c>
      <c r="F7238" s="265">
        <v>436750930.14999998</v>
      </c>
      <c r="G7238" s="266">
        <v>2.2100000000000002E-2</v>
      </c>
      <c r="H7238" s="267">
        <v>804349.63000000012</v>
      </c>
      <c r="I7238" s="265">
        <f t="shared" si="2418"/>
        <v>451395733.41000003</v>
      </c>
      <c r="J7238" s="266">
        <f t="shared" si="2412"/>
        <v>2.2100000000000002E-2</v>
      </c>
      <c r="K7238" s="268">
        <f t="shared" si="2419"/>
        <v>829268.97</v>
      </c>
      <c r="L7238" s="267">
        <f t="shared" si="2403"/>
        <v>24919.34</v>
      </c>
      <c r="M7238" s="19" t="s">
        <v>1260</v>
      </c>
      <c r="N7238" s="19" t="s">
        <v>1260</v>
      </c>
      <c r="O7238" s="32" t="str">
        <f t="shared" si="2420"/>
        <v>G376</v>
      </c>
      <c r="P7238" s="318"/>
      <c r="T7238" s="19" t="s">
        <v>1260</v>
      </c>
    </row>
    <row r="7239" spans="1:20" outlineLevel="2" x14ac:dyDescent="0.25">
      <c r="A7239" s="263" t="s">
        <v>577</v>
      </c>
      <c r="B7239" s="263" t="str">
        <f t="shared" si="2417"/>
        <v>G3764 DST Mains, Wrapped Steel-6</v>
      </c>
      <c r="C7239" s="263" t="s">
        <v>1245</v>
      </c>
      <c r="D7239" s="263"/>
      <c r="E7239" s="264">
        <v>43281</v>
      </c>
      <c r="F7239" s="265">
        <v>438856734.17000002</v>
      </c>
      <c r="G7239" s="266">
        <v>2.2100000000000002E-2</v>
      </c>
      <c r="H7239" s="267">
        <v>808227.82000000007</v>
      </c>
      <c r="I7239" s="265">
        <f t="shared" si="2418"/>
        <v>451395733.41000003</v>
      </c>
      <c r="J7239" s="266">
        <f t="shared" si="2412"/>
        <v>2.2100000000000002E-2</v>
      </c>
      <c r="K7239" s="268">
        <f t="shared" si="2419"/>
        <v>829268.97</v>
      </c>
      <c r="L7239" s="267">
        <f t="shared" si="2403"/>
        <v>21041.15</v>
      </c>
      <c r="M7239" s="19" t="s">
        <v>1260</v>
      </c>
      <c r="N7239" s="19" t="s">
        <v>1260</v>
      </c>
      <c r="O7239" s="32" t="str">
        <f t="shared" si="2420"/>
        <v>G376</v>
      </c>
      <c r="P7239" s="318"/>
      <c r="T7239" s="19" t="s">
        <v>1260</v>
      </c>
    </row>
    <row r="7240" spans="1:20" outlineLevel="2" x14ac:dyDescent="0.25">
      <c r="A7240" s="263" t="s">
        <v>577</v>
      </c>
      <c r="B7240" s="263" t="str">
        <f t="shared" si="2417"/>
        <v>G3764 DST Mains, Wrapped Steel-7</v>
      </c>
      <c r="C7240" s="263" t="s">
        <v>1245</v>
      </c>
      <c r="D7240" s="263"/>
      <c r="E7240" s="264">
        <v>43312</v>
      </c>
      <c r="F7240" s="265">
        <v>439730424.14999998</v>
      </c>
      <c r="G7240" s="266">
        <v>2.2100000000000002E-2</v>
      </c>
      <c r="H7240" s="267">
        <v>809836.87</v>
      </c>
      <c r="I7240" s="265">
        <f t="shared" si="2418"/>
        <v>451395733.41000003</v>
      </c>
      <c r="J7240" s="266">
        <f t="shared" si="2412"/>
        <v>2.2100000000000002E-2</v>
      </c>
      <c r="K7240" s="268">
        <f t="shared" si="2419"/>
        <v>829268.97</v>
      </c>
      <c r="L7240" s="267">
        <f t="shared" si="2403"/>
        <v>19432.099999999999</v>
      </c>
      <c r="M7240" s="19" t="s">
        <v>1260</v>
      </c>
      <c r="N7240" s="19" t="s">
        <v>1260</v>
      </c>
      <c r="O7240" s="32" t="str">
        <f t="shared" si="2420"/>
        <v>G376</v>
      </c>
      <c r="P7240" s="318"/>
      <c r="T7240" s="19" t="s">
        <v>1260</v>
      </c>
    </row>
    <row r="7241" spans="1:20" outlineLevel="2" x14ac:dyDescent="0.25">
      <c r="A7241" s="263" t="s">
        <v>577</v>
      </c>
      <c r="B7241" s="263" t="str">
        <f t="shared" si="2417"/>
        <v>G3764 DST Mains, Wrapped Steel-8</v>
      </c>
      <c r="C7241" s="263" t="s">
        <v>1245</v>
      </c>
      <c r="D7241" s="263"/>
      <c r="E7241" s="264">
        <v>43343</v>
      </c>
      <c r="F7241" s="265">
        <v>439906983.30000001</v>
      </c>
      <c r="G7241" s="266">
        <v>2.2100000000000002E-2</v>
      </c>
      <c r="H7241" s="267">
        <v>810162.02</v>
      </c>
      <c r="I7241" s="265">
        <f t="shared" si="2418"/>
        <v>451395733.41000003</v>
      </c>
      <c r="J7241" s="266">
        <f t="shared" si="2412"/>
        <v>2.2100000000000002E-2</v>
      </c>
      <c r="K7241" s="268">
        <f t="shared" si="2419"/>
        <v>829268.97</v>
      </c>
      <c r="L7241" s="267">
        <f t="shared" si="2403"/>
        <v>19106.95</v>
      </c>
      <c r="M7241" s="19" t="s">
        <v>1260</v>
      </c>
      <c r="N7241" s="19" t="s">
        <v>1260</v>
      </c>
      <c r="O7241" s="32" t="str">
        <f t="shared" si="2420"/>
        <v>G376</v>
      </c>
      <c r="P7241" s="318"/>
      <c r="T7241" s="19" t="s">
        <v>1260</v>
      </c>
    </row>
    <row r="7242" spans="1:20" outlineLevel="2" x14ac:dyDescent="0.25">
      <c r="A7242" s="263" t="s">
        <v>577</v>
      </c>
      <c r="B7242" s="263" t="str">
        <f t="shared" si="2417"/>
        <v>G3764 DST Mains, Wrapped Steel-9</v>
      </c>
      <c r="C7242" s="263" t="s">
        <v>1245</v>
      </c>
      <c r="D7242" s="263"/>
      <c r="E7242" s="264">
        <v>43373</v>
      </c>
      <c r="F7242" s="265">
        <v>442300440.10000002</v>
      </c>
      <c r="G7242" s="266">
        <v>2.2100000000000002E-2</v>
      </c>
      <c r="H7242" s="267">
        <v>814569.98</v>
      </c>
      <c r="I7242" s="265">
        <f t="shared" si="2418"/>
        <v>451395733.41000003</v>
      </c>
      <c r="J7242" s="266">
        <f t="shared" si="2412"/>
        <v>2.2100000000000002E-2</v>
      </c>
      <c r="K7242" s="268">
        <f t="shared" si="2419"/>
        <v>829268.97</v>
      </c>
      <c r="L7242" s="267">
        <f t="shared" si="2403"/>
        <v>14698.99</v>
      </c>
      <c r="M7242" s="19" t="s">
        <v>1260</v>
      </c>
      <c r="N7242" s="19" t="s">
        <v>1260</v>
      </c>
      <c r="O7242" s="32" t="str">
        <f t="shared" si="2420"/>
        <v>G376</v>
      </c>
      <c r="P7242" s="318"/>
      <c r="T7242" s="19" t="s">
        <v>1260</v>
      </c>
    </row>
    <row r="7243" spans="1:20" outlineLevel="2" x14ac:dyDescent="0.25">
      <c r="A7243" s="263" t="s">
        <v>577</v>
      </c>
      <c r="B7243" s="263" t="str">
        <f t="shared" si="2417"/>
        <v>G3764 DST Mains, Wrapped Steel-10</v>
      </c>
      <c r="C7243" s="263" t="s">
        <v>1245</v>
      </c>
      <c r="D7243" s="263"/>
      <c r="E7243" s="264">
        <v>43404</v>
      </c>
      <c r="F7243" s="265">
        <v>445845066.19999999</v>
      </c>
      <c r="G7243" s="266">
        <v>2.2100000000000002E-2</v>
      </c>
      <c r="H7243" s="267">
        <v>821098</v>
      </c>
      <c r="I7243" s="265">
        <f t="shared" si="2418"/>
        <v>451395733.41000003</v>
      </c>
      <c r="J7243" s="266">
        <f t="shared" si="2412"/>
        <v>2.2100000000000002E-2</v>
      </c>
      <c r="K7243" s="268">
        <f t="shared" si="2419"/>
        <v>829268.97</v>
      </c>
      <c r="L7243" s="267">
        <f t="shared" si="2403"/>
        <v>8170.97</v>
      </c>
      <c r="M7243" s="19" t="s">
        <v>1260</v>
      </c>
      <c r="N7243" s="19" t="s">
        <v>1260</v>
      </c>
      <c r="O7243" s="32" t="str">
        <f t="shared" si="2420"/>
        <v>G376</v>
      </c>
      <c r="P7243" s="318"/>
      <c r="T7243" s="19" t="s">
        <v>1260</v>
      </c>
    </row>
    <row r="7244" spans="1:20" outlineLevel="2" x14ac:dyDescent="0.25">
      <c r="A7244" s="263" t="s">
        <v>577</v>
      </c>
      <c r="B7244" s="263" t="str">
        <f t="shared" si="2417"/>
        <v>G3764 DST Mains, Wrapped Steel-11</v>
      </c>
      <c r="C7244" s="263" t="s">
        <v>1245</v>
      </c>
      <c r="D7244" s="263"/>
      <c r="E7244" s="264">
        <v>43434</v>
      </c>
      <c r="F7244" s="265">
        <v>446716817.06</v>
      </c>
      <c r="G7244" s="266">
        <v>2.2100000000000002E-2</v>
      </c>
      <c r="H7244" s="267">
        <v>822703.47</v>
      </c>
      <c r="I7244" s="265">
        <f t="shared" si="2418"/>
        <v>451395733.41000003</v>
      </c>
      <c r="J7244" s="266">
        <f t="shared" si="2412"/>
        <v>2.2100000000000002E-2</v>
      </c>
      <c r="K7244" s="268">
        <f t="shared" si="2419"/>
        <v>829268.97</v>
      </c>
      <c r="L7244" s="267">
        <f t="shared" si="2403"/>
        <v>6565.5</v>
      </c>
      <c r="M7244" s="19" t="s">
        <v>1260</v>
      </c>
      <c r="N7244" s="19" t="s">
        <v>1260</v>
      </c>
      <c r="O7244" s="32" t="str">
        <f t="shared" si="2420"/>
        <v>G376</v>
      </c>
      <c r="P7244" s="318"/>
      <c r="T7244" s="19" t="s">
        <v>1260</v>
      </c>
    </row>
    <row r="7245" spans="1:20" outlineLevel="2" x14ac:dyDescent="0.25">
      <c r="A7245" s="263" t="s">
        <v>577</v>
      </c>
      <c r="B7245" s="263" t="str">
        <f t="shared" si="2417"/>
        <v>G3764 DST Mains, Wrapped Steel-12</v>
      </c>
      <c r="C7245" s="263" t="s">
        <v>1245</v>
      </c>
      <c r="D7245" s="263"/>
      <c r="E7245" s="264">
        <v>43465</v>
      </c>
      <c r="F7245" s="265">
        <v>451395733.41000003</v>
      </c>
      <c r="G7245" s="266">
        <v>2.2100000000000002E-2</v>
      </c>
      <c r="H7245" s="267">
        <v>829268.97</v>
      </c>
      <c r="I7245" s="265">
        <f t="shared" si="2418"/>
        <v>451395733.41000003</v>
      </c>
      <c r="J7245" s="266">
        <f t="shared" si="2412"/>
        <v>2.2100000000000002E-2</v>
      </c>
      <c r="K7245" s="268">
        <f>H7245</f>
        <v>829268.97</v>
      </c>
      <c r="L7245" s="267">
        <f t="shared" si="2403"/>
        <v>0</v>
      </c>
      <c r="M7245" s="19" t="s">
        <v>1260</v>
      </c>
      <c r="N7245" s="19" t="s">
        <v>1260</v>
      </c>
      <c r="O7245" s="32" t="str">
        <f t="shared" si="2420"/>
        <v>G376</v>
      </c>
      <c r="P7245" s="318"/>
      <c r="T7245" s="19" t="s">
        <v>1260</v>
      </c>
    </row>
    <row r="7246" spans="1:20" s="19" customFormat="1" ht="15.75" outlineLevel="1" thickBot="1" x14ac:dyDescent="0.3">
      <c r="A7246" s="28" t="s">
        <v>1180</v>
      </c>
      <c r="C7246" s="20" t="s">
        <v>1243</v>
      </c>
      <c r="E7246" s="104" t="s">
        <v>1266</v>
      </c>
      <c r="F7246" s="29"/>
      <c r="G7246" s="30"/>
      <c r="H7246" s="41">
        <f>SUBTOTAL(9,H7234:H7245)</f>
        <v>9713941.6900000013</v>
      </c>
      <c r="I7246" s="29"/>
      <c r="J7246" s="30">
        <f t="shared" si="2412"/>
        <v>0</v>
      </c>
      <c r="K7246" s="41">
        <f>SUBTOTAL(9,K7234:K7245)</f>
        <v>9951227.6399999987</v>
      </c>
      <c r="L7246" s="41">
        <f t="shared" si="2403"/>
        <v>237285.95</v>
      </c>
      <c r="O7246" s="32" t="str">
        <f>LEFT(A7246,5)</f>
        <v>G3764</v>
      </c>
      <c r="P7246" s="318">
        <f>-L7246/2</f>
        <v>-118642.97500000001</v>
      </c>
    </row>
    <row r="7247" spans="1:20" ht="15.75" outlineLevel="2" thickTop="1" x14ac:dyDescent="0.25">
      <c r="A7247" t="s">
        <v>578</v>
      </c>
      <c r="B7247" t="str">
        <f t="shared" ref="B7247:B7258" si="2421">CONCATENATE(A7247,"-",MONTH(E7247))</f>
        <v>G3765 DST Mains, Cathodic Protectio-1</v>
      </c>
      <c r="C7247" s="32" t="s">
        <v>1245</v>
      </c>
      <c r="E7247" s="27">
        <v>43131</v>
      </c>
      <c r="F7247" s="249">
        <v>36721925.340000004</v>
      </c>
      <c r="G7247" s="67">
        <v>3.5799999999999998E-2</v>
      </c>
      <c r="H7247" s="250">
        <v>109553.74</v>
      </c>
      <c r="I7247" s="249">
        <f t="shared" ref="I7247:I7258" si="2422">VLOOKUP(CONCATENATE(A7247,"-12"),$B$6:$F$7816,5,FALSE)</f>
        <v>37162897.700000003</v>
      </c>
      <c r="J7247" s="67">
        <f t="shared" si="2412"/>
        <v>3.5799999999999998E-2</v>
      </c>
      <c r="K7247" s="259">
        <f t="shared" ref="K7247:K7258" si="2423">I7247*J7247/12</f>
        <v>110869.31147166668</v>
      </c>
      <c r="L7247" s="250">
        <f t="shared" si="2403"/>
        <v>1315.57</v>
      </c>
      <c r="M7247" s="19" t="s">
        <v>1260</v>
      </c>
      <c r="O7247" s="32" t="str">
        <f t="shared" ref="O7247:O7258" si="2424">LEFT(A7247,4)</f>
        <v>G376</v>
      </c>
      <c r="P7247" s="318"/>
      <c r="T7247" s="19" t="s">
        <v>1260</v>
      </c>
    </row>
    <row r="7248" spans="1:20" outlineLevel="2" x14ac:dyDescent="0.25">
      <c r="A7248" t="s">
        <v>578</v>
      </c>
      <c r="B7248" t="str">
        <f t="shared" si="2421"/>
        <v>G3765 DST Mains, Cathodic Protectio-2</v>
      </c>
      <c r="C7248" s="32" t="s">
        <v>1245</v>
      </c>
      <c r="E7248" s="27">
        <v>43159</v>
      </c>
      <c r="F7248" s="249">
        <v>36819915.890000001</v>
      </c>
      <c r="G7248" s="67">
        <v>3.5799999999999998E-2</v>
      </c>
      <c r="H7248" s="250">
        <v>109846.08</v>
      </c>
      <c r="I7248" s="249">
        <f t="shared" si="2422"/>
        <v>37162897.700000003</v>
      </c>
      <c r="J7248" s="67">
        <f t="shared" si="2412"/>
        <v>3.5799999999999998E-2</v>
      </c>
      <c r="K7248" s="259">
        <f t="shared" si="2423"/>
        <v>110869.31147166668</v>
      </c>
      <c r="L7248" s="250">
        <f t="shared" si="2403"/>
        <v>1023.23</v>
      </c>
      <c r="M7248" s="19" t="s">
        <v>1260</v>
      </c>
      <c r="O7248" s="32" t="str">
        <f t="shared" si="2424"/>
        <v>G376</v>
      </c>
      <c r="P7248" s="318"/>
      <c r="T7248" s="19" t="s">
        <v>1260</v>
      </c>
    </row>
    <row r="7249" spans="1:20" outlineLevel="2" x14ac:dyDescent="0.25">
      <c r="A7249" t="s">
        <v>578</v>
      </c>
      <c r="B7249" t="str">
        <f t="shared" si="2421"/>
        <v>G3765 DST Mains, Cathodic Protectio-3</v>
      </c>
      <c r="C7249" s="32" t="s">
        <v>1245</v>
      </c>
      <c r="E7249" s="27">
        <v>43190</v>
      </c>
      <c r="F7249" s="249">
        <v>36883571.409999996</v>
      </c>
      <c r="G7249" s="67">
        <v>3.5799999999999998E-2</v>
      </c>
      <c r="H7249" s="250">
        <v>110035.99</v>
      </c>
      <c r="I7249" s="249">
        <f t="shared" si="2422"/>
        <v>37162897.700000003</v>
      </c>
      <c r="J7249" s="67">
        <f t="shared" si="2412"/>
        <v>3.5799999999999998E-2</v>
      </c>
      <c r="K7249" s="259">
        <f t="shared" si="2423"/>
        <v>110869.31147166668</v>
      </c>
      <c r="L7249" s="250">
        <f t="shared" si="2403"/>
        <v>833.32</v>
      </c>
      <c r="M7249" s="19" t="s">
        <v>1260</v>
      </c>
      <c r="O7249" s="32" t="str">
        <f t="shared" si="2424"/>
        <v>G376</v>
      </c>
      <c r="P7249" s="318"/>
      <c r="T7249" s="19" t="s">
        <v>1260</v>
      </c>
    </row>
    <row r="7250" spans="1:20" outlineLevel="2" x14ac:dyDescent="0.25">
      <c r="A7250" t="s">
        <v>578</v>
      </c>
      <c r="B7250" t="str">
        <f t="shared" si="2421"/>
        <v>G3765 DST Mains, Cathodic Protectio-4</v>
      </c>
      <c r="C7250" s="32" t="s">
        <v>1245</v>
      </c>
      <c r="E7250" s="27">
        <v>43220</v>
      </c>
      <c r="F7250" s="249">
        <v>36953660.579999998</v>
      </c>
      <c r="G7250" s="67">
        <v>3.5799999999999998E-2</v>
      </c>
      <c r="H7250" s="250">
        <v>110245.09</v>
      </c>
      <c r="I7250" s="249">
        <f t="shared" si="2422"/>
        <v>37162897.700000003</v>
      </c>
      <c r="J7250" s="67">
        <f t="shared" si="2412"/>
        <v>3.5799999999999998E-2</v>
      </c>
      <c r="K7250" s="259">
        <f t="shared" si="2423"/>
        <v>110869.31147166668</v>
      </c>
      <c r="L7250" s="250">
        <f t="shared" si="2403"/>
        <v>624.22</v>
      </c>
      <c r="M7250" s="19" t="s">
        <v>1260</v>
      </c>
      <c r="O7250" s="32" t="str">
        <f t="shared" si="2424"/>
        <v>G376</v>
      </c>
      <c r="P7250" s="318"/>
      <c r="T7250" s="19" t="s">
        <v>1260</v>
      </c>
    </row>
    <row r="7251" spans="1:20" outlineLevel="2" x14ac:dyDescent="0.25">
      <c r="A7251" t="s">
        <v>578</v>
      </c>
      <c r="B7251" t="str">
        <f t="shared" si="2421"/>
        <v>G3765 DST Mains, Cathodic Protectio-5</v>
      </c>
      <c r="C7251" s="32" t="s">
        <v>1245</v>
      </c>
      <c r="E7251" s="27">
        <v>43251</v>
      </c>
      <c r="F7251" s="249">
        <v>36973167.82</v>
      </c>
      <c r="G7251" s="67">
        <v>3.5799999999999998E-2</v>
      </c>
      <c r="H7251" s="250">
        <v>110303.28</v>
      </c>
      <c r="I7251" s="249">
        <f t="shared" si="2422"/>
        <v>37162897.700000003</v>
      </c>
      <c r="J7251" s="67">
        <f t="shared" si="2412"/>
        <v>3.5799999999999998E-2</v>
      </c>
      <c r="K7251" s="259">
        <f t="shared" si="2423"/>
        <v>110869.31147166668</v>
      </c>
      <c r="L7251" s="250">
        <f t="shared" si="2403"/>
        <v>566.03</v>
      </c>
      <c r="M7251" s="19" t="s">
        <v>1260</v>
      </c>
      <c r="O7251" s="32" t="str">
        <f t="shared" si="2424"/>
        <v>G376</v>
      </c>
      <c r="P7251" s="318"/>
      <c r="T7251" s="19" t="s">
        <v>1260</v>
      </c>
    </row>
    <row r="7252" spans="1:20" outlineLevel="2" x14ac:dyDescent="0.25">
      <c r="A7252" t="s">
        <v>578</v>
      </c>
      <c r="B7252" t="str">
        <f t="shared" si="2421"/>
        <v>G3765 DST Mains, Cathodic Protectio-6</v>
      </c>
      <c r="C7252" s="32" t="s">
        <v>1245</v>
      </c>
      <c r="E7252" s="27">
        <v>43281</v>
      </c>
      <c r="F7252" s="249">
        <v>37002118.850000001</v>
      </c>
      <c r="G7252" s="67">
        <v>3.5799999999999998E-2</v>
      </c>
      <c r="H7252" s="250">
        <v>110389.65</v>
      </c>
      <c r="I7252" s="249">
        <f t="shared" si="2422"/>
        <v>37162897.700000003</v>
      </c>
      <c r="J7252" s="67">
        <f t="shared" si="2412"/>
        <v>3.5799999999999998E-2</v>
      </c>
      <c r="K7252" s="259">
        <f t="shared" si="2423"/>
        <v>110869.31147166668</v>
      </c>
      <c r="L7252" s="250">
        <f t="shared" ref="L7252:L7315" si="2425">ROUND(K7252-H7252,2)</f>
        <v>479.66</v>
      </c>
      <c r="M7252" s="19" t="s">
        <v>1260</v>
      </c>
      <c r="O7252" s="32" t="str">
        <f t="shared" si="2424"/>
        <v>G376</v>
      </c>
      <c r="P7252" s="318"/>
      <c r="T7252" s="19" t="s">
        <v>1260</v>
      </c>
    </row>
    <row r="7253" spans="1:20" outlineLevel="2" x14ac:dyDescent="0.25">
      <c r="A7253" t="s">
        <v>578</v>
      </c>
      <c r="B7253" t="str">
        <f t="shared" si="2421"/>
        <v>G3765 DST Mains, Cathodic Protectio-7</v>
      </c>
      <c r="C7253" s="32" t="s">
        <v>1245</v>
      </c>
      <c r="E7253" s="27">
        <v>43312</v>
      </c>
      <c r="F7253" s="249">
        <v>37008124.780000001</v>
      </c>
      <c r="G7253" s="67">
        <v>3.5799999999999998E-2</v>
      </c>
      <c r="H7253" s="250">
        <v>110407.57</v>
      </c>
      <c r="I7253" s="249">
        <f t="shared" si="2422"/>
        <v>37162897.700000003</v>
      </c>
      <c r="J7253" s="67">
        <f t="shared" si="2412"/>
        <v>3.5799999999999998E-2</v>
      </c>
      <c r="K7253" s="259">
        <f t="shared" si="2423"/>
        <v>110869.31147166668</v>
      </c>
      <c r="L7253" s="250">
        <f t="shared" si="2425"/>
        <v>461.74</v>
      </c>
      <c r="M7253" s="19" t="s">
        <v>1260</v>
      </c>
      <c r="O7253" s="32" t="str">
        <f t="shared" si="2424"/>
        <v>G376</v>
      </c>
      <c r="P7253" s="318"/>
      <c r="T7253" s="19" t="s">
        <v>1260</v>
      </c>
    </row>
    <row r="7254" spans="1:20" outlineLevel="2" x14ac:dyDescent="0.25">
      <c r="A7254" t="s">
        <v>578</v>
      </c>
      <c r="B7254" t="str">
        <f t="shared" si="2421"/>
        <v>G3765 DST Mains, Cathodic Protectio-8</v>
      </c>
      <c r="C7254" s="32" t="s">
        <v>1245</v>
      </c>
      <c r="E7254" s="27">
        <v>43343</v>
      </c>
      <c r="F7254" s="249">
        <v>36992787.880000003</v>
      </c>
      <c r="G7254" s="67">
        <v>3.5799999999999998E-2</v>
      </c>
      <c r="H7254" s="250">
        <v>110361.82</v>
      </c>
      <c r="I7254" s="249">
        <f t="shared" si="2422"/>
        <v>37162897.700000003</v>
      </c>
      <c r="J7254" s="67">
        <f t="shared" si="2412"/>
        <v>3.5799999999999998E-2</v>
      </c>
      <c r="K7254" s="259">
        <f t="shared" si="2423"/>
        <v>110869.31147166668</v>
      </c>
      <c r="L7254" s="250">
        <f t="shared" si="2425"/>
        <v>507.49</v>
      </c>
      <c r="M7254" s="19" t="s">
        <v>1260</v>
      </c>
      <c r="O7254" s="32" t="str">
        <f t="shared" si="2424"/>
        <v>G376</v>
      </c>
      <c r="P7254" s="318"/>
      <c r="T7254" s="19" t="s">
        <v>1260</v>
      </c>
    </row>
    <row r="7255" spans="1:20" outlineLevel="2" x14ac:dyDescent="0.25">
      <c r="A7255" t="s">
        <v>578</v>
      </c>
      <c r="B7255" t="str">
        <f t="shared" si="2421"/>
        <v>G3765 DST Mains, Cathodic Protectio-9</v>
      </c>
      <c r="C7255" s="32" t="s">
        <v>1245</v>
      </c>
      <c r="E7255" s="27">
        <v>43373</v>
      </c>
      <c r="F7255" s="249">
        <v>36949317.57</v>
      </c>
      <c r="G7255" s="67">
        <v>3.5799999999999998E-2</v>
      </c>
      <c r="H7255" s="250">
        <v>110232.13</v>
      </c>
      <c r="I7255" s="249">
        <f t="shared" si="2422"/>
        <v>37162897.700000003</v>
      </c>
      <c r="J7255" s="67">
        <f t="shared" si="2412"/>
        <v>3.5799999999999998E-2</v>
      </c>
      <c r="K7255" s="259">
        <f t="shared" si="2423"/>
        <v>110869.31147166668</v>
      </c>
      <c r="L7255" s="250">
        <f t="shared" si="2425"/>
        <v>637.17999999999995</v>
      </c>
      <c r="M7255" s="19" t="s">
        <v>1260</v>
      </c>
      <c r="O7255" s="32" t="str">
        <f t="shared" si="2424"/>
        <v>G376</v>
      </c>
      <c r="P7255" s="318"/>
      <c r="T7255" s="19" t="s">
        <v>1260</v>
      </c>
    </row>
    <row r="7256" spans="1:20" outlineLevel="2" x14ac:dyDescent="0.25">
      <c r="A7256" t="s">
        <v>578</v>
      </c>
      <c r="B7256" t="str">
        <f t="shared" si="2421"/>
        <v>G3765 DST Mains, Cathodic Protectio-10</v>
      </c>
      <c r="C7256" s="32" t="s">
        <v>1245</v>
      </c>
      <c r="E7256" s="27">
        <v>43404</v>
      </c>
      <c r="F7256" s="249">
        <v>36913654.490000002</v>
      </c>
      <c r="G7256" s="67">
        <v>3.5799999999999998E-2</v>
      </c>
      <c r="H7256" s="250">
        <v>110125.74</v>
      </c>
      <c r="I7256" s="249">
        <f t="shared" si="2422"/>
        <v>37162897.700000003</v>
      </c>
      <c r="J7256" s="67">
        <f t="shared" si="2412"/>
        <v>3.5799999999999998E-2</v>
      </c>
      <c r="K7256" s="259">
        <f t="shared" si="2423"/>
        <v>110869.31147166668</v>
      </c>
      <c r="L7256" s="250">
        <f t="shared" si="2425"/>
        <v>743.57</v>
      </c>
      <c r="M7256" s="19" t="s">
        <v>1260</v>
      </c>
      <c r="O7256" s="32" t="str">
        <f t="shared" si="2424"/>
        <v>G376</v>
      </c>
      <c r="P7256" s="318"/>
      <c r="T7256" s="19" t="s">
        <v>1260</v>
      </c>
    </row>
    <row r="7257" spans="1:20" outlineLevel="2" x14ac:dyDescent="0.25">
      <c r="A7257" t="s">
        <v>578</v>
      </c>
      <c r="B7257" t="str">
        <f t="shared" si="2421"/>
        <v>G3765 DST Mains, Cathodic Protectio-11</v>
      </c>
      <c r="C7257" s="32" t="s">
        <v>1245</v>
      </c>
      <c r="E7257" s="27">
        <v>43434</v>
      </c>
      <c r="F7257" s="249">
        <v>37027800.420000002</v>
      </c>
      <c r="G7257" s="67">
        <v>3.5799999999999998E-2</v>
      </c>
      <c r="H7257" s="250">
        <v>110504.96000000001</v>
      </c>
      <c r="I7257" s="249">
        <f t="shared" si="2422"/>
        <v>37162897.700000003</v>
      </c>
      <c r="J7257" s="67">
        <f t="shared" si="2412"/>
        <v>3.5799999999999998E-2</v>
      </c>
      <c r="K7257" s="259">
        <f t="shared" si="2423"/>
        <v>110869.31147166668</v>
      </c>
      <c r="L7257" s="250">
        <f t="shared" si="2425"/>
        <v>364.35</v>
      </c>
      <c r="M7257" s="19" t="s">
        <v>1260</v>
      </c>
      <c r="O7257" s="32" t="str">
        <f t="shared" si="2424"/>
        <v>G376</v>
      </c>
      <c r="P7257" s="318"/>
      <c r="T7257" s="19" t="s">
        <v>1260</v>
      </c>
    </row>
    <row r="7258" spans="1:20" outlineLevel="2" x14ac:dyDescent="0.25">
      <c r="A7258" t="s">
        <v>578</v>
      </c>
      <c r="B7258" t="str">
        <f t="shared" si="2421"/>
        <v>G3765 DST Mains, Cathodic Protectio-12</v>
      </c>
      <c r="C7258" s="32" t="s">
        <v>1245</v>
      </c>
      <c r="E7258" s="27">
        <v>43465</v>
      </c>
      <c r="F7258" s="249">
        <v>37162897.700000003</v>
      </c>
      <c r="G7258" s="67">
        <v>3.5799999999999998E-2</v>
      </c>
      <c r="H7258" s="250">
        <v>110869.31</v>
      </c>
      <c r="I7258" s="249">
        <f t="shared" si="2422"/>
        <v>37162897.700000003</v>
      </c>
      <c r="J7258" s="67">
        <f t="shared" si="2412"/>
        <v>3.5799999999999998E-2</v>
      </c>
      <c r="K7258" s="259">
        <f t="shared" si="2423"/>
        <v>110869.31147166668</v>
      </c>
      <c r="L7258" s="250">
        <f t="shared" si="2425"/>
        <v>0</v>
      </c>
      <c r="M7258" s="19" t="s">
        <v>1260</v>
      </c>
      <c r="O7258" s="32" t="str">
        <f t="shared" si="2424"/>
        <v>G376</v>
      </c>
      <c r="P7258" s="318"/>
      <c r="T7258" s="19" t="s">
        <v>1260</v>
      </c>
    </row>
    <row r="7259" spans="1:20" s="19" customFormat="1" ht="15.75" outlineLevel="1" thickBot="1" x14ac:dyDescent="0.3">
      <c r="A7259" s="28" t="s">
        <v>1181</v>
      </c>
      <c r="C7259" s="20" t="s">
        <v>1243</v>
      </c>
      <c r="E7259" s="104" t="s">
        <v>1266</v>
      </c>
      <c r="F7259" s="29"/>
      <c r="G7259" s="30"/>
      <c r="H7259" s="41">
        <f>SUBTOTAL(9,H7247:H7258)</f>
        <v>1322875.3600000003</v>
      </c>
      <c r="I7259" s="29"/>
      <c r="J7259" s="30">
        <f t="shared" si="2412"/>
        <v>0</v>
      </c>
      <c r="K7259" s="41">
        <f>SUBTOTAL(9,K7247:K7258)</f>
        <v>1330431.7376600001</v>
      </c>
      <c r="L7259" s="41">
        <f t="shared" si="2425"/>
        <v>7556.38</v>
      </c>
      <c r="O7259" s="32" t="str">
        <f>LEFT(A7259,5)</f>
        <v>G3765</v>
      </c>
      <c r="P7259" s="318">
        <f>-L7259/2</f>
        <v>-3778.19</v>
      </c>
    </row>
    <row r="7260" spans="1:20" ht="15.75" outlineLevel="2" thickTop="1" x14ac:dyDescent="0.25">
      <c r="A7260" t="s">
        <v>579</v>
      </c>
      <c r="B7260" t="str">
        <f t="shared" ref="B7260:B7271" si="2426">CONCATENATE(A7260,"-",MONTH(E7260))</f>
        <v>G3766 DST Mains, Frm Trans, St Wrap-1</v>
      </c>
      <c r="C7260" s="32" t="s">
        <v>1245</v>
      </c>
      <c r="E7260" s="27">
        <v>43131</v>
      </c>
      <c r="F7260" s="249">
        <v>85658213.180000007</v>
      </c>
      <c r="G7260" s="67">
        <v>2.2100000000000002E-2</v>
      </c>
      <c r="H7260" s="250">
        <v>157753.87</v>
      </c>
      <c r="I7260" s="249">
        <f t="shared" ref="I7260:I7271" si="2427">VLOOKUP(CONCATENATE(A7260,"-12"),$B$6:$F$7816,5,FALSE)</f>
        <v>85658213.180000007</v>
      </c>
      <c r="J7260" s="67">
        <f t="shared" si="2412"/>
        <v>2.2100000000000002E-2</v>
      </c>
      <c r="K7260" s="259">
        <f t="shared" ref="K7260:K7271" si="2428">I7260*J7260/12</f>
        <v>157753.87593983335</v>
      </c>
      <c r="L7260" s="250">
        <f t="shared" si="2425"/>
        <v>0.01</v>
      </c>
      <c r="M7260" s="19" t="s">
        <v>1260</v>
      </c>
      <c r="O7260" s="32" t="str">
        <f t="shared" ref="O7260:O7271" si="2429">LEFT(A7260,4)</f>
        <v>G376</v>
      </c>
      <c r="P7260" s="318"/>
      <c r="T7260" s="19" t="s">
        <v>1260</v>
      </c>
    </row>
    <row r="7261" spans="1:20" outlineLevel="2" x14ac:dyDescent="0.25">
      <c r="A7261" t="s">
        <v>579</v>
      </c>
      <c r="B7261" t="str">
        <f t="shared" si="2426"/>
        <v>G3766 DST Mains, Frm Trans, St Wrap-2</v>
      </c>
      <c r="C7261" s="32" t="s">
        <v>1245</v>
      </c>
      <c r="E7261" s="27">
        <v>43159</v>
      </c>
      <c r="F7261" s="249">
        <v>85658213.180000007</v>
      </c>
      <c r="G7261" s="67">
        <v>2.2100000000000002E-2</v>
      </c>
      <c r="H7261" s="250">
        <v>157753.87</v>
      </c>
      <c r="I7261" s="249">
        <f t="shared" si="2427"/>
        <v>85658213.180000007</v>
      </c>
      <c r="J7261" s="67">
        <f t="shared" si="2412"/>
        <v>2.2100000000000002E-2</v>
      </c>
      <c r="K7261" s="259">
        <f t="shared" si="2428"/>
        <v>157753.87593983335</v>
      </c>
      <c r="L7261" s="250">
        <f t="shared" si="2425"/>
        <v>0.01</v>
      </c>
      <c r="M7261" s="19" t="s">
        <v>1260</v>
      </c>
      <c r="O7261" s="32" t="str">
        <f t="shared" si="2429"/>
        <v>G376</v>
      </c>
      <c r="P7261" s="318"/>
      <c r="T7261" s="19" t="s">
        <v>1260</v>
      </c>
    </row>
    <row r="7262" spans="1:20" outlineLevel="2" x14ac:dyDescent="0.25">
      <c r="A7262" t="s">
        <v>579</v>
      </c>
      <c r="B7262" t="str">
        <f t="shared" si="2426"/>
        <v>G3766 DST Mains, Frm Trans, St Wrap-3</v>
      </c>
      <c r="C7262" s="32" t="s">
        <v>1245</v>
      </c>
      <c r="E7262" s="27">
        <v>43190</v>
      </c>
      <c r="F7262" s="249">
        <v>85658213.180000007</v>
      </c>
      <c r="G7262" s="67">
        <v>2.2100000000000002E-2</v>
      </c>
      <c r="H7262" s="250">
        <v>157753.87</v>
      </c>
      <c r="I7262" s="249">
        <f t="shared" si="2427"/>
        <v>85658213.180000007</v>
      </c>
      <c r="J7262" s="67">
        <f t="shared" si="2412"/>
        <v>2.2100000000000002E-2</v>
      </c>
      <c r="K7262" s="259">
        <f t="shared" si="2428"/>
        <v>157753.87593983335</v>
      </c>
      <c r="L7262" s="250">
        <f t="shared" si="2425"/>
        <v>0.01</v>
      </c>
      <c r="M7262" s="19" t="s">
        <v>1260</v>
      </c>
      <c r="O7262" s="32" t="str">
        <f t="shared" si="2429"/>
        <v>G376</v>
      </c>
      <c r="P7262" s="318"/>
      <c r="T7262" s="19" t="s">
        <v>1260</v>
      </c>
    </row>
    <row r="7263" spans="1:20" outlineLevel="2" x14ac:dyDescent="0.25">
      <c r="A7263" t="s">
        <v>579</v>
      </c>
      <c r="B7263" t="str">
        <f t="shared" si="2426"/>
        <v>G3766 DST Mains, Frm Trans, St Wrap-4</v>
      </c>
      <c r="C7263" s="32" t="s">
        <v>1245</v>
      </c>
      <c r="E7263" s="27">
        <v>43220</v>
      </c>
      <c r="F7263" s="249">
        <v>85658213.180000007</v>
      </c>
      <c r="G7263" s="67">
        <v>2.2100000000000002E-2</v>
      </c>
      <c r="H7263" s="250">
        <v>157753.87</v>
      </c>
      <c r="I7263" s="249">
        <f t="shared" si="2427"/>
        <v>85658213.180000007</v>
      </c>
      <c r="J7263" s="67">
        <f t="shared" si="2412"/>
        <v>2.2100000000000002E-2</v>
      </c>
      <c r="K7263" s="259">
        <f t="shared" si="2428"/>
        <v>157753.87593983335</v>
      </c>
      <c r="L7263" s="250">
        <f t="shared" si="2425"/>
        <v>0.01</v>
      </c>
      <c r="M7263" s="19" t="s">
        <v>1260</v>
      </c>
      <c r="O7263" s="32" t="str">
        <f t="shared" si="2429"/>
        <v>G376</v>
      </c>
      <c r="P7263" s="318"/>
      <c r="T7263" s="19" t="s">
        <v>1260</v>
      </c>
    </row>
    <row r="7264" spans="1:20" outlineLevel="2" x14ac:dyDescent="0.25">
      <c r="A7264" t="s">
        <v>579</v>
      </c>
      <c r="B7264" t="str">
        <f t="shared" si="2426"/>
        <v>G3766 DST Mains, Frm Trans, St Wrap-5</v>
      </c>
      <c r="C7264" s="32" t="s">
        <v>1245</v>
      </c>
      <c r="E7264" s="27">
        <v>43251</v>
      </c>
      <c r="F7264" s="249">
        <v>85658213.180000007</v>
      </c>
      <c r="G7264" s="67">
        <v>2.2100000000000002E-2</v>
      </c>
      <c r="H7264" s="250">
        <v>157753.87</v>
      </c>
      <c r="I7264" s="249">
        <f t="shared" si="2427"/>
        <v>85658213.180000007</v>
      </c>
      <c r="J7264" s="67">
        <f t="shared" si="2412"/>
        <v>2.2100000000000002E-2</v>
      </c>
      <c r="K7264" s="259">
        <f t="shared" si="2428"/>
        <v>157753.87593983335</v>
      </c>
      <c r="L7264" s="250">
        <f t="shared" si="2425"/>
        <v>0.01</v>
      </c>
      <c r="M7264" s="19" t="s">
        <v>1260</v>
      </c>
      <c r="O7264" s="32" t="str">
        <f t="shared" si="2429"/>
        <v>G376</v>
      </c>
      <c r="P7264" s="318"/>
      <c r="T7264" s="19" t="s">
        <v>1260</v>
      </c>
    </row>
    <row r="7265" spans="1:20" outlineLevel="2" x14ac:dyDescent="0.25">
      <c r="A7265" t="s">
        <v>579</v>
      </c>
      <c r="B7265" t="str">
        <f t="shared" si="2426"/>
        <v>G3766 DST Mains, Frm Trans, St Wrap-6</v>
      </c>
      <c r="C7265" s="32" t="s">
        <v>1245</v>
      </c>
      <c r="E7265" s="27">
        <v>43281</v>
      </c>
      <c r="F7265" s="249">
        <v>85658213.180000007</v>
      </c>
      <c r="G7265" s="67">
        <v>2.2100000000000002E-2</v>
      </c>
      <c r="H7265" s="250">
        <v>157753.87</v>
      </c>
      <c r="I7265" s="249">
        <f t="shared" si="2427"/>
        <v>85658213.180000007</v>
      </c>
      <c r="J7265" s="67">
        <f t="shared" si="2412"/>
        <v>2.2100000000000002E-2</v>
      </c>
      <c r="K7265" s="259">
        <f t="shared" si="2428"/>
        <v>157753.87593983335</v>
      </c>
      <c r="L7265" s="250">
        <f t="shared" si="2425"/>
        <v>0.01</v>
      </c>
      <c r="M7265" s="19" t="s">
        <v>1260</v>
      </c>
      <c r="O7265" s="32" t="str">
        <f t="shared" si="2429"/>
        <v>G376</v>
      </c>
      <c r="P7265" s="318"/>
      <c r="T7265" s="19" t="s">
        <v>1260</v>
      </c>
    </row>
    <row r="7266" spans="1:20" outlineLevel="2" x14ac:dyDescent="0.25">
      <c r="A7266" t="s">
        <v>579</v>
      </c>
      <c r="B7266" t="str">
        <f t="shared" si="2426"/>
        <v>G3766 DST Mains, Frm Trans, St Wrap-7</v>
      </c>
      <c r="C7266" s="32" t="s">
        <v>1245</v>
      </c>
      <c r="E7266" s="27">
        <v>43312</v>
      </c>
      <c r="F7266" s="249">
        <v>85658213.180000007</v>
      </c>
      <c r="G7266" s="67">
        <v>2.2100000000000002E-2</v>
      </c>
      <c r="H7266" s="250">
        <v>157753.87</v>
      </c>
      <c r="I7266" s="249">
        <f t="shared" si="2427"/>
        <v>85658213.180000007</v>
      </c>
      <c r="J7266" s="67">
        <f t="shared" si="2412"/>
        <v>2.2100000000000002E-2</v>
      </c>
      <c r="K7266" s="259">
        <f t="shared" si="2428"/>
        <v>157753.87593983335</v>
      </c>
      <c r="L7266" s="250">
        <f t="shared" si="2425"/>
        <v>0.01</v>
      </c>
      <c r="M7266" s="19" t="s">
        <v>1260</v>
      </c>
      <c r="O7266" s="32" t="str">
        <f t="shared" si="2429"/>
        <v>G376</v>
      </c>
      <c r="P7266" s="318"/>
      <c r="T7266" s="19" t="s">
        <v>1260</v>
      </c>
    </row>
    <row r="7267" spans="1:20" outlineLevel="2" x14ac:dyDescent="0.25">
      <c r="A7267" t="s">
        <v>579</v>
      </c>
      <c r="B7267" t="str">
        <f t="shared" si="2426"/>
        <v>G3766 DST Mains, Frm Trans, St Wrap-8</v>
      </c>
      <c r="C7267" s="32" t="s">
        <v>1245</v>
      </c>
      <c r="E7267" s="27">
        <v>43343</v>
      </c>
      <c r="F7267" s="249">
        <v>85658213.180000007</v>
      </c>
      <c r="G7267" s="67">
        <v>2.2100000000000002E-2</v>
      </c>
      <c r="H7267" s="250">
        <v>157753.87</v>
      </c>
      <c r="I7267" s="249">
        <f t="shared" si="2427"/>
        <v>85658213.180000007</v>
      </c>
      <c r="J7267" s="67">
        <f t="shared" si="2412"/>
        <v>2.2100000000000002E-2</v>
      </c>
      <c r="K7267" s="259">
        <f t="shared" si="2428"/>
        <v>157753.87593983335</v>
      </c>
      <c r="L7267" s="250">
        <f t="shared" si="2425"/>
        <v>0.01</v>
      </c>
      <c r="M7267" s="19" t="s">
        <v>1260</v>
      </c>
      <c r="O7267" s="32" t="str">
        <f t="shared" si="2429"/>
        <v>G376</v>
      </c>
      <c r="P7267" s="318"/>
      <c r="T7267" s="19" t="s">
        <v>1260</v>
      </c>
    </row>
    <row r="7268" spans="1:20" outlineLevel="2" x14ac:dyDescent="0.25">
      <c r="A7268" t="s">
        <v>579</v>
      </c>
      <c r="B7268" t="str">
        <f t="shared" si="2426"/>
        <v>G3766 DST Mains, Frm Trans, St Wrap-9</v>
      </c>
      <c r="C7268" s="32" t="s">
        <v>1245</v>
      </c>
      <c r="E7268" s="27">
        <v>43373</v>
      </c>
      <c r="F7268" s="249">
        <v>85658213.180000007</v>
      </c>
      <c r="G7268" s="67">
        <v>2.2100000000000002E-2</v>
      </c>
      <c r="H7268" s="250">
        <v>157753.87</v>
      </c>
      <c r="I7268" s="249">
        <f t="shared" si="2427"/>
        <v>85658213.180000007</v>
      </c>
      <c r="J7268" s="67">
        <f t="shared" si="2412"/>
        <v>2.2100000000000002E-2</v>
      </c>
      <c r="K7268" s="259">
        <f t="shared" si="2428"/>
        <v>157753.87593983335</v>
      </c>
      <c r="L7268" s="250">
        <f t="shared" si="2425"/>
        <v>0.01</v>
      </c>
      <c r="M7268" s="19" t="s">
        <v>1260</v>
      </c>
      <c r="O7268" s="32" t="str">
        <f t="shared" si="2429"/>
        <v>G376</v>
      </c>
      <c r="P7268" s="318"/>
      <c r="T7268" s="19" t="s">
        <v>1260</v>
      </c>
    </row>
    <row r="7269" spans="1:20" outlineLevel="2" x14ac:dyDescent="0.25">
      <c r="A7269" t="s">
        <v>579</v>
      </c>
      <c r="B7269" t="str">
        <f t="shared" si="2426"/>
        <v>G3766 DST Mains, Frm Trans, St Wrap-10</v>
      </c>
      <c r="C7269" s="32" t="s">
        <v>1245</v>
      </c>
      <c r="E7269" s="27">
        <v>43404</v>
      </c>
      <c r="F7269" s="249">
        <v>85658213.180000007</v>
      </c>
      <c r="G7269" s="67">
        <v>2.2100000000000002E-2</v>
      </c>
      <c r="H7269" s="250">
        <v>157753.87</v>
      </c>
      <c r="I7269" s="249">
        <f t="shared" si="2427"/>
        <v>85658213.180000007</v>
      </c>
      <c r="J7269" s="67">
        <f t="shared" si="2412"/>
        <v>2.2100000000000002E-2</v>
      </c>
      <c r="K7269" s="259">
        <f t="shared" si="2428"/>
        <v>157753.87593983335</v>
      </c>
      <c r="L7269" s="250">
        <f t="shared" si="2425"/>
        <v>0.01</v>
      </c>
      <c r="M7269" s="19" t="s">
        <v>1260</v>
      </c>
      <c r="O7269" s="32" t="str">
        <f t="shared" si="2429"/>
        <v>G376</v>
      </c>
      <c r="P7269" s="318"/>
      <c r="T7269" s="19" t="s">
        <v>1260</v>
      </c>
    </row>
    <row r="7270" spans="1:20" outlineLevel="2" x14ac:dyDescent="0.25">
      <c r="A7270" t="s">
        <v>579</v>
      </c>
      <c r="B7270" t="str">
        <f t="shared" si="2426"/>
        <v>G3766 DST Mains, Frm Trans, St Wrap-11</v>
      </c>
      <c r="C7270" s="32" t="s">
        <v>1245</v>
      </c>
      <c r="E7270" s="27">
        <v>43434</v>
      </c>
      <c r="F7270" s="249">
        <v>85658213.180000007</v>
      </c>
      <c r="G7270" s="67">
        <v>2.2100000000000002E-2</v>
      </c>
      <c r="H7270" s="250">
        <v>157753.87</v>
      </c>
      <c r="I7270" s="249">
        <f t="shared" si="2427"/>
        <v>85658213.180000007</v>
      </c>
      <c r="J7270" s="67">
        <f t="shared" si="2412"/>
        <v>2.2100000000000002E-2</v>
      </c>
      <c r="K7270" s="259">
        <f t="shared" si="2428"/>
        <v>157753.87593983335</v>
      </c>
      <c r="L7270" s="250">
        <f t="shared" si="2425"/>
        <v>0.01</v>
      </c>
      <c r="M7270" s="19" t="s">
        <v>1260</v>
      </c>
      <c r="O7270" s="32" t="str">
        <f t="shared" si="2429"/>
        <v>G376</v>
      </c>
      <c r="P7270" s="318"/>
      <c r="T7270" s="19" t="s">
        <v>1260</v>
      </c>
    </row>
    <row r="7271" spans="1:20" outlineLevel="2" x14ac:dyDescent="0.25">
      <c r="A7271" t="s">
        <v>579</v>
      </c>
      <c r="B7271" t="str">
        <f t="shared" si="2426"/>
        <v>G3766 DST Mains, Frm Trans, St Wrap-12</v>
      </c>
      <c r="C7271" s="32" t="s">
        <v>1245</v>
      </c>
      <c r="E7271" s="27">
        <v>43465</v>
      </c>
      <c r="F7271" s="249">
        <v>85658213.180000007</v>
      </c>
      <c r="G7271" s="67">
        <v>2.2100000000000002E-2</v>
      </c>
      <c r="H7271" s="250">
        <v>157753.87</v>
      </c>
      <c r="I7271" s="249">
        <f t="shared" si="2427"/>
        <v>85658213.180000007</v>
      </c>
      <c r="J7271" s="67">
        <f t="shared" si="2412"/>
        <v>2.2100000000000002E-2</v>
      </c>
      <c r="K7271" s="259">
        <f t="shared" si="2428"/>
        <v>157753.87593983335</v>
      </c>
      <c r="L7271" s="250">
        <f t="shared" si="2425"/>
        <v>0.01</v>
      </c>
      <c r="M7271" s="19" t="s">
        <v>1260</v>
      </c>
      <c r="O7271" s="32" t="str">
        <f t="shared" si="2429"/>
        <v>G376</v>
      </c>
      <c r="P7271" s="318"/>
      <c r="T7271" s="19" t="s">
        <v>1260</v>
      </c>
    </row>
    <row r="7272" spans="1:20" s="19" customFormat="1" ht="15.75" outlineLevel="1" thickBot="1" x14ac:dyDescent="0.3">
      <c r="A7272" s="28" t="s">
        <v>1182</v>
      </c>
      <c r="C7272" s="20" t="s">
        <v>1243</v>
      </c>
      <c r="E7272" s="104" t="s">
        <v>1266</v>
      </c>
      <c r="F7272" s="29"/>
      <c r="G7272" s="30"/>
      <c r="H7272" s="41">
        <f>SUBTOTAL(9,H7260:H7271)</f>
        <v>1893046.4400000004</v>
      </c>
      <c r="I7272" s="29"/>
      <c r="J7272" s="30">
        <f t="shared" si="2412"/>
        <v>0</v>
      </c>
      <c r="K7272" s="41">
        <f>SUBTOTAL(9,K7260:K7271)</f>
        <v>1893046.5112780007</v>
      </c>
      <c r="L7272" s="41">
        <f t="shared" si="2425"/>
        <v>7.0000000000000007E-2</v>
      </c>
      <c r="O7272" s="32" t="str">
        <f>LEFT(A7272,5)</f>
        <v>G3766</v>
      </c>
      <c r="P7272" s="318">
        <f>-L7272/2</f>
        <v>-3.5000000000000003E-2</v>
      </c>
    </row>
    <row r="7273" spans="1:20" ht="15.75" outlineLevel="2" thickTop="1" x14ac:dyDescent="0.25">
      <c r="A7273" t="s">
        <v>580</v>
      </c>
      <c r="B7273" t="str">
        <f t="shared" ref="B7273:B7284" si="2430">CONCATENATE(A7273,"-",MONTH(E7273))</f>
        <v>G3766 DST Mains, Trans, Everett-1</v>
      </c>
      <c r="C7273" s="32" t="s">
        <v>1245</v>
      </c>
      <c r="E7273" s="27">
        <v>43131</v>
      </c>
      <c r="F7273" s="249">
        <v>27164307.780000001</v>
      </c>
      <c r="G7273" s="67">
        <v>2.2100000000000002E-2</v>
      </c>
      <c r="H7273" s="250">
        <v>50027.600000000006</v>
      </c>
      <c r="I7273" s="249">
        <f t="shared" ref="I7273:I7284" si="2431">VLOOKUP(CONCATENATE(A7273,"-12"),$B$6:$F$7816,5,FALSE)</f>
        <v>27164307.780000001</v>
      </c>
      <c r="J7273" s="67">
        <f t="shared" si="2412"/>
        <v>2.2100000000000002E-2</v>
      </c>
      <c r="K7273" s="259">
        <f t="shared" ref="K7273:K7284" si="2432">I7273*J7273/12</f>
        <v>50027.600161500006</v>
      </c>
      <c r="L7273" s="250">
        <f t="shared" si="2425"/>
        <v>0</v>
      </c>
      <c r="M7273" s="19" t="s">
        <v>1260</v>
      </c>
      <c r="O7273" s="32" t="str">
        <f t="shared" ref="O7273:O7284" si="2433">LEFT(A7273,4)</f>
        <v>G376</v>
      </c>
      <c r="P7273" s="318"/>
      <c r="T7273" s="19" t="s">
        <v>1260</v>
      </c>
    </row>
    <row r="7274" spans="1:20" outlineLevel="2" x14ac:dyDescent="0.25">
      <c r="A7274" t="s">
        <v>580</v>
      </c>
      <c r="B7274" t="str">
        <f t="shared" si="2430"/>
        <v>G3766 DST Mains, Trans, Everett-2</v>
      </c>
      <c r="C7274" s="32" t="s">
        <v>1245</v>
      </c>
      <c r="E7274" s="27">
        <v>43159</v>
      </c>
      <c r="F7274" s="249">
        <v>27164307.780000001</v>
      </c>
      <c r="G7274" s="67">
        <v>2.2100000000000002E-2</v>
      </c>
      <c r="H7274" s="250">
        <v>50027.600000000006</v>
      </c>
      <c r="I7274" s="249">
        <f t="shared" si="2431"/>
        <v>27164307.780000001</v>
      </c>
      <c r="J7274" s="67">
        <f t="shared" si="2412"/>
        <v>2.2100000000000002E-2</v>
      </c>
      <c r="K7274" s="259">
        <f t="shared" si="2432"/>
        <v>50027.600161500006</v>
      </c>
      <c r="L7274" s="250">
        <f t="shared" si="2425"/>
        <v>0</v>
      </c>
      <c r="M7274" s="19" t="s">
        <v>1260</v>
      </c>
      <c r="O7274" s="32" t="str">
        <f t="shared" si="2433"/>
        <v>G376</v>
      </c>
      <c r="P7274" s="318"/>
      <c r="T7274" s="19" t="s">
        <v>1260</v>
      </c>
    </row>
    <row r="7275" spans="1:20" outlineLevel="2" x14ac:dyDescent="0.25">
      <c r="A7275" t="s">
        <v>580</v>
      </c>
      <c r="B7275" t="str">
        <f t="shared" si="2430"/>
        <v>G3766 DST Mains, Trans, Everett-3</v>
      </c>
      <c r="C7275" s="32" t="s">
        <v>1245</v>
      </c>
      <c r="E7275" s="27">
        <v>43190</v>
      </c>
      <c r="F7275" s="249">
        <v>27164307.780000001</v>
      </c>
      <c r="G7275" s="67">
        <v>2.2100000000000002E-2</v>
      </c>
      <c r="H7275" s="250">
        <v>50027.600000000006</v>
      </c>
      <c r="I7275" s="249">
        <f t="shared" si="2431"/>
        <v>27164307.780000001</v>
      </c>
      <c r="J7275" s="67">
        <f t="shared" si="2412"/>
        <v>2.2100000000000002E-2</v>
      </c>
      <c r="K7275" s="259">
        <f t="shared" si="2432"/>
        <v>50027.600161500006</v>
      </c>
      <c r="L7275" s="250">
        <f t="shared" si="2425"/>
        <v>0</v>
      </c>
      <c r="M7275" s="19" t="s">
        <v>1260</v>
      </c>
      <c r="O7275" s="32" t="str">
        <f t="shared" si="2433"/>
        <v>G376</v>
      </c>
      <c r="P7275" s="318"/>
      <c r="T7275" s="19" t="s">
        <v>1260</v>
      </c>
    </row>
    <row r="7276" spans="1:20" outlineLevel="2" x14ac:dyDescent="0.25">
      <c r="A7276" t="s">
        <v>580</v>
      </c>
      <c r="B7276" t="str">
        <f t="shared" si="2430"/>
        <v>G3766 DST Mains, Trans, Everett-4</v>
      </c>
      <c r="C7276" s="32" t="s">
        <v>1245</v>
      </c>
      <c r="E7276" s="27">
        <v>43220</v>
      </c>
      <c r="F7276" s="249">
        <v>27164307.780000001</v>
      </c>
      <c r="G7276" s="67">
        <v>2.2100000000000002E-2</v>
      </c>
      <c r="H7276" s="250">
        <v>50027.600000000006</v>
      </c>
      <c r="I7276" s="249">
        <f t="shared" si="2431"/>
        <v>27164307.780000001</v>
      </c>
      <c r="J7276" s="67">
        <f t="shared" si="2412"/>
        <v>2.2100000000000002E-2</v>
      </c>
      <c r="K7276" s="259">
        <f t="shared" si="2432"/>
        <v>50027.600161500006</v>
      </c>
      <c r="L7276" s="250">
        <f t="shared" si="2425"/>
        <v>0</v>
      </c>
      <c r="M7276" s="19" t="s">
        <v>1260</v>
      </c>
      <c r="O7276" s="32" t="str">
        <f t="shared" si="2433"/>
        <v>G376</v>
      </c>
      <c r="P7276" s="318"/>
      <c r="T7276" s="19" t="s">
        <v>1260</v>
      </c>
    </row>
    <row r="7277" spans="1:20" outlineLevel="2" x14ac:dyDescent="0.25">
      <c r="A7277" t="s">
        <v>580</v>
      </c>
      <c r="B7277" t="str">
        <f t="shared" si="2430"/>
        <v>G3766 DST Mains, Trans, Everett-5</v>
      </c>
      <c r="C7277" s="32" t="s">
        <v>1245</v>
      </c>
      <c r="E7277" s="27">
        <v>43251</v>
      </c>
      <c r="F7277" s="249">
        <v>27164307.780000001</v>
      </c>
      <c r="G7277" s="67">
        <v>2.2100000000000002E-2</v>
      </c>
      <c r="H7277" s="250">
        <v>50027.600000000006</v>
      </c>
      <c r="I7277" s="249">
        <f t="shared" si="2431"/>
        <v>27164307.780000001</v>
      </c>
      <c r="J7277" s="67">
        <f t="shared" si="2412"/>
        <v>2.2100000000000002E-2</v>
      </c>
      <c r="K7277" s="259">
        <f t="shared" si="2432"/>
        <v>50027.600161500006</v>
      </c>
      <c r="L7277" s="250">
        <f t="shared" si="2425"/>
        <v>0</v>
      </c>
      <c r="M7277" s="19" t="s">
        <v>1260</v>
      </c>
      <c r="O7277" s="32" t="str">
        <f t="shared" si="2433"/>
        <v>G376</v>
      </c>
      <c r="P7277" s="318"/>
      <c r="T7277" s="19" t="s">
        <v>1260</v>
      </c>
    </row>
    <row r="7278" spans="1:20" outlineLevel="2" x14ac:dyDescent="0.25">
      <c r="A7278" t="s">
        <v>580</v>
      </c>
      <c r="B7278" t="str">
        <f t="shared" si="2430"/>
        <v>G3766 DST Mains, Trans, Everett-6</v>
      </c>
      <c r="C7278" s="32" t="s">
        <v>1245</v>
      </c>
      <c r="E7278" s="27">
        <v>43281</v>
      </c>
      <c r="F7278" s="249">
        <v>27164307.780000001</v>
      </c>
      <c r="G7278" s="67">
        <v>2.2100000000000002E-2</v>
      </c>
      <c r="H7278" s="250">
        <v>50027.600000000006</v>
      </c>
      <c r="I7278" s="249">
        <f t="shared" si="2431"/>
        <v>27164307.780000001</v>
      </c>
      <c r="J7278" s="67">
        <f t="shared" ref="J7278:J7341" si="2434">G7278</f>
        <v>2.2100000000000002E-2</v>
      </c>
      <c r="K7278" s="259">
        <f t="shared" si="2432"/>
        <v>50027.600161500006</v>
      </c>
      <c r="L7278" s="250">
        <f t="shared" si="2425"/>
        <v>0</v>
      </c>
      <c r="M7278" s="19" t="s">
        <v>1260</v>
      </c>
      <c r="O7278" s="32" t="str">
        <f t="shared" si="2433"/>
        <v>G376</v>
      </c>
      <c r="P7278" s="318"/>
      <c r="T7278" s="19" t="s">
        <v>1260</v>
      </c>
    </row>
    <row r="7279" spans="1:20" outlineLevel="2" x14ac:dyDescent="0.25">
      <c r="A7279" t="s">
        <v>580</v>
      </c>
      <c r="B7279" t="str">
        <f t="shared" si="2430"/>
        <v>G3766 DST Mains, Trans, Everett-7</v>
      </c>
      <c r="C7279" s="32" t="s">
        <v>1245</v>
      </c>
      <c r="E7279" s="27">
        <v>43312</v>
      </c>
      <c r="F7279" s="249">
        <v>27164307.780000001</v>
      </c>
      <c r="G7279" s="67">
        <v>2.2100000000000002E-2</v>
      </c>
      <c r="H7279" s="250">
        <v>50027.600000000006</v>
      </c>
      <c r="I7279" s="249">
        <f t="shared" si="2431"/>
        <v>27164307.780000001</v>
      </c>
      <c r="J7279" s="67">
        <f t="shared" si="2434"/>
        <v>2.2100000000000002E-2</v>
      </c>
      <c r="K7279" s="259">
        <f t="shared" si="2432"/>
        <v>50027.600161500006</v>
      </c>
      <c r="L7279" s="250">
        <f t="shared" si="2425"/>
        <v>0</v>
      </c>
      <c r="M7279" s="19" t="s">
        <v>1260</v>
      </c>
      <c r="O7279" s="32" t="str">
        <f t="shared" si="2433"/>
        <v>G376</v>
      </c>
      <c r="P7279" s="318"/>
      <c r="T7279" s="19" t="s">
        <v>1260</v>
      </c>
    </row>
    <row r="7280" spans="1:20" outlineLevel="2" x14ac:dyDescent="0.25">
      <c r="A7280" t="s">
        <v>580</v>
      </c>
      <c r="B7280" t="str">
        <f t="shared" si="2430"/>
        <v>G3766 DST Mains, Trans, Everett-8</v>
      </c>
      <c r="C7280" s="32" t="s">
        <v>1245</v>
      </c>
      <c r="E7280" s="27">
        <v>43343</v>
      </c>
      <c r="F7280" s="249">
        <v>27164307.780000001</v>
      </c>
      <c r="G7280" s="67">
        <v>2.2100000000000002E-2</v>
      </c>
      <c r="H7280" s="250">
        <v>50027.600000000006</v>
      </c>
      <c r="I7280" s="249">
        <f t="shared" si="2431"/>
        <v>27164307.780000001</v>
      </c>
      <c r="J7280" s="67">
        <f t="shared" si="2434"/>
        <v>2.2100000000000002E-2</v>
      </c>
      <c r="K7280" s="259">
        <f t="shared" si="2432"/>
        <v>50027.600161500006</v>
      </c>
      <c r="L7280" s="250">
        <f t="shared" si="2425"/>
        <v>0</v>
      </c>
      <c r="M7280" s="19" t="s">
        <v>1260</v>
      </c>
      <c r="O7280" s="32" t="str">
        <f t="shared" si="2433"/>
        <v>G376</v>
      </c>
      <c r="P7280" s="318"/>
      <c r="T7280" s="19" t="s">
        <v>1260</v>
      </c>
    </row>
    <row r="7281" spans="1:20" outlineLevel="2" x14ac:dyDescent="0.25">
      <c r="A7281" t="s">
        <v>580</v>
      </c>
      <c r="B7281" t="str">
        <f t="shared" si="2430"/>
        <v>G3766 DST Mains, Trans, Everett-9</v>
      </c>
      <c r="C7281" s="32" t="s">
        <v>1245</v>
      </c>
      <c r="E7281" s="27">
        <v>43373</v>
      </c>
      <c r="F7281" s="249">
        <v>27164307.780000001</v>
      </c>
      <c r="G7281" s="67">
        <v>2.2100000000000002E-2</v>
      </c>
      <c r="H7281" s="250">
        <v>50027.600000000006</v>
      </c>
      <c r="I7281" s="249">
        <f t="shared" si="2431"/>
        <v>27164307.780000001</v>
      </c>
      <c r="J7281" s="67">
        <f t="shared" si="2434"/>
        <v>2.2100000000000002E-2</v>
      </c>
      <c r="K7281" s="259">
        <f t="shared" si="2432"/>
        <v>50027.600161500006</v>
      </c>
      <c r="L7281" s="250">
        <f t="shared" si="2425"/>
        <v>0</v>
      </c>
      <c r="M7281" s="19" t="s">
        <v>1260</v>
      </c>
      <c r="O7281" s="32" t="str">
        <f t="shared" si="2433"/>
        <v>G376</v>
      </c>
      <c r="P7281" s="318"/>
      <c r="T7281" s="19" t="s">
        <v>1260</v>
      </c>
    </row>
    <row r="7282" spans="1:20" outlineLevel="2" x14ac:dyDescent="0.25">
      <c r="A7282" t="s">
        <v>580</v>
      </c>
      <c r="B7282" t="str">
        <f t="shared" si="2430"/>
        <v>G3766 DST Mains, Trans, Everett-10</v>
      </c>
      <c r="C7282" s="32" t="s">
        <v>1245</v>
      </c>
      <c r="E7282" s="27">
        <v>43404</v>
      </c>
      <c r="F7282" s="249">
        <v>27164307.780000001</v>
      </c>
      <c r="G7282" s="67">
        <v>2.2100000000000002E-2</v>
      </c>
      <c r="H7282" s="250">
        <v>50027.600000000006</v>
      </c>
      <c r="I7282" s="249">
        <f t="shared" si="2431"/>
        <v>27164307.780000001</v>
      </c>
      <c r="J7282" s="67">
        <f t="shared" si="2434"/>
        <v>2.2100000000000002E-2</v>
      </c>
      <c r="K7282" s="259">
        <f t="shared" si="2432"/>
        <v>50027.600161500006</v>
      </c>
      <c r="L7282" s="250">
        <f t="shared" si="2425"/>
        <v>0</v>
      </c>
      <c r="M7282" s="19" t="s">
        <v>1260</v>
      </c>
      <c r="O7282" s="32" t="str">
        <f t="shared" si="2433"/>
        <v>G376</v>
      </c>
      <c r="P7282" s="318"/>
      <c r="T7282" s="19" t="s">
        <v>1260</v>
      </c>
    </row>
    <row r="7283" spans="1:20" outlineLevel="2" x14ac:dyDescent="0.25">
      <c r="A7283" t="s">
        <v>580</v>
      </c>
      <c r="B7283" t="str">
        <f t="shared" si="2430"/>
        <v>G3766 DST Mains, Trans, Everett-11</v>
      </c>
      <c r="C7283" s="32" t="s">
        <v>1245</v>
      </c>
      <c r="E7283" s="27">
        <v>43434</v>
      </c>
      <c r="F7283" s="249">
        <v>27164307.780000001</v>
      </c>
      <c r="G7283" s="67">
        <v>2.2100000000000002E-2</v>
      </c>
      <c r="H7283" s="250">
        <v>50027.600000000006</v>
      </c>
      <c r="I7283" s="249">
        <f t="shared" si="2431"/>
        <v>27164307.780000001</v>
      </c>
      <c r="J7283" s="67">
        <f t="shared" si="2434"/>
        <v>2.2100000000000002E-2</v>
      </c>
      <c r="K7283" s="259">
        <f t="shared" si="2432"/>
        <v>50027.600161500006</v>
      </c>
      <c r="L7283" s="250">
        <f t="shared" si="2425"/>
        <v>0</v>
      </c>
      <c r="M7283" s="19" t="s">
        <v>1260</v>
      </c>
      <c r="O7283" s="32" t="str">
        <f t="shared" si="2433"/>
        <v>G376</v>
      </c>
      <c r="P7283" s="318"/>
      <c r="T7283" s="19" t="s">
        <v>1260</v>
      </c>
    </row>
    <row r="7284" spans="1:20" outlineLevel="2" x14ac:dyDescent="0.25">
      <c r="A7284" t="s">
        <v>580</v>
      </c>
      <c r="B7284" t="str">
        <f t="shared" si="2430"/>
        <v>G3766 DST Mains, Trans, Everett-12</v>
      </c>
      <c r="C7284" s="32" t="s">
        <v>1245</v>
      </c>
      <c r="E7284" s="27">
        <v>43465</v>
      </c>
      <c r="F7284" s="249">
        <v>27164307.780000001</v>
      </c>
      <c r="G7284" s="67">
        <v>2.2100000000000002E-2</v>
      </c>
      <c r="H7284" s="250">
        <v>50027.600000000006</v>
      </c>
      <c r="I7284" s="249">
        <f t="shared" si="2431"/>
        <v>27164307.780000001</v>
      </c>
      <c r="J7284" s="67">
        <f t="shared" si="2434"/>
        <v>2.2100000000000002E-2</v>
      </c>
      <c r="K7284" s="259">
        <f t="shared" si="2432"/>
        <v>50027.600161500006</v>
      </c>
      <c r="L7284" s="250">
        <f t="shared" si="2425"/>
        <v>0</v>
      </c>
      <c r="M7284" s="19" t="s">
        <v>1260</v>
      </c>
      <c r="O7284" s="32" t="str">
        <f t="shared" si="2433"/>
        <v>G376</v>
      </c>
      <c r="P7284" s="318"/>
      <c r="T7284" s="19" t="s">
        <v>1260</v>
      </c>
    </row>
    <row r="7285" spans="1:20" s="19" customFormat="1" ht="15.75" outlineLevel="1" thickBot="1" x14ac:dyDescent="0.3">
      <c r="A7285" s="28" t="s">
        <v>1183</v>
      </c>
      <c r="C7285" s="20" t="s">
        <v>1243</v>
      </c>
      <c r="E7285" s="104" t="s">
        <v>1266</v>
      </c>
      <c r="F7285" s="29"/>
      <c r="G7285" s="30"/>
      <c r="H7285" s="41">
        <f>SUBTOTAL(9,H7273:H7284)</f>
        <v>600331.19999999995</v>
      </c>
      <c r="I7285" s="29"/>
      <c r="J7285" s="30">
        <f t="shared" si="2434"/>
        <v>0</v>
      </c>
      <c r="K7285" s="41">
        <f>SUBTOTAL(9,K7273:K7284)</f>
        <v>600331.20193800004</v>
      </c>
      <c r="L7285" s="41">
        <f t="shared" si="2425"/>
        <v>0</v>
      </c>
      <c r="O7285" s="32" t="str">
        <f>LEFT(A7285,5)</f>
        <v>G3766</v>
      </c>
      <c r="P7285" s="318">
        <f>-L7285/2</f>
        <v>0</v>
      </c>
    </row>
    <row r="7286" spans="1:20" ht="15.75" outlineLevel="2" thickTop="1" x14ac:dyDescent="0.25">
      <c r="A7286" t="s">
        <v>581</v>
      </c>
      <c r="B7286" t="str">
        <f t="shared" ref="B7286:B7297" si="2435">CONCATENATE(A7286,"-",MONTH(E7286))</f>
        <v>G3780 DST Measuring &amp; Reg Station-1</v>
      </c>
      <c r="C7286" s="32" t="s">
        <v>1245</v>
      </c>
      <c r="E7286" s="27">
        <v>43131</v>
      </c>
      <c r="F7286" s="249">
        <v>96321431.219999999</v>
      </c>
      <c r="G7286" s="67">
        <v>4.1300000000000003E-2</v>
      </c>
      <c r="H7286" s="250">
        <v>331506.26</v>
      </c>
      <c r="I7286" s="249">
        <f t="shared" ref="I7286:I7297" si="2436">VLOOKUP(CONCATENATE(A7286,"-12"),$B$6:$F$7816,5,FALSE)</f>
        <v>101785263.03</v>
      </c>
      <c r="J7286" s="67">
        <f t="shared" si="2434"/>
        <v>4.1300000000000003E-2</v>
      </c>
      <c r="K7286" s="259">
        <f t="shared" ref="K7286:K7297" si="2437">I7286*J7286/12</f>
        <v>350310.94692825008</v>
      </c>
      <c r="L7286" s="250">
        <f t="shared" si="2425"/>
        <v>18804.689999999999</v>
      </c>
      <c r="M7286" s="19" t="s">
        <v>1260</v>
      </c>
      <c r="O7286" s="32" t="str">
        <f t="shared" ref="O7286:O7297" si="2438">LEFT(A7286,4)</f>
        <v>G378</v>
      </c>
      <c r="P7286" s="318"/>
      <c r="T7286" s="19" t="s">
        <v>1260</v>
      </c>
    </row>
    <row r="7287" spans="1:20" outlineLevel="2" x14ac:dyDescent="0.25">
      <c r="A7287" t="s">
        <v>581</v>
      </c>
      <c r="B7287" t="str">
        <f t="shared" si="2435"/>
        <v>G3780 DST Measuring &amp; Reg Station-2</v>
      </c>
      <c r="C7287" s="32" t="s">
        <v>1245</v>
      </c>
      <c r="E7287" s="27">
        <v>43159</v>
      </c>
      <c r="F7287" s="249">
        <v>96652788.510000005</v>
      </c>
      <c r="G7287" s="67">
        <v>4.1300000000000003E-2</v>
      </c>
      <c r="H7287" s="250">
        <v>332646.68</v>
      </c>
      <c r="I7287" s="249">
        <f t="shared" si="2436"/>
        <v>101785263.03</v>
      </c>
      <c r="J7287" s="67">
        <f t="shared" si="2434"/>
        <v>4.1300000000000003E-2</v>
      </c>
      <c r="K7287" s="259">
        <f t="shared" si="2437"/>
        <v>350310.94692825008</v>
      </c>
      <c r="L7287" s="250">
        <f t="shared" si="2425"/>
        <v>17664.27</v>
      </c>
      <c r="M7287" s="19" t="s">
        <v>1260</v>
      </c>
      <c r="O7287" s="32" t="str">
        <f t="shared" si="2438"/>
        <v>G378</v>
      </c>
      <c r="P7287" s="318"/>
      <c r="T7287" s="19" t="s">
        <v>1260</v>
      </c>
    </row>
    <row r="7288" spans="1:20" outlineLevel="2" x14ac:dyDescent="0.25">
      <c r="A7288" t="s">
        <v>581</v>
      </c>
      <c r="B7288" t="str">
        <f t="shared" si="2435"/>
        <v>G3780 DST Measuring &amp; Reg Station-3</v>
      </c>
      <c r="C7288" s="32" t="s">
        <v>1245</v>
      </c>
      <c r="E7288" s="27">
        <v>43190</v>
      </c>
      <c r="F7288" s="249">
        <v>96726033.409999996</v>
      </c>
      <c r="G7288" s="67">
        <v>4.1300000000000003E-2</v>
      </c>
      <c r="H7288" s="250">
        <v>332898.77</v>
      </c>
      <c r="I7288" s="249">
        <f t="shared" si="2436"/>
        <v>101785263.03</v>
      </c>
      <c r="J7288" s="67">
        <f t="shared" si="2434"/>
        <v>4.1300000000000003E-2</v>
      </c>
      <c r="K7288" s="259">
        <f t="shared" si="2437"/>
        <v>350310.94692825008</v>
      </c>
      <c r="L7288" s="250">
        <f t="shared" si="2425"/>
        <v>17412.18</v>
      </c>
      <c r="M7288" s="19" t="s">
        <v>1260</v>
      </c>
      <c r="O7288" s="32" t="str">
        <f t="shared" si="2438"/>
        <v>G378</v>
      </c>
      <c r="P7288" s="318"/>
      <c r="T7288" s="19" t="s">
        <v>1260</v>
      </c>
    </row>
    <row r="7289" spans="1:20" outlineLevel="2" x14ac:dyDescent="0.25">
      <c r="A7289" t="s">
        <v>581</v>
      </c>
      <c r="B7289" t="str">
        <f t="shared" si="2435"/>
        <v>G3780 DST Measuring &amp; Reg Station-4</v>
      </c>
      <c r="C7289" s="32" t="s">
        <v>1245</v>
      </c>
      <c r="E7289" s="27">
        <v>43220</v>
      </c>
      <c r="F7289" s="249">
        <v>96955244.200000003</v>
      </c>
      <c r="G7289" s="67">
        <v>4.1300000000000003E-2</v>
      </c>
      <c r="H7289" s="250">
        <v>333687.63</v>
      </c>
      <c r="I7289" s="249">
        <f t="shared" si="2436"/>
        <v>101785263.03</v>
      </c>
      <c r="J7289" s="67">
        <f t="shared" si="2434"/>
        <v>4.1300000000000003E-2</v>
      </c>
      <c r="K7289" s="259">
        <f t="shared" si="2437"/>
        <v>350310.94692825008</v>
      </c>
      <c r="L7289" s="250">
        <f t="shared" si="2425"/>
        <v>16623.32</v>
      </c>
      <c r="M7289" s="19" t="s">
        <v>1260</v>
      </c>
      <c r="O7289" s="32" t="str">
        <f t="shared" si="2438"/>
        <v>G378</v>
      </c>
      <c r="P7289" s="318"/>
      <c r="T7289" s="19" t="s">
        <v>1260</v>
      </c>
    </row>
    <row r="7290" spans="1:20" outlineLevel="2" x14ac:dyDescent="0.25">
      <c r="A7290" t="s">
        <v>581</v>
      </c>
      <c r="B7290" t="str">
        <f t="shared" si="2435"/>
        <v>G3780 DST Measuring &amp; Reg Station-5</v>
      </c>
      <c r="C7290" s="32" t="s">
        <v>1245</v>
      </c>
      <c r="E7290" s="27">
        <v>43251</v>
      </c>
      <c r="F7290" s="249">
        <v>97173559.560000002</v>
      </c>
      <c r="G7290" s="67">
        <v>4.1300000000000003E-2</v>
      </c>
      <c r="H7290" s="250">
        <v>334439</v>
      </c>
      <c r="I7290" s="249">
        <f t="shared" si="2436"/>
        <v>101785263.03</v>
      </c>
      <c r="J7290" s="67">
        <f t="shared" si="2434"/>
        <v>4.1300000000000003E-2</v>
      </c>
      <c r="K7290" s="259">
        <f t="shared" si="2437"/>
        <v>350310.94692825008</v>
      </c>
      <c r="L7290" s="250">
        <f t="shared" si="2425"/>
        <v>15871.95</v>
      </c>
      <c r="M7290" s="19" t="s">
        <v>1260</v>
      </c>
      <c r="O7290" s="32" t="str">
        <f t="shared" si="2438"/>
        <v>G378</v>
      </c>
      <c r="P7290" s="318"/>
      <c r="T7290" s="19" t="s">
        <v>1260</v>
      </c>
    </row>
    <row r="7291" spans="1:20" outlineLevel="2" x14ac:dyDescent="0.25">
      <c r="A7291" t="s">
        <v>581</v>
      </c>
      <c r="B7291" t="str">
        <f t="shared" si="2435"/>
        <v>G3780 DST Measuring &amp; Reg Station-6</v>
      </c>
      <c r="C7291" s="32" t="s">
        <v>1245</v>
      </c>
      <c r="E7291" s="27">
        <v>43281</v>
      </c>
      <c r="F7291" s="249">
        <v>97371674.480000004</v>
      </c>
      <c r="G7291" s="67">
        <v>4.1300000000000003E-2</v>
      </c>
      <c r="H7291" s="250">
        <v>335120.84999999998</v>
      </c>
      <c r="I7291" s="249">
        <f t="shared" si="2436"/>
        <v>101785263.03</v>
      </c>
      <c r="J7291" s="67">
        <f t="shared" si="2434"/>
        <v>4.1300000000000003E-2</v>
      </c>
      <c r="K7291" s="259">
        <f t="shared" si="2437"/>
        <v>350310.94692825008</v>
      </c>
      <c r="L7291" s="250">
        <f t="shared" si="2425"/>
        <v>15190.1</v>
      </c>
      <c r="M7291" s="19" t="s">
        <v>1260</v>
      </c>
      <c r="O7291" s="32" t="str">
        <f t="shared" si="2438"/>
        <v>G378</v>
      </c>
      <c r="P7291" s="318"/>
      <c r="T7291" s="19" t="s">
        <v>1260</v>
      </c>
    </row>
    <row r="7292" spans="1:20" outlineLevel="2" x14ac:dyDescent="0.25">
      <c r="A7292" t="s">
        <v>581</v>
      </c>
      <c r="B7292" t="str">
        <f t="shared" si="2435"/>
        <v>G3780 DST Measuring &amp; Reg Station-7</v>
      </c>
      <c r="C7292" s="32" t="s">
        <v>1245</v>
      </c>
      <c r="E7292" s="27">
        <v>43312</v>
      </c>
      <c r="F7292" s="249">
        <v>97698715.859999999</v>
      </c>
      <c r="G7292" s="67">
        <v>4.1300000000000003E-2</v>
      </c>
      <c r="H7292" s="250">
        <v>336246.42</v>
      </c>
      <c r="I7292" s="249">
        <f t="shared" si="2436"/>
        <v>101785263.03</v>
      </c>
      <c r="J7292" s="67">
        <f t="shared" si="2434"/>
        <v>4.1300000000000003E-2</v>
      </c>
      <c r="K7292" s="259">
        <f t="shared" si="2437"/>
        <v>350310.94692825008</v>
      </c>
      <c r="L7292" s="250">
        <f t="shared" si="2425"/>
        <v>14064.53</v>
      </c>
      <c r="M7292" s="19" t="s">
        <v>1260</v>
      </c>
      <c r="O7292" s="32" t="str">
        <f t="shared" si="2438"/>
        <v>G378</v>
      </c>
      <c r="P7292" s="318"/>
      <c r="T7292" s="19" t="s">
        <v>1260</v>
      </c>
    </row>
    <row r="7293" spans="1:20" outlineLevel="2" x14ac:dyDescent="0.25">
      <c r="A7293" t="s">
        <v>581</v>
      </c>
      <c r="B7293" t="str">
        <f t="shared" si="2435"/>
        <v>G3780 DST Measuring &amp; Reg Station-8</v>
      </c>
      <c r="C7293" s="32" t="s">
        <v>1245</v>
      </c>
      <c r="E7293" s="27">
        <v>43343</v>
      </c>
      <c r="F7293" s="249">
        <v>98445382.950000003</v>
      </c>
      <c r="G7293" s="67">
        <v>4.1300000000000003E-2</v>
      </c>
      <c r="H7293" s="250">
        <v>338816.2</v>
      </c>
      <c r="I7293" s="249">
        <f t="shared" si="2436"/>
        <v>101785263.03</v>
      </c>
      <c r="J7293" s="67">
        <f t="shared" si="2434"/>
        <v>4.1300000000000003E-2</v>
      </c>
      <c r="K7293" s="259">
        <f t="shared" si="2437"/>
        <v>350310.94692825008</v>
      </c>
      <c r="L7293" s="250">
        <f t="shared" si="2425"/>
        <v>11494.75</v>
      </c>
      <c r="M7293" s="19" t="s">
        <v>1260</v>
      </c>
      <c r="O7293" s="32" t="str">
        <f t="shared" si="2438"/>
        <v>G378</v>
      </c>
      <c r="P7293" s="318"/>
      <c r="T7293" s="19" t="s">
        <v>1260</v>
      </c>
    </row>
    <row r="7294" spans="1:20" outlineLevel="2" x14ac:dyDescent="0.25">
      <c r="A7294" t="s">
        <v>581</v>
      </c>
      <c r="B7294" t="str">
        <f t="shared" si="2435"/>
        <v>G3780 DST Measuring &amp; Reg Station-9</v>
      </c>
      <c r="C7294" s="32" t="s">
        <v>1245</v>
      </c>
      <c r="E7294" s="27">
        <v>43373</v>
      </c>
      <c r="F7294" s="249">
        <v>99293073.370000005</v>
      </c>
      <c r="G7294" s="67">
        <v>4.1300000000000003E-2</v>
      </c>
      <c r="H7294" s="250">
        <v>341733.66</v>
      </c>
      <c r="I7294" s="249">
        <f t="shared" si="2436"/>
        <v>101785263.03</v>
      </c>
      <c r="J7294" s="67">
        <f t="shared" si="2434"/>
        <v>4.1300000000000003E-2</v>
      </c>
      <c r="K7294" s="259">
        <f t="shared" si="2437"/>
        <v>350310.94692825008</v>
      </c>
      <c r="L7294" s="250">
        <f t="shared" si="2425"/>
        <v>8577.2900000000009</v>
      </c>
      <c r="M7294" s="19" t="s">
        <v>1260</v>
      </c>
      <c r="O7294" s="32" t="str">
        <f t="shared" si="2438"/>
        <v>G378</v>
      </c>
      <c r="P7294" s="318"/>
      <c r="T7294" s="19" t="s">
        <v>1260</v>
      </c>
    </row>
    <row r="7295" spans="1:20" outlineLevel="2" x14ac:dyDescent="0.25">
      <c r="A7295" t="s">
        <v>581</v>
      </c>
      <c r="B7295" t="str">
        <f t="shared" si="2435"/>
        <v>G3780 DST Measuring &amp; Reg Station-10</v>
      </c>
      <c r="C7295" s="32" t="s">
        <v>1245</v>
      </c>
      <c r="E7295" s="27">
        <v>43404</v>
      </c>
      <c r="F7295" s="249">
        <v>100165057.55</v>
      </c>
      <c r="G7295" s="67">
        <v>4.1300000000000003E-2</v>
      </c>
      <c r="H7295" s="250">
        <v>344734.74</v>
      </c>
      <c r="I7295" s="249">
        <f t="shared" si="2436"/>
        <v>101785263.03</v>
      </c>
      <c r="J7295" s="67">
        <f t="shared" si="2434"/>
        <v>4.1300000000000003E-2</v>
      </c>
      <c r="K7295" s="259">
        <f t="shared" si="2437"/>
        <v>350310.94692825008</v>
      </c>
      <c r="L7295" s="250">
        <f t="shared" si="2425"/>
        <v>5576.21</v>
      </c>
      <c r="M7295" s="19" t="s">
        <v>1260</v>
      </c>
      <c r="O7295" s="32" t="str">
        <f t="shared" si="2438"/>
        <v>G378</v>
      </c>
      <c r="P7295" s="318"/>
      <c r="T7295" s="19" t="s">
        <v>1260</v>
      </c>
    </row>
    <row r="7296" spans="1:20" outlineLevel="2" x14ac:dyDescent="0.25">
      <c r="A7296" t="s">
        <v>581</v>
      </c>
      <c r="B7296" t="str">
        <f t="shared" si="2435"/>
        <v>G3780 DST Measuring &amp; Reg Station-11</v>
      </c>
      <c r="C7296" s="32" t="s">
        <v>1245</v>
      </c>
      <c r="E7296" s="27">
        <v>43434</v>
      </c>
      <c r="F7296" s="249">
        <v>100998868.79000001</v>
      </c>
      <c r="G7296" s="67">
        <v>4.1300000000000003E-2</v>
      </c>
      <c r="H7296" s="250">
        <v>347604.44</v>
      </c>
      <c r="I7296" s="249">
        <f t="shared" si="2436"/>
        <v>101785263.03</v>
      </c>
      <c r="J7296" s="67">
        <f t="shared" si="2434"/>
        <v>4.1300000000000003E-2</v>
      </c>
      <c r="K7296" s="259">
        <f t="shared" si="2437"/>
        <v>350310.94692825008</v>
      </c>
      <c r="L7296" s="250">
        <f t="shared" si="2425"/>
        <v>2706.51</v>
      </c>
      <c r="M7296" s="19" t="s">
        <v>1260</v>
      </c>
      <c r="O7296" s="32" t="str">
        <f t="shared" si="2438"/>
        <v>G378</v>
      </c>
      <c r="P7296" s="318"/>
      <c r="T7296" s="19" t="s">
        <v>1260</v>
      </c>
    </row>
    <row r="7297" spans="1:20" outlineLevel="2" x14ac:dyDescent="0.25">
      <c r="A7297" t="s">
        <v>581</v>
      </c>
      <c r="B7297" t="str">
        <f t="shared" si="2435"/>
        <v>G3780 DST Measuring &amp; Reg Station-12</v>
      </c>
      <c r="C7297" s="32" t="s">
        <v>1245</v>
      </c>
      <c r="E7297" s="27">
        <v>43465</v>
      </c>
      <c r="F7297" s="249">
        <v>101785263.03</v>
      </c>
      <c r="G7297" s="67">
        <v>4.1300000000000003E-2</v>
      </c>
      <c r="H7297" s="250">
        <v>350310.94</v>
      </c>
      <c r="I7297" s="249">
        <f t="shared" si="2436"/>
        <v>101785263.03</v>
      </c>
      <c r="J7297" s="67">
        <f t="shared" si="2434"/>
        <v>4.1300000000000003E-2</v>
      </c>
      <c r="K7297" s="259">
        <f t="shared" si="2437"/>
        <v>350310.94692825008</v>
      </c>
      <c r="L7297" s="250">
        <f t="shared" si="2425"/>
        <v>0.01</v>
      </c>
      <c r="M7297" s="19" t="s">
        <v>1260</v>
      </c>
      <c r="O7297" s="32" t="str">
        <f t="shared" si="2438"/>
        <v>G378</v>
      </c>
      <c r="P7297" s="318"/>
      <c r="T7297" s="19" t="s">
        <v>1260</v>
      </c>
    </row>
    <row r="7298" spans="1:20" s="19" customFormat="1" ht="15.75" outlineLevel="1" thickBot="1" x14ac:dyDescent="0.3">
      <c r="A7298" s="28" t="s">
        <v>1184</v>
      </c>
      <c r="C7298" s="20" t="s">
        <v>1243</v>
      </c>
      <c r="E7298" s="104" t="s">
        <v>1266</v>
      </c>
      <c r="F7298" s="29"/>
      <c r="G7298" s="30"/>
      <c r="H7298" s="41">
        <f>SUBTOTAL(9,H7286:H7297)</f>
        <v>4059745.59</v>
      </c>
      <c r="I7298" s="29"/>
      <c r="J7298" s="30">
        <f t="shared" si="2434"/>
        <v>0</v>
      </c>
      <c r="K7298" s="41">
        <f>SUBTOTAL(9,K7286:K7297)</f>
        <v>4203731.3631390007</v>
      </c>
      <c r="L7298" s="41">
        <f t="shared" si="2425"/>
        <v>143985.76999999999</v>
      </c>
      <c r="O7298" s="32" t="str">
        <f>LEFT(A7298,5)</f>
        <v>G3780</v>
      </c>
      <c r="P7298" s="318">
        <f>-L7298/2</f>
        <v>-71992.884999999995</v>
      </c>
    </row>
    <row r="7299" spans="1:20" ht="15.75" outlineLevel="2" thickTop="1" x14ac:dyDescent="0.25">
      <c r="A7299" t="s">
        <v>582</v>
      </c>
      <c r="B7299" t="str">
        <f t="shared" ref="B7299:B7310" si="2439">CONCATENATE(A7299,"-",MONTH(E7299))</f>
        <v>G3781 DST Measuring &amp; Reg Sta, Tran-1</v>
      </c>
      <c r="C7299" s="32" t="s">
        <v>1245</v>
      </c>
      <c r="E7299" s="27">
        <v>43131</v>
      </c>
      <c r="F7299" s="249">
        <v>24807187.93</v>
      </c>
      <c r="G7299" s="67">
        <v>4.1300000000000003E-2</v>
      </c>
      <c r="H7299" s="250">
        <v>85378.07</v>
      </c>
      <c r="I7299" s="249">
        <f t="shared" ref="I7299:I7310" si="2440">VLOOKUP(CONCATENATE(A7299,"-12"),$B$6:$F$7816,5,FALSE)</f>
        <v>24797648.870000001</v>
      </c>
      <c r="J7299" s="67">
        <f t="shared" si="2434"/>
        <v>4.1300000000000003E-2</v>
      </c>
      <c r="K7299" s="259">
        <f t="shared" ref="K7299:K7310" si="2441">I7299*J7299/12</f>
        <v>85345.241527583348</v>
      </c>
      <c r="L7299" s="250">
        <f t="shared" si="2425"/>
        <v>-32.83</v>
      </c>
      <c r="M7299" s="19" t="s">
        <v>1260</v>
      </c>
      <c r="O7299" s="32" t="str">
        <f t="shared" ref="O7299:O7310" si="2442">LEFT(A7299,4)</f>
        <v>G378</v>
      </c>
      <c r="P7299" s="318"/>
      <c r="T7299" s="19" t="s">
        <v>1260</v>
      </c>
    </row>
    <row r="7300" spans="1:20" outlineLevel="2" x14ac:dyDescent="0.25">
      <c r="A7300" t="s">
        <v>582</v>
      </c>
      <c r="B7300" t="str">
        <f t="shared" si="2439"/>
        <v>G3781 DST Measuring &amp; Reg Sta, Tran-2</v>
      </c>
      <c r="C7300" s="32" t="s">
        <v>1245</v>
      </c>
      <c r="E7300" s="27">
        <v>43159</v>
      </c>
      <c r="F7300" s="249">
        <v>24807187.93</v>
      </c>
      <c r="G7300" s="67">
        <v>4.1300000000000003E-2</v>
      </c>
      <c r="H7300" s="250">
        <v>85378.07</v>
      </c>
      <c r="I7300" s="249">
        <f t="shared" si="2440"/>
        <v>24797648.870000001</v>
      </c>
      <c r="J7300" s="67">
        <f t="shared" si="2434"/>
        <v>4.1300000000000003E-2</v>
      </c>
      <c r="K7300" s="259">
        <f t="shared" si="2441"/>
        <v>85345.241527583348</v>
      </c>
      <c r="L7300" s="250">
        <f t="shared" si="2425"/>
        <v>-32.83</v>
      </c>
      <c r="M7300" s="19" t="s">
        <v>1260</v>
      </c>
      <c r="O7300" s="32" t="str">
        <f t="shared" si="2442"/>
        <v>G378</v>
      </c>
      <c r="P7300" s="318"/>
      <c r="T7300" s="19" t="s">
        <v>1260</v>
      </c>
    </row>
    <row r="7301" spans="1:20" outlineLevel="2" x14ac:dyDescent="0.25">
      <c r="A7301" t="s">
        <v>582</v>
      </c>
      <c r="B7301" t="str">
        <f t="shared" si="2439"/>
        <v>G3781 DST Measuring &amp; Reg Sta, Tran-3</v>
      </c>
      <c r="C7301" s="32" t="s">
        <v>1245</v>
      </c>
      <c r="E7301" s="27">
        <v>43190</v>
      </c>
      <c r="F7301" s="249">
        <v>24807187.93</v>
      </c>
      <c r="G7301" s="67">
        <v>4.1300000000000003E-2</v>
      </c>
      <c r="H7301" s="250">
        <v>85378.07</v>
      </c>
      <c r="I7301" s="249">
        <f t="shared" si="2440"/>
        <v>24797648.870000001</v>
      </c>
      <c r="J7301" s="67">
        <f t="shared" si="2434"/>
        <v>4.1300000000000003E-2</v>
      </c>
      <c r="K7301" s="259">
        <f t="shared" si="2441"/>
        <v>85345.241527583348</v>
      </c>
      <c r="L7301" s="250">
        <f t="shared" si="2425"/>
        <v>-32.83</v>
      </c>
      <c r="M7301" s="19" t="s">
        <v>1260</v>
      </c>
      <c r="O7301" s="32" t="str">
        <f t="shared" si="2442"/>
        <v>G378</v>
      </c>
      <c r="P7301" s="318"/>
      <c r="T7301" s="19" t="s">
        <v>1260</v>
      </c>
    </row>
    <row r="7302" spans="1:20" outlineLevel="2" x14ac:dyDescent="0.25">
      <c r="A7302" t="s">
        <v>582</v>
      </c>
      <c r="B7302" t="str">
        <f t="shared" si="2439"/>
        <v>G3781 DST Measuring &amp; Reg Sta, Tran-4</v>
      </c>
      <c r="C7302" s="32" t="s">
        <v>1245</v>
      </c>
      <c r="E7302" s="27">
        <v>43220</v>
      </c>
      <c r="F7302" s="249">
        <v>24807187.93</v>
      </c>
      <c r="G7302" s="67">
        <v>4.1300000000000003E-2</v>
      </c>
      <c r="H7302" s="250">
        <v>85378.07</v>
      </c>
      <c r="I7302" s="249">
        <f t="shared" si="2440"/>
        <v>24797648.870000001</v>
      </c>
      <c r="J7302" s="67">
        <f t="shared" si="2434"/>
        <v>4.1300000000000003E-2</v>
      </c>
      <c r="K7302" s="259">
        <f t="shared" si="2441"/>
        <v>85345.241527583348</v>
      </c>
      <c r="L7302" s="250">
        <f t="shared" si="2425"/>
        <v>-32.83</v>
      </c>
      <c r="M7302" s="19" t="s">
        <v>1260</v>
      </c>
      <c r="O7302" s="32" t="str">
        <f t="shared" si="2442"/>
        <v>G378</v>
      </c>
      <c r="P7302" s="318"/>
      <c r="T7302" s="19" t="s">
        <v>1260</v>
      </c>
    </row>
    <row r="7303" spans="1:20" outlineLevel="2" x14ac:dyDescent="0.25">
      <c r="A7303" t="s">
        <v>582</v>
      </c>
      <c r="B7303" t="str">
        <f t="shared" si="2439"/>
        <v>G3781 DST Measuring &amp; Reg Sta, Tran-5</v>
      </c>
      <c r="C7303" s="32" t="s">
        <v>1245</v>
      </c>
      <c r="E7303" s="27">
        <v>43251</v>
      </c>
      <c r="F7303" s="249">
        <v>24807187.93</v>
      </c>
      <c r="G7303" s="67">
        <v>4.1300000000000003E-2</v>
      </c>
      <c r="H7303" s="250">
        <v>85378.07</v>
      </c>
      <c r="I7303" s="249">
        <f t="shared" si="2440"/>
        <v>24797648.870000001</v>
      </c>
      <c r="J7303" s="67">
        <f t="shared" si="2434"/>
        <v>4.1300000000000003E-2</v>
      </c>
      <c r="K7303" s="259">
        <f t="shared" si="2441"/>
        <v>85345.241527583348</v>
      </c>
      <c r="L7303" s="250">
        <f t="shared" si="2425"/>
        <v>-32.83</v>
      </c>
      <c r="M7303" s="19" t="s">
        <v>1260</v>
      </c>
      <c r="O7303" s="32" t="str">
        <f t="shared" si="2442"/>
        <v>G378</v>
      </c>
      <c r="P7303" s="318"/>
      <c r="T7303" s="19" t="s">
        <v>1260</v>
      </c>
    </row>
    <row r="7304" spans="1:20" outlineLevel="2" x14ac:dyDescent="0.25">
      <c r="A7304" t="s">
        <v>582</v>
      </c>
      <c r="B7304" t="str">
        <f t="shared" si="2439"/>
        <v>G3781 DST Measuring &amp; Reg Sta, Tran-6</v>
      </c>
      <c r="C7304" s="32" t="s">
        <v>1245</v>
      </c>
      <c r="E7304" s="27">
        <v>43281</v>
      </c>
      <c r="F7304" s="249">
        <v>24807187.93</v>
      </c>
      <c r="G7304" s="67">
        <v>4.1300000000000003E-2</v>
      </c>
      <c r="H7304" s="250">
        <v>85378.07</v>
      </c>
      <c r="I7304" s="249">
        <f t="shared" si="2440"/>
        <v>24797648.870000001</v>
      </c>
      <c r="J7304" s="67">
        <f t="shared" si="2434"/>
        <v>4.1300000000000003E-2</v>
      </c>
      <c r="K7304" s="259">
        <f t="shared" si="2441"/>
        <v>85345.241527583348</v>
      </c>
      <c r="L7304" s="250">
        <f t="shared" si="2425"/>
        <v>-32.83</v>
      </c>
      <c r="M7304" s="19" t="s">
        <v>1260</v>
      </c>
      <c r="O7304" s="32" t="str">
        <f t="shared" si="2442"/>
        <v>G378</v>
      </c>
      <c r="P7304" s="318"/>
      <c r="T7304" s="19" t="s">
        <v>1260</v>
      </c>
    </row>
    <row r="7305" spans="1:20" outlineLevel="2" x14ac:dyDescent="0.25">
      <c r="A7305" t="s">
        <v>582</v>
      </c>
      <c r="B7305" t="str">
        <f t="shared" si="2439"/>
        <v>G3781 DST Measuring &amp; Reg Sta, Tran-7</v>
      </c>
      <c r="C7305" s="32" t="s">
        <v>1245</v>
      </c>
      <c r="E7305" s="27">
        <v>43312</v>
      </c>
      <c r="F7305" s="249">
        <v>24807187.93</v>
      </c>
      <c r="G7305" s="67">
        <v>4.1300000000000003E-2</v>
      </c>
      <c r="H7305" s="250">
        <v>85378.07</v>
      </c>
      <c r="I7305" s="249">
        <f t="shared" si="2440"/>
        <v>24797648.870000001</v>
      </c>
      <c r="J7305" s="67">
        <f t="shared" si="2434"/>
        <v>4.1300000000000003E-2</v>
      </c>
      <c r="K7305" s="259">
        <f t="shared" si="2441"/>
        <v>85345.241527583348</v>
      </c>
      <c r="L7305" s="250">
        <f t="shared" si="2425"/>
        <v>-32.83</v>
      </c>
      <c r="M7305" s="19" t="s">
        <v>1260</v>
      </c>
      <c r="O7305" s="32" t="str">
        <f t="shared" si="2442"/>
        <v>G378</v>
      </c>
      <c r="P7305" s="318"/>
      <c r="T7305" s="19" t="s">
        <v>1260</v>
      </c>
    </row>
    <row r="7306" spans="1:20" outlineLevel="2" x14ac:dyDescent="0.25">
      <c r="A7306" t="s">
        <v>582</v>
      </c>
      <c r="B7306" t="str">
        <f t="shared" si="2439"/>
        <v>G3781 DST Measuring &amp; Reg Sta, Tran-8</v>
      </c>
      <c r="C7306" s="32" t="s">
        <v>1245</v>
      </c>
      <c r="E7306" s="27">
        <v>43343</v>
      </c>
      <c r="F7306" s="249">
        <v>24807187.93</v>
      </c>
      <c r="G7306" s="67">
        <v>4.1300000000000003E-2</v>
      </c>
      <c r="H7306" s="250">
        <v>85378.07</v>
      </c>
      <c r="I7306" s="249">
        <f t="shared" si="2440"/>
        <v>24797648.870000001</v>
      </c>
      <c r="J7306" s="67">
        <f t="shared" si="2434"/>
        <v>4.1300000000000003E-2</v>
      </c>
      <c r="K7306" s="259">
        <f t="shared" si="2441"/>
        <v>85345.241527583348</v>
      </c>
      <c r="L7306" s="250">
        <f t="shared" si="2425"/>
        <v>-32.83</v>
      </c>
      <c r="M7306" s="19" t="s">
        <v>1260</v>
      </c>
      <c r="O7306" s="32" t="str">
        <f t="shared" si="2442"/>
        <v>G378</v>
      </c>
      <c r="P7306" s="318"/>
      <c r="T7306" s="19" t="s">
        <v>1260</v>
      </c>
    </row>
    <row r="7307" spans="1:20" outlineLevel="2" x14ac:dyDescent="0.25">
      <c r="A7307" t="s">
        <v>582</v>
      </c>
      <c r="B7307" t="str">
        <f t="shared" si="2439"/>
        <v>G3781 DST Measuring &amp; Reg Sta, Tran-9</v>
      </c>
      <c r="C7307" s="32" t="s">
        <v>1245</v>
      </c>
      <c r="E7307" s="27">
        <v>43373</v>
      </c>
      <c r="F7307" s="249">
        <v>24802418.399999999</v>
      </c>
      <c r="G7307" s="67">
        <v>4.1300000000000003E-2</v>
      </c>
      <c r="H7307" s="250">
        <v>85361.65</v>
      </c>
      <c r="I7307" s="249">
        <f t="shared" si="2440"/>
        <v>24797648.870000001</v>
      </c>
      <c r="J7307" s="67">
        <f t="shared" si="2434"/>
        <v>4.1300000000000003E-2</v>
      </c>
      <c r="K7307" s="259">
        <f t="shared" si="2441"/>
        <v>85345.241527583348</v>
      </c>
      <c r="L7307" s="250">
        <f t="shared" si="2425"/>
        <v>-16.41</v>
      </c>
      <c r="M7307" s="19" t="s">
        <v>1260</v>
      </c>
      <c r="O7307" s="32" t="str">
        <f t="shared" si="2442"/>
        <v>G378</v>
      </c>
      <c r="P7307" s="318"/>
      <c r="T7307" s="19" t="s">
        <v>1260</v>
      </c>
    </row>
    <row r="7308" spans="1:20" outlineLevel="2" x14ac:dyDescent="0.25">
      <c r="A7308" t="s">
        <v>582</v>
      </c>
      <c r="B7308" t="str">
        <f t="shared" si="2439"/>
        <v>G3781 DST Measuring &amp; Reg Sta, Tran-10</v>
      </c>
      <c r="C7308" s="32" t="s">
        <v>1245</v>
      </c>
      <c r="E7308" s="27">
        <v>43404</v>
      </c>
      <c r="F7308" s="249">
        <v>24797648.870000001</v>
      </c>
      <c r="G7308" s="67">
        <v>4.1300000000000003E-2</v>
      </c>
      <c r="H7308" s="250">
        <v>85345.24</v>
      </c>
      <c r="I7308" s="249">
        <f t="shared" si="2440"/>
        <v>24797648.870000001</v>
      </c>
      <c r="J7308" s="67">
        <f t="shared" si="2434"/>
        <v>4.1300000000000003E-2</v>
      </c>
      <c r="K7308" s="259">
        <f t="shared" si="2441"/>
        <v>85345.241527583348</v>
      </c>
      <c r="L7308" s="250">
        <f t="shared" si="2425"/>
        <v>0</v>
      </c>
      <c r="M7308" s="19" t="s">
        <v>1260</v>
      </c>
      <c r="O7308" s="32" t="str">
        <f t="shared" si="2442"/>
        <v>G378</v>
      </c>
      <c r="P7308" s="318"/>
      <c r="T7308" s="19" t="s">
        <v>1260</v>
      </c>
    </row>
    <row r="7309" spans="1:20" outlineLevel="2" x14ac:dyDescent="0.25">
      <c r="A7309" t="s">
        <v>582</v>
      </c>
      <c r="B7309" t="str">
        <f t="shared" si="2439"/>
        <v>G3781 DST Measuring &amp; Reg Sta, Tran-11</v>
      </c>
      <c r="C7309" s="32" t="s">
        <v>1245</v>
      </c>
      <c r="E7309" s="27">
        <v>43434</v>
      </c>
      <c r="F7309" s="249">
        <v>24797648.870000001</v>
      </c>
      <c r="G7309" s="67">
        <v>4.1300000000000003E-2</v>
      </c>
      <c r="H7309" s="250">
        <v>85345.24</v>
      </c>
      <c r="I7309" s="249">
        <f t="shared" si="2440"/>
        <v>24797648.870000001</v>
      </c>
      <c r="J7309" s="67">
        <f t="shared" si="2434"/>
        <v>4.1300000000000003E-2</v>
      </c>
      <c r="K7309" s="259">
        <f t="shared" si="2441"/>
        <v>85345.241527583348</v>
      </c>
      <c r="L7309" s="250">
        <f t="shared" si="2425"/>
        <v>0</v>
      </c>
      <c r="M7309" s="19" t="s">
        <v>1260</v>
      </c>
      <c r="O7309" s="32" t="str">
        <f t="shared" si="2442"/>
        <v>G378</v>
      </c>
      <c r="P7309" s="318"/>
      <c r="T7309" s="19" t="s">
        <v>1260</v>
      </c>
    </row>
    <row r="7310" spans="1:20" outlineLevel="2" x14ac:dyDescent="0.25">
      <c r="A7310" t="s">
        <v>582</v>
      </c>
      <c r="B7310" t="str">
        <f t="shared" si="2439"/>
        <v>G3781 DST Measuring &amp; Reg Sta, Tran-12</v>
      </c>
      <c r="C7310" s="32" t="s">
        <v>1245</v>
      </c>
      <c r="E7310" s="27">
        <v>43465</v>
      </c>
      <c r="F7310" s="249">
        <v>24797648.870000001</v>
      </c>
      <c r="G7310" s="67">
        <v>4.1300000000000003E-2</v>
      </c>
      <c r="H7310" s="250">
        <v>85345.24</v>
      </c>
      <c r="I7310" s="249">
        <f t="shared" si="2440"/>
        <v>24797648.870000001</v>
      </c>
      <c r="J7310" s="67">
        <f t="shared" si="2434"/>
        <v>4.1300000000000003E-2</v>
      </c>
      <c r="K7310" s="259">
        <f t="shared" si="2441"/>
        <v>85345.241527583348</v>
      </c>
      <c r="L7310" s="250">
        <f t="shared" si="2425"/>
        <v>0</v>
      </c>
      <c r="M7310" s="19" t="s">
        <v>1260</v>
      </c>
      <c r="O7310" s="32" t="str">
        <f t="shared" si="2442"/>
        <v>G378</v>
      </c>
      <c r="P7310" s="318"/>
      <c r="T7310" s="19" t="s">
        <v>1260</v>
      </c>
    </row>
    <row r="7311" spans="1:20" s="19" customFormat="1" ht="15.75" outlineLevel="1" thickBot="1" x14ac:dyDescent="0.3">
      <c r="A7311" s="28" t="s">
        <v>1185</v>
      </c>
      <c r="C7311" s="20" t="s">
        <v>1243</v>
      </c>
      <c r="E7311" s="104" t="s">
        <v>1266</v>
      </c>
      <c r="F7311" s="29"/>
      <c r="G7311" s="30"/>
      <c r="H7311" s="41">
        <f>SUBTOTAL(9,H7299:H7310)</f>
        <v>1024421.93</v>
      </c>
      <c r="I7311" s="29"/>
      <c r="J7311" s="30">
        <f t="shared" si="2434"/>
        <v>0</v>
      </c>
      <c r="K7311" s="41">
        <f>SUBTOTAL(9,K7299:K7310)</f>
        <v>1024142.8983310001</v>
      </c>
      <c r="L7311" s="41">
        <f t="shared" si="2425"/>
        <v>-279.02999999999997</v>
      </c>
      <c r="O7311" s="32" t="str">
        <f>LEFT(A7311,5)</f>
        <v>G3781</v>
      </c>
      <c r="P7311" s="318">
        <f>-L7311/2</f>
        <v>139.51499999999999</v>
      </c>
    </row>
    <row r="7312" spans="1:20" ht="15.75" outlineLevel="2" thickTop="1" x14ac:dyDescent="0.25">
      <c r="A7312" t="s">
        <v>583</v>
      </c>
      <c r="B7312" t="str">
        <f t="shared" ref="B7312:B7323" si="2443">CONCATENATE(A7312,"-",MONTH(E7312))</f>
        <v>G3801 DST Services, Cathodic Protec-1</v>
      </c>
      <c r="C7312" s="32" t="s">
        <v>1245</v>
      </c>
      <c r="E7312" s="27">
        <v>43131</v>
      </c>
      <c r="F7312" s="249">
        <v>21195205.969999999</v>
      </c>
      <c r="G7312" s="67">
        <v>3.5099999999999999E-2</v>
      </c>
      <c r="H7312" s="250">
        <v>61995.98</v>
      </c>
      <c r="I7312" s="249">
        <f t="shared" ref="I7312:I7323" si="2444">VLOOKUP(CONCATENATE(A7312,"-12"),$B$6:$F$7816,5,FALSE)</f>
        <v>21327545.010000002</v>
      </c>
      <c r="J7312" s="67">
        <f t="shared" si="2434"/>
        <v>3.5099999999999999E-2</v>
      </c>
      <c r="K7312" s="259">
        <f t="shared" ref="K7312:K7323" si="2445">I7312*J7312/12</f>
        <v>62383.069154249999</v>
      </c>
      <c r="L7312" s="250">
        <f t="shared" si="2425"/>
        <v>387.09</v>
      </c>
      <c r="M7312" s="19" t="s">
        <v>1260</v>
      </c>
      <c r="O7312" s="32" t="str">
        <f t="shared" ref="O7312:O7323" si="2446">LEFT(A7312,4)</f>
        <v>G380</v>
      </c>
      <c r="P7312" s="318"/>
      <c r="T7312" s="19" t="s">
        <v>1260</v>
      </c>
    </row>
    <row r="7313" spans="1:20" outlineLevel="2" x14ac:dyDescent="0.25">
      <c r="A7313" t="s">
        <v>583</v>
      </c>
      <c r="B7313" t="str">
        <f t="shared" si="2443"/>
        <v>G3801 DST Services, Cathodic Protec-2</v>
      </c>
      <c r="C7313" s="32" t="s">
        <v>1245</v>
      </c>
      <c r="E7313" s="27">
        <v>43159</v>
      </c>
      <c r="F7313" s="249">
        <v>21204322.920000002</v>
      </c>
      <c r="G7313" s="67">
        <v>3.5099999999999999E-2</v>
      </c>
      <c r="H7313" s="250">
        <v>62022.64</v>
      </c>
      <c r="I7313" s="249">
        <f t="shared" si="2444"/>
        <v>21327545.010000002</v>
      </c>
      <c r="J7313" s="67">
        <f t="shared" si="2434"/>
        <v>3.5099999999999999E-2</v>
      </c>
      <c r="K7313" s="259">
        <f t="shared" si="2445"/>
        <v>62383.069154249999</v>
      </c>
      <c r="L7313" s="250">
        <f t="shared" si="2425"/>
        <v>360.43</v>
      </c>
      <c r="M7313" s="19" t="s">
        <v>1260</v>
      </c>
      <c r="O7313" s="32" t="str">
        <f t="shared" si="2446"/>
        <v>G380</v>
      </c>
      <c r="P7313" s="318"/>
      <c r="T7313" s="19" t="s">
        <v>1260</v>
      </c>
    </row>
    <row r="7314" spans="1:20" outlineLevel="2" x14ac:dyDescent="0.25">
      <c r="A7314" t="s">
        <v>583</v>
      </c>
      <c r="B7314" t="str">
        <f t="shared" si="2443"/>
        <v>G3801 DST Services, Cathodic Protec-3</v>
      </c>
      <c r="C7314" s="32" t="s">
        <v>1245</v>
      </c>
      <c r="E7314" s="27">
        <v>43190</v>
      </c>
      <c r="F7314" s="249">
        <v>21215728.75</v>
      </c>
      <c r="G7314" s="67">
        <v>3.5099999999999999E-2</v>
      </c>
      <c r="H7314" s="250">
        <v>62056.01</v>
      </c>
      <c r="I7314" s="249">
        <f t="shared" si="2444"/>
        <v>21327545.010000002</v>
      </c>
      <c r="J7314" s="67">
        <f t="shared" si="2434"/>
        <v>3.5099999999999999E-2</v>
      </c>
      <c r="K7314" s="259">
        <f t="shared" si="2445"/>
        <v>62383.069154249999</v>
      </c>
      <c r="L7314" s="250">
        <f t="shared" si="2425"/>
        <v>327.06</v>
      </c>
      <c r="M7314" s="19" t="s">
        <v>1260</v>
      </c>
      <c r="O7314" s="32" t="str">
        <f t="shared" si="2446"/>
        <v>G380</v>
      </c>
      <c r="P7314" s="318"/>
      <c r="T7314" s="19" t="s">
        <v>1260</v>
      </c>
    </row>
    <row r="7315" spans="1:20" outlineLevel="2" x14ac:dyDescent="0.25">
      <c r="A7315" t="s">
        <v>583</v>
      </c>
      <c r="B7315" t="str">
        <f t="shared" si="2443"/>
        <v>G3801 DST Services, Cathodic Protec-4</v>
      </c>
      <c r="C7315" s="32" t="s">
        <v>1245</v>
      </c>
      <c r="E7315" s="27">
        <v>43220</v>
      </c>
      <c r="F7315" s="249">
        <v>21235827.059999999</v>
      </c>
      <c r="G7315" s="67">
        <v>3.5099999999999999E-2</v>
      </c>
      <c r="H7315" s="250">
        <v>62114.79</v>
      </c>
      <c r="I7315" s="249">
        <f t="shared" si="2444"/>
        <v>21327545.010000002</v>
      </c>
      <c r="J7315" s="67">
        <f t="shared" si="2434"/>
        <v>3.5099999999999999E-2</v>
      </c>
      <c r="K7315" s="259">
        <f t="shared" si="2445"/>
        <v>62383.069154249999</v>
      </c>
      <c r="L7315" s="250">
        <f t="shared" si="2425"/>
        <v>268.27999999999997</v>
      </c>
      <c r="M7315" s="19" t="s">
        <v>1260</v>
      </c>
      <c r="O7315" s="32" t="str">
        <f t="shared" si="2446"/>
        <v>G380</v>
      </c>
      <c r="P7315" s="318"/>
      <c r="T7315" s="19" t="s">
        <v>1260</v>
      </c>
    </row>
    <row r="7316" spans="1:20" outlineLevel="2" x14ac:dyDescent="0.25">
      <c r="A7316" t="s">
        <v>583</v>
      </c>
      <c r="B7316" t="str">
        <f t="shared" si="2443"/>
        <v>G3801 DST Services, Cathodic Protec-5</v>
      </c>
      <c r="C7316" s="32" t="s">
        <v>1245</v>
      </c>
      <c r="E7316" s="27">
        <v>43251</v>
      </c>
      <c r="F7316" s="249">
        <v>21284528.239999998</v>
      </c>
      <c r="G7316" s="67">
        <v>3.5099999999999999E-2</v>
      </c>
      <c r="H7316" s="250">
        <v>62257.25</v>
      </c>
      <c r="I7316" s="249">
        <f t="shared" si="2444"/>
        <v>21327545.010000002</v>
      </c>
      <c r="J7316" s="67">
        <f t="shared" si="2434"/>
        <v>3.5099999999999999E-2</v>
      </c>
      <c r="K7316" s="259">
        <f t="shared" si="2445"/>
        <v>62383.069154249999</v>
      </c>
      <c r="L7316" s="250">
        <f t="shared" ref="L7316:L7379" si="2447">ROUND(K7316-H7316,2)</f>
        <v>125.82</v>
      </c>
      <c r="M7316" s="19" t="s">
        <v>1260</v>
      </c>
      <c r="O7316" s="32" t="str">
        <f t="shared" si="2446"/>
        <v>G380</v>
      </c>
      <c r="P7316" s="318"/>
      <c r="T7316" s="19" t="s">
        <v>1260</v>
      </c>
    </row>
    <row r="7317" spans="1:20" outlineLevel="2" x14ac:dyDescent="0.25">
      <c r="A7317" t="s">
        <v>583</v>
      </c>
      <c r="B7317" t="str">
        <f t="shared" si="2443"/>
        <v>G3801 DST Services, Cathodic Protec-6</v>
      </c>
      <c r="C7317" s="32" t="s">
        <v>1245</v>
      </c>
      <c r="E7317" s="27">
        <v>43281</v>
      </c>
      <c r="F7317" s="249">
        <v>21365256.829999998</v>
      </c>
      <c r="G7317" s="67">
        <v>3.5099999999999999E-2</v>
      </c>
      <c r="H7317" s="250">
        <v>62493.38</v>
      </c>
      <c r="I7317" s="249">
        <f t="shared" si="2444"/>
        <v>21327545.010000002</v>
      </c>
      <c r="J7317" s="67">
        <f t="shared" si="2434"/>
        <v>3.5099999999999999E-2</v>
      </c>
      <c r="K7317" s="259">
        <f t="shared" si="2445"/>
        <v>62383.069154249999</v>
      </c>
      <c r="L7317" s="250">
        <f t="shared" si="2447"/>
        <v>-110.31</v>
      </c>
      <c r="M7317" s="19" t="s">
        <v>1260</v>
      </c>
      <c r="O7317" s="32" t="str">
        <f t="shared" si="2446"/>
        <v>G380</v>
      </c>
      <c r="P7317" s="318"/>
      <c r="T7317" s="19" t="s">
        <v>1260</v>
      </c>
    </row>
    <row r="7318" spans="1:20" outlineLevel="2" x14ac:dyDescent="0.25">
      <c r="A7318" t="s">
        <v>583</v>
      </c>
      <c r="B7318" t="str">
        <f t="shared" si="2443"/>
        <v>G3801 DST Services, Cathodic Protec-7</v>
      </c>
      <c r="C7318" s="32" t="s">
        <v>1245</v>
      </c>
      <c r="E7318" s="27">
        <v>43312</v>
      </c>
      <c r="F7318" s="249">
        <v>21451962.899999999</v>
      </c>
      <c r="G7318" s="67">
        <v>3.5099999999999999E-2</v>
      </c>
      <c r="H7318" s="250">
        <v>62746.99</v>
      </c>
      <c r="I7318" s="249">
        <f t="shared" si="2444"/>
        <v>21327545.010000002</v>
      </c>
      <c r="J7318" s="67">
        <f t="shared" si="2434"/>
        <v>3.5099999999999999E-2</v>
      </c>
      <c r="K7318" s="259">
        <f t="shared" si="2445"/>
        <v>62383.069154249999</v>
      </c>
      <c r="L7318" s="250">
        <f t="shared" si="2447"/>
        <v>-363.92</v>
      </c>
      <c r="M7318" s="19" t="s">
        <v>1260</v>
      </c>
      <c r="O7318" s="32" t="str">
        <f t="shared" si="2446"/>
        <v>G380</v>
      </c>
      <c r="P7318" s="318"/>
      <c r="T7318" s="19" t="s">
        <v>1260</v>
      </c>
    </row>
    <row r="7319" spans="1:20" outlineLevel="2" x14ac:dyDescent="0.25">
      <c r="A7319" t="s">
        <v>583</v>
      </c>
      <c r="B7319" t="str">
        <f t="shared" si="2443"/>
        <v>G3801 DST Services, Cathodic Protec-8</v>
      </c>
      <c r="C7319" s="32" t="s">
        <v>1245</v>
      </c>
      <c r="E7319" s="27">
        <v>43343</v>
      </c>
      <c r="F7319" s="249">
        <v>21502298.809999999</v>
      </c>
      <c r="G7319" s="67">
        <v>3.5099999999999999E-2</v>
      </c>
      <c r="H7319" s="250">
        <v>62894.22</v>
      </c>
      <c r="I7319" s="249">
        <f t="shared" si="2444"/>
        <v>21327545.010000002</v>
      </c>
      <c r="J7319" s="67">
        <f t="shared" si="2434"/>
        <v>3.5099999999999999E-2</v>
      </c>
      <c r="K7319" s="259">
        <f t="shared" si="2445"/>
        <v>62383.069154249999</v>
      </c>
      <c r="L7319" s="250">
        <f t="shared" si="2447"/>
        <v>-511.15</v>
      </c>
      <c r="M7319" s="19" t="s">
        <v>1260</v>
      </c>
      <c r="O7319" s="32" t="str">
        <f t="shared" si="2446"/>
        <v>G380</v>
      </c>
      <c r="P7319" s="318"/>
      <c r="T7319" s="19" t="s">
        <v>1260</v>
      </c>
    </row>
    <row r="7320" spans="1:20" outlineLevel="2" x14ac:dyDescent="0.25">
      <c r="A7320" t="s">
        <v>583</v>
      </c>
      <c r="B7320" t="str">
        <f t="shared" si="2443"/>
        <v>G3801 DST Services, Cathodic Protec-9</v>
      </c>
      <c r="C7320" s="32" t="s">
        <v>1245</v>
      </c>
      <c r="E7320" s="27">
        <v>43373</v>
      </c>
      <c r="F7320" s="249">
        <v>21525288.48</v>
      </c>
      <c r="G7320" s="67">
        <v>3.5099999999999999E-2</v>
      </c>
      <c r="H7320" s="250">
        <v>62961.47</v>
      </c>
      <c r="I7320" s="249">
        <f t="shared" si="2444"/>
        <v>21327545.010000002</v>
      </c>
      <c r="J7320" s="67">
        <f t="shared" si="2434"/>
        <v>3.5099999999999999E-2</v>
      </c>
      <c r="K7320" s="259">
        <f t="shared" si="2445"/>
        <v>62383.069154249999</v>
      </c>
      <c r="L7320" s="250">
        <f t="shared" si="2447"/>
        <v>-578.4</v>
      </c>
      <c r="M7320" s="19" t="s">
        <v>1260</v>
      </c>
      <c r="O7320" s="32" t="str">
        <f t="shared" si="2446"/>
        <v>G380</v>
      </c>
      <c r="P7320" s="318"/>
      <c r="T7320" s="19" t="s">
        <v>1260</v>
      </c>
    </row>
    <row r="7321" spans="1:20" outlineLevel="2" x14ac:dyDescent="0.25">
      <c r="A7321" t="s">
        <v>583</v>
      </c>
      <c r="B7321" t="str">
        <f t="shared" si="2443"/>
        <v>G3801 DST Services, Cathodic Protec-10</v>
      </c>
      <c r="C7321" s="32" t="s">
        <v>1245</v>
      </c>
      <c r="E7321" s="27">
        <v>43404</v>
      </c>
      <c r="F7321" s="249">
        <v>21452748.489999998</v>
      </c>
      <c r="G7321" s="67">
        <v>3.5099999999999999E-2</v>
      </c>
      <c r="H7321" s="250">
        <v>62749.29</v>
      </c>
      <c r="I7321" s="249">
        <f t="shared" si="2444"/>
        <v>21327545.010000002</v>
      </c>
      <c r="J7321" s="67">
        <f t="shared" si="2434"/>
        <v>3.5099999999999999E-2</v>
      </c>
      <c r="K7321" s="259">
        <f t="shared" si="2445"/>
        <v>62383.069154249999</v>
      </c>
      <c r="L7321" s="250">
        <f t="shared" si="2447"/>
        <v>-366.22</v>
      </c>
      <c r="M7321" s="19" t="s">
        <v>1260</v>
      </c>
      <c r="O7321" s="32" t="str">
        <f t="shared" si="2446"/>
        <v>G380</v>
      </c>
      <c r="P7321" s="318"/>
      <c r="T7321" s="19" t="s">
        <v>1260</v>
      </c>
    </row>
    <row r="7322" spans="1:20" outlineLevel="2" x14ac:dyDescent="0.25">
      <c r="A7322" t="s">
        <v>583</v>
      </c>
      <c r="B7322" t="str">
        <f t="shared" si="2443"/>
        <v>G3801 DST Services, Cathodic Protec-11</v>
      </c>
      <c r="C7322" s="32" t="s">
        <v>1245</v>
      </c>
      <c r="E7322" s="27">
        <v>43434</v>
      </c>
      <c r="F7322" s="249">
        <v>21353593.969999999</v>
      </c>
      <c r="G7322" s="67">
        <v>3.5099999999999999E-2</v>
      </c>
      <c r="H7322" s="250">
        <v>62717</v>
      </c>
      <c r="I7322" s="249">
        <f t="shared" si="2444"/>
        <v>21327545.010000002</v>
      </c>
      <c r="J7322" s="67">
        <f t="shared" si="2434"/>
        <v>3.5099999999999999E-2</v>
      </c>
      <c r="K7322" s="259">
        <f t="shared" si="2445"/>
        <v>62383.069154249999</v>
      </c>
      <c r="L7322" s="250">
        <f t="shared" si="2447"/>
        <v>-333.93</v>
      </c>
      <c r="M7322" s="19" t="s">
        <v>1260</v>
      </c>
      <c r="O7322" s="32" t="str">
        <f t="shared" si="2446"/>
        <v>G380</v>
      </c>
      <c r="P7322" s="318"/>
      <c r="T7322" s="19" t="s">
        <v>1260</v>
      </c>
    </row>
    <row r="7323" spans="1:20" outlineLevel="2" x14ac:dyDescent="0.25">
      <c r="A7323" t="s">
        <v>583</v>
      </c>
      <c r="B7323" t="str">
        <f t="shared" si="2443"/>
        <v>G3801 DST Services, Cathodic Protec-12</v>
      </c>
      <c r="C7323" s="32" t="s">
        <v>1245</v>
      </c>
      <c r="E7323" s="27">
        <v>43465</v>
      </c>
      <c r="F7323" s="249">
        <v>21327545.010000002</v>
      </c>
      <c r="G7323" s="67">
        <v>3.5099999999999999E-2</v>
      </c>
      <c r="H7323" s="250">
        <v>62383.07</v>
      </c>
      <c r="I7323" s="249">
        <f t="shared" si="2444"/>
        <v>21327545.010000002</v>
      </c>
      <c r="J7323" s="67">
        <f t="shared" si="2434"/>
        <v>3.5099999999999999E-2</v>
      </c>
      <c r="K7323" s="259">
        <f t="shared" si="2445"/>
        <v>62383.069154249999</v>
      </c>
      <c r="L7323" s="250">
        <f t="shared" si="2447"/>
        <v>0</v>
      </c>
      <c r="M7323" s="19" t="s">
        <v>1260</v>
      </c>
      <c r="O7323" s="32" t="str">
        <f t="shared" si="2446"/>
        <v>G380</v>
      </c>
      <c r="P7323" s="318"/>
      <c r="T7323" s="19" t="s">
        <v>1260</v>
      </c>
    </row>
    <row r="7324" spans="1:20" s="19" customFormat="1" ht="15.75" outlineLevel="1" thickBot="1" x14ac:dyDescent="0.3">
      <c r="A7324" s="28" t="s">
        <v>1186</v>
      </c>
      <c r="C7324" s="20" t="s">
        <v>1243</v>
      </c>
      <c r="E7324" s="104" t="s">
        <v>1266</v>
      </c>
      <c r="F7324" s="29"/>
      <c r="G7324" s="30"/>
      <c r="H7324" s="41">
        <f>SUBTOTAL(9,H7312:H7323)</f>
        <v>749392.09</v>
      </c>
      <c r="I7324" s="29"/>
      <c r="J7324" s="30">
        <f t="shared" si="2434"/>
        <v>0</v>
      </c>
      <c r="K7324" s="41">
        <f>SUBTOTAL(9,K7312:K7323)</f>
        <v>748596.82985099975</v>
      </c>
      <c r="L7324" s="41">
        <f t="shared" si="2447"/>
        <v>-795.26</v>
      </c>
      <c r="O7324" s="32" t="str">
        <f>LEFT(A7324,5)</f>
        <v>G3801</v>
      </c>
      <c r="P7324" s="318">
        <f>-L7324/2</f>
        <v>397.63</v>
      </c>
    </row>
    <row r="7325" spans="1:20" ht="15.75" outlineLevel="2" thickTop="1" x14ac:dyDescent="0.25">
      <c r="A7325" t="s">
        <v>584</v>
      </c>
      <c r="B7325" t="str">
        <f t="shared" ref="B7325:B7336" si="2448">CONCATENATE(A7325,"-",MONTH(E7325))</f>
        <v>G3802 DST Services, Plastic-1</v>
      </c>
      <c r="C7325" s="32" t="s">
        <v>1245</v>
      </c>
      <c r="E7325" s="27">
        <v>43131</v>
      </c>
      <c r="F7325" s="249">
        <v>1036634893.4299999</v>
      </c>
      <c r="G7325" s="67">
        <v>3.2000000000000001E-2</v>
      </c>
      <c r="H7325" s="250">
        <v>2764359.71</v>
      </c>
      <c r="I7325" s="249">
        <f t="shared" ref="I7325:I7336" si="2449">VLOOKUP(CONCATENATE(A7325,"-12"),$B$6:$F$7816,5,FALSE)</f>
        <v>1113538730.8299999</v>
      </c>
      <c r="J7325" s="67">
        <f t="shared" si="2434"/>
        <v>3.2000000000000001E-2</v>
      </c>
      <c r="K7325" s="259">
        <f t="shared" ref="K7325:K7336" si="2450">I7325*J7325/12</f>
        <v>2969436.6155466666</v>
      </c>
      <c r="L7325" s="250">
        <f t="shared" si="2447"/>
        <v>205076.91</v>
      </c>
      <c r="M7325" s="19" t="s">
        <v>1260</v>
      </c>
      <c r="O7325" s="32" t="str">
        <f t="shared" ref="O7325:O7336" si="2451">LEFT(A7325,4)</f>
        <v>G380</v>
      </c>
      <c r="P7325" s="318"/>
      <c r="T7325" s="19" t="s">
        <v>1260</v>
      </c>
    </row>
    <row r="7326" spans="1:20" outlineLevel="2" x14ac:dyDescent="0.25">
      <c r="A7326" t="s">
        <v>584</v>
      </c>
      <c r="B7326" t="str">
        <f t="shared" si="2448"/>
        <v>G3802 DST Services, Plastic-2</v>
      </c>
      <c r="C7326" s="32" t="s">
        <v>1245</v>
      </c>
      <c r="E7326" s="27">
        <v>43159</v>
      </c>
      <c r="F7326" s="249">
        <v>1041654146.54</v>
      </c>
      <c r="G7326" s="67">
        <v>3.2000000000000001E-2</v>
      </c>
      <c r="H7326" s="250">
        <v>2777744.39</v>
      </c>
      <c r="I7326" s="249">
        <f t="shared" si="2449"/>
        <v>1113538730.8299999</v>
      </c>
      <c r="J7326" s="67">
        <f t="shared" si="2434"/>
        <v>3.2000000000000001E-2</v>
      </c>
      <c r="K7326" s="259">
        <f t="shared" si="2450"/>
        <v>2969436.6155466666</v>
      </c>
      <c r="L7326" s="250">
        <f t="shared" si="2447"/>
        <v>191692.23</v>
      </c>
      <c r="M7326" s="19" t="s">
        <v>1260</v>
      </c>
      <c r="O7326" s="32" t="str">
        <f t="shared" si="2451"/>
        <v>G380</v>
      </c>
      <c r="P7326" s="318"/>
      <c r="T7326" s="19" t="s">
        <v>1260</v>
      </c>
    </row>
    <row r="7327" spans="1:20" outlineLevel="2" x14ac:dyDescent="0.25">
      <c r="A7327" t="s">
        <v>584</v>
      </c>
      <c r="B7327" t="str">
        <f t="shared" si="2448"/>
        <v>G3802 DST Services, Plastic-3</v>
      </c>
      <c r="C7327" s="32" t="s">
        <v>1245</v>
      </c>
      <c r="E7327" s="27">
        <v>43190</v>
      </c>
      <c r="F7327" s="249">
        <v>1047235552.3200001</v>
      </c>
      <c r="G7327" s="67">
        <v>3.2000000000000001E-2</v>
      </c>
      <c r="H7327" s="250">
        <v>2792628.1399999997</v>
      </c>
      <c r="I7327" s="249">
        <f t="shared" si="2449"/>
        <v>1113538730.8299999</v>
      </c>
      <c r="J7327" s="67">
        <f t="shared" si="2434"/>
        <v>3.2000000000000001E-2</v>
      </c>
      <c r="K7327" s="259">
        <f t="shared" si="2450"/>
        <v>2969436.6155466666</v>
      </c>
      <c r="L7327" s="250">
        <f t="shared" si="2447"/>
        <v>176808.48</v>
      </c>
      <c r="M7327" s="19" t="s">
        <v>1260</v>
      </c>
      <c r="O7327" s="32" t="str">
        <f t="shared" si="2451"/>
        <v>G380</v>
      </c>
      <c r="P7327" s="318"/>
      <c r="T7327" s="19" t="s">
        <v>1260</v>
      </c>
    </row>
    <row r="7328" spans="1:20" outlineLevel="2" x14ac:dyDescent="0.25">
      <c r="A7328" t="s">
        <v>584</v>
      </c>
      <c r="B7328" t="str">
        <f t="shared" si="2448"/>
        <v>G3802 DST Services, Plastic-4</v>
      </c>
      <c r="C7328" s="32" t="s">
        <v>1245</v>
      </c>
      <c r="E7328" s="27">
        <v>43220</v>
      </c>
      <c r="F7328" s="249">
        <v>1053106479.0599999</v>
      </c>
      <c r="G7328" s="67">
        <v>3.2000000000000001E-2</v>
      </c>
      <c r="H7328" s="250">
        <v>2808283.94</v>
      </c>
      <c r="I7328" s="249">
        <f t="shared" si="2449"/>
        <v>1113538730.8299999</v>
      </c>
      <c r="J7328" s="67">
        <f t="shared" si="2434"/>
        <v>3.2000000000000001E-2</v>
      </c>
      <c r="K7328" s="259">
        <f t="shared" si="2450"/>
        <v>2969436.6155466666</v>
      </c>
      <c r="L7328" s="250">
        <f t="shared" si="2447"/>
        <v>161152.68</v>
      </c>
      <c r="M7328" s="19" t="s">
        <v>1260</v>
      </c>
      <c r="O7328" s="32" t="str">
        <f t="shared" si="2451"/>
        <v>G380</v>
      </c>
      <c r="P7328" s="318"/>
      <c r="T7328" s="19" t="s">
        <v>1260</v>
      </c>
    </row>
    <row r="7329" spans="1:20" outlineLevel="2" x14ac:dyDescent="0.25">
      <c r="A7329" t="s">
        <v>584</v>
      </c>
      <c r="B7329" t="str">
        <f t="shared" si="2448"/>
        <v>G3802 DST Services, Plastic-5</v>
      </c>
      <c r="C7329" s="32" t="s">
        <v>1245</v>
      </c>
      <c r="E7329" s="27">
        <v>43251</v>
      </c>
      <c r="F7329" s="249">
        <v>1057922720.09</v>
      </c>
      <c r="G7329" s="67">
        <v>3.2000000000000001E-2</v>
      </c>
      <c r="H7329" s="250">
        <v>2821127.26</v>
      </c>
      <c r="I7329" s="249">
        <f t="shared" si="2449"/>
        <v>1113538730.8299999</v>
      </c>
      <c r="J7329" s="67">
        <f t="shared" si="2434"/>
        <v>3.2000000000000001E-2</v>
      </c>
      <c r="K7329" s="259">
        <f t="shared" si="2450"/>
        <v>2969436.6155466666</v>
      </c>
      <c r="L7329" s="250">
        <f t="shared" si="2447"/>
        <v>148309.35999999999</v>
      </c>
      <c r="M7329" s="19" t="s">
        <v>1260</v>
      </c>
      <c r="O7329" s="32" t="str">
        <f t="shared" si="2451"/>
        <v>G380</v>
      </c>
      <c r="P7329" s="318"/>
      <c r="T7329" s="19" t="s">
        <v>1260</v>
      </c>
    </row>
    <row r="7330" spans="1:20" outlineLevel="2" x14ac:dyDescent="0.25">
      <c r="A7330" t="s">
        <v>584</v>
      </c>
      <c r="B7330" t="str">
        <f t="shared" si="2448"/>
        <v>G3802 DST Services, Plastic-6</v>
      </c>
      <c r="C7330" s="32" t="s">
        <v>1245</v>
      </c>
      <c r="E7330" s="27">
        <v>43281</v>
      </c>
      <c r="F7330" s="249">
        <v>1063916250.4400001</v>
      </c>
      <c r="G7330" s="67">
        <v>3.2000000000000001E-2</v>
      </c>
      <c r="H7330" s="250">
        <v>2837110</v>
      </c>
      <c r="I7330" s="249">
        <f t="shared" si="2449"/>
        <v>1113538730.8299999</v>
      </c>
      <c r="J7330" s="67">
        <f t="shared" si="2434"/>
        <v>3.2000000000000001E-2</v>
      </c>
      <c r="K7330" s="259">
        <f t="shared" si="2450"/>
        <v>2969436.6155466666</v>
      </c>
      <c r="L7330" s="250">
        <f t="shared" si="2447"/>
        <v>132326.62</v>
      </c>
      <c r="M7330" s="19" t="s">
        <v>1260</v>
      </c>
      <c r="O7330" s="32" t="str">
        <f t="shared" si="2451"/>
        <v>G380</v>
      </c>
      <c r="P7330" s="318"/>
      <c r="T7330" s="19" t="s">
        <v>1260</v>
      </c>
    </row>
    <row r="7331" spans="1:20" outlineLevel="2" x14ac:dyDescent="0.25">
      <c r="A7331" t="s">
        <v>584</v>
      </c>
      <c r="B7331" t="str">
        <f t="shared" si="2448"/>
        <v>G3802 DST Services, Plastic-7</v>
      </c>
      <c r="C7331" s="32" t="s">
        <v>1245</v>
      </c>
      <c r="E7331" s="27">
        <v>43312</v>
      </c>
      <c r="F7331" s="249">
        <v>1069996355.88</v>
      </c>
      <c r="G7331" s="67">
        <v>3.2000000000000001E-2</v>
      </c>
      <c r="H7331" s="250">
        <v>2853323.61</v>
      </c>
      <c r="I7331" s="249">
        <f t="shared" si="2449"/>
        <v>1113538730.8299999</v>
      </c>
      <c r="J7331" s="67">
        <f t="shared" si="2434"/>
        <v>3.2000000000000001E-2</v>
      </c>
      <c r="K7331" s="259">
        <f t="shared" si="2450"/>
        <v>2969436.6155466666</v>
      </c>
      <c r="L7331" s="250">
        <f t="shared" si="2447"/>
        <v>116113.01</v>
      </c>
      <c r="M7331" s="19" t="s">
        <v>1260</v>
      </c>
      <c r="O7331" s="32" t="str">
        <f t="shared" si="2451"/>
        <v>G380</v>
      </c>
      <c r="P7331" s="318"/>
      <c r="T7331" s="19" t="s">
        <v>1260</v>
      </c>
    </row>
    <row r="7332" spans="1:20" outlineLevel="2" x14ac:dyDescent="0.25">
      <c r="A7332" t="s">
        <v>584</v>
      </c>
      <c r="B7332" t="str">
        <f t="shared" si="2448"/>
        <v>G3802 DST Services, Plastic-8</v>
      </c>
      <c r="C7332" s="32" t="s">
        <v>1245</v>
      </c>
      <c r="E7332" s="27">
        <v>43343</v>
      </c>
      <c r="F7332" s="249">
        <v>1075081278.96</v>
      </c>
      <c r="G7332" s="67">
        <v>3.2000000000000001E-2</v>
      </c>
      <c r="H7332" s="250">
        <v>2866883.41</v>
      </c>
      <c r="I7332" s="249">
        <f t="shared" si="2449"/>
        <v>1113538730.8299999</v>
      </c>
      <c r="J7332" s="67">
        <f t="shared" si="2434"/>
        <v>3.2000000000000001E-2</v>
      </c>
      <c r="K7332" s="259">
        <f t="shared" si="2450"/>
        <v>2969436.6155466666</v>
      </c>
      <c r="L7332" s="250">
        <f t="shared" si="2447"/>
        <v>102553.21</v>
      </c>
      <c r="M7332" s="19" t="s">
        <v>1260</v>
      </c>
      <c r="O7332" s="32" t="str">
        <f t="shared" si="2451"/>
        <v>G380</v>
      </c>
      <c r="P7332" s="318"/>
      <c r="T7332" s="19" t="s">
        <v>1260</v>
      </c>
    </row>
    <row r="7333" spans="1:20" outlineLevel="2" x14ac:dyDescent="0.25">
      <c r="A7333" t="s">
        <v>584</v>
      </c>
      <c r="B7333" t="str">
        <f t="shared" si="2448"/>
        <v>G3802 DST Services, Plastic-9</v>
      </c>
      <c r="C7333" s="32" t="s">
        <v>1245</v>
      </c>
      <c r="E7333" s="27">
        <v>43373</v>
      </c>
      <c r="F7333" s="249">
        <v>1080926456.3</v>
      </c>
      <c r="G7333" s="67">
        <v>3.2000000000000001E-2</v>
      </c>
      <c r="H7333" s="250">
        <v>2882470.55</v>
      </c>
      <c r="I7333" s="249">
        <f t="shared" si="2449"/>
        <v>1113538730.8299999</v>
      </c>
      <c r="J7333" s="67">
        <f t="shared" si="2434"/>
        <v>3.2000000000000001E-2</v>
      </c>
      <c r="K7333" s="259">
        <f t="shared" si="2450"/>
        <v>2969436.6155466666</v>
      </c>
      <c r="L7333" s="250">
        <f t="shared" si="2447"/>
        <v>86966.07</v>
      </c>
      <c r="M7333" s="19" t="s">
        <v>1260</v>
      </c>
      <c r="O7333" s="32" t="str">
        <f t="shared" si="2451"/>
        <v>G380</v>
      </c>
      <c r="P7333" s="318"/>
      <c r="T7333" s="19" t="s">
        <v>1260</v>
      </c>
    </row>
    <row r="7334" spans="1:20" outlineLevel="2" x14ac:dyDescent="0.25">
      <c r="A7334" t="s">
        <v>584</v>
      </c>
      <c r="B7334" t="str">
        <f t="shared" si="2448"/>
        <v>G3802 DST Services, Plastic-10</v>
      </c>
      <c r="C7334" s="32" t="s">
        <v>1245</v>
      </c>
      <c r="E7334" s="27">
        <v>43404</v>
      </c>
      <c r="F7334" s="249">
        <v>1094729998.75</v>
      </c>
      <c r="G7334" s="67">
        <v>3.2000000000000001E-2</v>
      </c>
      <c r="H7334" s="250">
        <v>2919280</v>
      </c>
      <c r="I7334" s="249">
        <f t="shared" si="2449"/>
        <v>1113538730.8299999</v>
      </c>
      <c r="J7334" s="67">
        <f t="shared" si="2434"/>
        <v>3.2000000000000001E-2</v>
      </c>
      <c r="K7334" s="259">
        <f t="shared" si="2450"/>
        <v>2969436.6155466666</v>
      </c>
      <c r="L7334" s="250">
        <f t="shared" si="2447"/>
        <v>50156.62</v>
      </c>
      <c r="M7334" s="19" t="s">
        <v>1260</v>
      </c>
      <c r="O7334" s="32" t="str">
        <f t="shared" si="2451"/>
        <v>G380</v>
      </c>
      <c r="P7334" s="318"/>
      <c r="T7334" s="19" t="s">
        <v>1260</v>
      </c>
    </row>
    <row r="7335" spans="1:20" outlineLevel="2" x14ac:dyDescent="0.25">
      <c r="A7335" t="s">
        <v>584</v>
      </c>
      <c r="B7335" t="str">
        <f t="shared" si="2448"/>
        <v>G3802 DST Services, Plastic-11</v>
      </c>
      <c r="C7335" s="32" t="s">
        <v>1245</v>
      </c>
      <c r="E7335" s="27">
        <v>43434</v>
      </c>
      <c r="F7335" s="249">
        <v>1108010215.6300001</v>
      </c>
      <c r="G7335" s="67">
        <v>3.2000000000000001E-2</v>
      </c>
      <c r="H7335" s="250">
        <v>3444023.42</v>
      </c>
      <c r="I7335" s="249">
        <f t="shared" si="2449"/>
        <v>1113538730.8299999</v>
      </c>
      <c r="J7335" s="67">
        <f t="shared" si="2434"/>
        <v>3.2000000000000001E-2</v>
      </c>
      <c r="K7335" s="259">
        <f t="shared" si="2450"/>
        <v>2969436.6155466666</v>
      </c>
      <c r="L7335" s="250">
        <f t="shared" si="2447"/>
        <v>-474586.8</v>
      </c>
      <c r="M7335" s="19" t="s">
        <v>1260</v>
      </c>
      <c r="O7335" s="32" t="str">
        <f t="shared" si="2451"/>
        <v>G380</v>
      </c>
      <c r="P7335" s="318"/>
      <c r="T7335" s="19" t="s">
        <v>1260</v>
      </c>
    </row>
    <row r="7336" spans="1:20" outlineLevel="2" x14ac:dyDescent="0.25">
      <c r="A7336" t="s">
        <v>584</v>
      </c>
      <c r="B7336" t="str">
        <f t="shared" si="2448"/>
        <v>G3802 DST Services, Plastic-12</v>
      </c>
      <c r="C7336" s="32" t="s">
        <v>1245</v>
      </c>
      <c r="E7336" s="27">
        <v>43465</v>
      </c>
      <c r="F7336" s="249">
        <v>1113538730.8299999</v>
      </c>
      <c r="G7336" s="67">
        <v>3.2000000000000001E-2</v>
      </c>
      <c r="H7336" s="250">
        <v>2969436.6100000003</v>
      </c>
      <c r="I7336" s="249">
        <f t="shared" si="2449"/>
        <v>1113538730.8299999</v>
      </c>
      <c r="J7336" s="67">
        <f t="shared" si="2434"/>
        <v>3.2000000000000001E-2</v>
      </c>
      <c r="K7336" s="259">
        <f t="shared" si="2450"/>
        <v>2969436.6155466666</v>
      </c>
      <c r="L7336" s="250">
        <f t="shared" si="2447"/>
        <v>0.01</v>
      </c>
      <c r="M7336" s="19" t="s">
        <v>1260</v>
      </c>
      <c r="O7336" s="32" t="str">
        <f t="shared" si="2451"/>
        <v>G380</v>
      </c>
      <c r="P7336" s="318"/>
      <c r="T7336" s="19" t="s">
        <v>1260</v>
      </c>
    </row>
    <row r="7337" spans="1:20" s="19" customFormat="1" ht="15.75" outlineLevel="1" thickBot="1" x14ac:dyDescent="0.3">
      <c r="A7337" s="28" t="s">
        <v>1187</v>
      </c>
      <c r="C7337" s="20" t="s">
        <v>1243</v>
      </c>
      <c r="E7337" s="104" t="s">
        <v>1266</v>
      </c>
      <c r="F7337" s="29"/>
      <c r="G7337" s="30"/>
      <c r="H7337" s="41">
        <f>SUBTOTAL(9,H7325:H7336)</f>
        <v>34736671.039999999</v>
      </c>
      <c r="I7337" s="29"/>
      <c r="J7337" s="30">
        <f t="shared" si="2434"/>
        <v>0</v>
      </c>
      <c r="K7337" s="41">
        <f>SUBTOTAL(9,K7325:K7336)</f>
        <v>35633239.38656</v>
      </c>
      <c r="L7337" s="41">
        <f t="shared" si="2447"/>
        <v>896568.35</v>
      </c>
      <c r="O7337" s="32" t="str">
        <f>LEFT(A7337,5)</f>
        <v>G3802</v>
      </c>
      <c r="P7337" s="318">
        <f>-L7337/2</f>
        <v>-448284.17499999999</v>
      </c>
    </row>
    <row r="7338" spans="1:20" ht="15.75" outlineLevel="2" thickTop="1" x14ac:dyDescent="0.25">
      <c r="A7338" t="s">
        <v>585</v>
      </c>
      <c r="B7338" t="str">
        <f t="shared" ref="B7338:B7349" si="2452">CONCATENATE(A7338,"-",MONTH(E7338))</f>
        <v>G3803 DST Services, Steel Wrapped-1</v>
      </c>
      <c r="C7338" s="32" t="s">
        <v>1245</v>
      </c>
      <c r="E7338" s="27">
        <v>43131</v>
      </c>
      <c r="F7338" s="249">
        <v>38605819.920000002</v>
      </c>
      <c r="G7338" s="67">
        <v>3.9399999999999998E-2</v>
      </c>
      <c r="H7338" s="250">
        <v>126755.77</v>
      </c>
      <c r="I7338" s="249">
        <f t="shared" ref="I7338:I7349" si="2453">VLOOKUP(CONCATENATE(A7338,"-12"),$B$6:$F$7816,5,FALSE)</f>
        <v>38626131.75</v>
      </c>
      <c r="J7338" s="67">
        <f t="shared" si="2434"/>
        <v>3.9399999999999998E-2</v>
      </c>
      <c r="K7338" s="259">
        <f t="shared" ref="K7338:K7349" si="2454">I7338*J7338/12</f>
        <v>126822.46591249999</v>
      </c>
      <c r="L7338" s="250">
        <f t="shared" si="2447"/>
        <v>66.7</v>
      </c>
      <c r="M7338" s="19" t="s">
        <v>1260</v>
      </c>
      <c r="O7338" s="32" t="str">
        <f t="shared" ref="O7338:O7349" si="2455">LEFT(A7338,4)</f>
        <v>G380</v>
      </c>
      <c r="P7338" s="318"/>
      <c r="T7338" s="19" t="s">
        <v>1260</v>
      </c>
    </row>
    <row r="7339" spans="1:20" outlineLevel="2" x14ac:dyDescent="0.25">
      <c r="A7339" t="s">
        <v>585</v>
      </c>
      <c r="B7339" t="str">
        <f t="shared" si="2452"/>
        <v>G3803 DST Services, Steel Wrapped-2</v>
      </c>
      <c r="C7339" s="32" t="s">
        <v>1245</v>
      </c>
      <c r="E7339" s="27">
        <v>43159</v>
      </c>
      <c r="F7339" s="249">
        <v>38594144.200000003</v>
      </c>
      <c r="G7339" s="67">
        <v>3.9399999999999998E-2</v>
      </c>
      <c r="H7339" s="250">
        <v>126717.44</v>
      </c>
      <c r="I7339" s="249">
        <f t="shared" si="2453"/>
        <v>38626131.75</v>
      </c>
      <c r="J7339" s="67">
        <f t="shared" si="2434"/>
        <v>3.9399999999999998E-2</v>
      </c>
      <c r="K7339" s="259">
        <f t="shared" si="2454"/>
        <v>126822.46591249999</v>
      </c>
      <c r="L7339" s="250">
        <f t="shared" si="2447"/>
        <v>105.03</v>
      </c>
      <c r="M7339" s="19" t="s">
        <v>1260</v>
      </c>
      <c r="O7339" s="32" t="str">
        <f t="shared" si="2455"/>
        <v>G380</v>
      </c>
      <c r="P7339" s="318"/>
      <c r="T7339" s="19" t="s">
        <v>1260</v>
      </c>
    </row>
    <row r="7340" spans="1:20" outlineLevel="2" x14ac:dyDescent="0.25">
      <c r="A7340" t="s">
        <v>585</v>
      </c>
      <c r="B7340" t="str">
        <f t="shared" si="2452"/>
        <v>G3803 DST Services, Steel Wrapped-3</v>
      </c>
      <c r="C7340" s="32" t="s">
        <v>1245</v>
      </c>
      <c r="E7340" s="27">
        <v>43190</v>
      </c>
      <c r="F7340" s="249">
        <v>38595257.380000003</v>
      </c>
      <c r="G7340" s="67">
        <v>3.9399999999999998E-2</v>
      </c>
      <c r="H7340" s="250">
        <v>126721.1</v>
      </c>
      <c r="I7340" s="249">
        <f t="shared" si="2453"/>
        <v>38626131.75</v>
      </c>
      <c r="J7340" s="67">
        <f t="shared" si="2434"/>
        <v>3.9399999999999998E-2</v>
      </c>
      <c r="K7340" s="259">
        <f t="shared" si="2454"/>
        <v>126822.46591249999</v>
      </c>
      <c r="L7340" s="250">
        <f t="shared" si="2447"/>
        <v>101.37</v>
      </c>
      <c r="M7340" s="19" t="s">
        <v>1260</v>
      </c>
      <c r="O7340" s="32" t="str">
        <f t="shared" si="2455"/>
        <v>G380</v>
      </c>
      <c r="P7340" s="318"/>
      <c r="T7340" s="19" t="s">
        <v>1260</v>
      </c>
    </row>
    <row r="7341" spans="1:20" outlineLevel="2" x14ac:dyDescent="0.25">
      <c r="A7341" t="s">
        <v>585</v>
      </c>
      <c r="B7341" t="str">
        <f t="shared" si="2452"/>
        <v>G3803 DST Services, Steel Wrapped-4</v>
      </c>
      <c r="C7341" s="32" t="s">
        <v>1245</v>
      </c>
      <c r="E7341" s="27">
        <v>43220</v>
      </c>
      <c r="F7341" s="249">
        <v>38534330.390000001</v>
      </c>
      <c r="G7341" s="67">
        <v>3.9399999999999998E-2</v>
      </c>
      <c r="H7341" s="250">
        <v>126521.04999999999</v>
      </c>
      <c r="I7341" s="249">
        <f t="shared" si="2453"/>
        <v>38626131.75</v>
      </c>
      <c r="J7341" s="67">
        <f t="shared" si="2434"/>
        <v>3.9399999999999998E-2</v>
      </c>
      <c r="K7341" s="259">
        <f t="shared" si="2454"/>
        <v>126822.46591249999</v>
      </c>
      <c r="L7341" s="250">
        <f t="shared" si="2447"/>
        <v>301.42</v>
      </c>
      <c r="M7341" s="19" t="s">
        <v>1260</v>
      </c>
      <c r="O7341" s="32" t="str">
        <f t="shared" si="2455"/>
        <v>G380</v>
      </c>
      <c r="P7341" s="318"/>
      <c r="T7341" s="19" t="s">
        <v>1260</v>
      </c>
    </row>
    <row r="7342" spans="1:20" outlineLevel="2" x14ac:dyDescent="0.25">
      <c r="A7342" t="s">
        <v>585</v>
      </c>
      <c r="B7342" t="str">
        <f t="shared" si="2452"/>
        <v>G3803 DST Services, Steel Wrapped-5</v>
      </c>
      <c r="C7342" s="32" t="s">
        <v>1245</v>
      </c>
      <c r="E7342" s="27">
        <v>43251</v>
      </c>
      <c r="F7342" s="249">
        <v>38489496.409999996</v>
      </c>
      <c r="G7342" s="67">
        <v>3.9399999999999998E-2</v>
      </c>
      <c r="H7342" s="250">
        <v>126373.85</v>
      </c>
      <c r="I7342" s="249">
        <f t="shared" si="2453"/>
        <v>38626131.75</v>
      </c>
      <c r="J7342" s="67">
        <f t="shared" ref="J7342:J7405" si="2456">G7342</f>
        <v>3.9399999999999998E-2</v>
      </c>
      <c r="K7342" s="259">
        <f t="shared" si="2454"/>
        <v>126822.46591249999</v>
      </c>
      <c r="L7342" s="250">
        <f t="shared" si="2447"/>
        <v>448.62</v>
      </c>
      <c r="M7342" s="19" t="s">
        <v>1260</v>
      </c>
      <c r="O7342" s="32" t="str">
        <f t="shared" si="2455"/>
        <v>G380</v>
      </c>
      <c r="P7342" s="318"/>
      <c r="T7342" s="19" t="s">
        <v>1260</v>
      </c>
    </row>
    <row r="7343" spans="1:20" outlineLevel="2" x14ac:dyDescent="0.25">
      <c r="A7343" t="s">
        <v>585</v>
      </c>
      <c r="B7343" t="str">
        <f t="shared" si="2452"/>
        <v>G3803 DST Services, Steel Wrapped-6</v>
      </c>
      <c r="C7343" s="32" t="s">
        <v>1245</v>
      </c>
      <c r="E7343" s="27">
        <v>43281</v>
      </c>
      <c r="F7343" s="249">
        <v>38435567.979999997</v>
      </c>
      <c r="G7343" s="67">
        <v>3.9399999999999998E-2</v>
      </c>
      <c r="H7343" s="250">
        <v>126196.78</v>
      </c>
      <c r="I7343" s="249">
        <f t="shared" si="2453"/>
        <v>38626131.75</v>
      </c>
      <c r="J7343" s="67">
        <f t="shared" si="2456"/>
        <v>3.9399999999999998E-2</v>
      </c>
      <c r="K7343" s="259">
        <f t="shared" si="2454"/>
        <v>126822.46591249999</v>
      </c>
      <c r="L7343" s="250">
        <f t="shared" si="2447"/>
        <v>625.69000000000005</v>
      </c>
      <c r="M7343" s="19" t="s">
        <v>1260</v>
      </c>
      <c r="O7343" s="32" t="str">
        <f t="shared" si="2455"/>
        <v>G380</v>
      </c>
      <c r="P7343" s="318"/>
      <c r="T7343" s="19" t="s">
        <v>1260</v>
      </c>
    </row>
    <row r="7344" spans="1:20" outlineLevel="2" x14ac:dyDescent="0.25">
      <c r="A7344" t="s">
        <v>585</v>
      </c>
      <c r="B7344" t="str">
        <f t="shared" si="2452"/>
        <v>G3803 DST Services, Steel Wrapped-7</v>
      </c>
      <c r="C7344" s="32" t="s">
        <v>1245</v>
      </c>
      <c r="E7344" s="27">
        <v>43312</v>
      </c>
      <c r="F7344" s="249">
        <v>38420760.890000001</v>
      </c>
      <c r="G7344" s="67">
        <v>3.9399999999999998E-2</v>
      </c>
      <c r="H7344" s="250">
        <v>126148.16999999998</v>
      </c>
      <c r="I7344" s="249">
        <f t="shared" si="2453"/>
        <v>38626131.75</v>
      </c>
      <c r="J7344" s="67">
        <f t="shared" si="2456"/>
        <v>3.9399999999999998E-2</v>
      </c>
      <c r="K7344" s="259">
        <f t="shared" si="2454"/>
        <v>126822.46591249999</v>
      </c>
      <c r="L7344" s="250">
        <f t="shared" si="2447"/>
        <v>674.3</v>
      </c>
      <c r="M7344" s="19" t="s">
        <v>1260</v>
      </c>
      <c r="O7344" s="32" t="str">
        <f t="shared" si="2455"/>
        <v>G380</v>
      </c>
      <c r="P7344" s="318"/>
      <c r="T7344" s="19" t="s">
        <v>1260</v>
      </c>
    </row>
    <row r="7345" spans="1:20" outlineLevel="2" x14ac:dyDescent="0.25">
      <c r="A7345" t="s">
        <v>585</v>
      </c>
      <c r="B7345" t="str">
        <f t="shared" si="2452"/>
        <v>G3803 DST Services, Steel Wrapped-8</v>
      </c>
      <c r="C7345" s="32" t="s">
        <v>1245</v>
      </c>
      <c r="E7345" s="27">
        <v>43343</v>
      </c>
      <c r="F7345" s="249">
        <v>38504399.07</v>
      </c>
      <c r="G7345" s="67">
        <v>3.9399999999999998E-2</v>
      </c>
      <c r="H7345" s="250">
        <v>126422.78</v>
      </c>
      <c r="I7345" s="249">
        <f t="shared" si="2453"/>
        <v>38626131.75</v>
      </c>
      <c r="J7345" s="67">
        <f t="shared" si="2456"/>
        <v>3.9399999999999998E-2</v>
      </c>
      <c r="K7345" s="259">
        <f t="shared" si="2454"/>
        <v>126822.46591249999</v>
      </c>
      <c r="L7345" s="250">
        <f t="shared" si="2447"/>
        <v>399.69</v>
      </c>
      <c r="M7345" s="19" t="s">
        <v>1260</v>
      </c>
      <c r="O7345" s="32" t="str">
        <f t="shared" si="2455"/>
        <v>G380</v>
      </c>
      <c r="P7345" s="318"/>
      <c r="T7345" s="19" t="s">
        <v>1260</v>
      </c>
    </row>
    <row r="7346" spans="1:20" outlineLevel="2" x14ac:dyDescent="0.25">
      <c r="A7346" t="s">
        <v>585</v>
      </c>
      <c r="B7346" t="str">
        <f t="shared" si="2452"/>
        <v>G3803 DST Services, Steel Wrapped-9</v>
      </c>
      <c r="C7346" s="32" t="s">
        <v>1245</v>
      </c>
      <c r="E7346" s="27">
        <v>43373</v>
      </c>
      <c r="F7346" s="249">
        <v>38540461.740000002</v>
      </c>
      <c r="G7346" s="67">
        <v>3.9399999999999998E-2</v>
      </c>
      <c r="H7346" s="250">
        <v>126541.19</v>
      </c>
      <c r="I7346" s="249">
        <f t="shared" si="2453"/>
        <v>38626131.75</v>
      </c>
      <c r="J7346" s="67">
        <f t="shared" si="2456"/>
        <v>3.9399999999999998E-2</v>
      </c>
      <c r="K7346" s="259">
        <f t="shared" si="2454"/>
        <v>126822.46591249999</v>
      </c>
      <c r="L7346" s="250">
        <f t="shared" si="2447"/>
        <v>281.27999999999997</v>
      </c>
      <c r="M7346" s="19" t="s">
        <v>1260</v>
      </c>
      <c r="O7346" s="32" t="str">
        <f t="shared" si="2455"/>
        <v>G380</v>
      </c>
      <c r="P7346" s="318"/>
      <c r="T7346" s="19" t="s">
        <v>1260</v>
      </c>
    </row>
    <row r="7347" spans="1:20" outlineLevel="2" x14ac:dyDescent="0.25">
      <c r="A7347" t="s">
        <v>585</v>
      </c>
      <c r="B7347" t="str">
        <f t="shared" si="2452"/>
        <v>G3803 DST Services, Steel Wrapped-10</v>
      </c>
      <c r="C7347" s="32" t="s">
        <v>1245</v>
      </c>
      <c r="E7347" s="27">
        <v>43404</v>
      </c>
      <c r="F7347" s="249">
        <v>38606456.719999999</v>
      </c>
      <c r="G7347" s="67">
        <v>3.9399999999999998E-2</v>
      </c>
      <c r="H7347" s="250">
        <v>126757.87</v>
      </c>
      <c r="I7347" s="249">
        <f t="shared" si="2453"/>
        <v>38626131.75</v>
      </c>
      <c r="J7347" s="67">
        <f t="shared" si="2456"/>
        <v>3.9399999999999998E-2</v>
      </c>
      <c r="K7347" s="259">
        <f t="shared" si="2454"/>
        <v>126822.46591249999</v>
      </c>
      <c r="L7347" s="250">
        <f t="shared" si="2447"/>
        <v>64.599999999999994</v>
      </c>
      <c r="M7347" s="19" t="s">
        <v>1260</v>
      </c>
      <c r="O7347" s="32" t="str">
        <f t="shared" si="2455"/>
        <v>G380</v>
      </c>
      <c r="P7347" s="318"/>
      <c r="T7347" s="19" t="s">
        <v>1260</v>
      </c>
    </row>
    <row r="7348" spans="1:20" outlineLevel="2" x14ac:dyDescent="0.25">
      <c r="A7348" t="s">
        <v>585</v>
      </c>
      <c r="B7348" t="str">
        <f t="shared" si="2452"/>
        <v>G3803 DST Services, Steel Wrapped-11</v>
      </c>
      <c r="C7348" s="32" t="s">
        <v>1245</v>
      </c>
      <c r="E7348" s="27">
        <v>43434</v>
      </c>
      <c r="F7348" s="249">
        <v>38659586.869999997</v>
      </c>
      <c r="G7348" s="67">
        <v>3.9399999999999998E-2</v>
      </c>
      <c r="H7348" s="250">
        <v>127097.41</v>
      </c>
      <c r="I7348" s="249">
        <f t="shared" si="2453"/>
        <v>38626131.75</v>
      </c>
      <c r="J7348" s="67">
        <f t="shared" si="2456"/>
        <v>3.9399999999999998E-2</v>
      </c>
      <c r="K7348" s="259">
        <f t="shared" si="2454"/>
        <v>126822.46591249999</v>
      </c>
      <c r="L7348" s="250">
        <f t="shared" si="2447"/>
        <v>-274.94</v>
      </c>
      <c r="M7348" s="19" t="s">
        <v>1260</v>
      </c>
      <c r="O7348" s="32" t="str">
        <f t="shared" si="2455"/>
        <v>G380</v>
      </c>
      <c r="P7348" s="318"/>
      <c r="T7348" s="19" t="s">
        <v>1260</v>
      </c>
    </row>
    <row r="7349" spans="1:20" outlineLevel="2" x14ac:dyDescent="0.25">
      <c r="A7349" t="s">
        <v>585</v>
      </c>
      <c r="B7349" t="str">
        <f t="shared" si="2452"/>
        <v>G3803 DST Services, Steel Wrapped-12</v>
      </c>
      <c r="C7349" s="32" t="s">
        <v>1245</v>
      </c>
      <c r="E7349" s="27">
        <v>43465</v>
      </c>
      <c r="F7349" s="249">
        <v>38626131.75</v>
      </c>
      <c r="G7349" s="67">
        <v>3.9399999999999998E-2</v>
      </c>
      <c r="H7349" s="250">
        <v>126822.47</v>
      </c>
      <c r="I7349" s="249">
        <f t="shared" si="2453"/>
        <v>38626131.75</v>
      </c>
      <c r="J7349" s="67">
        <f t="shared" si="2456"/>
        <v>3.9399999999999998E-2</v>
      </c>
      <c r="K7349" s="259">
        <f t="shared" si="2454"/>
        <v>126822.46591249999</v>
      </c>
      <c r="L7349" s="250">
        <f t="shared" si="2447"/>
        <v>0</v>
      </c>
      <c r="M7349" s="19" t="s">
        <v>1260</v>
      </c>
      <c r="O7349" s="32" t="str">
        <f t="shared" si="2455"/>
        <v>G380</v>
      </c>
      <c r="P7349" s="318"/>
      <c r="T7349" s="19" t="s">
        <v>1260</v>
      </c>
    </row>
    <row r="7350" spans="1:20" s="19" customFormat="1" ht="15.75" outlineLevel="1" thickBot="1" x14ac:dyDescent="0.3">
      <c r="A7350" s="28" t="s">
        <v>1188</v>
      </c>
      <c r="C7350" s="20" t="s">
        <v>1243</v>
      </c>
      <c r="E7350" s="104" t="s">
        <v>1266</v>
      </c>
      <c r="F7350" s="29"/>
      <c r="G7350" s="30"/>
      <c r="H7350" s="41">
        <f>SUBTOTAL(9,H7338:H7349)</f>
        <v>1519075.88</v>
      </c>
      <c r="I7350" s="29"/>
      <c r="J7350" s="30">
        <f t="shared" si="2456"/>
        <v>0</v>
      </c>
      <c r="K7350" s="41">
        <f>SUBTOTAL(9,K7338:K7349)</f>
        <v>1521869.5909499994</v>
      </c>
      <c r="L7350" s="41">
        <f t="shared" si="2447"/>
        <v>2793.71</v>
      </c>
      <c r="O7350" s="32" t="str">
        <f>LEFT(A7350,5)</f>
        <v>G3803</v>
      </c>
      <c r="P7350" s="318">
        <f>-L7350/2</f>
        <v>-1396.855</v>
      </c>
    </row>
    <row r="7351" spans="1:20" ht="15.75" outlineLevel="2" thickTop="1" x14ac:dyDescent="0.25">
      <c r="A7351" t="s">
        <v>586</v>
      </c>
      <c r="B7351" t="str">
        <f t="shared" ref="B7351:B7362" si="2457">CONCATENATE(A7351,"-",MONTH(E7351))</f>
        <v>G3810 DST Meters (AMR)-1</v>
      </c>
      <c r="C7351" s="32" t="s">
        <v>1245</v>
      </c>
      <c r="E7351" s="27">
        <v>43131</v>
      </c>
      <c r="F7351" s="249">
        <v>89066331.989999995</v>
      </c>
      <c r="G7351" s="67">
        <v>4.07E-2</v>
      </c>
      <c r="H7351" s="250">
        <v>302083.31</v>
      </c>
      <c r="I7351" s="249">
        <f t="shared" ref="I7351:I7362" si="2458">VLOOKUP(CONCATENATE(A7351,"-12"),$B$6:$F$7816,5,FALSE)</f>
        <v>77845999.909999996</v>
      </c>
      <c r="J7351" s="67">
        <f t="shared" si="2456"/>
        <v>4.07E-2</v>
      </c>
      <c r="K7351" s="259">
        <f t="shared" ref="K7351:K7362" si="2459">I7351*J7351/12</f>
        <v>264027.68302808335</v>
      </c>
      <c r="L7351" s="250">
        <f t="shared" si="2447"/>
        <v>-38055.629999999997</v>
      </c>
      <c r="M7351" s="19" t="s">
        <v>1260</v>
      </c>
      <c r="O7351" s="32" t="str">
        <f t="shared" ref="O7351:O7362" si="2460">LEFT(A7351,4)</f>
        <v>G381</v>
      </c>
      <c r="P7351" s="318"/>
      <c r="T7351" s="19" t="s">
        <v>1260</v>
      </c>
    </row>
    <row r="7352" spans="1:20" outlineLevel="2" x14ac:dyDescent="0.25">
      <c r="A7352" t="s">
        <v>586</v>
      </c>
      <c r="B7352" t="str">
        <f t="shared" si="2457"/>
        <v>G3810 DST Meters (AMR)-2</v>
      </c>
      <c r="C7352" s="32" t="s">
        <v>1245</v>
      </c>
      <c r="E7352" s="27">
        <v>43159</v>
      </c>
      <c r="F7352" s="249">
        <v>89967101.989999995</v>
      </c>
      <c r="G7352" s="67">
        <v>4.07E-2</v>
      </c>
      <c r="H7352" s="250">
        <v>305138.42</v>
      </c>
      <c r="I7352" s="249">
        <f t="shared" si="2458"/>
        <v>77845999.909999996</v>
      </c>
      <c r="J7352" s="67">
        <f t="shared" si="2456"/>
        <v>4.07E-2</v>
      </c>
      <c r="K7352" s="259">
        <f t="shared" si="2459"/>
        <v>264027.68302808335</v>
      </c>
      <c r="L7352" s="250">
        <f t="shared" si="2447"/>
        <v>-41110.74</v>
      </c>
      <c r="M7352" s="19" t="s">
        <v>1260</v>
      </c>
      <c r="O7352" s="32" t="str">
        <f t="shared" si="2460"/>
        <v>G381</v>
      </c>
      <c r="P7352" s="318"/>
      <c r="T7352" s="19" t="s">
        <v>1260</v>
      </c>
    </row>
    <row r="7353" spans="1:20" outlineLevel="2" x14ac:dyDescent="0.25">
      <c r="A7353" t="s">
        <v>586</v>
      </c>
      <c r="B7353" t="str">
        <f t="shared" si="2457"/>
        <v>G3810 DST Meters (AMR)-3</v>
      </c>
      <c r="C7353" s="32" t="s">
        <v>1245</v>
      </c>
      <c r="E7353" s="27">
        <v>43190</v>
      </c>
      <c r="F7353" s="249">
        <v>90919757.269999996</v>
      </c>
      <c r="G7353" s="67">
        <v>4.07E-2</v>
      </c>
      <c r="H7353" s="250">
        <v>308369.51</v>
      </c>
      <c r="I7353" s="249">
        <f t="shared" si="2458"/>
        <v>77845999.909999996</v>
      </c>
      <c r="J7353" s="67">
        <f t="shared" si="2456"/>
        <v>4.07E-2</v>
      </c>
      <c r="K7353" s="259">
        <f t="shared" si="2459"/>
        <v>264027.68302808335</v>
      </c>
      <c r="L7353" s="250">
        <f t="shared" si="2447"/>
        <v>-44341.83</v>
      </c>
      <c r="M7353" s="19" t="s">
        <v>1260</v>
      </c>
      <c r="O7353" s="32" t="str">
        <f t="shared" si="2460"/>
        <v>G381</v>
      </c>
      <c r="P7353" s="318"/>
      <c r="T7353" s="19" t="s">
        <v>1260</v>
      </c>
    </row>
    <row r="7354" spans="1:20" outlineLevel="2" x14ac:dyDescent="0.25">
      <c r="A7354" t="s">
        <v>586</v>
      </c>
      <c r="B7354" t="str">
        <f t="shared" si="2457"/>
        <v>G3810 DST Meters (AMR)-4</v>
      </c>
      <c r="C7354" s="32" t="s">
        <v>1245</v>
      </c>
      <c r="E7354" s="27">
        <v>43220</v>
      </c>
      <c r="F7354" s="249">
        <v>92024691.090000004</v>
      </c>
      <c r="G7354" s="67">
        <v>4.07E-2</v>
      </c>
      <c r="H7354" s="250">
        <v>312117.08</v>
      </c>
      <c r="I7354" s="249">
        <f t="shared" si="2458"/>
        <v>77845999.909999996</v>
      </c>
      <c r="J7354" s="67">
        <f t="shared" si="2456"/>
        <v>4.07E-2</v>
      </c>
      <c r="K7354" s="259">
        <f t="shared" si="2459"/>
        <v>264027.68302808335</v>
      </c>
      <c r="L7354" s="250">
        <f t="shared" si="2447"/>
        <v>-48089.4</v>
      </c>
      <c r="M7354" s="19" t="s">
        <v>1260</v>
      </c>
      <c r="O7354" s="32" t="str">
        <f t="shared" si="2460"/>
        <v>G381</v>
      </c>
      <c r="P7354" s="318"/>
      <c r="T7354" s="19" t="s">
        <v>1260</v>
      </c>
    </row>
    <row r="7355" spans="1:20" outlineLevel="2" x14ac:dyDescent="0.25">
      <c r="A7355" t="s">
        <v>586</v>
      </c>
      <c r="B7355" t="str">
        <f t="shared" si="2457"/>
        <v>G3810 DST Meters (AMR)-5</v>
      </c>
      <c r="C7355" s="32" t="s">
        <v>1245</v>
      </c>
      <c r="E7355" s="27">
        <v>43251</v>
      </c>
      <c r="F7355" s="249">
        <v>92521583.650000006</v>
      </c>
      <c r="G7355" s="67">
        <v>4.07E-2</v>
      </c>
      <c r="H7355" s="250">
        <v>313802.37</v>
      </c>
      <c r="I7355" s="249">
        <f t="shared" si="2458"/>
        <v>77845999.909999996</v>
      </c>
      <c r="J7355" s="67">
        <f t="shared" si="2456"/>
        <v>4.07E-2</v>
      </c>
      <c r="K7355" s="259">
        <f t="shared" si="2459"/>
        <v>264027.68302808335</v>
      </c>
      <c r="L7355" s="250">
        <f t="shared" si="2447"/>
        <v>-49774.69</v>
      </c>
      <c r="M7355" s="19" t="s">
        <v>1260</v>
      </c>
      <c r="O7355" s="32" t="str">
        <f t="shared" si="2460"/>
        <v>G381</v>
      </c>
      <c r="P7355" s="318"/>
      <c r="T7355" s="19" t="s">
        <v>1260</v>
      </c>
    </row>
    <row r="7356" spans="1:20" outlineLevel="2" x14ac:dyDescent="0.25">
      <c r="A7356" t="s">
        <v>586</v>
      </c>
      <c r="B7356" t="str">
        <f t="shared" si="2457"/>
        <v>G3810 DST Meters (AMR)-6</v>
      </c>
      <c r="C7356" s="32" t="s">
        <v>1245</v>
      </c>
      <c r="E7356" s="27">
        <v>43281</v>
      </c>
      <c r="F7356" s="249">
        <v>92470149.459999993</v>
      </c>
      <c r="G7356" s="67">
        <v>4.07E-2</v>
      </c>
      <c r="H7356" s="250">
        <v>313627.92</v>
      </c>
      <c r="I7356" s="249">
        <f t="shared" si="2458"/>
        <v>77845999.909999996</v>
      </c>
      <c r="J7356" s="67">
        <f t="shared" si="2456"/>
        <v>4.07E-2</v>
      </c>
      <c r="K7356" s="259">
        <f t="shared" si="2459"/>
        <v>264027.68302808335</v>
      </c>
      <c r="L7356" s="250">
        <f t="shared" si="2447"/>
        <v>-49600.24</v>
      </c>
      <c r="M7356" s="19" t="s">
        <v>1260</v>
      </c>
      <c r="O7356" s="32" t="str">
        <f t="shared" si="2460"/>
        <v>G381</v>
      </c>
      <c r="P7356" s="318"/>
      <c r="T7356" s="19" t="s">
        <v>1260</v>
      </c>
    </row>
    <row r="7357" spans="1:20" outlineLevel="2" x14ac:dyDescent="0.25">
      <c r="A7357" t="s">
        <v>586</v>
      </c>
      <c r="B7357" t="str">
        <f t="shared" si="2457"/>
        <v>G3810 DST Meters (AMR)-7</v>
      </c>
      <c r="C7357" s="32" t="s">
        <v>1245</v>
      </c>
      <c r="E7357" s="27">
        <v>43312</v>
      </c>
      <c r="F7357" s="249">
        <v>92660957.930000007</v>
      </c>
      <c r="G7357" s="67">
        <v>4.07E-2</v>
      </c>
      <c r="H7357" s="250">
        <v>314275.09000000003</v>
      </c>
      <c r="I7357" s="249">
        <f t="shared" si="2458"/>
        <v>77845999.909999996</v>
      </c>
      <c r="J7357" s="67">
        <f t="shared" si="2456"/>
        <v>4.07E-2</v>
      </c>
      <c r="K7357" s="259">
        <f t="shared" si="2459"/>
        <v>264027.68302808335</v>
      </c>
      <c r="L7357" s="250">
        <f t="shared" si="2447"/>
        <v>-50247.41</v>
      </c>
      <c r="M7357" s="19" t="s">
        <v>1260</v>
      </c>
      <c r="O7357" s="32" t="str">
        <f t="shared" si="2460"/>
        <v>G381</v>
      </c>
      <c r="P7357" s="318"/>
      <c r="T7357" s="19" t="s">
        <v>1260</v>
      </c>
    </row>
    <row r="7358" spans="1:20" outlineLevel="2" x14ac:dyDescent="0.25">
      <c r="A7358" t="s">
        <v>586</v>
      </c>
      <c r="B7358" t="str">
        <f t="shared" si="2457"/>
        <v>G3810 DST Meters (AMR)-8</v>
      </c>
      <c r="C7358" s="32" t="s">
        <v>1245</v>
      </c>
      <c r="E7358" s="27">
        <v>43343</v>
      </c>
      <c r="F7358" s="249">
        <v>76124674.980000004</v>
      </c>
      <c r="G7358" s="67">
        <v>4.07E-2</v>
      </c>
      <c r="H7358" s="250">
        <v>258189.53</v>
      </c>
      <c r="I7358" s="249">
        <f t="shared" si="2458"/>
        <v>77845999.909999996</v>
      </c>
      <c r="J7358" s="67">
        <f t="shared" si="2456"/>
        <v>4.07E-2</v>
      </c>
      <c r="K7358" s="259">
        <f t="shared" si="2459"/>
        <v>264027.68302808335</v>
      </c>
      <c r="L7358" s="250">
        <f t="shared" si="2447"/>
        <v>5838.15</v>
      </c>
      <c r="M7358" s="19" t="s">
        <v>1260</v>
      </c>
      <c r="O7358" s="32" t="str">
        <f t="shared" si="2460"/>
        <v>G381</v>
      </c>
      <c r="P7358" s="318"/>
      <c r="T7358" s="19" t="s">
        <v>1260</v>
      </c>
    </row>
    <row r="7359" spans="1:20" outlineLevel="2" x14ac:dyDescent="0.25">
      <c r="A7359" t="s">
        <v>586</v>
      </c>
      <c r="B7359" t="str">
        <f t="shared" si="2457"/>
        <v>G3810 DST Meters (AMR)-9</v>
      </c>
      <c r="C7359" s="32" t="s">
        <v>1245</v>
      </c>
      <c r="E7359" s="27">
        <v>43373</v>
      </c>
      <c r="F7359" s="249">
        <v>76463962.930000007</v>
      </c>
      <c r="G7359" s="67">
        <v>4.07E-2</v>
      </c>
      <c r="H7359" s="250">
        <v>259340.27000000002</v>
      </c>
      <c r="I7359" s="249">
        <f t="shared" si="2458"/>
        <v>77845999.909999996</v>
      </c>
      <c r="J7359" s="67">
        <f t="shared" si="2456"/>
        <v>4.07E-2</v>
      </c>
      <c r="K7359" s="259">
        <f t="shared" si="2459"/>
        <v>264027.68302808335</v>
      </c>
      <c r="L7359" s="250">
        <f t="shared" si="2447"/>
        <v>4687.41</v>
      </c>
      <c r="M7359" s="19" t="s">
        <v>1260</v>
      </c>
      <c r="O7359" s="32" t="str">
        <f t="shared" si="2460"/>
        <v>G381</v>
      </c>
      <c r="P7359" s="318"/>
      <c r="T7359" s="19" t="s">
        <v>1260</v>
      </c>
    </row>
    <row r="7360" spans="1:20" outlineLevel="2" x14ac:dyDescent="0.25">
      <c r="A7360" t="s">
        <v>586</v>
      </c>
      <c r="B7360" t="str">
        <f t="shared" si="2457"/>
        <v>G3810 DST Meters (AMR)-10</v>
      </c>
      <c r="C7360" s="32" t="s">
        <v>1245</v>
      </c>
      <c r="E7360" s="27">
        <v>43404</v>
      </c>
      <c r="F7360" s="249">
        <v>77037670.969999999</v>
      </c>
      <c r="G7360" s="67">
        <v>4.07E-2</v>
      </c>
      <c r="H7360" s="250">
        <v>261286.1</v>
      </c>
      <c r="I7360" s="249">
        <f t="shared" si="2458"/>
        <v>77845999.909999996</v>
      </c>
      <c r="J7360" s="67">
        <f t="shared" si="2456"/>
        <v>4.07E-2</v>
      </c>
      <c r="K7360" s="259">
        <f t="shared" si="2459"/>
        <v>264027.68302808335</v>
      </c>
      <c r="L7360" s="250">
        <f t="shared" si="2447"/>
        <v>2741.58</v>
      </c>
      <c r="M7360" s="19" t="s">
        <v>1260</v>
      </c>
      <c r="O7360" s="32" t="str">
        <f t="shared" si="2460"/>
        <v>G381</v>
      </c>
      <c r="P7360" s="318"/>
      <c r="T7360" s="19" t="s">
        <v>1260</v>
      </c>
    </row>
    <row r="7361" spans="1:20" outlineLevel="2" x14ac:dyDescent="0.25">
      <c r="A7361" t="s">
        <v>586</v>
      </c>
      <c r="B7361" t="str">
        <f t="shared" si="2457"/>
        <v>G3810 DST Meters (AMR)-11</v>
      </c>
      <c r="C7361" s="32" t="s">
        <v>1245</v>
      </c>
      <c r="E7361" s="27">
        <v>43434</v>
      </c>
      <c r="F7361" s="249">
        <v>77473472.209999993</v>
      </c>
      <c r="G7361" s="67">
        <v>4.07E-2</v>
      </c>
      <c r="H7361" s="250">
        <v>262764.19</v>
      </c>
      <c r="I7361" s="249">
        <f t="shared" si="2458"/>
        <v>77845999.909999996</v>
      </c>
      <c r="J7361" s="67">
        <f t="shared" si="2456"/>
        <v>4.07E-2</v>
      </c>
      <c r="K7361" s="259">
        <f t="shared" si="2459"/>
        <v>264027.68302808335</v>
      </c>
      <c r="L7361" s="250">
        <f t="shared" si="2447"/>
        <v>1263.49</v>
      </c>
      <c r="M7361" s="19" t="s">
        <v>1260</v>
      </c>
      <c r="O7361" s="32" t="str">
        <f t="shared" si="2460"/>
        <v>G381</v>
      </c>
      <c r="P7361" s="318"/>
      <c r="T7361" s="19" t="s">
        <v>1260</v>
      </c>
    </row>
    <row r="7362" spans="1:20" outlineLevel="2" x14ac:dyDescent="0.25">
      <c r="A7362" t="s">
        <v>586</v>
      </c>
      <c r="B7362" t="str">
        <f t="shared" si="2457"/>
        <v>G3810 DST Meters (AMR)-12</v>
      </c>
      <c r="C7362" s="32" t="s">
        <v>1245</v>
      </c>
      <c r="E7362" s="27">
        <v>43465</v>
      </c>
      <c r="F7362" s="249">
        <v>77845999.909999996</v>
      </c>
      <c r="G7362" s="67">
        <v>4.07E-2</v>
      </c>
      <c r="H7362" s="250">
        <v>264027.68</v>
      </c>
      <c r="I7362" s="249">
        <f t="shared" si="2458"/>
        <v>77845999.909999996</v>
      </c>
      <c r="J7362" s="67">
        <f t="shared" si="2456"/>
        <v>4.07E-2</v>
      </c>
      <c r="K7362" s="259">
        <f t="shared" si="2459"/>
        <v>264027.68302808335</v>
      </c>
      <c r="L7362" s="250">
        <f t="shared" si="2447"/>
        <v>0</v>
      </c>
      <c r="M7362" s="19" t="s">
        <v>1260</v>
      </c>
      <c r="O7362" s="32" t="str">
        <f t="shared" si="2460"/>
        <v>G381</v>
      </c>
      <c r="P7362" s="318"/>
      <c r="T7362" s="19" t="s">
        <v>1260</v>
      </c>
    </row>
    <row r="7363" spans="1:20" s="19" customFormat="1" ht="15.75" outlineLevel="1" thickBot="1" x14ac:dyDescent="0.3">
      <c r="A7363" s="28" t="s">
        <v>1189</v>
      </c>
      <c r="C7363" s="20" t="s">
        <v>1243</v>
      </c>
      <c r="E7363" s="104" t="s">
        <v>1266</v>
      </c>
      <c r="F7363" s="29"/>
      <c r="G7363" s="30"/>
      <c r="H7363" s="41">
        <f>SUBTOTAL(9,H7351:H7362)</f>
        <v>3475021.4699999997</v>
      </c>
      <c r="I7363" s="29"/>
      <c r="J7363" s="30">
        <f t="shared" si="2456"/>
        <v>0</v>
      </c>
      <c r="K7363" s="41">
        <f>SUBTOTAL(9,K7351:K7362)</f>
        <v>3168332.196337</v>
      </c>
      <c r="L7363" s="41">
        <f t="shared" si="2447"/>
        <v>-306689.27</v>
      </c>
      <c r="O7363" s="32" t="str">
        <f>LEFT(A7363,5)</f>
        <v>G3810</v>
      </c>
      <c r="P7363" s="318">
        <f>-L7363/2</f>
        <v>153344.63500000001</v>
      </c>
    </row>
    <row r="7364" spans="1:20" ht="15.75" outlineLevel="2" thickTop="1" x14ac:dyDescent="0.25">
      <c r="A7364" t="s">
        <v>587</v>
      </c>
      <c r="B7364" t="str">
        <f t="shared" ref="B7364:B7375" si="2461">CONCATENATE(A7364,"-",MONTH(E7364))</f>
        <v>G3812 DST Modules, AMI-1</v>
      </c>
      <c r="C7364" s="32" t="s">
        <v>1245</v>
      </c>
      <c r="E7364" s="27">
        <v>43131</v>
      </c>
      <c r="F7364" s="249">
        <v>0</v>
      </c>
      <c r="G7364" s="67">
        <v>5.2500000000000005E-2</v>
      </c>
      <c r="H7364" s="250">
        <v>0</v>
      </c>
      <c r="I7364" s="249">
        <f t="shared" ref="I7364:I7375" si="2462">VLOOKUP(CONCATENATE(A7364,"-12"),$B$6:$F$7816,5,FALSE)</f>
        <v>5610621.21</v>
      </c>
      <c r="J7364" s="67">
        <f t="shared" si="2456"/>
        <v>5.2500000000000005E-2</v>
      </c>
      <c r="K7364" s="259">
        <f t="shared" ref="K7364:K7375" si="2463">I7364*J7364/12</f>
        <v>24546.467793750006</v>
      </c>
      <c r="L7364" s="250">
        <f t="shared" si="2447"/>
        <v>24546.47</v>
      </c>
      <c r="M7364" s="19" t="s">
        <v>1260</v>
      </c>
      <c r="O7364" s="32" t="str">
        <f t="shared" ref="O7364:O7375" si="2464">LEFT(A7364,4)</f>
        <v>G381</v>
      </c>
      <c r="P7364" s="318"/>
      <c r="T7364" s="19" t="s">
        <v>1260</v>
      </c>
    </row>
    <row r="7365" spans="1:20" outlineLevel="2" x14ac:dyDescent="0.25">
      <c r="A7365" t="s">
        <v>587</v>
      </c>
      <c r="B7365" t="str">
        <f t="shared" si="2461"/>
        <v>G3812 DST Modules, AMI-2</v>
      </c>
      <c r="C7365" s="32" t="s">
        <v>1245</v>
      </c>
      <c r="E7365" s="27">
        <v>43159</v>
      </c>
      <c r="F7365" s="249">
        <v>0</v>
      </c>
      <c r="G7365" s="67">
        <v>5.2500000000000005E-2</v>
      </c>
      <c r="H7365" s="250">
        <v>0</v>
      </c>
      <c r="I7365" s="249">
        <f t="shared" si="2462"/>
        <v>5610621.21</v>
      </c>
      <c r="J7365" s="67">
        <f t="shared" si="2456"/>
        <v>5.2500000000000005E-2</v>
      </c>
      <c r="K7365" s="259">
        <f t="shared" si="2463"/>
        <v>24546.467793750006</v>
      </c>
      <c r="L7365" s="250">
        <f t="shared" si="2447"/>
        <v>24546.47</v>
      </c>
      <c r="M7365" s="19" t="s">
        <v>1260</v>
      </c>
      <c r="O7365" s="32" t="str">
        <f t="shared" si="2464"/>
        <v>G381</v>
      </c>
      <c r="P7365" s="318"/>
      <c r="T7365" s="19" t="s">
        <v>1260</v>
      </c>
    </row>
    <row r="7366" spans="1:20" outlineLevel="2" x14ac:dyDescent="0.25">
      <c r="A7366" t="s">
        <v>587</v>
      </c>
      <c r="B7366" t="str">
        <f t="shared" si="2461"/>
        <v>G3812 DST Modules, AMI-3</v>
      </c>
      <c r="C7366" s="32" t="s">
        <v>1245</v>
      </c>
      <c r="E7366" s="27">
        <v>43190</v>
      </c>
      <c r="F7366" s="249">
        <v>0</v>
      </c>
      <c r="G7366" s="67">
        <v>5.2500000000000005E-2</v>
      </c>
      <c r="H7366" s="250">
        <v>0</v>
      </c>
      <c r="I7366" s="249">
        <f t="shared" si="2462"/>
        <v>5610621.21</v>
      </c>
      <c r="J7366" s="67">
        <f t="shared" si="2456"/>
        <v>5.2500000000000005E-2</v>
      </c>
      <c r="K7366" s="259">
        <f t="shared" si="2463"/>
        <v>24546.467793750006</v>
      </c>
      <c r="L7366" s="250">
        <f t="shared" si="2447"/>
        <v>24546.47</v>
      </c>
      <c r="M7366" s="19" t="s">
        <v>1260</v>
      </c>
      <c r="O7366" s="32" t="str">
        <f t="shared" si="2464"/>
        <v>G381</v>
      </c>
      <c r="P7366" s="318"/>
      <c r="T7366" s="19" t="s">
        <v>1260</v>
      </c>
    </row>
    <row r="7367" spans="1:20" outlineLevel="2" x14ac:dyDescent="0.25">
      <c r="A7367" t="s">
        <v>587</v>
      </c>
      <c r="B7367" t="str">
        <f t="shared" si="2461"/>
        <v>G3812 DST Modules, AMI-4</v>
      </c>
      <c r="C7367" s="32" t="s">
        <v>1245</v>
      </c>
      <c r="E7367" s="27">
        <v>43220</v>
      </c>
      <c r="F7367" s="249">
        <v>0</v>
      </c>
      <c r="G7367" s="67">
        <v>5.2500000000000005E-2</v>
      </c>
      <c r="H7367" s="250">
        <v>0</v>
      </c>
      <c r="I7367" s="249">
        <f t="shared" si="2462"/>
        <v>5610621.21</v>
      </c>
      <c r="J7367" s="67">
        <f t="shared" si="2456"/>
        <v>5.2500000000000005E-2</v>
      </c>
      <c r="K7367" s="259">
        <f t="shared" si="2463"/>
        <v>24546.467793750006</v>
      </c>
      <c r="L7367" s="250">
        <f t="shared" si="2447"/>
        <v>24546.47</v>
      </c>
      <c r="M7367" s="19" t="s">
        <v>1260</v>
      </c>
      <c r="O7367" s="32" t="str">
        <f t="shared" si="2464"/>
        <v>G381</v>
      </c>
      <c r="P7367" s="318"/>
      <c r="T7367" s="19" t="s">
        <v>1260</v>
      </c>
    </row>
    <row r="7368" spans="1:20" outlineLevel="2" x14ac:dyDescent="0.25">
      <c r="A7368" t="s">
        <v>587</v>
      </c>
      <c r="B7368" t="str">
        <f t="shared" si="2461"/>
        <v>G3812 DST Modules, AMI-5</v>
      </c>
      <c r="C7368" s="32" t="s">
        <v>1245</v>
      </c>
      <c r="E7368" s="27">
        <v>43251</v>
      </c>
      <c r="F7368" s="249">
        <v>0</v>
      </c>
      <c r="G7368" s="67">
        <v>5.2500000000000005E-2</v>
      </c>
      <c r="H7368" s="250">
        <v>0</v>
      </c>
      <c r="I7368" s="249">
        <f t="shared" si="2462"/>
        <v>5610621.21</v>
      </c>
      <c r="J7368" s="67">
        <f t="shared" si="2456"/>
        <v>5.2500000000000005E-2</v>
      </c>
      <c r="K7368" s="259">
        <f t="shared" si="2463"/>
        <v>24546.467793750006</v>
      </c>
      <c r="L7368" s="250">
        <f t="shared" si="2447"/>
        <v>24546.47</v>
      </c>
      <c r="M7368" s="19" t="s">
        <v>1260</v>
      </c>
      <c r="O7368" s="32" t="str">
        <f t="shared" si="2464"/>
        <v>G381</v>
      </c>
      <c r="P7368" s="318"/>
      <c r="T7368" s="19" t="s">
        <v>1260</v>
      </c>
    </row>
    <row r="7369" spans="1:20" outlineLevel="2" x14ac:dyDescent="0.25">
      <c r="A7369" t="s">
        <v>587</v>
      </c>
      <c r="B7369" t="str">
        <f t="shared" si="2461"/>
        <v>G3812 DST Modules, AMI-6</v>
      </c>
      <c r="C7369" s="32" t="s">
        <v>1245</v>
      </c>
      <c r="E7369" s="27">
        <v>43281</v>
      </c>
      <c r="F7369" s="249">
        <v>0</v>
      </c>
      <c r="G7369" s="67">
        <v>5.2500000000000005E-2</v>
      </c>
      <c r="H7369" s="250">
        <v>0</v>
      </c>
      <c r="I7369" s="249">
        <f t="shared" si="2462"/>
        <v>5610621.21</v>
      </c>
      <c r="J7369" s="67">
        <f t="shared" si="2456"/>
        <v>5.2500000000000005E-2</v>
      </c>
      <c r="K7369" s="259">
        <f t="shared" si="2463"/>
        <v>24546.467793750006</v>
      </c>
      <c r="L7369" s="250">
        <f t="shared" si="2447"/>
        <v>24546.47</v>
      </c>
      <c r="M7369" s="19" t="s">
        <v>1260</v>
      </c>
      <c r="O7369" s="32" t="str">
        <f t="shared" si="2464"/>
        <v>G381</v>
      </c>
      <c r="P7369" s="318"/>
      <c r="T7369" s="19" t="s">
        <v>1260</v>
      </c>
    </row>
    <row r="7370" spans="1:20" outlineLevel="2" x14ac:dyDescent="0.25">
      <c r="A7370" t="s">
        <v>587</v>
      </c>
      <c r="B7370" t="str">
        <f t="shared" si="2461"/>
        <v>G3812 DST Modules, AMI-7</v>
      </c>
      <c r="C7370" s="32" t="s">
        <v>1245</v>
      </c>
      <c r="E7370" s="27">
        <v>43312</v>
      </c>
      <c r="F7370" s="249">
        <v>2147976.9300000002</v>
      </c>
      <c r="G7370" s="67">
        <v>5.2500000000000005E-2</v>
      </c>
      <c r="H7370" s="250">
        <v>9397.4</v>
      </c>
      <c r="I7370" s="249">
        <f t="shared" si="2462"/>
        <v>5610621.21</v>
      </c>
      <c r="J7370" s="67">
        <f t="shared" si="2456"/>
        <v>5.2500000000000005E-2</v>
      </c>
      <c r="K7370" s="259">
        <f t="shared" si="2463"/>
        <v>24546.467793750006</v>
      </c>
      <c r="L7370" s="250">
        <f t="shared" si="2447"/>
        <v>15149.07</v>
      </c>
      <c r="M7370" s="19" t="s">
        <v>1260</v>
      </c>
      <c r="O7370" s="32" t="str">
        <f t="shared" si="2464"/>
        <v>G381</v>
      </c>
      <c r="P7370" s="318"/>
      <c r="T7370" s="19" t="s">
        <v>1260</v>
      </c>
    </row>
    <row r="7371" spans="1:20" outlineLevel="2" x14ac:dyDescent="0.25">
      <c r="A7371" t="s">
        <v>587</v>
      </c>
      <c r="B7371" t="str">
        <f t="shared" si="2461"/>
        <v>G3812 DST Modules, AMI-8</v>
      </c>
      <c r="C7371" s="32" t="s">
        <v>1245</v>
      </c>
      <c r="E7371" s="27">
        <v>43343</v>
      </c>
      <c r="F7371" s="249">
        <v>4623618.1100000003</v>
      </c>
      <c r="G7371" s="67">
        <v>5.2500000000000005E-2</v>
      </c>
      <c r="H7371" s="250">
        <v>20228.330000000002</v>
      </c>
      <c r="I7371" s="249">
        <f t="shared" si="2462"/>
        <v>5610621.21</v>
      </c>
      <c r="J7371" s="67">
        <f t="shared" si="2456"/>
        <v>5.2500000000000005E-2</v>
      </c>
      <c r="K7371" s="259">
        <f t="shared" si="2463"/>
        <v>24546.467793750006</v>
      </c>
      <c r="L7371" s="250">
        <f t="shared" si="2447"/>
        <v>4318.1400000000003</v>
      </c>
      <c r="M7371" s="19" t="s">
        <v>1260</v>
      </c>
      <c r="O7371" s="32" t="str">
        <f t="shared" si="2464"/>
        <v>G381</v>
      </c>
      <c r="P7371" s="318"/>
      <c r="T7371" s="19" t="s">
        <v>1260</v>
      </c>
    </row>
    <row r="7372" spans="1:20" outlineLevel="2" x14ac:dyDescent="0.25">
      <c r="A7372" t="s">
        <v>587</v>
      </c>
      <c r="B7372" t="str">
        <f t="shared" si="2461"/>
        <v>G3812 DST Modules, AMI-9</v>
      </c>
      <c r="C7372" s="32" t="s">
        <v>1245</v>
      </c>
      <c r="E7372" s="27">
        <v>43373</v>
      </c>
      <c r="F7372" s="249">
        <v>4797388.09</v>
      </c>
      <c r="G7372" s="67">
        <v>5.2500000000000005E-2</v>
      </c>
      <c r="H7372" s="250">
        <v>23551.059999999998</v>
      </c>
      <c r="I7372" s="249">
        <f t="shared" si="2462"/>
        <v>5610621.21</v>
      </c>
      <c r="J7372" s="67">
        <f t="shared" si="2456"/>
        <v>5.2500000000000005E-2</v>
      </c>
      <c r="K7372" s="259">
        <f t="shared" si="2463"/>
        <v>24546.467793750006</v>
      </c>
      <c r="L7372" s="250">
        <f t="shared" si="2447"/>
        <v>995.41</v>
      </c>
      <c r="M7372" s="19" t="s">
        <v>1260</v>
      </c>
      <c r="O7372" s="32" t="str">
        <f t="shared" si="2464"/>
        <v>G381</v>
      </c>
      <c r="P7372" s="318"/>
      <c r="T7372" s="19" t="s">
        <v>1260</v>
      </c>
    </row>
    <row r="7373" spans="1:20" outlineLevel="2" x14ac:dyDescent="0.25">
      <c r="A7373" t="s">
        <v>587</v>
      </c>
      <c r="B7373" t="str">
        <f t="shared" si="2461"/>
        <v>G3812 DST Modules, AMI-10</v>
      </c>
      <c r="C7373" s="32" t="s">
        <v>1245</v>
      </c>
      <c r="E7373" s="27">
        <v>43404</v>
      </c>
      <c r="F7373" s="249">
        <v>5266442.1399999997</v>
      </c>
      <c r="G7373" s="67">
        <v>5.2500000000000005E-2</v>
      </c>
      <c r="H7373" s="250">
        <v>23040.69</v>
      </c>
      <c r="I7373" s="249">
        <f t="shared" si="2462"/>
        <v>5610621.21</v>
      </c>
      <c r="J7373" s="67">
        <f t="shared" si="2456"/>
        <v>5.2500000000000005E-2</v>
      </c>
      <c r="K7373" s="259">
        <f t="shared" si="2463"/>
        <v>24546.467793750006</v>
      </c>
      <c r="L7373" s="250">
        <f t="shared" si="2447"/>
        <v>1505.78</v>
      </c>
      <c r="M7373" s="19" t="s">
        <v>1260</v>
      </c>
      <c r="O7373" s="32" t="str">
        <f t="shared" si="2464"/>
        <v>G381</v>
      </c>
      <c r="P7373" s="318"/>
      <c r="T7373" s="19" t="s">
        <v>1260</v>
      </c>
    </row>
    <row r="7374" spans="1:20" outlineLevel="2" x14ac:dyDescent="0.25">
      <c r="A7374" t="s">
        <v>587</v>
      </c>
      <c r="B7374" t="str">
        <f t="shared" si="2461"/>
        <v>G3812 DST Modules, AMI-11</v>
      </c>
      <c r="C7374" s="32" t="s">
        <v>1245</v>
      </c>
      <c r="E7374" s="27">
        <v>43434</v>
      </c>
      <c r="F7374" s="249">
        <v>5587136.21</v>
      </c>
      <c r="G7374" s="67">
        <v>5.2500000000000005E-2</v>
      </c>
      <c r="H7374" s="250">
        <v>24443.72</v>
      </c>
      <c r="I7374" s="249">
        <f t="shared" si="2462"/>
        <v>5610621.21</v>
      </c>
      <c r="J7374" s="67">
        <f t="shared" si="2456"/>
        <v>5.2500000000000005E-2</v>
      </c>
      <c r="K7374" s="259">
        <f t="shared" si="2463"/>
        <v>24546.467793750006</v>
      </c>
      <c r="L7374" s="250">
        <f t="shared" si="2447"/>
        <v>102.75</v>
      </c>
      <c r="M7374" s="19" t="s">
        <v>1260</v>
      </c>
      <c r="O7374" s="32" t="str">
        <f t="shared" si="2464"/>
        <v>G381</v>
      </c>
      <c r="P7374" s="318"/>
      <c r="T7374" s="19" t="s">
        <v>1260</v>
      </c>
    </row>
    <row r="7375" spans="1:20" outlineLevel="2" x14ac:dyDescent="0.25">
      <c r="A7375" t="s">
        <v>587</v>
      </c>
      <c r="B7375" t="str">
        <f t="shared" si="2461"/>
        <v>G3812 DST Modules, AMI-12</v>
      </c>
      <c r="C7375" s="32" t="s">
        <v>1245</v>
      </c>
      <c r="E7375" s="27">
        <v>43465</v>
      </c>
      <c r="F7375" s="249">
        <v>5610621.21</v>
      </c>
      <c r="G7375" s="67">
        <v>5.2500000000000005E-2</v>
      </c>
      <c r="H7375" s="250">
        <v>24546.47</v>
      </c>
      <c r="I7375" s="249">
        <f t="shared" si="2462"/>
        <v>5610621.21</v>
      </c>
      <c r="J7375" s="67">
        <f t="shared" si="2456"/>
        <v>5.2500000000000005E-2</v>
      </c>
      <c r="K7375" s="259">
        <f t="shared" si="2463"/>
        <v>24546.467793750006</v>
      </c>
      <c r="L7375" s="250">
        <f t="shared" si="2447"/>
        <v>0</v>
      </c>
      <c r="M7375" s="19" t="s">
        <v>1260</v>
      </c>
      <c r="O7375" s="32" t="str">
        <f t="shared" si="2464"/>
        <v>G381</v>
      </c>
      <c r="P7375" s="318"/>
      <c r="T7375" s="19" t="s">
        <v>1260</v>
      </c>
    </row>
    <row r="7376" spans="1:20" s="19" customFormat="1" ht="15.75" outlineLevel="1" thickBot="1" x14ac:dyDescent="0.3">
      <c r="A7376" s="28" t="s">
        <v>1190</v>
      </c>
      <c r="C7376" s="20" t="s">
        <v>1243</v>
      </c>
      <c r="E7376" s="104" t="s">
        <v>1266</v>
      </c>
      <c r="F7376" s="29"/>
      <c r="G7376" s="30"/>
      <c r="H7376" s="41">
        <f>SUBTOTAL(9,H7364:H7375)</f>
        <v>125207.67</v>
      </c>
      <c r="I7376" s="29"/>
      <c r="J7376" s="30">
        <f t="shared" si="2456"/>
        <v>0</v>
      </c>
      <c r="K7376" s="41">
        <f>SUBTOTAL(9,K7364:K7375)</f>
        <v>294557.61352499999</v>
      </c>
      <c r="L7376" s="41">
        <f t="shared" si="2447"/>
        <v>169349.94</v>
      </c>
      <c r="O7376" s="32" t="str">
        <f>LEFT(A7376,5)</f>
        <v>G3812</v>
      </c>
      <c r="P7376" s="318">
        <f>-L7376/2</f>
        <v>-84674.97</v>
      </c>
    </row>
    <row r="7377" spans="1:20" ht="15.75" outlineLevel="2" thickTop="1" x14ac:dyDescent="0.25">
      <c r="A7377" t="s">
        <v>588</v>
      </c>
      <c r="B7377" t="str">
        <f t="shared" ref="B7377:B7388" si="2465">CONCATENATE(A7377,"-",MONTH(E7377))</f>
        <v>G3813 DST Modules, AMR-1</v>
      </c>
      <c r="C7377" s="32" t="s">
        <v>1245</v>
      </c>
      <c r="E7377" s="27">
        <v>43131</v>
      </c>
      <c r="F7377" s="249">
        <v>0</v>
      </c>
      <c r="G7377" s="67">
        <v>6.9999999999999993E-2</v>
      </c>
      <c r="H7377" s="250">
        <v>0</v>
      </c>
      <c r="I7377" s="249">
        <f t="shared" ref="I7377:I7388" si="2466">VLOOKUP(CONCATENATE(A7377,"-12"),$B$6:$F$7816,5,FALSE)</f>
        <v>18783995.949999999</v>
      </c>
      <c r="J7377" s="67">
        <f t="shared" si="2456"/>
        <v>6.9999999999999993E-2</v>
      </c>
      <c r="K7377" s="259">
        <f t="shared" ref="K7377:K7388" si="2467">I7377*J7377/12</f>
        <v>109573.30970833333</v>
      </c>
      <c r="L7377" s="250">
        <f t="shared" si="2447"/>
        <v>109573.31</v>
      </c>
      <c r="M7377" s="19" t="s">
        <v>1260</v>
      </c>
      <c r="O7377" s="32" t="str">
        <f t="shared" ref="O7377:O7388" si="2468">LEFT(A7377,4)</f>
        <v>G381</v>
      </c>
      <c r="P7377" s="318"/>
      <c r="T7377" s="19" t="s">
        <v>1260</v>
      </c>
    </row>
    <row r="7378" spans="1:20" outlineLevel="2" x14ac:dyDescent="0.25">
      <c r="A7378" t="s">
        <v>588</v>
      </c>
      <c r="B7378" t="str">
        <f t="shared" si="2465"/>
        <v>G3813 DST Modules, AMR-2</v>
      </c>
      <c r="C7378" s="32" t="s">
        <v>1245</v>
      </c>
      <c r="E7378" s="27">
        <v>43159</v>
      </c>
      <c r="F7378" s="249">
        <v>0</v>
      </c>
      <c r="G7378" s="67">
        <v>6.9999999999999993E-2</v>
      </c>
      <c r="H7378" s="250">
        <v>0</v>
      </c>
      <c r="I7378" s="249">
        <f t="shared" si="2466"/>
        <v>18783995.949999999</v>
      </c>
      <c r="J7378" s="67">
        <f t="shared" si="2456"/>
        <v>6.9999999999999993E-2</v>
      </c>
      <c r="K7378" s="259">
        <f t="shared" si="2467"/>
        <v>109573.30970833333</v>
      </c>
      <c r="L7378" s="250">
        <f t="shared" si="2447"/>
        <v>109573.31</v>
      </c>
      <c r="M7378" s="19" t="s">
        <v>1260</v>
      </c>
      <c r="O7378" s="32" t="str">
        <f t="shared" si="2468"/>
        <v>G381</v>
      </c>
      <c r="P7378" s="318"/>
      <c r="T7378" s="19" t="s">
        <v>1260</v>
      </c>
    </row>
    <row r="7379" spans="1:20" outlineLevel="2" x14ac:dyDescent="0.25">
      <c r="A7379" t="s">
        <v>588</v>
      </c>
      <c r="B7379" t="str">
        <f t="shared" si="2465"/>
        <v>G3813 DST Modules, AMR-3</v>
      </c>
      <c r="C7379" s="32" t="s">
        <v>1245</v>
      </c>
      <c r="E7379" s="27">
        <v>43190</v>
      </c>
      <c r="F7379" s="249">
        <v>0</v>
      </c>
      <c r="G7379" s="67">
        <v>6.9999999999999993E-2</v>
      </c>
      <c r="H7379" s="250">
        <v>0</v>
      </c>
      <c r="I7379" s="249">
        <f t="shared" si="2466"/>
        <v>18783995.949999999</v>
      </c>
      <c r="J7379" s="67">
        <f t="shared" si="2456"/>
        <v>6.9999999999999993E-2</v>
      </c>
      <c r="K7379" s="259">
        <f t="shared" si="2467"/>
        <v>109573.30970833333</v>
      </c>
      <c r="L7379" s="250">
        <f t="shared" si="2447"/>
        <v>109573.31</v>
      </c>
      <c r="M7379" s="19" t="s">
        <v>1260</v>
      </c>
      <c r="O7379" s="32" t="str">
        <f t="shared" si="2468"/>
        <v>G381</v>
      </c>
      <c r="P7379" s="318"/>
      <c r="T7379" s="19" t="s">
        <v>1260</v>
      </c>
    </row>
    <row r="7380" spans="1:20" outlineLevel="2" x14ac:dyDescent="0.25">
      <c r="A7380" t="s">
        <v>588</v>
      </c>
      <c r="B7380" t="str">
        <f t="shared" si="2465"/>
        <v>G3813 DST Modules, AMR-4</v>
      </c>
      <c r="C7380" s="32" t="s">
        <v>1245</v>
      </c>
      <c r="E7380" s="27">
        <v>43220</v>
      </c>
      <c r="F7380" s="249">
        <v>0</v>
      </c>
      <c r="G7380" s="67">
        <v>6.9999999999999993E-2</v>
      </c>
      <c r="H7380" s="250">
        <v>0</v>
      </c>
      <c r="I7380" s="249">
        <f t="shared" si="2466"/>
        <v>18783995.949999999</v>
      </c>
      <c r="J7380" s="67">
        <f t="shared" si="2456"/>
        <v>6.9999999999999993E-2</v>
      </c>
      <c r="K7380" s="259">
        <f t="shared" si="2467"/>
        <v>109573.30970833333</v>
      </c>
      <c r="L7380" s="250">
        <f t="shared" ref="L7380:L7443" si="2469">ROUND(K7380-H7380,2)</f>
        <v>109573.31</v>
      </c>
      <c r="M7380" s="19" t="s">
        <v>1260</v>
      </c>
      <c r="O7380" s="32" t="str">
        <f t="shared" si="2468"/>
        <v>G381</v>
      </c>
      <c r="P7380" s="318"/>
      <c r="T7380" s="19" t="s">
        <v>1260</v>
      </c>
    </row>
    <row r="7381" spans="1:20" outlineLevel="2" x14ac:dyDescent="0.25">
      <c r="A7381" t="s">
        <v>588</v>
      </c>
      <c r="B7381" t="str">
        <f t="shared" si="2465"/>
        <v>G3813 DST Modules, AMR-5</v>
      </c>
      <c r="C7381" s="32" t="s">
        <v>1245</v>
      </c>
      <c r="E7381" s="27">
        <v>43251</v>
      </c>
      <c r="F7381" s="249">
        <v>0</v>
      </c>
      <c r="G7381" s="67">
        <v>6.9999999999999993E-2</v>
      </c>
      <c r="H7381" s="250">
        <v>0</v>
      </c>
      <c r="I7381" s="249">
        <f t="shared" si="2466"/>
        <v>18783995.949999999</v>
      </c>
      <c r="J7381" s="67">
        <f t="shared" si="2456"/>
        <v>6.9999999999999993E-2</v>
      </c>
      <c r="K7381" s="259">
        <f t="shared" si="2467"/>
        <v>109573.30970833333</v>
      </c>
      <c r="L7381" s="250">
        <f t="shared" si="2469"/>
        <v>109573.31</v>
      </c>
      <c r="M7381" s="19" t="s">
        <v>1260</v>
      </c>
      <c r="O7381" s="32" t="str">
        <f t="shared" si="2468"/>
        <v>G381</v>
      </c>
      <c r="P7381" s="318"/>
      <c r="T7381" s="19" t="s">
        <v>1260</v>
      </c>
    </row>
    <row r="7382" spans="1:20" outlineLevel="2" x14ac:dyDescent="0.25">
      <c r="A7382" t="s">
        <v>588</v>
      </c>
      <c r="B7382" t="str">
        <f t="shared" si="2465"/>
        <v>G3813 DST Modules, AMR-6</v>
      </c>
      <c r="C7382" s="32" t="s">
        <v>1245</v>
      </c>
      <c r="E7382" s="27">
        <v>43281</v>
      </c>
      <c r="F7382" s="249">
        <v>0</v>
      </c>
      <c r="G7382" s="67">
        <v>6.9999999999999993E-2</v>
      </c>
      <c r="H7382" s="250">
        <v>0</v>
      </c>
      <c r="I7382" s="249">
        <f t="shared" si="2466"/>
        <v>18783995.949999999</v>
      </c>
      <c r="J7382" s="67">
        <f t="shared" si="2456"/>
        <v>6.9999999999999993E-2</v>
      </c>
      <c r="K7382" s="259">
        <f t="shared" si="2467"/>
        <v>109573.30970833333</v>
      </c>
      <c r="L7382" s="250">
        <f t="shared" si="2469"/>
        <v>109573.31</v>
      </c>
      <c r="M7382" s="19" t="s">
        <v>1260</v>
      </c>
      <c r="O7382" s="32" t="str">
        <f t="shared" si="2468"/>
        <v>G381</v>
      </c>
      <c r="P7382" s="318"/>
      <c r="T7382" s="19" t="s">
        <v>1260</v>
      </c>
    </row>
    <row r="7383" spans="1:20" outlineLevel="2" x14ac:dyDescent="0.25">
      <c r="A7383" t="s">
        <v>588</v>
      </c>
      <c r="B7383" t="str">
        <f t="shared" si="2465"/>
        <v>G3813 DST Modules, AMR-7</v>
      </c>
      <c r="C7383" s="32" t="s">
        <v>1245</v>
      </c>
      <c r="E7383" s="27">
        <v>43312</v>
      </c>
      <c r="F7383" s="249">
        <v>316263.46999999997</v>
      </c>
      <c r="G7383" s="67">
        <v>6.9999999999999993E-2</v>
      </c>
      <c r="H7383" s="250">
        <v>1844.8700000000001</v>
      </c>
      <c r="I7383" s="249">
        <f t="shared" si="2466"/>
        <v>18783995.949999999</v>
      </c>
      <c r="J7383" s="67">
        <f t="shared" si="2456"/>
        <v>6.9999999999999993E-2</v>
      </c>
      <c r="K7383" s="259">
        <f t="shared" si="2467"/>
        <v>109573.30970833333</v>
      </c>
      <c r="L7383" s="250">
        <f t="shared" si="2469"/>
        <v>107728.44</v>
      </c>
      <c r="M7383" s="19" t="s">
        <v>1260</v>
      </c>
      <c r="O7383" s="32" t="str">
        <f t="shared" si="2468"/>
        <v>G381</v>
      </c>
      <c r="P7383" s="318"/>
      <c r="T7383" s="19" t="s">
        <v>1260</v>
      </c>
    </row>
    <row r="7384" spans="1:20" outlineLevel="2" x14ac:dyDescent="0.25">
      <c r="A7384" t="s">
        <v>588</v>
      </c>
      <c r="B7384" t="str">
        <f t="shared" si="2465"/>
        <v>G3813 DST Modules, AMR-8</v>
      </c>
      <c r="C7384" s="32" t="s">
        <v>1245</v>
      </c>
      <c r="E7384" s="27">
        <v>43343</v>
      </c>
      <c r="F7384" s="249">
        <v>17543839.719999999</v>
      </c>
      <c r="G7384" s="67">
        <v>6.9999999999999993E-2</v>
      </c>
      <c r="H7384" s="250">
        <v>102339.06999999999</v>
      </c>
      <c r="I7384" s="249">
        <f t="shared" si="2466"/>
        <v>18783995.949999999</v>
      </c>
      <c r="J7384" s="67">
        <f t="shared" si="2456"/>
        <v>6.9999999999999993E-2</v>
      </c>
      <c r="K7384" s="259">
        <f t="shared" si="2467"/>
        <v>109573.30970833333</v>
      </c>
      <c r="L7384" s="250">
        <f t="shared" si="2469"/>
        <v>7234.24</v>
      </c>
      <c r="M7384" s="19" t="s">
        <v>1260</v>
      </c>
      <c r="O7384" s="32" t="str">
        <f t="shared" si="2468"/>
        <v>G381</v>
      </c>
      <c r="P7384" s="318"/>
      <c r="T7384" s="19" t="s">
        <v>1260</v>
      </c>
    </row>
    <row r="7385" spans="1:20" outlineLevel="2" x14ac:dyDescent="0.25">
      <c r="A7385" t="s">
        <v>588</v>
      </c>
      <c r="B7385" t="str">
        <f t="shared" si="2465"/>
        <v>G3813 DST Modules, AMR-9</v>
      </c>
      <c r="C7385" s="32" t="s">
        <v>1245</v>
      </c>
      <c r="E7385" s="27">
        <v>43373</v>
      </c>
      <c r="F7385" s="249">
        <v>17965409.530000001</v>
      </c>
      <c r="G7385" s="67">
        <v>6.9999999999999993E-2</v>
      </c>
      <c r="H7385" s="250">
        <v>426520.4</v>
      </c>
      <c r="I7385" s="249">
        <f t="shared" si="2466"/>
        <v>18783995.949999999</v>
      </c>
      <c r="J7385" s="67">
        <f t="shared" si="2456"/>
        <v>6.9999999999999993E-2</v>
      </c>
      <c r="K7385" s="259">
        <f t="shared" si="2467"/>
        <v>109573.30970833333</v>
      </c>
      <c r="L7385" s="250">
        <f t="shared" si="2469"/>
        <v>-316947.09000000003</v>
      </c>
      <c r="M7385" s="19" t="s">
        <v>1260</v>
      </c>
      <c r="O7385" s="32" t="str">
        <f t="shared" si="2468"/>
        <v>G381</v>
      </c>
      <c r="P7385" s="318"/>
      <c r="T7385" s="19" t="s">
        <v>1260</v>
      </c>
    </row>
    <row r="7386" spans="1:20" outlineLevel="2" x14ac:dyDescent="0.25">
      <c r="A7386" t="s">
        <v>588</v>
      </c>
      <c r="B7386" t="str">
        <f t="shared" si="2465"/>
        <v>G3813 DST Modules, AMR-10</v>
      </c>
      <c r="C7386" s="32" t="s">
        <v>1245</v>
      </c>
      <c r="E7386" s="27">
        <v>43404</v>
      </c>
      <c r="F7386" s="249">
        <v>18312818.890000001</v>
      </c>
      <c r="G7386" s="67">
        <v>6.9999999999999993E-2</v>
      </c>
      <c r="H7386" s="250">
        <v>106824.78</v>
      </c>
      <c r="I7386" s="249">
        <f t="shared" si="2466"/>
        <v>18783995.949999999</v>
      </c>
      <c r="J7386" s="67">
        <f t="shared" si="2456"/>
        <v>6.9999999999999993E-2</v>
      </c>
      <c r="K7386" s="259">
        <f t="shared" si="2467"/>
        <v>109573.30970833333</v>
      </c>
      <c r="L7386" s="250">
        <f t="shared" si="2469"/>
        <v>2748.53</v>
      </c>
      <c r="M7386" s="19" t="s">
        <v>1260</v>
      </c>
      <c r="O7386" s="32" t="str">
        <f t="shared" si="2468"/>
        <v>G381</v>
      </c>
      <c r="P7386" s="318"/>
      <c r="T7386" s="19" t="s">
        <v>1260</v>
      </c>
    </row>
    <row r="7387" spans="1:20" outlineLevel="2" x14ac:dyDescent="0.25">
      <c r="A7387" t="s">
        <v>588</v>
      </c>
      <c r="B7387" t="str">
        <f t="shared" si="2465"/>
        <v>G3813 DST Modules, AMR-11</v>
      </c>
      <c r="C7387" s="32" t="s">
        <v>1245</v>
      </c>
      <c r="E7387" s="27">
        <v>43434</v>
      </c>
      <c r="F7387" s="249">
        <v>18684549.309999999</v>
      </c>
      <c r="G7387" s="67">
        <v>6.9999999999999993E-2</v>
      </c>
      <c r="H7387" s="250">
        <v>108993.2</v>
      </c>
      <c r="I7387" s="249">
        <f t="shared" si="2466"/>
        <v>18783995.949999999</v>
      </c>
      <c r="J7387" s="67">
        <f t="shared" si="2456"/>
        <v>6.9999999999999993E-2</v>
      </c>
      <c r="K7387" s="259">
        <f t="shared" si="2467"/>
        <v>109573.30970833333</v>
      </c>
      <c r="L7387" s="250">
        <f t="shared" si="2469"/>
        <v>580.11</v>
      </c>
      <c r="M7387" s="19" t="s">
        <v>1260</v>
      </c>
      <c r="O7387" s="32" t="str">
        <f t="shared" si="2468"/>
        <v>G381</v>
      </c>
      <c r="P7387" s="318"/>
      <c r="T7387" s="19" t="s">
        <v>1260</v>
      </c>
    </row>
    <row r="7388" spans="1:20" outlineLevel="2" x14ac:dyDescent="0.25">
      <c r="A7388" t="s">
        <v>588</v>
      </c>
      <c r="B7388" t="str">
        <f t="shared" si="2465"/>
        <v>G3813 DST Modules, AMR-12</v>
      </c>
      <c r="C7388" s="32" t="s">
        <v>1245</v>
      </c>
      <c r="E7388" s="27">
        <v>43465</v>
      </c>
      <c r="F7388" s="249">
        <v>18783995.949999999</v>
      </c>
      <c r="G7388" s="67">
        <v>6.9999999999999993E-2</v>
      </c>
      <c r="H7388" s="250">
        <v>109573.31000000001</v>
      </c>
      <c r="I7388" s="249">
        <f t="shared" si="2466"/>
        <v>18783995.949999999</v>
      </c>
      <c r="J7388" s="67">
        <f t="shared" si="2456"/>
        <v>6.9999999999999993E-2</v>
      </c>
      <c r="K7388" s="259">
        <f t="shared" si="2467"/>
        <v>109573.30970833333</v>
      </c>
      <c r="L7388" s="250">
        <f t="shared" si="2469"/>
        <v>0</v>
      </c>
      <c r="M7388" s="19" t="s">
        <v>1260</v>
      </c>
      <c r="O7388" s="32" t="str">
        <f t="shared" si="2468"/>
        <v>G381</v>
      </c>
      <c r="P7388" s="318"/>
      <c r="T7388" s="19" t="s">
        <v>1260</v>
      </c>
    </row>
    <row r="7389" spans="1:20" s="19" customFormat="1" ht="15.75" outlineLevel="1" thickBot="1" x14ac:dyDescent="0.3">
      <c r="A7389" s="28" t="s">
        <v>1191</v>
      </c>
      <c r="C7389" s="20" t="s">
        <v>1243</v>
      </c>
      <c r="E7389" s="104" t="s">
        <v>1266</v>
      </c>
      <c r="F7389" s="29"/>
      <c r="G7389" s="30"/>
      <c r="H7389" s="41">
        <f>SUBTOTAL(9,H7377:H7388)</f>
        <v>856095.63</v>
      </c>
      <c r="I7389" s="29"/>
      <c r="J7389" s="30">
        <f t="shared" si="2456"/>
        <v>0</v>
      </c>
      <c r="K7389" s="41">
        <f>SUBTOTAL(9,K7377:K7388)</f>
        <v>1314879.7164999999</v>
      </c>
      <c r="L7389" s="41">
        <f t="shared" si="2469"/>
        <v>458784.09</v>
      </c>
      <c r="O7389" s="32" t="str">
        <f>LEFT(A7389,5)</f>
        <v>G3813</v>
      </c>
      <c r="P7389" s="318">
        <f>-L7389/2</f>
        <v>-229392.04500000001</v>
      </c>
    </row>
    <row r="7390" spans="1:20" ht="15.75" outlineLevel="2" thickTop="1" x14ac:dyDescent="0.25">
      <c r="A7390" t="s">
        <v>589</v>
      </c>
      <c r="B7390" t="str">
        <f t="shared" ref="B7390:B7401" si="2470">CONCATENATE(A7390,"-",MONTH(E7390))</f>
        <v>G3820 DST Meter Installations (AMR)-1</v>
      </c>
      <c r="C7390" s="32" t="s">
        <v>1245</v>
      </c>
      <c r="E7390" s="27">
        <v>43131</v>
      </c>
      <c r="F7390" s="249">
        <v>184596752.22999999</v>
      </c>
      <c r="G7390" s="67">
        <v>2.2499999999999999E-2</v>
      </c>
      <c r="H7390" s="250">
        <v>346118.92</v>
      </c>
      <c r="I7390" s="249">
        <f t="shared" ref="I7390:I7401" si="2471">VLOOKUP(CONCATENATE(A7390,"-12"),$B$6:$F$7816,5,FALSE)</f>
        <v>181159381.63999999</v>
      </c>
      <c r="J7390" s="67">
        <f t="shared" si="2456"/>
        <v>2.2499999999999999E-2</v>
      </c>
      <c r="K7390" s="259">
        <f t="shared" ref="K7390:K7401" si="2472">I7390*J7390/12</f>
        <v>339673.84057499998</v>
      </c>
      <c r="L7390" s="250">
        <f t="shared" si="2469"/>
        <v>-6445.08</v>
      </c>
      <c r="M7390" s="19" t="s">
        <v>1260</v>
      </c>
      <c r="O7390" s="32" t="str">
        <f t="shared" ref="O7390:O7401" si="2473">LEFT(A7390,4)</f>
        <v>G382</v>
      </c>
      <c r="P7390" s="318"/>
      <c r="T7390" s="19" t="s">
        <v>1260</v>
      </c>
    </row>
    <row r="7391" spans="1:20" outlineLevel="2" x14ac:dyDescent="0.25">
      <c r="A7391" t="s">
        <v>589</v>
      </c>
      <c r="B7391" t="str">
        <f t="shared" si="2470"/>
        <v>G3820 DST Meter Installations (AMR)-2</v>
      </c>
      <c r="C7391" s="32" t="s">
        <v>1245</v>
      </c>
      <c r="E7391" s="27">
        <v>43159</v>
      </c>
      <c r="F7391" s="249">
        <v>185659256.91</v>
      </c>
      <c r="G7391" s="67">
        <v>2.2499999999999999E-2</v>
      </c>
      <c r="H7391" s="250">
        <v>348111.11000000004</v>
      </c>
      <c r="I7391" s="249">
        <f t="shared" si="2471"/>
        <v>181159381.63999999</v>
      </c>
      <c r="J7391" s="67">
        <f t="shared" si="2456"/>
        <v>2.2499999999999999E-2</v>
      </c>
      <c r="K7391" s="259">
        <f t="shared" si="2472"/>
        <v>339673.84057499998</v>
      </c>
      <c r="L7391" s="250">
        <f t="shared" si="2469"/>
        <v>-8437.27</v>
      </c>
      <c r="M7391" s="19" t="s">
        <v>1260</v>
      </c>
      <c r="O7391" s="32" t="str">
        <f t="shared" si="2473"/>
        <v>G382</v>
      </c>
      <c r="P7391" s="318"/>
      <c r="T7391" s="19" t="s">
        <v>1260</v>
      </c>
    </row>
    <row r="7392" spans="1:20" outlineLevel="2" x14ac:dyDescent="0.25">
      <c r="A7392" t="s">
        <v>589</v>
      </c>
      <c r="B7392" t="str">
        <f t="shared" si="2470"/>
        <v>G3820 DST Meter Installations (AMR)-3</v>
      </c>
      <c r="C7392" s="32" t="s">
        <v>1245</v>
      </c>
      <c r="E7392" s="27">
        <v>43190</v>
      </c>
      <c r="F7392" s="249">
        <v>187123923.97</v>
      </c>
      <c r="G7392" s="67">
        <v>2.2499999999999999E-2</v>
      </c>
      <c r="H7392" s="250">
        <v>350857.36</v>
      </c>
      <c r="I7392" s="249">
        <f t="shared" si="2471"/>
        <v>181159381.63999999</v>
      </c>
      <c r="J7392" s="67">
        <f t="shared" si="2456"/>
        <v>2.2499999999999999E-2</v>
      </c>
      <c r="K7392" s="259">
        <f t="shared" si="2472"/>
        <v>339673.84057499998</v>
      </c>
      <c r="L7392" s="250">
        <f t="shared" si="2469"/>
        <v>-11183.52</v>
      </c>
      <c r="M7392" s="19" t="s">
        <v>1260</v>
      </c>
      <c r="O7392" s="32" t="str">
        <f t="shared" si="2473"/>
        <v>G382</v>
      </c>
      <c r="P7392" s="318"/>
      <c r="T7392" s="19" t="s">
        <v>1260</v>
      </c>
    </row>
    <row r="7393" spans="1:20" outlineLevel="2" x14ac:dyDescent="0.25">
      <c r="A7393" t="s">
        <v>589</v>
      </c>
      <c r="B7393" t="str">
        <f t="shared" si="2470"/>
        <v>G3820 DST Meter Installations (AMR)-4</v>
      </c>
      <c r="C7393" s="32" t="s">
        <v>1245</v>
      </c>
      <c r="E7393" s="27">
        <v>43220</v>
      </c>
      <c r="F7393" s="249">
        <v>188701643.34</v>
      </c>
      <c r="G7393" s="67">
        <v>2.2499999999999999E-2</v>
      </c>
      <c r="H7393" s="250">
        <v>353815.58</v>
      </c>
      <c r="I7393" s="249">
        <f t="shared" si="2471"/>
        <v>181159381.63999999</v>
      </c>
      <c r="J7393" s="67">
        <f t="shared" si="2456"/>
        <v>2.2499999999999999E-2</v>
      </c>
      <c r="K7393" s="259">
        <f t="shared" si="2472"/>
        <v>339673.84057499998</v>
      </c>
      <c r="L7393" s="250">
        <f t="shared" si="2469"/>
        <v>-14141.74</v>
      </c>
      <c r="M7393" s="19" t="s">
        <v>1260</v>
      </c>
      <c r="O7393" s="32" t="str">
        <f t="shared" si="2473"/>
        <v>G382</v>
      </c>
      <c r="P7393" s="318"/>
      <c r="T7393" s="19" t="s">
        <v>1260</v>
      </c>
    </row>
    <row r="7394" spans="1:20" outlineLevel="2" x14ac:dyDescent="0.25">
      <c r="A7394" t="s">
        <v>589</v>
      </c>
      <c r="B7394" t="str">
        <f t="shared" si="2470"/>
        <v>G3820 DST Meter Installations (AMR)-5</v>
      </c>
      <c r="C7394" s="32" t="s">
        <v>1245</v>
      </c>
      <c r="E7394" s="27">
        <v>43251</v>
      </c>
      <c r="F7394" s="249">
        <v>189839491.61000001</v>
      </c>
      <c r="G7394" s="67">
        <v>2.2499999999999999E-2</v>
      </c>
      <c r="H7394" s="250">
        <v>355949.05</v>
      </c>
      <c r="I7394" s="249">
        <f t="shared" si="2471"/>
        <v>181159381.63999999</v>
      </c>
      <c r="J7394" s="67">
        <f t="shared" si="2456"/>
        <v>2.2499999999999999E-2</v>
      </c>
      <c r="K7394" s="259">
        <f t="shared" si="2472"/>
        <v>339673.84057499998</v>
      </c>
      <c r="L7394" s="250">
        <f t="shared" si="2469"/>
        <v>-16275.21</v>
      </c>
      <c r="M7394" s="19" t="s">
        <v>1260</v>
      </c>
      <c r="O7394" s="32" t="str">
        <f t="shared" si="2473"/>
        <v>G382</v>
      </c>
      <c r="P7394" s="318"/>
      <c r="T7394" s="19" t="s">
        <v>1260</v>
      </c>
    </row>
    <row r="7395" spans="1:20" outlineLevel="2" x14ac:dyDescent="0.25">
      <c r="A7395" t="s">
        <v>589</v>
      </c>
      <c r="B7395" t="str">
        <f t="shared" si="2470"/>
        <v>G3820 DST Meter Installations (AMR)-6</v>
      </c>
      <c r="C7395" s="32" t="s">
        <v>1245</v>
      </c>
      <c r="E7395" s="27">
        <v>43281</v>
      </c>
      <c r="F7395" s="249">
        <v>191493369.24000001</v>
      </c>
      <c r="G7395" s="67">
        <v>2.2499999999999999E-2</v>
      </c>
      <c r="H7395" s="250">
        <v>359050.07</v>
      </c>
      <c r="I7395" s="249">
        <f t="shared" si="2471"/>
        <v>181159381.63999999</v>
      </c>
      <c r="J7395" s="67">
        <f t="shared" si="2456"/>
        <v>2.2499999999999999E-2</v>
      </c>
      <c r="K7395" s="259">
        <f t="shared" si="2472"/>
        <v>339673.84057499998</v>
      </c>
      <c r="L7395" s="250">
        <f t="shared" si="2469"/>
        <v>-19376.23</v>
      </c>
      <c r="M7395" s="19" t="s">
        <v>1260</v>
      </c>
      <c r="O7395" s="32" t="str">
        <f t="shared" si="2473"/>
        <v>G382</v>
      </c>
      <c r="P7395" s="318"/>
      <c r="T7395" s="19" t="s">
        <v>1260</v>
      </c>
    </row>
    <row r="7396" spans="1:20" outlineLevel="2" x14ac:dyDescent="0.25">
      <c r="A7396" t="s">
        <v>589</v>
      </c>
      <c r="B7396" t="str">
        <f t="shared" si="2470"/>
        <v>G3820 DST Meter Installations (AMR)-7</v>
      </c>
      <c r="C7396" s="32" t="s">
        <v>1245</v>
      </c>
      <c r="E7396" s="27">
        <v>43312</v>
      </c>
      <c r="F7396" s="249">
        <v>193231364.47999999</v>
      </c>
      <c r="G7396" s="67">
        <v>2.2499999999999999E-2</v>
      </c>
      <c r="H7396" s="250">
        <v>362308.81</v>
      </c>
      <c r="I7396" s="249">
        <f t="shared" si="2471"/>
        <v>181159381.63999999</v>
      </c>
      <c r="J7396" s="67">
        <f t="shared" si="2456"/>
        <v>2.2499999999999999E-2</v>
      </c>
      <c r="K7396" s="259">
        <f t="shared" si="2472"/>
        <v>339673.84057499998</v>
      </c>
      <c r="L7396" s="250">
        <f t="shared" si="2469"/>
        <v>-22634.97</v>
      </c>
      <c r="M7396" s="19" t="s">
        <v>1260</v>
      </c>
      <c r="O7396" s="32" t="str">
        <f t="shared" si="2473"/>
        <v>G382</v>
      </c>
      <c r="P7396" s="318"/>
      <c r="T7396" s="19" t="s">
        <v>1260</v>
      </c>
    </row>
    <row r="7397" spans="1:20" outlineLevel="2" x14ac:dyDescent="0.25">
      <c r="A7397" t="s">
        <v>589</v>
      </c>
      <c r="B7397" t="str">
        <f t="shared" si="2470"/>
        <v>G3820 DST Meter Installations (AMR)-8</v>
      </c>
      <c r="C7397" s="32" t="s">
        <v>1245</v>
      </c>
      <c r="E7397" s="27">
        <v>43343</v>
      </c>
      <c r="F7397" s="249">
        <v>194487414.90000001</v>
      </c>
      <c r="G7397" s="67">
        <v>2.2499999999999999E-2</v>
      </c>
      <c r="H7397" s="250">
        <v>364663.9</v>
      </c>
      <c r="I7397" s="249">
        <f t="shared" si="2471"/>
        <v>181159381.63999999</v>
      </c>
      <c r="J7397" s="67">
        <f t="shared" si="2456"/>
        <v>2.2499999999999999E-2</v>
      </c>
      <c r="K7397" s="259">
        <f t="shared" si="2472"/>
        <v>339673.84057499998</v>
      </c>
      <c r="L7397" s="250">
        <f t="shared" si="2469"/>
        <v>-24990.06</v>
      </c>
      <c r="M7397" s="19" t="s">
        <v>1260</v>
      </c>
      <c r="O7397" s="32" t="str">
        <f t="shared" si="2473"/>
        <v>G382</v>
      </c>
      <c r="P7397" s="318"/>
      <c r="T7397" s="19" t="s">
        <v>1260</v>
      </c>
    </row>
    <row r="7398" spans="1:20" outlineLevel="2" x14ac:dyDescent="0.25">
      <c r="A7398" t="s">
        <v>589</v>
      </c>
      <c r="B7398" t="str">
        <f t="shared" si="2470"/>
        <v>G3820 DST Meter Installations (AMR)-9</v>
      </c>
      <c r="C7398" s="32" t="s">
        <v>1245</v>
      </c>
      <c r="E7398" s="27">
        <v>43373</v>
      </c>
      <c r="F7398" s="249">
        <v>195269462.66</v>
      </c>
      <c r="G7398" s="67">
        <v>2.2499999999999999E-2</v>
      </c>
      <c r="H7398" s="250">
        <v>366130.24</v>
      </c>
      <c r="I7398" s="249">
        <f t="shared" si="2471"/>
        <v>181159381.63999999</v>
      </c>
      <c r="J7398" s="67">
        <f t="shared" si="2456"/>
        <v>2.2499999999999999E-2</v>
      </c>
      <c r="K7398" s="259">
        <f t="shared" si="2472"/>
        <v>339673.84057499998</v>
      </c>
      <c r="L7398" s="250">
        <f t="shared" si="2469"/>
        <v>-26456.400000000001</v>
      </c>
      <c r="M7398" s="19" t="s">
        <v>1260</v>
      </c>
      <c r="O7398" s="32" t="str">
        <f t="shared" si="2473"/>
        <v>G382</v>
      </c>
      <c r="P7398" s="318"/>
      <c r="T7398" s="19" t="s">
        <v>1260</v>
      </c>
    </row>
    <row r="7399" spans="1:20" outlineLevel="2" x14ac:dyDescent="0.25">
      <c r="A7399" t="s">
        <v>589</v>
      </c>
      <c r="B7399" t="str">
        <f t="shared" si="2470"/>
        <v>G3820 DST Meter Installations (AMR)-10</v>
      </c>
      <c r="C7399" s="32" t="s">
        <v>1245</v>
      </c>
      <c r="E7399" s="27">
        <v>43404</v>
      </c>
      <c r="F7399" s="249">
        <v>188492773.37</v>
      </c>
      <c r="G7399" s="67">
        <v>2.2499999999999999E-2</v>
      </c>
      <c r="H7399" s="250">
        <v>353423.95</v>
      </c>
      <c r="I7399" s="249">
        <f t="shared" si="2471"/>
        <v>181159381.63999999</v>
      </c>
      <c r="J7399" s="67">
        <f t="shared" si="2456"/>
        <v>2.2499999999999999E-2</v>
      </c>
      <c r="K7399" s="259">
        <f t="shared" si="2472"/>
        <v>339673.84057499998</v>
      </c>
      <c r="L7399" s="250">
        <f t="shared" si="2469"/>
        <v>-13750.11</v>
      </c>
      <c r="M7399" s="19" t="s">
        <v>1260</v>
      </c>
      <c r="O7399" s="32" t="str">
        <f t="shared" si="2473"/>
        <v>G382</v>
      </c>
      <c r="P7399" s="318"/>
      <c r="T7399" s="19" t="s">
        <v>1260</v>
      </c>
    </row>
    <row r="7400" spans="1:20" outlineLevel="2" x14ac:dyDescent="0.25">
      <c r="A7400" t="s">
        <v>589</v>
      </c>
      <c r="B7400" t="str">
        <f t="shared" si="2470"/>
        <v>G3820 DST Meter Installations (AMR)-11</v>
      </c>
      <c r="C7400" s="32" t="s">
        <v>1245</v>
      </c>
      <c r="E7400" s="27">
        <v>43434</v>
      </c>
      <c r="F7400" s="249">
        <v>181347859.09</v>
      </c>
      <c r="G7400" s="67">
        <v>2.2499999999999999E-2</v>
      </c>
      <c r="H7400" s="250">
        <v>340027.23000000004</v>
      </c>
      <c r="I7400" s="249">
        <f t="shared" si="2471"/>
        <v>181159381.63999999</v>
      </c>
      <c r="J7400" s="67">
        <f t="shared" si="2456"/>
        <v>2.2499999999999999E-2</v>
      </c>
      <c r="K7400" s="259">
        <f t="shared" si="2472"/>
        <v>339673.84057499998</v>
      </c>
      <c r="L7400" s="250">
        <f t="shared" si="2469"/>
        <v>-353.39</v>
      </c>
      <c r="M7400" s="19" t="s">
        <v>1260</v>
      </c>
      <c r="O7400" s="32" t="str">
        <f t="shared" si="2473"/>
        <v>G382</v>
      </c>
      <c r="P7400" s="318"/>
      <c r="T7400" s="19" t="s">
        <v>1260</v>
      </c>
    </row>
    <row r="7401" spans="1:20" outlineLevel="2" x14ac:dyDescent="0.25">
      <c r="A7401" t="s">
        <v>589</v>
      </c>
      <c r="B7401" t="str">
        <f t="shared" si="2470"/>
        <v>G3820 DST Meter Installations (AMR)-12</v>
      </c>
      <c r="C7401" s="32" t="s">
        <v>1245</v>
      </c>
      <c r="E7401" s="27">
        <v>43465</v>
      </c>
      <c r="F7401" s="249">
        <v>181159381.63999999</v>
      </c>
      <c r="G7401" s="67">
        <v>2.2499999999999999E-2</v>
      </c>
      <c r="H7401" s="250">
        <v>339673.83999999997</v>
      </c>
      <c r="I7401" s="249">
        <f t="shared" si="2471"/>
        <v>181159381.63999999</v>
      </c>
      <c r="J7401" s="67">
        <f t="shared" si="2456"/>
        <v>2.2499999999999999E-2</v>
      </c>
      <c r="K7401" s="259">
        <f t="shared" si="2472"/>
        <v>339673.84057499998</v>
      </c>
      <c r="L7401" s="250">
        <f t="shared" si="2469"/>
        <v>0</v>
      </c>
      <c r="M7401" s="19" t="s">
        <v>1260</v>
      </c>
      <c r="O7401" s="32" t="str">
        <f t="shared" si="2473"/>
        <v>G382</v>
      </c>
      <c r="P7401" s="318"/>
      <c r="T7401" s="19" t="s">
        <v>1260</v>
      </c>
    </row>
    <row r="7402" spans="1:20" s="19" customFormat="1" ht="15.75" outlineLevel="1" thickBot="1" x14ac:dyDescent="0.3">
      <c r="A7402" s="28" t="s">
        <v>1192</v>
      </c>
      <c r="C7402" s="20" t="s">
        <v>1243</v>
      </c>
      <c r="E7402" s="104" t="s">
        <v>1266</v>
      </c>
      <c r="F7402" s="29"/>
      <c r="G7402" s="30"/>
      <c r="H7402" s="41">
        <f>SUBTOTAL(9,H7390:H7401)</f>
        <v>4240130.0600000005</v>
      </c>
      <c r="I7402" s="29"/>
      <c r="J7402" s="30">
        <f t="shared" si="2456"/>
        <v>0</v>
      </c>
      <c r="K7402" s="41">
        <f>SUBTOTAL(9,K7390:K7401)</f>
        <v>4076086.0868999991</v>
      </c>
      <c r="L7402" s="41">
        <f t="shared" si="2469"/>
        <v>-164043.97</v>
      </c>
      <c r="O7402" s="32" t="str">
        <f>LEFT(A7402,5)</f>
        <v>G3820</v>
      </c>
      <c r="P7402" s="318">
        <f>-L7402/2</f>
        <v>82021.985000000001</v>
      </c>
    </row>
    <row r="7403" spans="1:20" ht="15.75" outlineLevel="2" thickTop="1" x14ac:dyDescent="0.25">
      <c r="A7403" t="s">
        <v>590</v>
      </c>
      <c r="B7403" t="str">
        <f t="shared" ref="B7403:B7414" si="2474">CONCATENATE(A7403,"-",MONTH(E7403))</f>
        <v>G3822 DST Module Installations, AMI-1</v>
      </c>
      <c r="C7403" s="32" t="s">
        <v>1245</v>
      </c>
      <c r="E7403" s="27">
        <v>43131</v>
      </c>
      <c r="F7403" s="249">
        <v>0</v>
      </c>
      <c r="G7403" s="67">
        <v>2.2499999999999999E-2</v>
      </c>
      <c r="H7403" s="250">
        <v>0</v>
      </c>
      <c r="I7403" s="249">
        <f t="shared" ref="I7403:I7414" si="2475">VLOOKUP(CONCATENATE(A7403,"-12"),$B$6:$F$7816,5,FALSE)</f>
        <v>892618.98</v>
      </c>
      <c r="J7403" s="67">
        <f t="shared" si="2456"/>
        <v>2.2499999999999999E-2</v>
      </c>
      <c r="K7403" s="259">
        <f t="shared" ref="K7403:K7414" si="2476">I7403*J7403/12</f>
        <v>1673.6605874999998</v>
      </c>
      <c r="L7403" s="250">
        <f t="shared" si="2469"/>
        <v>1673.66</v>
      </c>
      <c r="M7403" s="19" t="s">
        <v>1260</v>
      </c>
      <c r="O7403" s="32" t="str">
        <f t="shared" ref="O7403:O7414" si="2477">LEFT(A7403,4)</f>
        <v>G382</v>
      </c>
      <c r="P7403" s="318"/>
      <c r="T7403" s="19" t="s">
        <v>1260</v>
      </c>
    </row>
    <row r="7404" spans="1:20" outlineLevel="2" x14ac:dyDescent="0.25">
      <c r="A7404" t="s">
        <v>590</v>
      </c>
      <c r="B7404" t="str">
        <f t="shared" si="2474"/>
        <v>G3822 DST Module Installations, AMI-2</v>
      </c>
      <c r="C7404" s="32" t="s">
        <v>1245</v>
      </c>
      <c r="E7404" s="27">
        <v>43159</v>
      </c>
      <c r="F7404" s="249">
        <v>0</v>
      </c>
      <c r="G7404" s="67">
        <v>2.2499999999999999E-2</v>
      </c>
      <c r="H7404" s="250">
        <v>0</v>
      </c>
      <c r="I7404" s="249">
        <f t="shared" si="2475"/>
        <v>892618.98</v>
      </c>
      <c r="J7404" s="67">
        <f t="shared" si="2456"/>
        <v>2.2499999999999999E-2</v>
      </c>
      <c r="K7404" s="259">
        <f t="shared" si="2476"/>
        <v>1673.6605874999998</v>
      </c>
      <c r="L7404" s="250">
        <f t="shared" si="2469"/>
        <v>1673.66</v>
      </c>
      <c r="M7404" s="19" t="s">
        <v>1260</v>
      </c>
      <c r="O7404" s="32" t="str">
        <f t="shared" si="2477"/>
        <v>G382</v>
      </c>
      <c r="P7404" s="318"/>
      <c r="T7404" s="19" t="s">
        <v>1260</v>
      </c>
    </row>
    <row r="7405" spans="1:20" outlineLevel="2" x14ac:dyDescent="0.25">
      <c r="A7405" t="s">
        <v>590</v>
      </c>
      <c r="B7405" t="str">
        <f t="shared" si="2474"/>
        <v>G3822 DST Module Installations, AMI-3</v>
      </c>
      <c r="C7405" s="32" t="s">
        <v>1245</v>
      </c>
      <c r="E7405" s="27">
        <v>43190</v>
      </c>
      <c r="F7405" s="249">
        <v>0</v>
      </c>
      <c r="G7405" s="67">
        <v>2.2499999999999999E-2</v>
      </c>
      <c r="H7405" s="250">
        <v>0</v>
      </c>
      <c r="I7405" s="249">
        <f t="shared" si="2475"/>
        <v>892618.98</v>
      </c>
      <c r="J7405" s="67">
        <f t="shared" si="2456"/>
        <v>2.2499999999999999E-2</v>
      </c>
      <c r="K7405" s="259">
        <f t="shared" si="2476"/>
        <v>1673.6605874999998</v>
      </c>
      <c r="L7405" s="250">
        <f t="shared" si="2469"/>
        <v>1673.66</v>
      </c>
      <c r="M7405" s="19" t="s">
        <v>1260</v>
      </c>
      <c r="O7405" s="32" t="str">
        <f t="shared" si="2477"/>
        <v>G382</v>
      </c>
      <c r="P7405" s="318"/>
      <c r="T7405" s="19" t="s">
        <v>1260</v>
      </c>
    </row>
    <row r="7406" spans="1:20" outlineLevel="2" x14ac:dyDescent="0.25">
      <c r="A7406" t="s">
        <v>590</v>
      </c>
      <c r="B7406" t="str">
        <f t="shared" si="2474"/>
        <v>G3822 DST Module Installations, AMI-4</v>
      </c>
      <c r="C7406" s="32" t="s">
        <v>1245</v>
      </c>
      <c r="E7406" s="27">
        <v>43220</v>
      </c>
      <c r="F7406" s="249">
        <v>0</v>
      </c>
      <c r="G7406" s="67">
        <v>2.2499999999999999E-2</v>
      </c>
      <c r="H7406" s="250">
        <v>0</v>
      </c>
      <c r="I7406" s="249">
        <f t="shared" si="2475"/>
        <v>892618.98</v>
      </c>
      <c r="J7406" s="67">
        <f t="shared" ref="J7406:J7469" si="2478">G7406</f>
        <v>2.2499999999999999E-2</v>
      </c>
      <c r="K7406" s="259">
        <f t="shared" si="2476"/>
        <v>1673.6605874999998</v>
      </c>
      <c r="L7406" s="250">
        <f t="shared" si="2469"/>
        <v>1673.66</v>
      </c>
      <c r="M7406" s="19" t="s">
        <v>1260</v>
      </c>
      <c r="O7406" s="32" t="str">
        <f t="shared" si="2477"/>
        <v>G382</v>
      </c>
      <c r="P7406" s="318"/>
      <c r="T7406" s="19" t="s">
        <v>1260</v>
      </c>
    </row>
    <row r="7407" spans="1:20" outlineLevel="2" x14ac:dyDescent="0.25">
      <c r="A7407" t="s">
        <v>590</v>
      </c>
      <c r="B7407" t="str">
        <f t="shared" si="2474"/>
        <v>G3822 DST Module Installations, AMI-5</v>
      </c>
      <c r="C7407" s="32" t="s">
        <v>1245</v>
      </c>
      <c r="E7407" s="27">
        <v>43251</v>
      </c>
      <c r="F7407" s="249">
        <v>0</v>
      </c>
      <c r="G7407" s="67">
        <v>2.2499999999999999E-2</v>
      </c>
      <c r="H7407" s="250">
        <v>0</v>
      </c>
      <c r="I7407" s="249">
        <f t="shared" si="2475"/>
        <v>892618.98</v>
      </c>
      <c r="J7407" s="67">
        <f t="shared" si="2478"/>
        <v>2.2499999999999999E-2</v>
      </c>
      <c r="K7407" s="259">
        <f t="shared" si="2476"/>
        <v>1673.6605874999998</v>
      </c>
      <c r="L7407" s="250">
        <f t="shared" si="2469"/>
        <v>1673.66</v>
      </c>
      <c r="M7407" s="19" t="s">
        <v>1260</v>
      </c>
      <c r="O7407" s="32" t="str">
        <f t="shared" si="2477"/>
        <v>G382</v>
      </c>
      <c r="P7407" s="318"/>
      <c r="T7407" s="19" t="s">
        <v>1260</v>
      </c>
    </row>
    <row r="7408" spans="1:20" outlineLevel="2" x14ac:dyDescent="0.25">
      <c r="A7408" t="s">
        <v>590</v>
      </c>
      <c r="B7408" t="str">
        <f t="shared" si="2474"/>
        <v>G3822 DST Module Installations, AMI-6</v>
      </c>
      <c r="C7408" s="32" t="s">
        <v>1245</v>
      </c>
      <c r="E7408" s="27">
        <v>43281</v>
      </c>
      <c r="F7408" s="249">
        <v>0</v>
      </c>
      <c r="G7408" s="67">
        <v>2.2499999999999999E-2</v>
      </c>
      <c r="H7408" s="250">
        <v>0</v>
      </c>
      <c r="I7408" s="249">
        <f t="shared" si="2475"/>
        <v>892618.98</v>
      </c>
      <c r="J7408" s="67">
        <f t="shared" si="2478"/>
        <v>2.2499999999999999E-2</v>
      </c>
      <c r="K7408" s="259">
        <f t="shared" si="2476"/>
        <v>1673.6605874999998</v>
      </c>
      <c r="L7408" s="250">
        <f t="shared" si="2469"/>
        <v>1673.66</v>
      </c>
      <c r="M7408" s="19" t="s">
        <v>1260</v>
      </c>
      <c r="O7408" s="32" t="str">
        <f t="shared" si="2477"/>
        <v>G382</v>
      </c>
      <c r="P7408" s="318"/>
      <c r="T7408" s="19" t="s">
        <v>1260</v>
      </c>
    </row>
    <row r="7409" spans="1:20" outlineLevel="2" x14ac:dyDescent="0.25">
      <c r="A7409" t="s">
        <v>590</v>
      </c>
      <c r="B7409" t="str">
        <f t="shared" si="2474"/>
        <v>G3822 DST Module Installations, AMI-7</v>
      </c>
      <c r="C7409" s="32" t="s">
        <v>1245</v>
      </c>
      <c r="E7409" s="27">
        <v>43312</v>
      </c>
      <c r="F7409" s="249">
        <v>0</v>
      </c>
      <c r="G7409" s="67">
        <v>2.2499999999999999E-2</v>
      </c>
      <c r="H7409" s="250">
        <v>0</v>
      </c>
      <c r="I7409" s="249">
        <f t="shared" si="2475"/>
        <v>892618.98</v>
      </c>
      <c r="J7409" s="67">
        <f t="shared" si="2478"/>
        <v>2.2499999999999999E-2</v>
      </c>
      <c r="K7409" s="259">
        <f t="shared" si="2476"/>
        <v>1673.6605874999998</v>
      </c>
      <c r="L7409" s="250">
        <f t="shared" si="2469"/>
        <v>1673.66</v>
      </c>
      <c r="M7409" s="19" t="s">
        <v>1260</v>
      </c>
      <c r="O7409" s="32" t="str">
        <f t="shared" si="2477"/>
        <v>G382</v>
      </c>
      <c r="P7409" s="318"/>
      <c r="T7409" s="19" t="s">
        <v>1260</v>
      </c>
    </row>
    <row r="7410" spans="1:20" outlineLevel="2" x14ac:dyDescent="0.25">
      <c r="A7410" t="s">
        <v>590</v>
      </c>
      <c r="B7410" t="str">
        <f t="shared" si="2474"/>
        <v>G3822 DST Module Installations, AMI-8</v>
      </c>
      <c r="C7410" s="32" t="s">
        <v>1245</v>
      </c>
      <c r="E7410" s="27">
        <v>43343</v>
      </c>
      <c r="F7410" s="249">
        <v>0</v>
      </c>
      <c r="G7410" s="67">
        <v>2.2499999999999999E-2</v>
      </c>
      <c r="H7410" s="250">
        <v>0</v>
      </c>
      <c r="I7410" s="249">
        <f t="shared" si="2475"/>
        <v>892618.98</v>
      </c>
      <c r="J7410" s="67">
        <f t="shared" si="2478"/>
        <v>2.2499999999999999E-2</v>
      </c>
      <c r="K7410" s="259">
        <f t="shared" si="2476"/>
        <v>1673.6605874999998</v>
      </c>
      <c r="L7410" s="250">
        <f t="shared" si="2469"/>
        <v>1673.66</v>
      </c>
      <c r="M7410" s="19" t="s">
        <v>1260</v>
      </c>
      <c r="O7410" s="32" t="str">
        <f t="shared" si="2477"/>
        <v>G382</v>
      </c>
      <c r="P7410" s="318"/>
      <c r="T7410" s="19" t="s">
        <v>1260</v>
      </c>
    </row>
    <row r="7411" spans="1:20" outlineLevel="2" x14ac:dyDescent="0.25">
      <c r="A7411" t="s">
        <v>590</v>
      </c>
      <c r="B7411" t="str">
        <f t="shared" si="2474"/>
        <v>G3822 DST Module Installations, AMI-9</v>
      </c>
      <c r="C7411" s="32" t="s">
        <v>1245</v>
      </c>
      <c r="E7411" s="27">
        <v>43373</v>
      </c>
      <c r="F7411" s="249">
        <v>0</v>
      </c>
      <c r="G7411" s="67">
        <v>2.2499999999999999E-2</v>
      </c>
      <c r="H7411" s="250">
        <v>0</v>
      </c>
      <c r="I7411" s="249">
        <f t="shared" si="2475"/>
        <v>892618.98</v>
      </c>
      <c r="J7411" s="67">
        <f t="shared" si="2478"/>
        <v>2.2499999999999999E-2</v>
      </c>
      <c r="K7411" s="259">
        <f t="shared" si="2476"/>
        <v>1673.6605874999998</v>
      </c>
      <c r="L7411" s="250">
        <f t="shared" si="2469"/>
        <v>1673.66</v>
      </c>
      <c r="M7411" s="19" t="s">
        <v>1260</v>
      </c>
      <c r="O7411" s="32" t="str">
        <f t="shared" si="2477"/>
        <v>G382</v>
      </c>
      <c r="P7411" s="318"/>
      <c r="T7411" s="19" t="s">
        <v>1260</v>
      </c>
    </row>
    <row r="7412" spans="1:20" outlineLevel="2" x14ac:dyDescent="0.25">
      <c r="A7412" t="s">
        <v>590</v>
      </c>
      <c r="B7412" t="str">
        <f t="shared" si="2474"/>
        <v>G3822 DST Module Installations, AMI-10</v>
      </c>
      <c r="C7412" s="32" t="s">
        <v>1245</v>
      </c>
      <c r="E7412" s="27">
        <v>43404</v>
      </c>
      <c r="F7412" s="249">
        <v>0</v>
      </c>
      <c r="G7412" s="67">
        <v>2.2499999999999999E-2</v>
      </c>
      <c r="H7412" s="250">
        <v>0</v>
      </c>
      <c r="I7412" s="249">
        <f t="shared" si="2475"/>
        <v>892618.98</v>
      </c>
      <c r="J7412" s="67">
        <f t="shared" si="2478"/>
        <v>2.2499999999999999E-2</v>
      </c>
      <c r="K7412" s="259">
        <f t="shared" si="2476"/>
        <v>1673.6605874999998</v>
      </c>
      <c r="L7412" s="250">
        <f t="shared" si="2469"/>
        <v>1673.66</v>
      </c>
      <c r="M7412" s="19" t="s">
        <v>1260</v>
      </c>
      <c r="O7412" s="32" t="str">
        <f t="shared" si="2477"/>
        <v>G382</v>
      </c>
      <c r="P7412" s="318"/>
      <c r="T7412" s="19" t="s">
        <v>1260</v>
      </c>
    </row>
    <row r="7413" spans="1:20" outlineLevel="2" x14ac:dyDescent="0.25">
      <c r="A7413" t="s">
        <v>590</v>
      </c>
      <c r="B7413" t="str">
        <f t="shared" si="2474"/>
        <v>G3822 DST Module Installations, AMI-11</v>
      </c>
      <c r="C7413" s="32" t="s">
        <v>1245</v>
      </c>
      <c r="E7413" s="27">
        <v>43434</v>
      </c>
      <c r="F7413" s="249">
        <v>0</v>
      </c>
      <c r="G7413" s="67">
        <v>2.2499999999999999E-2</v>
      </c>
      <c r="H7413" s="250">
        <v>0</v>
      </c>
      <c r="I7413" s="249">
        <f t="shared" si="2475"/>
        <v>892618.98</v>
      </c>
      <c r="J7413" s="67">
        <f t="shared" si="2478"/>
        <v>2.2499999999999999E-2</v>
      </c>
      <c r="K7413" s="259">
        <f t="shared" si="2476"/>
        <v>1673.6605874999998</v>
      </c>
      <c r="L7413" s="250">
        <f t="shared" si="2469"/>
        <v>1673.66</v>
      </c>
      <c r="M7413" s="19" t="s">
        <v>1260</v>
      </c>
      <c r="O7413" s="32" t="str">
        <f t="shared" si="2477"/>
        <v>G382</v>
      </c>
      <c r="P7413" s="318"/>
      <c r="T7413" s="19" t="s">
        <v>1260</v>
      </c>
    </row>
    <row r="7414" spans="1:20" outlineLevel="2" x14ac:dyDescent="0.25">
      <c r="A7414" t="s">
        <v>590</v>
      </c>
      <c r="B7414" t="str">
        <f t="shared" si="2474"/>
        <v>G3822 DST Module Installations, AMI-12</v>
      </c>
      <c r="C7414" s="32" t="s">
        <v>1245</v>
      </c>
      <c r="E7414" s="27">
        <v>43465</v>
      </c>
      <c r="F7414" s="249">
        <v>892618.98</v>
      </c>
      <c r="G7414" s="67">
        <v>2.2499999999999999E-2</v>
      </c>
      <c r="H7414" s="250">
        <v>1673.66</v>
      </c>
      <c r="I7414" s="249">
        <f t="shared" si="2475"/>
        <v>892618.98</v>
      </c>
      <c r="J7414" s="67">
        <f t="shared" si="2478"/>
        <v>2.2499999999999999E-2</v>
      </c>
      <c r="K7414" s="259">
        <f t="shared" si="2476"/>
        <v>1673.6605874999998</v>
      </c>
      <c r="L7414" s="250">
        <f t="shared" si="2469"/>
        <v>0</v>
      </c>
      <c r="M7414" s="19" t="s">
        <v>1260</v>
      </c>
      <c r="O7414" s="32" t="str">
        <f t="shared" si="2477"/>
        <v>G382</v>
      </c>
      <c r="P7414" s="318"/>
      <c r="T7414" s="19" t="s">
        <v>1260</v>
      </c>
    </row>
    <row r="7415" spans="1:20" s="19" customFormat="1" ht="15.75" outlineLevel="1" thickBot="1" x14ac:dyDescent="0.3">
      <c r="A7415" s="28" t="s">
        <v>1193</v>
      </c>
      <c r="C7415" s="20" t="s">
        <v>1243</v>
      </c>
      <c r="E7415" s="104" t="s">
        <v>1266</v>
      </c>
      <c r="F7415" s="29"/>
      <c r="G7415" s="30"/>
      <c r="H7415" s="41">
        <f>SUBTOTAL(9,H7403:H7414)</f>
        <v>1673.66</v>
      </c>
      <c r="I7415" s="29"/>
      <c r="J7415" s="30">
        <f t="shared" si="2478"/>
        <v>0</v>
      </c>
      <c r="K7415" s="41">
        <f>SUBTOTAL(9,K7403:K7414)</f>
        <v>20083.927049999998</v>
      </c>
      <c r="L7415" s="41">
        <f t="shared" si="2469"/>
        <v>18410.27</v>
      </c>
      <c r="O7415" s="32" t="str">
        <f>LEFT(A7415,5)</f>
        <v>G3822</v>
      </c>
      <c r="P7415" s="318">
        <f>-L7415/2</f>
        <v>-9205.1350000000002</v>
      </c>
    </row>
    <row r="7416" spans="1:20" ht="15.75" outlineLevel="2" thickTop="1" x14ac:dyDescent="0.25">
      <c r="A7416" t="s">
        <v>591</v>
      </c>
      <c r="B7416" t="str">
        <f t="shared" ref="B7416:B7427" si="2479">CONCATENATE(A7416,"-",MONTH(E7416))</f>
        <v>G383 DST House Regulators-1</v>
      </c>
      <c r="C7416" s="32" t="s">
        <v>1245</v>
      </c>
      <c r="E7416" s="27">
        <v>43131</v>
      </c>
      <c r="F7416" s="249">
        <v>17341836.300000001</v>
      </c>
      <c r="G7416" s="67">
        <v>1.44E-2</v>
      </c>
      <c r="H7416" s="250">
        <v>20810.2</v>
      </c>
      <c r="I7416" s="249">
        <f t="shared" ref="I7416:I7427" si="2480">VLOOKUP(CONCATENATE(A7416,"-12"),$B$6:$F$7816,5,FALSE)</f>
        <v>17698335.129999999</v>
      </c>
      <c r="J7416" s="67">
        <f t="shared" si="2478"/>
        <v>1.44E-2</v>
      </c>
      <c r="K7416" s="259">
        <f t="shared" ref="K7416:K7427" si="2481">I7416*J7416/12</f>
        <v>21238.002155999999</v>
      </c>
      <c r="L7416" s="250">
        <f t="shared" si="2469"/>
        <v>427.8</v>
      </c>
      <c r="M7416" s="19" t="s">
        <v>1260</v>
      </c>
      <c r="O7416" s="32" t="str">
        <f t="shared" ref="O7416:O7427" si="2482">LEFT(A7416,4)</f>
        <v>G383</v>
      </c>
      <c r="P7416" s="318"/>
      <c r="T7416" s="19" t="s">
        <v>1260</v>
      </c>
    </row>
    <row r="7417" spans="1:20" outlineLevel="2" x14ac:dyDescent="0.25">
      <c r="A7417" t="s">
        <v>591</v>
      </c>
      <c r="B7417" t="str">
        <f t="shared" si="2479"/>
        <v>G383 DST House Regulators-2</v>
      </c>
      <c r="C7417" s="32" t="s">
        <v>1245</v>
      </c>
      <c r="E7417" s="27">
        <v>43159</v>
      </c>
      <c r="F7417" s="249">
        <v>17424129.109999999</v>
      </c>
      <c r="G7417" s="67">
        <v>1.44E-2</v>
      </c>
      <c r="H7417" s="250">
        <v>20908.95</v>
      </c>
      <c r="I7417" s="249">
        <f t="shared" si="2480"/>
        <v>17698335.129999999</v>
      </c>
      <c r="J7417" s="67">
        <f t="shared" si="2478"/>
        <v>1.44E-2</v>
      </c>
      <c r="K7417" s="259">
        <f t="shared" si="2481"/>
        <v>21238.002155999999</v>
      </c>
      <c r="L7417" s="250">
        <f t="shared" si="2469"/>
        <v>329.05</v>
      </c>
      <c r="M7417" s="19" t="s">
        <v>1260</v>
      </c>
      <c r="O7417" s="32" t="str">
        <f t="shared" si="2482"/>
        <v>G383</v>
      </c>
      <c r="P7417" s="318"/>
      <c r="T7417" s="19" t="s">
        <v>1260</v>
      </c>
    </row>
    <row r="7418" spans="1:20" outlineLevel="2" x14ac:dyDescent="0.25">
      <c r="A7418" t="s">
        <v>591</v>
      </c>
      <c r="B7418" t="str">
        <f t="shared" si="2479"/>
        <v>G383 DST House Regulators-3</v>
      </c>
      <c r="C7418" s="32" t="s">
        <v>1245</v>
      </c>
      <c r="E7418" s="27">
        <v>43190</v>
      </c>
      <c r="F7418" s="249">
        <v>17479480.609999999</v>
      </c>
      <c r="G7418" s="67">
        <v>1.44E-2</v>
      </c>
      <c r="H7418" s="250">
        <v>20975.38</v>
      </c>
      <c r="I7418" s="249">
        <f t="shared" si="2480"/>
        <v>17698335.129999999</v>
      </c>
      <c r="J7418" s="67">
        <f t="shared" si="2478"/>
        <v>1.44E-2</v>
      </c>
      <c r="K7418" s="259">
        <f t="shared" si="2481"/>
        <v>21238.002155999999</v>
      </c>
      <c r="L7418" s="250">
        <f t="shared" si="2469"/>
        <v>262.62</v>
      </c>
      <c r="M7418" s="19" t="s">
        <v>1260</v>
      </c>
      <c r="O7418" s="32" t="str">
        <f t="shared" si="2482"/>
        <v>G383</v>
      </c>
      <c r="P7418" s="318"/>
      <c r="T7418" s="19" t="s">
        <v>1260</v>
      </c>
    </row>
    <row r="7419" spans="1:20" outlineLevel="2" x14ac:dyDescent="0.25">
      <c r="A7419" t="s">
        <v>591</v>
      </c>
      <c r="B7419" t="str">
        <f t="shared" si="2479"/>
        <v>G383 DST House Regulators-4</v>
      </c>
      <c r="C7419" s="32" t="s">
        <v>1245</v>
      </c>
      <c r="E7419" s="27">
        <v>43220</v>
      </c>
      <c r="F7419" s="249">
        <v>17496110.800000001</v>
      </c>
      <c r="G7419" s="67">
        <v>1.44E-2</v>
      </c>
      <c r="H7419" s="250">
        <v>20995.33</v>
      </c>
      <c r="I7419" s="249">
        <f t="shared" si="2480"/>
        <v>17698335.129999999</v>
      </c>
      <c r="J7419" s="67">
        <f t="shared" si="2478"/>
        <v>1.44E-2</v>
      </c>
      <c r="K7419" s="259">
        <f t="shared" si="2481"/>
        <v>21238.002155999999</v>
      </c>
      <c r="L7419" s="250">
        <f t="shared" si="2469"/>
        <v>242.67</v>
      </c>
      <c r="M7419" s="19" t="s">
        <v>1260</v>
      </c>
      <c r="O7419" s="32" t="str">
        <f t="shared" si="2482"/>
        <v>G383</v>
      </c>
      <c r="P7419" s="318"/>
      <c r="T7419" s="19" t="s">
        <v>1260</v>
      </c>
    </row>
    <row r="7420" spans="1:20" outlineLevel="2" x14ac:dyDescent="0.25">
      <c r="A7420" t="s">
        <v>591</v>
      </c>
      <c r="B7420" t="str">
        <f t="shared" si="2479"/>
        <v>G383 DST House Regulators-5</v>
      </c>
      <c r="C7420" s="32" t="s">
        <v>1245</v>
      </c>
      <c r="E7420" s="27">
        <v>43251</v>
      </c>
      <c r="F7420" s="249">
        <v>17476308.030000001</v>
      </c>
      <c r="G7420" s="67">
        <v>1.44E-2</v>
      </c>
      <c r="H7420" s="250">
        <v>20971.57</v>
      </c>
      <c r="I7420" s="249">
        <f t="shared" si="2480"/>
        <v>17698335.129999999</v>
      </c>
      <c r="J7420" s="67">
        <f t="shared" si="2478"/>
        <v>1.44E-2</v>
      </c>
      <c r="K7420" s="259">
        <f t="shared" si="2481"/>
        <v>21238.002155999999</v>
      </c>
      <c r="L7420" s="250">
        <f t="shared" si="2469"/>
        <v>266.43</v>
      </c>
      <c r="M7420" s="19" t="s">
        <v>1260</v>
      </c>
      <c r="O7420" s="32" t="str">
        <f t="shared" si="2482"/>
        <v>G383</v>
      </c>
      <c r="P7420" s="318"/>
      <c r="T7420" s="19" t="s">
        <v>1260</v>
      </c>
    </row>
    <row r="7421" spans="1:20" outlineLevel="2" x14ac:dyDescent="0.25">
      <c r="A7421" t="s">
        <v>591</v>
      </c>
      <c r="B7421" t="str">
        <f t="shared" si="2479"/>
        <v>G383 DST House Regulators-6</v>
      </c>
      <c r="C7421" s="32" t="s">
        <v>1245</v>
      </c>
      <c r="E7421" s="27">
        <v>43281</v>
      </c>
      <c r="F7421" s="249">
        <v>17451476.039999999</v>
      </c>
      <c r="G7421" s="67">
        <v>1.44E-2</v>
      </c>
      <c r="H7421" s="250">
        <v>20941.77</v>
      </c>
      <c r="I7421" s="249">
        <f t="shared" si="2480"/>
        <v>17698335.129999999</v>
      </c>
      <c r="J7421" s="67">
        <f t="shared" si="2478"/>
        <v>1.44E-2</v>
      </c>
      <c r="K7421" s="259">
        <f t="shared" si="2481"/>
        <v>21238.002155999999</v>
      </c>
      <c r="L7421" s="250">
        <f t="shared" si="2469"/>
        <v>296.23</v>
      </c>
      <c r="M7421" s="19" t="s">
        <v>1260</v>
      </c>
      <c r="O7421" s="32" t="str">
        <f t="shared" si="2482"/>
        <v>G383</v>
      </c>
      <c r="P7421" s="318"/>
      <c r="T7421" s="19" t="s">
        <v>1260</v>
      </c>
    </row>
    <row r="7422" spans="1:20" outlineLevel="2" x14ac:dyDescent="0.25">
      <c r="A7422" t="s">
        <v>591</v>
      </c>
      <c r="B7422" t="str">
        <f t="shared" si="2479"/>
        <v>G383 DST House Regulators-7</v>
      </c>
      <c r="C7422" s="32" t="s">
        <v>1245</v>
      </c>
      <c r="E7422" s="27">
        <v>43312</v>
      </c>
      <c r="F7422" s="249">
        <v>17532684.120000001</v>
      </c>
      <c r="G7422" s="67">
        <v>1.44E-2</v>
      </c>
      <c r="H7422" s="250">
        <v>21039.22</v>
      </c>
      <c r="I7422" s="249">
        <f t="shared" si="2480"/>
        <v>17698335.129999999</v>
      </c>
      <c r="J7422" s="67">
        <f t="shared" si="2478"/>
        <v>1.44E-2</v>
      </c>
      <c r="K7422" s="259">
        <f t="shared" si="2481"/>
        <v>21238.002155999999</v>
      </c>
      <c r="L7422" s="250">
        <f t="shared" si="2469"/>
        <v>198.78</v>
      </c>
      <c r="M7422" s="19" t="s">
        <v>1260</v>
      </c>
      <c r="O7422" s="32" t="str">
        <f t="shared" si="2482"/>
        <v>G383</v>
      </c>
      <c r="P7422" s="318"/>
      <c r="T7422" s="19" t="s">
        <v>1260</v>
      </c>
    </row>
    <row r="7423" spans="1:20" outlineLevel="2" x14ac:dyDescent="0.25">
      <c r="A7423" t="s">
        <v>591</v>
      </c>
      <c r="B7423" t="str">
        <f t="shared" si="2479"/>
        <v>G383 DST House Regulators-8</v>
      </c>
      <c r="C7423" s="32" t="s">
        <v>1245</v>
      </c>
      <c r="E7423" s="27">
        <v>43343</v>
      </c>
      <c r="F7423" s="249">
        <v>17600051.09</v>
      </c>
      <c r="G7423" s="67">
        <v>1.44E-2</v>
      </c>
      <c r="H7423" s="250">
        <v>21120.06</v>
      </c>
      <c r="I7423" s="249">
        <f t="shared" si="2480"/>
        <v>17698335.129999999</v>
      </c>
      <c r="J7423" s="67">
        <f t="shared" si="2478"/>
        <v>1.44E-2</v>
      </c>
      <c r="K7423" s="259">
        <f t="shared" si="2481"/>
        <v>21238.002155999999</v>
      </c>
      <c r="L7423" s="250">
        <f t="shared" si="2469"/>
        <v>117.94</v>
      </c>
      <c r="M7423" s="19" t="s">
        <v>1260</v>
      </c>
      <c r="O7423" s="32" t="str">
        <f t="shared" si="2482"/>
        <v>G383</v>
      </c>
      <c r="P7423" s="318"/>
      <c r="T7423" s="19" t="s">
        <v>1260</v>
      </c>
    </row>
    <row r="7424" spans="1:20" outlineLevel="2" x14ac:dyDescent="0.25">
      <c r="A7424" t="s">
        <v>591</v>
      </c>
      <c r="B7424" t="str">
        <f t="shared" si="2479"/>
        <v>G383 DST House Regulators-9</v>
      </c>
      <c r="C7424" s="32" t="s">
        <v>1245</v>
      </c>
      <c r="E7424" s="27">
        <v>43373</v>
      </c>
      <c r="F7424" s="249">
        <v>17589985.219999999</v>
      </c>
      <c r="G7424" s="67">
        <v>1.44E-2</v>
      </c>
      <c r="H7424" s="250">
        <v>21107.98</v>
      </c>
      <c r="I7424" s="249">
        <f t="shared" si="2480"/>
        <v>17698335.129999999</v>
      </c>
      <c r="J7424" s="67">
        <f t="shared" si="2478"/>
        <v>1.44E-2</v>
      </c>
      <c r="K7424" s="259">
        <f t="shared" si="2481"/>
        <v>21238.002155999999</v>
      </c>
      <c r="L7424" s="250">
        <f t="shared" si="2469"/>
        <v>130.02000000000001</v>
      </c>
      <c r="M7424" s="19" t="s">
        <v>1260</v>
      </c>
      <c r="O7424" s="32" t="str">
        <f t="shared" si="2482"/>
        <v>G383</v>
      </c>
      <c r="P7424" s="318"/>
      <c r="T7424" s="19" t="s">
        <v>1260</v>
      </c>
    </row>
    <row r="7425" spans="1:20" outlineLevel="2" x14ac:dyDescent="0.25">
      <c r="A7425" t="s">
        <v>591</v>
      </c>
      <c r="B7425" t="str">
        <f t="shared" si="2479"/>
        <v>G383 DST House Regulators-10</v>
      </c>
      <c r="C7425" s="32" t="s">
        <v>1245</v>
      </c>
      <c r="E7425" s="27">
        <v>43404</v>
      </c>
      <c r="F7425" s="249">
        <v>17609998.93</v>
      </c>
      <c r="G7425" s="67">
        <v>1.44E-2</v>
      </c>
      <c r="H7425" s="250">
        <v>21132</v>
      </c>
      <c r="I7425" s="249">
        <f t="shared" si="2480"/>
        <v>17698335.129999999</v>
      </c>
      <c r="J7425" s="67">
        <f t="shared" si="2478"/>
        <v>1.44E-2</v>
      </c>
      <c r="K7425" s="259">
        <f t="shared" si="2481"/>
        <v>21238.002155999999</v>
      </c>
      <c r="L7425" s="250">
        <f t="shared" si="2469"/>
        <v>106</v>
      </c>
      <c r="M7425" s="19" t="s">
        <v>1260</v>
      </c>
      <c r="O7425" s="32" t="str">
        <f t="shared" si="2482"/>
        <v>G383</v>
      </c>
      <c r="P7425" s="318"/>
      <c r="T7425" s="19" t="s">
        <v>1260</v>
      </c>
    </row>
    <row r="7426" spans="1:20" outlineLevel="2" x14ac:dyDescent="0.25">
      <c r="A7426" t="s">
        <v>591</v>
      </c>
      <c r="B7426" t="str">
        <f t="shared" si="2479"/>
        <v>G383 DST House Regulators-11</v>
      </c>
      <c r="C7426" s="32" t="s">
        <v>1245</v>
      </c>
      <c r="E7426" s="27">
        <v>43434</v>
      </c>
      <c r="F7426" s="249">
        <v>17643255.710000001</v>
      </c>
      <c r="G7426" s="67">
        <v>1.44E-2</v>
      </c>
      <c r="H7426" s="250">
        <v>21171.91</v>
      </c>
      <c r="I7426" s="249">
        <f t="shared" si="2480"/>
        <v>17698335.129999999</v>
      </c>
      <c r="J7426" s="67">
        <f t="shared" si="2478"/>
        <v>1.44E-2</v>
      </c>
      <c r="K7426" s="259">
        <f t="shared" si="2481"/>
        <v>21238.002155999999</v>
      </c>
      <c r="L7426" s="250">
        <f t="shared" si="2469"/>
        <v>66.09</v>
      </c>
      <c r="M7426" s="19" t="s">
        <v>1260</v>
      </c>
      <c r="O7426" s="32" t="str">
        <f t="shared" si="2482"/>
        <v>G383</v>
      </c>
      <c r="P7426" s="318"/>
      <c r="T7426" s="19" t="s">
        <v>1260</v>
      </c>
    </row>
    <row r="7427" spans="1:20" outlineLevel="2" x14ac:dyDescent="0.25">
      <c r="A7427" t="s">
        <v>591</v>
      </c>
      <c r="B7427" t="str">
        <f t="shared" si="2479"/>
        <v>G383 DST House Regulators-12</v>
      </c>
      <c r="C7427" s="32" t="s">
        <v>1245</v>
      </c>
      <c r="E7427" s="27">
        <v>43465</v>
      </c>
      <c r="F7427" s="249">
        <v>17698335.129999999</v>
      </c>
      <c r="G7427" s="67">
        <v>1.44E-2</v>
      </c>
      <c r="H7427" s="250">
        <v>21238</v>
      </c>
      <c r="I7427" s="249">
        <f t="shared" si="2480"/>
        <v>17698335.129999999</v>
      </c>
      <c r="J7427" s="67">
        <f t="shared" si="2478"/>
        <v>1.44E-2</v>
      </c>
      <c r="K7427" s="259">
        <f t="shared" si="2481"/>
        <v>21238.002155999999</v>
      </c>
      <c r="L7427" s="250">
        <f t="shared" si="2469"/>
        <v>0</v>
      </c>
      <c r="M7427" s="19" t="s">
        <v>1260</v>
      </c>
      <c r="O7427" s="32" t="str">
        <f t="shared" si="2482"/>
        <v>G383</v>
      </c>
      <c r="P7427" s="318"/>
      <c r="T7427" s="19" t="s">
        <v>1260</v>
      </c>
    </row>
    <row r="7428" spans="1:20" s="19" customFormat="1" ht="15.75" outlineLevel="1" thickBot="1" x14ac:dyDescent="0.3">
      <c r="A7428" s="28" t="s">
        <v>1194</v>
      </c>
      <c r="C7428" s="20" t="s">
        <v>1243</v>
      </c>
      <c r="E7428" s="104" t="s">
        <v>1266</v>
      </c>
      <c r="F7428" s="29"/>
      <c r="G7428" s="30"/>
      <c r="H7428" s="41">
        <f>SUBTOTAL(9,H7416:H7427)</f>
        <v>252412.37</v>
      </c>
      <c r="I7428" s="29"/>
      <c r="J7428" s="30">
        <f t="shared" si="2478"/>
        <v>0</v>
      </c>
      <c r="K7428" s="41">
        <f>SUBTOTAL(9,K7416:K7427)</f>
        <v>254856.025872</v>
      </c>
      <c r="L7428" s="41">
        <f t="shared" si="2469"/>
        <v>2443.66</v>
      </c>
      <c r="O7428" s="32" t="str">
        <f>LEFT(A7428,5)</f>
        <v xml:space="preserve">G383 </v>
      </c>
      <c r="P7428" s="318">
        <f>-L7428/2</f>
        <v>-1221.83</v>
      </c>
    </row>
    <row r="7429" spans="1:20" ht="15.75" outlineLevel="2" thickTop="1" x14ac:dyDescent="0.25">
      <c r="A7429" t="s">
        <v>592</v>
      </c>
      <c r="B7429" t="str">
        <f t="shared" ref="B7429:B7440" si="2483">CONCATENATE(A7429,"-",MONTH(E7429))</f>
        <v>G384 DST House Regulator Installs-1</v>
      </c>
      <c r="C7429" s="32" t="s">
        <v>1245</v>
      </c>
      <c r="E7429" s="27">
        <v>43131</v>
      </c>
      <c r="F7429" s="249">
        <v>83130088.170000002</v>
      </c>
      <c r="G7429" s="67">
        <v>1.8100000000000002E-2</v>
      </c>
      <c r="H7429" s="250">
        <v>125387.88</v>
      </c>
      <c r="I7429" s="249">
        <f t="shared" ref="I7429:I7440" si="2484">VLOOKUP(CONCATENATE(A7429,"-12"),$B$6:$F$7816,5,FALSE)</f>
        <v>83090007.579999998</v>
      </c>
      <c r="J7429" s="67">
        <f t="shared" si="2478"/>
        <v>1.8100000000000002E-2</v>
      </c>
      <c r="K7429" s="259">
        <f t="shared" ref="K7429:K7440" si="2485">I7429*J7429/12</f>
        <v>125327.42809983333</v>
      </c>
      <c r="L7429" s="250">
        <f t="shared" si="2469"/>
        <v>-60.45</v>
      </c>
      <c r="M7429" s="19" t="s">
        <v>1260</v>
      </c>
      <c r="O7429" s="32" t="str">
        <f t="shared" ref="O7429:O7440" si="2486">LEFT(A7429,4)</f>
        <v>G384</v>
      </c>
      <c r="P7429" s="318"/>
      <c r="T7429" s="19" t="s">
        <v>1260</v>
      </c>
    </row>
    <row r="7430" spans="1:20" outlineLevel="2" x14ac:dyDescent="0.25">
      <c r="A7430" t="s">
        <v>592</v>
      </c>
      <c r="B7430" t="str">
        <f t="shared" si="2483"/>
        <v>G384 DST House Regulator Installs-2</v>
      </c>
      <c r="C7430" s="32" t="s">
        <v>1245</v>
      </c>
      <c r="E7430" s="27">
        <v>43159</v>
      </c>
      <c r="F7430" s="249">
        <v>83128408.840000004</v>
      </c>
      <c r="G7430" s="67">
        <v>1.8100000000000002E-2</v>
      </c>
      <c r="H7430" s="250">
        <v>125385.35</v>
      </c>
      <c r="I7430" s="249">
        <f t="shared" si="2484"/>
        <v>83090007.579999998</v>
      </c>
      <c r="J7430" s="67">
        <f t="shared" si="2478"/>
        <v>1.8100000000000002E-2</v>
      </c>
      <c r="K7430" s="259">
        <f t="shared" si="2485"/>
        <v>125327.42809983333</v>
      </c>
      <c r="L7430" s="250">
        <f t="shared" si="2469"/>
        <v>-57.92</v>
      </c>
      <c r="M7430" s="19" t="s">
        <v>1260</v>
      </c>
      <c r="O7430" s="32" t="str">
        <f t="shared" si="2486"/>
        <v>G384</v>
      </c>
      <c r="P7430" s="318"/>
      <c r="T7430" s="19" t="s">
        <v>1260</v>
      </c>
    </row>
    <row r="7431" spans="1:20" outlineLevel="2" x14ac:dyDescent="0.25">
      <c r="A7431" t="s">
        <v>592</v>
      </c>
      <c r="B7431" t="str">
        <f t="shared" si="2483"/>
        <v>G384 DST House Regulator Installs-3</v>
      </c>
      <c r="C7431" s="32" t="s">
        <v>1245</v>
      </c>
      <c r="E7431" s="27">
        <v>43190</v>
      </c>
      <c r="F7431" s="249">
        <v>83124492.129999995</v>
      </c>
      <c r="G7431" s="67">
        <v>1.8100000000000002E-2</v>
      </c>
      <c r="H7431" s="250">
        <v>125379.44</v>
      </c>
      <c r="I7431" s="249">
        <f t="shared" si="2484"/>
        <v>83090007.579999998</v>
      </c>
      <c r="J7431" s="67">
        <f t="shared" si="2478"/>
        <v>1.8100000000000002E-2</v>
      </c>
      <c r="K7431" s="259">
        <f t="shared" si="2485"/>
        <v>125327.42809983333</v>
      </c>
      <c r="L7431" s="250">
        <f t="shared" si="2469"/>
        <v>-52.01</v>
      </c>
      <c r="M7431" s="19" t="s">
        <v>1260</v>
      </c>
      <c r="O7431" s="32" t="str">
        <f t="shared" si="2486"/>
        <v>G384</v>
      </c>
      <c r="P7431" s="318"/>
      <c r="T7431" s="19" t="s">
        <v>1260</v>
      </c>
    </row>
    <row r="7432" spans="1:20" outlineLevel="2" x14ac:dyDescent="0.25">
      <c r="A7432" t="s">
        <v>592</v>
      </c>
      <c r="B7432" t="str">
        <f t="shared" si="2483"/>
        <v>G384 DST House Regulator Installs-4</v>
      </c>
      <c r="C7432" s="32" t="s">
        <v>1245</v>
      </c>
      <c r="E7432" s="27">
        <v>43220</v>
      </c>
      <c r="F7432" s="249">
        <v>83120044.579999998</v>
      </c>
      <c r="G7432" s="67">
        <v>1.8100000000000002E-2</v>
      </c>
      <c r="H7432" s="250">
        <v>125372.73</v>
      </c>
      <c r="I7432" s="249">
        <f t="shared" si="2484"/>
        <v>83090007.579999998</v>
      </c>
      <c r="J7432" s="67">
        <f t="shared" si="2478"/>
        <v>1.8100000000000002E-2</v>
      </c>
      <c r="K7432" s="259">
        <f t="shared" si="2485"/>
        <v>125327.42809983333</v>
      </c>
      <c r="L7432" s="250">
        <f t="shared" si="2469"/>
        <v>-45.3</v>
      </c>
      <c r="M7432" s="19" t="s">
        <v>1260</v>
      </c>
      <c r="O7432" s="32" t="str">
        <f t="shared" si="2486"/>
        <v>G384</v>
      </c>
      <c r="P7432" s="318"/>
      <c r="T7432" s="19" t="s">
        <v>1260</v>
      </c>
    </row>
    <row r="7433" spans="1:20" outlineLevel="2" x14ac:dyDescent="0.25">
      <c r="A7433" t="s">
        <v>592</v>
      </c>
      <c r="B7433" t="str">
        <f t="shared" si="2483"/>
        <v>G384 DST House Regulator Installs-5</v>
      </c>
      <c r="C7433" s="32" t="s">
        <v>1245</v>
      </c>
      <c r="E7433" s="27">
        <v>43251</v>
      </c>
      <c r="F7433" s="249">
        <v>83114909.010000005</v>
      </c>
      <c r="G7433" s="67">
        <v>1.8100000000000002E-2</v>
      </c>
      <c r="H7433" s="250">
        <v>125364.99</v>
      </c>
      <c r="I7433" s="249">
        <f t="shared" si="2484"/>
        <v>83090007.579999998</v>
      </c>
      <c r="J7433" s="67">
        <f t="shared" si="2478"/>
        <v>1.8100000000000002E-2</v>
      </c>
      <c r="K7433" s="259">
        <f t="shared" si="2485"/>
        <v>125327.42809983333</v>
      </c>
      <c r="L7433" s="250">
        <f t="shared" si="2469"/>
        <v>-37.56</v>
      </c>
      <c r="M7433" s="19" t="s">
        <v>1260</v>
      </c>
      <c r="O7433" s="32" t="str">
        <f t="shared" si="2486"/>
        <v>G384</v>
      </c>
      <c r="P7433" s="318"/>
      <c r="T7433" s="19" t="s">
        <v>1260</v>
      </c>
    </row>
    <row r="7434" spans="1:20" outlineLevel="2" x14ac:dyDescent="0.25">
      <c r="A7434" t="s">
        <v>592</v>
      </c>
      <c r="B7434" t="str">
        <f t="shared" si="2483"/>
        <v>G384 DST House Regulator Installs-6</v>
      </c>
      <c r="C7434" s="32" t="s">
        <v>1245</v>
      </c>
      <c r="E7434" s="27">
        <v>43281</v>
      </c>
      <c r="F7434" s="249">
        <v>83110054.469999999</v>
      </c>
      <c r="G7434" s="67">
        <v>1.8100000000000002E-2</v>
      </c>
      <c r="H7434" s="250">
        <v>125357.67</v>
      </c>
      <c r="I7434" s="249">
        <f t="shared" si="2484"/>
        <v>83090007.579999998</v>
      </c>
      <c r="J7434" s="67">
        <f t="shared" si="2478"/>
        <v>1.8100000000000002E-2</v>
      </c>
      <c r="K7434" s="259">
        <f t="shared" si="2485"/>
        <v>125327.42809983333</v>
      </c>
      <c r="L7434" s="250">
        <f t="shared" si="2469"/>
        <v>-30.24</v>
      </c>
      <c r="M7434" s="19" t="s">
        <v>1260</v>
      </c>
      <c r="O7434" s="32" t="str">
        <f t="shared" si="2486"/>
        <v>G384</v>
      </c>
      <c r="P7434" s="318"/>
      <c r="T7434" s="19" t="s">
        <v>1260</v>
      </c>
    </row>
    <row r="7435" spans="1:20" outlineLevel="2" x14ac:dyDescent="0.25">
      <c r="A7435" t="s">
        <v>592</v>
      </c>
      <c r="B7435" t="str">
        <f t="shared" si="2483"/>
        <v>G384 DST House Regulator Installs-7</v>
      </c>
      <c r="C7435" s="32" t="s">
        <v>1245</v>
      </c>
      <c r="E7435" s="27">
        <v>43312</v>
      </c>
      <c r="F7435" s="249">
        <v>83107289.180000007</v>
      </c>
      <c r="G7435" s="67">
        <v>1.8100000000000002E-2</v>
      </c>
      <c r="H7435" s="250">
        <v>125353.49</v>
      </c>
      <c r="I7435" s="249">
        <f t="shared" si="2484"/>
        <v>83090007.579999998</v>
      </c>
      <c r="J7435" s="67">
        <f t="shared" si="2478"/>
        <v>1.8100000000000002E-2</v>
      </c>
      <c r="K7435" s="259">
        <f t="shared" si="2485"/>
        <v>125327.42809983333</v>
      </c>
      <c r="L7435" s="250">
        <f t="shared" si="2469"/>
        <v>-26.06</v>
      </c>
      <c r="M7435" s="19" t="s">
        <v>1260</v>
      </c>
      <c r="O7435" s="32" t="str">
        <f t="shared" si="2486"/>
        <v>G384</v>
      </c>
      <c r="P7435" s="318"/>
      <c r="T7435" s="19" t="s">
        <v>1260</v>
      </c>
    </row>
    <row r="7436" spans="1:20" outlineLevel="2" x14ac:dyDescent="0.25">
      <c r="A7436" t="s">
        <v>592</v>
      </c>
      <c r="B7436" t="str">
        <f t="shared" si="2483"/>
        <v>G384 DST House Regulator Installs-8</v>
      </c>
      <c r="C7436" s="32" t="s">
        <v>1245</v>
      </c>
      <c r="E7436" s="27">
        <v>43343</v>
      </c>
      <c r="F7436" s="249">
        <v>83102721.870000005</v>
      </c>
      <c r="G7436" s="67">
        <v>1.8100000000000002E-2</v>
      </c>
      <c r="H7436" s="250">
        <v>125346.61</v>
      </c>
      <c r="I7436" s="249">
        <f t="shared" si="2484"/>
        <v>83090007.579999998</v>
      </c>
      <c r="J7436" s="67">
        <f t="shared" si="2478"/>
        <v>1.8100000000000002E-2</v>
      </c>
      <c r="K7436" s="259">
        <f t="shared" si="2485"/>
        <v>125327.42809983333</v>
      </c>
      <c r="L7436" s="250">
        <f t="shared" si="2469"/>
        <v>-19.18</v>
      </c>
      <c r="M7436" s="19" t="s">
        <v>1260</v>
      </c>
      <c r="O7436" s="32" t="str">
        <f t="shared" si="2486"/>
        <v>G384</v>
      </c>
      <c r="P7436" s="318"/>
      <c r="T7436" s="19" t="s">
        <v>1260</v>
      </c>
    </row>
    <row r="7437" spans="1:20" outlineLevel="2" x14ac:dyDescent="0.25">
      <c r="A7437" t="s">
        <v>592</v>
      </c>
      <c r="B7437" t="str">
        <f t="shared" si="2483"/>
        <v>G384 DST House Regulator Installs-9</v>
      </c>
      <c r="C7437" s="32" t="s">
        <v>1245</v>
      </c>
      <c r="E7437" s="27">
        <v>43373</v>
      </c>
      <c r="F7437" s="249">
        <v>83098911.819999993</v>
      </c>
      <c r="G7437" s="67">
        <v>1.8100000000000002E-2</v>
      </c>
      <c r="H7437" s="250">
        <v>125340.86</v>
      </c>
      <c r="I7437" s="249">
        <f t="shared" si="2484"/>
        <v>83090007.579999998</v>
      </c>
      <c r="J7437" s="67">
        <f t="shared" si="2478"/>
        <v>1.8100000000000002E-2</v>
      </c>
      <c r="K7437" s="259">
        <f t="shared" si="2485"/>
        <v>125327.42809983333</v>
      </c>
      <c r="L7437" s="250">
        <f t="shared" si="2469"/>
        <v>-13.43</v>
      </c>
      <c r="M7437" s="19" t="s">
        <v>1260</v>
      </c>
      <c r="O7437" s="32" t="str">
        <f t="shared" si="2486"/>
        <v>G384</v>
      </c>
      <c r="P7437" s="318"/>
      <c r="T7437" s="19" t="s">
        <v>1260</v>
      </c>
    </row>
    <row r="7438" spans="1:20" outlineLevel="2" x14ac:dyDescent="0.25">
      <c r="A7438" t="s">
        <v>592</v>
      </c>
      <c r="B7438" t="str">
        <f t="shared" si="2483"/>
        <v>G384 DST House Regulator Installs-10</v>
      </c>
      <c r="C7438" s="32" t="s">
        <v>1245</v>
      </c>
      <c r="E7438" s="27">
        <v>43404</v>
      </c>
      <c r="F7438" s="249">
        <v>83096387.799999997</v>
      </c>
      <c r="G7438" s="67">
        <v>1.8100000000000002E-2</v>
      </c>
      <c r="H7438" s="250">
        <v>125337.05</v>
      </c>
      <c r="I7438" s="249">
        <f t="shared" si="2484"/>
        <v>83090007.579999998</v>
      </c>
      <c r="J7438" s="67">
        <f t="shared" si="2478"/>
        <v>1.8100000000000002E-2</v>
      </c>
      <c r="K7438" s="259">
        <f t="shared" si="2485"/>
        <v>125327.42809983333</v>
      </c>
      <c r="L7438" s="250">
        <f t="shared" si="2469"/>
        <v>-9.6199999999999992</v>
      </c>
      <c r="M7438" s="19" t="s">
        <v>1260</v>
      </c>
      <c r="O7438" s="32" t="str">
        <f t="shared" si="2486"/>
        <v>G384</v>
      </c>
      <c r="P7438" s="318"/>
      <c r="T7438" s="19" t="s">
        <v>1260</v>
      </c>
    </row>
    <row r="7439" spans="1:20" outlineLevel="2" x14ac:dyDescent="0.25">
      <c r="A7439" t="s">
        <v>592</v>
      </c>
      <c r="B7439" t="str">
        <f t="shared" si="2483"/>
        <v>G384 DST House Regulator Installs-11</v>
      </c>
      <c r="C7439" s="32" t="s">
        <v>1245</v>
      </c>
      <c r="E7439" s="27">
        <v>43434</v>
      </c>
      <c r="F7439" s="249">
        <v>83092925.25</v>
      </c>
      <c r="G7439" s="67">
        <v>1.8100000000000002E-2</v>
      </c>
      <c r="H7439" s="250">
        <v>125331.83</v>
      </c>
      <c r="I7439" s="249">
        <f t="shared" si="2484"/>
        <v>83090007.579999998</v>
      </c>
      <c r="J7439" s="67">
        <f t="shared" si="2478"/>
        <v>1.8100000000000002E-2</v>
      </c>
      <c r="K7439" s="259">
        <f t="shared" si="2485"/>
        <v>125327.42809983333</v>
      </c>
      <c r="L7439" s="250">
        <f t="shared" si="2469"/>
        <v>-4.4000000000000004</v>
      </c>
      <c r="M7439" s="19" t="s">
        <v>1260</v>
      </c>
      <c r="O7439" s="32" t="str">
        <f t="shared" si="2486"/>
        <v>G384</v>
      </c>
      <c r="P7439" s="318"/>
      <c r="T7439" s="19" t="s">
        <v>1260</v>
      </c>
    </row>
    <row r="7440" spans="1:20" outlineLevel="2" x14ac:dyDescent="0.25">
      <c r="A7440" t="s">
        <v>592</v>
      </c>
      <c r="B7440" t="str">
        <f t="shared" si="2483"/>
        <v>G384 DST House Regulator Installs-12</v>
      </c>
      <c r="C7440" s="32" t="s">
        <v>1245</v>
      </c>
      <c r="E7440" s="27">
        <v>43465</v>
      </c>
      <c r="F7440" s="249">
        <v>83090007.579999998</v>
      </c>
      <c r="G7440" s="67">
        <v>1.8100000000000002E-2</v>
      </c>
      <c r="H7440" s="250">
        <v>125327.43</v>
      </c>
      <c r="I7440" s="249">
        <f t="shared" si="2484"/>
        <v>83090007.579999998</v>
      </c>
      <c r="J7440" s="67">
        <f t="shared" si="2478"/>
        <v>1.8100000000000002E-2</v>
      </c>
      <c r="K7440" s="259">
        <f t="shared" si="2485"/>
        <v>125327.42809983333</v>
      </c>
      <c r="L7440" s="250">
        <f t="shared" si="2469"/>
        <v>0</v>
      </c>
      <c r="M7440" s="19" t="s">
        <v>1260</v>
      </c>
      <c r="O7440" s="32" t="str">
        <f t="shared" si="2486"/>
        <v>G384</v>
      </c>
      <c r="P7440" s="318"/>
      <c r="T7440" s="19" t="s">
        <v>1260</v>
      </c>
    </row>
    <row r="7441" spans="1:20" s="19" customFormat="1" ht="15.75" outlineLevel="1" thickBot="1" x14ac:dyDescent="0.3">
      <c r="A7441" s="28" t="s">
        <v>1195</v>
      </c>
      <c r="C7441" s="20" t="s">
        <v>1243</v>
      </c>
      <c r="E7441" s="104" t="s">
        <v>1266</v>
      </c>
      <c r="F7441" s="29"/>
      <c r="G7441" s="30"/>
      <c r="H7441" s="41">
        <f>SUBTOTAL(9,H7429:H7440)</f>
        <v>1504285.33</v>
      </c>
      <c r="I7441" s="29"/>
      <c r="J7441" s="30">
        <f t="shared" si="2478"/>
        <v>0</v>
      </c>
      <c r="K7441" s="41">
        <f>SUBTOTAL(9,K7429:K7440)</f>
        <v>1503929.1371980002</v>
      </c>
      <c r="L7441" s="41">
        <f t="shared" si="2469"/>
        <v>-356.19</v>
      </c>
      <c r="O7441" s="32" t="str">
        <f>LEFT(A7441,5)</f>
        <v xml:space="preserve">G384 </v>
      </c>
      <c r="P7441" s="318">
        <f>-L7441/2</f>
        <v>178.095</v>
      </c>
    </row>
    <row r="7442" spans="1:20" ht="15.75" outlineLevel="2" thickTop="1" x14ac:dyDescent="0.25">
      <c r="A7442" t="s">
        <v>593</v>
      </c>
      <c r="B7442" t="str">
        <f t="shared" ref="B7442:B7453" si="2487">CONCATENATE(A7442,"-",MONTH(E7442))</f>
        <v>G385 DST Industrial M&amp;R Sta Eq-1</v>
      </c>
      <c r="C7442" s="32" t="s">
        <v>1245</v>
      </c>
      <c r="E7442" s="27">
        <v>43131</v>
      </c>
      <c r="F7442" s="249">
        <v>40337174.700000003</v>
      </c>
      <c r="G7442" s="67">
        <v>6.8500000000000005E-2</v>
      </c>
      <c r="H7442" s="250">
        <v>230258.04</v>
      </c>
      <c r="I7442" s="249">
        <f t="shared" ref="I7442:I7453" si="2488">VLOOKUP(CONCATENATE(A7442,"-12"),$B$6:$F$7816,5,FALSE)</f>
        <v>43201043.869999997</v>
      </c>
      <c r="J7442" s="67">
        <f t="shared" si="2478"/>
        <v>6.8500000000000005E-2</v>
      </c>
      <c r="K7442" s="259">
        <f t="shared" ref="K7442:K7453" si="2489">I7442*J7442/12</f>
        <v>246605.95875791667</v>
      </c>
      <c r="L7442" s="250">
        <f t="shared" si="2469"/>
        <v>16347.92</v>
      </c>
      <c r="M7442" s="19" t="s">
        <v>1260</v>
      </c>
      <c r="O7442" s="32" t="str">
        <f t="shared" ref="O7442:O7453" si="2490">LEFT(A7442,4)</f>
        <v>G385</v>
      </c>
      <c r="P7442" s="318"/>
      <c r="T7442" s="19" t="s">
        <v>1260</v>
      </c>
    </row>
    <row r="7443" spans="1:20" outlineLevel="2" x14ac:dyDescent="0.25">
      <c r="A7443" t="s">
        <v>593</v>
      </c>
      <c r="B7443" t="str">
        <f t="shared" si="2487"/>
        <v>G385 DST Industrial M&amp;R Sta Eq-2</v>
      </c>
      <c r="C7443" s="32" t="s">
        <v>1245</v>
      </c>
      <c r="E7443" s="27">
        <v>43159</v>
      </c>
      <c r="F7443" s="249">
        <v>40139558.340000004</v>
      </c>
      <c r="G7443" s="67">
        <v>6.8500000000000005E-2</v>
      </c>
      <c r="H7443" s="250">
        <v>229129.98</v>
      </c>
      <c r="I7443" s="249">
        <f t="shared" si="2488"/>
        <v>43201043.869999997</v>
      </c>
      <c r="J7443" s="67">
        <f t="shared" si="2478"/>
        <v>6.8500000000000005E-2</v>
      </c>
      <c r="K7443" s="259">
        <f t="shared" si="2489"/>
        <v>246605.95875791667</v>
      </c>
      <c r="L7443" s="250">
        <f t="shared" si="2469"/>
        <v>17475.98</v>
      </c>
      <c r="M7443" s="19" t="s">
        <v>1260</v>
      </c>
      <c r="O7443" s="32" t="str">
        <f t="shared" si="2490"/>
        <v>G385</v>
      </c>
      <c r="P7443" s="318"/>
      <c r="T7443" s="19" t="s">
        <v>1260</v>
      </c>
    </row>
    <row r="7444" spans="1:20" outlineLevel="2" x14ac:dyDescent="0.25">
      <c r="A7444" t="s">
        <v>593</v>
      </c>
      <c r="B7444" t="str">
        <f t="shared" si="2487"/>
        <v>G385 DST Industrial M&amp;R Sta Eq-3</v>
      </c>
      <c r="C7444" s="32" t="s">
        <v>1245</v>
      </c>
      <c r="E7444" s="27">
        <v>43190</v>
      </c>
      <c r="F7444" s="249">
        <v>40245777.57</v>
      </c>
      <c r="G7444" s="67">
        <v>6.8500000000000005E-2</v>
      </c>
      <c r="H7444" s="250">
        <v>229736.31</v>
      </c>
      <c r="I7444" s="249">
        <f t="shared" si="2488"/>
        <v>43201043.869999997</v>
      </c>
      <c r="J7444" s="67">
        <f t="shared" si="2478"/>
        <v>6.8500000000000005E-2</v>
      </c>
      <c r="K7444" s="259">
        <f t="shared" si="2489"/>
        <v>246605.95875791667</v>
      </c>
      <c r="L7444" s="250">
        <f t="shared" ref="L7444:L7507" si="2491">ROUND(K7444-H7444,2)</f>
        <v>16869.650000000001</v>
      </c>
      <c r="M7444" s="19" t="s">
        <v>1260</v>
      </c>
      <c r="O7444" s="32" t="str">
        <f t="shared" si="2490"/>
        <v>G385</v>
      </c>
      <c r="P7444" s="318"/>
      <c r="T7444" s="19" t="s">
        <v>1260</v>
      </c>
    </row>
    <row r="7445" spans="1:20" outlineLevel="2" x14ac:dyDescent="0.25">
      <c r="A7445" t="s">
        <v>593</v>
      </c>
      <c r="B7445" t="str">
        <f t="shared" si="2487"/>
        <v>G385 DST Industrial M&amp;R Sta Eq-4</v>
      </c>
      <c r="C7445" s="32" t="s">
        <v>1245</v>
      </c>
      <c r="E7445" s="27">
        <v>43220</v>
      </c>
      <c r="F7445" s="249">
        <v>40414552.75</v>
      </c>
      <c r="G7445" s="67">
        <v>6.8500000000000005E-2</v>
      </c>
      <c r="H7445" s="250">
        <v>230699.74</v>
      </c>
      <c r="I7445" s="249">
        <f t="shared" si="2488"/>
        <v>43201043.869999997</v>
      </c>
      <c r="J7445" s="67">
        <f t="shared" si="2478"/>
        <v>6.8500000000000005E-2</v>
      </c>
      <c r="K7445" s="259">
        <f t="shared" si="2489"/>
        <v>246605.95875791667</v>
      </c>
      <c r="L7445" s="250">
        <f t="shared" si="2491"/>
        <v>15906.22</v>
      </c>
      <c r="M7445" s="19" t="s">
        <v>1260</v>
      </c>
      <c r="O7445" s="32" t="str">
        <f t="shared" si="2490"/>
        <v>G385</v>
      </c>
      <c r="P7445" s="318"/>
      <c r="T7445" s="19" t="s">
        <v>1260</v>
      </c>
    </row>
    <row r="7446" spans="1:20" outlineLevel="2" x14ac:dyDescent="0.25">
      <c r="A7446" t="s">
        <v>593</v>
      </c>
      <c r="B7446" t="str">
        <f t="shared" si="2487"/>
        <v>G385 DST Industrial M&amp;R Sta Eq-5</v>
      </c>
      <c r="C7446" s="32" t="s">
        <v>1245</v>
      </c>
      <c r="E7446" s="27">
        <v>43251</v>
      </c>
      <c r="F7446" s="249">
        <v>40685217.670000002</v>
      </c>
      <c r="G7446" s="67">
        <v>6.8500000000000005E-2</v>
      </c>
      <c r="H7446" s="250">
        <v>232244.78</v>
      </c>
      <c r="I7446" s="249">
        <f t="shared" si="2488"/>
        <v>43201043.869999997</v>
      </c>
      <c r="J7446" s="67">
        <f t="shared" si="2478"/>
        <v>6.8500000000000005E-2</v>
      </c>
      <c r="K7446" s="259">
        <f t="shared" si="2489"/>
        <v>246605.95875791667</v>
      </c>
      <c r="L7446" s="250">
        <f t="shared" si="2491"/>
        <v>14361.18</v>
      </c>
      <c r="M7446" s="19" t="s">
        <v>1260</v>
      </c>
      <c r="O7446" s="32" t="str">
        <f t="shared" si="2490"/>
        <v>G385</v>
      </c>
      <c r="P7446" s="318"/>
      <c r="T7446" s="19" t="s">
        <v>1260</v>
      </c>
    </row>
    <row r="7447" spans="1:20" outlineLevel="2" x14ac:dyDescent="0.25">
      <c r="A7447" t="s">
        <v>593</v>
      </c>
      <c r="B7447" t="str">
        <f t="shared" si="2487"/>
        <v>G385 DST Industrial M&amp;R Sta Eq-6</v>
      </c>
      <c r="C7447" s="32" t="s">
        <v>1245</v>
      </c>
      <c r="E7447" s="27">
        <v>43281</v>
      </c>
      <c r="F7447" s="249">
        <v>41012533.149999999</v>
      </c>
      <c r="G7447" s="67">
        <v>6.8500000000000005E-2</v>
      </c>
      <c r="H7447" s="250">
        <v>234113.21</v>
      </c>
      <c r="I7447" s="249">
        <f t="shared" si="2488"/>
        <v>43201043.869999997</v>
      </c>
      <c r="J7447" s="67">
        <f t="shared" si="2478"/>
        <v>6.8500000000000005E-2</v>
      </c>
      <c r="K7447" s="259">
        <f t="shared" si="2489"/>
        <v>246605.95875791667</v>
      </c>
      <c r="L7447" s="250">
        <f t="shared" si="2491"/>
        <v>12492.75</v>
      </c>
      <c r="M7447" s="19" t="s">
        <v>1260</v>
      </c>
      <c r="O7447" s="32" t="str">
        <f t="shared" si="2490"/>
        <v>G385</v>
      </c>
      <c r="P7447" s="318"/>
      <c r="T7447" s="19" t="s">
        <v>1260</v>
      </c>
    </row>
    <row r="7448" spans="1:20" outlineLevel="2" x14ac:dyDescent="0.25">
      <c r="A7448" t="s">
        <v>593</v>
      </c>
      <c r="B7448" t="str">
        <f t="shared" si="2487"/>
        <v>G385 DST Industrial M&amp;R Sta Eq-7</v>
      </c>
      <c r="C7448" s="32" t="s">
        <v>1245</v>
      </c>
      <c r="E7448" s="27">
        <v>43312</v>
      </c>
      <c r="F7448" s="249">
        <v>41322752.840000004</v>
      </c>
      <c r="G7448" s="67">
        <v>6.8500000000000005E-2</v>
      </c>
      <c r="H7448" s="250">
        <v>235884.03999999998</v>
      </c>
      <c r="I7448" s="249">
        <f t="shared" si="2488"/>
        <v>43201043.869999997</v>
      </c>
      <c r="J7448" s="67">
        <f t="shared" si="2478"/>
        <v>6.8500000000000005E-2</v>
      </c>
      <c r="K7448" s="259">
        <f t="shared" si="2489"/>
        <v>246605.95875791667</v>
      </c>
      <c r="L7448" s="250">
        <f t="shared" si="2491"/>
        <v>10721.92</v>
      </c>
      <c r="M7448" s="19" t="s">
        <v>1260</v>
      </c>
      <c r="O7448" s="32" t="str">
        <f t="shared" si="2490"/>
        <v>G385</v>
      </c>
      <c r="P7448" s="318"/>
      <c r="T7448" s="19" t="s">
        <v>1260</v>
      </c>
    </row>
    <row r="7449" spans="1:20" outlineLevel="2" x14ac:dyDescent="0.25">
      <c r="A7449" t="s">
        <v>593</v>
      </c>
      <c r="B7449" t="str">
        <f t="shared" si="2487"/>
        <v>G385 DST Industrial M&amp;R Sta Eq-8</v>
      </c>
      <c r="C7449" s="32" t="s">
        <v>1245</v>
      </c>
      <c r="E7449" s="27">
        <v>43343</v>
      </c>
      <c r="F7449" s="249">
        <v>41670527.880000003</v>
      </c>
      <c r="G7449" s="67">
        <v>6.8500000000000005E-2</v>
      </c>
      <c r="H7449" s="250">
        <v>237869.25999999998</v>
      </c>
      <c r="I7449" s="249">
        <f t="shared" si="2488"/>
        <v>43201043.869999997</v>
      </c>
      <c r="J7449" s="67">
        <f t="shared" si="2478"/>
        <v>6.8500000000000005E-2</v>
      </c>
      <c r="K7449" s="259">
        <f t="shared" si="2489"/>
        <v>246605.95875791667</v>
      </c>
      <c r="L7449" s="250">
        <f t="shared" si="2491"/>
        <v>8736.7000000000007</v>
      </c>
      <c r="M7449" s="19" t="s">
        <v>1260</v>
      </c>
      <c r="O7449" s="32" t="str">
        <f t="shared" si="2490"/>
        <v>G385</v>
      </c>
      <c r="P7449" s="318"/>
      <c r="T7449" s="19" t="s">
        <v>1260</v>
      </c>
    </row>
    <row r="7450" spans="1:20" outlineLevel="2" x14ac:dyDescent="0.25">
      <c r="A7450" t="s">
        <v>593</v>
      </c>
      <c r="B7450" t="str">
        <f t="shared" si="2487"/>
        <v>G385 DST Industrial M&amp;R Sta Eq-9</v>
      </c>
      <c r="C7450" s="32" t="s">
        <v>1245</v>
      </c>
      <c r="E7450" s="27">
        <v>43373</v>
      </c>
      <c r="F7450" s="249">
        <v>42026519.420000002</v>
      </c>
      <c r="G7450" s="67">
        <v>6.8500000000000005E-2</v>
      </c>
      <c r="H7450" s="250">
        <v>239901.38</v>
      </c>
      <c r="I7450" s="249">
        <f t="shared" si="2488"/>
        <v>43201043.869999997</v>
      </c>
      <c r="J7450" s="67">
        <f t="shared" si="2478"/>
        <v>6.8500000000000005E-2</v>
      </c>
      <c r="K7450" s="259">
        <f t="shared" si="2489"/>
        <v>246605.95875791667</v>
      </c>
      <c r="L7450" s="250">
        <f t="shared" si="2491"/>
        <v>6704.58</v>
      </c>
      <c r="M7450" s="19" t="s">
        <v>1260</v>
      </c>
      <c r="O7450" s="32" t="str">
        <f t="shared" si="2490"/>
        <v>G385</v>
      </c>
      <c r="P7450" s="318"/>
      <c r="T7450" s="19" t="s">
        <v>1260</v>
      </c>
    </row>
    <row r="7451" spans="1:20" outlineLevel="2" x14ac:dyDescent="0.25">
      <c r="A7451" t="s">
        <v>593</v>
      </c>
      <c r="B7451" t="str">
        <f t="shared" si="2487"/>
        <v>G385 DST Industrial M&amp;R Sta Eq-10</v>
      </c>
      <c r="C7451" s="32" t="s">
        <v>1245</v>
      </c>
      <c r="E7451" s="27">
        <v>43404</v>
      </c>
      <c r="F7451" s="249">
        <v>42319286.57</v>
      </c>
      <c r="G7451" s="67">
        <v>6.8500000000000005E-2</v>
      </c>
      <c r="H7451" s="250">
        <v>241572.59</v>
      </c>
      <c r="I7451" s="249">
        <f t="shared" si="2488"/>
        <v>43201043.869999997</v>
      </c>
      <c r="J7451" s="67">
        <f t="shared" si="2478"/>
        <v>6.8500000000000005E-2</v>
      </c>
      <c r="K7451" s="259">
        <f t="shared" si="2489"/>
        <v>246605.95875791667</v>
      </c>
      <c r="L7451" s="250">
        <f t="shared" si="2491"/>
        <v>5033.37</v>
      </c>
      <c r="M7451" s="19" t="s">
        <v>1260</v>
      </c>
      <c r="O7451" s="32" t="str">
        <f t="shared" si="2490"/>
        <v>G385</v>
      </c>
      <c r="P7451" s="318"/>
      <c r="T7451" s="19" t="s">
        <v>1260</v>
      </c>
    </row>
    <row r="7452" spans="1:20" outlineLevel="2" x14ac:dyDescent="0.25">
      <c r="A7452" t="s">
        <v>593</v>
      </c>
      <c r="B7452" t="str">
        <f t="shared" si="2487"/>
        <v>G385 DST Industrial M&amp;R Sta Eq-11</v>
      </c>
      <c r="C7452" s="32" t="s">
        <v>1245</v>
      </c>
      <c r="E7452" s="27">
        <v>43434</v>
      </c>
      <c r="F7452" s="249">
        <v>42689488.590000004</v>
      </c>
      <c r="G7452" s="67">
        <v>6.8500000000000005E-2</v>
      </c>
      <c r="H7452" s="250">
        <v>243685.83</v>
      </c>
      <c r="I7452" s="249">
        <f t="shared" si="2488"/>
        <v>43201043.869999997</v>
      </c>
      <c r="J7452" s="67">
        <f t="shared" si="2478"/>
        <v>6.8500000000000005E-2</v>
      </c>
      <c r="K7452" s="259">
        <f t="shared" si="2489"/>
        <v>246605.95875791667</v>
      </c>
      <c r="L7452" s="250">
        <f t="shared" si="2491"/>
        <v>2920.13</v>
      </c>
      <c r="M7452" s="19" t="s">
        <v>1260</v>
      </c>
      <c r="O7452" s="32" t="str">
        <f t="shared" si="2490"/>
        <v>G385</v>
      </c>
      <c r="P7452" s="318"/>
      <c r="T7452" s="19" t="s">
        <v>1260</v>
      </c>
    </row>
    <row r="7453" spans="1:20" outlineLevel="2" x14ac:dyDescent="0.25">
      <c r="A7453" t="s">
        <v>593</v>
      </c>
      <c r="B7453" t="str">
        <f t="shared" si="2487"/>
        <v>G385 DST Industrial M&amp;R Sta Eq-12</v>
      </c>
      <c r="C7453" s="32" t="s">
        <v>1245</v>
      </c>
      <c r="E7453" s="27">
        <v>43465</v>
      </c>
      <c r="F7453" s="249">
        <v>43201043.869999997</v>
      </c>
      <c r="G7453" s="67">
        <v>6.8500000000000005E-2</v>
      </c>
      <c r="H7453" s="250">
        <v>246605.96</v>
      </c>
      <c r="I7453" s="249">
        <f t="shared" si="2488"/>
        <v>43201043.869999997</v>
      </c>
      <c r="J7453" s="67">
        <f t="shared" si="2478"/>
        <v>6.8500000000000005E-2</v>
      </c>
      <c r="K7453" s="259">
        <f t="shared" si="2489"/>
        <v>246605.95875791667</v>
      </c>
      <c r="L7453" s="250">
        <f t="shared" si="2491"/>
        <v>0</v>
      </c>
      <c r="M7453" s="19" t="s">
        <v>1260</v>
      </c>
      <c r="O7453" s="32" t="str">
        <f t="shared" si="2490"/>
        <v>G385</v>
      </c>
      <c r="P7453" s="318"/>
      <c r="T7453" s="19" t="s">
        <v>1260</v>
      </c>
    </row>
    <row r="7454" spans="1:20" s="19" customFormat="1" ht="15.75" outlineLevel="1" thickBot="1" x14ac:dyDescent="0.3">
      <c r="A7454" s="28" t="s">
        <v>1196</v>
      </c>
      <c r="C7454" s="20" t="s">
        <v>1243</v>
      </c>
      <c r="E7454" s="104" t="s">
        <v>1266</v>
      </c>
      <c r="F7454" s="29"/>
      <c r="G7454" s="30"/>
      <c r="H7454" s="41">
        <f>SUBTOTAL(9,H7442:H7453)</f>
        <v>2831701.12</v>
      </c>
      <c r="I7454" s="29"/>
      <c r="J7454" s="30">
        <f t="shared" si="2478"/>
        <v>0</v>
      </c>
      <c r="K7454" s="41">
        <f>SUBTOTAL(9,K7442:K7453)</f>
        <v>2959271.5050949994</v>
      </c>
      <c r="L7454" s="41">
        <f t="shared" si="2491"/>
        <v>127570.39</v>
      </c>
      <c r="O7454" s="32" t="str">
        <f>LEFT(A7454,5)</f>
        <v xml:space="preserve">G385 </v>
      </c>
      <c r="P7454" s="318">
        <f>-L7454/2</f>
        <v>-63785.195</v>
      </c>
    </row>
    <row r="7455" spans="1:20" ht="15.75" outlineLevel="2" thickTop="1" x14ac:dyDescent="0.25">
      <c r="A7455" s="24" t="s">
        <v>594</v>
      </c>
      <c r="B7455" s="24" t="str">
        <f t="shared" ref="B7455:B7466" si="2492">CONCATENATE(A7455,"-",MONTH(E7455))</f>
        <v>G38601 DST CNG Kent station-1</v>
      </c>
      <c r="C7455" s="24" t="s">
        <v>1245</v>
      </c>
      <c r="D7455" s="24"/>
      <c r="E7455" s="43">
        <v>43131</v>
      </c>
      <c r="F7455" s="246">
        <v>1297019.45</v>
      </c>
      <c r="G7455" s="247">
        <v>0.14545453999999999</v>
      </c>
      <c r="H7455" s="248">
        <v>7860.72</v>
      </c>
      <c r="I7455" s="246"/>
      <c r="J7455" s="247">
        <f t="shared" si="2478"/>
        <v>0.14545453999999999</v>
      </c>
      <c r="K7455" s="258">
        <f t="shared" ref="K7455:K7466" si="2493">VLOOKUP(CONCATENATE(A7455,"-12"),B$7:H$7819,7,0)</f>
        <v>7860.72</v>
      </c>
      <c r="L7455" s="248">
        <f t="shared" si="2491"/>
        <v>0</v>
      </c>
      <c r="M7455" s="19" t="s">
        <v>0</v>
      </c>
      <c r="O7455" s="32" t="str">
        <f t="shared" ref="O7455:O7466" si="2494">LEFT(A7455,4)</f>
        <v>G386</v>
      </c>
      <c r="P7455" s="318"/>
      <c r="T7455" s="19" t="s">
        <v>0</v>
      </c>
    </row>
    <row r="7456" spans="1:20" outlineLevel="2" x14ac:dyDescent="0.25">
      <c r="A7456" s="24" t="s">
        <v>594</v>
      </c>
      <c r="B7456" s="24" t="str">
        <f t="shared" si="2492"/>
        <v>G38601 DST CNG Kent station-2</v>
      </c>
      <c r="C7456" s="24" t="s">
        <v>1245</v>
      </c>
      <c r="D7456" s="24"/>
      <c r="E7456" s="43">
        <v>43159</v>
      </c>
      <c r="F7456" s="246">
        <v>1289158.73</v>
      </c>
      <c r="G7456" s="247">
        <v>0.14634146000000001</v>
      </c>
      <c r="H7456" s="248">
        <v>7860.72</v>
      </c>
      <c r="I7456" s="246"/>
      <c r="J7456" s="247">
        <f t="shared" si="2478"/>
        <v>0.14634146000000001</v>
      </c>
      <c r="K7456" s="258">
        <f t="shared" si="2493"/>
        <v>7860.72</v>
      </c>
      <c r="L7456" s="248">
        <f t="shared" si="2491"/>
        <v>0</v>
      </c>
      <c r="M7456" s="19" t="s">
        <v>0</v>
      </c>
      <c r="O7456" s="32" t="str">
        <f t="shared" si="2494"/>
        <v>G386</v>
      </c>
      <c r="P7456" s="318"/>
      <c r="T7456" s="19" t="s">
        <v>0</v>
      </c>
    </row>
    <row r="7457" spans="1:20" outlineLevel="2" x14ac:dyDescent="0.25">
      <c r="A7457" s="24" t="s">
        <v>594</v>
      </c>
      <c r="B7457" s="24" t="str">
        <f t="shared" si="2492"/>
        <v>G38601 DST CNG Kent station-3</v>
      </c>
      <c r="C7457" s="24" t="s">
        <v>1245</v>
      </c>
      <c r="D7457" s="24"/>
      <c r="E7457" s="43">
        <v>43190</v>
      </c>
      <c r="F7457" s="246">
        <v>1281298.01</v>
      </c>
      <c r="G7457" s="247">
        <v>0.14723926000000001</v>
      </c>
      <c r="H7457" s="248">
        <v>7860.72</v>
      </c>
      <c r="I7457" s="246"/>
      <c r="J7457" s="247">
        <f t="shared" si="2478"/>
        <v>0.14723926000000001</v>
      </c>
      <c r="K7457" s="258">
        <f t="shared" si="2493"/>
        <v>7860.72</v>
      </c>
      <c r="L7457" s="248">
        <f t="shared" si="2491"/>
        <v>0</v>
      </c>
      <c r="M7457" s="19" t="s">
        <v>0</v>
      </c>
      <c r="O7457" s="32" t="str">
        <f t="shared" si="2494"/>
        <v>G386</v>
      </c>
      <c r="P7457" s="318"/>
      <c r="T7457" s="19" t="s">
        <v>0</v>
      </c>
    </row>
    <row r="7458" spans="1:20" outlineLevel="2" x14ac:dyDescent="0.25">
      <c r="A7458" s="24" t="s">
        <v>594</v>
      </c>
      <c r="B7458" s="24" t="str">
        <f t="shared" si="2492"/>
        <v>G38601 DST CNG Kent station-4</v>
      </c>
      <c r="C7458" s="24" t="s">
        <v>1245</v>
      </c>
      <c r="D7458" s="24"/>
      <c r="E7458" s="43">
        <v>43220</v>
      </c>
      <c r="F7458" s="246">
        <v>1273437.29</v>
      </c>
      <c r="G7458" s="247">
        <v>0.14814814000000001</v>
      </c>
      <c r="H7458" s="248">
        <v>7860.72</v>
      </c>
      <c r="I7458" s="246"/>
      <c r="J7458" s="247">
        <f t="shared" si="2478"/>
        <v>0.14814814000000001</v>
      </c>
      <c r="K7458" s="258">
        <f t="shared" si="2493"/>
        <v>7860.72</v>
      </c>
      <c r="L7458" s="248">
        <f t="shared" si="2491"/>
        <v>0</v>
      </c>
      <c r="M7458" s="19" t="s">
        <v>0</v>
      </c>
      <c r="O7458" s="32" t="str">
        <f t="shared" si="2494"/>
        <v>G386</v>
      </c>
      <c r="P7458" s="318"/>
      <c r="T7458" s="19" t="s">
        <v>0</v>
      </c>
    </row>
    <row r="7459" spans="1:20" outlineLevel="2" x14ac:dyDescent="0.25">
      <c r="A7459" s="24" t="s">
        <v>594</v>
      </c>
      <c r="B7459" s="24" t="str">
        <f t="shared" si="2492"/>
        <v>G38601 DST CNG Kent station-5</v>
      </c>
      <c r="C7459" s="24" t="s">
        <v>1245</v>
      </c>
      <c r="D7459" s="24"/>
      <c r="E7459" s="43">
        <v>43251</v>
      </c>
      <c r="F7459" s="246">
        <v>1265576.57</v>
      </c>
      <c r="G7459" s="247">
        <v>0.14906832</v>
      </c>
      <c r="H7459" s="248">
        <v>7860.72</v>
      </c>
      <c r="I7459" s="246"/>
      <c r="J7459" s="247">
        <f t="shared" si="2478"/>
        <v>0.14906832</v>
      </c>
      <c r="K7459" s="258">
        <f t="shared" si="2493"/>
        <v>7860.72</v>
      </c>
      <c r="L7459" s="248">
        <f t="shared" si="2491"/>
        <v>0</v>
      </c>
      <c r="M7459" s="19" t="s">
        <v>0</v>
      </c>
      <c r="O7459" s="32" t="str">
        <f t="shared" si="2494"/>
        <v>G386</v>
      </c>
      <c r="P7459" s="318"/>
      <c r="T7459" s="19" t="s">
        <v>0</v>
      </c>
    </row>
    <row r="7460" spans="1:20" outlineLevel="2" x14ac:dyDescent="0.25">
      <c r="A7460" s="24" t="s">
        <v>594</v>
      </c>
      <c r="B7460" s="24" t="str">
        <f t="shared" si="2492"/>
        <v>G38601 DST CNG Kent station-6</v>
      </c>
      <c r="C7460" s="24" t="s">
        <v>1245</v>
      </c>
      <c r="D7460" s="24"/>
      <c r="E7460" s="43">
        <v>43281</v>
      </c>
      <c r="F7460" s="246">
        <v>1257715.8500000001</v>
      </c>
      <c r="G7460" s="247">
        <v>0.15</v>
      </c>
      <c r="H7460" s="248">
        <v>7860.72</v>
      </c>
      <c r="I7460" s="246"/>
      <c r="J7460" s="247">
        <f t="shared" si="2478"/>
        <v>0.15</v>
      </c>
      <c r="K7460" s="258">
        <f t="shared" si="2493"/>
        <v>7860.72</v>
      </c>
      <c r="L7460" s="248">
        <f t="shared" si="2491"/>
        <v>0</v>
      </c>
      <c r="M7460" s="19" t="s">
        <v>0</v>
      </c>
      <c r="O7460" s="32" t="str">
        <f t="shared" si="2494"/>
        <v>G386</v>
      </c>
      <c r="P7460" s="318"/>
      <c r="T7460" s="19" t="s">
        <v>0</v>
      </c>
    </row>
    <row r="7461" spans="1:20" outlineLevel="2" x14ac:dyDescent="0.25">
      <c r="A7461" s="24" t="s">
        <v>594</v>
      </c>
      <c r="B7461" s="24" t="str">
        <f t="shared" si="2492"/>
        <v>G38601 DST CNG Kent station-7</v>
      </c>
      <c r="C7461" s="24" t="s">
        <v>1245</v>
      </c>
      <c r="D7461" s="24"/>
      <c r="E7461" s="43">
        <v>43312</v>
      </c>
      <c r="F7461" s="246">
        <v>1249855.1299999999</v>
      </c>
      <c r="G7461" s="247">
        <v>0.15094340000000001</v>
      </c>
      <c r="H7461" s="248">
        <v>7860.72</v>
      </c>
      <c r="I7461" s="246"/>
      <c r="J7461" s="247">
        <f t="shared" si="2478"/>
        <v>0.15094340000000001</v>
      </c>
      <c r="K7461" s="258">
        <f t="shared" si="2493"/>
        <v>7860.72</v>
      </c>
      <c r="L7461" s="248">
        <f t="shared" si="2491"/>
        <v>0</v>
      </c>
      <c r="M7461" s="19" t="s">
        <v>0</v>
      </c>
      <c r="O7461" s="32" t="str">
        <f t="shared" si="2494"/>
        <v>G386</v>
      </c>
      <c r="P7461" s="318"/>
      <c r="T7461" s="19" t="s">
        <v>0</v>
      </c>
    </row>
    <row r="7462" spans="1:20" outlineLevel="2" x14ac:dyDescent="0.25">
      <c r="A7462" s="24" t="s">
        <v>594</v>
      </c>
      <c r="B7462" s="24" t="str">
        <f t="shared" si="2492"/>
        <v>G38601 DST CNG Kent station-8</v>
      </c>
      <c r="C7462" s="24" t="s">
        <v>1245</v>
      </c>
      <c r="D7462" s="24"/>
      <c r="E7462" s="43">
        <v>43343</v>
      </c>
      <c r="F7462" s="246">
        <v>1241994.4099999999</v>
      </c>
      <c r="G7462" s="247">
        <v>0.15189874</v>
      </c>
      <c r="H7462" s="248">
        <v>7860.72</v>
      </c>
      <c r="I7462" s="246"/>
      <c r="J7462" s="247">
        <f t="shared" si="2478"/>
        <v>0.15189874</v>
      </c>
      <c r="K7462" s="258">
        <f t="shared" si="2493"/>
        <v>7860.72</v>
      </c>
      <c r="L7462" s="248">
        <f t="shared" si="2491"/>
        <v>0</v>
      </c>
      <c r="M7462" s="19" t="s">
        <v>0</v>
      </c>
      <c r="O7462" s="32" t="str">
        <f t="shared" si="2494"/>
        <v>G386</v>
      </c>
      <c r="P7462" s="318"/>
      <c r="T7462" s="19" t="s">
        <v>0</v>
      </c>
    </row>
    <row r="7463" spans="1:20" outlineLevel="2" x14ac:dyDescent="0.25">
      <c r="A7463" s="24" t="s">
        <v>594</v>
      </c>
      <c r="B7463" s="24" t="str">
        <f t="shared" si="2492"/>
        <v>G38601 DST CNG Kent station-9</v>
      </c>
      <c r="C7463" s="24" t="s">
        <v>1245</v>
      </c>
      <c r="D7463" s="24"/>
      <c r="E7463" s="43">
        <v>43373</v>
      </c>
      <c r="F7463" s="246">
        <v>1234133.69</v>
      </c>
      <c r="G7463" s="247">
        <v>0.15286623999999999</v>
      </c>
      <c r="H7463" s="248">
        <v>7860.72</v>
      </c>
      <c r="I7463" s="246"/>
      <c r="J7463" s="247">
        <f t="shared" si="2478"/>
        <v>0.15286623999999999</v>
      </c>
      <c r="K7463" s="258">
        <f t="shared" si="2493"/>
        <v>7860.72</v>
      </c>
      <c r="L7463" s="248">
        <f t="shared" si="2491"/>
        <v>0</v>
      </c>
      <c r="M7463" s="19" t="s">
        <v>0</v>
      </c>
      <c r="O7463" s="32" t="str">
        <f t="shared" si="2494"/>
        <v>G386</v>
      </c>
      <c r="P7463" s="318"/>
      <c r="T7463" s="19" t="s">
        <v>0</v>
      </c>
    </row>
    <row r="7464" spans="1:20" outlineLevel="2" x14ac:dyDescent="0.25">
      <c r="A7464" s="24" t="s">
        <v>594</v>
      </c>
      <c r="B7464" s="24" t="str">
        <f t="shared" si="2492"/>
        <v>G38601 DST CNG Kent station-10</v>
      </c>
      <c r="C7464" s="24" t="s">
        <v>1245</v>
      </c>
      <c r="D7464" s="24"/>
      <c r="E7464" s="43">
        <v>43404</v>
      </c>
      <c r="F7464" s="246">
        <v>1226272.97</v>
      </c>
      <c r="G7464" s="247">
        <v>0.15384616000000001</v>
      </c>
      <c r="H7464" s="248">
        <v>7860.72</v>
      </c>
      <c r="I7464" s="246"/>
      <c r="J7464" s="247">
        <f t="shared" si="2478"/>
        <v>0.15384616000000001</v>
      </c>
      <c r="K7464" s="258">
        <f t="shared" si="2493"/>
        <v>7860.72</v>
      </c>
      <c r="L7464" s="248">
        <f t="shared" si="2491"/>
        <v>0</v>
      </c>
      <c r="M7464" s="19" t="s">
        <v>0</v>
      </c>
      <c r="O7464" s="32" t="str">
        <f t="shared" si="2494"/>
        <v>G386</v>
      </c>
      <c r="P7464" s="318"/>
      <c r="T7464" s="19" t="s">
        <v>0</v>
      </c>
    </row>
    <row r="7465" spans="1:20" outlineLevel="2" x14ac:dyDescent="0.25">
      <c r="A7465" s="24" t="s">
        <v>594</v>
      </c>
      <c r="B7465" s="24" t="str">
        <f t="shared" si="2492"/>
        <v>G38601 DST CNG Kent station-11</v>
      </c>
      <c r="C7465" s="24" t="s">
        <v>1245</v>
      </c>
      <c r="D7465" s="24"/>
      <c r="E7465" s="43">
        <v>43434</v>
      </c>
      <c r="F7465" s="246">
        <v>1218412.25</v>
      </c>
      <c r="G7465" s="247">
        <v>0.1548387</v>
      </c>
      <c r="H7465" s="248">
        <v>7860.72</v>
      </c>
      <c r="I7465" s="246"/>
      <c r="J7465" s="247">
        <f t="shared" si="2478"/>
        <v>0.1548387</v>
      </c>
      <c r="K7465" s="258">
        <f t="shared" si="2493"/>
        <v>7860.72</v>
      </c>
      <c r="L7465" s="248">
        <f t="shared" si="2491"/>
        <v>0</v>
      </c>
      <c r="M7465" s="19" t="s">
        <v>0</v>
      </c>
      <c r="O7465" s="32" t="str">
        <f t="shared" si="2494"/>
        <v>G386</v>
      </c>
      <c r="P7465" s="318"/>
      <c r="T7465" s="19" t="s">
        <v>0</v>
      </c>
    </row>
    <row r="7466" spans="1:20" outlineLevel="2" x14ac:dyDescent="0.25">
      <c r="A7466" s="24" t="s">
        <v>594</v>
      </c>
      <c r="B7466" s="24" t="str">
        <f t="shared" si="2492"/>
        <v>G38601 DST CNG Kent station-12</v>
      </c>
      <c r="C7466" s="24" t="s">
        <v>1245</v>
      </c>
      <c r="D7466" s="24"/>
      <c r="E7466" s="43">
        <v>43465</v>
      </c>
      <c r="F7466" s="246">
        <v>1210551.53</v>
      </c>
      <c r="G7466" s="247">
        <v>0.15584416000000001</v>
      </c>
      <c r="H7466" s="248">
        <v>7860.72</v>
      </c>
      <c r="I7466" s="246"/>
      <c r="J7466" s="247">
        <f t="shared" si="2478"/>
        <v>0.15584416000000001</v>
      </c>
      <c r="K7466" s="258">
        <f t="shared" si="2493"/>
        <v>7860.72</v>
      </c>
      <c r="L7466" s="248">
        <f t="shared" si="2491"/>
        <v>0</v>
      </c>
      <c r="M7466" s="19" t="s">
        <v>0</v>
      </c>
      <c r="O7466" s="32" t="str">
        <f t="shared" si="2494"/>
        <v>G386</v>
      </c>
      <c r="P7466" s="318"/>
      <c r="T7466" s="19" t="s">
        <v>0</v>
      </c>
    </row>
    <row r="7467" spans="1:20" s="19" customFormat="1" ht="15.75" outlineLevel="1" thickBot="1" x14ac:dyDescent="0.3">
      <c r="A7467" s="28" t="s">
        <v>1197</v>
      </c>
      <c r="C7467" s="20" t="s">
        <v>1243</v>
      </c>
      <c r="E7467" s="104" t="s">
        <v>1266</v>
      </c>
      <c r="F7467" s="29"/>
      <c r="G7467" s="30"/>
      <c r="H7467" s="41">
        <f>SUBTOTAL(9,H7455:H7466)</f>
        <v>94328.639999999999</v>
      </c>
      <c r="I7467" s="29"/>
      <c r="J7467" s="30">
        <f t="shared" si="2478"/>
        <v>0</v>
      </c>
      <c r="K7467" s="41">
        <f>SUBTOTAL(9,K7455:K7466)</f>
        <v>94328.639999999999</v>
      </c>
      <c r="L7467" s="41">
        <f t="shared" si="2491"/>
        <v>0</v>
      </c>
      <c r="O7467" s="32" t="str">
        <f>LEFT(A7467,5)</f>
        <v>G3860</v>
      </c>
      <c r="P7467" s="318">
        <f>-L7467/2</f>
        <v>0</v>
      </c>
    </row>
    <row r="7468" spans="1:20" ht="15.75" outlineLevel="2" thickTop="1" x14ac:dyDescent="0.25">
      <c r="A7468" t="s">
        <v>595</v>
      </c>
      <c r="B7468" t="str">
        <f t="shared" ref="B7468:B7479" si="2495">CONCATENATE(A7468,"-",MONTH(E7468))</f>
        <v>G3861 DST Com Water Heater-1</v>
      </c>
      <c r="C7468" s="32" t="s">
        <v>1245</v>
      </c>
      <c r="E7468" s="27">
        <v>43131</v>
      </c>
      <c r="F7468" s="249">
        <v>2646182.37</v>
      </c>
      <c r="G7468" s="67">
        <v>0.1</v>
      </c>
      <c r="H7468" s="250">
        <v>21109.78</v>
      </c>
      <c r="I7468" s="249">
        <f t="shared" ref="I7468:I7479" si="2496">VLOOKUP(CONCATENATE(A7468,"-12"),$B$6:$F$7816,5,FALSE)</f>
        <v>3756310.84</v>
      </c>
      <c r="J7468" s="67">
        <f t="shared" si="2478"/>
        <v>0.1</v>
      </c>
      <c r="K7468" s="259">
        <f t="shared" ref="K7468:K7479" si="2497">I7468*J7468/12</f>
        <v>31302.590333333337</v>
      </c>
      <c r="L7468" s="250">
        <f t="shared" si="2491"/>
        <v>10192.81</v>
      </c>
      <c r="M7468" s="19" t="s">
        <v>1260</v>
      </c>
      <c r="O7468" s="32" t="str">
        <f t="shared" ref="O7468:O7479" si="2498">LEFT(A7468,4)</f>
        <v>G386</v>
      </c>
      <c r="P7468" s="318"/>
      <c r="T7468" s="19" t="s">
        <v>1260</v>
      </c>
    </row>
    <row r="7469" spans="1:20" outlineLevel="2" x14ac:dyDescent="0.25">
      <c r="A7469" t="s">
        <v>595</v>
      </c>
      <c r="B7469" t="str">
        <f t="shared" si="2495"/>
        <v>G3861 DST Com Water Heater-2</v>
      </c>
      <c r="C7469" s="32" t="s">
        <v>1245</v>
      </c>
      <c r="E7469" s="27">
        <v>43159</v>
      </c>
      <c r="F7469" s="249">
        <v>2715553.82</v>
      </c>
      <c r="G7469" s="67">
        <v>0.1</v>
      </c>
      <c r="H7469" s="250">
        <v>28173.949999999997</v>
      </c>
      <c r="I7469" s="249">
        <f t="shared" si="2496"/>
        <v>3756310.84</v>
      </c>
      <c r="J7469" s="67">
        <f t="shared" si="2478"/>
        <v>0.1</v>
      </c>
      <c r="K7469" s="259">
        <f t="shared" si="2497"/>
        <v>31302.590333333337</v>
      </c>
      <c r="L7469" s="250">
        <f t="shared" si="2491"/>
        <v>3128.64</v>
      </c>
      <c r="M7469" s="19" t="s">
        <v>1260</v>
      </c>
      <c r="O7469" s="32" t="str">
        <f t="shared" si="2498"/>
        <v>G386</v>
      </c>
      <c r="P7469" s="318"/>
      <c r="T7469" s="19" t="s">
        <v>1260</v>
      </c>
    </row>
    <row r="7470" spans="1:20" outlineLevel="2" x14ac:dyDescent="0.25">
      <c r="A7470" t="s">
        <v>595</v>
      </c>
      <c r="B7470" t="str">
        <f t="shared" si="2495"/>
        <v>G3861 DST Com Water Heater-3</v>
      </c>
      <c r="C7470" s="32" t="s">
        <v>1245</v>
      </c>
      <c r="E7470" s="27">
        <v>43190</v>
      </c>
      <c r="F7470" s="249">
        <v>2806093.25</v>
      </c>
      <c r="G7470" s="67">
        <v>0.1</v>
      </c>
      <c r="H7470" s="250">
        <v>29549.360000000001</v>
      </c>
      <c r="I7470" s="249">
        <f t="shared" si="2496"/>
        <v>3756310.84</v>
      </c>
      <c r="J7470" s="67">
        <f t="shared" ref="J7470:J7533" si="2499">G7470</f>
        <v>0.1</v>
      </c>
      <c r="K7470" s="259">
        <f t="shared" si="2497"/>
        <v>31302.590333333337</v>
      </c>
      <c r="L7470" s="250">
        <f t="shared" si="2491"/>
        <v>1753.23</v>
      </c>
      <c r="M7470" s="19" t="s">
        <v>1260</v>
      </c>
      <c r="O7470" s="32" t="str">
        <f t="shared" si="2498"/>
        <v>G386</v>
      </c>
      <c r="P7470" s="318"/>
      <c r="T7470" s="19" t="s">
        <v>1260</v>
      </c>
    </row>
    <row r="7471" spans="1:20" outlineLevel="2" x14ac:dyDescent="0.25">
      <c r="A7471" t="s">
        <v>595</v>
      </c>
      <c r="B7471" t="str">
        <f t="shared" si="2495"/>
        <v>G3861 DST Com Water Heater-4</v>
      </c>
      <c r="C7471" s="32" t="s">
        <v>1245</v>
      </c>
      <c r="E7471" s="27">
        <v>43220</v>
      </c>
      <c r="F7471" s="249">
        <v>2923112.4</v>
      </c>
      <c r="G7471" s="67">
        <v>0.1</v>
      </c>
      <c r="H7471" s="250">
        <v>31328.48</v>
      </c>
      <c r="I7471" s="249">
        <f t="shared" si="2496"/>
        <v>3756310.84</v>
      </c>
      <c r="J7471" s="67">
        <f t="shared" si="2499"/>
        <v>0.1</v>
      </c>
      <c r="K7471" s="259">
        <f t="shared" si="2497"/>
        <v>31302.590333333337</v>
      </c>
      <c r="L7471" s="250">
        <f t="shared" si="2491"/>
        <v>-25.89</v>
      </c>
      <c r="M7471" s="19" t="s">
        <v>1260</v>
      </c>
      <c r="O7471" s="32" t="str">
        <f t="shared" si="2498"/>
        <v>G386</v>
      </c>
      <c r="P7471" s="318"/>
      <c r="T7471" s="19" t="s">
        <v>1260</v>
      </c>
    </row>
    <row r="7472" spans="1:20" outlineLevel="2" x14ac:dyDescent="0.25">
      <c r="A7472" t="s">
        <v>595</v>
      </c>
      <c r="B7472" t="str">
        <f t="shared" si="2495"/>
        <v>G3861 DST Com Water Heater-5</v>
      </c>
      <c r="C7472" s="32" t="s">
        <v>1245</v>
      </c>
      <c r="E7472" s="27">
        <v>43251</v>
      </c>
      <c r="F7472" s="249">
        <v>2932869.09</v>
      </c>
      <c r="G7472" s="67">
        <v>0.1</v>
      </c>
      <c r="H7472" s="250">
        <v>31665.600000000002</v>
      </c>
      <c r="I7472" s="249">
        <f t="shared" si="2496"/>
        <v>3756310.84</v>
      </c>
      <c r="J7472" s="67">
        <f t="shared" si="2499"/>
        <v>0.1</v>
      </c>
      <c r="K7472" s="259">
        <f t="shared" si="2497"/>
        <v>31302.590333333337</v>
      </c>
      <c r="L7472" s="250">
        <f t="shared" si="2491"/>
        <v>-363.01</v>
      </c>
      <c r="M7472" s="19" t="s">
        <v>1260</v>
      </c>
      <c r="O7472" s="32" t="str">
        <f t="shared" si="2498"/>
        <v>G386</v>
      </c>
      <c r="P7472" s="318"/>
      <c r="T7472" s="19" t="s">
        <v>1260</v>
      </c>
    </row>
    <row r="7473" spans="1:20" outlineLevel="2" x14ac:dyDescent="0.25">
      <c r="A7473" t="s">
        <v>595</v>
      </c>
      <c r="B7473" t="str">
        <f t="shared" si="2495"/>
        <v>G3861 DST Com Water Heater-6</v>
      </c>
      <c r="C7473" s="32" t="s">
        <v>1245</v>
      </c>
      <c r="E7473" s="27">
        <v>43281</v>
      </c>
      <c r="F7473" s="249">
        <v>2954898.02</v>
      </c>
      <c r="G7473" s="67">
        <v>0.1</v>
      </c>
      <c r="H7473" s="250">
        <v>30360.280000000002</v>
      </c>
      <c r="I7473" s="249">
        <f t="shared" si="2496"/>
        <v>3756310.84</v>
      </c>
      <c r="J7473" s="67">
        <f t="shared" si="2499"/>
        <v>0.1</v>
      </c>
      <c r="K7473" s="259">
        <f t="shared" si="2497"/>
        <v>31302.590333333337</v>
      </c>
      <c r="L7473" s="250">
        <f t="shared" si="2491"/>
        <v>942.31</v>
      </c>
      <c r="M7473" s="19" t="s">
        <v>1260</v>
      </c>
      <c r="O7473" s="32" t="str">
        <f t="shared" si="2498"/>
        <v>G386</v>
      </c>
      <c r="P7473" s="318"/>
      <c r="T7473" s="19" t="s">
        <v>1260</v>
      </c>
    </row>
    <row r="7474" spans="1:20" outlineLevel="2" x14ac:dyDescent="0.25">
      <c r="A7474" t="s">
        <v>595</v>
      </c>
      <c r="B7474" t="str">
        <f t="shared" si="2495"/>
        <v>G3861 DST Com Water Heater-7</v>
      </c>
      <c r="C7474" s="32" t="s">
        <v>1245</v>
      </c>
      <c r="E7474" s="27">
        <v>43312</v>
      </c>
      <c r="F7474" s="249">
        <v>3068723.03</v>
      </c>
      <c r="G7474" s="67">
        <v>0.1</v>
      </c>
      <c r="H7474" s="250">
        <v>31308.82</v>
      </c>
      <c r="I7474" s="249">
        <f t="shared" si="2496"/>
        <v>3756310.84</v>
      </c>
      <c r="J7474" s="67">
        <f t="shared" si="2499"/>
        <v>0.1</v>
      </c>
      <c r="K7474" s="259">
        <f t="shared" si="2497"/>
        <v>31302.590333333337</v>
      </c>
      <c r="L7474" s="250">
        <f t="shared" si="2491"/>
        <v>-6.23</v>
      </c>
      <c r="M7474" s="19" t="s">
        <v>1260</v>
      </c>
      <c r="O7474" s="32" t="str">
        <f t="shared" si="2498"/>
        <v>G386</v>
      </c>
      <c r="P7474" s="318"/>
      <c r="T7474" s="19" t="s">
        <v>1260</v>
      </c>
    </row>
    <row r="7475" spans="1:20" outlineLevel="2" x14ac:dyDescent="0.25">
      <c r="A7475" t="s">
        <v>595</v>
      </c>
      <c r="B7475" t="str">
        <f t="shared" si="2495"/>
        <v>G3861 DST Com Water Heater-8</v>
      </c>
      <c r="C7475" s="32" t="s">
        <v>1245</v>
      </c>
      <c r="E7475" s="27">
        <v>43343</v>
      </c>
      <c r="F7475" s="249">
        <v>3356067.28</v>
      </c>
      <c r="G7475" s="67">
        <v>0.1</v>
      </c>
      <c r="H7475" s="250">
        <v>33703.360000000001</v>
      </c>
      <c r="I7475" s="249">
        <f t="shared" si="2496"/>
        <v>3756310.84</v>
      </c>
      <c r="J7475" s="67">
        <f t="shared" si="2499"/>
        <v>0.1</v>
      </c>
      <c r="K7475" s="259">
        <f t="shared" si="2497"/>
        <v>31302.590333333337</v>
      </c>
      <c r="L7475" s="250">
        <f t="shared" si="2491"/>
        <v>-2400.77</v>
      </c>
      <c r="M7475" s="19" t="s">
        <v>1260</v>
      </c>
      <c r="O7475" s="32" t="str">
        <f t="shared" si="2498"/>
        <v>G386</v>
      </c>
      <c r="P7475" s="318"/>
      <c r="T7475" s="19" t="s">
        <v>1260</v>
      </c>
    </row>
    <row r="7476" spans="1:20" outlineLevel="2" x14ac:dyDescent="0.25">
      <c r="A7476" t="s">
        <v>595</v>
      </c>
      <c r="B7476" t="str">
        <f t="shared" si="2495"/>
        <v>G3861 DST Com Water Heater-9</v>
      </c>
      <c r="C7476" s="32" t="s">
        <v>1245</v>
      </c>
      <c r="E7476" s="27">
        <v>43373</v>
      </c>
      <c r="F7476" s="249">
        <v>3641499.94</v>
      </c>
      <c r="G7476" s="67">
        <v>0.1</v>
      </c>
      <c r="H7476" s="250">
        <v>36081.96</v>
      </c>
      <c r="I7476" s="249">
        <f t="shared" si="2496"/>
        <v>3756310.84</v>
      </c>
      <c r="J7476" s="67">
        <f t="shared" si="2499"/>
        <v>0.1</v>
      </c>
      <c r="K7476" s="259">
        <f t="shared" si="2497"/>
        <v>31302.590333333337</v>
      </c>
      <c r="L7476" s="250">
        <f t="shared" si="2491"/>
        <v>-4779.37</v>
      </c>
      <c r="M7476" s="19" t="s">
        <v>1260</v>
      </c>
      <c r="O7476" s="32" t="str">
        <f t="shared" si="2498"/>
        <v>G386</v>
      </c>
      <c r="P7476" s="318"/>
      <c r="T7476" s="19" t="s">
        <v>1260</v>
      </c>
    </row>
    <row r="7477" spans="1:20" outlineLevel="2" x14ac:dyDescent="0.25">
      <c r="A7477" t="s">
        <v>595</v>
      </c>
      <c r="B7477" t="str">
        <f t="shared" si="2495"/>
        <v>G3861 DST Com Water Heater-10</v>
      </c>
      <c r="C7477" s="32" t="s">
        <v>1245</v>
      </c>
      <c r="E7477" s="27">
        <v>43404</v>
      </c>
      <c r="F7477" s="249">
        <v>3670249.79</v>
      </c>
      <c r="G7477" s="67">
        <v>0.1</v>
      </c>
      <c r="H7477" s="250">
        <v>36321.54</v>
      </c>
      <c r="I7477" s="249">
        <f t="shared" si="2496"/>
        <v>3756310.84</v>
      </c>
      <c r="J7477" s="67">
        <f t="shared" si="2499"/>
        <v>0.1</v>
      </c>
      <c r="K7477" s="259">
        <f t="shared" si="2497"/>
        <v>31302.590333333337</v>
      </c>
      <c r="L7477" s="250">
        <f t="shared" si="2491"/>
        <v>-5018.95</v>
      </c>
      <c r="M7477" s="19" t="s">
        <v>1260</v>
      </c>
      <c r="O7477" s="32" t="str">
        <f t="shared" si="2498"/>
        <v>G386</v>
      </c>
      <c r="P7477" s="318"/>
      <c r="T7477" s="19" t="s">
        <v>1260</v>
      </c>
    </row>
    <row r="7478" spans="1:20" outlineLevel="2" x14ac:dyDescent="0.25">
      <c r="A7478" t="s">
        <v>595</v>
      </c>
      <c r="B7478" t="str">
        <f t="shared" si="2495"/>
        <v>G3861 DST Com Water Heater-11</v>
      </c>
      <c r="C7478" s="32" t="s">
        <v>1245</v>
      </c>
      <c r="E7478" s="27">
        <v>43434</v>
      </c>
      <c r="F7478" s="249">
        <v>3671083.15</v>
      </c>
      <c r="G7478" s="67">
        <v>0.1</v>
      </c>
      <c r="H7478" s="250">
        <v>36328.49</v>
      </c>
      <c r="I7478" s="249">
        <f t="shared" si="2496"/>
        <v>3756310.84</v>
      </c>
      <c r="J7478" s="67">
        <f t="shared" si="2499"/>
        <v>0.1</v>
      </c>
      <c r="K7478" s="259">
        <f t="shared" si="2497"/>
        <v>31302.590333333337</v>
      </c>
      <c r="L7478" s="250">
        <f t="shared" si="2491"/>
        <v>-5025.8999999999996</v>
      </c>
      <c r="M7478" s="19" t="s">
        <v>1260</v>
      </c>
      <c r="O7478" s="32" t="str">
        <f t="shared" si="2498"/>
        <v>G386</v>
      </c>
      <c r="P7478" s="318"/>
      <c r="T7478" s="19" t="s">
        <v>1260</v>
      </c>
    </row>
    <row r="7479" spans="1:20" outlineLevel="2" x14ac:dyDescent="0.25">
      <c r="A7479" t="s">
        <v>595</v>
      </c>
      <c r="B7479" t="str">
        <f t="shared" si="2495"/>
        <v>G3861 DST Com Water Heater-12</v>
      </c>
      <c r="C7479" s="32" t="s">
        <v>1245</v>
      </c>
      <c r="E7479" s="27">
        <v>43465</v>
      </c>
      <c r="F7479" s="249">
        <v>3756310.84</v>
      </c>
      <c r="G7479" s="67">
        <v>0.1</v>
      </c>
      <c r="H7479" s="250">
        <v>37038.720000000001</v>
      </c>
      <c r="I7479" s="249">
        <f t="shared" si="2496"/>
        <v>3756310.84</v>
      </c>
      <c r="J7479" s="67">
        <f t="shared" si="2499"/>
        <v>0.1</v>
      </c>
      <c r="K7479" s="259">
        <f t="shared" si="2497"/>
        <v>31302.590333333337</v>
      </c>
      <c r="L7479" s="250">
        <f t="shared" si="2491"/>
        <v>-5736.13</v>
      </c>
      <c r="M7479" s="19" t="s">
        <v>1260</v>
      </c>
      <c r="O7479" s="32" t="str">
        <f t="shared" si="2498"/>
        <v>G386</v>
      </c>
      <c r="P7479" s="318"/>
      <c r="T7479" s="19" t="s">
        <v>1260</v>
      </c>
    </row>
    <row r="7480" spans="1:20" s="19" customFormat="1" ht="15.75" outlineLevel="1" thickBot="1" x14ac:dyDescent="0.3">
      <c r="A7480" s="28" t="s">
        <v>1198</v>
      </c>
      <c r="C7480" s="20" t="s">
        <v>1243</v>
      </c>
      <c r="E7480" s="104" t="s">
        <v>1266</v>
      </c>
      <c r="F7480" s="29"/>
      <c r="G7480" s="30"/>
      <c r="H7480" s="41">
        <f>SUBTOTAL(9,H7468:H7479)</f>
        <v>382970.33999999997</v>
      </c>
      <c r="I7480" s="29"/>
      <c r="J7480" s="30">
        <f t="shared" si="2499"/>
        <v>0</v>
      </c>
      <c r="K7480" s="41">
        <f>SUBTOTAL(9,K7468:K7479)</f>
        <v>375631.08400000009</v>
      </c>
      <c r="L7480" s="41">
        <f t="shared" si="2491"/>
        <v>-7339.26</v>
      </c>
      <c r="O7480" s="32" t="str">
        <f>LEFT(A7480,5)</f>
        <v>G3861</v>
      </c>
      <c r="P7480" s="318">
        <f>-L7480/2</f>
        <v>3669.63</v>
      </c>
    </row>
    <row r="7481" spans="1:20" s="19" customFormat="1" ht="15.75" outlineLevel="2" thickTop="1" x14ac:dyDescent="0.25">
      <c r="A7481" s="19" t="s">
        <v>596</v>
      </c>
      <c r="B7481" s="19" t="str">
        <f t="shared" ref="B7481:B7490" si="2500">CONCATENATE(A7481,"-",MONTH(E7481))</f>
        <v>G3861 DST Com Water Heater&lt;1994-RET-1</v>
      </c>
      <c r="C7481" s="32" t="s">
        <v>1245</v>
      </c>
      <c r="E7481" s="27">
        <v>43131</v>
      </c>
      <c r="F7481" s="249">
        <v>0</v>
      </c>
      <c r="G7481" s="67"/>
      <c r="H7481" s="250">
        <v>0</v>
      </c>
      <c r="I7481" s="249">
        <f t="shared" ref="I7481:I7490" si="2501">VLOOKUP(CONCATENATE(A7481,"-12"),$B$6:$F$7816,5,FALSE)</f>
        <v>0</v>
      </c>
      <c r="J7481" s="67">
        <f t="shared" si="2499"/>
        <v>0</v>
      </c>
      <c r="K7481" s="259">
        <f t="shared" ref="K7481:K7490" si="2502">I7481*J7481/12</f>
        <v>0</v>
      </c>
      <c r="L7481" s="250">
        <f t="shared" si="2491"/>
        <v>0</v>
      </c>
      <c r="M7481" s="19" t="s">
        <v>1260</v>
      </c>
      <c r="O7481" s="32" t="str">
        <f t="shared" ref="O7481:O7490" si="2503">LEFT(A7481,4)</f>
        <v>G386</v>
      </c>
      <c r="P7481" s="318"/>
      <c r="T7481" s="19" t="s">
        <v>1260</v>
      </c>
    </row>
    <row r="7482" spans="1:20" outlineLevel="2" x14ac:dyDescent="0.25">
      <c r="A7482" t="s">
        <v>596</v>
      </c>
      <c r="B7482" t="str">
        <f t="shared" si="2500"/>
        <v>G3861 DST Com Water Heater&lt;1994-RET-2</v>
      </c>
      <c r="C7482" s="32" t="s">
        <v>1245</v>
      </c>
      <c r="E7482" s="27">
        <v>43159</v>
      </c>
      <c r="F7482" s="249">
        <v>0.28999999999999998</v>
      </c>
      <c r="G7482" s="67">
        <v>0.1</v>
      </c>
      <c r="H7482" s="250">
        <v>0</v>
      </c>
      <c r="I7482" s="249">
        <f t="shared" si="2501"/>
        <v>0</v>
      </c>
      <c r="J7482" s="67">
        <f t="shared" si="2499"/>
        <v>0.1</v>
      </c>
      <c r="K7482" s="259">
        <f t="shared" si="2502"/>
        <v>0</v>
      </c>
      <c r="L7482" s="250">
        <f t="shared" si="2491"/>
        <v>0</v>
      </c>
      <c r="M7482" s="19" t="s">
        <v>1260</v>
      </c>
      <c r="O7482" s="32" t="str">
        <f t="shared" si="2503"/>
        <v>G386</v>
      </c>
      <c r="P7482" s="318"/>
      <c r="T7482" s="19" t="s">
        <v>1260</v>
      </c>
    </row>
    <row r="7483" spans="1:20" outlineLevel="2" x14ac:dyDescent="0.25">
      <c r="A7483" t="s">
        <v>596</v>
      </c>
      <c r="B7483" t="str">
        <f t="shared" si="2500"/>
        <v>G3861 DST Com Water Heater&lt;1994-RET-3</v>
      </c>
      <c r="C7483" s="32" t="s">
        <v>1245</v>
      </c>
      <c r="E7483" s="27">
        <v>43190</v>
      </c>
      <c r="F7483" s="249">
        <v>475.19</v>
      </c>
      <c r="G7483" s="67">
        <v>0.1</v>
      </c>
      <c r="H7483" s="250">
        <v>3.96</v>
      </c>
      <c r="I7483" s="249">
        <f t="shared" si="2501"/>
        <v>0</v>
      </c>
      <c r="J7483" s="67">
        <f t="shared" si="2499"/>
        <v>0.1</v>
      </c>
      <c r="K7483" s="259">
        <f t="shared" si="2502"/>
        <v>0</v>
      </c>
      <c r="L7483" s="250">
        <f t="shared" si="2491"/>
        <v>-3.96</v>
      </c>
      <c r="M7483" s="19" t="s">
        <v>1260</v>
      </c>
      <c r="O7483" s="32" t="str">
        <f t="shared" si="2503"/>
        <v>G386</v>
      </c>
      <c r="P7483" s="318"/>
      <c r="T7483" s="19" t="s">
        <v>1260</v>
      </c>
    </row>
    <row r="7484" spans="1:20" outlineLevel="2" x14ac:dyDescent="0.25">
      <c r="A7484" t="s">
        <v>596</v>
      </c>
      <c r="B7484" t="str">
        <f t="shared" si="2500"/>
        <v>G3861 DST Com Water Heater&lt;1994-RET-4</v>
      </c>
      <c r="C7484" s="32" t="s">
        <v>1245</v>
      </c>
      <c r="E7484" s="27">
        <v>43220</v>
      </c>
      <c r="F7484" s="249">
        <v>1972.56</v>
      </c>
      <c r="G7484" s="67">
        <v>0.1</v>
      </c>
      <c r="H7484" s="250">
        <v>16.440000000000001</v>
      </c>
      <c r="I7484" s="249">
        <f t="shared" si="2501"/>
        <v>0</v>
      </c>
      <c r="J7484" s="67">
        <f t="shared" si="2499"/>
        <v>0.1</v>
      </c>
      <c r="K7484" s="259">
        <f t="shared" si="2502"/>
        <v>0</v>
      </c>
      <c r="L7484" s="250">
        <f t="shared" si="2491"/>
        <v>-16.440000000000001</v>
      </c>
      <c r="M7484" s="19" t="s">
        <v>1260</v>
      </c>
      <c r="O7484" s="32" t="str">
        <f t="shared" si="2503"/>
        <v>G386</v>
      </c>
      <c r="P7484" s="318"/>
      <c r="T7484" s="19" t="s">
        <v>1260</v>
      </c>
    </row>
    <row r="7485" spans="1:20" outlineLevel="2" x14ac:dyDescent="0.25">
      <c r="A7485" t="s">
        <v>596</v>
      </c>
      <c r="B7485" t="str">
        <f t="shared" si="2500"/>
        <v>G3861 DST Com Water Heater&lt;1994-RET-5</v>
      </c>
      <c r="C7485" s="32" t="s">
        <v>1245</v>
      </c>
      <c r="E7485" s="27">
        <v>43251</v>
      </c>
      <c r="F7485" s="249">
        <v>1497.66</v>
      </c>
      <c r="G7485" s="67">
        <v>0.1</v>
      </c>
      <c r="H7485" s="250">
        <v>12.48</v>
      </c>
      <c r="I7485" s="249">
        <f t="shared" si="2501"/>
        <v>0</v>
      </c>
      <c r="J7485" s="67">
        <f t="shared" si="2499"/>
        <v>0.1</v>
      </c>
      <c r="K7485" s="259">
        <f t="shared" si="2502"/>
        <v>0</v>
      </c>
      <c r="L7485" s="250">
        <f t="shared" si="2491"/>
        <v>-12.48</v>
      </c>
      <c r="M7485" s="19" t="s">
        <v>1260</v>
      </c>
      <c r="O7485" s="32" t="str">
        <f t="shared" si="2503"/>
        <v>G386</v>
      </c>
      <c r="P7485" s="318"/>
      <c r="T7485" s="19" t="s">
        <v>1260</v>
      </c>
    </row>
    <row r="7486" spans="1:20" outlineLevel="2" x14ac:dyDescent="0.25">
      <c r="A7486" t="s">
        <v>596</v>
      </c>
      <c r="B7486" t="str">
        <f t="shared" si="2500"/>
        <v>G3861 DST Com Water Heater&lt;1994-RET-8</v>
      </c>
      <c r="C7486" s="32" t="s">
        <v>1245</v>
      </c>
      <c r="E7486" s="27">
        <v>43343</v>
      </c>
      <c r="F7486" s="249">
        <v>96740.74</v>
      </c>
      <c r="G7486" s="67">
        <v>0.1</v>
      </c>
      <c r="H7486" s="250">
        <v>806.17</v>
      </c>
      <c r="I7486" s="249">
        <f t="shared" si="2501"/>
        <v>0</v>
      </c>
      <c r="J7486" s="67">
        <f t="shared" si="2499"/>
        <v>0.1</v>
      </c>
      <c r="K7486" s="259">
        <f t="shared" si="2502"/>
        <v>0</v>
      </c>
      <c r="L7486" s="250">
        <f t="shared" si="2491"/>
        <v>-806.17</v>
      </c>
      <c r="M7486" s="19" t="s">
        <v>1260</v>
      </c>
      <c r="O7486" s="32" t="str">
        <f t="shared" si="2503"/>
        <v>G386</v>
      </c>
      <c r="P7486" s="318"/>
      <c r="T7486" s="19" t="s">
        <v>1260</v>
      </c>
    </row>
    <row r="7487" spans="1:20" outlineLevel="2" x14ac:dyDescent="0.25">
      <c r="A7487" t="s">
        <v>596</v>
      </c>
      <c r="B7487" t="str">
        <f t="shared" si="2500"/>
        <v>G3861 DST Com Water Heater&lt;1994-RET-9</v>
      </c>
      <c r="C7487" s="32" t="s">
        <v>1245</v>
      </c>
      <c r="E7487" s="27">
        <v>43373</v>
      </c>
      <c r="F7487" s="249">
        <v>193481.7</v>
      </c>
      <c r="G7487" s="67">
        <v>0.1</v>
      </c>
      <c r="H7487" s="250">
        <v>1612.35</v>
      </c>
      <c r="I7487" s="249">
        <f t="shared" si="2501"/>
        <v>0</v>
      </c>
      <c r="J7487" s="67">
        <f t="shared" si="2499"/>
        <v>0.1</v>
      </c>
      <c r="K7487" s="259">
        <f t="shared" si="2502"/>
        <v>0</v>
      </c>
      <c r="L7487" s="250">
        <f t="shared" si="2491"/>
        <v>-1612.35</v>
      </c>
      <c r="M7487" s="19" t="s">
        <v>1260</v>
      </c>
      <c r="O7487" s="32" t="str">
        <f t="shared" si="2503"/>
        <v>G386</v>
      </c>
      <c r="P7487" s="318"/>
      <c r="T7487" s="19" t="s">
        <v>1260</v>
      </c>
    </row>
    <row r="7488" spans="1:20" outlineLevel="2" x14ac:dyDescent="0.25">
      <c r="A7488" t="s">
        <v>596</v>
      </c>
      <c r="B7488" t="str">
        <f t="shared" si="2500"/>
        <v>G3861 DST Com Water Heater&lt;1994-RET-10</v>
      </c>
      <c r="C7488" s="32" t="s">
        <v>1245</v>
      </c>
      <c r="E7488" s="27">
        <v>43404</v>
      </c>
      <c r="F7488" s="249">
        <v>96740.96</v>
      </c>
      <c r="G7488" s="67">
        <v>0.1</v>
      </c>
      <c r="H7488" s="250">
        <v>806.17</v>
      </c>
      <c r="I7488" s="249">
        <f t="shared" si="2501"/>
        <v>0</v>
      </c>
      <c r="J7488" s="67">
        <f t="shared" si="2499"/>
        <v>0.1</v>
      </c>
      <c r="K7488" s="259">
        <f t="shared" si="2502"/>
        <v>0</v>
      </c>
      <c r="L7488" s="250">
        <f t="shared" si="2491"/>
        <v>-806.17</v>
      </c>
      <c r="M7488" s="19" t="s">
        <v>1260</v>
      </c>
      <c r="O7488" s="32" t="str">
        <f t="shared" si="2503"/>
        <v>G386</v>
      </c>
      <c r="P7488" s="318"/>
      <c r="T7488" s="19" t="s">
        <v>1260</v>
      </c>
    </row>
    <row r="7489" spans="1:20" s="19" customFormat="1" outlineLevel="2" x14ac:dyDescent="0.25">
      <c r="A7489" s="19" t="s">
        <v>596</v>
      </c>
      <c r="B7489" s="19" t="str">
        <f t="shared" si="2500"/>
        <v>G3861 DST Com Water Heater&lt;1994-RET-11</v>
      </c>
      <c r="C7489" s="32" t="s">
        <v>1245</v>
      </c>
      <c r="E7489" s="27">
        <v>43434</v>
      </c>
      <c r="F7489" s="249">
        <v>0</v>
      </c>
      <c r="G7489" s="67"/>
      <c r="H7489" s="250">
        <v>0</v>
      </c>
      <c r="I7489" s="249">
        <f t="shared" si="2501"/>
        <v>0</v>
      </c>
      <c r="J7489" s="67">
        <f t="shared" si="2499"/>
        <v>0</v>
      </c>
      <c r="K7489" s="259">
        <f t="shared" si="2502"/>
        <v>0</v>
      </c>
      <c r="L7489" s="250">
        <f t="shared" si="2491"/>
        <v>0</v>
      </c>
      <c r="M7489" s="19" t="s">
        <v>1260</v>
      </c>
      <c r="O7489" s="32" t="str">
        <f t="shared" si="2503"/>
        <v>G386</v>
      </c>
      <c r="P7489" s="318"/>
      <c r="T7489" s="19" t="s">
        <v>1260</v>
      </c>
    </row>
    <row r="7490" spans="1:20" s="19" customFormat="1" outlineLevel="2" x14ac:dyDescent="0.25">
      <c r="A7490" s="19" t="s">
        <v>596</v>
      </c>
      <c r="B7490" s="19" t="str">
        <f t="shared" si="2500"/>
        <v>G3861 DST Com Water Heater&lt;1994-RET-12</v>
      </c>
      <c r="C7490" s="32" t="s">
        <v>1245</v>
      </c>
      <c r="E7490" s="27">
        <v>43465</v>
      </c>
      <c r="F7490" s="249">
        <v>0</v>
      </c>
      <c r="G7490" s="67"/>
      <c r="H7490" s="250">
        <v>0</v>
      </c>
      <c r="I7490" s="249">
        <f t="shared" si="2501"/>
        <v>0</v>
      </c>
      <c r="J7490" s="67">
        <f t="shared" si="2499"/>
        <v>0</v>
      </c>
      <c r="K7490" s="259">
        <f t="shared" si="2502"/>
        <v>0</v>
      </c>
      <c r="L7490" s="250">
        <f t="shared" si="2491"/>
        <v>0</v>
      </c>
      <c r="M7490" s="19" t="s">
        <v>1260</v>
      </c>
      <c r="O7490" s="32" t="str">
        <f t="shared" si="2503"/>
        <v>G386</v>
      </c>
      <c r="P7490" s="318"/>
      <c r="T7490" s="19" t="s">
        <v>1260</v>
      </c>
    </row>
    <row r="7491" spans="1:20" s="19" customFormat="1" ht="15.75" outlineLevel="1" thickBot="1" x14ac:dyDescent="0.3">
      <c r="A7491" s="28" t="s">
        <v>1199</v>
      </c>
      <c r="C7491" s="20" t="s">
        <v>1243</v>
      </c>
      <c r="E7491" s="104" t="s">
        <v>1266</v>
      </c>
      <c r="F7491" s="29"/>
      <c r="G7491" s="30"/>
      <c r="H7491" s="41">
        <f>SUBTOTAL(9,H7481:H7490)</f>
        <v>3257.5699999999997</v>
      </c>
      <c r="I7491" s="29"/>
      <c r="J7491" s="30">
        <f t="shared" si="2499"/>
        <v>0</v>
      </c>
      <c r="K7491" s="41">
        <f>SUBTOTAL(9,K7481:K7490)</f>
        <v>0</v>
      </c>
      <c r="L7491" s="41">
        <f t="shared" si="2491"/>
        <v>-3257.57</v>
      </c>
      <c r="O7491" s="32" t="str">
        <f>LEFT(A7491,5)</f>
        <v>G3861</v>
      </c>
      <c r="P7491" s="318">
        <f>-L7491/2</f>
        <v>1628.7850000000001</v>
      </c>
    </row>
    <row r="7492" spans="1:20" ht="15.75" outlineLevel="2" thickTop="1" x14ac:dyDescent="0.25">
      <c r="A7492" t="s">
        <v>597</v>
      </c>
      <c r="B7492" t="str">
        <f t="shared" ref="B7492:B7503" si="2504">CONCATENATE(A7492,"-",MONTH(E7492))</f>
        <v>G3862 DST Res Water Heater-1</v>
      </c>
      <c r="C7492" s="32" t="s">
        <v>1245</v>
      </c>
      <c r="E7492" s="27">
        <v>43131</v>
      </c>
      <c r="F7492" s="249">
        <v>14208812.26</v>
      </c>
      <c r="G7492" s="67">
        <v>0.1</v>
      </c>
      <c r="H7492" s="250">
        <v>-72045.259999999995</v>
      </c>
      <c r="I7492" s="249">
        <f t="shared" ref="I7492:I7503" si="2505">VLOOKUP(CONCATENATE(A7492,"-12"),$B$6:$F$7816,5,FALSE)</f>
        <v>14773793.73</v>
      </c>
      <c r="J7492" s="67">
        <f t="shared" si="2499"/>
        <v>0.1</v>
      </c>
      <c r="K7492" s="259">
        <f t="shared" ref="K7492:K7503" si="2506">I7492*J7492/12</f>
        <v>123114.94775000001</v>
      </c>
      <c r="L7492" s="250">
        <f t="shared" si="2491"/>
        <v>195160.21</v>
      </c>
      <c r="M7492" s="19" t="s">
        <v>1260</v>
      </c>
      <c r="O7492" s="32" t="str">
        <f t="shared" ref="O7492:O7503" si="2507">LEFT(A7492,4)</f>
        <v>G386</v>
      </c>
      <c r="P7492" s="318"/>
      <c r="T7492" s="19" t="s">
        <v>1260</v>
      </c>
    </row>
    <row r="7493" spans="1:20" outlineLevel="2" x14ac:dyDescent="0.25">
      <c r="A7493" t="s">
        <v>597</v>
      </c>
      <c r="B7493" t="str">
        <f t="shared" si="2504"/>
        <v>G3862 DST Res Water Heater-2</v>
      </c>
      <c r="C7493" s="32" t="s">
        <v>1245</v>
      </c>
      <c r="E7493" s="27">
        <v>43159</v>
      </c>
      <c r="F7493" s="249">
        <v>14373761.15</v>
      </c>
      <c r="G7493" s="67">
        <v>0.1</v>
      </c>
      <c r="H7493" s="250">
        <v>67545.26999999999</v>
      </c>
      <c r="I7493" s="249">
        <f t="shared" si="2505"/>
        <v>14773793.73</v>
      </c>
      <c r="J7493" s="67">
        <f t="shared" si="2499"/>
        <v>0.1</v>
      </c>
      <c r="K7493" s="259">
        <f t="shared" si="2506"/>
        <v>123114.94775000001</v>
      </c>
      <c r="L7493" s="250">
        <f t="shared" si="2491"/>
        <v>55569.68</v>
      </c>
      <c r="M7493" s="19" t="s">
        <v>1260</v>
      </c>
      <c r="O7493" s="32" t="str">
        <f t="shared" si="2507"/>
        <v>G386</v>
      </c>
      <c r="P7493" s="318"/>
      <c r="T7493" s="19" t="s">
        <v>1260</v>
      </c>
    </row>
    <row r="7494" spans="1:20" outlineLevel="2" x14ac:dyDescent="0.25">
      <c r="A7494" t="s">
        <v>597</v>
      </c>
      <c r="B7494" t="str">
        <f t="shared" si="2504"/>
        <v>G3862 DST Res Water Heater-3</v>
      </c>
      <c r="C7494" s="32" t="s">
        <v>1245</v>
      </c>
      <c r="E7494" s="27">
        <v>43190</v>
      </c>
      <c r="F7494" s="249">
        <v>14532976.92</v>
      </c>
      <c r="G7494" s="67">
        <v>0.1</v>
      </c>
      <c r="H7494" s="250">
        <v>71333.459999999992</v>
      </c>
      <c r="I7494" s="249">
        <f t="shared" si="2505"/>
        <v>14773793.73</v>
      </c>
      <c r="J7494" s="67">
        <f t="shared" si="2499"/>
        <v>0.1</v>
      </c>
      <c r="K7494" s="259">
        <f t="shared" si="2506"/>
        <v>123114.94775000001</v>
      </c>
      <c r="L7494" s="250">
        <f t="shared" si="2491"/>
        <v>51781.49</v>
      </c>
      <c r="M7494" s="19" t="s">
        <v>1260</v>
      </c>
      <c r="O7494" s="32" t="str">
        <f t="shared" si="2507"/>
        <v>G386</v>
      </c>
      <c r="P7494" s="318"/>
      <c r="T7494" s="19" t="s">
        <v>1260</v>
      </c>
    </row>
    <row r="7495" spans="1:20" outlineLevel="2" x14ac:dyDescent="0.25">
      <c r="A7495" t="s">
        <v>597</v>
      </c>
      <c r="B7495" t="str">
        <f t="shared" si="2504"/>
        <v>G3862 DST Res Water Heater-4</v>
      </c>
      <c r="C7495" s="32" t="s">
        <v>1245</v>
      </c>
      <c r="E7495" s="27">
        <v>43220</v>
      </c>
      <c r="F7495" s="249">
        <v>14722694.32</v>
      </c>
      <c r="G7495" s="67">
        <v>0.1</v>
      </c>
      <c r="H7495" s="250">
        <v>73915.359999999986</v>
      </c>
      <c r="I7495" s="249">
        <f t="shared" si="2505"/>
        <v>14773793.73</v>
      </c>
      <c r="J7495" s="67">
        <f t="shared" si="2499"/>
        <v>0.1</v>
      </c>
      <c r="K7495" s="259">
        <f t="shared" si="2506"/>
        <v>123114.94775000001</v>
      </c>
      <c r="L7495" s="250">
        <f t="shared" si="2491"/>
        <v>49199.59</v>
      </c>
      <c r="M7495" s="19" t="s">
        <v>1260</v>
      </c>
      <c r="O7495" s="32" t="str">
        <f t="shared" si="2507"/>
        <v>G386</v>
      </c>
      <c r="P7495" s="318"/>
      <c r="T7495" s="19" t="s">
        <v>1260</v>
      </c>
    </row>
    <row r="7496" spans="1:20" outlineLevel="2" x14ac:dyDescent="0.25">
      <c r="A7496" t="s">
        <v>597</v>
      </c>
      <c r="B7496" t="str">
        <f t="shared" si="2504"/>
        <v>G3862 DST Res Water Heater-5</v>
      </c>
      <c r="C7496" s="32" t="s">
        <v>1245</v>
      </c>
      <c r="E7496" s="27">
        <v>43251</v>
      </c>
      <c r="F7496" s="249">
        <v>13078563.4</v>
      </c>
      <c r="G7496" s="67">
        <v>0.1</v>
      </c>
      <c r="H7496" s="250">
        <v>61138.93</v>
      </c>
      <c r="I7496" s="249">
        <f t="shared" si="2505"/>
        <v>14773793.73</v>
      </c>
      <c r="J7496" s="67">
        <f t="shared" si="2499"/>
        <v>0.1</v>
      </c>
      <c r="K7496" s="259">
        <f t="shared" si="2506"/>
        <v>123114.94775000001</v>
      </c>
      <c r="L7496" s="250">
        <f t="shared" si="2491"/>
        <v>61976.02</v>
      </c>
      <c r="M7496" s="19" t="s">
        <v>1260</v>
      </c>
      <c r="O7496" s="32" t="str">
        <f t="shared" si="2507"/>
        <v>G386</v>
      </c>
      <c r="P7496" s="318"/>
      <c r="T7496" s="19" t="s">
        <v>1260</v>
      </c>
    </row>
    <row r="7497" spans="1:20" outlineLevel="2" x14ac:dyDescent="0.25">
      <c r="A7497" t="s">
        <v>597</v>
      </c>
      <c r="B7497" t="str">
        <f t="shared" si="2504"/>
        <v>G3862 DST Res Water Heater-6</v>
      </c>
      <c r="C7497" s="32" t="s">
        <v>1245</v>
      </c>
      <c r="E7497" s="27">
        <v>43281</v>
      </c>
      <c r="F7497" s="249">
        <v>11387607.039999999</v>
      </c>
      <c r="G7497" s="67">
        <v>0.1</v>
      </c>
      <c r="H7497" s="250">
        <v>46396.939999999995</v>
      </c>
      <c r="I7497" s="249">
        <f t="shared" si="2505"/>
        <v>14773793.73</v>
      </c>
      <c r="J7497" s="67">
        <f t="shared" si="2499"/>
        <v>0.1</v>
      </c>
      <c r="K7497" s="259">
        <f t="shared" si="2506"/>
        <v>123114.94775000001</v>
      </c>
      <c r="L7497" s="250">
        <f t="shared" si="2491"/>
        <v>76718.009999999995</v>
      </c>
      <c r="M7497" s="19" t="s">
        <v>1260</v>
      </c>
      <c r="O7497" s="32" t="str">
        <f t="shared" si="2507"/>
        <v>G386</v>
      </c>
      <c r="P7497" s="318"/>
      <c r="T7497" s="19" t="s">
        <v>1260</v>
      </c>
    </row>
    <row r="7498" spans="1:20" outlineLevel="2" x14ac:dyDescent="0.25">
      <c r="A7498" t="s">
        <v>597</v>
      </c>
      <c r="B7498" t="str">
        <f t="shared" si="2504"/>
        <v>G3862 DST Res Water Heater-7</v>
      </c>
      <c r="C7498" s="32" t="s">
        <v>1245</v>
      </c>
      <c r="E7498" s="27">
        <v>43312</v>
      </c>
      <c r="F7498" s="249">
        <v>11597300.300000001</v>
      </c>
      <c r="G7498" s="67">
        <v>0.1</v>
      </c>
      <c r="H7498" s="250">
        <v>48144.38</v>
      </c>
      <c r="I7498" s="249">
        <f t="shared" si="2505"/>
        <v>14773793.73</v>
      </c>
      <c r="J7498" s="67">
        <f t="shared" si="2499"/>
        <v>0.1</v>
      </c>
      <c r="K7498" s="259">
        <f t="shared" si="2506"/>
        <v>123114.94775000001</v>
      </c>
      <c r="L7498" s="250">
        <f t="shared" si="2491"/>
        <v>74970.570000000007</v>
      </c>
      <c r="M7498" s="19" t="s">
        <v>1260</v>
      </c>
      <c r="O7498" s="32" t="str">
        <f t="shared" si="2507"/>
        <v>G386</v>
      </c>
      <c r="P7498" s="318"/>
      <c r="T7498" s="19" t="s">
        <v>1260</v>
      </c>
    </row>
    <row r="7499" spans="1:20" outlineLevel="2" x14ac:dyDescent="0.25">
      <c r="A7499" t="s">
        <v>597</v>
      </c>
      <c r="B7499" t="str">
        <f t="shared" si="2504"/>
        <v>G3862 DST Res Water Heater-8</v>
      </c>
      <c r="C7499" s="32" t="s">
        <v>1245</v>
      </c>
      <c r="E7499" s="27">
        <v>43343</v>
      </c>
      <c r="F7499" s="249">
        <v>12451590.380000001</v>
      </c>
      <c r="G7499" s="67">
        <v>0.1</v>
      </c>
      <c r="H7499" s="250">
        <v>55263.46</v>
      </c>
      <c r="I7499" s="249">
        <f t="shared" si="2505"/>
        <v>14773793.73</v>
      </c>
      <c r="J7499" s="67">
        <f t="shared" si="2499"/>
        <v>0.1</v>
      </c>
      <c r="K7499" s="259">
        <f t="shared" si="2506"/>
        <v>123114.94775000001</v>
      </c>
      <c r="L7499" s="250">
        <f t="shared" si="2491"/>
        <v>67851.490000000005</v>
      </c>
      <c r="M7499" s="19" t="s">
        <v>1260</v>
      </c>
      <c r="O7499" s="32" t="str">
        <f t="shared" si="2507"/>
        <v>G386</v>
      </c>
      <c r="P7499" s="318"/>
      <c r="T7499" s="19" t="s">
        <v>1260</v>
      </c>
    </row>
    <row r="7500" spans="1:20" outlineLevel="2" x14ac:dyDescent="0.25">
      <c r="A7500" t="s">
        <v>597</v>
      </c>
      <c r="B7500" t="str">
        <f t="shared" si="2504"/>
        <v>G3862 DST Res Water Heater-9</v>
      </c>
      <c r="C7500" s="32" t="s">
        <v>1245</v>
      </c>
      <c r="E7500" s="27">
        <v>43373</v>
      </c>
      <c r="F7500" s="249">
        <v>13205241.49</v>
      </c>
      <c r="G7500" s="67">
        <v>0.1</v>
      </c>
      <c r="H7500" s="250">
        <v>61543.889999999992</v>
      </c>
      <c r="I7500" s="249">
        <f t="shared" si="2505"/>
        <v>14773793.73</v>
      </c>
      <c r="J7500" s="67">
        <f t="shared" si="2499"/>
        <v>0.1</v>
      </c>
      <c r="K7500" s="259">
        <f t="shared" si="2506"/>
        <v>123114.94775000001</v>
      </c>
      <c r="L7500" s="250">
        <f t="shared" si="2491"/>
        <v>61571.06</v>
      </c>
      <c r="M7500" s="19" t="s">
        <v>1260</v>
      </c>
      <c r="O7500" s="32" t="str">
        <f t="shared" si="2507"/>
        <v>G386</v>
      </c>
      <c r="P7500" s="318"/>
      <c r="T7500" s="19" t="s">
        <v>1260</v>
      </c>
    </row>
    <row r="7501" spans="1:20" outlineLevel="2" x14ac:dyDescent="0.25">
      <c r="A7501" t="s">
        <v>597</v>
      </c>
      <c r="B7501" t="str">
        <f t="shared" si="2504"/>
        <v>G3862 DST Res Water Heater-10</v>
      </c>
      <c r="C7501" s="32" t="s">
        <v>1245</v>
      </c>
      <c r="E7501" s="27">
        <v>43404</v>
      </c>
      <c r="F7501" s="249">
        <v>13947242.029999999</v>
      </c>
      <c r="G7501" s="67">
        <v>0.1</v>
      </c>
      <c r="H7501" s="250">
        <v>67727.23000000001</v>
      </c>
      <c r="I7501" s="249">
        <f t="shared" si="2505"/>
        <v>14773793.73</v>
      </c>
      <c r="J7501" s="67">
        <f t="shared" si="2499"/>
        <v>0.1</v>
      </c>
      <c r="K7501" s="259">
        <f t="shared" si="2506"/>
        <v>123114.94775000001</v>
      </c>
      <c r="L7501" s="250">
        <f t="shared" si="2491"/>
        <v>55387.72</v>
      </c>
      <c r="M7501" s="19" t="s">
        <v>1260</v>
      </c>
      <c r="O7501" s="32" t="str">
        <f t="shared" si="2507"/>
        <v>G386</v>
      </c>
      <c r="P7501" s="318"/>
      <c r="T7501" s="19" t="s">
        <v>1260</v>
      </c>
    </row>
    <row r="7502" spans="1:20" outlineLevel="2" x14ac:dyDescent="0.25">
      <c r="A7502" t="s">
        <v>597</v>
      </c>
      <c r="B7502" t="str">
        <f t="shared" si="2504"/>
        <v>G3862 DST Res Water Heater-11</v>
      </c>
      <c r="C7502" s="32" t="s">
        <v>1245</v>
      </c>
      <c r="E7502" s="27">
        <v>43434</v>
      </c>
      <c r="F7502" s="249">
        <v>14637469.67</v>
      </c>
      <c r="G7502" s="67">
        <v>0.1</v>
      </c>
      <c r="H7502" s="250">
        <v>73479.12</v>
      </c>
      <c r="I7502" s="249">
        <f t="shared" si="2505"/>
        <v>14773793.73</v>
      </c>
      <c r="J7502" s="67">
        <f t="shared" si="2499"/>
        <v>0.1</v>
      </c>
      <c r="K7502" s="259">
        <f t="shared" si="2506"/>
        <v>123114.94775000001</v>
      </c>
      <c r="L7502" s="250">
        <f t="shared" si="2491"/>
        <v>49635.83</v>
      </c>
      <c r="M7502" s="19" t="s">
        <v>1260</v>
      </c>
      <c r="O7502" s="32" t="str">
        <f t="shared" si="2507"/>
        <v>G386</v>
      </c>
      <c r="P7502" s="318"/>
      <c r="T7502" s="19" t="s">
        <v>1260</v>
      </c>
    </row>
    <row r="7503" spans="1:20" outlineLevel="2" x14ac:dyDescent="0.25">
      <c r="A7503" t="s">
        <v>597</v>
      </c>
      <c r="B7503" t="str">
        <f t="shared" si="2504"/>
        <v>G3862 DST Res Water Heater-12</v>
      </c>
      <c r="C7503" s="32" t="s">
        <v>1245</v>
      </c>
      <c r="E7503" s="27">
        <v>43465</v>
      </c>
      <c r="F7503" s="249">
        <v>14773793.73</v>
      </c>
      <c r="G7503" s="67">
        <v>0.1</v>
      </c>
      <c r="H7503" s="250">
        <v>74615.16</v>
      </c>
      <c r="I7503" s="249">
        <f t="shared" si="2505"/>
        <v>14773793.73</v>
      </c>
      <c r="J7503" s="67">
        <f t="shared" si="2499"/>
        <v>0.1</v>
      </c>
      <c r="K7503" s="259">
        <f t="shared" si="2506"/>
        <v>123114.94775000001</v>
      </c>
      <c r="L7503" s="250">
        <f t="shared" si="2491"/>
        <v>48499.79</v>
      </c>
      <c r="M7503" s="19" t="s">
        <v>1260</v>
      </c>
      <c r="O7503" s="32" t="str">
        <f t="shared" si="2507"/>
        <v>G386</v>
      </c>
      <c r="P7503" s="318"/>
      <c r="T7503" s="19" t="s">
        <v>1260</v>
      </c>
    </row>
    <row r="7504" spans="1:20" s="19" customFormat="1" ht="15.75" outlineLevel="1" thickBot="1" x14ac:dyDescent="0.3">
      <c r="A7504" s="28" t="s">
        <v>1200</v>
      </c>
      <c r="C7504" s="20" t="s">
        <v>1243</v>
      </c>
      <c r="E7504" s="104" t="s">
        <v>1266</v>
      </c>
      <c r="F7504" s="29"/>
      <c r="G7504" s="30"/>
      <c r="H7504" s="41">
        <f>SUBTOTAL(9,H7492:H7503)</f>
        <v>629057.94000000006</v>
      </c>
      <c r="I7504" s="29"/>
      <c r="J7504" s="30">
        <f t="shared" si="2499"/>
        <v>0</v>
      </c>
      <c r="K7504" s="41">
        <f>SUBTOTAL(9,K7492:K7503)</f>
        <v>1477379.3730000004</v>
      </c>
      <c r="L7504" s="41">
        <f t="shared" si="2491"/>
        <v>848321.43</v>
      </c>
      <c r="O7504" s="32" t="str">
        <f>LEFT(A7504,5)</f>
        <v>G3862</v>
      </c>
      <c r="P7504" s="318">
        <f>-L7504/2</f>
        <v>-424160.71500000003</v>
      </c>
    </row>
    <row r="7505" spans="1:20" ht="15.75" outlineLevel="2" thickTop="1" x14ac:dyDescent="0.25">
      <c r="A7505" t="s">
        <v>598</v>
      </c>
      <c r="B7505" t="str">
        <f t="shared" ref="B7505:B7515" si="2508">CONCATENATE(A7505,"-",MONTH(E7505))</f>
        <v>G3862 DST ResWaterHeater &lt; 1994-RET-2</v>
      </c>
      <c r="C7505" s="32" t="s">
        <v>1245</v>
      </c>
      <c r="E7505" s="27">
        <v>43159</v>
      </c>
      <c r="F7505" s="249">
        <v>2.35</v>
      </c>
      <c r="G7505" s="67">
        <v>0.1</v>
      </c>
      <c r="H7505" s="250">
        <v>0.02</v>
      </c>
      <c r="I7505" s="249">
        <f t="shared" ref="I7505:I7515" si="2509">VLOOKUP(CONCATENATE(A7505,"-12"),$B$6:$F$7816,5,FALSE)</f>
        <v>0</v>
      </c>
      <c r="J7505" s="67">
        <f t="shared" si="2499"/>
        <v>0.1</v>
      </c>
      <c r="K7505" s="259">
        <f t="shared" ref="K7505:K7515" si="2510">I7505*J7505/12</f>
        <v>0</v>
      </c>
      <c r="L7505" s="250">
        <f t="shared" si="2491"/>
        <v>-0.02</v>
      </c>
      <c r="M7505" s="19" t="s">
        <v>1260</v>
      </c>
      <c r="O7505" s="32" t="str">
        <f t="shared" ref="O7505:O7515" si="2511">LEFT(A7505,4)</f>
        <v>G386</v>
      </c>
      <c r="P7505" s="318"/>
      <c r="T7505" s="19" t="s">
        <v>1260</v>
      </c>
    </row>
    <row r="7506" spans="1:20" outlineLevel="2" x14ac:dyDescent="0.25">
      <c r="A7506" t="s">
        <v>598</v>
      </c>
      <c r="B7506" t="str">
        <f t="shared" si="2508"/>
        <v>G3862 DST ResWaterHeater &lt; 1994-RET-3</v>
      </c>
      <c r="C7506" s="32" t="s">
        <v>1245</v>
      </c>
      <c r="E7506" s="27">
        <v>43190</v>
      </c>
      <c r="F7506" s="249">
        <v>1363.29</v>
      </c>
      <c r="G7506" s="67">
        <v>0.1</v>
      </c>
      <c r="H7506" s="250">
        <v>11.36</v>
      </c>
      <c r="I7506" s="249">
        <f t="shared" si="2509"/>
        <v>0</v>
      </c>
      <c r="J7506" s="67">
        <f t="shared" si="2499"/>
        <v>0.1</v>
      </c>
      <c r="K7506" s="259">
        <f t="shared" si="2510"/>
        <v>0</v>
      </c>
      <c r="L7506" s="250">
        <f t="shared" si="2491"/>
        <v>-11.36</v>
      </c>
      <c r="M7506" s="19" t="s">
        <v>1260</v>
      </c>
      <c r="O7506" s="32" t="str">
        <f t="shared" si="2511"/>
        <v>G386</v>
      </c>
      <c r="P7506" s="318"/>
      <c r="T7506" s="19" t="s">
        <v>1260</v>
      </c>
    </row>
    <row r="7507" spans="1:20" outlineLevel="2" x14ac:dyDescent="0.25">
      <c r="A7507" t="s">
        <v>598</v>
      </c>
      <c r="B7507" t="str">
        <f t="shared" si="2508"/>
        <v>G3862 DST ResWaterHeater &lt; 1994-RET-4</v>
      </c>
      <c r="C7507" s="32" t="s">
        <v>1245</v>
      </c>
      <c r="E7507" s="27">
        <v>43220</v>
      </c>
      <c r="F7507" s="249">
        <v>4557.57</v>
      </c>
      <c r="G7507" s="67">
        <v>0.1</v>
      </c>
      <c r="H7507" s="250">
        <v>37.979999999999997</v>
      </c>
      <c r="I7507" s="249">
        <f t="shared" si="2509"/>
        <v>0</v>
      </c>
      <c r="J7507" s="67">
        <f t="shared" si="2499"/>
        <v>0.1</v>
      </c>
      <c r="K7507" s="259">
        <f t="shared" si="2510"/>
        <v>0</v>
      </c>
      <c r="L7507" s="250">
        <f t="shared" si="2491"/>
        <v>-37.979999999999997</v>
      </c>
      <c r="M7507" s="19" t="s">
        <v>1260</v>
      </c>
      <c r="O7507" s="32" t="str">
        <f t="shared" si="2511"/>
        <v>G386</v>
      </c>
      <c r="P7507" s="318"/>
      <c r="T7507" s="19" t="s">
        <v>1260</v>
      </c>
    </row>
    <row r="7508" spans="1:20" outlineLevel="2" x14ac:dyDescent="0.25">
      <c r="A7508" t="s">
        <v>598</v>
      </c>
      <c r="B7508" t="str">
        <f t="shared" si="2508"/>
        <v>G3862 DST ResWaterHeater &lt; 1994-RET-5</v>
      </c>
      <c r="C7508" s="32" t="s">
        <v>1245</v>
      </c>
      <c r="E7508" s="27">
        <v>43251</v>
      </c>
      <c r="F7508" s="249">
        <v>3199.31</v>
      </c>
      <c r="G7508" s="67">
        <v>0.1</v>
      </c>
      <c r="H7508" s="250">
        <v>26.66</v>
      </c>
      <c r="I7508" s="249">
        <f t="shared" si="2509"/>
        <v>0</v>
      </c>
      <c r="J7508" s="67">
        <f t="shared" si="2499"/>
        <v>0.1</v>
      </c>
      <c r="K7508" s="259">
        <f t="shared" si="2510"/>
        <v>0</v>
      </c>
      <c r="L7508" s="250">
        <f t="shared" ref="L7508:L7571" si="2512">ROUND(K7508-H7508,2)</f>
        <v>-26.66</v>
      </c>
      <c r="M7508" s="19" t="s">
        <v>1260</v>
      </c>
      <c r="O7508" s="32" t="str">
        <f t="shared" si="2511"/>
        <v>G386</v>
      </c>
      <c r="P7508" s="318"/>
      <c r="T7508" s="19" t="s">
        <v>1260</v>
      </c>
    </row>
    <row r="7509" spans="1:20" outlineLevel="2" x14ac:dyDescent="0.25">
      <c r="A7509" t="s">
        <v>598</v>
      </c>
      <c r="B7509" t="str">
        <f t="shared" si="2508"/>
        <v>G3862 DST ResWaterHeater &lt; 1994-RET-6</v>
      </c>
      <c r="C7509" s="32" t="s">
        <v>1245</v>
      </c>
      <c r="E7509" s="27">
        <v>43281</v>
      </c>
      <c r="F7509" s="249">
        <v>5.85</v>
      </c>
      <c r="G7509" s="67">
        <v>0.1</v>
      </c>
      <c r="H7509" s="250">
        <v>0.05</v>
      </c>
      <c r="I7509" s="249">
        <f t="shared" si="2509"/>
        <v>0</v>
      </c>
      <c r="J7509" s="67">
        <f t="shared" si="2499"/>
        <v>0.1</v>
      </c>
      <c r="K7509" s="259">
        <f t="shared" si="2510"/>
        <v>0</v>
      </c>
      <c r="L7509" s="250">
        <f t="shared" si="2512"/>
        <v>-0.05</v>
      </c>
      <c r="M7509" s="19" t="s">
        <v>1260</v>
      </c>
      <c r="O7509" s="32" t="str">
        <f t="shared" si="2511"/>
        <v>G386</v>
      </c>
      <c r="P7509" s="318"/>
      <c r="T7509" s="19" t="s">
        <v>1260</v>
      </c>
    </row>
    <row r="7510" spans="1:20" outlineLevel="2" x14ac:dyDescent="0.25">
      <c r="A7510" t="s">
        <v>598</v>
      </c>
      <c r="B7510" t="str">
        <f t="shared" si="2508"/>
        <v>G3862 DST ResWaterHeater &lt; 1994-RET-7</v>
      </c>
      <c r="C7510" s="32" t="s">
        <v>1245</v>
      </c>
      <c r="E7510" s="27">
        <v>43312</v>
      </c>
      <c r="F7510" s="249">
        <v>4.6399999999999997</v>
      </c>
      <c r="G7510" s="67">
        <v>0.1</v>
      </c>
      <c r="H7510" s="250">
        <v>0.04</v>
      </c>
      <c r="I7510" s="249">
        <f t="shared" si="2509"/>
        <v>0</v>
      </c>
      <c r="J7510" s="67">
        <f t="shared" si="2499"/>
        <v>0.1</v>
      </c>
      <c r="K7510" s="259">
        <f t="shared" si="2510"/>
        <v>0</v>
      </c>
      <c r="L7510" s="250">
        <f t="shared" si="2512"/>
        <v>-0.04</v>
      </c>
      <c r="M7510" s="19" t="s">
        <v>1260</v>
      </c>
      <c r="O7510" s="32" t="str">
        <f t="shared" si="2511"/>
        <v>G386</v>
      </c>
      <c r="P7510" s="318"/>
      <c r="T7510" s="19" t="s">
        <v>1260</v>
      </c>
    </row>
    <row r="7511" spans="1:20" outlineLevel="2" x14ac:dyDescent="0.25">
      <c r="A7511" t="s">
        <v>598</v>
      </c>
      <c r="B7511" t="str">
        <f t="shared" si="2508"/>
        <v>G3862 DST ResWaterHeater &lt; 1994-RET-8</v>
      </c>
      <c r="C7511" s="32" t="s">
        <v>1245</v>
      </c>
      <c r="E7511" s="27">
        <v>43343</v>
      </c>
      <c r="F7511" s="249">
        <v>11351.58</v>
      </c>
      <c r="G7511" s="67">
        <v>0.1</v>
      </c>
      <c r="H7511" s="250">
        <v>94.6</v>
      </c>
      <c r="I7511" s="249">
        <f t="shared" si="2509"/>
        <v>0</v>
      </c>
      <c r="J7511" s="67">
        <f t="shared" si="2499"/>
        <v>0.1</v>
      </c>
      <c r="K7511" s="259">
        <f t="shared" si="2510"/>
        <v>0</v>
      </c>
      <c r="L7511" s="250">
        <f t="shared" si="2512"/>
        <v>-94.6</v>
      </c>
      <c r="M7511" s="19" t="s">
        <v>1260</v>
      </c>
      <c r="O7511" s="32" t="str">
        <f t="shared" si="2511"/>
        <v>G386</v>
      </c>
      <c r="P7511" s="318"/>
      <c r="T7511" s="19" t="s">
        <v>1260</v>
      </c>
    </row>
    <row r="7512" spans="1:20" outlineLevel="2" x14ac:dyDescent="0.25">
      <c r="A7512" t="s">
        <v>598</v>
      </c>
      <c r="B7512" t="str">
        <f t="shared" si="2508"/>
        <v>G3862 DST ResWaterHeater &lt; 1994-RET-9</v>
      </c>
      <c r="C7512" s="32" t="s">
        <v>1245</v>
      </c>
      <c r="E7512" s="27">
        <v>43373</v>
      </c>
      <c r="F7512" s="249">
        <v>82545.64</v>
      </c>
      <c r="G7512" s="67">
        <v>0.1</v>
      </c>
      <c r="H7512" s="250">
        <v>687.88</v>
      </c>
      <c r="I7512" s="249">
        <f t="shared" si="2509"/>
        <v>0</v>
      </c>
      <c r="J7512" s="67">
        <f t="shared" si="2499"/>
        <v>0.1</v>
      </c>
      <c r="K7512" s="259">
        <f t="shared" si="2510"/>
        <v>0</v>
      </c>
      <c r="L7512" s="250">
        <f t="shared" si="2512"/>
        <v>-687.88</v>
      </c>
      <c r="M7512" s="19" t="s">
        <v>1260</v>
      </c>
      <c r="O7512" s="32" t="str">
        <f t="shared" si="2511"/>
        <v>G386</v>
      </c>
      <c r="P7512" s="318"/>
      <c r="T7512" s="19" t="s">
        <v>1260</v>
      </c>
    </row>
    <row r="7513" spans="1:20" outlineLevel="2" x14ac:dyDescent="0.25">
      <c r="A7513" t="s">
        <v>598</v>
      </c>
      <c r="B7513" t="str">
        <f t="shared" si="2508"/>
        <v>G3862 DST ResWaterHeater &lt; 1994-RET-10</v>
      </c>
      <c r="C7513" s="32" t="s">
        <v>1245</v>
      </c>
      <c r="E7513" s="27">
        <v>43404</v>
      </c>
      <c r="F7513" s="249">
        <v>41273.18</v>
      </c>
      <c r="G7513" s="67">
        <v>0.1</v>
      </c>
      <c r="H7513" s="250">
        <v>343.94</v>
      </c>
      <c r="I7513" s="249">
        <f t="shared" si="2509"/>
        <v>0</v>
      </c>
      <c r="J7513" s="67">
        <f t="shared" si="2499"/>
        <v>0.1</v>
      </c>
      <c r="K7513" s="259">
        <f t="shared" si="2510"/>
        <v>0</v>
      </c>
      <c r="L7513" s="250">
        <f t="shared" si="2512"/>
        <v>-343.94</v>
      </c>
      <c r="M7513" s="19" t="s">
        <v>1260</v>
      </c>
      <c r="O7513" s="32" t="str">
        <f t="shared" si="2511"/>
        <v>G386</v>
      </c>
      <c r="P7513" s="318"/>
      <c r="T7513" s="19" t="s">
        <v>1260</v>
      </c>
    </row>
    <row r="7514" spans="1:20" s="19" customFormat="1" outlineLevel="2" x14ac:dyDescent="0.25">
      <c r="A7514" s="19" t="s">
        <v>598</v>
      </c>
      <c r="B7514" s="19" t="str">
        <f t="shared" si="2508"/>
        <v>G3862 DST ResWaterHeater &lt; 1994-RET-11</v>
      </c>
      <c r="C7514" s="32" t="s">
        <v>1245</v>
      </c>
      <c r="E7514" s="27">
        <v>43434</v>
      </c>
      <c r="F7514" s="249">
        <v>0</v>
      </c>
      <c r="G7514" s="67"/>
      <c r="H7514" s="250">
        <v>0</v>
      </c>
      <c r="I7514" s="249">
        <f t="shared" si="2509"/>
        <v>0</v>
      </c>
      <c r="J7514" s="67">
        <f t="shared" si="2499"/>
        <v>0</v>
      </c>
      <c r="K7514" s="259">
        <f t="shared" si="2510"/>
        <v>0</v>
      </c>
      <c r="L7514" s="250">
        <f t="shared" si="2512"/>
        <v>0</v>
      </c>
      <c r="M7514" s="19" t="s">
        <v>1260</v>
      </c>
      <c r="O7514" s="32" t="str">
        <f t="shared" si="2511"/>
        <v>G386</v>
      </c>
      <c r="P7514" s="318"/>
      <c r="T7514" s="19" t="s">
        <v>1260</v>
      </c>
    </row>
    <row r="7515" spans="1:20" s="19" customFormat="1" outlineLevel="2" x14ac:dyDescent="0.25">
      <c r="A7515" s="19" t="s">
        <v>598</v>
      </c>
      <c r="B7515" s="19" t="str">
        <f t="shared" si="2508"/>
        <v>G3862 DST ResWaterHeater &lt; 1994-RET-12</v>
      </c>
      <c r="C7515" s="32" t="s">
        <v>1245</v>
      </c>
      <c r="E7515" s="27">
        <v>43465</v>
      </c>
      <c r="F7515" s="249">
        <v>0</v>
      </c>
      <c r="G7515" s="67"/>
      <c r="H7515" s="250">
        <v>0</v>
      </c>
      <c r="I7515" s="249">
        <f t="shared" si="2509"/>
        <v>0</v>
      </c>
      <c r="J7515" s="67">
        <f t="shared" si="2499"/>
        <v>0</v>
      </c>
      <c r="K7515" s="259">
        <f t="shared" si="2510"/>
        <v>0</v>
      </c>
      <c r="L7515" s="250">
        <f t="shared" si="2512"/>
        <v>0</v>
      </c>
      <c r="M7515" s="19" t="s">
        <v>1260</v>
      </c>
      <c r="O7515" s="32" t="str">
        <f t="shared" si="2511"/>
        <v>G386</v>
      </c>
      <c r="P7515" s="318"/>
      <c r="T7515" s="19" t="s">
        <v>1260</v>
      </c>
    </row>
    <row r="7516" spans="1:20" s="19" customFormat="1" ht="15.75" outlineLevel="1" thickBot="1" x14ac:dyDescent="0.3">
      <c r="A7516" s="28" t="s">
        <v>1201</v>
      </c>
      <c r="C7516" s="20" t="s">
        <v>1243</v>
      </c>
      <c r="E7516" s="104" t="s">
        <v>1266</v>
      </c>
      <c r="F7516" s="29"/>
      <c r="G7516" s="30"/>
      <c r="H7516" s="41">
        <f>SUBTOTAL(9,H7505:H7515)</f>
        <v>1202.53</v>
      </c>
      <c r="I7516" s="29"/>
      <c r="J7516" s="30">
        <f t="shared" si="2499"/>
        <v>0</v>
      </c>
      <c r="K7516" s="41">
        <f>SUBTOTAL(9,K7505:K7515)</f>
        <v>0</v>
      </c>
      <c r="L7516" s="41">
        <f t="shared" si="2512"/>
        <v>-1202.53</v>
      </c>
      <c r="O7516" s="32" t="str">
        <f>LEFT(A7516,5)</f>
        <v>G3862</v>
      </c>
      <c r="P7516" s="318">
        <f>-L7516/2</f>
        <v>601.26499999999999</v>
      </c>
    </row>
    <row r="7517" spans="1:20" ht="15.75" outlineLevel="2" thickTop="1" x14ac:dyDescent="0.25">
      <c r="A7517" t="s">
        <v>599</v>
      </c>
      <c r="B7517" t="str">
        <f t="shared" ref="B7517:B7528" si="2513">CONCATENATE(A7517,"-",MONTH(E7517))</f>
        <v>G3863 DST Res Conv Burner-1</v>
      </c>
      <c r="C7517" s="32" t="s">
        <v>1245</v>
      </c>
      <c r="E7517" s="27">
        <v>43131</v>
      </c>
      <c r="F7517" s="249">
        <v>85990.96</v>
      </c>
      <c r="G7517" s="67">
        <v>0.1</v>
      </c>
      <c r="H7517" s="250">
        <v>31795.27</v>
      </c>
      <c r="I7517" s="249">
        <f t="shared" ref="I7517:I7528" si="2514">VLOOKUP(CONCATENATE(A7517,"-12"),$B$6:$F$7816,5,FALSE)</f>
        <v>51929.85</v>
      </c>
      <c r="J7517" s="67">
        <f t="shared" si="2499"/>
        <v>0.1</v>
      </c>
      <c r="K7517" s="259">
        <f t="shared" ref="K7517:K7528" si="2515">I7517*J7517/12</f>
        <v>432.74875000000003</v>
      </c>
      <c r="L7517" s="250">
        <f t="shared" si="2512"/>
        <v>-31362.52</v>
      </c>
      <c r="M7517" s="19" t="s">
        <v>1260</v>
      </c>
      <c r="O7517" s="32" t="str">
        <f t="shared" ref="O7517:O7528" si="2516">LEFT(A7517,4)</f>
        <v>G386</v>
      </c>
      <c r="P7517" s="318"/>
      <c r="T7517" s="19" t="s">
        <v>1260</v>
      </c>
    </row>
    <row r="7518" spans="1:20" outlineLevel="2" x14ac:dyDescent="0.25">
      <c r="A7518" t="s">
        <v>599</v>
      </c>
      <c r="B7518" t="str">
        <f t="shared" si="2513"/>
        <v>G3863 DST Res Conv Burner-2</v>
      </c>
      <c r="C7518" s="32" t="s">
        <v>1245</v>
      </c>
      <c r="E7518" s="27">
        <v>43159</v>
      </c>
      <c r="F7518" s="249">
        <v>85990.96</v>
      </c>
      <c r="G7518" s="67">
        <v>0.1</v>
      </c>
      <c r="H7518" s="250">
        <v>16727.809999999998</v>
      </c>
      <c r="I7518" s="249">
        <f t="shared" si="2514"/>
        <v>51929.85</v>
      </c>
      <c r="J7518" s="67">
        <f t="shared" si="2499"/>
        <v>0.1</v>
      </c>
      <c r="K7518" s="259">
        <f t="shared" si="2515"/>
        <v>432.74875000000003</v>
      </c>
      <c r="L7518" s="250">
        <f t="shared" si="2512"/>
        <v>-16295.06</v>
      </c>
      <c r="M7518" s="19" t="s">
        <v>1260</v>
      </c>
      <c r="O7518" s="32" t="str">
        <f t="shared" si="2516"/>
        <v>G386</v>
      </c>
      <c r="P7518" s="318"/>
      <c r="T7518" s="19" t="s">
        <v>1260</v>
      </c>
    </row>
    <row r="7519" spans="1:20" outlineLevel="2" x14ac:dyDescent="0.25">
      <c r="A7519" t="s">
        <v>599</v>
      </c>
      <c r="B7519" t="str">
        <f t="shared" si="2513"/>
        <v>G3863 DST Res Conv Burner-3</v>
      </c>
      <c r="C7519" s="32" t="s">
        <v>1245</v>
      </c>
      <c r="E7519" s="27">
        <v>43190</v>
      </c>
      <c r="F7519" s="249">
        <v>85990.96</v>
      </c>
      <c r="G7519" s="67">
        <v>0.1</v>
      </c>
      <c r="H7519" s="250">
        <v>16747.16</v>
      </c>
      <c r="I7519" s="249">
        <f t="shared" si="2514"/>
        <v>51929.85</v>
      </c>
      <c r="J7519" s="67">
        <f t="shared" si="2499"/>
        <v>0.1</v>
      </c>
      <c r="K7519" s="259">
        <f t="shared" si="2515"/>
        <v>432.74875000000003</v>
      </c>
      <c r="L7519" s="250">
        <f t="shared" si="2512"/>
        <v>-16314.41</v>
      </c>
      <c r="M7519" s="19" t="s">
        <v>1260</v>
      </c>
      <c r="O7519" s="32" t="str">
        <f t="shared" si="2516"/>
        <v>G386</v>
      </c>
      <c r="P7519" s="318"/>
      <c r="T7519" s="19" t="s">
        <v>1260</v>
      </c>
    </row>
    <row r="7520" spans="1:20" outlineLevel="2" x14ac:dyDescent="0.25">
      <c r="A7520" t="s">
        <v>599</v>
      </c>
      <c r="B7520" t="str">
        <f t="shared" si="2513"/>
        <v>G3863 DST Res Conv Burner-4</v>
      </c>
      <c r="C7520" s="32" t="s">
        <v>1245</v>
      </c>
      <c r="E7520" s="27">
        <v>43220</v>
      </c>
      <c r="F7520" s="249">
        <v>85990.96</v>
      </c>
      <c r="G7520" s="67">
        <v>0.1</v>
      </c>
      <c r="H7520" s="250">
        <v>16768.41</v>
      </c>
      <c r="I7520" s="249">
        <f t="shared" si="2514"/>
        <v>51929.85</v>
      </c>
      <c r="J7520" s="67">
        <f t="shared" si="2499"/>
        <v>0.1</v>
      </c>
      <c r="K7520" s="259">
        <f t="shared" si="2515"/>
        <v>432.74875000000003</v>
      </c>
      <c r="L7520" s="250">
        <f t="shared" si="2512"/>
        <v>-16335.66</v>
      </c>
      <c r="M7520" s="19" t="s">
        <v>1260</v>
      </c>
      <c r="O7520" s="32" t="str">
        <f t="shared" si="2516"/>
        <v>G386</v>
      </c>
      <c r="P7520" s="318"/>
      <c r="T7520" s="19" t="s">
        <v>1260</v>
      </c>
    </row>
    <row r="7521" spans="1:20" outlineLevel="2" x14ac:dyDescent="0.25">
      <c r="A7521" t="s">
        <v>599</v>
      </c>
      <c r="B7521" t="str">
        <f t="shared" si="2513"/>
        <v>G3863 DST Res Conv Burner-5</v>
      </c>
      <c r="C7521" s="32" t="s">
        <v>1245</v>
      </c>
      <c r="E7521" s="27">
        <v>43251</v>
      </c>
      <c r="F7521" s="249">
        <v>85990.96</v>
      </c>
      <c r="G7521" s="67">
        <v>0.1</v>
      </c>
      <c r="H7521" s="250">
        <v>16486.899999999998</v>
      </c>
      <c r="I7521" s="249">
        <f t="shared" si="2514"/>
        <v>51929.85</v>
      </c>
      <c r="J7521" s="67">
        <f t="shared" si="2499"/>
        <v>0.1</v>
      </c>
      <c r="K7521" s="259">
        <f t="shared" si="2515"/>
        <v>432.74875000000003</v>
      </c>
      <c r="L7521" s="250">
        <f t="shared" si="2512"/>
        <v>-16054.15</v>
      </c>
      <c r="M7521" s="19" t="s">
        <v>1260</v>
      </c>
      <c r="O7521" s="32" t="str">
        <f t="shared" si="2516"/>
        <v>G386</v>
      </c>
      <c r="P7521" s="318"/>
      <c r="T7521" s="19" t="s">
        <v>1260</v>
      </c>
    </row>
    <row r="7522" spans="1:20" outlineLevel="2" x14ac:dyDescent="0.25">
      <c r="A7522" t="s">
        <v>599</v>
      </c>
      <c r="B7522" t="str">
        <f t="shared" si="2513"/>
        <v>G3863 DST Res Conv Burner-6</v>
      </c>
      <c r="C7522" s="32" t="s">
        <v>1245</v>
      </c>
      <c r="E7522" s="27">
        <v>43281</v>
      </c>
      <c r="F7522" s="249">
        <v>68960.41</v>
      </c>
      <c r="G7522" s="67">
        <v>0.1</v>
      </c>
      <c r="H7522" s="250">
        <v>16064.13</v>
      </c>
      <c r="I7522" s="249">
        <f t="shared" si="2514"/>
        <v>51929.85</v>
      </c>
      <c r="J7522" s="67">
        <f t="shared" si="2499"/>
        <v>0.1</v>
      </c>
      <c r="K7522" s="259">
        <f t="shared" si="2515"/>
        <v>432.74875000000003</v>
      </c>
      <c r="L7522" s="250">
        <f t="shared" si="2512"/>
        <v>-15631.38</v>
      </c>
      <c r="M7522" s="19" t="s">
        <v>1260</v>
      </c>
      <c r="O7522" s="32" t="str">
        <f t="shared" si="2516"/>
        <v>G386</v>
      </c>
      <c r="P7522" s="318"/>
      <c r="T7522" s="19" t="s">
        <v>1260</v>
      </c>
    </row>
    <row r="7523" spans="1:20" outlineLevel="2" x14ac:dyDescent="0.25">
      <c r="A7523" t="s">
        <v>599</v>
      </c>
      <c r="B7523" t="str">
        <f t="shared" si="2513"/>
        <v>G3863 DST Res Conv Burner-7</v>
      </c>
      <c r="C7523" s="32" t="s">
        <v>1245</v>
      </c>
      <c r="E7523" s="27">
        <v>43312</v>
      </c>
      <c r="F7523" s="249">
        <v>51929.85</v>
      </c>
      <c r="G7523" s="67">
        <v>0.1</v>
      </c>
      <c r="H7523" s="250">
        <v>15922.21</v>
      </c>
      <c r="I7523" s="249">
        <f t="shared" si="2514"/>
        <v>51929.85</v>
      </c>
      <c r="J7523" s="67">
        <f t="shared" si="2499"/>
        <v>0.1</v>
      </c>
      <c r="K7523" s="259">
        <f t="shared" si="2515"/>
        <v>432.74875000000003</v>
      </c>
      <c r="L7523" s="250">
        <f t="shared" si="2512"/>
        <v>-15489.46</v>
      </c>
      <c r="M7523" s="19" t="s">
        <v>1260</v>
      </c>
      <c r="O7523" s="32" t="str">
        <f t="shared" si="2516"/>
        <v>G386</v>
      </c>
      <c r="P7523" s="318"/>
      <c r="T7523" s="19" t="s">
        <v>1260</v>
      </c>
    </row>
    <row r="7524" spans="1:20" outlineLevel="2" x14ac:dyDescent="0.25">
      <c r="A7524" t="s">
        <v>599</v>
      </c>
      <c r="B7524" t="str">
        <f t="shared" si="2513"/>
        <v>G3863 DST Res Conv Burner-8</v>
      </c>
      <c r="C7524" s="32" t="s">
        <v>1245</v>
      </c>
      <c r="E7524" s="27">
        <v>43343</v>
      </c>
      <c r="F7524" s="249">
        <v>51929.85</v>
      </c>
      <c r="G7524" s="67">
        <v>0.1</v>
      </c>
      <c r="H7524" s="250">
        <v>15922.21</v>
      </c>
      <c r="I7524" s="249">
        <f t="shared" si="2514"/>
        <v>51929.85</v>
      </c>
      <c r="J7524" s="67">
        <f t="shared" si="2499"/>
        <v>0.1</v>
      </c>
      <c r="K7524" s="259">
        <f t="shared" si="2515"/>
        <v>432.74875000000003</v>
      </c>
      <c r="L7524" s="250">
        <f t="shared" si="2512"/>
        <v>-15489.46</v>
      </c>
      <c r="M7524" s="19" t="s">
        <v>1260</v>
      </c>
      <c r="O7524" s="32" t="str">
        <f t="shared" si="2516"/>
        <v>G386</v>
      </c>
      <c r="P7524" s="318"/>
      <c r="T7524" s="19" t="s">
        <v>1260</v>
      </c>
    </row>
    <row r="7525" spans="1:20" outlineLevel="2" x14ac:dyDescent="0.25">
      <c r="A7525" t="s">
        <v>599</v>
      </c>
      <c r="B7525" t="str">
        <f t="shared" si="2513"/>
        <v>G3863 DST Res Conv Burner-9</v>
      </c>
      <c r="C7525" s="32" t="s">
        <v>1245</v>
      </c>
      <c r="E7525" s="27">
        <v>43373</v>
      </c>
      <c r="F7525" s="249">
        <v>51929.85</v>
      </c>
      <c r="G7525" s="67">
        <v>0.1</v>
      </c>
      <c r="H7525" s="250">
        <v>15922.21</v>
      </c>
      <c r="I7525" s="249">
        <f t="shared" si="2514"/>
        <v>51929.85</v>
      </c>
      <c r="J7525" s="67">
        <f t="shared" si="2499"/>
        <v>0.1</v>
      </c>
      <c r="K7525" s="259">
        <f t="shared" si="2515"/>
        <v>432.74875000000003</v>
      </c>
      <c r="L7525" s="250">
        <f t="shared" si="2512"/>
        <v>-15489.46</v>
      </c>
      <c r="M7525" s="19" t="s">
        <v>1260</v>
      </c>
      <c r="O7525" s="32" t="str">
        <f t="shared" si="2516"/>
        <v>G386</v>
      </c>
      <c r="P7525" s="318"/>
      <c r="T7525" s="19" t="s">
        <v>1260</v>
      </c>
    </row>
    <row r="7526" spans="1:20" outlineLevel="2" x14ac:dyDescent="0.25">
      <c r="A7526" t="s">
        <v>599</v>
      </c>
      <c r="B7526" t="str">
        <f t="shared" si="2513"/>
        <v>G3863 DST Res Conv Burner-10</v>
      </c>
      <c r="C7526" s="32" t="s">
        <v>1245</v>
      </c>
      <c r="E7526" s="27">
        <v>43404</v>
      </c>
      <c r="F7526" s="249">
        <v>51929.85</v>
      </c>
      <c r="G7526" s="67">
        <v>0.1</v>
      </c>
      <c r="H7526" s="250">
        <v>15922.21</v>
      </c>
      <c r="I7526" s="249">
        <f t="shared" si="2514"/>
        <v>51929.85</v>
      </c>
      <c r="J7526" s="67">
        <f t="shared" si="2499"/>
        <v>0.1</v>
      </c>
      <c r="K7526" s="259">
        <f t="shared" si="2515"/>
        <v>432.74875000000003</v>
      </c>
      <c r="L7526" s="250">
        <f t="shared" si="2512"/>
        <v>-15489.46</v>
      </c>
      <c r="M7526" s="19" t="s">
        <v>1260</v>
      </c>
      <c r="O7526" s="32" t="str">
        <f t="shared" si="2516"/>
        <v>G386</v>
      </c>
      <c r="P7526" s="318"/>
      <c r="T7526" s="19" t="s">
        <v>1260</v>
      </c>
    </row>
    <row r="7527" spans="1:20" outlineLevel="2" x14ac:dyDescent="0.25">
      <c r="A7527" t="s">
        <v>599</v>
      </c>
      <c r="B7527" t="str">
        <f t="shared" si="2513"/>
        <v>G3863 DST Res Conv Burner-11</v>
      </c>
      <c r="C7527" s="32" t="s">
        <v>1245</v>
      </c>
      <c r="E7527" s="27">
        <v>43434</v>
      </c>
      <c r="F7527" s="249">
        <v>51929.85</v>
      </c>
      <c r="G7527" s="67">
        <v>0.1</v>
      </c>
      <c r="H7527" s="250">
        <v>15922.21</v>
      </c>
      <c r="I7527" s="249">
        <f t="shared" si="2514"/>
        <v>51929.85</v>
      </c>
      <c r="J7527" s="67">
        <f t="shared" si="2499"/>
        <v>0.1</v>
      </c>
      <c r="K7527" s="259">
        <f t="shared" si="2515"/>
        <v>432.74875000000003</v>
      </c>
      <c r="L7527" s="250">
        <f t="shared" si="2512"/>
        <v>-15489.46</v>
      </c>
      <c r="M7527" s="19" t="s">
        <v>1260</v>
      </c>
      <c r="O7527" s="32" t="str">
        <f t="shared" si="2516"/>
        <v>G386</v>
      </c>
      <c r="P7527" s="318"/>
      <c r="T7527" s="19" t="s">
        <v>1260</v>
      </c>
    </row>
    <row r="7528" spans="1:20" outlineLevel="2" x14ac:dyDescent="0.25">
      <c r="A7528" t="s">
        <v>599</v>
      </c>
      <c r="B7528" t="str">
        <f t="shared" si="2513"/>
        <v>G3863 DST Res Conv Burner-12</v>
      </c>
      <c r="C7528" s="32" t="s">
        <v>1245</v>
      </c>
      <c r="E7528" s="27">
        <v>43465</v>
      </c>
      <c r="F7528" s="249">
        <v>51929.85</v>
      </c>
      <c r="G7528" s="67">
        <v>0.1</v>
      </c>
      <c r="H7528" s="250">
        <v>15922.21</v>
      </c>
      <c r="I7528" s="249">
        <f t="shared" si="2514"/>
        <v>51929.85</v>
      </c>
      <c r="J7528" s="67">
        <f t="shared" si="2499"/>
        <v>0.1</v>
      </c>
      <c r="K7528" s="259">
        <f t="shared" si="2515"/>
        <v>432.74875000000003</v>
      </c>
      <c r="L7528" s="250">
        <f t="shared" si="2512"/>
        <v>-15489.46</v>
      </c>
      <c r="M7528" s="19" t="s">
        <v>1260</v>
      </c>
      <c r="O7528" s="32" t="str">
        <f t="shared" si="2516"/>
        <v>G386</v>
      </c>
      <c r="P7528" s="318"/>
      <c r="T7528" s="19" t="s">
        <v>1260</v>
      </c>
    </row>
    <row r="7529" spans="1:20" s="19" customFormat="1" ht="15.75" outlineLevel="1" thickBot="1" x14ac:dyDescent="0.3">
      <c r="A7529" s="28" t="s">
        <v>1202</v>
      </c>
      <c r="C7529" s="20" t="s">
        <v>1243</v>
      </c>
      <c r="E7529" s="104" t="s">
        <v>1266</v>
      </c>
      <c r="F7529" s="29"/>
      <c r="G7529" s="30"/>
      <c r="H7529" s="41">
        <f>SUBTOTAL(9,H7517:H7528)</f>
        <v>210122.93999999997</v>
      </c>
      <c r="I7529" s="29"/>
      <c r="J7529" s="30">
        <f t="shared" si="2499"/>
        <v>0</v>
      </c>
      <c r="K7529" s="41">
        <f>SUBTOTAL(9,K7517:K7528)</f>
        <v>5192.9850000000006</v>
      </c>
      <c r="L7529" s="41">
        <f t="shared" si="2512"/>
        <v>-204929.96</v>
      </c>
      <c r="O7529" s="32" t="str">
        <f>LEFT(A7529,5)</f>
        <v>G3863</v>
      </c>
      <c r="P7529" s="318">
        <f>-L7529/2</f>
        <v>102464.98</v>
      </c>
    </row>
    <row r="7530" spans="1:20" ht="15.75" outlineLevel="2" thickTop="1" x14ac:dyDescent="0.25">
      <c r="A7530" t="s">
        <v>600</v>
      </c>
      <c r="B7530" t="str">
        <f t="shared" ref="B7530:B7541" si="2517">CONCATENATE(A7530,"-",MONTH(E7530))</f>
        <v>G3865 DST Com Conv Burner-1</v>
      </c>
      <c r="C7530" s="32" t="s">
        <v>1245</v>
      </c>
      <c r="E7530" s="27">
        <v>43131</v>
      </c>
      <c r="F7530" s="249">
        <v>2983.27</v>
      </c>
      <c r="G7530" s="67">
        <v>0.1</v>
      </c>
      <c r="H7530" s="250">
        <v>4805.3899999999994</v>
      </c>
      <c r="I7530" s="249">
        <f t="shared" ref="I7530:I7541" si="2518">VLOOKUP(CONCATENATE(A7530,"-12"),$B$6:$F$7816,5,FALSE)</f>
        <v>0</v>
      </c>
      <c r="J7530" s="67">
        <f t="shared" si="2499"/>
        <v>0.1</v>
      </c>
      <c r="K7530" s="259">
        <f t="shared" ref="K7530:K7541" si="2519">I7530*J7530/12</f>
        <v>0</v>
      </c>
      <c r="L7530" s="250">
        <f t="shared" si="2512"/>
        <v>-4805.3900000000003</v>
      </c>
      <c r="M7530" s="19" t="s">
        <v>1260</v>
      </c>
      <c r="O7530" s="32" t="str">
        <f t="shared" ref="O7530:O7541" si="2520">LEFT(A7530,4)</f>
        <v>G386</v>
      </c>
      <c r="P7530" s="318"/>
      <c r="T7530" s="19" t="s">
        <v>1260</v>
      </c>
    </row>
    <row r="7531" spans="1:20" outlineLevel="2" x14ac:dyDescent="0.25">
      <c r="A7531" t="s">
        <v>600</v>
      </c>
      <c r="B7531" t="str">
        <f t="shared" si="2517"/>
        <v>G3865 DST Com Conv Burner-2</v>
      </c>
      <c r="C7531" s="32" t="s">
        <v>1245</v>
      </c>
      <c r="E7531" s="27">
        <v>43159</v>
      </c>
      <c r="F7531" s="249">
        <v>0</v>
      </c>
      <c r="G7531" s="67">
        <v>0.1</v>
      </c>
      <c r="H7531" s="250">
        <v>2340.67</v>
      </c>
      <c r="I7531" s="249">
        <f t="shared" si="2518"/>
        <v>0</v>
      </c>
      <c r="J7531" s="67">
        <f t="shared" si="2499"/>
        <v>0.1</v>
      </c>
      <c r="K7531" s="259">
        <f t="shared" si="2519"/>
        <v>0</v>
      </c>
      <c r="L7531" s="250">
        <f t="shared" si="2512"/>
        <v>-2340.67</v>
      </c>
      <c r="M7531" s="19" t="s">
        <v>1260</v>
      </c>
      <c r="O7531" s="32" t="str">
        <f t="shared" si="2520"/>
        <v>G386</v>
      </c>
      <c r="P7531" s="318"/>
      <c r="T7531" s="19" t="s">
        <v>1260</v>
      </c>
    </row>
    <row r="7532" spans="1:20" outlineLevel="2" x14ac:dyDescent="0.25">
      <c r="A7532" t="s">
        <v>600</v>
      </c>
      <c r="B7532" t="str">
        <f t="shared" si="2517"/>
        <v>G3865 DST Com Conv Burner-3</v>
      </c>
      <c r="C7532" s="32" t="s">
        <v>1245</v>
      </c>
      <c r="E7532" s="27">
        <v>43190</v>
      </c>
      <c r="F7532" s="249">
        <v>0</v>
      </c>
      <c r="G7532" s="67">
        <v>0.1</v>
      </c>
      <c r="H7532" s="250">
        <v>-2340.67</v>
      </c>
      <c r="I7532" s="249">
        <f t="shared" si="2518"/>
        <v>0</v>
      </c>
      <c r="J7532" s="67">
        <f t="shared" si="2499"/>
        <v>0.1</v>
      </c>
      <c r="K7532" s="259">
        <f t="shared" si="2519"/>
        <v>0</v>
      </c>
      <c r="L7532" s="250">
        <f t="shared" si="2512"/>
        <v>2340.67</v>
      </c>
      <c r="M7532" s="19" t="s">
        <v>1260</v>
      </c>
      <c r="O7532" s="32" t="str">
        <f t="shared" si="2520"/>
        <v>G386</v>
      </c>
      <c r="P7532" s="318"/>
      <c r="T7532" s="19" t="s">
        <v>1260</v>
      </c>
    </row>
    <row r="7533" spans="1:20" outlineLevel="2" x14ac:dyDescent="0.25">
      <c r="A7533" t="s">
        <v>600</v>
      </c>
      <c r="B7533" t="str">
        <f t="shared" si="2517"/>
        <v>G3865 DST Com Conv Burner-4</v>
      </c>
      <c r="C7533" s="32" t="s">
        <v>1245</v>
      </c>
      <c r="E7533" s="27">
        <v>43220</v>
      </c>
      <c r="F7533" s="249">
        <v>0</v>
      </c>
      <c r="G7533" s="67">
        <v>0.1</v>
      </c>
      <c r="H7533" s="250">
        <v>2424.27</v>
      </c>
      <c r="I7533" s="249">
        <f t="shared" si="2518"/>
        <v>0</v>
      </c>
      <c r="J7533" s="67">
        <f t="shared" si="2499"/>
        <v>0.1</v>
      </c>
      <c r="K7533" s="259">
        <f t="shared" si="2519"/>
        <v>0</v>
      </c>
      <c r="L7533" s="250">
        <f t="shared" si="2512"/>
        <v>-2424.27</v>
      </c>
      <c r="M7533" s="19" t="s">
        <v>1260</v>
      </c>
      <c r="O7533" s="32" t="str">
        <f t="shared" si="2520"/>
        <v>G386</v>
      </c>
      <c r="P7533" s="318"/>
      <c r="T7533" s="19" t="s">
        <v>1260</v>
      </c>
    </row>
    <row r="7534" spans="1:20" outlineLevel="2" x14ac:dyDescent="0.25">
      <c r="A7534" t="s">
        <v>600</v>
      </c>
      <c r="B7534" t="str">
        <f t="shared" si="2517"/>
        <v>G3865 DST Com Conv Burner-5</v>
      </c>
      <c r="C7534" s="32" t="s">
        <v>1245</v>
      </c>
      <c r="E7534" s="27">
        <v>43251</v>
      </c>
      <c r="F7534" s="249">
        <v>0</v>
      </c>
      <c r="G7534" s="67">
        <v>0.1</v>
      </c>
      <c r="H7534" s="250">
        <v>2380.98</v>
      </c>
      <c r="I7534" s="249">
        <f t="shared" si="2518"/>
        <v>0</v>
      </c>
      <c r="J7534" s="67">
        <f t="shared" ref="J7534:J7597" si="2521">G7534</f>
        <v>0.1</v>
      </c>
      <c r="K7534" s="259">
        <f t="shared" si="2519"/>
        <v>0</v>
      </c>
      <c r="L7534" s="250">
        <f t="shared" si="2512"/>
        <v>-2380.98</v>
      </c>
      <c r="M7534" s="19" t="s">
        <v>1260</v>
      </c>
      <c r="O7534" s="32" t="str">
        <f t="shared" si="2520"/>
        <v>G386</v>
      </c>
      <c r="P7534" s="318"/>
      <c r="T7534" s="19" t="s">
        <v>1260</v>
      </c>
    </row>
    <row r="7535" spans="1:20" outlineLevel="2" x14ac:dyDescent="0.25">
      <c r="A7535" t="s">
        <v>600</v>
      </c>
      <c r="B7535" t="str">
        <f t="shared" si="2517"/>
        <v>G3865 DST Com Conv Burner-6</v>
      </c>
      <c r="C7535" s="32" t="s">
        <v>1245</v>
      </c>
      <c r="E7535" s="27">
        <v>43281</v>
      </c>
      <c r="F7535" s="249">
        <v>0</v>
      </c>
      <c r="G7535" s="67">
        <v>0.1</v>
      </c>
      <c r="H7535" s="250">
        <v>2262.65</v>
      </c>
      <c r="I7535" s="249">
        <f t="shared" si="2518"/>
        <v>0</v>
      </c>
      <c r="J7535" s="67">
        <f t="shared" si="2521"/>
        <v>0.1</v>
      </c>
      <c r="K7535" s="259">
        <f t="shared" si="2519"/>
        <v>0</v>
      </c>
      <c r="L7535" s="250">
        <f t="shared" si="2512"/>
        <v>-2262.65</v>
      </c>
      <c r="M7535" s="19" t="s">
        <v>1260</v>
      </c>
      <c r="O7535" s="32" t="str">
        <f t="shared" si="2520"/>
        <v>G386</v>
      </c>
      <c r="P7535" s="318"/>
      <c r="T7535" s="19" t="s">
        <v>1260</v>
      </c>
    </row>
    <row r="7536" spans="1:20" outlineLevel="2" x14ac:dyDescent="0.25">
      <c r="A7536" t="s">
        <v>600</v>
      </c>
      <c r="B7536" t="str">
        <f t="shared" si="2517"/>
        <v>G3865 DST Com Conv Burner-7</v>
      </c>
      <c r="C7536" s="32" t="s">
        <v>1245</v>
      </c>
      <c r="E7536" s="27">
        <v>43312</v>
      </c>
      <c r="F7536" s="249">
        <v>0</v>
      </c>
      <c r="G7536" s="67">
        <v>0.1</v>
      </c>
      <c r="H7536" s="250">
        <v>2262.65</v>
      </c>
      <c r="I7536" s="249">
        <f t="shared" si="2518"/>
        <v>0</v>
      </c>
      <c r="J7536" s="67">
        <f t="shared" si="2521"/>
        <v>0.1</v>
      </c>
      <c r="K7536" s="259">
        <f t="shared" si="2519"/>
        <v>0</v>
      </c>
      <c r="L7536" s="250">
        <f t="shared" si="2512"/>
        <v>-2262.65</v>
      </c>
      <c r="M7536" s="19" t="s">
        <v>1260</v>
      </c>
      <c r="O7536" s="32" t="str">
        <f t="shared" si="2520"/>
        <v>G386</v>
      </c>
      <c r="P7536" s="318"/>
      <c r="T7536" s="19" t="s">
        <v>1260</v>
      </c>
    </row>
    <row r="7537" spans="1:20" outlineLevel="2" x14ac:dyDescent="0.25">
      <c r="A7537" t="s">
        <v>600</v>
      </c>
      <c r="B7537" t="str">
        <f t="shared" si="2517"/>
        <v>G3865 DST Com Conv Burner-8</v>
      </c>
      <c r="C7537" s="32" t="s">
        <v>1245</v>
      </c>
      <c r="E7537" s="27">
        <v>43343</v>
      </c>
      <c r="F7537" s="249">
        <v>0</v>
      </c>
      <c r="G7537" s="67">
        <v>0.1</v>
      </c>
      <c r="H7537" s="250">
        <v>2262.65</v>
      </c>
      <c r="I7537" s="249">
        <f t="shared" si="2518"/>
        <v>0</v>
      </c>
      <c r="J7537" s="67">
        <f t="shared" si="2521"/>
        <v>0.1</v>
      </c>
      <c r="K7537" s="259">
        <f t="shared" si="2519"/>
        <v>0</v>
      </c>
      <c r="L7537" s="250">
        <f t="shared" si="2512"/>
        <v>-2262.65</v>
      </c>
      <c r="M7537" s="19" t="s">
        <v>1260</v>
      </c>
      <c r="O7537" s="32" t="str">
        <f t="shared" si="2520"/>
        <v>G386</v>
      </c>
      <c r="P7537" s="318"/>
      <c r="T7537" s="19" t="s">
        <v>1260</v>
      </c>
    </row>
    <row r="7538" spans="1:20" outlineLevel="2" x14ac:dyDescent="0.25">
      <c r="A7538" t="s">
        <v>600</v>
      </c>
      <c r="B7538" t="str">
        <f t="shared" si="2517"/>
        <v>G3865 DST Com Conv Burner-9</v>
      </c>
      <c r="C7538" s="32" t="s">
        <v>1245</v>
      </c>
      <c r="E7538" s="27">
        <v>43373</v>
      </c>
      <c r="F7538" s="249">
        <v>0</v>
      </c>
      <c r="G7538" s="67">
        <v>0.1</v>
      </c>
      <c r="H7538" s="250">
        <v>2262.65</v>
      </c>
      <c r="I7538" s="249">
        <f t="shared" si="2518"/>
        <v>0</v>
      </c>
      <c r="J7538" s="67">
        <f t="shared" si="2521"/>
        <v>0.1</v>
      </c>
      <c r="K7538" s="259">
        <f t="shared" si="2519"/>
        <v>0</v>
      </c>
      <c r="L7538" s="250">
        <f t="shared" si="2512"/>
        <v>-2262.65</v>
      </c>
      <c r="M7538" s="19" t="s">
        <v>1260</v>
      </c>
      <c r="O7538" s="32" t="str">
        <f t="shared" si="2520"/>
        <v>G386</v>
      </c>
      <c r="P7538" s="318"/>
      <c r="T7538" s="19" t="s">
        <v>1260</v>
      </c>
    </row>
    <row r="7539" spans="1:20" outlineLevel="2" x14ac:dyDescent="0.25">
      <c r="A7539" t="s">
        <v>600</v>
      </c>
      <c r="B7539" t="str">
        <f t="shared" si="2517"/>
        <v>G3865 DST Com Conv Burner-10</v>
      </c>
      <c r="C7539" s="32" t="s">
        <v>1245</v>
      </c>
      <c r="E7539" s="27">
        <v>43404</v>
      </c>
      <c r="F7539" s="249">
        <v>0</v>
      </c>
      <c r="G7539" s="67">
        <v>0.1</v>
      </c>
      <c r="H7539" s="250">
        <v>2262.65</v>
      </c>
      <c r="I7539" s="249">
        <f t="shared" si="2518"/>
        <v>0</v>
      </c>
      <c r="J7539" s="67">
        <f t="shared" si="2521"/>
        <v>0.1</v>
      </c>
      <c r="K7539" s="259">
        <f t="shared" si="2519"/>
        <v>0</v>
      </c>
      <c r="L7539" s="250">
        <f t="shared" si="2512"/>
        <v>-2262.65</v>
      </c>
      <c r="M7539" s="19" t="s">
        <v>1260</v>
      </c>
      <c r="O7539" s="32" t="str">
        <f t="shared" si="2520"/>
        <v>G386</v>
      </c>
      <c r="P7539" s="318"/>
      <c r="T7539" s="19" t="s">
        <v>1260</v>
      </c>
    </row>
    <row r="7540" spans="1:20" outlineLevel="2" x14ac:dyDescent="0.25">
      <c r="A7540" t="s">
        <v>600</v>
      </c>
      <c r="B7540" t="str">
        <f t="shared" si="2517"/>
        <v>G3865 DST Com Conv Burner-11</v>
      </c>
      <c r="C7540" s="32" t="s">
        <v>1245</v>
      </c>
      <c r="E7540" s="27">
        <v>43434</v>
      </c>
      <c r="F7540" s="249">
        <v>0</v>
      </c>
      <c r="G7540" s="67">
        <v>0.1</v>
      </c>
      <c r="H7540" s="250">
        <v>2262.65</v>
      </c>
      <c r="I7540" s="249">
        <f t="shared" si="2518"/>
        <v>0</v>
      </c>
      <c r="J7540" s="67">
        <f t="shared" si="2521"/>
        <v>0.1</v>
      </c>
      <c r="K7540" s="259">
        <f t="shared" si="2519"/>
        <v>0</v>
      </c>
      <c r="L7540" s="250">
        <f t="shared" si="2512"/>
        <v>-2262.65</v>
      </c>
      <c r="M7540" s="19" t="s">
        <v>1260</v>
      </c>
      <c r="O7540" s="32" t="str">
        <f t="shared" si="2520"/>
        <v>G386</v>
      </c>
      <c r="P7540" s="318"/>
      <c r="T7540" s="19" t="s">
        <v>1260</v>
      </c>
    </row>
    <row r="7541" spans="1:20" outlineLevel="2" x14ac:dyDescent="0.25">
      <c r="A7541" t="s">
        <v>600</v>
      </c>
      <c r="B7541" t="str">
        <f t="shared" si="2517"/>
        <v>G3865 DST Com Conv Burner-12</v>
      </c>
      <c r="C7541" s="32" t="s">
        <v>1245</v>
      </c>
      <c r="E7541" s="27">
        <v>43465</v>
      </c>
      <c r="F7541" s="249">
        <v>0</v>
      </c>
      <c r="G7541" s="67">
        <v>0.1</v>
      </c>
      <c r="H7541" s="250">
        <v>2262.65</v>
      </c>
      <c r="I7541" s="249">
        <f t="shared" si="2518"/>
        <v>0</v>
      </c>
      <c r="J7541" s="67">
        <f t="shared" si="2521"/>
        <v>0.1</v>
      </c>
      <c r="K7541" s="259">
        <f t="shared" si="2519"/>
        <v>0</v>
      </c>
      <c r="L7541" s="250">
        <f t="shared" si="2512"/>
        <v>-2262.65</v>
      </c>
      <c r="M7541" s="19" t="s">
        <v>1260</v>
      </c>
      <c r="O7541" s="32" t="str">
        <f t="shared" si="2520"/>
        <v>G386</v>
      </c>
      <c r="P7541" s="318"/>
      <c r="T7541" s="19" t="s">
        <v>1260</v>
      </c>
    </row>
    <row r="7542" spans="1:20" s="19" customFormat="1" ht="15.75" outlineLevel="1" thickBot="1" x14ac:dyDescent="0.3">
      <c r="A7542" s="28" t="s">
        <v>1203</v>
      </c>
      <c r="C7542" s="20" t="s">
        <v>1243</v>
      </c>
      <c r="E7542" s="104" t="s">
        <v>1266</v>
      </c>
      <c r="F7542" s="29"/>
      <c r="G7542" s="30"/>
      <c r="H7542" s="41">
        <f>SUBTOTAL(9,H7530:H7541)</f>
        <v>25449.190000000006</v>
      </c>
      <c r="I7542" s="29"/>
      <c r="J7542" s="30">
        <f t="shared" si="2521"/>
        <v>0</v>
      </c>
      <c r="K7542" s="41">
        <f>SUBTOTAL(9,K7530:K7541)</f>
        <v>0</v>
      </c>
      <c r="L7542" s="41">
        <f t="shared" si="2512"/>
        <v>-25449.19</v>
      </c>
      <c r="O7542" s="32" t="str">
        <f>LEFT(A7542,5)</f>
        <v>G3865</v>
      </c>
      <c r="P7542" s="318">
        <f>-L7542/2</f>
        <v>12724.594999999999</v>
      </c>
    </row>
    <row r="7543" spans="1:20" ht="15.75" outlineLevel="2" thickTop="1" x14ac:dyDescent="0.25">
      <c r="A7543" t="s">
        <v>601</v>
      </c>
      <c r="B7543" t="str">
        <f t="shared" ref="B7543:B7554" si="2522">CONCATENATE(A7543,"-",MONTH(E7543))</f>
        <v>G387 DST Other Equipment-1</v>
      </c>
      <c r="C7543" s="32" t="s">
        <v>1245</v>
      </c>
      <c r="E7543" s="27">
        <v>43131</v>
      </c>
      <c r="F7543" s="249">
        <v>5195265.41</v>
      </c>
      <c r="G7543" s="67">
        <v>0.1205</v>
      </c>
      <c r="H7543" s="250">
        <v>52169.120000000003</v>
      </c>
      <c r="I7543" s="249">
        <f t="shared" ref="I7543:I7554" si="2523">VLOOKUP(CONCATENATE(A7543,"-12"),$B$6:$F$7816,5,FALSE)</f>
        <v>5000265.84</v>
      </c>
      <c r="J7543" s="67">
        <f t="shared" si="2521"/>
        <v>0.1205</v>
      </c>
      <c r="K7543" s="259">
        <f t="shared" ref="K7543:K7554" si="2524">I7543*J7543/12</f>
        <v>50211.002809999998</v>
      </c>
      <c r="L7543" s="250">
        <f t="shared" si="2512"/>
        <v>-1958.12</v>
      </c>
      <c r="M7543" s="19" t="s">
        <v>1260</v>
      </c>
      <c r="O7543" s="32" t="str">
        <f t="shared" ref="O7543:O7554" si="2525">LEFT(A7543,4)</f>
        <v>G387</v>
      </c>
      <c r="P7543" s="318"/>
      <c r="T7543" s="19" t="s">
        <v>1260</v>
      </c>
    </row>
    <row r="7544" spans="1:20" outlineLevel="2" x14ac:dyDescent="0.25">
      <c r="A7544" t="s">
        <v>601</v>
      </c>
      <c r="B7544" t="str">
        <f t="shared" si="2522"/>
        <v>G387 DST Other Equipment-2</v>
      </c>
      <c r="C7544" s="32" t="s">
        <v>1245</v>
      </c>
      <c r="E7544" s="27">
        <v>43159</v>
      </c>
      <c r="F7544" s="249">
        <v>5017825.67</v>
      </c>
      <c r="G7544" s="67">
        <v>0.1205</v>
      </c>
      <c r="H7544" s="250">
        <v>50387.33</v>
      </c>
      <c r="I7544" s="249">
        <f t="shared" si="2523"/>
        <v>5000265.84</v>
      </c>
      <c r="J7544" s="67">
        <f t="shared" si="2521"/>
        <v>0.1205</v>
      </c>
      <c r="K7544" s="259">
        <f t="shared" si="2524"/>
        <v>50211.002809999998</v>
      </c>
      <c r="L7544" s="250">
        <f t="shared" si="2512"/>
        <v>-176.33</v>
      </c>
      <c r="M7544" s="19" t="s">
        <v>1260</v>
      </c>
      <c r="O7544" s="32" t="str">
        <f t="shared" si="2525"/>
        <v>G387</v>
      </c>
      <c r="P7544" s="318"/>
      <c r="T7544" s="19" t="s">
        <v>1260</v>
      </c>
    </row>
    <row r="7545" spans="1:20" outlineLevel="2" x14ac:dyDescent="0.25">
      <c r="A7545" t="s">
        <v>601</v>
      </c>
      <c r="B7545" t="str">
        <f t="shared" si="2522"/>
        <v>G387 DST Other Equipment-3</v>
      </c>
      <c r="C7545" s="32" t="s">
        <v>1245</v>
      </c>
      <c r="E7545" s="27">
        <v>43190</v>
      </c>
      <c r="F7545" s="249">
        <v>5014973.42</v>
      </c>
      <c r="G7545" s="67">
        <v>0.1205</v>
      </c>
      <c r="H7545" s="250">
        <v>50358.69</v>
      </c>
      <c r="I7545" s="249">
        <f t="shared" si="2523"/>
        <v>5000265.84</v>
      </c>
      <c r="J7545" s="67">
        <f t="shared" si="2521"/>
        <v>0.1205</v>
      </c>
      <c r="K7545" s="259">
        <f t="shared" si="2524"/>
        <v>50211.002809999998</v>
      </c>
      <c r="L7545" s="250">
        <f t="shared" si="2512"/>
        <v>-147.69</v>
      </c>
      <c r="M7545" s="19" t="s">
        <v>1260</v>
      </c>
      <c r="O7545" s="32" t="str">
        <f t="shared" si="2525"/>
        <v>G387</v>
      </c>
      <c r="P7545" s="318"/>
      <c r="T7545" s="19" t="s">
        <v>1260</v>
      </c>
    </row>
    <row r="7546" spans="1:20" outlineLevel="2" x14ac:dyDescent="0.25">
      <c r="A7546" t="s">
        <v>601</v>
      </c>
      <c r="B7546" t="str">
        <f t="shared" si="2522"/>
        <v>G387 DST Other Equipment-4</v>
      </c>
      <c r="C7546" s="32" t="s">
        <v>1245</v>
      </c>
      <c r="E7546" s="27">
        <v>43220</v>
      </c>
      <c r="F7546" s="249">
        <v>5012121.17</v>
      </c>
      <c r="G7546" s="67">
        <v>0.1205</v>
      </c>
      <c r="H7546" s="250">
        <v>50330.05</v>
      </c>
      <c r="I7546" s="249">
        <f t="shared" si="2523"/>
        <v>5000265.84</v>
      </c>
      <c r="J7546" s="67">
        <f t="shared" si="2521"/>
        <v>0.1205</v>
      </c>
      <c r="K7546" s="259">
        <f t="shared" si="2524"/>
        <v>50211.002809999998</v>
      </c>
      <c r="L7546" s="250">
        <f t="shared" si="2512"/>
        <v>-119.05</v>
      </c>
      <c r="M7546" s="19" t="s">
        <v>1260</v>
      </c>
      <c r="O7546" s="32" t="str">
        <f t="shared" si="2525"/>
        <v>G387</v>
      </c>
      <c r="P7546" s="318"/>
      <c r="T7546" s="19" t="s">
        <v>1260</v>
      </c>
    </row>
    <row r="7547" spans="1:20" outlineLevel="2" x14ac:dyDescent="0.25">
      <c r="A7547" t="s">
        <v>601</v>
      </c>
      <c r="B7547" t="str">
        <f t="shared" si="2522"/>
        <v>G387 DST Other Equipment-5</v>
      </c>
      <c r="C7547" s="32" t="s">
        <v>1245</v>
      </c>
      <c r="E7547" s="27">
        <v>43251</v>
      </c>
      <c r="F7547" s="249">
        <v>5012121.17</v>
      </c>
      <c r="G7547" s="67">
        <v>0.1205</v>
      </c>
      <c r="H7547" s="250">
        <v>50330.05</v>
      </c>
      <c r="I7547" s="249">
        <f t="shared" si="2523"/>
        <v>5000265.84</v>
      </c>
      <c r="J7547" s="67">
        <f t="shared" si="2521"/>
        <v>0.1205</v>
      </c>
      <c r="K7547" s="259">
        <f t="shared" si="2524"/>
        <v>50211.002809999998</v>
      </c>
      <c r="L7547" s="250">
        <f t="shared" si="2512"/>
        <v>-119.05</v>
      </c>
      <c r="M7547" s="19" t="s">
        <v>1260</v>
      </c>
      <c r="O7547" s="32" t="str">
        <f t="shared" si="2525"/>
        <v>G387</v>
      </c>
      <c r="P7547" s="318"/>
      <c r="T7547" s="19" t="s">
        <v>1260</v>
      </c>
    </row>
    <row r="7548" spans="1:20" outlineLevel="2" x14ac:dyDescent="0.25">
      <c r="A7548" t="s">
        <v>601</v>
      </c>
      <c r="B7548" t="str">
        <f t="shared" si="2522"/>
        <v>G387 DST Other Equipment-6</v>
      </c>
      <c r="C7548" s="32" t="s">
        <v>1245</v>
      </c>
      <c r="E7548" s="27">
        <v>43281</v>
      </c>
      <c r="F7548" s="249">
        <v>5012121.17</v>
      </c>
      <c r="G7548" s="67">
        <v>0.1205</v>
      </c>
      <c r="H7548" s="250">
        <v>50330.05</v>
      </c>
      <c r="I7548" s="249">
        <f t="shared" si="2523"/>
        <v>5000265.84</v>
      </c>
      <c r="J7548" s="67">
        <f t="shared" si="2521"/>
        <v>0.1205</v>
      </c>
      <c r="K7548" s="259">
        <f t="shared" si="2524"/>
        <v>50211.002809999998</v>
      </c>
      <c r="L7548" s="250">
        <f t="shared" si="2512"/>
        <v>-119.05</v>
      </c>
      <c r="M7548" s="19" t="s">
        <v>1260</v>
      </c>
      <c r="O7548" s="32" t="str">
        <f t="shared" si="2525"/>
        <v>G387</v>
      </c>
      <c r="P7548" s="318"/>
      <c r="T7548" s="19" t="s">
        <v>1260</v>
      </c>
    </row>
    <row r="7549" spans="1:20" outlineLevel="2" x14ac:dyDescent="0.25">
      <c r="A7549" t="s">
        <v>601</v>
      </c>
      <c r="B7549" t="str">
        <f t="shared" si="2522"/>
        <v>G387 DST Other Equipment-7</v>
      </c>
      <c r="C7549" s="32" t="s">
        <v>1245</v>
      </c>
      <c r="E7549" s="27">
        <v>43312</v>
      </c>
      <c r="F7549" s="249">
        <v>5012121.17</v>
      </c>
      <c r="G7549" s="67">
        <v>0.1205</v>
      </c>
      <c r="H7549" s="250">
        <v>50330.05</v>
      </c>
      <c r="I7549" s="249">
        <f t="shared" si="2523"/>
        <v>5000265.84</v>
      </c>
      <c r="J7549" s="67">
        <f t="shared" si="2521"/>
        <v>0.1205</v>
      </c>
      <c r="K7549" s="259">
        <f t="shared" si="2524"/>
        <v>50211.002809999998</v>
      </c>
      <c r="L7549" s="250">
        <f t="shared" si="2512"/>
        <v>-119.05</v>
      </c>
      <c r="M7549" s="19" t="s">
        <v>1260</v>
      </c>
      <c r="O7549" s="32" t="str">
        <f t="shared" si="2525"/>
        <v>G387</v>
      </c>
      <c r="P7549" s="318"/>
      <c r="T7549" s="19" t="s">
        <v>1260</v>
      </c>
    </row>
    <row r="7550" spans="1:20" outlineLevel="2" x14ac:dyDescent="0.25">
      <c r="A7550" t="s">
        <v>601</v>
      </c>
      <c r="B7550" t="str">
        <f t="shared" si="2522"/>
        <v>G387 DST Other Equipment-8</v>
      </c>
      <c r="C7550" s="32" t="s">
        <v>1245</v>
      </c>
      <c r="E7550" s="27">
        <v>43343</v>
      </c>
      <c r="F7550" s="249">
        <v>5012121.17</v>
      </c>
      <c r="G7550" s="67">
        <v>0.1205</v>
      </c>
      <c r="H7550" s="250">
        <v>50330.05</v>
      </c>
      <c r="I7550" s="249">
        <f t="shared" si="2523"/>
        <v>5000265.84</v>
      </c>
      <c r="J7550" s="67">
        <f t="shared" si="2521"/>
        <v>0.1205</v>
      </c>
      <c r="K7550" s="259">
        <f t="shared" si="2524"/>
        <v>50211.002809999998</v>
      </c>
      <c r="L7550" s="250">
        <f t="shared" si="2512"/>
        <v>-119.05</v>
      </c>
      <c r="M7550" s="19" t="s">
        <v>1260</v>
      </c>
      <c r="O7550" s="32" t="str">
        <f t="shared" si="2525"/>
        <v>G387</v>
      </c>
      <c r="P7550" s="318"/>
      <c r="T7550" s="19" t="s">
        <v>1260</v>
      </c>
    </row>
    <row r="7551" spans="1:20" outlineLevel="2" x14ac:dyDescent="0.25">
      <c r="A7551" t="s">
        <v>601</v>
      </c>
      <c r="B7551" t="str">
        <f t="shared" si="2522"/>
        <v>G387 DST Other Equipment-9</v>
      </c>
      <c r="C7551" s="32" t="s">
        <v>1245</v>
      </c>
      <c r="E7551" s="27">
        <v>43373</v>
      </c>
      <c r="F7551" s="249">
        <v>5006193.51</v>
      </c>
      <c r="G7551" s="67">
        <v>0.1205</v>
      </c>
      <c r="H7551" s="250">
        <v>50270.53</v>
      </c>
      <c r="I7551" s="249">
        <f t="shared" si="2523"/>
        <v>5000265.84</v>
      </c>
      <c r="J7551" s="67">
        <f t="shared" si="2521"/>
        <v>0.1205</v>
      </c>
      <c r="K7551" s="259">
        <f t="shared" si="2524"/>
        <v>50211.002809999998</v>
      </c>
      <c r="L7551" s="250">
        <f t="shared" si="2512"/>
        <v>-59.53</v>
      </c>
      <c r="M7551" s="19" t="s">
        <v>1260</v>
      </c>
      <c r="O7551" s="32" t="str">
        <f t="shared" si="2525"/>
        <v>G387</v>
      </c>
      <c r="P7551" s="318"/>
      <c r="T7551" s="19" t="s">
        <v>1260</v>
      </c>
    </row>
    <row r="7552" spans="1:20" outlineLevel="2" x14ac:dyDescent="0.25">
      <c r="A7552" t="s">
        <v>601</v>
      </c>
      <c r="B7552" t="str">
        <f t="shared" si="2522"/>
        <v>G387 DST Other Equipment-10</v>
      </c>
      <c r="C7552" s="32" t="s">
        <v>1245</v>
      </c>
      <c r="E7552" s="27">
        <v>43404</v>
      </c>
      <c r="F7552" s="249">
        <v>5000265.84</v>
      </c>
      <c r="G7552" s="67">
        <v>0.1205</v>
      </c>
      <c r="H7552" s="250">
        <v>50211</v>
      </c>
      <c r="I7552" s="249">
        <f t="shared" si="2523"/>
        <v>5000265.84</v>
      </c>
      <c r="J7552" s="67">
        <f t="shared" si="2521"/>
        <v>0.1205</v>
      </c>
      <c r="K7552" s="259">
        <f t="shared" si="2524"/>
        <v>50211.002809999998</v>
      </c>
      <c r="L7552" s="250">
        <f t="shared" si="2512"/>
        <v>0</v>
      </c>
      <c r="M7552" s="19" t="s">
        <v>1260</v>
      </c>
      <c r="O7552" s="32" t="str">
        <f t="shared" si="2525"/>
        <v>G387</v>
      </c>
      <c r="P7552" s="318"/>
      <c r="T7552" s="19" t="s">
        <v>1260</v>
      </c>
    </row>
    <row r="7553" spans="1:20" outlineLevel="2" x14ac:dyDescent="0.25">
      <c r="A7553" t="s">
        <v>601</v>
      </c>
      <c r="B7553" t="str">
        <f t="shared" si="2522"/>
        <v>G387 DST Other Equipment-11</v>
      </c>
      <c r="C7553" s="32" t="s">
        <v>1245</v>
      </c>
      <c r="E7553" s="27">
        <v>43434</v>
      </c>
      <c r="F7553" s="249">
        <v>5000265.84</v>
      </c>
      <c r="G7553" s="67">
        <v>0.1205</v>
      </c>
      <c r="H7553" s="250">
        <v>50211</v>
      </c>
      <c r="I7553" s="249">
        <f t="shared" si="2523"/>
        <v>5000265.84</v>
      </c>
      <c r="J7553" s="67">
        <f t="shared" si="2521"/>
        <v>0.1205</v>
      </c>
      <c r="K7553" s="259">
        <f t="shared" si="2524"/>
        <v>50211.002809999998</v>
      </c>
      <c r="L7553" s="250">
        <f t="shared" si="2512"/>
        <v>0</v>
      </c>
      <c r="M7553" s="19" t="s">
        <v>1260</v>
      </c>
      <c r="O7553" s="32" t="str">
        <f t="shared" si="2525"/>
        <v>G387</v>
      </c>
      <c r="P7553" s="318"/>
      <c r="T7553" s="19" t="s">
        <v>1260</v>
      </c>
    </row>
    <row r="7554" spans="1:20" outlineLevel="2" x14ac:dyDescent="0.25">
      <c r="A7554" t="s">
        <v>601</v>
      </c>
      <c r="B7554" t="str">
        <f t="shared" si="2522"/>
        <v>G387 DST Other Equipment-12</v>
      </c>
      <c r="C7554" s="32" t="s">
        <v>1245</v>
      </c>
      <c r="E7554" s="27">
        <v>43465</v>
      </c>
      <c r="F7554" s="249">
        <v>5000265.84</v>
      </c>
      <c r="G7554" s="67">
        <v>0.1205</v>
      </c>
      <c r="H7554" s="250">
        <v>50211</v>
      </c>
      <c r="I7554" s="249">
        <f t="shared" si="2523"/>
        <v>5000265.84</v>
      </c>
      <c r="J7554" s="67">
        <f t="shared" si="2521"/>
        <v>0.1205</v>
      </c>
      <c r="K7554" s="259">
        <f t="shared" si="2524"/>
        <v>50211.002809999998</v>
      </c>
      <c r="L7554" s="250">
        <f t="shared" si="2512"/>
        <v>0</v>
      </c>
      <c r="M7554" s="19" t="s">
        <v>1260</v>
      </c>
      <c r="O7554" s="32" t="str">
        <f t="shared" si="2525"/>
        <v>G387</v>
      </c>
      <c r="P7554" s="318"/>
      <c r="T7554" s="19" t="s">
        <v>1260</v>
      </c>
    </row>
    <row r="7555" spans="1:20" s="19" customFormat="1" ht="15.75" outlineLevel="1" thickBot="1" x14ac:dyDescent="0.3">
      <c r="A7555" s="28" t="s">
        <v>1204</v>
      </c>
      <c r="C7555" s="20" t="s">
        <v>1243</v>
      </c>
      <c r="E7555" s="104" t="s">
        <v>1266</v>
      </c>
      <c r="F7555" s="29"/>
      <c r="G7555" s="30"/>
      <c r="H7555" s="41">
        <f>SUBTOTAL(9,H7543:H7554)</f>
        <v>605468.91999999993</v>
      </c>
      <c r="I7555" s="29"/>
      <c r="J7555" s="30">
        <f t="shared" si="2521"/>
        <v>0</v>
      </c>
      <c r="K7555" s="41">
        <f>SUBTOTAL(9,K7543:K7554)</f>
        <v>602532.03371999983</v>
      </c>
      <c r="L7555" s="41">
        <f t="shared" si="2512"/>
        <v>-2936.89</v>
      </c>
      <c r="O7555" s="32" t="str">
        <f>LEFT(A7555,5)</f>
        <v xml:space="preserve">G387 </v>
      </c>
      <c r="P7555" s="318">
        <f>-L7555/2</f>
        <v>1468.4449999999999</v>
      </c>
    </row>
    <row r="7556" spans="1:20" ht="15.75" outlineLevel="2" thickTop="1" x14ac:dyDescent="0.25">
      <c r="A7556" s="24" t="s">
        <v>602</v>
      </c>
      <c r="B7556" s="24" t="str">
        <f t="shared" ref="B7556:B7567" si="2526">CONCATENATE(A7556,"-",MONTH(E7556))</f>
        <v>G388 DST ARO Distribution-1</v>
      </c>
      <c r="C7556" s="24" t="s">
        <v>1246</v>
      </c>
      <c r="D7556" s="24"/>
      <c r="E7556" s="43">
        <v>43131</v>
      </c>
      <c r="F7556" s="246">
        <v>11444581.08</v>
      </c>
      <c r="G7556" s="247">
        <v>0</v>
      </c>
      <c r="H7556" s="248">
        <v>15917.35</v>
      </c>
      <c r="I7556" s="246"/>
      <c r="J7556" s="247">
        <f t="shared" si="2521"/>
        <v>0</v>
      </c>
      <c r="K7556" s="258">
        <f t="shared" ref="K7556:K7567" si="2527">VLOOKUP(CONCATENATE(A7556,"-12"),B$7:H$7814,7,0)</f>
        <v>12279.69</v>
      </c>
      <c r="L7556" s="248">
        <f t="shared" si="2512"/>
        <v>-3637.66</v>
      </c>
      <c r="M7556" s="19" t="s">
        <v>0</v>
      </c>
      <c r="O7556" s="32" t="str">
        <f t="shared" ref="O7556:O7567" si="2528">LEFT(A7556,4)</f>
        <v>G388</v>
      </c>
      <c r="P7556" s="318"/>
      <c r="T7556" s="19" t="s">
        <v>0</v>
      </c>
    </row>
    <row r="7557" spans="1:20" outlineLevel="2" x14ac:dyDescent="0.25">
      <c r="A7557" s="24" t="s">
        <v>602</v>
      </c>
      <c r="B7557" s="24" t="str">
        <f t="shared" si="2526"/>
        <v>G388 DST ARO Distribution-2</v>
      </c>
      <c r="C7557" s="24" t="s">
        <v>1246</v>
      </c>
      <c r="D7557" s="24"/>
      <c r="E7557" s="43">
        <v>43159</v>
      </c>
      <c r="F7557" s="246">
        <v>10012432.449999999</v>
      </c>
      <c r="G7557" s="247">
        <v>0</v>
      </c>
      <c r="H7557" s="248">
        <v>13944.92</v>
      </c>
      <c r="I7557" s="246"/>
      <c r="J7557" s="247">
        <f t="shared" si="2521"/>
        <v>0</v>
      </c>
      <c r="K7557" s="258">
        <f t="shared" si="2527"/>
        <v>12279.69</v>
      </c>
      <c r="L7557" s="248">
        <f t="shared" si="2512"/>
        <v>-1665.23</v>
      </c>
      <c r="M7557" s="19" t="s">
        <v>0</v>
      </c>
      <c r="O7557" s="32" t="str">
        <f t="shared" si="2528"/>
        <v>G388</v>
      </c>
      <c r="P7557" s="318"/>
      <c r="T7557" s="19" t="s">
        <v>0</v>
      </c>
    </row>
    <row r="7558" spans="1:20" outlineLevel="2" x14ac:dyDescent="0.25">
      <c r="A7558" s="24" t="s">
        <v>602</v>
      </c>
      <c r="B7558" s="24" t="str">
        <f t="shared" si="2526"/>
        <v>G388 DST ARO Distribution-3</v>
      </c>
      <c r="C7558" s="24" t="s">
        <v>1246</v>
      </c>
      <c r="D7558" s="24"/>
      <c r="E7558" s="43">
        <v>43190</v>
      </c>
      <c r="F7558" s="246">
        <v>8582256.2400000002</v>
      </c>
      <c r="G7558" s="247">
        <v>0</v>
      </c>
      <c r="H7558" s="248">
        <v>11969.67</v>
      </c>
      <c r="I7558" s="246"/>
      <c r="J7558" s="247">
        <f t="shared" si="2521"/>
        <v>0</v>
      </c>
      <c r="K7558" s="258">
        <f t="shared" si="2527"/>
        <v>12279.69</v>
      </c>
      <c r="L7558" s="248">
        <f t="shared" si="2512"/>
        <v>310.02</v>
      </c>
      <c r="M7558" s="19" t="s">
        <v>0</v>
      </c>
      <c r="O7558" s="32" t="str">
        <f t="shared" si="2528"/>
        <v>G388</v>
      </c>
      <c r="P7558" s="318"/>
      <c r="T7558" s="19" t="s">
        <v>0</v>
      </c>
    </row>
    <row r="7559" spans="1:20" outlineLevel="2" x14ac:dyDescent="0.25">
      <c r="A7559" s="24" t="s">
        <v>602</v>
      </c>
      <c r="B7559" s="24" t="str">
        <f t="shared" si="2526"/>
        <v>G388 DST ARO Distribution-4</v>
      </c>
      <c r="C7559" s="24" t="s">
        <v>1246</v>
      </c>
      <c r="D7559" s="24"/>
      <c r="E7559" s="43">
        <v>43220</v>
      </c>
      <c r="F7559" s="246">
        <v>8570286.5700000003</v>
      </c>
      <c r="G7559" s="247">
        <v>0</v>
      </c>
      <c r="H7559" s="248">
        <v>11969.69</v>
      </c>
      <c r="I7559" s="246"/>
      <c r="J7559" s="247">
        <f t="shared" si="2521"/>
        <v>0</v>
      </c>
      <c r="K7559" s="258">
        <f t="shared" si="2527"/>
        <v>12279.69</v>
      </c>
      <c r="L7559" s="248">
        <f t="shared" si="2512"/>
        <v>310</v>
      </c>
      <c r="M7559" s="19" t="s">
        <v>0</v>
      </c>
      <c r="O7559" s="32" t="str">
        <f t="shared" si="2528"/>
        <v>G388</v>
      </c>
      <c r="P7559" s="318"/>
      <c r="T7559" s="19" t="s">
        <v>0</v>
      </c>
    </row>
    <row r="7560" spans="1:20" outlineLevel="2" x14ac:dyDescent="0.25">
      <c r="A7560" s="24" t="s">
        <v>602</v>
      </c>
      <c r="B7560" s="24" t="str">
        <f t="shared" si="2526"/>
        <v>G388 DST ARO Distribution-5</v>
      </c>
      <c r="C7560" s="24" t="s">
        <v>1246</v>
      </c>
      <c r="D7560" s="24"/>
      <c r="E7560" s="43">
        <v>43251</v>
      </c>
      <c r="F7560" s="246">
        <v>8558316.8800000008</v>
      </c>
      <c r="G7560" s="247">
        <v>0</v>
      </c>
      <c r="H7560" s="248">
        <v>11969.66</v>
      </c>
      <c r="I7560" s="246"/>
      <c r="J7560" s="247">
        <f t="shared" si="2521"/>
        <v>0</v>
      </c>
      <c r="K7560" s="258">
        <f t="shared" si="2527"/>
        <v>12279.69</v>
      </c>
      <c r="L7560" s="248">
        <f t="shared" si="2512"/>
        <v>310.02999999999997</v>
      </c>
      <c r="M7560" s="19" t="s">
        <v>0</v>
      </c>
      <c r="O7560" s="32" t="str">
        <f t="shared" si="2528"/>
        <v>G388</v>
      </c>
      <c r="P7560" s="318"/>
      <c r="T7560" s="19" t="s">
        <v>0</v>
      </c>
    </row>
    <row r="7561" spans="1:20" outlineLevel="2" x14ac:dyDescent="0.25">
      <c r="A7561" s="24" t="s">
        <v>602</v>
      </c>
      <c r="B7561" s="24" t="str">
        <f t="shared" si="2526"/>
        <v>G388 DST ARO Distribution-6</v>
      </c>
      <c r="C7561" s="24" t="s">
        <v>1246</v>
      </c>
      <c r="D7561" s="24"/>
      <c r="E7561" s="43">
        <v>43281</v>
      </c>
      <c r="F7561" s="246">
        <v>8546347.2200000007</v>
      </c>
      <c r="G7561" s="247">
        <v>0</v>
      </c>
      <c r="H7561" s="248">
        <v>11969.67</v>
      </c>
      <c r="I7561" s="246"/>
      <c r="J7561" s="247">
        <f t="shared" si="2521"/>
        <v>0</v>
      </c>
      <c r="K7561" s="258">
        <f t="shared" si="2527"/>
        <v>12279.69</v>
      </c>
      <c r="L7561" s="248">
        <f t="shared" si="2512"/>
        <v>310.02</v>
      </c>
      <c r="M7561" s="19" t="s">
        <v>0</v>
      </c>
      <c r="O7561" s="32" t="str">
        <f t="shared" si="2528"/>
        <v>G388</v>
      </c>
      <c r="P7561" s="318"/>
      <c r="T7561" s="19" t="s">
        <v>0</v>
      </c>
    </row>
    <row r="7562" spans="1:20" outlineLevel="2" x14ac:dyDescent="0.25">
      <c r="A7562" s="24" t="s">
        <v>602</v>
      </c>
      <c r="B7562" s="24" t="str">
        <f t="shared" si="2526"/>
        <v>G388 DST ARO Distribution-7</v>
      </c>
      <c r="C7562" s="24" t="s">
        <v>1246</v>
      </c>
      <c r="D7562" s="24"/>
      <c r="E7562" s="43">
        <v>43312</v>
      </c>
      <c r="F7562" s="246">
        <v>8534377.5500000007</v>
      </c>
      <c r="G7562" s="247">
        <v>0</v>
      </c>
      <c r="H7562" s="248">
        <v>11969.64</v>
      </c>
      <c r="I7562" s="246"/>
      <c r="J7562" s="247">
        <f t="shared" si="2521"/>
        <v>0</v>
      </c>
      <c r="K7562" s="258">
        <f t="shared" si="2527"/>
        <v>12279.69</v>
      </c>
      <c r="L7562" s="248">
        <f t="shared" si="2512"/>
        <v>310.05</v>
      </c>
      <c r="M7562" s="19" t="s">
        <v>0</v>
      </c>
      <c r="O7562" s="32" t="str">
        <f t="shared" si="2528"/>
        <v>G388</v>
      </c>
      <c r="P7562" s="318"/>
      <c r="T7562" s="19" t="s">
        <v>0</v>
      </c>
    </row>
    <row r="7563" spans="1:20" outlineLevel="2" x14ac:dyDescent="0.25">
      <c r="A7563" s="24" t="s">
        <v>602</v>
      </c>
      <c r="B7563" s="24" t="str">
        <f t="shared" si="2526"/>
        <v>G388 DST ARO Distribution-8</v>
      </c>
      <c r="C7563" s="24" t="s">
        <v>1246</v>
      </c>
      <c r="D7563" s="24"/>
      <c r="E7563" s="43">
        <v>43343</v>
      </c>
      <c r="F7563" s="246">
        <v>8522407.9100000001</v>
      </c>
      <c r="G7563" s="247">
        <v>0</v>
      </c>
      <c r="H7563" s="248">
        <v>11969.64</v>
      </c>
      <c r="I7563" s="246"/>
      <c r="J7563" s="247">
        <f t="shared" si="2521"/>
        <v>0</v>
      </c>
      <c r="K7563" s="258">
        <f t="shared" si="2527"/>
        <v>12279.69</v>
      </c>
      <c r="L7563" s="248">
        <f t="shared" si="2512"/>
        <v>310.05</v>
      </c>
      <c r="M7563" s="19" t="s">
        <v>0</v>
      </c>
      <c r="O7563" s="32" t="str">
        <f t="shared" si="2528"/>
        <v>G388</v>
      </c>
      <c r="P7563" s="318"/>
      <c r="T7563" s="19" t="s">
        <v>0</v>
      </c>
    </row>
    <row r="7564" spans="1:20" outlineLevel="2" x14ac:dyDescent="0.25">
      <c r="A7564" s="24" t="s">
        <v>602</v>
      </c>
      <c r="B7564" s="24" t="str">
        <f t="shared" si="2526"/>
        <v>G388 DST ARO Distribution-9</v>
      </c>
      <c r="C7564" s="24" t="s">
        <v>1246</v>
      </c>
      <c r="D7564" s="24"/>
      <c r="E7564" s="43">
        <v>43373</v>
      </c>
      <c r="F7564" s="246">
        <v>8510438.2699999996</v>
      </c>
      <c r="G7564" s="247">
        <v>0</v>
      </c>
      <c r="H7564" s="248">
        <v>11969.68</v>
      </c>
      <c r="I7564" s="246"/>
      <c r="J7564" s="247">
        <f t="shared" si="2521"/>
        <v>0</v>
      </c>
      <c r="K7564" s="258">
        <f t="shared" si="2527"/>
        <v>12279.69</v>
      </c>
      <c r="L7564" s="248">
        <f t="shared" si="2512"/>
        <v>310.01</v>
      </c>
      <c r="M7564" s="19" t="s">
        <v>0</v>
      </c>
      <c r="O7564" s="32" t="str">
        <f t="shared" si="2528"/>
        <v>G388</v>
      </c>
      <c r="P7564" s="318"/>
      <c r="T7564" s="19" t="s">
        <v>0</v>
      </c>
    </row>
    <row r="7565" spans="1:20" outlineLevel="2" x14ac:dyDescent="0.25">
      <c r="A7565" s="24" t="s">
        <v>602</v>
      </c>
      <c r="B7565" s="24" t="str">
        <f t="shared" si="2526"/>
        <v>G388 DST ARO Distribution-10</v>
      </c>
      <c r="C7565" s="24" t="s">
        <v>1246</v>
      </c>
      <c r="D7565" s="24"/>
      <c r="E7565" s="43">
        <v>43404</v>
      </c>
      <c r="F7565" s="246">
        <v>8498468.5899999999</v>
      </c>
      <c r="G7565" s="247">
        <v>0</v>
      </c>
      <c r="H7565" s="248">
        <v>11969.67</v>
      </c>
      <c r="I7565" s="246"/>
      <c r="J7565" s="247">
        <f t="shared" si="2521"/>
        <v>0</v>
      </c>
      <c r="K7565" s="258">
        <f t="shared" si="2527"/>
        <v>12279.69</v>
      </c>
      <c r="L7565" s="248">
        <f t="shared" si="2512"/>
        <v>310.02</v>
      </c>
      <c r="M7565" s="19" t="s">
        <v>0</v>
      </c>
      <c r="O7565" s="32" t="str">
        <f t="shared" si="2528"/>
        <v>G388</v>
      </c>
      <c r="P7565" s="318"/>
      <c r="T7565" s="19" t="s">
        <v>0</v>
      </c>
    </row>
    <row r="7566" spans="1:20" outlineLevel="2" x14ac:dyDescent="0.25">
      <c r="A7566" s="24" t="s">
        <v>602</v>
      </c>
      <c r="B7566" s="24" t="str">
        <f t="shared" si="2526"/>
        <v>G388 DST ARO Distribution-11</v>
      </c>
      <c r="C7566" s="24" t="s">
        <v>1246</v>
      </c>
      <c r="D7566" s="24"/>
      <c r="E7566" s="43">
        <v>43434</v>
      </c>
      <c r="F7566" s="246">
        <v>8486498.9199999999</v>
      </c>
      <c r="G7566" s="247">
        <v>0</v>
      </c>
      <c r="H7566" s="248">
        <v>11969.7</v>
      </c>
      <c r="I7566" s="246"/>
      <c r="J7566" s="247">
        <f t="shared" si="2521"/>
        <v>0</v>
      </c>
      <c r="K7566" s="258">
        <f t="shared" si="2527"/>
        <v>12279.69</v>
      </c>
      <c r="L7566" s="248">
        <f t="shared" si="2512"/>
        <v>309.99</v>
      </c>
      <c r="M7566" s="19" t="s">
        <v>0</v>
      </c>
      <c r="O7566" s="32" t="str">
        <f t="shared" si="2528"/>
        <v>G388</v>
      </c>
      <c r="P7566" s="318"/>
      <c r="T7566" s="19" t="s">
        <v>0</v>
      </c>
    </row>
    <row r="7567" spans="1:20" outlineLevel="2" x14ac:dyDescent="0.25">
      <c r="A7567" s="24" t="s">
        <v>602</v>
      </c>
      <c r="B7567" s="24" t="str">
        <f t="shared" si="2526"/>
        <v>G388 DST ARO Distribution-12</v>
      </c>
      <c r="C7567" s="24" t="s">
        <v>1246</v>
      </c>
      <c r="D7567" s="24"/>
      <c r="E7567" s="43">
        <v>43465</v>
      </c>
      <c r="F7567" s="246">
        <v>8841370.0600000005</v>
      </c>
      <c r="G7567" s="247">
        <v>0</v>
      </c>
      <c r="H7567" s="248">
        <v>12279.69</v>
      </c>
      <c r="I7567" s="246"/>
      <c r="J7567" s="247">
        <f t="shared" si="2521"/>
        <v>0</v>
      </c>
      <c r="K7567" s="258">
        <f t="shared" si="2527"/>
        <v>12279.69</v>
      </c>
      <c r="L7567" s="248">
        <f t="shared" si="2512"/>
        <v>0</v>
      </c>
      <c r="M7567" s="19" t="s">
        <v>0</v>
      </c>
      <c r="O7567" s="32" t="str">
        <f t="shared" si="2528"/>
        <v>G388</v>
      </c>
      <c r="P7567" s="318"/>
      <c r="T7567" s="19" t="s">
        <v>0</v>
      </c>
    </row>
    <row r="7568" spans="1:20" s="19" customFormat="1" ht="15.75" outlineLevel="1" thickBot="1" x14ac:dyDescent="0.3">
      <c r="A7568" s="28" t="s">
        <v>1205</v>
      </c>
      <c r="C7568" s="20" t="s">
        <v>1243</v>
      </c>
      <c r="E7568" s="104" t="s">
        <v>1266</v>
      </c>
      <c r="F7568" s="29"/>
      <c r="G7568" s="30"/>
      <c r="H7568" s="41">
        <f>SUBTOTAL(9,H7556:H7567)</f>
        <v>149868.98000000001</v>
      </c>
      <c r="I7568" s="29"/>
      <c r="J7568" s="30">
        <f t="shared" si="2521"/>
        <v>0</v>
      </c>
      <c r="K7568" s="41">
        <f>SUBTOTAL(9,K7556:K7567)</f>
        <v>147356.28</v>
      </c>
      <c r="L7568" s="41">
        <f t="shared" si="2512"/>
        <v>-2512.6999999999998</v>
      </c>
      <c r="O7568" s="32" t="str">
        <f>LEFT(A7568,5)</f>
        <v xml:space="preserve">G388 </v>
      </c>
      <c r="P7568" s="318">
        <f>-L7568/2</f>
        <v>1256.3499999999999</v>
      </c>
    </row>
    <row r="7569" spans="1:20" ht="15.75" outlineLevel="2" thickTop="1" x14ac:dyDescent="0.25">
      <c r="A7569" t="s">
        <v>603</v>
      </c>
      <c r="B7569" t="str">
        <f t="shared" ref="B7569:B7580" si="2529">CONCATENATE(A7569,"-",MONTH(E7569))</f>
        <v>G390 Centralia Business Office-1</v>
      </c>
      <c r="C7569" s="32" t="s">
        <v>1245</v>
      </c>
      <c r="E7569" s="27">
        <v>43131</v>
      </c>
      <c r="F7569" s="249">
        <v>0</v>
      </c>
      <c r="G7569" s="67">
        <v>2.7799999999999998E-2</v>
      </c>
      <c r="H7569" s="250">
        <v>0</v>
      </c>
      <c r="I7569" s="249">
        <f t="shared" ref="I7569:I7580" si="2530">VLOOKUP(CONCATENATE(A7569,"-12"),$B$6:$F$7816,5,FALSE)</f>
        <v>355786.03</v>
      </c>
      <c r="J7569" s="67">
        <f t="shared" si="2521"/>
        <v>2.7799999999999998E-2</v>
      </c>
      <c r="K7569" s="259">
        <f t="shared" ref="K7569:K7580" si="2531">I7569*J7569/12</f>
        <v>824.23763616666668</v>
      </c>
      <c r="L7569" s="250">
        <f t="shared" si="2512"/>
        <v>824.24</v>
      </c>
      <c r="M7569" s="19" t="s">
        <v>1260</v>
      </c>
      <c r="O7569" s="32" t="str">
        <f t="shared" ref="O7569:O7580" si="2532">LEFT(A7569,4)</f>
        <v>G390</v>
      </c>
      <c r="P7569" s="318"/>
      <c r="T7569" s="19" t="s">
        <v>1260</v>
      </c>
    </row>
    <row r="7570" spans="1:20" outlineLevel="2" x14ac:dyDescent="0.25">
      <c r="A7570" t="s">
        <v>603</v>
      </c>
      <c r="B7570" t="str">
        <f t="shared" si="2529"/>
        <v>G390 Centralia Business Office-2</v>
      </c>
      <c r="C7570" s="32" t="s">
        <v>1245</v>
      </c>
      <c r="E7570" s="27">
        <v>43159</v>
      </c>
      <c r="F7570" s="249">
        <v>0</v>
      </c>
      <c r="G7570" s="67">
        <v>2.7799999999999998E-2</v>
      </c>
      <c r="H7570" s="250">
        <v>0</v>
      </c>
      <c r="I7570" s="249">
        <f t="shared" si="2530"/>
        <v>355786.03</v>
      </c>
      <c r="J7570" s="67">
        <f t="shared" si="2521"/>
        <v>2.7799999999999998E-2</v>
      </c>
      <c r="K7570" s="259">
        <f t="shared" si="2531"/>
        <v>824.23763616666668</v>
      </c>
      <c r="L7570" s="250">
        <f t="shared" si="2512"/>
        <v>824.24</v>
      </c>
      <c r="M7570" s="19" t="s">
        <v>1260</v>
      </c>
      <c r="O7570" s="32" t="str">
        <f t="shared" si="2532"/>
        <v>G390</v>
      </c>
      <c r="P7570" s="318"/>
      <c r="T7570" s="19" t="s">
        <v>1260</v>
      </c>
    </row>
    <row r="7571" spans="1:20" outlineLevel="2" x14ac:dyDescent="0.25">
      <c r="A7571" t="s">
        <v>603</v>
      </c>
      <c r="B7571" t="str">
        <f t="shared" si="2529"/>
        <v>G390 Centralia Business Office-3</v>
      </c>
      <c r="C7571" s="32" t="s">
        <v>1245</v>
      </c>
      <c r="E7571" s="27">
        <v>43190</v>
      </c>
      <c r="F7571" s="249">
        <v>0</v>
      </c>
      <c r="G7571" s="67">
        <v>2.7799999999999998E-2</v>
      </c>
      <c r="H7571" s="250">
        <v>0</v>
      </c>
      <c r="I7571" s="249">
        <f t="shared" si="2530"/>
        <v>355786.03</v>
      </c>
      <c r="J7571" s="67">
        <f t="shared" si="2521"/>
        <v>2.7799999999999998E-2</v>
      </c>
      <c r="K7571" s="259">
        <f t="shared" si="2531"/>
        <v>824.23763616666668</v>
      </c>
      <c r="L7571" s="250">
        <f t="shared" si="2512"/>
        <v>824.24</v>
      </c>
      <c r="M7571" s="19" t="s">
        <v>1260</v>
      </c>
      <c r="O7571" s="32" t="str">
        <f t="shared" si="2532"/>
        <v>G390</v>
      </c>
      <c r="P7571" s="318"/>
      <c r="T7571" s="19" t="s">
        <v>1260</v>
      </c>
    </row>
    <row r="7572" spans="1:20" outlineLevel="2" x14ac:dyDescent="0.25">
      <c r="A7572" t="s">
        <v>603</v>
      </c>
      <c r="B7572" t="str">
        <f t="shared" si="2529"/>
        <v>G390 Centralia Business Office-4</v>
      </c>
      <c r="C7572" s="32" t="s">
        <v>1245</v>
      </c>
      <c r="E7572" s="27">
        <v>43220</v>
      </c>
      <c r="F7572" s="249">
        <v>0</v>
      </c>
      <c r="G7572" s="67">
        <v>2.7799999999999998E-2</v>
      </c>
      <c r="H7572" s="250">
        <v>0</v>
      </c>
      <c r="I7572" s="249">
        <f t="shared" si="2530"/>
        <v>355786.03</v>
      </c>
      <c r="J7572" s="67">
        <f t="shared" si="2521"/>
        <v>2.7799999999999998E-2</v>
      </c>
      <c r="K7572" s="259">
        <f t="shared" si="2531"/>
        <v>824.23763616666668</v>
      </c>
      <c r="L7572" s="250">
        <f t="shared" ref="L7572:L7635" si="2533">ROUND(K7572-H7572,2)</f>
        <v>824.24</v>
      </c>
      <c r="M7572" s="19" t="s">
        <v>1260</v>
      </c>
      <c r="O7572" s="32" t="str">
        <f t="shared" si="2532"/>
        <v>G390</v>
      </c>
      <c r="P7572" s="318"/>
      <c r="T7572" s="19" t="s">
        <v>1260</v>
      </c>
    </row>
    <row r="7573" spans="1:20" outlineLevel="2" x14ac:dyDescent="0.25">
      <c r="A7573" t="s">
        <v>603</v>
      </c>
      <c r="B7573" t="str">
        <f t="shared" si="2529"/>
        <v>G390 Centralia Business Office-5</v>
      </c>
      <c r="C7573" s="32" t="s">
        <v>1245</v>
      </c>
      <c r="E7573" s="27">
        <v>43251</v>
      </c>
      <c r="F7573" s="249">
        <v>0</v>
      </c>
      <c r="G7573" s="67">
        <v>2.7799999999999998E-2</v>
      </c>
      <c r="H7573" s="250">
        <v>0</v>
      </c>
      <c r="I7573" s="249">
        <f t="shared" si="2530"/>
        <v>355786.03</v>
      </c>
      <c r="J7573" s="67">
        <f t="shared" si="2521"/>
        <v>2.7799999999999998E-2</v>
      </c>
      <c r="K7573" s="259">
        <f t="shared" si="2531"/>
        <v>824.23763616666668</v>
      </c>
      <c r="L7573" s="250">
        <f t="shared" si="2533"/>
        <v>824.24</v>
      </c>
      <c r="M7573" s="19" t="s">
        <v>1260</v>
      </c>
      <c r="O7573" s="32" t="str">
        <f t="shared" si="2532"/>
        <v>G390</v>
      </c>
      <c r="P7573" s="318"/>
      <c r="T7573" s="19" t="s">
        <v>1260</v>
      </c>
    </row>
    <row r="7574" spans="1:20" outlineLevel="2" x14ac:dyDescent="0.25">
      <c r="A7574" t="s">
        <v>603</v>
      </c>
      <c r="B7574" t="str">
        <f t="shared" si="2529"/>
        <v>G390 Centralia Business Office-6</v>
      </c>
      <c r="C7574" s="32" t="s">
        <v>1245</v>
      </c>
      <c r="E7574" s="27">
        <v>43281</v>
      </c>
      <c r="F7574" s="249">
        <v>0</v>
      </c>
      <c r="G7574" s="67">
        <v>2.7799999999999998E-2</v>
      </c>
      <c r="H7574" s="250">
        <v>0</v>
      </c>
      <c r="I7574" s="249">
        <f t="shared" si="2530"/>
        <v>355786.03</v>
      </c>
      <c r="J7574" s="67">
        <f t="shared" si="2521"/>
        <v>2.7799999999999998E-2</v>
      </c>
      <c r="K7574" s="259">
        <f t="shared" si="2531"/>
        <v>824.23763616666668</v>
      </c>
      <c r="L7574" s="250">
        <f t="shared" si="2533"/>
        <v>824.24</v>
      </c>
      <c r="M7574" s="19" t="s">
        <v>1260</v>
      </c>
      <c r="O7574" s="32" t="str">
        <f t="shared" si="2532"/>
        <v>G390</v>
      </c>
      <c r="P7574" s="318"/>
      <c r="T7574" s="19" t="s">
        <v>1260</v>
      </c>
    </row>
    <row r="7575" spans="1:20" outlineLevel="2" x14ac:dyDescent="0.25">
      <c r="A7575" t="s">
        <v>603</v>
      </c>
      <c r="B7575" t="str">
        <f t="shared" si="2529"/>
        <v>G390 Centralia Business Office-7</v>
      </c>
      <c r="C7575" s="32" t="s">
        <v>1245</v>
      </c>
      <c r="E7575" s="27">
        <v>43312</v>
      </c>
      <c r="F7575" s="249">
        <v>0</v>
      </c>
      <c r="G7575" s="67">
        <v>2.7799999999999998E-2</v>
      </c>
      <c r="H7575" s="250">
        <v>0</v>
      </c>
      <c r="I7575" s="249">
        <f t="shared" si="2530"/>
        <v>355786.03</v>
      </c>
      <c r="J7575" s="67">
        <f t="shared" si="2521"/>
        <v>2.7799999999999998E-2</v>
      </c>
      <c r="K7575" s="259">
        <f t="shared" si="2531"/>
        <v>824.23763616666668</v>
      </c>
      <c r="L7575" s="250">
        <f t="shared" si="2533"/>
        <v>824.24</v>
      </c>
      <c r="M7575" s="19" t="s">
        <v>1260</v>
      </c>
      <c r="O7575" s="32" t="str">
        <f t="shared" si="2532"/>
        <v>G390</v>
      </c>
      <c r="P7575" s="318"/>
      <c r="T7575" s="19" t="s">
        <v>1260</v>
      </c>
    </row>
    <row r="7576" spans="1:20" outlineLevel="2" x14ac:dyDescent="0.25">
      <c r="A7576" t="s">
        <v>603</v>
      </c>
      <c r="B7576" t="str">
        <f t="shared" si="2529"/>
        <v>G390 Centralia Business Office-8</v>
      </c>
      <c r="C7576" s="32" t="s">
        <v>1245</v>
      </c>
      <c r="E7576" s="27">
        <v>43343</v>
      </c>
      <c r="F7576" s="249">
        <v>0</v>
      </c>
      <c r="G7576" s="67">
        <v>2.7799999999999998E-2</v>
      </c>
      <c r="H7576" s="250">
        <v>0</v>
      </c>
      <c r="I7576" s="249">
        <f t="shared" si="2530"/>
        <v>355786.03</v>
      </c>
      <c r="J7576" s="67">
        <f t="shared" si="2521"/>
        <v>2.7799999999999998E-2</v>
      </c>
      <c r="K7576" s="259">
        <f t="shared" si="2531"/>
        <v>824.23763616666668</v>
      </c>
      <c r="L7576" s="250">
        <f t="shared" si="2533"/>
        <v>824.24</v>
      </c>
      <c r="M7576" s="19" t="s">
        <v>1260</v>
      </c>
      <c r="O7576" s="32" t="str">
        <f t="shared" si="2532"/>
        <v>G390</v>
      </c>
      <c r="P7576" s="318"/>
      <c r="T7576" s="19" t="s">
        <v>1260</v>
      </c>
    </row>
    <row r="7577" spans="1:20" outlineLevel="2" x14ac:dyDescent="0.25">
      <c r="A7577" t="s">
        <v>603</v>
      </c>
      <c r="B7577" t="str">
        <f t="shared" si="2529"/>
        <v>G390 Centralia Business Office-9</v>
      </c>
      <c r="C7577" s="32" t="s">
        <v>1245</v>
      </c>
      <c r="E7577" s="27">
        <v>43373</v>
      </c>
      <c r="F7577" s="249">
        <v>355786.03</v>
      </c>
      <c r="G7577" s="67">
        <v>2.7799999999999998E-2</v>
      </c>
      <c r="H7577" s="250">
        <v>824.24</v>
      </c>
      <c r="I7577" s="249">
        <f t="shared" si="2530"/>
        <v>355786.03</v>
      </c>
      <c r="J7577" s="67">
        <f t="shared" si="2521"/>
        <v>2.7799999999999998E-2</v>
      </c>
      <c r="K7577" s="259">
        <f t="shared" si="2531"/>
        <v>824.23763616666668</v>
      </c>
      <c r="L7577" s="250">
        <f t="shared" si="2533"/>
        <v>0</v>
      </c>
      <c r="M7577" s="19" t="s">
        <v>1260</v>
      </c>
      <c r="O7577" s="32" t="str">
        <f t="shared" si="2532"/>
        <v>G390</v>
      </c>
      <c r="P7577" s="318"/>
      <c r="T7577" s="19" t="s">
        <v>1260</v>
      </c>
    </row>
    <row r="7578" spans="1:20" outlineLevel="2" x14ac:dyDescent="0.25">
      <c r="A7578" t="s">
        <v>603</v>
      </c>
      <c r="B7578" t="str">
        <f t="shared" si="2529"/>
        <v>G390 Centralia Business Office-10</v>
      </c>
      <c r="C7578" s="32" t="s">
        <v>1245</v>
      </c>
      <c r="E7578" s="27">
        <v>43404</v>
      </c>
      <c r="F7578" s="249">
        <v>355786.03</v>
      </c>
      <c r="G7578" s="67">
        <v>2.7799999999999998E-2</v>
      </c>
      <c r="H7578" s="250">
        <v>824.24</v>
      </c>
      <c r="I7578" s="249">
        <f t="shared" si="2530"/>
        <v>355786.03</v>
      </c>
      <c r="J7578" s="67">
        <f t="shared" si="2521"/>
        <v>2.7799999999999998E-2</v>
      </c>
      <c r="K7578" s="259">
        <f t="shared" si="2531"/>
        <v>824.23763616666668</v>
      </c>
      <c r="L7578" s="250">
        <f t="shared" si="2533"/>
        <v>0</v>
      </c>
      <c r="M7578" s="19" t="s">
        <v>1260</v>
      </c>
      <c r="O7578" s="32" t="str">
        <f t="shared" si="2532"/>
        <v>G390</v>
      </c>
      <c r="P7578" s="318"/>
      <c r="T7578" s="19" t="s">
        <v>1260</v>
      </c>
    </row>
    <row r="7579" spans="1:20" outlineLevel="2" x14ac:dyDescent="0.25">
      <c r="A7579" t="s">
        <v>603</v>
      </c>
      <c r="B7579" t="str">
        <f t="shared" si="2529"/>
        <v>G390 Centralia Business Office-11</v>
      </c>
      <c r="C7579" s="32" t="s">
        <v>1245</v>
      </c>
      <c r="E7579" s="27">
        <v>43434</v>
      </c>
      <c r="F7579" s="249">
        <v>355786.03</v>
      </c>
      <c r="G7579" s="67">
        <v>2.7799999999999998E-2</v>
      </c>
      <c r="H7579" s="250">
        <v>824.24</v>
      </c>
      <c r="I7579" s="249">
        <f t="shared" si="2530"/>
        <v>355786.03</v>
      </c>
      <c r="J7579" s="67">
        <f t="shared" si="2521"/>
        <v>2.7799999999999998E-2</v>
      </c>
      <c r="K7579" s="259">
        <f t="shared" si="2531"/>
        <v>824.23763616666668</v>
      </c>
      <c r="L7579" s="250">
        <f t="shared" si="2533"/>
        <v>0</v>
      </c>
      <c r="M7579" s="19" t="s">
        <v>1260</v>
      </c>
      <c r="O7579" s="32" t="str">
        <f t="shared" si="2532"/>
        <v>G390</v>
      </c>
      <c r="P7579" s="318"/>
      <c r="T7579" s="19" t="s">
        <v>1260</v>
      </c>
    </row>
    <row r="7580" spans="1:20" outlineLevel="2" x14ac:dyDescent="0.25">
      <c r="A7580" t="s">
        <v>603</v>
      </c>
      <c r="B7580" t="str">
        <f t="shared" si="2529"/>
        <v>G390 Centralia Business Office-12</v>
      </c>
      <c r="C7580" s="32" t="s">
        <v>1245</v>
      </c>
      <c r="E7580" s="27">
        <v>43465</v>
      </c>
      <c r="F7580" s="249">
        <v>355786.03</v>
      </c>
      <c r="G7580" s="67">
        <v>2.7799999999999998E-2</v>
      </c>
      <c r="H7580" s="250">
        <v>824.24</v>
      </c>
      <c r="I7580" s="249">
        <f t="shared" si="2530"/>
        <v>355786.03</v>
      </c>
      <c r="J7580" s="67">
        <f t="shared" si="2521"/>
        <v>2.7799999999999998E-2</v>
      </c>
      <c r="K7580" s="259">
        <f t="shared" si="2531"/>
        <v>824.23763616666668</v>
      </c>
      <c r="L7580" s="250">
        <f t="shared" si="2533"/>
        <v>0</v>
      </c>
      <c r="M7580" s="19" t="s">
        <v>1260</v>
      </c>
      <c r="O7580" s="32" t="str">
        <f t="shared" si="2532"/>
        <v>G390</v>
      </c>
      <c r="P7580" s="318"/>
      <c r="T7580" s="19" t="s">
        <v>1260</v>
      </c>
    </row>
    <row r="7581" spans="1:20" s="19" customFormat="1" ht="15.75" outlineLevel="1" thickBot="1" x14ac:dyDescent="0.3">
      <c r="A7581" s="28" t="s">
        <v>1206</v>
      </c>
      <c r="C7581" s="20" t="s">
        <v>1244</v>
      </c>
      <c r="E7581" s="104" t="s">
        <v>1266</v>
      </c>
      <c r="F7581" s="29"/>
      <c r="G7581" s="30"/>
      <c r="H7581" s="41">
        <f>SUBTOTAL(9,H7569:H7580)</f>
        <v>3296.96</v>
      </c>
      <c r="I7581" s="29"/>
      <c r="J7581" s="30">
        <f t="shared" si="2521"/>
        <v>0</v>
      </c>
      <c r="K7581" s="41">
        <f>SUBTOTAL(9,K7569:K7580)</f>
        <v>9890.8516340000006</v>
      </c>
      <c r="L7581" s="41">
        <f t="shared" si="2533"/>
        <v>6593.89</v>
      </c>
      <c r="O7581" s="32" t="str">
        <f>LEFT(A7581,5)</f>
        <v xml:space="preserve">G390 </v>
      </c>
      <c r="P7581" s="318">
        <f>-L7581/2</f>
        <v>-3296.9450000000002</v>
      </c>
    </row>
    <row r="7582" spans="1:20" ht="15.75" outlineLevel="2" thickTop="1" x14ac:dyDescent="0.25">
      <c r="A7582" t="s">
        <v>604</v>
      </c>
      <c r="B7582" t="str">
        <f t="shared" ref="B7582:B7593" si="2534">CONCATENATE(A7582,"-",MONTH(E7582))</f>
        <v>G390 GEN Structures &amp; Improvements-1</v>
      </c>
      <c r="C7582" s="32" t="s">
        <v>1245</v>
      </c>
      <c r="E7582" s="27">
        <v>43131</v>
      </c>
      <c r="F7582" s="249">
        <v>63706.93</v>
      </c>
      <c r="G7582" s="67">
        <v>2.7799999999999998E-2</v>
      </c>
      <c r="H7582" s="250">
        <v>147.59</v>
      </c>
      <c r="I7582" s="249">
        <f t="shared" ref="I7582:I7593" si="2535">VLOOKUP(CONCATENATE(A7582,"-12"),$B$6:$F$7816,5,FALSE)</f>
        <v>2144408.2999999998</v>
      </c>
      <c r="J7582" s="67">
        <f t="shared" si="2521"/>
        <v>2.7799999999999998E-2</v>
      </c>
      <c r="K7582" s="259">
        <f t="shared" ref="K7582:K7593" si="2536">I7582*J7582/12</f>
        <v>4967.8792283333323</v>
      </c>
      <c r="L7582" s="250">
        <f t="shared" si="2533"/>
        <v>4820.29</v>
      </c>
      <c r="M7582" s="19" t="s">
        <v>1260</v>
      </c>
      <c r="O7582" s="32" t="str">
        <f t="shared" ref="O7582:O7593" si="2537">LEFT(A7582,4)</f>
        <v>G390</v>
      </c>
      <c r="P7582" s="318"/>
      <c r="T7582" s="19" t="s">
        <v>1260</v>
      </c>
    </row>
    <row r="7583" spans="1:20" outlineLevel="2" x14ac:dyDescent="0.25">
      <c r="A7583" t="s">
        <v>604</v>
      </c>
      <c r="B7583" t="str">
        <f t="shared" si="2534"/>
        <v>G390 GEN Structures &amp; Improvements-2</v>
      </c>
      <c r="C7583" s="32" t="s">
        <v>1245</v>
      </c>
      <c r="E7583" s="27">
        <v>43159</v>
      </c>
      <c r="F7583" s="249">
        <v>63788.44</v>
      </c>
      <c r="G7583" s="67">
        <v>2.7799999999999998E-2</v>
      </c>
      <c r="H7583" s="250">
        <v>147.78</v>
      </c>
      <c r="I7583" s="249">
        <f t="shared" si="2535"/>
        <v>2144408.2999999998</v>
      </c>
      <c r="J7583" s="67">
        <f t="shared" si="2521"/>
        <v>2.7799999999999998E-2</v>
      </c>
      <c r="K7583" s="259">
        <f t="shared" si="2536"/>
        <v>4967.8792283333323</v>
      </c>
      <c r="L7583" s="250">
        <f t="shared" si="2533"/>
        <v>4820.1000000000004</v>
      </c>
      <c r="M7583" s="19" t="s">
        <v>1260</v>
      </c>
      <c r="O7583" s="32" t="str">
        <f t="shared" si="2537"/>
        <v>G390</v>
      </c>
      <c r="P7583" s="318"/>
      <c r="T7583" s="19" t="s">
        <v>1260</v>
      </c>
    </row>
    <row r="7584" spans="1:20" outlineLevel="2" x14ac:dyDescent="0.25">
      <c r="A7584" t="s">
        <v>604</v>
      </c>
      <c r="B7584" t="str">
        <f t="shared" si="2534"/>
        <v>G390 GEN Structures &amp; Improvements-3</v>
      </c>
      <c r="C7584" s="32" t="s">
        <v>1245</v>
      </c>
      <c r="E7584" s="27">
        <v>43190</v>
      </c>
      <c r="F7584" s="249">
        <v>68900.58</v>
      </c>
      <c r="G7584" s="67">
        <v>2.7799999999999998E-2</v>
      </c>
      <c r="H7584" s="250">
        <v>159.62</v>
      </c>
      <c r="I7584" s="249">
        <f t="shared" si="2535"/>
        <v>2144408.2999999998</v>
      </c>
      <c r="J7584" s="67">
        <f t="shared" si="2521"/>
        <v>2.7799999999999998E-2</v>
      </c>
      <c r="K7584" s="259">
        <f t="shared" si="2536"/>
        <v>4967.8792283333323</v>
      </c>
      <c r="L7584" s="250">
        <f t="shared" si="2533"/>
        <v>4808.26</v>
      </c>
      <c r="M7584" s="19" t="s">
        <v>1260</v>
      </c>
      <c r="O7584" s="32" t="str">
        <f t="shared" si="2537"/>
        <v>G390</v>
      </c>
      <c r="P7584" s="318"/>
      <c r="T7584" s="19" t="s">
        <v>1260</v>
      </c>
    </row>
    <row r="7585" spans="1:20" outlineLevel="2" x14ac:dyDescent="0.25">
      <c r="A7585" t="s">
        <v>604</v>
      </c>
      <c r="B7585" t="str">
        <f t="shared" si="2534"/>
        <v>G390 GEN Structures &amp; Improvements-4</v>
      </c>
      <c r="C7585" s="32" t="s">
        <v>1245</v>
      </c>
      <c r="E7585" s="27">
        <v>43220</v>
      </c>
      <c r="F7585" s="249">
        <v>74003.47</v>
      </c>
      <c r="G7585" s="67">
        <v>2.7799999999999998E-2</v>
      </c>
      <c r="H7585" s="250">
        <v>171.44</v>
      </c>
      <c r="I7585" s="249">
        <f t="shared" si="2535"/>
        <v>2144408.2999999998</v>
      </c>
      <c r="J7585" s="67">
        <f t="shared" si="2521"/>
        <v>2.7799999999999998E-2</v>
      </c>
      <c r="K7585" s="259">
        <f t="shared" si="2536"/>
        <v>4967.8792283333323</v>
      </c>
      <c r="L7585" s="250">
        <f t="shared" si="2533"/>
        <v>4796.4399999999996</v>
      </c>
      <c r="M7585" s="19" t="s">
        <v>1260</v>
      </c>
      <c r="O7585" s="32" t="str">
        <f t="shared" si="2537"/>
        <v>G390</v>
      </c>
      <c r="P7585" s="318"/>
      <c r="T7585" s="19" t="s">
        <v>1260</v>
      </c>
    </row>
    <row r="7586" spans="1:20" outlineLevel="2" x14ac:dyDescent="0.25">
      <c r="A7586" t="s">
        <v>604</v>
      </c>
      <c r="B7586" t="str">
        <f t="shared" si="2534"/>
        <v>G390 GEN Structures &amp; Improvements-5</v>
      </c>
      <c r="C7586" s="32" t="s">
        <v>1245</v>
      </c>
      <c r="E7586" s="27">
        <v>43251</v>
      </c>
      <c r="F7586" s="249">
        <v>73994.210000000006</v>
      </c>
      <c r="G7586" s="67">
        <v>2.7799999999999998E-2</v>
      </c>
      <c r="H7586" s="250">
        <v>171.42</v>
      </c>
      <c r="I7586" s="249">
        <f t="shared" si="2535"/>
        <v>2144408.2999999998</v>
      </c>
      <c r="J7586" s="67">
        <f t="shared" si="2521"/>
        <v>2.7799999999999998E-2</v>
      </c>
      <c r="K7586" s="259">
        <f t="shared" si="2536"/>
        <v>4967.8792283333323</v>
      </c>
      <c r="L7586" s="250">
        <f t="shared" si="2533"/>
        <v>4796.46</v>
      </c>
      <c r="M7586" s="19" t="s">
        <v>1260</v>
      </c>
      <c r="O7586" s="32" t="str">
        <f t="shared" si="2537"/>
        <v>G390</v>
      </c>
      <c r="P7586" s="318"/>
      <c r="T7586" s="19" t="s">
        <v>1260</v>
      </c>
    </row>
    <row r="7587" spans="1:20" outlineLevel="2" x14ac:dyDescent="0.25">
      <c r="A7587" t="s">
        <v>604</v>
      </c>
      <c r="B7587" t="str">
        <f t="shared" si="2534"/>
        <v>G390 GEN Structures &amp; Improvements-6</v>
      </c>
      <c r="C7587" s="32" t="s">
        <v>1245</v>
      </c>
      <c r="E7587" s="27">
        <v>43281</v>
      </c>
      <c r="F7587" s="249">
        <v>73994.210000000006</v>
      </c>
      <c r="G7587" s="67">
        <v>2.7799999999999998E-2</v>
      </c>
      <c r="H7587" s="250">
        <v>171.42</v>
      </c>
      <c r="I7587" s="249">
        <f t="shared" si="2535"/>
        <v>2144408.2999999998</v>
      </c>
      <c r="J7587" s="67">
        <f t="shared" si="2521"/>
        <v>2.7799999999999998E-2</v>
      </c>
      <c r="K7587" s="259">
        <f t="shared" si="2536"/>
        <v>4967.8792283333323</v>
      </c>
      <c r="L7587" s="250">
        <f t="shared" si="2533"/>
        <v>4796.46</v>
      </c>
      <c r="M7587" s="19" t="s">
        <v>1260</v>
      </c>
      <c r="O7587" s="32" t="str">
        <f t="shared" si="2537"/>
        <v>G390</v>
      </c>
      <c r="P7587" s="318"/>
      <c r="T7587" s="19" t="s">
        <v>1260</v>
      </c>
    </row>
    <row r="7588" spans="1:20" outlineLevel="2" x14ac:dyDescent="0.25">
      <c r="A7588" t="s">
        <v>604</v>
      </c>
      <c r="B7588" t="str">
        <f t="shared" si="2534"/>
        <v>G390 GEN Structures &amp; Improvements-7</v>
      </c>
      <c r="C7588" s="32" t="s">
        <v>1245</v>
      </c>
      <c r="E7588" s="27">
        <v>43312</v>
      </c>
      <c r="F7588" s="249">
        <v>2144408.2999999998</v>
      </c>
      <c r="G7588" s="67">
        <v>2.7799999999999998E-2</v>
      </c>
      <c r="H7588" s="250">
        <v>4967.88</v>
      </c>
      <c r="I7588" s="249">
        <f t="shared" si="2535"/>
        <v>2144408.2999999998</v>
      </c>
      <c r="J7588" s="67">
        <f t="shared" si="2521"/>
        <v>2.7799999999999998E-2</v>
      </c>
      <c r="K7588" s="259">
        <f t="shared" si="2536"/>
        <v>4967.8792283333323</v>
      </c>
      <c r="L7588" s="250">
        <f t="shared" si="2533"/>
        <v>0</v>
      </c>
      <c r="M7588" s="19" t="s">
        <v>1260</v>
      </c>
      <c r="O7588" s="32" t="str">
        <f t="shared" si="2537"/>
        <v>G390</v>
      </c>
      <c r="P7588" s="318"/>
      <c r="T7588" s="19" t="s">
        <v>1260</v>
      </c>
    </row>
    <row r="7589" spans="1:20" outlineLevel="2" x14ac:dyDescent="0.25">
      <c r="A7589" t="s">
        <v>604</v>
      </c>
      <c r="B7589" t="str">
        <f t="shared" si="2534"/>
        <v>G390 GEN Structures &amp; Improvements-8</v>
      </c>
      <c r="C7589" s="32" t="s">
        <v>1245</v>
      </c>
      <c r="E7589" s="27">
        <v>43343</v>
      </c>
      <c r="F7589" s="249">
        <v>2144408.2999999998</v>
      </c>
      <c r="G7589" s="67">
        <v>2.7799999999999998E-2</v>
      </c>
      <c r="H7589" s="250">
        <v>4967.88</v>
      </c>
      <c r="I7589" s="249">
        <f t="shared" si="2535"/>
        <v>2144408.2999999998</v>
      </c>
      <c r="J7589" s="67">
        <f t="shared" si="2521"/>
        <v>2.7799999999999998E-2</v>
      </c>
      <c r="K7589" s="259">
        <f t="shared" si="2536"/>
        <v>4967.8792283333323</v>
      </c>
      <c r="L7589" s="250">
        <f t="shared" si="2533"/>
        <v>0</v>
      </c>
      <c r="M7589" s="19" t="s">
        <v>1260</v>
      </c>
      <c r="O7589" s="32" t="str">
        <f t="shared" si="2537"/>
        <v>G390</v>
      </c>
      <c r="P7589" s="318"/>
      <c r="T7589" s="19" t="s">
        <v>1260</v>
      </c>
    </row>
    <row r="7590" spans="1:20" outlineLevel="2" x14ac:dyDescent="0.25">
      <c r="A7590" t="s">
        <v>604</v>
      </c>
      <c r="B7590" t="str">
        <f t="shared" si="2534"/>
        <v>G390 GEN Structures &amp; Improvements-9</v>
      </c>
      <c r="C7590" s="32" t="s">
        <v>1245</v>
      </c>
      <c r="E7590" s="27">
        <v>43373</v>
      </c>
      <c r="F7590" s="249">
        <v>2144408.2999999998</v>
      </c>
      <c r="G7590" s="67">
        <v>2.7799999999999998E-2</v>
      </c>
      <c r="H7590" s="250">
        <v>4967.88</v>
      </c>
      <c r="I7590" s="249">
        <f t="shared" si="2535"/>
        <v>2144408.2999999998</v>
      </c>
      <c r="J7590" s="67">
        <f t="shared" si="2521"/>
        <v>2.7799999999999998E-2</v>
      </c>
      <c r="K7590" s="259">
        <f t="shared" si="2536"/>
        <v>4967.8792283333323</v>
      </c>
      <c r="L7590" s="250">
        <f t="shared" si="2533"/>
        <v>0</v>
      </c>
      <c r="M7590" s="19" t="s">
        <v>1260</v>
      </c>
      <c r="O7590" s="32" t="str">
        <f t="shared" si="2537"/>
        <v>G390</v>
      </c>
      <c r="P7590" s="318"/>
      <c r="T7590" s="19" t="s">
        <v>1260</v>
      </c>
    </row>
    <row r="7591" spans="1:20" outlineLevel="2" x14ac:dyDescent="0.25">
      <c r="A7591" t="s">
        <v>604</v>
      </c>
      <c r="B7591" t="str">
        <f t="shared" si="2534"/>
        <v>G390 GEN Structures &amp; Improvements-10</v>
      </c>
      <c r="C7591" s="32" t="s">
        <v>1245</v>
      </c>
      <c r="E7591" s="27">
        <v>43404</v>
      </c>
      <c r="F7591" s="249">
        <v>2144408.2999999998</v>
      </c>
      <c r="G7591" s="67">
        <v>2.7799999999999998E-2</v>
      </c>
      <c r="H7591" s="250">
        <v>4967.88</v>
      </c>
      <c r="I7591" s="249">
        <f t="shared" si="2535"/>
        <v>2144408.2999999998</v>
      </c>
      <c r="J7591" s="67">
        <f t="shared" si="2521"/>
        <v>2.7799999999999998E-2</v>
      </c>
      <c r="K7591" s="259">
        <f t="shared" si="2536"/>
        <v>4967.8792283333323</v>
      </c>
      <c r="L7591" s="250">
        <f t="shared" si="2533"/>
        <v>0</v>
      </c>
      <c r="M7591" s="19" t="s">
        <v>1260</v>
      </c>
      <c r="O7591" s="32" t="str">
        <f t="shared" si="2537"/>
        <v>G390</v>
      </c>
      <c r="P7591" s="318"/>
      <c r="T7591" s="19" t="s">
        <v>1260</v>
      </c>
    </row>
    <row r="7592" spans="1:20" outlineLevel="2" x14ac:dyDescent="0.25">
      <c r="A7592" t="s">
        <v>604</v>
      </c>
      <c r="B7592" t="str">
        <f t="shared" si="2534"/>
        <v>G390 GEN Structures &amp; Improvements-11</v>
      </c>
      <c r="C7592" s="32" t="s">
        <v>1245</v>
      </c>
      <c r="E7592" s="27">
        <v>43434</v>
      </c>
      <c r="F7592" s="249">
        <v>2144408.2999999998</v>
      </c>
      <c r="G7592" s="67">
        <v>2.7799999999999998E-2</v>
      </c>
      <c r="H7592" s="250">
        <v>4967.88</v>
      </c>
      <c r="I7592" s="249">
        <f t="shared" si="2535"/>
        <v>2144408.2999999998</v>
      </c>
      <c r="J7592" s="67">
        <f t="shared" si="2521"/>
        <v>2.7799999999999998E-2</v>
      </c>
      <c r="K7592" s="259">
        <f t="shared" si="2536"/>
        <v>4967.8792283333323</v>
      </c>
      <c r="L7592" s="250">
        <f t="shared" si="2533"/>
        <v>0</v>
      </c>
      <c r="M7592" s="19" t="s">
        <v>1260</v>
      </c>
      <c r="O7592" s="32" t="str">
        <f t="shared" si="2537"/>
        <v>G390</v>
      </c>
      <c r="P7592" s="318"/>
      <c r="T7592" s="19" t="s">
        <v>1260</v>
      </c>
    </row>
    <row r="7593" spans="1:20" outlineLevel="2" x14ac:dyDescent="0.25">
      <c r="A7593" t="s">
        <v>604</v>
      </c>
      <c r="B7593" t="str">
        <f t="shared" si="2534"/>
        <v>G390 GEN Structures &amp; Improvements-12</v>
      </c>
      <c r="C7593" s="32" t="s">
        <v>1245</v>
      </c>
      <c r="E7593" s="27">
        <v>43465</v>
      </c>
      <c r="F7593" s="249">
        <v>2144408.2999999998</v>
      </c>
      <c r="G7593" s="67">
        <v>2.7799999999999998E-2</v>
      </c>
      <c r="H7593" s="250">
        <v>4967.88</v>
      </c>
      <c r="I7593" s="249">
        <f t="shared" si="2535"/>
        <v>2144408.2999999998</v>
      </c>
      <c r="J7593" s="67">
        <f t="shared" si="2521"/>
        <v>2.7799999999999998E-2</v>
      </c>
      <c r="K7593" s="259">
        <f t="shared" si="2536"/>
        <v>4967.8792283333323</v>
      </c>
      <c r="L7593" s="250">
        <f t="shared" si="2533"/>
        <v>0</v>
      </c>
      <c r="M7593" s="19" t="s">
        <v>1260</v>
      </c>
      <c r="O7593" s="32" t="str">
        <f t="shared" si="2537"/>
        <v>G390</v>
      </c>
      <c r="P7593" s="318"/>
      <c r="T7593" s="19" t="s">
        <v>1260</v>
      </c>
    </row>
    <row r="7594" spans="1:20" s="19" customFormat="1" ht="15.75" outlineLevel="1" thickBot="1" x14ac:dyDescent="0.3">
      <c r="A7594" s="28" t="s">
        <v>1207</v>
      </c>
      <c r="C7594" s="20" t="s">
        <v>1244</v>
      </c>
      <c r="E7594" s="104" t="s">
        <v>1266</v>
      </c>
      <c r="F7594" s="29"/>
      <c r="G7594" s="30"/>
      <c r="H7594" s="41">
        <f>SUBTOTAL(9,H7582:H7593)</f>
        <v>30776.550000000003</v>
      </c>
      <c r="I7594" s="29"/>
      <c r="J7594" s="30">
        <f t="shared" si="2521"/>
        <v>0</v>
      </c>
      <c r="K7594" s="41">
        <f>SUBTOTAL(9,K7582:K7593)</f>
        <v>59614.550739999984</v>
      </c>
      <c r="L7594" s="41">
        <f t="shared" si="2533"/>
        <v>28838</v>
      </c>
      <c r="O7594" s="32" t="str">
        <f>LEFT(A7594,5)</f>
        <v xml:space="preserve">G390 </v>
      </c>
      <c r="P7594" s="318">
        <f>-L7594/2</f>
        <v>-14419</v>
      </c>
    </row>
    <row r="7595" spans="1:20" ht="15.75" outlineLevel="2" thickTop="1" x14ac:dyDescent="0.25">
      <c r="A7595" s="345" t="s">
        <v>605</v>
      </c>
      <c r="B7595" s="345" t="str">
        <f t="shared" ref="B7595:B7606" si="2538">CONCATENATE(A7595,"-",MONTH(E7595))</f>
        <v>G3911 GEN Office Furn &amp; Eq, new-1</v>
      </c>
      <c r="C7595" s="345" t="s">
        <v>1245</v>
      </c>
      <c r="D7595" s="345"/>
      <c r="E7595" s="346">
        <v>43131</v>
      </c>
      <c r="F7595" s="347">
        <v>3141752.43</v>
      </c>
      <c r="G7595" s="351">
        <v>0.05</v>
      </c>
      <c r="H7595" s="349">
        <v>13090.64</v>
      </c>
      <c r="I7595" s="347">
        <f t="shared" ref="I7595:I7606" si="2539">VLOOKUP(CONCATENATE(A7595,"-12"),$B$6:$F$7816,5,FALSE)</f>
        <v>3141752.43</v>
      </c>
      <c r="J7595" s="351">
        <f t="shared" si="2521"/>
        <v>0.05</v>
      </c>
      <c r="K7595" s="350">
        <f t="shared" ref="K7595:K7606" si="2540">$H$7606</f>
        <v>14794.369999999999</v>
      </c>
      <c r="L7595" s="349">
        <f t="shared" si="2533"/>
        <v>1703.73</v>
      </c>
      <c r="M7595" s="19" t="s">
        <v>1554</v>
      </c>
      <c r="O7595" s="32" t="str">
        <f t="shared" ref="O7595:O7606" si="2541">LEFT(A7595,4)</f>
        <v>G391</v>
      </c>
      <c r="P7595" s="318"/>
      <c r="T7595" s="19" t="s">
        <v>1260</v>
      </c>
    </row>
    <row r="7596" spans="1:20" outlineLevel="2" x14ac:dyDescent="0.25">
      <c r="A7596" s="345" t="s">
        <v>605</v>
      </c>
      <c r="B7596" s="345" t="str">
        <f t="shared" si="2538"/>
        <v>G3911 GEN Office Furn &amp; Eq, new-2</v>
      </c>
      <c r="C7596" s="345" t="s">
        <v>1245</v>
      </c>
      <c r="D7596" s="345"/>
      <c r="E7596" s="346">
        <v>43159</v>
      </c>
      <c r="F7596" s="347">
        <v>3141752.43</v>
      </c>
      <c r="G7596" s="351">
        <v>0.05</v>
      </c>
      <c r="H7596" s="349">
        <v>13090.64</v>
      </c>
      <c r="I7596" s="347">
        <f t="shared" si="2539"/>
        <v>3141752.43</v>
      </c>
      <c r="J7596" s="351">
        <f t="shared" si="2521"/>
        <v>0.05</v>
      </c>
      <c r="K7596" s="350">
        <f t="shared" si="2540"/>
        <v>14794.369999999999</v>
      </c>
      <c r="L7596" s="349">
        <f t="shared" si="2533"/>
        <v>1703.73</v>
      </c>
      <c r="M7596" s="19" t="s">
        <v>1554</v>
      </c>
      <c r="O7596" s="32" t="str">
        <f t="shared" si="2541"/>
        <v>G391</v>
      </c>
      <c r="P7596" s="318"/>
      <c r="T7596" s="19" t="s">
        <v>1260</v>
      </c>
    </row>
    <row r="7597" spans="1:20" outlineLevel="2" x14ac:dyDescent="0.25">
      <c r="A7597" s="345" t="s">
        <v>605</v>
      </c>
      <c r="B7597" s="345" t="str">
        <f t="shared" si="2538"/>
        <v>G3911 GEN Office Furn &amp; Eq, new-3</v>
      </c>
      <c r="C7597" s="345" t="s">
        <v>1245</v>
      </c>
      <c r="D7597" s="345"/>
      <c r="E7597" s="346">
        <v>43190</v>
      </c>
      <c r="F7597" s="347">
        <v>3141752.43</v>
      </c>
      <c r="G7597" s="351">
        <v>0.05</v>
      </c>
      <c r="H7597" s="349">
        <v>13090.64</v>
      </c>
      <c r="I7597" s="347">
        <f t="shared" si="2539"/>
        <v>3141752.43</v>
      </c>
      <c r="J7597" s="351">
        <f t="shared" si="2521"/>
        <v>0.05</v>
      </c>
      <c r="K7597" s="350">
        <f t="shared" si="2540"/>
        <v>14794.369999999999</v>
      </c>
      <c r="L7597" s="349">
        <f t="shared" si="2533"/>
        <v>1703.73</v>
      </c>
      <c r="M7597" s="19" t="s">
        <v>1554</v>
      </c>
      <c r="O7597" s="32" t="str">
        <f t="shared" si="2541"/>
        <v>G391</v>
      </c>
      <c r="P7597" s="318"/>
      <c r="T7597" s="19" t="s">
        <v>1260</v>
      </c>
    </row>
    <row r="7598" spans="1:20" outlineLevel="2" x14ac:dyDescent="0.25">
      <c r="A7598" s="345" t="s">
        <v>605</v>
      </c>
      <c r="B7598" s="345" t="str">
        <f t="shared" si="2538"/>
        <v>G3911 GEN Office Furn &amp; Eq, new-4</v>
      </c>
      <c r="C7598" s="345" t="s">
        <v>1245</v>
      </c>
      <c r="D7598" s="345"/>
      <c r="E7598" s="346">
        <v>43220</v>
      </c>
      <c r="F7598" s="347">
        <v>3141752.43</v>
      </c>
      <c r="G7598" s="351">
        <v>0.05</v>
      </c>
      <c r="H7598" s="349">
        <v>13090.64</v>
      </c>
      <c r="I7598" s="347">
        <f t="shared" si="2539"/>
        <v>3141752.43</v>
      </c>
      <c r="J7598" s="351">
        <f t="shared" ref="J7598:J7661" si="2542">G7598</f>
        <v>0.05</v>
      </c>
      <c r="K7598" s="350">
        <f t="shared" si="2540"/>
        <v>14794.369999999999</v>
      </c>
      <c r="L7598" s="349">
        <f t="shared" si="2533"/>
        <v>1703.73</v>
      </c>
      <c r="M7598" s="19" t="s">
        <v>1554</v>
      </c>
      <c r="O7598" s="32" t="str">
        <f t="shared" si="2541"/>
        <v>G391</v>
      </c>
      <c r="P7598" s="318"/>
      <c r="T7598" s="19" t="s">
        <v>1260</v>
      </c>
    </row>
    <row r="7599" spans="1:20" outlineLevel="2" x14ac:dyDescent="0.25">
      <c r="A7599" s="345" t="s">
        <v>605</v>
      </c>
      <c r="B7599" s="345" t="str">
        <f t="shared" si="2538"/>
        <v>G3911 GEN Office Furn &amp; Eq, new-5</v>
      </c>
      <c r="C7599" s="345" t="s">
        <v>1245</v>
      </c>
      <c r="D7599" s="345"/>
      <c r="E7599" s="346">
        <v>43251</v>
      </c>
      <c r="F7599" s="347">
        <v>3141752.43</v>
      </c>
      <c r="G7599" s="351">
        <v>0.05</v>
      </c>
      <c r="H7599" s="349">
        <v>13090.64</v>
      </c>
      <c r="I7599" s="347">
        <f t="shared" si="2539"/>
        <v>3141752.43</v>
      </c>
      <c r="J7599" s="351">
        <f t="shared" si="2542"/>
        <v>0.05</v>
      </c>
      <c r="K7599" s="350">
        <f t="shared" si="2540"/>
        <v>14794.369999999999</v>
      </c>
      <c r="L7599" s="349">
        <f t="shared" si="2533"/>
        <v>1703.73</v>
      </c>
      <c r="M7599" s="19" t="s">
        <v>1554</v>
      </c>
      <c r="O7599" s="32" t="str">
        <f t="shared" si="2541"/>
        <v>G391</v>
      </c>
      <c r="P7599" s="318"/>
      <c r="T7599" s="19" t="s">
        <v>1260</v>
      </c>
    </row>
    <row r="7600" spans="1:20" outlineLevel="2" x14ac:dyDescent="0.25">
      <c r="A7600" s="345" t="s">
        <v>605</v>
      </c>
      <c r="B7600" s="345" t="str">
        <f t="shared" si="2538"/>
        <v>G3911 GEN Office Furn &amp; Eq, new-6</v>
      </c>
      <c r="C7600" s="345" t="s">
        <v>1245</v>
      </c>
      <c r="D7600" s="345"/>
      <c r="E7600" s="346">
        <v>43281</v>
      </c>
      <c r="F7600" s="347">
        <v>3141752.43</v>
      </c>
      <c r="G7600" s="351">
        <v>0.05</v>
      </c>
      <c r="H7600" s="349">
        <v>13090.64</v>
      </c>
      <c r="I7600" s="347">
        <f t="shared" si="2539"/>
        <v>3141752.43</v>
      </c>
      <c r="J7600" s="351">
        <f t="shared" si="2542"/>
        <v>0.05</v>
      </c>
      <c r="K7600" s="350">
        <f t="shared" si="2540"/>
        <v>14794.369999999999</v>
      </c>
      <c r="L7600" s="349">
        <f t="shared" si="2533"/>
        <v>1703.73</v>
      </c>
      <c r="M7600" s="19" t="s">
        <v>1554</v>
      </c>
      <c r="O7600" s="32" t="str">
        <f t="shared" si="2541"/>
        <v>G391</v>
      </c>
      <c r="P7600" s="318"/>
      <c r="T7600" s="19" t="s">
        <v>1260</v>
      </c>
    </row>
    <row r="7601" spans="1:20" outlineLevel="2" x14ac:dyDescent="0.25">
      <c r="A7601" s="345" t="s">
        <v>605</v>
      </c>
      <c r="B7601" s="345" t="str">
        <f t="shared" si="2538"/>
        <v>G3911 GEN Office Furn &amp; Eq, new-7</v>
      </c>
      <c r="C7601" s="345" t="s">
        <v>1245</v>
      </c>
      <c r="D7601" s="345"/>
      <c r="E7601" s="346">
        <v>43312</v>
      </c>
      <c r="F7601" s="347">
        <v>3141752.43</v>
      </c>
      <c r="G7601" s="351">
        <v>0.05</v>
      </c>
      <c r="H7601" s="349">
        <v>-404.09000000000015</v>
      </c>
      <c r="I7601" s="347">
        <f t="shared" si="2539"/>
        <v>3141752.43</v>
      </c>
      <c r="J7601" s="351">
        <f t="shared" si="2542"/>
        <v>0.05</v>
      </c>
      <c r="K7601" s="350">
        <f t="shared" si="2540"/>
        <v>14794.369999999999</v>
      </c>
      <c r="L7601" s="349">
        <f t="shared" si="2533"/>
        <v>15198.46</v>
      </c>
      <c r="M7601" s="19" t="s">
        <v>1554</v>
      </c>
      <c r="O7601" s="32" t="str">
        <f t="shared" si="2541"/>
        <v>G391</v>
      </c>
      <c r="P7601" s="318"/>
      <c r="T7601" s="19" t="s">
        <v>1260</v>
      </c>
    </row>
    <row r="7602" spans="1:20" outlineLevel="2" x14ac:dyDescent="0.25">
      <c r="A7602" s="345" t="s">
        <v>605</v>
      </c>
      <c r="B7602" s="345" t="str">
        <f t="shared" si="2538"/>
        <v>G3911 GEN Office Furn &amp; Eq, new-8</v>
      </c>
      <c r="C7602" s="345" t="s">
        <v>1245</v>
      </c>
      <c r="D7602" s="345"/>
      <c r="E7602" s="346">
        <v>43343</v>
      </c>
      <c r="F7602" s="347">
        <v>3141752.43</v>
      </c>
      <c r="G7602" s="351">
        <v>0.05</v>
      </c>
      <c r="H7602" s="349">
        <v>16498.099999999999</v>
      </c>
      <c r="I7602" s="347">
        <f t="shared" si="2539"/>
        <v>3141752.43</v>
      </c>
      <c r="J7602" s="351">
        <f t="shared" si="2542"/>
        <v>0.05</v>
      </c>
      <c r="K7602" s="350">
        <f t="shared" si="2540"/>
        <v>14794.369999999999</v>
      </c>
      <c r="L7602" s="349">
        <f t="shared" si="2533"/>
        <v>-1703.73</v>
      </c>
      <c r="M7602" s="19" t="s">
        <v>1554</v>
      </c>
      <c r="O7602" s="32" t="str">
        <f t="shared" si="2541"/>
        <v>G391</v>
      </c>
      <c r="P7602" s="318"/>
      <c r="T7602" s="19" t="s">
        <v>1260</v>
      </c>
    </row>
    <row r="7603" spans="1:20" outlineLevel="2" x14ac:dyDescent="0.25">
      <c r="A7603" s="345" t="s">
        <v>605</v>
      </c>
      <c r="B7603" s="345" t="str">
        <f t="shared" si="2538"/>
        <v>G3911 GEN Office Furn &amp; Eq, new-9</v>
      </c>
      <c r="C7603" s="345" t="s">
        <v>1245</v>
      </c>
      <c r="D7603" s="345"/>
      <c r="E7603" s="346">
        <v>43373</v>
      </c>
      <c r="F7603" s="347">
        <v>3141752.43</v>
      </c>
      <c r="G7603" s="351">
        <v>0.05</v>
      </c>
      <c r="H7603" s="349">
        <v>14794.369999999999</v>
      </c>
      <c r="I7603" s="347">
        <f t="shared" si="2539"/>
        <v>3141752.43</v>
      </c>
      <c r="J7603" s="351">
        <f t="shared" si="2542"/>
        <v>0.05</v>
      </c>
      <c r="K7603" s="350">
        <f t="shared" si="2540"/>
        <v>14794.369999999999</v>
      </c>
      <c r="L7603" s="349">
        <f t="shared" si="2533"/>
        <v>0</v>
      </c>
      <c r="M7603" s="19" t="s">
        <v>1554</v>
      </c>
      <c r="O7603" s="32" t="str">
        <f t="shared" si="2541"/>
        <v>G391</v>
      </c>
      <c r="P7603" s="318"/>
      <c r="T7603" s="19" t="s">
        <v>1260</v>
      </c>
    </row>
    <row r="7604" spans="1:20" outlineLevel="2" x14ac:dyDescent="0.25">
      <c r="A7604" s="345" t="s">
        <v>605</v>
      </c>
      <c r="B7604" s="345" t="str">
        <f t="shared" si="2538"/>
        <v>G3911 GEN Office Furn &amp; Eq, new-10</v>
      </c>
      <c r="C7604" s="345" t="s">
        <v>1245</v>
      </c>
      <c r="D7604" s="345"/>
      <c r="E7604" s="346">
        <v>43404</v>
      </c>
      <c r="F7604" s="347">
        <v>3141752.43</v>
      </c>
      <c r="G7604" s="351">
        <v>0.05</v>
      </c>
      <c r="H7604" s="349">
        <v>14794.369999999999</v>
      </c>
      <c r="I7604" s="347">
        <f t="shared" si="2539"/>
        <v>3141752.43</v>
      </c>
      <c r="J7604" s="351">
        <f t="shared" si="2542"/>
        <v>0.05</v>
      </c>
      <c r="K7604" s="350">
        <f t="shared" si="2540"/>
        <v>14794.369999999999</v>
      </c>
      <c r="L7604" s="349">
        <f t="shared" si="2533"/>
        <v>0</v>
      </c>
      <c r="M7604" s="19" t="s">
        <v>1554</v>
      </c>
      <c r="O7604" s="32" t="str">
        <f t="shared" si="2541"/>
        <v>G391</v>
      </c>
      <c r="P7604" s="318"/>
      <c r="T7604" s="19" t="s">
        <v>1260</v>
      </c>
    </row>
    <row r="7605" spans="1:20" outlineLevel="2" x14ac:dyDescent="0.25">
      <c r="A7605" s="345" t="s">
        <v>605</v>
      </c>
      <c r="B7605" s="345" t="str">
        <f t="shared" si="2538"/>
        <v>G3911 GEN Office Furn &amp; Eq, new-11</v>
      </c>
      <c r="C7605" s="345" t="s">
        <v>1245</v>
      </c>
      <c r="D7605" s="345"/>
      <c r="E7605" s="346">
        <v>43434</v>
      </c>
      <c r="F7605" s="347">
        <v>3141752.43</v>
      </c>
      <c r="G7605" s="351">
        <v>0.05</v>
      </c>
      <c r="H7605" s="349">
        <v>14794.369999999999</v>
      </c>
      <c r="I7605" s="347">
        <f t="shared" si="2539"/>
        <v>3141752.43</v>
      </c>
      <c r="J7605" s="351">
        <f t="shared" si="2542"/>
        <v>0.05</v>
      </c>
      <c r="K7605" s="350">
        <f t="shared" si="2540"/>
        <v>14794.369999999999</v>
      </c>
      <c r="L7605" s="349">
        <f t="shared" si="2533"/>
        <v>0</v>
      </c>
      <c r="M7605" s="19" t="s">
        <v>1554</v>
      </c>
      <c r="O7605" s="32" t="str">
        <f t="shared" si="2541"/>
        <v>G391</v>
      </c>
      <c r="P7605" s="318"/>
      <c r="T7605" s="19" t="s">
        <v>1260</v>
      </c>
    </row>
    <row r="7606" spans="1:20" outlineLevel="2" x14ac:dyDescent="0.25">
      <c r="A7606" s="345" t="s">
        <v>605</v>
      </c>
      <c r="B7606" s="345" t="str">
        <f t="shared" si="2538"/>
        <v>G3911 GEN Office Furn &amp; Eq, new-12</v>
      </c>
      <c r="C7606" s="345" t="s">
        <v>1245</v>
      </c>
      <c r="D7606" s="345"/>
      <c r="E7606" s="346">
        <v>43465</v>
      </c>
      <c r="F7606" s="347">
        <v>3141752.43</v>
      </c>
      <c r="G7606" s="351">
        <v>0.05</v>
      </c>
      <c r="H7606" s="349">
        <v>14794.369999999999</v>
      </c>
      <c r="I7606" s="347">
        <f t="shared" si="2539"/>
        <v>3141752.43</v>
      </c>
      <c r="J7606" s="351">
        <f t="shared" si="2542"/>
        <v>0.05</v>
      </c>
      <c r="K7606" s="350">
        <f t="shared" si="2540"/>
        <v>14794.369999999999</v>
      </c>
      <c r="L7606" s="349">
        <f t="shared" si="2533"/>
        <v>0</v>
      </c>
      <c r="M7606" s="19" t="s">
        <v>1554</v>
      </c>
      <c r="O7606" s="32" t="str">
        <f t="shared" si="2541"/>
        <v>G391</v>
      </c>
      <c r="P7606" s="318"/>
      <c r="T7606" s="19" t="s">
        <v>1260</v>
      </c>
    </row>
    <row r="7607" spans="1:20" s="19" customFormat="1" ht="15.75" outlineLevel="1" thickBot="1" x14ac:dyDescent="0.3">
      <c r="A7607" s="28" t="s">
        <v>1208</v>
      </c>
      <c r="C7607" s="20" t="s">
        <v>1244</v>
      </c>
      <c r="E7607" s="104" t="s">
        <v>1266</v>
      </c>
      <c r="F7607" s="29"/>
      <c r="G7607" s="30"/>
      <c r="H7607" s="41">
        <f>SUBTOTAL(9,H7595:H7606)</f>
        <v>153815.32999999999</v>
      </c>
      <c r="I7607" s="29"/>
      <c r="J7607" s="30">
        <f t="shared" si="2542"/>
        <v>0</v>
      </c>
      <c r="K7607" s="41">
        <f>SUBTOTAL(9,K7595:K7606)</f>
        <v>177532.43999999997</v>
      </c>
      <c r="L7607" s="41">
        <f t="shared" si="2533"/>
        <v>23717.11</v>
      </c>
      <c r="O7607" s="32" t="str">
        <f>LEFT(A7607,5)</f>
        <v>G3911</v>
      </c>
      <c r="P7607" s="318">
        <f>-L7607/2</f>
        <v>-11858.555</v>
      </c>
    </row>
    <row r="7608" spans="1:20" ht="15.75" outlineLevel="2" thickTop="1" x14ac:dyDescent="0.25">
      <c r="A7608" s="23" t="s">
        <v>606</v>
      </c>
      <c r="B7608" s="23" t="str">
        <f t="shared" ref="B7608:B7619" si="2543">CONCATENATE(A7608,"-",MONTH(E7608))</f>
        <v>G3911 GEN Office Furn &amp; Eq, old-1</v>
      </c>
      <c r="C7608" s="23" t="s">
        <v>1245</v>
      </c>
      <c r="D7608" s="23"/>
      <c r="E7608" s="45">
        <v>43131</v>
      </c>
      <c r="F7608" s="251">
        <v>1225091.3</v>
      </c>
      <c r="G7608" s="252" t="s">
        <v>4</v>
      </c>
      <c r="H7608" s="253">
        <v>20418.189999999999</v>
      </c>
      <c r="I7608" s="251"/>
      <c r="J7608" s="252" t="str">
        <f t="shared" si="2542"/>
        <v>End of Life</v>
      </c>
      <c r="K7608" s="260">
        <f t="shared" ref="K7608:K7619" si="2544">H7608</f>
        <v>20418.189999999999</v>
      </c>
      <c r="L7608" s="253">
        <f t="shared" si="2533"/>
        <v>0</v>
      </c>
      <c r="M7608" s="19" t="s">
        <v>4</v>
      </c>
      <c r="O7608" s="32" t="str">
        <f t="shared" ref="O7608:O7619" si="2545">LEFT(A7608,4)</f>
        <v>G391</v>
      </c>
      <c r="P7608" s="318"/>
      <c r="T7608" s="19" t="s">
        <v>4</v>
      </c>
    </row>
    <row r="7609" spans="1:20" outlineLevel="2" x14ac:dyDescent="0.25">
      <c r="A7609" s="23" t="s">
        <v>606</v>
      </c>
      <c r="B7609" s="23" t="str">
        <f t="shared" si="2543"/>
        <v>G3911 GEN Office Furn &amp; Eq, old-2</v>
      </c>
      <c r="C7609" s="23" t="s">
        <v>1245</v>
      </c>
      <c r="D7609" s="23"/>
      <c r="E7609" s="45">
        <v>43159</v>
      </c>
      <c r="F7609" s="251">
        <v>0</v>
      </c>
      <c r="G7609" s="252" t="s">
        <v>4</v>
      </c>
      <c r="H7609" s="253">
        <v>20418.189999999999</v>
      </c>
      <c r="I7609" s="251"/>
      <c r="J7609" s="252" t="str">
        <f t="shared" si="2542"/>
        <v>End of Life</v>
      </c>
      <c r="K7609" s="260">
        <f t="shared" si="2544"/>
        <v>20418.189999999999</v>
      </c>
      <c r="L7609" s="253">
        <f t="shared" si="2533"/>
        <v>0</v>
      </c>
      <c r="M7609" s="19" t="s">
        <v>4</v>
      </c>
      <c r="O7609" s="32" t="str">
        <f t="shared" si="2545"/>
        <v>G391</v>
      </c>
      <c r="P7609" s="318"/>
      <c r="T7609" s="19" t="s">
        <v>4</v>
      </c>
    </row>
    <row r="7610" spans="1:20" outlineLevel="2" x14ac:dyDescent="0.25">
      <c r="A7610" s="23" t="s">
        <v>606</v>
      </c>
      <c r="B7610" s="23" t="str">
        <f t="shared" si="2543"/>
        <v>G3911 GEN Office Furn &amp; Eq, old-3</v>
      </c>
      <c r="C7610" s="23" t="s">
        <v>1245</v>
      </c>
      <c r="D7610" s="23"/>
      <c r="E7610" s="45">
        <v>43190</v>
      </c>
      <c r="F7610" s="251">
        <v>1184254.92</v>
      </c>
      <c r="G7610" s="252" t="s">
        <v>4</v>
      </c>
      <c r="H7610" s="253">
        <v>20418.189999999999</v>
      </c>
      <c r="I7610" s="251"/>
      <c r="J7610" s="252" t="str">
        <f t="shared" si="2542"/>
        <v>End of Life</v>
      </c>
      <c r="K7610" s="260">
        <f t="shared" si="2544"/>
        <v>20418.189999999999</v>
      </c>
      <c r="L7610" s="253">
        <f t="shared" si="2533"/>
        <v>0</v>
      </c>
      <c r="M7610" s="19" t="s">
        <v>4</v>
      </c>
      <c r="O7610" s="32" t="str">
        <f t="shared" si="2545"/>
        <v>G391</v>
      </c>
      <c r="P7610" s="318"/>
      <c r="T7610" s="19" t="s">
        <v>4</v>
      </c>
    </row>
    <row r="7611" spans="1:20" outlineLevel="2" x14ac:dyDescent="0.25">
      <c r="A7611" s="23" t="s">
        <v>606</v>
      </c>
      <c r="B7611" s="23" t="str">
        <f t="shared" si="2543"/>
        <v>G3911 GEN Office Furn &amp; Eq, old-4</v>
      </c>
      <c r="C7611" s="23" t="s">
        <v>1245</v>
      </c>
      <c r="D7611" s="23"/>
      <c r="E7611" s="45">
        <v>43220</v>
      </c>
      <c r="F7611" s="251">
        <v>1163836.73</v>
      </c>
      <c r="G7611" s="252" t="s">
        <v>4</v>
      </c>
      <c r="H7611" s="253">
        <v>20418.189999999999</v>
      </c>
      <c r="I7611" s="251"/>
      <c r="J7611" s="252" t="str">
        <f t="shared" si="2542"/>
        <v>End of Life</v>
      </c>
      <c r="K7611" s="260">
        <f t="shared" si="2544"/>
        <v>20418.189999999999</v>
      </c>
      <c r="L7611" s="253">
        <f t="shared" si="2533"/>
        <v>0</v>
      </c>
      <c r="M7611" s="19" t="s">
        <v>4</v>
      </c>
      <c r="O7611" s="32" t="str">
        <f t="shared" si="2545"/>
        <v>G391</v>
      </c>
      <c r="P7611" s="318"/>
      <c r="T7611" s="19" t="s">
        <v>4</v>
      </c>
    </row>
    <row r="7612" spans="1:20" outlineLevel="2" x14ac:dyDescent="0.25">
      <c r="A7612" s="23" t="s">
        <v>606</v>
      </c>
      <c r="B7612" s="23" t="str">
        <f t="shared" si="2543"/>
        <v>G3911 GEN Office Furn &amp; Eq, old-5</v>
      </c>
      <c r="C7612" s="23" t="s">
        <v>1245</v>
      </c>
      <c r="D7612" s="23"/>
      <c r="E7612" s="45">
        <v>43251</v>
      </c>
      <c r="F7612" s="251">
        <v>1143418.54</v>
      </c>
      <c r="G7612" s="252" t="s">
        <v>4</v>
      </c>
      <c r="H7612" s="253">
        <v>20418.189999999999</v>
      </c>
      <c r="I7612" s="251"/>
      <c r="J7612" s="252" t="str">
        <f t="shared" si="2542"/>
        <v>End of Life</v>
      </c>
      <c r="K7612" s="260">
        <f t="shared" si="2544"/>
        <v>20418.189999999999</v>
      </c>
      <c r="L7612" s="253">
        <f t="shared" si="2533"/>
        <v>0</v>
      </c>
      <c r="M7612" s="19" t="s">
        <v>4</v>
      </c>
      <c r="O7612" s="32" t="str">
        <f t="shared" si="2545"/>
        <v>G391</v>
      </c>
      <c r="P7612" s="318"/>
      <c r="T7612" s="19" t="s">
        <v>4</v>
      </c>
    </row>
    <row r="7613" spans="1:20" outlineLevel="2" x14ac:dyDescent="0.25">
      <c r="A7613" s="23" t="s">
        <v>606</v>
      </c>
      <c r="B7613" s="23" t="str">
        <f t="shared" si="2543"/>
        <v>G3911 GEN Office Furn &amp; Eq, old-6</v>
      </c>
      <c r="C7613" s="23" t="s">
        <v>1245</v>
      </c>
      <c r="D7613" s="23"/>
      <c r="E7613" s="45">
        <v>43281</v>
      </c>
      <c r="F7613" s="251">
        <v>1123000.3500000001</v>
      </c>
      <c r="G7613" s="252" t="s">
        <v>4</v>
      </c>
      <c r="H7613" s="253">
        <v>20418.189999999999</v>
      </c>
      <c r="I7613" s="251"/>
      <c r="J7613" s="252" t="str">
        <f t="shared" si="2542"/>
        <v>End of Life</v>
      </c>
      <c r="K7613" s="260">
        <f t="shared" si="2544"/>
        <v>20418.189999999999</v>
      </c>
      <c r="L7613" s="253">
        <f t="shared" si="2533"/>
        <v>0</v>
      </c>
      <c r="M7613" s="19" t="s">
        <v>4</v>
      </c>
      <c r="O7613" s="32" t="str">
        <f t="shared" si="2545"/>
        <v>G391</v>
      </c>
      <c r="P7613" s="318"/>
      <c r="T7613" s="19" t="s">
        <v>4</v>
      </c>
    </row>
    <row r="7614" spans="1:20" outlineLevel="2" x14ac:dyDescent="0.25">
      <c r="A7614" s="23" t="s">
        <v>606</v>
      </c>
      <c r="B7614" s="23" t="str">
        <f t="shared" si="2543"/>
        <v>G3911 GEN Office Furn &amp; Eq, old-7</v>
      </c>
      <c r="C7614" s="23" t="s">
        <v>1245</v>
      </c>
      <c r="D7614" s="23"/>
      <c r="E7614" s="45">
        <v>43312</v>
      </c>
      <c r="F7614" s="251">
        <v>1102582.1599999999</v>
      </c>
      <c r="G7614" s="252" t="s">
        <v>4</v>
      </c>
      <c r="H7614" s="253">
        <v>20418.189999999999</v>
      </c>
      <c r="I7614" s="251"/>
      <c r="J7614" s="252" t="str">
        <f t="shared" si="2542"/>
        <v>End of Life</v>
      </c>
      <c r="K7614" s="260">
        <f t="shared" si="2544"/>
        <v>20418.189999999999</v>
      </c>
      <c r="L7614" s="253">
        <f t="shared" si="2533"/>
        <v>0</v>
      </c>
      <c r="M7614" s="19" t="s">
        <v>4</v>
      </c>
      <c r="O7614" s="32" t="str">
        <f t="shared" si="2545"/>
        <v>G391</v>
      </c>
      <c r="P7614" s="318"/>
      <c r="T7614" s="19" t="s">
        <v>4</v>
      </c>
    </row>
    <row r="7615" spans="1:20" outlineLevel="2" x14ac:dyDescent="0.25">
      <c r="A7615" s="23" t="s">
        <v>606</v>
      </c>
      <c r="B7615" s="23" t="str">
        <f t="shared" si="2543"/>
        <v>G3911 GEN Office Furn &amp; Eq, old-8</v>
      </c>
      <c r="C7615" s="23" t="s">
        <v>1245</v>
      </c>
      <c r="D7615" s="23"/>
      <c r="E7615" s="45">
        <v>43343</v>
      </c>
      <c r="F7615" s="251">
        <v>1082163.97</v>
      </c>
      <c r="G7615" s="252" t="s">
        <v>4</v>
      </c>
      <c r="H7615" s="253">
        <v>20418.189999999999</v>
      </c>
      <c r="I7615" s="251"/>
      <c r="J7615" s="252" t="str">
        <f t="shared" si="2542"/>
        <v>End of Life</v>
      </c>
      <c r="K7615" s="260">
        <f t="shared" si="2544"/>
        <v>20418.189999999999</v>
      </c>
      <c r="L7615" s="253">
        <f t="shared" si="2533"/>
        <v>0</v>
      </c>
      <c r="M7615" s="19" t="s">
        <v>4</v>
      </c>
      <c r="O7615" s="32" t="str">
        <f t="shared" si="2545"/>
        <v>G391</v>
      </c>
      <c r="P7615" s="318"/>
      <c r="T7615" s="19" t="s">
        <v>4</v>
      </c>
    </row>
    <row r="7616" spans="1:20" outlineLevel="2" x14ac:dyDescent="0.25">
      <c r="A7616" s="23" t="s">
        <v>606</v>
      </c>
      <c r="B7616" s="23" t="str">
        <f t="shared" si="2543"/>
        <v>G3911 GEN Office Furn &amp; Eq, old-9</v>
      </c>
      <c r="C7616" s="23" t="s">
        <v>1245</v>
      </c>
      <c r="D7616" s="23"/>
      <c r="E7616" s="45">
        <v>43373</v>
      </c>
      <c r="F7616" s="251">
        <v>1061745.78</v>
      </c>
      <c r="G7616" s="252" t="s">
        <v>4</v>
      </c>
      <c r="H7616" s="253">
        <v>20418.189999999999</v>
      </c>
      <c r="I7616" s="251"/>
      <c r="J7616" s="252" t="str">
        <f t="shared" si="2542"/>
        <v>End of Life</v>
      </c>
      <c r="K7616" s="260">
        <f t="shared" si="2544"/>
        <v>20418.189999999999</v>
      </c>
      <c r="L7616" s="253">
        <f t="shared" si="2533"/>
        <v>0</v>
      </c>
      <c r="M7616" s="19" t="s">
        <v>4</v>
      </c>
      <c r="O7616" s="32" t="str">
        <f t="shared" si="2545"/>
        <v>G391</v>
      </c>
      <c r="P7616" s="318"/>
      <c r="T7616" s="19" t="s">
        <v>4</v>
      </c>
    </row>
    <row r="7617" spans="1:20" outlineLevel="2" x14ac:dyDescent="0.25">
      <c r="A7617" s="23" t="s">
        <v>606</v>
      </c>
      <c r="B7617" s="23" t="str">
        <f t="shared" si="2543"/>
        <v>G3911 GEN Office Furn &amp; Eq, old-10</v>
      </c>
      <c r="C7617" s="23" t="s">
        <v>1245</v>
      </c>
      <c r="D7617" s="23"/>
      <c r="E7617" s="45">
        <v>43404</v>
      </c>
      <c r="F7617" s="251">
        <v>1041327.59</v>
      </c>
      <c r="G7617" s="252" t="s">
        <v>4</v>
      </c>
      <c r="H7617" s="253">
        <v>20418.189999999999</v>
      </c>
      <c r="I7617" s="251"/>
      <c r="J7617" s="252" t="str">
        <f t="shared" si="2542"/>
        <v>End of Life</v>
      </c>
      <c r="K7617" s="260">
        <f t="shared" si="2544"/>
        <v>20418.189999999999</v>
      </c>
      <c r="L7617" s="253">
        <f t="shared" si="2533"/>
        <v>0</v>
      </c>
      <c r="M7617" s="19" t="s">
        <v>4</v>
      </c>
      <c r="O7617" s="32" t="str">
        <f t="shared" si="2545"/>
        <v>G391</v>
      </c>
      <c r="P7617" s="318"/>
      <c r="T7617" s="19" t="s">
        <v>4</v>
      </c>
    </row>
    <row r="7618" spans="1:20" outlineLevel="2" x14ac:dyDescent="0.25">
      <c r="A7618" s="23" t="s">
        <v>606</v>
      </c>
      <c r="B7618" s="23" t="str">
        <f t="shared" si="2543"/>
        <v>G3911 GEN Office Furn &amp; Eq, old-11</v>
      </c>
      <c r="C7618" s="23" t="s">
        <v>1245</v>
      </c>
      <c r="D7618" s="23"/>
      <c r="E7618" s="45">
        <v>43434</v>
      </c>
      <c r="F7618" s="251">
        <v>1020909.4</v>
      </c>
      <c r="G7618" s="252" t="s">
        <v>4</v>
      </c>
      <c r="H7618" s="253">
        <v>20418.189999999999</v>
      </c>
      <c r="I7618" s="251"/>
      <c r="J7618" s="252" t="str">
        <f t="shared" si="2542"/>
        <v>End of Life</v>
      </c>
      <c r="K7618" s="260">
        <f t="shared" si="2544"/>
        <v>20418.189999999999</v>
      </c>
      <c r="L7618" s="253">
        <f t="shared" si="2533"/>
        <v>0</v>
      </c>
      <c r="M7618" s="19" t="s">
        <v>4</v>
      </c>
      <c r="O7618" s="32" t="str">
        <f t="shared" si="2545"/>
        <v>G391</v>
      </c>
      <c r="P7618" s="318"/>
      <c r="T7618" s="19" t="s">
        <v>4</v>
      </c>
    </row>
    <row r="7619" spans="1:20" outlineLevel="2" x14ac:dyDescent="0.25">
      <c r="A7619" s="23" t="s">
        <v>606</v>
      </c>
      <c r="B7619" s="23" t="str">
        <f t="shared" si="2543"/>
        <v>G3911 GEN Office Furn &amp; Eq, old-12</v>
      </c>
      <c r="C7619" s="23" t="s">
        <v>1245</v>
      </c>
      <c r="D7619" s="23"/>
      <c r="E7619" s="45">
        <v>43465</v>
      </c>
      <c r="F7619" s="251">
        <v>1000491.21</v>
      </c>
      <c r="G7619" s="252" t="s">
        <v>4</v>
      </c>
      <c r="H7619" s="253">
        <v>20418.189999999999</v>
      </c>
      <c r="I7619" s="251"/>
      <c r="J7619" s="252" t="str">
        <f t="shared" si="2542"/>
        <v>End of Life</v>
      </c>
      <c r="K7619" s="260">
        <f t="shared" si="2544"/>
        <v>20418.189999999999</v>
      </c>
      <c r="L7619" s="253">
        <f t="shared" si="2533"/>
        <v>0</v>
      </c>
      <c r="M7619" s="19" t="s">
        <v>4</v>
      </c>
      <c r="O7619" s="32" t="str">
        <f t="shared" si="2545"/>
        <v>G391</v>
      </c>
      <c r="P7619" s="318"/>
      <c r="T7619" s="19" t="s">
        <v>4</v>
      </c>
    </row>
    <row r="7620" spans="1:20" s="19" customFormat="1" ht="15.75" outlineLevel="1" thickBot="1" x14ac:dyDescent="0.3">
      <c r="A7620" s="44" t="s">
        <v>1209</v>
      </c>
      <c r="B7620" s="32"/>
      <c r="C7620" s="40" t="s">
        <v>1244</v>
      </c>
      <c r="D7620" s="32"/>
      <c r="E7620" s="104" t="s">
        <v>1266</v>
      </c>
      <c r="F7620" s="34"/>
      <c r="G7620" s="32"/>
      <c r="H7620" s="41">
        <f>SUBTOTAL(9,H7608:H7619)</f>
        <v>245018.28</v>
      </c>
      <c r="I7620" s="34"/>
      <c r="J7620" s="32">
        <f t="shared" si="2542"/>
        <v>0</v>
      </c>
      <c r="K7620" s="41">
        <f>SUBTOTAL(9,K7608:K7619)</f>
        <v>245018.28</v>
      </c>
      <c r="L7620" s="41">
        <f t="shared" si="2533"/>
        <v>0</v>
      </c>
      <c r="O7620" s="32" t="str">
        <f>LEFT(A7620,5)</f>
        <v>G3911</v>
      </c>
      <c r="P7620" s="318">
        <f>-L7620/2</f>
        <v>0</v>
      </c>
    </row>
    <row r="7621" spans="1:20" ht="15.75" outlineLevel="2" thickTop="1" x14ac:dyDescent="0.25">
      <c r="A7621" t="s">
        <v>607</v>
      </c>
      <c r="B7621" t="str">
        <f t="shared" ref="B7621:B7632" si="2546">CONCATENATE(A7621,"-",MONTH(E7621))</f>
        <v>G3912 GEN Computer Eq, new-1</v>
      </c>
      <c r="C7621" s="32" t="s">
        <v>1245</v>
      </c>
      <c r="E7621" s="27">
        <v>43131</v>
      </c>
      <c r="F7621" s="249">
        <v>777538.65</v>
      </c>
      <c r="G7621" s="67">
        <v>0.2</v>
      </c>
      <c r="H7621" s="250">
        <v>12958.98</v>
      </c>
      <c r="I7621" s="249">
        <f t="shared" ref="I7621:I7632" si="2547">VLOOKUP(CONCATENATE(A7621,"-12"),$B$6:$F$7816,5,FALSE)</f>
        <v>836459.44</v>
      </c>
      <c r="J7621" s="67">
        <f t="shared" si="2542"/>
        <v>0.2</v>
      </c>
      <c r="K7621" s="259">
        <f t="shared" ref="K7621:K7632" si="2548">I7621*J7621/12</f>
        <v>13940.990666666667</v>
      </c>
      <c r="L7621" s="250">
        <f t="shared" si="2533"/>
        <v>982.01</v>
      </c>
      <c r="M7621" s="19" t="s">
        <v>1260</v>
      </c>
      <c r="O7621" s="32" t="str">
        <f t="shared" ref="O7621:O7632" si="2549">LEFT(A7621,4)</f>
        <v>G391</v>
      </c>
      <c r="P7621" s="318"/>
      <c r="T7621" s="19" t="s">
        <v>1260</v>
      </c>
    </row>
    <row r="7622" spans="1:20" outlineLevel="2" x14ac:dyDescent="0.25">
      <c r="A7622" t="s">
        <v>607</v>
      </c>
      <c r="B7622" t="str">
        <f t="shared" si="2546"/>
        <v>G3912 GEN Computer Eq, new-2</v>
      </c>
      <c r="C7622" s="32" t="s">
        <v>1245</v>
      </c>
      <c r="E7622" s="27">
        <v>43159</v>
      </c>
      <c r="F7622" s="249">
        <v>784007.12</v>
      </c>
      <c r="G7622" s="67">
        <v>0.2</v>
      </c>
      <c r="H7622" s="250">
        <v>13066.79</v>
      </c>
      <c r="I7622" s="249">
        <f t="shared" si="2547"/>
        <v>836459.44</v>
      </c>
      <c r="J7622" s="67">
        <f t="shared" si="2542"/>
        <v>0.2</v>
      </c>
      <c r="K7622" s="259">
        <f t="shared" si="2548"/>
        <v>13940.990666666667</v>
      </c>
      <c r="L7622" s="250">
        <f t="shared" si="2533"/>
        <v>874.2</v>
      </c>
      <c r="M7622" s="19" t="s">
        <v>1260</v>
      </c>
      <c r="O7622" s="32" t="str">
        <f t="shared" si="2549"/>
        <v>G391</v>
      </c>
      <c r="P7622" s="318"/>
      <c r="T7622" s="19" t="s">
        <v>1260</v>
      </c>
    </row>
    <row r="7623" spans="1:20" outlineLevel="2" x14ac:dyDescent="0.25">
      <c r="A7623" t="s">
        <v>607</v>
      </c>
      <c r="B7623" t="str">
        <f t="shared" si="2546"/>
        <v>G3912 GEN Computer Eq, new-3</v>
      </c>
      <c r="C7623" s="32" t="s">
        <v>1245</v>
      </c>
      <c r="E7623" s="27">
        <v>43190</v>
      </c>
      <c r="F7623" s="249">
        <v>784848.37</v>
      </c>
      <c r="G7623" s="67">
        <v>0.2</v>
      </c>
      <c r="H7623" s="250">
        <v>13080.81</v>
      </c>
      <c r="I7623" s="249">
        <f t="shared" si="2547"/>
        <v>836459.44</v>
      </c>
      <c r="J7623" s="67">
        <f t="shared" si="2542"/>
        <v>0.2</v>
      </c>
      <c r="K7623" s="259">
        <f t="shared" si="2548"/>
        <v>13940.990666666667</v>
      </c>
      <c r="L7623" s="250">
        <f t="shared" si="2533"/>
        <v>860.18</v>
      </c>
      <c r="M7623" s="19" t="s">
        <v>1260</v>
      </c>
      <c r="O7623" s="32" t="str">
        <f t="shared" si="2549"/>
        <v>G391</v>
      </c>
      <c r="P7623" s="318"/>
      <c r="T7623" s="19" t="s">
        <v>1260</v>
      </c>
    </row>
    <row r="7624" spans="1:20" outlineLevel="2" x14ac:dyDescent="0.25">
      <c r="A7624" t="s">
        <v>607</v>
      </c>
      <c r="B7624" t="str">
        <f t="shared" si="2546"/>
        <v>G3912 GEN Computer Eq, new-4</v>
      </c>
      <c r="C7624" s="32" t="s">
        <v>1245</v>
      </c>
      <c r="E7624" s="27">
        <v>43220</v>
      </c>
      <c r="F7624" s="249">
        <v>784848.37</v>
      </c>
      <c r="G7624" s="67">
        <v>0.2</v>
      </c>
      <c r="H7624" s="250">
        <v>13080.81</v>
      </c>
      <c r="I7624" s="249">
        <f t="shared" si="2547"/>
        <v>836459.44</v>
      </c>
      <c r="J7624" s="67">
        <f t="shared" si="2542"/>
        <v>0.2</v>
      </c>
      <c r="K7624" s="259">
        <f t="shared" si="2548"/>
        <v>13940.990666666667</v>
      </c>
      <c r="L7624" s="250">
        <f t="shared" si="2533"/>
        <v>860.18</v>
      </c>
      <c r="M7624" s="19" t="s">
        <v>1260</v>
      </c>
      <c r="O7624" s="32" t="str">
        <f t="shared" si="2549"/>
        <v>G391</v>
      </c>
      <c r="P7624" s="318"/>
      <c r="T7624" s="19" t="s">
        <v>1260</v>
      </c>
    </row>
    <row r="7625" spans="1:20" outlineLevel="2" x14ac:dyDescent="0.25">
      <c r="A7625" t="s">
        <v>607</v>
      </c>
      <c r="B7625" t="str">
        <f t="shared" si="2546"/>
        <v>G3912 GEN Computer Eq, new-5</v>
      </c>
      <c r="C7625" s="32" t="s">
        <v>1245</v>
      </c>
      <c r="E7625" s="27">
        <v>43251</v>
      </c>
      <c r="F7625" s="249">
        <v>784482.9</v>
      </c>
      <c r="G7625" s="67">
        <v>0.2</v>
      </c>
      <c r="H7625" s="250">
        <v>13074.72</v>
      </c>
      <c r="I7625" s="249">
        <f t="shared" si="2547"/>
        <v>836459.44</v>
      </c>
      <c r="J7625" s="67">
        <f t="shared" si="2542"/>
        <v>0.2</v>
      </c>
      <c r="K7625" s="259">
        <f t="shared" si="2548"/>
        <v>13940.990666666667</v>
      </c>
      <c r="L7625" s="250">
        <f t="shared" si="2533"/>
        <v>866.27</v>
      </c>
      <c r="M7625" s="19" t="s">
        <v>1260</v>
      </c>
      <c r="O7625" s="32" t="str">
        <f t="shared" si="2549"/>
        <v>G391</v>
      </c>
      <c r="P7625" s="318"/>
      <c r="T7625" s="19" t="s">
        <v>1260</v>
      </c>
    </row>
    <row r="7626" spans="1:20" outlineLevel="2" x14ac:dyDescent="0.25">
      <c r="A7626" t="s">
        <v>607</v>
      </c>
      <c r="B7626" t="str">
        <f t="shared" si="2546"/>
        <v>G3912 GEN Computer Eq, new-6</v>
      </c>
      <c r="C7626" s="32" t="s">
        <v>1245</v>
      </c>
      <c r="E7626" s="27">
        <v>43281</v>
      </c>
      <c r="F7626" s="249">
        <v>784482.9</v>
      </c>
      <c r="G7626" s="67">
        <v>0.2</v>
      </c>
      <c r="H7626" s="250">
        <v>13074.72</v>
      </c>
      <c r="I7626" s="249">
        <f t="shared" si="2547"/>
        <v>836459.44</v>
      </c>
      <c r="J7626" s="67">
        <f t="shared" si="2542"/>
        <v>0.2</v>
      </c>
      <c r="K7626" s="259">
        <f t="shared" si="2548"/>
        <v>13940.990666666667</v>
      </c>
      <c r="L7626" s="250">
        <f t="shared" si="2533"/>
        <v>866.27</v>
      </c>
      <c r="M7626" s="19" t="s">
        <v>1260</v>
      </c>
      <c r="O7626" s="32" t="str">
        <f t="shared" si="2549"/>
        <v>G391</v>
      </c>
      <c r="P7626" s="318"/>
      <c r="T7626" s="19" t="s">
        <v>1260</v>
      </c>
    </row>
    <row r="7627" spans="1:20" outlineLevel="2" x14ac:dyDescent="0.25">
      <c r="A7627" t="s">
        <v>607</v>
      </c>
      <c r="B7627" t="str">
        <f t="shared" si="2546"/>
        <v>G3912 GEN Computer Eq, new-7</v>
      </c>
      <c r="C7627" s="32" t="s">
        <v>1245</v>
      </c>
      <c r="E7627" s="27">
        <v>43312</v>
      </c>
      <c r="F7627" s="249">
        <v>784482.9</v>
      </c>
      <c r="G7627" s="67">
        <v>0.2</v>
      </c>
      <c r="H7627" s="250">
        <v>13074.72</v>
      </c>
      <c r="I7627" s="249">
        <f t="shared" si="2547"/>
        <v>836459.44</v>
      </c>
      <c r="J7627" s="67">
        <f t="shared" si="2542"/>
        <v>0.2</v>
      </c>
      <c r="K7627" s="259">
        <f t="shared" si="2548"/>
        <v>13940.990666666667</v>
      </c>
      <c r="L7627" s="250">
        <f t="shared" si="2533"/>
        <v>866.27</v>
      </c>
      <c r="M7627" s="19" t="s">
        <v>1260</v>
      </c>
      <c r="O7627" s="32" t="str">
        <f t="shared" si="2549"/>
        <v>G391</v>
      </c>
      <c r="P7627" s="318"/>
      <c r="T7627" s="19" t="s">
        <v>1260</v>
      </c>
    </row>
    <row r="7628" spans="1:20" outlineLevel="2" x14ac:dyDescent="0.25">
      <c r="A7628" t="s">
        <v>607</v>
      </c>
      <c r="B7628" t="str">
        <f t="shared" si="2546"/>
        <v>G3912 GEN Computer Eq, new-8</v>
      </c>
      <c r="C7628" s="32" t="s">
        <v>1245</v>
      </c>
      <c r="E7628" s="27">
        <v>43343</v>
      </c>
      <c r="F7628" s="249">
        <v>784482.9</v>
      </c>
      <c r="G7628" s="67">
        <v>0.2</v>
      </c>
      <c r="H7628" s="250">
        <v>13074.72</v>
      </c>
      <c r="I7628" s="249">
        <f t="shared" si="2547"/>
        <v>836459.44</v>
      </c>
      <c r="J7628" s="67">
        <f t="shared" si="2542"/>
        <v>0.2</v>
      </c>
      <c r="K7628" s="259">
        <f t="shared" si="2548"/>
        <v>13940.990666666667</v>
      </c>
      <c r="L7628" s="250">
        <f t="shared" si="2533"/>
        <v>866.27</v>
      </c>
      <c r="M7628" s="19" t="s">
        <v>1260</v>
      </c>
      <c r="O7628" s="32" t="str">
        <f t="shared" si="2549"/>
        <v>G391</v>
      </c>
      <c r="P7628" s="318"/>
      <c r="T7628" s="19" t="s">
        <v>1260</v>
      </c>
    </row>
    <row r="7629" spans="1:20" outlineLevel="2" x14ac:dyDescent="0.25">
      <c r="A7629" t="s">
        <v>607</v>
      </c>
      <c r="B7629" t="str">
        <f t="shared" si="2546"/>
        <v>G3912 GEN Computer Eq, new-9</v>
      </c>
      <c r="C7629" s="32" t="s">
        <v>1245</v>
      </c>
      <c r="E7629" s="27">
        <v>43373</v>
      </c>
      <c r="F7629" s="249">
        <v>784482.9</v>
      </c>
      <c r="G7629" s="67">
        <v>0.2</v>
      </c>
      <c r="H7629" s="250">
        <v>13074.72</v>
      </c>
      <c r="I7629" s="249">
        <f t="shared" si="2547"/>
        <v>836459.44</v>
      </c>
      <c r="J7629" s="67">
        <f t="shared" si="2542"/>
        <v>0.2</v>
      </c>
      <c r="K7629" s="259">
        <f t="shared" si="2548"/>
        <v>13940.990666666667</v>
      </c>
      <c r="L7629" s="250">
        <f t="shared" si="2533"/>
        <v>866.27</v>
      </c>
      <c r="M7629" s="19" t="s">
        <v>1260</v>
      </c>
      <c r="O7629" s="32" t="str">
        <f t="shared" si="2549"/>
        <v>G391</v>
      </c>
      <c r="P7629" s="318"/>
      <c r="T7629" s="19" t="s">
        <v>1260</v>
      </c>
    </row>
    <row r="7630" spans="1:20" outlineLevel="2" x14ac:dyDescent="0.25">
      <c r="A7630" t="s">
        <v>607</v>
      </c>
      <c r="B7630" t="str">
        <f t="shared" si="2546"/>
        <v>G3912 GEN Computer Eq, new-10</v>
      </c>
      <c r="C7630" s="32" t="s">
        <v>1245</v>
      </c>
      <c r="E7630" s="27">
        <v>43404</v>
      </c>
      <c r="F7630" s="249">
        <v>809651.9</v>
      </c>
      <c r="G7630" s="67">
        <v>0.2</v>
      </c>
      <c r="H7630" s="250">
        <v>13494.2</v>
      </c>
      <c r="I7630" s="249">
        <f t="shared" si="2547"/>
        <v>836459.44</v>
      </c>
      <c r="J7630" s="67">
        <f t="shared" si="2542"/>
        <v>0.2</v>
      </c>
      <c r="K7630" s="259">
        <f t="shared" si="2548"/>
        <v>13940.990666666667</v>
      </c>
      <c r="L7630" s="250">
        <f t="shared" si="2533"/>
        <v>446.79</v>
      </c>
      <c r="M7630" s="19" t="s">
        <v>1260</v>
      </c>
      <c r="O7630" s="32" t="str">
        <f t="shared" si="2549"/>
        <v>G391</v>
      </c>
      <c r="P7630" s="318"/>
      <c r="T7630" s="19" t="s">
        <v>1260</v>
      </c>
    </row>
    <row r="7631" spans="1:20" outlineLevel="2" x14ac:dyDescent="0.25">
      <c r="A7631" t="s">
        <v>607</v>
      </c>
      <c r="B7631" t="str">
        <f t="shared" si="2546"/>
        <v>G3912 GEN Computer Eq, new-11</v>
      </c>
      <c r="C7631" s="32" t="s">
        <v>1245</v>
      </c>
      <c r="E7631" s="27">
        <v>43434</v>
      </c>
      <c r="F7631" s="249">
        <v>834820.89</v>
      </c>
      <c r="G7631" s="67">
        <v>0.2</v>
      </c>
      <c r="H7631" s="250">
        <v>13913.68</v>
      </c>
      <c r="I7631" s="249">
        <f t="shared" si="2547"/>
        <v>836459.44</v>
      </c>
      <c r="J7631" s="67">
        <f t="shared" si="2542"/>
        <v>0.2</v>
      </c>
      <c r="K7631" s="259">
        <f t="shared" si="2548"/>
        <v>13940.990666666667</v>
      </c>
      <c r="L7631" s="250">
        <f t="shared" si="2533"/>
        <v>27.31</v>
      </c>
      <c r="M7631" s="19" t="s">
        <v>1260</v>
      </c>
      <c r="O7631" s="32" t="str">
        <f t="shared" si="2549"/>
        <v>G391</v>
      </c>
      <c r="P7631" s="318"/>
      <c r="T7631" s="19" t="s">
        <v>1260</v>
      </c>
    </row>
    <row r="7632" spans="1:20" outlineLevel="2" x14ac:dyDescent="0.25">
      <c r="A7632" t="s">
        <v>607</v>
      </c>
      <c r="B7632" t="str">
        <f t="shared" si="2546"/>
        <v>G3912 GEN Computer Eq, new-12</v>
      </c>
      <c r="C7632" s="32" t="s">
        <v>1245</v>
      </c>
      <c r="E7632" s="27">
        <v>43465</v>
      </c>
      <c r="F7632" s="249">
        <v>836459.44</v>
      </c>
      <c r="G7632" s="67">
        <v>0.2</v>
      </c>
      <c r="H7632" s="250">
        <v>13940.99</v>
      </c>
      <c r="I7632" s="249">
        <f t="shared" si="2547"/>
        <v>836459.44</v>
      </c>
      <c r="J7632" s="67">
        <f t="shared" si="2542"/>
        <v>0.2</v>
      </c>
      <c r="K7632" s="259">
        <f t="shared" si="2548"/>
        <v>13940.990666666667</v>
      </c>
      <c r="L7632" s="250">
        <f t="shared" si="2533"/>
        <v>0</v>
      </c>
      <c r="M7632" s="19" t="s">
        <v>1260</v>
      </c>
      <c r="O7632" s="32" t="str">
        <f t="shared" si="2549"/>
        <v>G391</v>
      </c>
      <c r="P7632" s="318"/>
      <c r="T7632" s="19" t="s">
        <v>1260</v>
      </c>
    </row>
    <row r="7633" spans="1:20" s="19" customFormat="1" ht="15.75" outlineLevel="1" thickBot="1" x14ac:dyDescent="0.3">
      <c r="A7633" s="28" t="s">
        <v>1210</v>
      </c>
      <c r="C7633" s="20" t="s">
        <v>1244</v>
      </c>
      <c r="E7633" s="104" t="s">
        <v>1266</v>
      </c>
      <c r="F7633" s="29"/>
      <c r="G7633" s="30"/>
      <c r="H7633" s="41">
        <f>SUBTOTAL(9,H7621:H7632)</f>
        <v>158909.85999999999</v>
      </c>
      <c r="I7633" s="29"/>
      <c r="J7633" s="30">
        <f t="shared" si="2542"/>
        <v>0</v>
      </c>
      <c r="K7633" s="41">
        <f>SUBTOTAL(9,K7621:K7632)</f>
        <v>167291.88800000004</v>
      </c>
      <c r="L7633" s="41">
        <f t="shared" si="2533"/>
        <v>8382.0300000000007</v>
      </c>
      <c r="O7633" s="32" t="str">
        <f>LEFT(A7633,5)</f>
        <v>G3912</v>
      </c>
      <c r="P7633" s="318">
        <f>-L7633/2</f>
        <v>-4191.0150000000003</v>
      </c>
    </row>
    <row r="7634" spans="1:20" ht="15.75" outlineLevel="2" thickTop="1" x14ac:dyDescent="0.25">
      <c r="A7634" t="s">
        <v>608</v>
      </c>
      <c r="B7634" t="str">
        <f t="shared" ref="B7634:B7645" si="2550">CONCATENATE(A7634,"-",MONTH(E7634))</f>
        <v>G392 GEN Trans Equip, new-1</v>
      </c>
      <c r="C7634" s="32" t="s">
        <v>1245</v>
      </c>
      <c r="E7634" s="27">
        <v>43131</v>
      </c>
      <c r="F7634" s="249">
        <v>6040410.2999999998</v>
      </c>
      <c r="G7634" s="67">
        <v>4.53E-2</v>
      </c>
      <c r="H7634" s="250">
        <v>22802.55</v>
      </c>
      <c r="I7634" s="249">
        <f t="shared" ref="I7634:I7645" si="2551">VLOOKUP(CONCATENATE(A7634,"-12"),$B$6:$F$7816,5,FALSE)</f>
        <v>6131266.1200000001</v>
      </c>
      <c r="J7634" s="67">
        <f t="shared" si="2542"/>
        <v>4.53E-2</v>
      </c>
      <c r="K7634" s="259">
        <f t="shared" ref="K7634:K7645" si="2552">I7634*J7634/12</f>
        <v>23145.529603000003</v>
      </c>
      <c r="L7634" s="250">
        <f t="shared" si="2533"/>
        <v>342.98</v>
      </c>
      <c r="M7634" s="19" t="s">
        <v>1260</v>
      </c>
      <c r="O7634" s="32" t="str">
        <f t="shared" ref="O7634:O7645" si="2553">LEFT(A7634,4)</f>
        <v>G392</v>
      </c>
      <c r="P7634" s="318"/>
      <c r="T7634" s="19" t="s">
        <v>1260</v>
      </c>
    </row>
    <row r="7635" spans="1:20" outlineLevel="2" x14ac:dyDescent="0.25">
      <c r="A7635" t="s">
        <v>608</v>
      </c>
      <c r="B7635" t="str">
        <f t="shared" si="2550"/>
        <v>G392 GEN Trans Equip, new-2</v>
      </c>
      <c r="C7635" s="32" t="s">
        <v>1245</v>
      </c>
      <c r="E7635" s="27">
        <v>43159</v>
      </c>
      <c r="F7635" s="249">
        <v>6040410.2999999998</v>
      </c>
      <c r="G7635" s="67">
        <v>4.53E-2</v>
      </c>
      <c r="H7635" s="250">
        <v>22802.55</v>
      </c>
      <c r="I7635" s="249">
        <f t="shared" si="2551"/>
        <v>6131266.1200000001</v>
      </c>
      <c r="J7635" s="67">
        <f t="shared" si="2542"/>
        <v>4.53E-2</v>
      </c>
      <c r="K7635" s="259">
        <f t="shared" si="2552"/>
        <v>23145.529603000003</v>
      </c>
      <c r="L7635" s="250">
        <f t="shared" si="2533"/>
        <v>342.98</v>
      </c>
      <c r="M7635" s="19" t="s">
        <v>1260</v>
      </c>
      <c r="O7635" s="32" t="str">
        <f t="shared" si="2553"/>
        <v>G392</v>
      </c>
      <c r="P7635" s="318"/>
      <c r="T7635" s="19" t="s">
        <v>1260</v>
      </c>
    </row>
    <row r="7636" spans="1:20" outlineLevel="2" x14ac:dyDescent="0.25">
      <c r="A7636" t="s">
        <v>608</v>
      </c>
      <c r="B7636" t="str">
        <f t="shared" si="2550"/>
        <v>G392 GEN Trans Equip, new-3</v>
      </c>
      <c r="C7636" s="32" t="s">
        <v>1245</v>
      </c>
      <c r="E7636" s="27">
        <v>43190</v>
      </c>
      <c r="F7636" s="249">
        <v>6040410.2999999998</v>
      </c>
      <c r="G7636" s="67">
        <v>4.53E-2</v>
      </c>
      <c r="H7636" s="250">
        <v>22802.55</v>
      </c>
      <c r="I7636" s="249">
        <f t="shared" si="2551"/>
        <v>6131266.1200000001</v>
      </c>
      <c r="J7636" s="67">
        <f t="shared" si="2542"/>
        <v>4.53E-2</v>
      </c>
      <c r="K7636" s="259">
        <f t="shared" si="2552"/>
        <v>23145.529603000003</v>
      </c>
      <c r="L7636" s="250">
        <f t="shared" ref="L7636:L7699" si="2554">ROUND(K7636-H7636,2)</f>
        <v>342.98</v>
      </c>
      <c r="M7636" s="19" t="s">
        <v>1260</v>
      </c>
      <c r="O7636" s="32" t="str">
        <f t="shared" si="2553"/>
        <v>G392</v>
      </c>
      <c r="P7636" s="318"/>
      <c r="T7636" s="19" t="s">
        <v>1260</v>
      </c>
    </row>
    <row r="7637" spans="1:20" outlineLevel="2" x14ac:dyDescent="0.25">
      <c r="A7637" t="s">
        <v>608</v>
      </c>
      <c r="B7637" t="str">
        <f t="shared" si="2550"/>
        <v>G392 GEN Trans Equip, new-4</v>
      </c>
      <c r="C7637" s="32" t="s">
        <v>1245</v>
      </c>
      <c r="E7637" s="27">
        <v>43220</v>
      </c>
      <c r="F7637" s="249">
        <v>6040410.2999999998</v>
      </c>
      <c r="G7637" s="67">
        <v>4.53E-2</v>
      </c>
      <c r="H7637" s="250">
        <v>22802.55</v>
      </c>
      <c r="I7637" s="249">
        <f t="shared" si="2551"/>
        <v>6131266.1200000001</v>
      </c>
      <c r="J7637" s="67">
        <f t="shared" si="2542"/>
        <v>4.53E-2</v>
      </c>
      <c r="K7637" s="259">
        <f t="shared" si="2552"/>
        <v>23145.529603000003</v>
      </c>
      <c r="L7637" s="250">
        <f t="shared" si="2554"/>
        <v>342.98</v>
      </c>
      <c r="M7637" s="19" t="s">
        <v>1260</v>
      </c>
      <c r="O7637" s="32" t="str">
        <f t="shared" si="2553"/>
        <v>G392</v>
      </c>
      <c r="P7637" s="318"/>
      <c r="T7637" s="19" t="s">
        <v>1260</v>
      </c>
    </row>
    <row r="7638" spans="1:20" outlineLevel="2" x14ac:dyDescent="0.25">
      <c r="A7638" t="s">
        <v>608</v>
      </c>
      <c r="B7638" t="str">
        <f t="shared" si="2550"/>
        <v>G392 GEN Trans Equip, new-5</v>
      </c>
      <c r="C7638" s="32" t="s">
        <v>1245</v>
      </c>
      <c r="E7638" s="27">
        <v>43251</v>
      </c>
      <c r="F7638" s="249">
        <v>6040410.2999999998</v>
      </c>
      <c r="G7638" s="67">
        <v>4.53E-2</v>
      </c>
      <c r="H7638" s="250">
        <v>22802.55</v>
      </c>
      <c r="I7638" s="249">
        <f t="shared" si="2551"/>
        <v>6131266.1200000001</v>
      </c>
      <c r="J7638" s="67">
        <f t="shared" si="2542"/>
        <v>4.53E-2</v>
      </c>
      <c r="K7638" s="259">
        <f t="shared" si="2552"/>
        <v>23145.529603000003</v>
      </c>
      <c r="L7638" s="250">
        <f t="shared" si="2554"/>
        <v>342.98</v>
      </c>
      <c r="M7638" s="19" t="s">
        <v>1260</v>
      </c>
      <c r="O7638" s="32" t="str">
        <f t="shared" si="2553"/>
        <v>G392</v>
      </c>
      <c r="P7638" s="318"/>
      <c r="T7638" s="19" t="s">
        <v>1260</v>
      </c>
    </row>
    <row r="7639" spans="1:20" outlineLevel="2" x14ac:dyDescent="0.25">
      <c r="A7639" t="s">
        <v>608</v>
      </c>
      <c r="B7639" t="str">
        <f t="shared" si="2550"/>
        <v>G392 GEN Trans Equip, new-6</v>
      </c>
      <c r="C7639" s="32" t="s">
        <v>1245</v>
      </c>
      <c r="E7639" s="27">
        <v>43281</v>
      </c>
      <c r="F7639" s="249">
        <v>6040410.2999999998</v>
      </c>
      <c r="G7639" s="67">
        <v>4.53E-2</v>
      </c>
      <c r="H7639" s="250">
        <v>22802.55</v>
      </c>
      <c r="I7639" s="249">
        <f t="shared" si="2551"/>
        <v>6131266.1200000001</v>
      </c>
      <c r="J7639" s="67">
        <f t="shared" si="2542"/>
        <v>4.53E-2</v>
      </c>
      <c r="K7639" s="259">
        <f t="shared" si="2552"/>
        <v>23145.529603000003</v>
      </c>
      <c r="L7639" s="250">
        <f t="shared" si="2554"/>
        <v>342.98</v>
      </c>
      <c r="M7639" s="19" t="s">
        <v>1260</v>
      </c>
      <c r="O7639" s="32" t="str">
        <f t="shared" si="2553"/>
        <v>G392</v>
      </c>
      <c r="P7639" s="318"/>
      <c r="T7639" s="19" t="s">
        <v>1260</v>
      </c>
    </row>
    <row r="7640" spans="1:20" outlineLevel="2" x14ac:dyDescent="0.25">
      <c r="A7640" t="s">
        <v>608</v>
      </c>
      <c r="B7640" t="str">
        <f t="shared" si="2550"/>
        <v>G392 GEN Trans Equip, new-7</v>
      </c>
      <c r="C7640" s="32" t="s">
        <v>1245</v>
      </c>
      <c r="E7640" s="27">
        <v>43312</v>
      </c>
      <c r="F7640" s="249">
        <v>6245972.1299999999</v>
      </c>
      <c r="G7640" s="67">
        <v>4.53E-2</v>
      </c>
      <c r="H7640" s="250">
        <v>26121.940000000002</v>
      </c>
      <c r="I7640" s="249">
        <f t="shared" si="2551"/>
        <v>6131266.1200000001</v>
      </c>
      <c r="J7640" s="67">
        <f t="shared" si="2542"/>
        <v>4.53E-2</v>
      </c>
      <c r="K7640" s="259">
        <f t="shared" si="2552"/>
        <v>23145.529603000003</v>
      </c>
      <c r="L7640" s="250">
        <f t="shared" si="2554"/>
        <v>-2976.41</v>
      </c>
      <c r="M7640" s="19" t="s">
        <v>1260</v>
      </c>
      <c r="O7640" s="32" t="str">
        <f t="shared" si="2553"/>
        <v>G392</v>
      </c>
      <c r="P7640" s="318"/>
      <c r="T7640" s="19" t="s">
        <v>1260</v>
      </c>
    </row>
    <row r="7641" spans="1:20" outlineLevel="2" x14ac:dyDescent="0.25">
      <c r="A7641" t="s">
        <v>608</v>
      </c>
      <c r="B7641" t="str">
        <f t="shared" si="2550"/>
        <v>G392 GEN Trans Equip, new-8</v>
      </c>
      <c r="C7641" s="32" t="s">
        <v>1245</v>
      </c>
      <c r="E7641" s="27">
        <v>43343</v>
      </c>
      <c r="F7641" s="249">
        <v>6050876.2999999998</v>
      </c>
      <c r="G7641" s="67">
        <v>4.53E-2</v>
      </c>
      <c r="H7641" s="250">
        <v>22842.06</v>
      </c>
      <c r="I7641" s="249">
        <f t="shared" si="2551"/>
        <v>6131266.1200000001</v>
      </c>
      <c r="J7641" s="67">
        <f t="shared" si="2542"/>
        <v>4.53E-2</v>
      </c>
      <c r="K7641" s="259">
        <f t="shared" si="2552"/>
        <v>23145.529603000003</v>
      </c>
      <c r="L7641" s="250">
        <f t="shared" si="2554"/>
        <v>303.47000000000003</v>
      </c>
      <c r="M7641" s="19" t="s">
        <v>1260</v>
      </c>
      <c r="O7641" s="32" t="str">
        <f t="shared" si="2553"/>
        <v>G392</v>
      </c>
      <c r="P7641" s="318"/>
      <c r="T7641" s="19" t="s">
        <v>1260</v>
      </c>
    </row>
    <row r="7642" spans="1:20" outlineLevel="2" x14ac:dyDescent="0.25">
      <c r="A7642" t="s">
        <v>608</v>
      </c>
      <c r="B7642" t="str">
        <f t="shared" si="2550"/>
        <v>G392 GEN Trans Equip, new-9</v>
      </c>
      <c r="C7642" s="32" t="s">
        <v>1245</v>
      </c>
      <c r="E7642" s="27">
        <v>43373</v>
      </c>
      <c r="F7642" s="249">
        <v>6050876.2999999998</v>
      </c>
      <c r="G7642" s="67">
        <v>4.53E-2</v>
      </c>
      <c r="H7642" s="250">
        <v>22842.06</v>
      </c>
      <c r="I7642" s="249">
        <f t="shared" si="2551"/>
        <v>6131266.1200000001</v>
      </c>
      <c r="J7642" s="67">
        <f t="shared" si="2542"/>
        <v>4.53E-2</v>
      </c>
      <c r="K7642" s="259">
        <f t="shared" si="2552"/>
        <v>23145.529603000003</v>
      </c>
      <c r="L7642" s="250">
        <f t="shared" si="2554"/>
        <v>303.47000000000003</v>
      </c>
      <c r="M7642" s="19" t="s">
        <v>1260</v>
      </c>
      <c r="O7642" s="32" t="str">
        <f t="shared" si="2553"/>
        <v>G392</v>
      </c>
      <c r="P7642" s="318"/>
      <c r="T7642" s="19" t="s">
        <v>1260</v>
      </c>
    </row>
    <row r="7643" spans="1:20" outlineLevel="2" x14ac:dyDescent="0.25">
      <c r="A7643" t="s">
        <v>608</v>
      </c>
      <c r="B7643" t="str">
        <f t="shared" si="2550"/>
        <v>G392 GEN Trans Equip, new-10</v>
      </c>
      <c r="C7643" s="32" t="s">
        <v>1245</v>
      </c>
      <c r="E7643" s="27">
        <v>43404</v>
      </c>
      <c r="F7643" s="249">
        <v>6050876.2999999998</v>
      </c>
      <c r="G7643" s="67">
        <v>4.53E-2</v>
      </c>
      <c r="H7643" s="250">
        <v>22842.06</v>
      </c>
      <c r="I7643" s="249">
        <f t="shared" si="2551"/>
        <v>6131266.1200000001</v>
      </c>
      <c r="J7643" s="67">
        <f t="shared" si="2542"/>
        <v>4.53E-2</v>
      </c>
      <c r="K7643" s="259">
        <f t="shared" si="2552"/>
        <v>23145.529603000003</v>
      </c>
      <c r="L7643" s="250">
        <f t="shared" si="2554"/>
        <v>303.47000000000003</v>
      </c>
      <c r="M7643" s="19" t="s">
        <v>1260</v>
      </c>
      <c r="O7643" s="32" t="str">
        <f t="shared" si="2553"/>
        <v>G392</v>
      </c>
      <c r="P7643" s="318"/>
      <c r="T7643" s="19" t="s">
        <v>1260</v>
      </c>
    </row>
    <row r="7644" spans="1:20" outlineLevel="2" x14ac:dyDescent="0.25">
      <c r="A7644" t="s">
        <v>608</v>
      </c>
      <c r="B7644" t="str">
        <f t="shared" si="2550"/>
        <v>G392 GEN Trans Equip, new-11</v>
      </c>
      <c r="C7644" s="32" t="s">
        <v>1245</v>
      </c>
      <c r="E7644" s="27">
        <v>43434</v>
      </c>
      <c r="F7644" s="249">
        <v>6091071.21</v>
      </c>
      <c r="G7644" s="67">
        <v>4.53E-2</v>
      </c>
      <c r="H7644" s="250">
        <v>22993.79</v>
      </c>
      <c r="I7644" s="249">
        <f t="shared" si="2551"/>
        <v>6131266.1200000001</v>
      </c>
      <c r="J7644" s="67">
        <f t="shared" si="2542"/>
        <v>4.53E-2</v>
      </c>
      <c r="K7644" s="259">
        <f t="shared" si="2552"/>
        <v>23145.529603000003</v>
      </c>
      <c r="L7644" s="250">
        <f t="shared" si="2554"/>
        <v>151.74</v>
      </c>
      <c r="M7644" s="19" t="s">
        <v>1260</v>
      </c>
      <c r="O7644" s="32" t="str">
        <f t="shared" si="2553"/>
        <v>G392</v>
      </c>
      <c r="P7644" s="318"/>
      <c r="T7644" s="19" t="s">
        <v>1260</v>
      </c>
    </row>
    <row r="7645" spans="1:20" outlineLevel="2" x14ac:dyDescent="0.25">
      <c r="A7645" t="s">
        <v>608</v>
      </c>
      <c r="B7645" t="str">
        <f t="shared" si="2550"/>
        <v>G392 GEN Trans Equip, new-12</v>
      </c>
      <c r="C7645" s="32" t="s">
        <v>1245</v>
      </c>
      <c r="E7645" s="27">
        <v>43465</v>
      </c>
      <c r="F7645" s="249">
        <v>6131266.1200000001</v>
      </c>
      <c r="G7645" s="67">
        <v>4.53E-2</v>
      </c>
      <c r="H7645" s="250">
        <v>23145.53</v>
      </c>
      <c r="I7645" s="249">
        <f t="shared" si="2551"/>
        <v>6131266.1200000001</v>
      </c>
      <c r="J7645" s="67">
        <f t="shared" si="2542"/>
        <v>4.53E-2</v>
      </c>
      <c r="K7645" s="259">
        <f t="shared" si="2552"/>
        <v>23145.529603000003</v>
      </c>
      <c r="L7645" s="250">
        <f t="shared" si="2554"/>
        <v>0</v>
      </c>
      <c r="M7645" s="19" t="s">
        <v>1260</v>
      </c>
      <c r="O7645" s="32" t="str">
        <f t="shared" si="2553"/>
        <v>G392</v>
      </c>
      <c r="P7645" s="318"/>
      <c r="T7645" s="19" t="s">
        <v>1260</v>
      </c>
    </row>
    <row r="7646" spans="1:20" s="19" customFormat="1" ht="15.75" outlineLevel="1" thickBot="1" x14ac:dyDescent="0.3">
      <c r="A7646" s="28" t="s">
        <v>1211</v>
      </c>
      <c r="C7646" s="20" t="s">
        <v>1244</v>
      </c>
      <c r="E7646" s="104" t="s">
        <v>1266</v>
      </c>
      <c r="F7646" s="29"/>
      <c r="G7646" s="30"/>
      <c r="H7646" s="41">
        <f>SUBTOTAL(9,H7634:H7645)</f>
        <v>277602.74</v>
      </c>
      <c r="I7646" s="29"/>
      <c r="J7646" s="30">
        <f t="shared" si="2542"/>
        <v>0</v>
      </c>
      <c r="K7646" s="41">
        <f>SUBTOTAL(9,K7634:K7645)</f>
        <v>277746.35523600003</v>
      </c>
      <c r="L7646" s="41">
        <f t="shared" si="2554"/>
        <v>143.62</v>
      </c>
      <c r="O7646" s="32" t="str">
        <f>LEFT(A7646,5)</f>
        <v xml:space="preserve">G392 </v>
      </c>
      <c r="P7646" s="318">
        <f>-L7646/2</f>
        <v>-71.81</v>
      </c>
    </row>
    <row r="7647" spans="1:20" ht="15.75" outlineLevel="2" thickTop="1" x14ac:dyDescent="0.25">
      <c r="A7647" s="345" t="s">
        <v>609</v>
      </c>
      <c r="B7647" s="345" t="str">
        <f t="shared" ref="B7647:B7658" si="2555">CONCATENATE(A7647,"-",MONTH(E7647))</f>
        <v>G392 GEN Trans Equip, old-1</v>
      </c>
      <c r="C7647" s="345" t="s">
        <v>1245</v>
      </c>
      <c r="D7647" s="345"/>
      <c r="E7647" s="346">
        <v>43131</v>
      </c>
      <c r="F7647" s="347">
        <v>68948.23</v>
      </c>
      <c r="G7647" s="348" t="s">
        <v>4</v>
      </c>
      <c r="H7647" s="349">
        <v>1149.1400000000001</v>
      </c>
      <c r="I7647" s="347"/>
      <c r="J7647" s="348" t="str">
        <f t="shared" si="2542"/>
        <v>End of Life</v>
      </c>
      <c r="K7647" s="350">
        <f t="shared" ref="K7647:K7658" si="2556">$H$7658</f>
        <v>0</v>
      </c>
      <c r="L7647" s="349">
        <f t="shared" si="2554"/>
        <v>-1149.1400000000001</v>
      </c>
      <c r="M7647" s="19" t="s">
        <v>1554</v>
      </c>
      <c r="O7647" s="32" t="str">
        <f t="shared" ref="O7647:O7658" si="2557">LEFT(A7647,4)</f>
        <v>G392</v>
      </c>
      <c r="P7647" s="318"/>
      <c r="T7647" s="19" t="s">
        <v>4</v>
      </c>
    </row>
    <row r="7648" spans="1:20" outlineLevel="2" x14ac:dyDescent="0.25">
      <c r="A7648" s="345" t="s">
        <v>609</v>
      </c>
      <c r="B7648" s="345" t="str">
        <f t="shared" si="2555"/>
        <v>G392 GEN Trans Equip, old-2</v>
      </c>
      <c r="C7648" s="345" t="s">
        <v>1245</v>
      </c>
      <c r="D7648" s="345"/>
      <c r="E7648" s="346">
        <v>43159</v>
      </c>
      <c r="F7648" s="347">
        <v>67799.09</v>
      </c>
      <c r="G7648" s="348" t="s">
        <v>4</v>
      </c>
      <c r="H7648" s="349">
        <v>1149.1400000000001</v>
      </c>
      <c r="I7648" s="347"/>
      <c r="J7648" s="348" t="str">
        <f t="shared" si="2542"/>
        <v>End of Life</v>
      </c>
      <c r="K7648" s="350">
        <f t="shared" si="2556"/>
        <v>0</v>
      </c>
      <c r="L7648" s="349">
        <f t="shared" si="2554"/>
        <v>-1149.1400000000001</v>
      </c>
      <c r="M7648" s="19" t="s">
        <v>1554</v>
      </c>
      <c r="O7648" s="32" t="str">
        <f t="shared" si="2557"/>
        <v>G392</v>
      </c>
      <c r="P7648" s="318"/>
      <c r="T7648" s="19" t="s">
        <v>4</v>
      </c>
    </row>
    <row r="7649" spans="1:20" outlineLevel="2" x14ac:dyDescent="0.25">
      <c r="A7649" s="345" t="s">
        <v>609</v>
      </c>
      <c r="B7649" s="345" t="str">
        <f t="shared" si="2555"/>
        <v>G392 GEN Trans Equip, old-3</v>
      </c>
      <c r="C7649" s="345" t="s">
        <v>1245</v>
      </c>
      <c r="D7649" s="345"/>
      <c r="E7649" s="346">
        <v>43190</v>
      </c>
      <c r="F7649" s="347">
        <v>66649.95</v>
      </c>
      <c r="G7649" s="348" t="s">
        <v>4</v>
      </c>
      <c r="H7649" s="349">
        <v>1149.1400000000001</v>
      </c>
      <c r="I7649" s="347"/>
      <c r="J7649" s="348" t="str">
        <f t="shared" si="2542"/>
        <v>End of Life</v>
      </c>
      <c r="K7649" s="350">
        <f t="shared" si="2556"/>
        <v>0</v>
      </c>
      <c r="L7649" s="349">
        <f t="shared" si="2554"/>
        <v>-1149.1400000000001</v>
      </c>
      <c r="M7649" s="19" t="s">
        <v>1554</v>
      </c>
      <c r="O7649" s="32" t="str">
        <f t="shared" si="2557"/>
        <v>G392</v>
      </c>
      <c r="P7649" s="318"/>
      <c r="T7649" s="19" t="s">
        <v>4</v>
      </c>
    </row>
    <row r="7650" spans="1:20" outlineLevel="2" x14ac:dyDescent="0.25">
      <c r="A7650" s="345" t="s">
        <v>609</v>
      </c>
      <c r="B7650" s="345" t="str">
        <f t="shared" si="2555"/>
        <v>G392 GEN Trans Equip, old-4</v>
      </c>
      <c r="C7650" s="345" t="s">
        <v>1245</v>
      </c>
      <c r="D7650" s="345"/>
      <c r="E7650" s="346">
        <v>43220</v>
      </c>
      <c r="F7650" s="347">
        <v>65500.81</v>
      </c>
      <c r="G7650" s="348" t="s">
        <v>4</v>
      </c>
      <c r="H7650" s="349">
        <v>1149.1400000000001</v>
      </c>
      <c r="I7650" s="347"/>
      <c r="J7650" s="348" t="str">
        <f t="shared" si="2542"/>
        <v>End of Life</v>
      </c>
      <c r="K7650" s="350">
        <f t="shared" si="2556"/>
        <v>0</v>
      </c>
      <c r="L7650" s="349">
        <f t="shared" si="2554"/>
        <v>-1149.1400000000001</v>
      </c>
      <c r="M7650" s="19" t="s">
        <v>1554</v>
      </c>
      <c r="O7650" s="32" t="str">
        <f t="shared" si="2557"/>
        <v>G392</v>
      </c>
      <c r="P7650" s="318"/>
      <c r="T7650" s="19" t="s">
        <v>4</v>
      </c>
    </row>
    <row r="7651" spans="1:20" outlineLevel="2" x14ac:dyDescent="0.25">
      <c r="A7651" s="345" t="s">
        <v>609</v>
      </c>
      <c r="B7651" s="345" t="str">
        <f t="shared" si="2555"/>
        <v>G392 GEN Trans Equip, old-5</v>
      </c>
      <c r="C7651" s="345" t="s">
        <v>1245</v>
      </c>
      <c r="D7651" s="345"/>
      <c r="E7651" s="346">
        <v>43251</v>
      </c>
      <c r="F7651" s="347">
        <v>64351.67</v>
      </c>
      <c r="G7651" s="348" t="s">
        <v>4</v>
      </c>
      <c r="H7651" s="349">
        <v>1149.1400000000001</v>
      </c>
      <c r="I7651" s="347"/>
      <c r="J7651" s="348" t="str">
        <f t="shared" si="2542"/>
        <v>End of Life</v>
      </c>
      <c r="K7651" s="350">
        <f t="shared" si="2556"/>
        <v>0</v>
      </c>
      <c r="L7651" s="349">
        <f t="shared" si="2554"/>
        <v>-1149.1400000000001</v>
      </c>
      <c r="M7651" s="19" t="s">
        <v>1554</v>
      </c>
      <c r="O7651" s="32" t="str">
        <f t="shared" si="2557"/>
        <v>G392</v>
      </c>
      <c r="P7651" s="318"/>
      <c r="T7651" s="19" t="s">
        <v>4</v>
      </c>
    </row>
    <row r="7652" spans="1:20" outlineLevel="2" x14ac:dyDescent="0.25">
      <c r="A7652" s="345" t="s">
        <v>609</v>
      </c>
      <c r="B7652" s="345" t="str">
        <f t="shared" si="2555"/>
        <v>G392 GEN Trans Equip, old-6</v>
      </c>
      <c r="C7652" s="345" t="s">
        <v>1245</v>
      </c>
      <c r="D7652" s="345"/>
      <c r="E7652" s="346">
        <v>43281</v>
      </c>
      <c r="F7652" s="347">
        <v>63202.53</v>
      </c>
      <c r="G7652" s="348" t="s">
        <v>4</v>
      </c>
      <c r="H7652" s="349">
        <v>1149.1400000000001</v>
      </c>
      <c r="I7652" s="347"/>
      <c r="J7652" s="348" t="str">
        <f t="shared" si="2542"/>
        <v>End of Life</v>
      </c>
      <c r="K7652" s="350">
        <f t="shared" si="2556"/>
        <v>0</v>
      </c>
      <c r="L7652" s="349">
        <f t="shared" si="2554"/>
        <v>-1149.1400000000001</v>
      </c>
      <c r="M7652" s="19" t="s">
        <v>1554</v>
      </c>
      <c r="O7652" s="32" t="str">
        <f t="shared" si="2557"/>
        <v>G392</v>
      </c>
      <c r="P7652" s="318"/>
      <c r="T7652" s="19" t="s">
        <v>4</v>
      </c>
    </row>
    <row r="7653" spans="1:20" outlineLevel="2" x14ac:dyDescent="0.25">
      <c r="A7653" s="345" t="s">
        <v>609</v>
      </c>
      <c r="B7653" s="345" t="str">
        <f t="shared" si="2555"/>
        <v>G392 GEN Trans Equip, old-7</v>
      </c>
      <c r="C7653" s="345" t="s">
        <v>1245</v>
      </c>
      <c r="D7653" s="345"/>
      <c r="E7653" s="346">
        <v>43312</v>
      </c>
      <c r="F7653" s="347">
        <v>0</v>
      </c>
      <c r="G7653" s="348" t="s">
        <v>4</v>
      </c>
      <c r="H7653" s="349">
        <v>0</v>
      </c>
      <c r="I7653" s="347"/>
      <c r="J7653" s="348" t="str">
        <f t="shared" si="2542"/>
        <v>End of Life</v>
      </c>
      <c r="K7653" s="350">
        <f t="shared" si="2556"/>
        <v>0</v>
      </c>
      <c r="L7653" s="349">
        <f t="shared" si="2554"/>
        <v>0</v>
      </c>
      <c r="M7653" s="19" t="s">
        <v>1554</v>
      </c>
      <c r="O7653" s="32" t="str">
        <f t="shared" si="2557"/>
        <v>G392</v>
      </c>
      <c r="P7653" s="318"/>
      <c r="T7653" s="19" t="s">
        <v>4</v>
      </c>
    </row>
    <row r="7654" spans="1:20" outlineLevel="2" x14ac:dyDescent="0.25">
      <c r="A7654" s="345" t="s">
        <v>609</v>
      </c>
      <c r="B7654" s="345" t="str">
        <f t="shared" si="2555"/>
        <v>G392 GEN Trans Equip, old-8</v>
      </c>
      <c r="C7654" s="345" t="s">
        <v>1245</v>
      </c>
      <c r="D7654" s="345"/>
      <c r="E7654" s="346">
        <v>43343</v>
      </c>
      <c r="F7654" s="347">
        <v>0</v>
      </c>
      <c r="G7654" s="348" t="s">
        <v>4</v>
      </c>
      <c r="H7654" s="349">
        <v>0</v>
      </c>
      <c r="I7654" s="347"/>
      <c r="J7654" s="348" t="str">
        <f t="shared" si="2542"/>
        <v>End of Life</v>
      </c>
      <c r="K7654" s="350">
        <f t="shared" si="2556"/>
        <v>0</v>
      </c>
      <c r="L7654" s="349">
        <f t="shared" si="2554"/>
        <v>0</v>
      </c>
      <c r="M7654" s="19" t="s">
        <v>1554</v>
      </c>
      <c r="O7654" s="32" t="str">
        <f t="shared" si="2557"/>
        <v>G392</v>
      </c>
      <c r="P7654" s="318"/>
      <c r="T7654" s="19" t="s">
        <v>4</v>
      </c>
    </row>
    <row r="7655" spans="1:20" outlineLevel="2" x14ac:dyDescent="0.25">
      <c r="A7655" s="345" t="s">
        <v>609</v>
      </c>
      <c r="B7655" s="345" t="str">
        <f t="shared" si="2555"/>
        <v>G392 GEN Trans Equip, old-9</v>
      </c>
      <c r="C7655" s="345" t="s">
        <v>1245</v>
      </c>
      <c r="D7655" s="345"/>
      <c r="E7655" s="346">
        <v>43373</v>
      </c>
      <c r="F7655" s="347">
        <v>0</v>
      </c>
      <c r="G7655" s="348" t="s">
        <v>4</v>
      </c>
      <c r="H7655" s="349">
        <v>0</v>
      </c>
      <c r="I7655" s="347"/>
      <c r="J7655" s="348" t="str">
        <f t="shared" si="2542"/>
        <v>End of Life</v>
      </c>
      <c r="K7655" s="350">
        <f t="shared" si="2556"/>
        <v>0</v>
      </c>
      <c r="L7655" s="349">
        <f t="shared" si="2554"/>
        <v>0</v>
      </c>
      <c r="M7655" s="19" t="s">
        <v>1554</v>
      </c>
      <c r="O7655" s="32" t="str">
        <f t="shared" si="2557"/>
        <v>G392</v>
      </c>
      <c r="P7655" s="318"/>
      <c r="T7655" s="19" t="s">
        <v>4</v>
      </c>
    </row>
    <row r="7656" spans="1:20" outlineLevel="2" x14ac:dyDescent="0.25">
      <c r="A7656" s="345" t="s">
        <v>609</v>
      </c>
      <c r="B7656" s="345" t="str">
        <f t="shared" si="2555"/>
        <v>G392 GEN Trans Equip, old-10</v>
      </c>
      <c r="C7656" s="345" t="s">
        <v>1245</v>
      </c>
      <c r="D7656" s="345"/>
      <c r="E7656" s="346">
        <v>43404</v>
      </c>
      <c r="F7656" s="347">
        <v>0</v>
      </c>
      <c r="G7656" s="348" t="s">
        <v>4</v>
      </c>
      <c r="H7656" s="349">
        <v>0</v>
      </c>
      <c r="I7656" s="347"/>
      <c r="J7656" s="348" t="str">
        <f t="shared" si="2542"/>
        <v>End of Life</v>
      </c>
      <c r="K7656" s="350">
        <f t="shared" si="2556"/>
        <v>0</v>
      </c>
      <c r="L7656" s="349">
        <f t="shared" si="2554"/>
        <v>0</v>
      </c>
      <c r="M7656" s="19" t="s">
        <v>1554</v>
      </c>
      <c r="O7656" s="32" t="str">
        <f t="shared" si="2557"/>
        <v>G392</v>
      </c>
      <c r="P7656" s="318"/>
      <c r="T7656" s="19" t="s">
        <v>4</v>
      </c>
    </row>
    <row r="7657" spans="1:20" outlineLevel="2" x14ac:dyDescent="0.25">
      <c r="A7657" s="345" t="s">
        <v>609</v>
      </c>
      <c r="B7657" s="345" t="str">
        <f t="shared" si="2555"/>
        <v>G392 GEN Trans Equip, old-11</v>
      </c>
      <c r="C7657" s="345" t="s">
        <v>1245</v>
      </c>
      <c r="D7657" s="345"/>
      <c r="E7657" s="346">
        <v>43434</v>
      </c>
      <c r="F7657" s="347">
        <v>0</v>
      </c>
      <c r="G7657" s="348" t="s">
        <v>4</v>
      </c>
      <c r="H7657" s="349">
        <v>0</v>
      </c>
      <c r="I7657" s="347"/>
      <c r="J7657" s="348" t="str">
        <f t="shared" si="2542"/>
        <v>End of Life</v>
      </c>
      <c r="K7657" s="350">
        <f t="shared" si="2556"/>
        <v>0</v>
      </c>
      <c r="L7657" s="349">
        <f t="shared" si="2554"/>
        <v>0</v>
      </c>
      <c r="M7657" s="19" t="s">
        <v>1554</v>
      </c>
      <c r="O7657" s="32" t="str">
        <f t="shared" si="2557"/>
        <v>G392</v>
      </c>
      <c r="P7657" s="318"/>
      <c r="T7657" s="19" t="s">
        <v>4</v>
      </c>
    </row>
    <row r="7658" spans="1:20" outlineLevel="2" x14ac:dyDescent="0.25">
      <c r="A7658" s="345" t="s">
        <v>609</v>
      </c>
      <c r="B7658" s="345" t="str">
        <f t="shared" si="2555"/>
        <v>G392 GEN Trans Equip, old-12</v>
      </c>
      <c r="C7658" s="345" t="s">
        <v>1245</v>
      </c>
      <c r="D7658" s="345"/>
      <c r="E7658" s="346">
        <v>43465</v>
      </c>
      <c r="F7658" s="347">
        <v>0</v>
      </c>
      <c r="G7658" s="348" t="s">
        <v>4</v>
      </c>
      <c r="H7658" s="349">
        <v>0</v>
      </c>
      <c r="I7658" s="347"/>
      <c r="J7658" s="348" t="str">
        <f t="shared" si="2542"/>
        <v>End of Life</v>
      </c>
      <c r="K7658" s="350">
        <f t="shared" si="2556"/>
        <v>0</v>
      </c>
      <c r="L7658" s="349">
        <f t="shared" si="2554"/>
        <v>0</v>
      </c>
      <c r="M7658" s="19" t="s">
        <v>1554</v>
      </c>
      <c r="O7658" s="32" t="str">
        <f t="shared" si="2557"/>
        <v>G392</v>
      </c>
      <c r="P7658" s="318"/>
      <c r="T7658" s="19" t="s">
        <v>4</v>
      </c>
    </row>
    <row r="7659" spans="1:20" s="19" customFormat="1" ht="15.75" outlineLevel="1" thickBot="1" x14ac:dyDescent="0.3">
      <c r="A7659" s="44" t="s">
        <v>1212</v>
      </c>
      <c r="B7659" s="32"/>
      <c r="C7659" s="40" t="s">
        <v>1244</v>
      </c>
      <c r="D7659" s="32"/>
      <c r="E7659" s="104" t="s">
        <v>1266</v>
      </c>
      <c r="F7659" s="34"/>
      <c r="G7659" s="32"/>
      <c r="H7659" s="41">
        <f>SUBTOTAL(9,H7647:H7658)</f>
        <v>6894.8400000000011</v>
      </c>
      <c r="I7659" s="34"/>
      <c r="J7659" s="32">
        <f t="shared" si="2542"/>
        <v>0</v>
      </c>
      <c r="K7659" s="41">
        <f>SUBTOTAL(9,K7647:K7658)</f>
        <v>0</v>
      </c>
      <c r="L7659" s="41">
        <f t="shared" si="2554"/>
        <v>-6894.84</v>
      </c>
      <c r="O7659" s="32" t="str">
        <f>LEFT(A7659,5)</f>
        <v xml:space="preserve">G392 </v>
      </c>
      <c r="P7659" s="318">
        <f>-L7659/2</f>
        <v>3447.42</v>
      </c>
    </row>
    <row r="7660" spans="1:20" ht="15.75" outlineLevel="2" thickTop="1" x14ac:dyDescent="0.25">
      <c r="A7660" t="s">
        <v>610</v>
      </c>
      <c r="B7660" t="str">
        <f t="shared" ref="B7660:B7671" si="2558">CONCATENATE(A7660,"-",MONTH(E7660))</f>
        <v>G3930 GEN Stores Equip, new-1</v>
      </c>
      <c r="C7660" s="32" t="s">
        <v>1245</v>
      </c>
      <c r="E7660" s="27">
        <v>43131</v>
      </c>
      <c r="F7660" s="249">
        <v>0</v>
      </c>
      <c r="G7660" s="67">
        <v>0.05</v>
      </c>
      <c r="H7660" s="250">
        <v>0</v>
      </c>
      <c r="I7660" s="249">
        <f t="shared" ref="I7660:I7671" si="2559">VLOOKUP(CONCATENATE(A7660,"-12"),$B$6:$F$7816,5,FALSE)</f>
        <v>0</v>
      </c>
      <c r="J7660" s="67">
        <f t="shared" si="2542"/>
        <v>0.05</v>
      </c>
      <c r="K7660" s="259">
        <f t="shared" ref="K7660:K7671" si="2560">I7660*J7660/12</f>
        <v>0</v>
      </c>
      <c r="L7660" s="250">
        <f t="shared" si="2554"/>
        <v>0</v>
      </c>
      <c r="M7660" s="19" t="s">
        <v>1260</v>
      </c>
      <c r="O7660" s="32" t="str">
        <f t="shared" ref="O7660:O7671" si="2561">LEFT(A7660,4)</f>
        <v>G393</v>
      </c>
      <c r="P7660" s="318"/>
      <c r="T7660" s="19" t="s">
        <v>1260</v>
      </c>
    </row>
    <row r="7661" spans="1:20" outlineLevel="2" x14ac:dyDescent="0.25">
      <c r="A7661" t="s">
        <v>610</v>
      </c>
      <c r="B7661" t="str">
        <f t="shared" si="2558"/>
        <v>G3930 GEN Stores Equip, new-2</v>
      </c>
      <c r="C7661" s="32" t="s">
        <v>1245</v>
      </c>
      <c r="E7661" s="27">
        <v>43159</v>
      </c>
      <c r="F7661" s="249">
        <v>0</v>
      </c>
      <c r="G7661" s="67">
        <v>0.05</v>
      </c>
      <c r="H7661" s="250">
        <v>0</v>
      </c>
      <c r="I7661" s="249">
        <f t="shared" si="2559"/>
        <v>0</v>
      </c>
      <c r="J7661" s="67">
        <f t="shared" si="2542"/>
        <v>0.05</v>
      </c>
      <c r="K7661" s="259">
        <f t="shared" si="2560"/>
        <v>0</v>
      </c>
      <c r="L7661" s="250">
        <f t="shared" si="2554"/>
        <v>0</v>
      </c>
      <c r="M7661" s="19" t="s">
        <v>1260</v>
      </c>
      <c r="O7661" s="32" t="str">
        <f t="shared" si="2561"/>
        <v>G393</v>
      </c>
      <c r="P7661" s="318"/>
      <c r="T7661" s="19" t="s">
        <v>1260</v>
      </c>
    </row>
    <row r="7662" spans="1:20" outlineLevel="2" x14ac:dyDescent="0.25">
      <c r="A7662" t="s">
        <v>610</v>
      </c>
      <c r="B7662" t="str">
        <f t="shared" si="2558"/>
        <v>G3930 GEN Stores Equip, new-3</v>
      </c>
      <c r="C7662" s="32" t="s">
        <v>1245</v>
      </c>
      <c r="E7662" s="27">
        <v>43190</v>
      </c>
      <c r="F7662" s="249">
        <v>0</v>
      </c>
      <c r="G7662" s="67">
        <v>0.05</v>
      </c>
      <c r="H7662" s="250">
        <v>0</v>
      </c>
      <c r="I7662" s="249">
        <f t="shared" si="2559"/>
        <v>0</v>
      </c>
      <c r="J7662" s="67">
        <f t="shared" ref="J7662:J7725" si="2562">G7662</f>
        <v>0.05</v>
      </c>
      <c r="K7662" s="259">
        <f t="shared" si="2560"/>
        <v>0</v>
      </c>
      <c r="L7662" s="250">
        <f t="shared" si="2554"/>
        <v>0</v>
      </c>
      <c r="M7662" s="19" t="s">
        <v>1260</v>
      </c>
      <c r="O7662" s="32" t="str">
        <f t="shared" si="2561"/>
        <v>G393</v>
      </c>
      <c r="P7662" s="318"/>
      <c r="T7662" s="19" t="s">
        <v>1260</v>
      </c>
    </row>
    <row r="7663" spans="1:20" outlineLevel="2" x14ac:dyDescent="0.25">
      <c r="A7663" t="s">
        <v>610</v>
      </c>
      <c r="B7663" t="str">
        <f t="shared" si="2558"/>
        <v>G3930 GEN Stores Equip, new-4</v>
      </c>
      <c r="C7663" s="32" t="s">
        <v>1245</v>
      </c>
      <c r="E7663" s="27">
        <v>43220</v>
      </c>
      <c r="F7663" s="249">
        <v>0</v>
      </c>
      <c r="G7663" s="67">
        <v>0.05</v>
      </c>
      <c r="H7663" s="250">
        <v>0</v>
      </c>
      <c r="I7663" s="249">
        <f t="shared" si="2559"/>
        <v>0</v>
      </c>
      <c r="J7663" s="67">
        <f t="shared" si="2562"/>
        <v>0.05</v>
      </c>
      <c r="K7663" s="259">
        <f t="shared" si="2560"/>
        <v>0</v>
      </c>
      <c r="L7663" s="250">
        <f t="shared" si="2554"/>
        <v>0</v>
      </c>
      <c r="M7663" s="19" t="s">
        <v>1260</v>
      </c>
      <c r="O7663" s="32" t="str">
        <f t="shared" si="2561"/>
        <v>G393</v>
      </c>
      <c r="P7663" s="318"/>
      <c r="T7663" s="19" t="s">
        <v>1260</v>
      </c>
    </row>
    <row r="7664" spans="1:20" outlineLevel="2" x14ac:dyDescent="0.25">
      <c r="A7664" t="s">
        <v>610</v>
      </c>
      <c r="B7664" t="str">
        <f t="shared" si="2558"/>
        <v>G3930 GEN Stores Equip, new-5</v>
      </c>
      <c r="C7664" s="32" t="s">
        <v>1245</v>
      </c>
      <c r="E7664" s="27">
        <v>43251</v>
      </c>
      <c r="F7664" s="249">
        <v>0</v>
      </c>
      <c r="G7664" s="67">
        <v>0.05</v>
      </c>
      <c r="H7664" s="250">
        <v>0</v>
      </c>
      <c r="I7664" s="249">
        <f t="shared" si="2559"/>
        <v>0</v>
      </c>
      <c r="J7664" s="67">
        <f t="shared" si="2562"/>
        <v>0.05</v>
      </c>
      <c r="K7664" s="259">
        <f t="shared" si="2560"/>
        <v>0</v>
      </c>
      <c r="L7664" s="250">
        <f t="shared" si="2554"/>
        <v>0</v>
      </c>
      <c r="M7664" s="19" t="s">
        <v>1260</v>
      </c>
      <c r="O7664" s="32" t="str">
        <f t="shared" si="2561"/>
        <v>G393</v>
      </c>
      <c r="P7664" s="318"/>
      <c r="T7664" s="19" t="s">
        <v>1260</v>
      </c>
    </row>
    <row r="7665" spans="1:20" outlineLevel="2" x14ac:dyDescent="0.25">
      <c r="A7665" t="s">
        <v>610</v>
      </c>
      <c r="B7665" t="str">
        <f t="shared" si="2558"/>
        <v>G3930 GEN Stores Equip, new-6</v>
      </c>
      <c r="C7665" s="32" t="s">
        <v>1245</v>
      </c>
      <c r="E7665" s="27">
        <v>43281</v>
      </c>
      <c r="F7665" s="249">
        <v>0</v>
      </c>
      <c r="G7665" s="67">
        <v>0.05</v>
      </c>
      <c r="H7665" s="250">
        <v>0</v>
      </c>
      <c r="I7665" s="249">
        <f t="shared" si="2559"/>
        <v>0</v>
      </c>
      <c r="J7665" s="67">
        <f t="shared" si="2562"/>
        <v>0.05</v>
      </c>
      <c r="K7665" s="259">
        <f t="shared" si="2560"/>
        <v>0</v>
      </c>
      <c r="L7665" s="250">
        <f t="shared" si="2554"/>
        <v>0</v>
      </c>
      <c r="M7665" s="19" t="s">
        <v>1260</v>
      </c>
      <c r="O7665" s="32" t="str">
        <f t="shared" si="2561"/>
        <v>G393</v>
      </c>
      <c r="P7665" s="318"/>
      <c r="T7665" s="19" t="s">
        <v>1260</v>
      </c>
    </row>
    <row r="7666" spans="1:20" outlineLevel="2" x14ac:dyDescent="0.25">
      <c r="A7666" t="s">
        <v>610</v>
      </c>
      <c r="B7666" t="str">
        <f t="shared" si="2558"/>
        <v>G3930 GEN Stores Equip, new-7</v>
      </c>
      <c r="C7666" s="32" t="s">
        <v>1245</v>
      </c>
      <c r="E7666" s="27">
        <v>43312</v>
      </c>
      <c r="F7666" s="249">
        <v>0</v>
      </c>
      <c r="G7666" s="67">
        <v>0.05</v>
      </c>
      <c r="H7666" s="250">
        <v>-200.02</v>
      </c>
      <c r="I7666" s="249">
        <f t="shared" si="2559"/>
        <v>0</v>
      </c>
      <c r="J7666" s="67">
        <f t="shared" si="2562"/>
        <v>0.05</v>
      </c>
      <c r="K7666" s="259">
        <f t="shared" si="2560"/>
        <v>0</v>
      </c>
      <c r="L7666" s="250">
        <f t="shared" si="2554"/>
        <v>200.02</v>
      </c>
      <c r="M7666" s="19" t="s">
        <v>1260</v>
      </c>
      <c r="O7666" s="32" t="str">
        <f t="shared" si="2561"/>
        <v>G393</v>
      </c>
      <c r="P7666" s="318"/>
      <c r="T7666" s="19" t="s">
        <v>1260</v>
      </c>
    </row>
    <row r="7667" spans="1:20" outlineLevel="2" x14ac:dyDescent="0.25">
      <c r="A7667" t="s">
        <v>610</v>
      </c>
      <c r="B7667" t="str">
        <f t="shared" si="2558"/>
        <v>G3930 GEN Stores Equip, new-8</v>
      </c>
      <c r="C7667" s="32" t="s">
        <v>1245</v>
      </c>
      <c r="E7667" s="27">
        <v>43343</v>
      </c>
      <c r="F7667" s="249">
        <v>0</v>
      </c>
      <c r="G7667" s="67">
        <v>0.05</v>
      </c>
      <c r="H7667" s="250">
        <v>0</v>
      </c>
      <c r="I7667" s="249">
        <f t="shared" si="2559"/>
        <v>0</v>
      </c>
      <c r="J7667" s="67">
        <f t="shared" si="2562"/>
        <v>0.05</v>
      </c>
      <c r="K7667" s="259">
        <f t="shared" si="2560"/>
        <v>0</v>
      </c>
      <c r="L7667" s="250">
        <f t="shared" si="2554"/>
        <v>0</v>
      </c>
      <c r="M7667" s="19" t="s">
        <v>1260</v>
      </c>
      <c r="O7667" s="32" t="str">
        <f t="shared" si="2561"/>
        <v>G393</v>
      </c>
      <c r="P7667" s="318"/>
      <c r="T7667" s="19" t="s">
        <v>1260</v>
      </c>
    </row>
    <row r="7668" spans="1:20" outlineLevel="2" x14ac:dyDescent="0.25">
      <c r="A7668" t="s">
        <v>610</v>
      </c>
      <c r="B7668" t="str">
        <f t="shared" si="2558"/>
        <v>G3930 GEN Stores Equip, new-9</v>
      </c>
      <c r="C7668" s="32" t="s">
        <v>1245</v>
      </c>
      <c r="E7668" s="27">
        <v>43373</v>
      </c>
      <c r="F7668" s="249">
        <v>0</v>
      </c>
      <c r="G7668" s="67">
        <v>0.05</v>
      </c>
      <c r="H7668" s="250">
        <v>0</v>
      </c>
      <c r="I7668" s="249">
        <f t="shared" si="2559"/>
        <v>0</v>
      </c>
      <c r="J7668" s="67">
        <f t="shared" si="2562"/>
        <v>0.05</v>
      </c>
      <c r="K7668" s="259">
        <f t="shared" si="2560"/>
        <v>0</v>
      </c>
      <c r="L7668" s="250">
        <f t="shared" si="2554"/>
        <v>0</v>
      </c>
      <c r="M7668" s="19" t="s">
        <v>1260</v>
      </c>
      <c r="O7668" s="32" t="str">
        <f t="shared" si="2561"/>
        <v>G393</v>
      </c>
      <c r="P7668" s="318"/>
      <c r="T7668" s="19" t="s">
        <v>1260</v>
      </c>
    </row>
    <row r="7669" spans="1:20" outlineLevel="2" x14ac:dyDescent="0.25">
      <c r="A7669" t="s">
        <v>610</v>
      </c>
      <c r="B7669" t="str">
        <f t="shared" si="2558"/>
        <v>G3930 GEN Stores Equip, new-10</v>
      </c>
      <c r="C7669" s="32" t="s">
        <v>1245</v>
      </c>
      <c r="E7669" s="27">
        <v>43404</v>
      </c>
      <c r="F7669" s="249">
        <v>0</v>
      </c>
      <c r="G7669" s="67">
        <v>0.05</v>
      </c>
      <c r="H7669" s="250">
        <v>0</v>
      </c>
      <c r="I7669" s="249">
        <f t="shared" si="2559"/>
        <v>0</v>
      </c>
      <c r="J7669" s="67">
        <f t="shared" si="2562"/>
        <v>0.05</v>
      </c>
      <c r="K7669" s="259">
        <f t="shared" si="2560"/>
        <v>0</v>
      </c>
      <c r="L7669" s="250">
        <f t="shared" si="2554"/>
        <v>0</v>
      </c>
      <c r="M7669" s="19" t="s">
        <v>1260</v>
      </c>
      <c r="O7669" s="32" t="str">
        <f t="shared" si="2561"/>
        <v>G393</v>
      </c>
      <c r="P7669" s="318"/>
      <c r="T7669" s="19" t="s">
        <v>1260</v>
      </c>
    </row>
    <row r="7670" spans="1:20" outlineLevel="2" x14ac:dyDescent="0.25">
      <c r="A7670" t="s">
        <v>610</v>
      </c>
      <c r="B7670" t="str">
        <f t="shared" si="2558"/>
        <v>G3930 GEN Stores Equip, new-11</v>
      </c>
      <c r="C7670" s="32" t="s">
        <v>1245</v>
      </c>
      <c r="E7670" s="27">
        <v>43434</v>
      </c>
      <c r="F7670" s="249">
        <v>0</v>
      </c>
      <c r="G7670" s="67">
        <v>0.05</v>
      </c>
      <c r="H7670" s="250">
        <v>0</v>
      </c>
      <c r="I7670" s="249">
        <f t="shared" si="2559"/>
        <v>0</v>
      </c>
      <c r="J7670" s="67">
        <f t="shared" si="2562"/>
        <v>0.05</v>
      </c>
      <c r="K7670" s="259">
        <f t="shared" si="2560"/>
        <v>0</v>
      </c>
      <c r="L7670" s="250">
        <f t="shared" si="2554"/>
        <v>0</v>
      </c>
      <c r="M7670" s="19" t="s">
        <v>1260</v>
      </c>
      <c r="O7670" s="32" t="str">
        <f t="shared" si="2561"/>
        <v>G393</v>
      </c>
      <c r="P7670" s="318"/>
      <c r="T7670" s="19" t="s">
        <v>1260</v>
      </c>
    </row>
    <row r="7671" spans="1:20" outlineLevel="2" x14ac:dyDescent="0.25">
      <c r="A7671" t="s">
        <v>610</v>
      </c>
      <c r="B7671" t="str">
        <f t="shared" si="2558"/>
        <v>G3930 GEN Stores Equip, new-12</v>
      </c>
      <c r="C7671" s="32" t="s">
        <v>1245</v>
      </c>
      <c r="E7671" s="27">
        <v>43465</v>
      </c>
      <c r="F7671" s="249">
        <v>0</v>
      </c>
      <c r="G7671" s="67">
        <v>0.05</v>
      </c>
      <c r="H7671" s="250">
        <v>0</v>
      </c>
      <c r="I7671" s="249">
        <f t="shared" si="2559"/>
        <v>0</v>
      </c>
      <c r="J7671" s="67">
        <f t="shared" si="2562"/>
        <v>0.05</v>
      </c>
      <c r="K7671" s="259">
        <f t="shared" si="2560"/>
        <v>0</v>
      </c>
      <c r="L7671" s="250">
        <f t="shared" si="2554"/>
        <v>0</v>
      </c>
      <c r="M7671" s="19" t="s">
        <v>1260</v>
      </c>
      <c r="O7671" s="32" t="str">
        <f t="shared" si="2561"/>
        <v>G393</v>
      </c>
      <c r="P7671" s="318"/>
      <c r="T7671" s="19" t="s">
        <v>1260</v>
      </c>
    </row>
    <row r="7672" spans="1:20" s="19" customFormat="1" ht="15.75" outlineLevel="1" thickBot="1" x14ac:dyDescent="0.3">
      <c r="A7672" s="28" t="s">
        <v>1213</v>
      </c>
      <c r="C7672" s="20" t="s">
        <v>1244</v>
      </c>
      <c r="E7672" s="104" t="s">
        <v>1266</v>
      </c>
      <c r="F7672" s="29"/>
      <c r="G7672" s="30"/>
      <c r="H7672" s="41">
        <f>SUBTOTAL(9,H7660:H7671)</f>
        <v>-200.02</v>
      </c>
      <c r="I7672" s="29"/>
      <c r="J7672" s="30">
        <f t="shared" si="2562"/>
        <v>0</v>
      </c>
      <c r="K7672" s="41">
        <f>SUBTOTAL(9,K7660:K7671)</f>
        <v>0</v>
      </c>
      <c r="L7672" s="41">
        <f t="shared" si="2554"/>
        <v>200.02</v>
      </c>
      <c r="O7672" s="32" t="str">
        <f>LEFT(A7672,5)</f>
        <v>G3930</v>
      </c>
      <c r="P7672" s="318">
        <f>-L7672/2</f>
        <v>-100.01</v>
      </c>
    </row>
    <row r="7673" spans="1:20" ht="15.75" outlineLevel="2" thickTop="1" x14ac:dyDescent="0.25">
      <c r="A7673" s="23" t="s">
        <v>611</v>
      </c>
      <c r="B7673" s="23" t="str">
        <f t="shared" ref="B7673:B7684" si="2563">CONCATENATE(A7673,"-",MONTH(E7673))</f>
        <v>G3930 GEN Stores Equip, old-1</v>
      </c>
      <c r="C7673" s="23" t="s">
        <v>1245</v>
      </c>
      <c r="D7673" s="23"/>
      <c r="E7673" s="45">
        <v>43131</v>
      </c>
      <c r="F7673" s="251">
        <v>18269.97</v>
      </c>
      <c r="G7673" s="252" t="s">
        <v>4</v>
      </c>
      <c r="H7673" s="253">
        <v>304.5</v>
      </c>
      <c r="I7673" s="251"/>
      <c r="J7673" s="252" t="str">
        <f t="shared" si="2562"/>
        <v>End of Life</v>
      </c>
      <c r="K7673" s="260">
        <f t="shared" ref="K7673:K7684" si="2564">H7673</f>
        <v>304.5</v>
      </c>
      <c r="L7673" s="253">
        <f t="shared" si="2554"/>
        <v>0</v>
      </c>
      <c r="M7673" s="19" t="s">
        <v>4</v>
      </c>
      <c r="O7673" s="32" t="str">
        <f t="shared" ref="O7673:O7684" si="2565">LEFT(A7673,4)</f>
        <v>G393</v>
      </c>
      <c r="P7673" s="318"/>
      <c r="T7673" s="19" t="s">
        <v>4</v>
      </c>
    </row>
    <row r="7674" spans="1:20" outlineLevel="2" x14ac:dyDescent="0.25">
      <c r="A7674" s="23" t="s">
        <v>611</v>
      </c>
      <c r="B7674" s="23" t="str">
        <f t="shared" si="2563"/>
        <v>G3930 GEN Stores Equip, old-2</v>
      </c>
      <c r="C7674" s="23" t="s">
        <v>1245</v>
      </c>
      <c r="D7674" s="23"/>
      <c r="E7674" s="45">
        <v>43159</v>
      </c>
      <c r="F7674" s="251">
        <v>8982.74</v>
      </c>
      <c r="G7674" s="252" t="s">
        <v>4</v>
      </c>
      <c r="H7674" s="253">
        <v>456.75</v>
      </c>
      <c r="I7674" s="251"/>
      <c r="J7674" s="252" t="str">
        <f t="shared" si="2562"/>
        <v>End of Life</v>
      </c>
      <c r="K7674" s="260">
        <f t="shared" si="2564"/>
        <v>456.75</v>
      </c>
      <c r="L7674" s="253">
        <f t="shared" si="2554"/>
        <v>0</v>
      </c>
      <c r="M7674" s="19" t="s">
        <v>4</v>
      </c>
      <c r="O7674" s="32" t="str">
        <f t="shared" si="2565"/>
        <v>G393</v>
      </c>
      <c r="P7674" s="318"/>
      <c r="T7674" s="19" t="s">
        <v>4</v>
      </c>
    </row>
    <row r="7675" spans="1:20" outlineLevel="2" x14ac:dyDescent="0.25">
      <c r="A7675" s="23" t="s">
        <v>611</v>
      </c>
      <c r="B7675" s="23" t="str">
        <f t="shared" si="2563"/>
        <v>G3930 GEN Stores Equip, old-3</v>
      </c>
      <c r="C7675" s="23" t="s">
        <v>1245</v>
      </c>
      <c r="D7675" s="23"/>
      <c r="E7675" s="45">
        <v>43190</v>
      </c>
      <c r="F7675" s="251">
        <v>-456.75</v>
      </c>
      <c r="G7675" s="252" t="s">
        <v>4</v>
      </c>
      <c r="H7675" s="253">
        <v>-7.88</v>
      </c>
      <c r="I7675" s="251"/>
      <c r="J7675" s="252" t="str">
        <f t="shared" si="2562"/>
        <v>End of Life</v>
      </c>
      <c r="K7675" s="260">
        <f t="shared" si="2564"/>
        <v>-7.88</v>
      </c>
      <c r="L7675" s="253">
        <f t="shared" si="2554"/>
        <v>0</v>
      </c>
      <c r="M7675" s="19" t="s">
        <v>4</v>
      </c>
      <c r="O7675" s="32" t="str">
        <f t="shared" si="2565"/>
        <v>G393</v>
      </c>
      <c r="P7675" s="318"/>
      <c r="T7675" s="19" t="s">
        <v>4</v>
      </c>
    </row>
    <row r="7676" spans="1:20" outlineLevel="2" x14ac:dyDescent="0.25">
      <c r="A7676" s="23" t="s">
        <v>611</v>
      </c>
      <c r="B7676" s="23" t="str">
        <f t="shared" si="2563"/>
        <v>G3930 GEN Stores Equip, old-4</v>
      </c>
      <c r="C7676" s="23" t="s">
        <v>1245</v>
      </c>
      <c r="D7676" s="23"/>
      <c r="E7676" s="45">
        <v>43220</v>
      </c>
      <c r="F7676" s="251">
        <v>8533.8700000000008</v>
      </c>
      <c r="G7676" s="252" t="s">
        <v>4</v>
      </c>
      <c r="H7676" s="253">
        <v>149.72</v>
      </c>
      <c r="I7676" s="251"/>
      <c r="J7676" s="252" t="str">
        <f t="shared" si="2562"/>
        <v>End of Life</v>
      </c>
      <c r="K7676" s="260">
        <f t="shared" si="2564"/>
        <v>149.72</v>
      </c>
      <c r="L7676" s="253">
        <f t="shared" si="2554"/>
        <v>0</v>
      </c>
      <c r="M7676" s="19" t="s">
        <v>4</v>
      </c>
      <c r="O7676" s="32" t="str">
        <f t="shared" si="2565"/>
        <v>G393</v>
      </c>
      <c r="P7676" s="318"/>
      <c r="T7676" s="19" t="s">
        <v>4</v>
      </c>
    </row>
    <row r="7677" spans="1:20" outlineLevel="2" x14ac:dyDescent="0.25">
      <c r="A7677" s="23" t="s">
        <v>611</v>
      </c>
      <c r="B7677" s="23" t="str">
        <f t="shared" si="2563"/>
        <v>G3930 GEN Stores Equip, old-5</v>
      </c>
      <c r="C7677" s="23" t="s">
        <v>1245</v>
      </c>
      <c r="D7677" s="23"/>
      <c r="E7677" s="45">
        <v>43251</v>
      </c>
      <c r="F7677" s="251">
        <v>17366.88</v>
      </c>
      <c r="G7677" s="252" t="s">
        <v>4</v>
      </c>
      <c r="H7677" s="253">
        <v>310.12</v>
      </c>
      <c r="I7677" s="251"/>
      <c r="J7677" s="252" t="str">
        <f t="shared" si="2562"/>
        <v>End of Life</v>
      </c>
      <c r="K7677" s="260">
        <f t="shared" si="2564"/>
        <v>310.12</v>
      </c>
      <c r="L7677" s="253">
        <f t="shared" si="2554"/>
        <v>0</v>
      </c>
      <c r="M7677" s="19" t="s">
        <v>4</v>
      </c>
      <c r="O7677" s="32" t="str">
        <f t="shared" si="2565"/>
        <v>G393</v>
      </c>
      <c r="P7677" s="318"/>
      <c r="T7677" s="19" t="s">
        <v>4</v>
      </c>
    </row>
    <row r="7678" spans="1:20" outlineLevel="2" x14ac:dyDescent="0.25">
      <c r="A7678" s="23" t="s">
        <v>611</v>
      </c>
      <c r="B7678" s="23" t="str">
        <f t="shared" si="2563"/>
        <v>G3930 GEN Stores Equip, old-6</v>
      </c>
      <c r="C7678" s="23" t="s">
        <v>1245</v>
      </c>
      <c r="D7678" s="23"/>
      <c r="E7678" s="45">
        <v>43281</v>
      </c>
      <c r="F7678" s="251">
        <v>17056.759999999998</v>
      </c>
      <c r="G7678" s="252" t="s">
        <v>4</v>
      </c>
      <c r="H7678" s="253">
        <v>310.12</v>
      </c>
      <c r="I7678" s="251"/>
      <c r="J7678" s="252" t="str">
        <f t="shared" si="2562"/>
        <v>End of Life</v>
      </c>
      <c r="K7678" s="260">
        <f t="shared" si="2564"/>
        <v>310.12</v>
      </c>
      <c r="L7678" s="253">
        <f t="shared" si="2554"/>
        <v>0</v>
      </c>
      <c r="M7678" s="19" t="s">
        <v>4</v>
      </c>
      <c r="O7678" s="32" t="str">
        <f t="shared" si="2565"/>
        <v>G393</v>
      </c>
      <c r="P7678" s="318"/>
      <c r="T7678" s="19" t="s">
        <v>4</v>
      </c>
    </row>
    <row r="7679" spans="1:20" outlineLevel="2" x14ac:dyDescent="0.25">
      <c r="A7679" s="23" t="s">
        <v>611</v>
      </c>
      <c r="B7679" s="23" t="str">
        <f t="shared" si="2563"/>
        <v>G3930 GEN Stores Equip, old-7</v>
      </c>
      <c r="C7679" s="23" t="s">
        <v>1245</v>
      </c>
      <c r="D7679" s="23"/>
      <c r="E7679" s="45">
        <v>43312</v>
      </c>
      <c r="F7679" s="251">
        <v>16746.64</v>
      </c>
      <c r="G7679" s="252" t="s">
        <v>4</v>
      </c>
      <c r="H7679" s="253">
        <v>310.12</v>
      </c>
      <c r="I7679" s="251"/>
      <c r="J7679" s="252" t="str">
        <f t="shared" si="2562"/>
        <v>End of Life</v>
      </c>
      <c r="K7679" s="260">
        <f t="shared" si="2564"/>
        <v>310.12</v>
      </c>
      <c r="L7679" s="253">
        <f t="shared" si="2554"/>
        <v>0</v>
      </c>
      <c r="M7679" s="19" t="s">
        <v>4</v>
      </c>
      <c r="O7679" s="32" t="str">
        <f t="shared" si="2565"/>
        <v>G393</v>
      </c>
      <c r="P7679" s="318"/>
      <c r="T7679" s="19" t="s">
        <v>4</v>
      </c>
    </row>
    <row r="7680" spans="1:20" outlineLevel="2" x14ac:dyDescent="0.25">
      <c r="A7680" s="23" t="s">
        <v>611</v>
      </c>
      <c r="B7680" s="23" t="str">
        <f t="shared" si="2563"/>
        <v>G3930 GEN Stores Equip, old-8</v>
      </c>
      <c r="C7680" s="23" t="s">
        <v>1245</v>
      </c>
      <c r="D7680" s="23"/>
      <c r="E7680" s="45">
        <v>43343</v>
      </c>
      <c r="F7680" s="251">
        <v>16636.54</v>
      </c>
      <c r="G7680" s="252" t="s">
        <v>4</v>
      </c>
      <c r="H7680" s="253">
        <v>313.89999999999998</v>
      </c>
      <c r="I7680" s="251"/>
      <c r="J7680" s="252" t="str">
        <f t="shared" si="2562"/>
        <v>End of Life</v>
      </c>
      <c r="K7680" s="260">
        <f t="shared" si="2564"/>
        <v>313.89999999999998</v>
      </c>
      <c r="L7680" s="253">
        <f t="shared" si="2554"/>
        <v>0</v>
      </c>
      <c r="M7680" s="19" t="s">
        <v>4</v>
      </c>
      <c r="O7680" s="32" t="str">
        <f t="shared" si="2565"/>
        <v>G393</v>
      </c>
      <c r="P7680" s="318"/>
      <c r="T7680" s="19" t="s">
        <v>4</v>
      </c>
    </row>
    <row r="7681" spans="1:20" outlineLevel="2" x14ac:dyDescent="0.25">
      <c r="A7681" s="23" t="s">
        <v>611</v>
      </c>
      <c r="B7681" s="23" t="str">
        <f t="shared" si="2563"/>
        <v>G3930 GEN Stores Equip, old-9</v>
      </c>
      <c r="C7681" s="23" t="s">
        <v>1245</v>
      </c>
      <c r="D7681" s="23"/>
      <c r="E7681" s="45">
        <v>43373</v>
      </c>
      <c r="F7681" s="251">
        <v>16322.64</v>
      </c>
      <c r="G7681" s="252" t="s">
        <v>4</v>
      </c>
      <c r="H7681" s="253">
        <v>313.89999999999998</v>
      </c>
      <c r="I7681" s="251"/>
      <c r="J7681" s="252" t="str">
        <f t="shared" si="2562"/>
        <v>End of Life</v>
      </c>
      <c r="K7681" s="260">
        <f t="shared" si="2564"/>
        <v>313.89999999999998</v>
      </c>
      <c r="L7681" s="253">
        <f t="shared" si="2554"/>
        <v>0</v>
      </c>
      <c r="M7681" s="19" t="s">
        <v>4</v>
      </c>
      <c r="O7681" s="32" t="str">
        <f t="shared" si="2565"/>
        <v>G393</v>
      </c>
      <c r="P7681" s="318"/>
      <c r="T7681" s="19" t="s">
        <v>4</v>
      </c>
    </row>
    <row r="7682" spans="1:20" outlineLevel="2" x14ac:dyDescent="0.25">
      <c r="A7682" s="23" t="s">
        <v>611</v>
      </c>
      <c r="B7682" s="23" t="str">
        <f t="shared" si="2563"/>
        <v>G3930 GEN Stores Equip, old-10</v>
      </c>
      <c r="C7682" s="23" t="s">
        <v>1245</v>
      </c>
      <c r="D7682" s="23"/>
      <c r="E7682" s="45">
        <v>43404</v>
      </c>
      <c r="F7682" s="251">
        <v>16008.74</v>
      </c>
      <c r="G7682" s="252" t="s">
        <v>4</v>
      </c>
      <c r="H7682" s="253">
        <v>313.89999999999998</v>
      </c>
      <c r="I7682" s="251"/>
      <c r="J7682" s="252" t="str">
        <f t="shared" si="2562"/>
        <v>End of Life</v>
      </c>
      <c r="K7682" s="260">
        <f t="shared" si="2564"/>
        <v>313.89999999999998</v>
      </c>
      <c r="L7682" s="253">
        <f t="shared" si="2554"/>
        <v>0</v>
      </c>
      <c r="M7682" s="19" t="s">
        <v>4</v>
      </c>
      <c r="O7682" s="32" t="str">
        <f t="shared" si="2565"/>
        <v>G393</v>
      </c>
      <c r="P7682" s="318"/>
      <c r="T7682" s="19" t="s">
        <v>4</v>
      </c>
    </row>
    <row r="7683" spans="1:20" outlineLevel="2" x14ac:dyDescent="0.25">
      <c r="A7683" s="23" t="s">
        <v>611</v>
      </c>
      <c r="B7683" s="23" t="str">
        <f t="shared" si="2563"/>
        <v>G3930 GEN Stores Equip, old-11</v>
      </c>
      <c r="C7683" s="23" t="s">
        <v>1245</v>
      </c>
      <c r="D7683" s="23"/>
      <c r="E7683" s="45">
        <v>43434</v>
      </c>
      <c r="F7683" s="251">
        <v>15694.84</v>
      </c>
      <c r="G7683" s="252" t="s">
        <v>4</v>
      </c>
      <c r="H7683" s="253">
        <v>313.89999999999998</v>
      </c>
      <c r="I7683" s="251"/>
      <c r="J7683" s="252" t="str">
        <f t="shared" si="2562"/>
        <v>End of Life</v>
      </c>
      <c r="K7683" s="260">
        <f t="shared" si="2564"/>
        <v>313.89999999999998</v>
      </c>
      <c r="L7683" s="253">
        <f t="shared" si="2554"/>
        <v>0</v>
      </c>
      <c r="M7683" s="19" t="s">
        <v>4</v>
      </c>
      <c r="O7683" s="32" t="str">
        <f t="shared" si="2565"/>
        <v>G393</v>
      </c>
      <c r="P7683" s="318"/>
      <c r="T7683" s="19" t="s">
        <v>4</v>
      </c>
    </row>
    <row r="7684" spans="1:20" outlineLevel="2" x14ac:dyDescent="0.25">
      <c r="A7684" s="23" t="s">
        <v>611</v>
      </c>
      <c r="B7684" s="23" t="str">
        <f t="shared" si="2563"/>
        <v>G3930 GEN Stores Equip, old-12</v>
      </c>
      <c r="C7684" s="23" t="s">
        <v>1245</v>
      </c>
      <c r="D7684" s="23"/>
      <c r="E7684" s="45">
        <v>43465</v>
      </c>
      <c r="F7684" s="251">
        <v>15380.94</v>
      </c>
      <c r="G7684" s="252" t="s">
        <v>4</v>
      </c>
      <c r="H7684" s="253">
        <v>313.89999999999998</v>
      </c>
      <c r="I7684" s="251"/>
      <c r="J7684" s="252" t="str">
        <f t="shared" si="2562"/>
        <v>End of Life</v>
      </c>
      <c r="K7684" s="260">
        <f t="shared" si="2564"/>
        <v>313.89999999999998</v>
      </c>
      <c r="L7684" s="253">
        <f t="shared" si="2554"/>
        <v>0</v>
      </c>
      <c r="M7684" s="19" t="s">
        <v>4</v>
      </c>
      <c r="O7684" s="32" t="str">
        <f t="shared" si="2565"/>
        <v>G393</v>
      </c>
      <c r="P7684" s="318"/>
      <c r="T7684" s="19" t="s">
        <v>4</v>
      </c>
    </row>
    <row r="7685" spans="1:20" s="19" customFormat="1" ht="15.75" outlineLevel="1" thickBot="1" x14ac:dyDescent="0.3">
      <c r="A7685" s="44" t="s">
        <v>1214</v>
      </c>
      <c r="B7685" s="32"/>
      <c r="C7685" s="40" t="s">
        <v>1244</v>
      </c>
      <c r="D7685" s="32"/>
      <c r="E7685" s="104" t="s">
        <v>1266</v>
      </c>
      <c r="F7685" s="34"/>
      <c r="G7685" s="32"/>
      <c r="H7685" s="41">
        <f>SUBTOTAL(9,H7673:H7684)</f>
        <v>3402.9500000000003</v>
      </c>
      <c r="I7685" s="34"/>
      <c r="J7685" s="32">
        <f t="shared" si="2562"/>
        <v>0</v>
      </c>
      <c r="K7685" s="41">
        <f>SUBTOTAL(9,K7673:K7684)</f>
        <v>3402.9500000000003</v>
      </c>
      <c r="L7685" s="41">
        <f t="shared" si="2554"/>
        <v>0</v>
      </c>
      <c r="O7685" s="32" t="str">
        <f>LEFT(A7685,5)</f>
        <v>G3930</v>
      </c>
      <c r="P7685" s="318">
        <f>-L7685/2</f>
        <v>0</v>
      </c>
    </row>
    <row r="7686" spans="1:20" ht="15.75" outlineLevel="2" thickTop="1" x14ac:dyDescent="0.25">
      <c r="A7686" s="345" t="s">
        <v>612</v>
      </c>
      <c r="B7686" s="345" t="str">
        <f t="shared" ref="B7686:B7697" si="2566">CONCATENATE(A7686,"-",MONTH(E7686))</f>
        <v>G3940 GEN Tools/Garage/Shop, new-1</v>
      </c>
      <c r="C7686" s="345" t="s">
        <v>1245</v>
      </c>
      <c r="D7686" s="345"/>
      <c r="E7686" s="346">
        <v>43131</v>
      </c>
      <c r="F7686" s="347">
        <v>3660024.38</v>
      </c>
      <c r="G7686" s="351">
        <v>0.05</v>
      </c>
      <c r="H7686" s="349">
        <v>15250.1</v>
      </c>
      <c r="I7686" s="347">
        <f t="shared" ref="I7686:I7697" si="2567">VLOOKUP(CONCATENATE(A7686,"-12"),$B$6:$F$7816,5,FALSE)</f>
        <v>7344744.6399999997</v>
      </c>
      <c r="J7686" s="351">
        <f t="shared" si="2562"/>
        <v>0.05</v>
      </c>
      <c r="K7686" s="350">
        <f t="shared" ref="K7686:K7697" si="2568">$H$7697</f>
        <v>19832.479999999996</v>
      </c>
      <c r="L7686" s="349">
        <f t="shared" si="2554"/>
        <v>4582.38</v>
      </c>
      <c r="M7686" s="19" t="s">
        <v>1554</v>
      </c>
      <c r="O7686" s="32" t="str">
        <f t="shared" ref="O7686:O7697" si="2569">LEFT(A7686,4)</f>
        <v>G394</v>
      </c>
      <c r="P7686" s="318"/>
      <c r="T7686" s="19" t="s">
        <v>1260</v>
      </c>
    </row>
    <row r="7687" spans="1:20" outlineLevel="2" x14ac:dyDescent="0.25">
      <c r="A7687" s="345" t="s">
        <v>612</v>
      </c>
      <c r="B7687" s="345" t="str">
        <f t="shared" si="2566"/>
        <v>G3940 GEN Tools/Garage/Shop, new-2</v>
      </c>
      <c r="C7687" s="345" t="s">
        <v>1245</v>
      </c>
      <c r="D7687" s="345"/>
      <c r="E7687" s="346">
        <v>43159</v>
      </c>
      <c r="F7687" s="347">
        <v>3755335.11</v>
      </c>
      <c r="G7687" s="351">
        <v>0.05</v>
      </c>
      <c r="H7687" s="349">
        <v>15647.23</v>
      </c>
      <c r="I7687" s="347">
        <f t="shared" si="2567"/>
        <v>7344744.6399999997</v>
      </c>
      <c r="J7687" s="351">
        <f t="shared" si="2562"/>
        <v>0.05</v>
      </c>
      <c r="K7687" s="350">
        <f t="shared" si="2568"/>
        <v>19832.479999999996</v>
      </c>
      <c r="L7687" s="349">
        <f t="shared" si="2554"/>
        <v>4185.25</v>
      </c>
      <c r="M7687" s="19" t="s">
        <v>1554</v>
      </c>
      <c r="O7687" s="32" t="str">
        <f t="shared" si="2569"/>
        <v>G394</v>
      </c>
      <c r="P7687" s="318"/>
      <c r="T7687" s="19" t="s">
        <v>1260</v>
      </c>
    </row>
    <row r="7688" spans="1:20" outlineLevel="2" x14ac:dyDescent="0.25">
      <c r="A7688" s="345" t="s">
        <v>612</v>
      </c>
      <c r="B7688" s="345" t="str">
        <f t="shared" si="2566"/>
        <v>G3940 GEN Tools/Garage/Shop, new-3</v>
      </c>
      <c r="C7688" s="345" t="s">
        <v>1245</v>
      </c>
      <c r="D7688" s="345"/>
      <c r="E7688" s="346">
        <v>43190</v>
      </c>
      <c r="F7688" s="347">
        <v>3799431.2</v>
      </c>
      <c r="G7688" s="351">
        <v>0.05</v>
      </c>
      <c r="H7688" s="349">
        <v>15830.96</v>
      </c>
      <c r="I7688" s="347">
        <f t="shared" si="2567"/>
        <v>7344744.6399999997</v>
      </c>
      <c r="J7688" s="351">
        <f t="shared" si="2562"/>
        <v>0.05</v>
      </c>
      <c r="K7688" s="350">
        <f t="shared" si="2568"/>
        <v>19832.479999999996</v>
      </c>
      <c r="L7688" s="349">
        <f t="shared" si="2554"/>
        <v>4001.52</v>
      </c>
      <c r="M7688" s="19" t="s">
        <v>1554</v>
      </c>
      <c r="O7688" s="32" t="str">
        <f t="shared" si="2569"/>
        <v>G394</v>
      </c>
      <c r="P7688" s="318"/>
      <c r="T7688" s="19" t="s">
        <v>1260</v>
      </c>
    </row>
    <row r="7689" spans="1:20" outlineLevel="2" x14ac:dyDescent="0.25">
      <c r="A7689" s="345" t="s">
        <v>612</v>
      </c>
      <c r="B7689" s="345" t="str">
        <f t="shared" si="2566"/>
        <v>G3940 GEN Tools/Garage/Shop, new-4</v>
      </c>
      <c r="C7689" s="345" t="s">
        <v>1245</v>
      </c>
      <c r="D7689" s="345"/>
      <c r="E7689" s="346">
        <v>43220</v>
      </c>
      <c r="F7689" s="347">
        <v>3799439.89</v>
      </c>
      <c r="G7689" s="351">
        <v>0.05</v>
      </c>
      <c r="H7689" s="349">
        <v>15831</v>
      </c>
      <c r="I7689" s="347">
        <f t="shared" si="2567"/>
        <v>7344744.6399999997</v>
      </c>
      <c r="J7689" s="351">
        <f t="shared" si="2562"/>
        <v>0.05</v>
      </c>
      <c r="K7689" s="350">
        <f t="shared" si="2568"/>
        <v>19832.479999999996</v>
      </c>
      <c r="L7689" s="349">
        <f t="shared" si="2554"/>
        <v>4001.48</v>
      </c>
      <c r="M7689" s="19" t="s">
        <v>1554</v>
      </c>
      <c r="O7689" s="32" t="str">
        <f t="shared" si="2569"/>
        <v>G394</v>
      </c>
      <c r="P7689" s="318"/>
      <c r="T7689" s="19" t="s">
        <v>1260</v>
      </c>
    </row>
    <row r="7690" spans="1:20" outlineLevel="2" x14ac:dyDescent="0.25">
      <c r="A7690" s="345" t="s">
        <v>612</v>
      </c>
      <c r="B7690" s="345" t="str">
        <f t="shared" si="2566"/>
        <v>G3940 GEN Tools/Garage/Shop, new-5</v>
      </c>
      <c r="C7690" s="345" t="s">
        <v>1245</v>
      </c>
      <c r="D7690" s="345"/>
      <c r="E7690" s="346">
        <v>43251</v>
      </c>
      <c r="F7690" s="347">
        <v>3799439.89</v>
      </c>
      <c r="G7690" s="351">
        <v>0.05</v>
      </c>
      <c r="H7690" s="349">
        <v>15831</v>
      </c>
      <c r="I7690" s="347">
        <f t="shared" si="2567"/>
        <v>7344744.6399999997</v>
      </c>
      <c r="J7690" s="351">
        <f t="shared" si="2562"/>
        <v>0.05</v>
      </c>
      <c r="K7690" s="350">
        <f t="shared" si="2568"/>
        <v>19832.479999999996</v>
      </c>
      <c r="L7690" s="349">
        <f t="shared" si="2554"/>
        <v>4001.48</v>
      </c>
      <c r="M7690" s="19" t="s">
        <v>1554</v>
      </c>
      <c r="O7690" s="32" t="str">
        <f t="shared" si="2569"/>
        <v>G394</v>
      </c>
      <c r="P7690" s="318"/>
      <c r="T7690" s="19" t="s">
        <v>1260</v>
      </c>
    </row>
    <row r="7691" spans="1:20" outlineLevel="2" x14ac:dyDescent="0.25">
      <c r="A7691" s="345" t="s">
        <v>612</v>
      </c>
      <c r="B7691" s="345" t="str">
        <f t="shared" si="2566"/>
        <v>G3940 GEN Tools/Garage/Shop, new-6</v>
      </c>
      <c r="C7691" s="345" t="s">
        <v>1245</v>
      </c>
      <c r="D7691" s="345"/>
      <c r="E7691" s="346">
        <v>43281</v>
      </c>
      <c r="F7691" s="347">
        <v>3799439.89</v>
      </c>
      <c r="G7691" s="351">
        <v>0.05</v>
      </c>
      <c r="H7691" s="349">
        <v>15831</v>
      </c>
      <c r="I7691" s="347">
        <f t="shared" si="2567"/>
        <v>7344744.6399999997</v>
      </c>
      <c r="J7691" s="351">
        <f t="shared" si="2562"/>
        <v>0.05</v>
      </c>
      <c r="K7691" s="350">
        <f t="shared" si="2568"/>
        <v>19832.479999999996</v>
      </c>
      <c r="L7691" s="349">
        <f t="shared" si="2554"/>
        <v>4001.48</v>
      </c>
      <c r="M7691" s="19" t="s">
        <v>1554</v>
      </c>
      <c r="O7691" s="32" t="str">
        <f t="shared" si="2569"/>
        <v>G394</v>
      </c>
      <c r="P7691" s="318"/>
      <c r="T7691" s="19" t="s">
        <v>1260</v>
      </c>
    </row>
    <row r="7692" spans="1:20" outlineLevel="2" x14ac:dyDescent="0.25">
      <c r="A7692" s="345" t="s">
        <v>612</v>
      </c>
      <c r="B7692" s="345" t="str">
        <f t="shared" si="2566"/>
        <v>G3940 GEN Tools/Garage/Shop, new-7</v>
      </c>
      <c r="C7692" s="345" t="s">
        <v>1245</v>
      </c>
      <c r="D7692" s="345"/>
      <c r="E7692" s="346">
        <v>43312</v>
      </c>
      <c r="F7692" s="347">
        <v>7122347.7599999998</v>
      </c>
      <c r="G7692" s="351">
        <v>0.05</v>
      </c>
      <c r="H7692" s="349">
        <v>-177692.31</v>
      </c>
      <c r="I7692" s="347">
        <f t="shared" si="2567"/>
        <v>7344744.6399999997</v>
      </c>
      <c r="J7692" s="351">
        <f t="shared" si="2562"/>
        <v>0.05</v>
      </c>
      <c r="K7692" s="350">
        <f t="shared" si="2568"/>
        <v>19832.479999999996</v>
      </c>
      <c r="L7692" s="349">
        <f t="shared" si="2554"/>
        <v>197524.79</v>
      </c>
      <c r="M7692" s="19" t="s">
        <v>1554</v>
      </c>
      <c r="O7692" s="32" t="str">
        <f t="shared" si="2569"/>
        <v>G394</v>
      </c>
      <c r="P7692" s="318"/>
      <c r="T7692" s="19" t="s">
        <v>1260</v>
      </c>
    </row>
    <row r="7693" spans="1:20" outlineLevel="2" x14ac:dyDescent="0.25">
      <c r="A7693" s="345" t="s">
        <v>612</v>
      </c>
      <c r="B7693" s="345" t="str">
        <f t="shared" si="2566"/>
        <v>G3940 GEN Tools/Garage/Shop, new-8</v>
      </c>
      <c r="C7693" s="345" t="s">
        <v>1245</v>
      </c>
      <c r="D7693" s="345"/>
      <c r="E7693" s="346">
        <v>43343</v>
      </c>
      <c r="F7693" s="347">
        <v>7122347.7599999998</v>
      </c>
      <c r="G7693" s="351">
        <v>0.05</v>
      </c>
      <c r="H7693" s="349">
        <v>8135.2099999999991</v>
      </c>
      <c r="I7693" s="347">
        <f t="shared" si="2567"/>
        <v>7344744.6399999997</v>
      </c>
      <c r="J7693" s="351">
        <f t="shared" si="2562"/>
        <v>0.05</v>
      </c>
      <c r="K7693" s="350">
        <f t="shared" si="2568"/>
        <v>19832.479999999996</v>
      </c>
      <c r="L7693" s="349">
        <f t="shared" si="2554"/>
        <v>11697.27</v>
      </c>
      <c r="M7693" s="19" t="s">
        <v>1554</v>
      </c>
      <c r="O7693" s="32" t="str">
        <f t="shared" si="2569"/>
        <v>G394</v>
      </c>
      <c r="P7693" s="318"/>
      <c r="T7693" s="19" t="s">
        <v>1260</v>
      </c>
    </row>
    <row r="7694" spans="1:20" outlineLevel="2" x14ac:dyDescent="0.25">
      <c r="A7694" s="345" t="s">
        <v>612</v>
      </c>
      <c r="B7694" s="345" t="str">
        <f t="shared" si="2566"/>
        <v>G3940 GEN Tools/Garage/Shop, new-9</v>
      </c>
      <c r="C7694" s="345" t="s">
        <v>1245</v>
      </c>
      <c r="D7694" s="345"/>
      <c r="E7694" s="346">
        <v>43373</v>
      </c>
      <c r="F7694" s="347">
        <v>7122347.7599999998</v>
      </c>
      <c r="G7694" s="351">
        <v>0.05</v>
      </c>
      <c r="H7694" s="349">
        <v>18905.830000000002</v>
      </c>
      <c r="I7694" s="347">
        <f t="shared" si="2567"/>
        <v>7344744.6399999997</v>
      </c>
      <c r="J7694" s="351">
        <f t="shared" si="2562"/>
        <v>0.05</v>
      </c>
      <c r="K7694" s="350">
        <f t="shared" si="2568"/>
        <v>19832.479999999996</v>
      </c>
      <c r="L7694" s="349">
        <f t="shared" si="2554"/>
        <v>926.65</v>
      </c>
      <c r="M7694" s="19" t="s">
        <v>1554</v>
      </c>
      <c r="O7694" s="32" t="str">
        <f t="shared" si="2569"/>
        <v>G394</v>
      </c>
      <c r="P7694" s="318"/>
      <c r="T7694" s="19" t="s">
        <v>1260</v>
      </c>
    </row>
    <row r="7695" spans="1:20" outlineLevel="2" x14ac:dyDescent="0.25">
      <c r="A7695" s="345" t="s">
        <v>612</v>
      </c>
      <c r="B7695" s="345" t="str">
        <f t="shared" si="2566"/>
        <v>G3940 GEN Tools/Garage/Shop, new-10</v>
      </c>
      <c r="C7695" s="345" t="s">
        <v>1245</v>
      </c>
      <c r="D7695" s="345"/>
      <c r="E7695" s="346">
        <v>43404</v>
      </c>
      <c r="F7695" s="347">
        <v>7122351.21</v>
      </c>
      <c r="G7695" s="351">
        <v>0.05</v>
      </c>
      <c r="H7695" s="349">
        <v>18905.839999999997</v>
      </c>
      <c r="I7695" s="347">
        <f t="shared" si="2567"/>
        <v>7344744.6399999997</v>
      </c>
      <c r="J7695" s="351">
        <f t="shared" si="2562"/>
        <v>0.05</v>
      </c>
      <c r="K7695" s="350">
        <f t="shared" si="2568"/>
        <v>19832.479999999996</v>
      </c>
      <c r="L7695" s="349">
        <f t="shared" si="2554"/>
        <v>926.64</v>
      </c>
      <c r="M7695" s="19" t="s">
        <v>1554</v>
      </c>
      <c r="O7695" s="32" t="str">
        <f t="shared" si="2569"/>
        <v>G394</v>
      </c>
      <c r="P7695" s="318"/>
      <c r="T7695" s="19" t="s">
        <v>1260</v>
      </c>
    </row>
    <row r="7696" spans="1:20" outlineLevel="2" x14ac:dyDescent="0.25">
      <c r="A7696" s="345" t="s">
        <v>612</v>
      </c>
      <c r="B7696" s="345" t="str">
        <f t="shared" si="2566"/>
        <v>G3940 GEN Tools/Garage/Shop, new-11</v>
      </c>
      <c r="C7696" s="345" t="s">
        <v>1245</v>
      </c>
      <c r="D7696" s="345"/>
      <c r="E7696" s="346">
        <v>43434</v>
      </c>
      <c r="F7696" s="347">
        <v>7122354.6600000001</v>
      </c>
      <c r="G7696" s="351">
        <v>0.05</v>
      </c>
      <c r="H7696" s="349">
        <v>18905.86</v>
      </c>
      <c r="I7696" s="347">
        <f t="shared" si="2567"/>
        <v>7344744.6399999997</v>
      </c>
      <c r="J7696" s="351">
        <f t="shared" si="2562"/>
        <v>0.05</v>
      </c>
      <c r="K7696" s="350">
        <f t="shared" si="2568"/>
        <v>19832.479999999996</v>
      </c>
      <c r="L7696" s="349">
        <f t="shared" si="2554"/>
        <v>926.62</v>
      </c>
      <c r="M7696" s="19" t="s">
        <v>1554</v>
      </c>
      <c r="O7696" s="32" t="str">
        <f t="shared" si="2569"/>
        <v>G394</v>
      </c>
      <c r="P7696" s="318"/>
      <c r="T7696" s="19" t="s">
        <v>1260</v>
      </c>
    </row>
    <row r="7697" spans="1:20" outlineLevel="2" x14ac:dyDescent="0.25">
      <c r="A7697" s="345" t="s">
        <v>612</v>
      </c>
      <c r="B7697" s="345" t="str">
        <f t="shared" si="2566"/>
        <v>G3940 GEN Tools/Garage/Shop, new-12</v>
      </c>
      <c r="C7697" s="345" t="s">
        <v>1245</v>
      </c>
      <c r="D7697" s="345"/>
      <c r="E7697" s="346">
        <v>43465</v>
      </c>
      <c r="F7697" s="347">
        <v>7344744.6399999997</v>
      </c>
      <c r="G7697" s="351">
        <v>0.05</v>
      </c>
      <c r="H7697" s="349">
        <v>19832.479999999996</v>
      </c>
      <c r="I7697" s="347">
        <f t="shared" si="2567"/>
        <v>7344744.6399999997</v>
      </c>
      <c r="J7697" s="351">
        <f t="shared" si="2562"/>
        <v>0.05</v>
      </c>
      <c r="K7697" s="350">
        <f t="shared" si="2568"/>
        <v>19832.479999999996</v>
      </c>
      <c r="L7697" s="349">
        <f t="shared" si="2554"/>
        <v>0</v>
      </c>
      <c r="M7697" s="19" t="s">
        <v>1554</v>
      </c>
      <c r="O7697" s="32" t="str">
        <f t="shared" si="2569"/>
        <v>G394</v>
      </c>
      <c r="P7697" s="318"/>
      <c r="T7697" s="19" t="s">
        <v>1260</v>
      </c>
    </row>
    <row r="7698" spans="1:20" s="19" customFormat="1" ht="15.75" outlineLevel="1" thickBot="1" x14ac:dyDescent="0.3">
      <c r="A7698" s="28" t="s">
        <v>1215</v>
      </c>
      <c r="C7698" s="20" t="s">
        <v>1244</v>
      </c>
      <c r="E7698" s="104" t="s">
        <v>1266</v>
      </c>
      <c r="F7698" s="29"/>
      <c r="G7698" s="30"/>
      <c r="H7698" s="41">
        <f>SUBTOTAL(9,H7686:H7697)</f>
        <v>1214.1999999999971</v>
      </c>
      <c r="I7698" s="29"/>
      <c r="J7698" s="30">
        <f t="shared" si="2562"/>
        <v>0</v>
      </c>
      <c r="K7698" s="41">
        <f>SUBTOTAL(9,K7686:K7697)</f>
        <v>237989.75999999989</v>
      </c>
      <c r="L7698" s="41">
        <f t="shared" si="2554"/>
        <v>236775.56</v>
      </c>
      <c r="O7698" s="32" t="str">
        <f>LEFT(A7698,5)</f>
        <v>G3940</v>
      </c>
      <c r="P7698" s="318">
        <f>-L7698/2</f>
        <v>-118387.78</v>
      </c>
    </row>
    <row r="7699" spans="1:20" ht="15.75" outlineLevel="2" thickTop="1" x14ac:dyDescent="0.25">
      <c r="A7699" s="345" t="s">
        <v>613</v>
      </c>
      <c r="B7699" s="345" t="str">
        <f t="shared" ref="B7699:B7710" si="2570">CONCATENATE(A7699,"-",MONTH(E7699))</f>
        <v>G3940 GEN Tools/Garage/Shop, old-1</v>
      </c>
      <c r="C7699" s="345" t="s">
        <v>1245</v>
      </c>
      <c r="D7699" s="345"/>
      <c r="E7699" s="346">
        <v>43131</v>
      </c>
      <c r="F7699" s="347">
        <v>2723589.18</v>
      </c>
      <c r="G7699" s="348" t="s">
        <v>4</v>
      </c>
      <c r="H7699" s="349">
        <v>45393.15</v>
      </c>
      <c r="I7699" s="347"/>
      <c r="J7699" s="348" t="str">
        <f t="shared" si="2562"/>
        <v>End of Life</v>
      </c>
      <c r="K7699" s="350">
        <f t="shared" ref="K7699:K7710" si="2571">$H$7710</f>
        <v>0</v>
      </c>
      <c r="L7699" s="349">
        <f t="shared" si="2554"/>
        <v>-45393.15</v>
      </c>
      <c r="M7699" s="19" t="s">
        <v>1554</v>
      </c>
      <c r="O7699" s="32" t="str">
        <f t="shared" ref="O7699:O7710" si="2572">LEFT(A7699,4)</f>
        <v>G394</v>
      </c>
      <c r="P7699" s="318"/>
      <c r="T7699" s="19" t="s">
        <v>4</v>
      </c>
    </row>
    <row r="7700" spans="1:20" outlineLevel="2" x14ac:dyDescent="0.25">
      <c r="A7700" s="345" t="s">
        <v>613</v>
      </c>
      <c r="B7700" s="345" t="str">
        <f t="shared" si="2570"/>
        <v>G3940 GEN Tools/Garage/Shop, old-2</v>
      </c>
      <c r="C7700" s="345" t="s">
        <v>1245</v>
      </c>
      <c r="D7700" s="345"/>
      <c r="E7700" s="346">
        <v>43159</v>
      </c>
      <c r="F7700" s="347">
        <v>2678196.0299999998</v>
      </c>
      <c r="G7700" s="348" t="s">
        <v>4</v>
      </c>
      <c r="H7700" s="349">
        <v>45393.15</v>
      </c>
      <c r="I7700" s="347"/>
      <c r="J7700" s="348" t="str">
        <f t="shared" si="2562"/>
        <v>End of Life</v>
      </c>
      <c r="K7700" s="350">
        <f t="shared" si="2571"/>
        <v>0</v>
      </c>
      <c r="L7700" s="349">
        <f t="shared" ref="L7700:L7763" si="2573">ROUND(K7700-H7700,2)</f>
        <v>-45393.15</v>
      </c>
      <c r="M7700" s="19" t="s">
        <v>1554</v>
      </c>
      <c r="O7700" s="32" t="str">
        <f t="shared" si="2572"/>
        <v>G394</v>
      </c>
      <c r="P7700" s="318"/>
      <c r="T7700" s="19" t="s">
        <v>4</v>
      </c>
    </row>
    <row r="7701" spans="1:20" outlineLevel="2" x14ac:dyDescent="0.25">
      <c r="A7701" s="345" t="s">
        <v>613</v>
      </c>
      <c r="B7701" s="345" t="str">
        <f t="shared" si="2570"/>
        <v>G3940 GEN Tools/Garage/Shop, old-3</v>
      </c>
      <c r="C7701" s="345" t="s">
        <v>1245</v>
      </c>
      <c r="D7701" s="345"/>
      <c r="E7701" s="346">
        <v>43190</v>
      </c>
      <c r="F7701" s="347">
        <v>2632802.88</v>
      </c>
      <c r="G7701" s="348" t="s">
        <v>4</v>
      </c>
      <c r="H7701" s="349">
        <v>45393.15</v>
      </c>
      <c r="I7701" s="347"/>
      <c r="J7701" s="348" t="str">
        <f t="shared" si="2562"/>
        <v>End of Life</v>
      </c>
      <c r="K7701" s="350">
        <f t="shared" si="2571"/>
        <v>0</v>
      </c>
      <c r="L7701" s="349">
        <f t="shared" si="2573"/>
        <v>-45393.15</v>
      </c>
      <c r="M7701" s="19" t="s">
        <v>1554</v>
      </c>
      <c r="O7701" s="32" t="str">
        <f t="shared" si="2572"/>
        <v>G394</v>
      </c>
      <c r="P7701" s="318"/>
      <c r="T7701" s="19" t="s">
        <v>4</v>
      </c>
    </row>
    <row r="7702" spans="1:20" outlineLevel="2" x14ac:dyDescent="0.25">
      <c r="A7702" s="345" t="s">
        <v>613</v>
      </c>
      <c r="B7702" s="345" t="str">
        <f t="shared" si="2570"/>
        <v>G3940 GEN Tools/Garage/Shop, old-4</v>
      </c>
      <c r="C7702" s="345" t="s">
        <v>1245</v>
      </c>
      <c r="D7702" s="345"/>
      <c r="E7702" s="346">
        <v>43220</v>
      </c>
      <c r="F7702" s="347">
        <v>2587409.73</v>
      </c>
      <c r="G7702" s="348" t="s">
        <v>4</v>
      </c>
      <c r="H7702" s="349">
        <v>45393.15</v>
      </c>
      <c r="I7702" s="347"/>
      <c r="J7702" s="348" t="str">
        <f t="shared" si="2562"/>
        <v>End of Life</v>
      </c>
      <c r="K7702" s="350">
        <f t="shared" si="2571"/>
        <v>0</v>
      </c>
      <c r="L7702" s="349">
        <f t="shared" si="2573"/>
        <v>-45393.15</v>
      </c>
      <c r="M7702" s="19" t="s">
        <v>1554</v>
      </c>
      <c r="O7702" s="32" t="str">
        <f t="shared" si="2572"/>
        <v>G394</v>
      </c>
      <c r="P7702" s="318"/>
      <c r="T7702" s="19" t="s">
        <v>4</v>
      </c>
    </row>
    <row r="7703" spans="1:20" outlineLevel="2" x14ac:dyDescent="0.25">
      <c r="A7703" s="345" t="s">
        <v>613</v>
      </c>
      <c r="B7703" s="345" t="str">
        <f t="shared" si="2570"/>
        <v>G3940 GEN Tools/Garage/Shop, old-5</v>
      </c>
      <c r="C7703" s="345" t="s">
        <v>1245</v>
      </c>
      <c r="D7703" s="345"/>
      <c r="E7703" s="346">
        <v>43251</v>
      </c>
      <c r="F7703" s="347">
        <v>2542016.58</v>
      </c>
      <c r="G7703" s="348" t="s">
        <v>4</v>
      </c>
      <c r="H7703" s="349">
        <v>45393.15</v>
      </c>
      <c r="I7703" s="347"/>
      <c r="J7703" s="348" t="str">
        <f t="shared" si="2562"/>
        <v>End of Life</v>
      </c>
      <c r="K7703" s="350">
        <f t="shared" si="2571"/>
        <v>0</v>
      </c>
      <c r="L7703" s="349">
        <f t="shared" si="2573"/>
        <v>-45393.15</v>
      </c>
      <c r="M7703" s="19" t="s">
        <v>1554</v>
      </c>
      <c r="O7703" s="32" t="str">
        <f t="shared" si="2572"/>
        <v>G394</v>
      </c>
      <c r="P7703" s="318"/>
      <c r="T7703" s="19" t="s">
        <v>4</v>
      </c>
    </row>
    <row r="7704" spans="1:20" outlineLevel="2" x14ac:dyDescent="0.25">
      <c r="A7704" s="345" t="s">
        <v>613</v>
      </c>
      <c r="B7704" s="345" t="str">
        <f t="shared" si="2570"/>
        <v>G3940 GEN Tools/Garage/Shop, old-6</v>
      </c>
      <c r="C7704" s="345" t="s">
        <v>1245</v>
      </c>
      <c r="D7704" s="345"/>
      <c r="E7704" s="346">
        <v>43281</v>
      </c>
      <c r="F7704" s="347">
        <v>2496623.4300000002</v>
      </c>
      <c r="G7704" s="348" t="s">
        <v>4</v>
      </c>
      <c r="H7704" s="349">
        <v>45393.15</v>
      </c>
      <c r="I7704" s="347"/>
      <c r="J7704" s="348" t="str">
        <f t="shared" si="2562"/>
        <v>End of Life</v>
      </c>
      <c r="K7704" s="350">
        <f t="shared" si="2571"/>
        <v>0</v>
      </c>
      <c r="L7704" s="349">
        <f t="shared" si="2573"/>
        <v>-45393.15</v>
      </c>
      <c r="M7704" s="19" t="s">
        <v>1554</v>
      </c>
      <c r="O7704" s="32" t="str">
        <f t="shared" si="2572"/>
        <v>G394</v>
      </c>
      <c r="P7704" s="318"/>
      <c r="T7704" s="19" t="s">
        <v>4</v>
      </c>
    </row>
    <row r="7705" spans="1:20" outlineLevel="2" x14ac:dyDescent="0.25">
      <c r="A7705" s="345" t="s">
        <v>613</v>
      </c>
      <c r="B7705" s="345" t="str">
        <f t="shared" si="2570"/>
        <v>G3940 GEN Tools/Garage/Shop, old-7</v>
      </c>
      <c r="C7705" s="345" t="s">
        <v>1245</v>
      </c>
      <c r="D7705" s="345"/>
      <c r="E7705" s="346">
        <v>43312</v>
      </c>
      <c r="F7705" s="347">
        <v>0.01</v>
      </c>
      <c r="G7705" s="348" t="s">
        <v>4</v>
      </c>
      <c r="H7705" s="349">
        <v>0</v>
      </c>
      <c r="I7705" s="347"/>
      <c r="J7705" s="348" t="str">
        <f t="shared" si="2562"/>
        <v>End of Life</v>
      </c>
      <c r="K7705" s="350">
        <f t="shared" si="2571"/>
        <v>0</v>
      </c>
      <c r="L7705" s="349">
        <f t="shared" si="2573"/>
        <v>0</v>
      </c>
      <c r="M7705" s="19" t="s">
        <v>1554</v>
      </c>
      <c r="O7705" s="32" t="str">
        <f t="shared" si="2572"/>
        <v>G394</v>
      </c>
      <c r="P7705" s="318"/>
      <c r="T7705" s="19" t="s">
        <v>4</v>
      </c>
    </row>
    <row r="7706" spans="1:20" outlineLevel="2" x14ac:dyDescent="0.25">
      <c r="A7706" s="345" t="s">
        <v>613</v>
      </c>
      <c r="B7706" s="345" t="str">
        <f t="shared" si="2570"/>
        <v>G3940 GEN Tools/Garage/Shop, old-8</v>
      </c>
      <c r="C7706" s="345" t="s">
        <v>1245</v>
      </c>
      <c r="D7706" s="345"/>
      <c r="E7706" s="346">
        <v>43343</v>
      </c>
      <c r="F7706" s="347">
        <v>0.01</v>
      </c>
      <c r="G7706" s="348" t="s">
        <v>4</v>
      </c>
      <c r="H7706" s="349">
        <v>0</v>
      </c>
      <c r="I7706" s="347"/>
      <c r="J7706" s="348" t="str">
        <f t="shared" si="2562"/>
        <v>End of Life</v>
      </c>
      <c r="K7706" s="350">
        <f t="shared" si="2571"/>
        <v>0</v>
      </c>
      <c r="L7706" s="349">
        <f t="shared" si="2573"/>
        <v>0</v>
      </c>
      <c r="M7706" s="19" t="s">
        <v>1554</v>
      </c>
      <c r="O7706" s="32" t="str">
        <f t="shared" si="2572"/>
        <v>G394</v>
      </c>
      <c r="P7706" s="318"/>
      <c r="T7706" s="19" t="s">
        <v>4</v>
      </c>
    </row>
    <row r="7707" spans="1:20" outlineLevel="2" x14ac:dyDescent="0.25">
      <c r="A7707" s="345" t="s">
        <v>613</v>
      </c>
      <c r="B7707" s="345" t="str">
        <f t="shared" si="2570"/>
        <v>G3940 GEN Tools/Garage/Shop, old-9</v>
      </c>
      <c r="C7707" s="345" t="s">
        <v>1245</v>
      </c>
      <c r="D7707" s="345"/>
      <c r="E7707" s="346">
        <v>43373</v>
      </c>
      <c r="F7707" s="347">
        <v>0.01</v>
      </c>
      <c r="G7707" s="348" t="s">
        <v>4</v>
      </c>
      <c r="H7707" s="349">
        <v>0</v>
      </c>
      <c r="I7707" s="347"/>
      <c r="J7707" s="348" t="str">
        <f t="shared" si="2562"/>
        <v>End of Life</v>
      </c>
      <c r="K7707" s="350">
        <f t="shared" si="2571"/>
        <v>0</v>
      </c>
      <c r="L7707" s="349">
        <f t="shared" si="2573"/>
        <v>0</v>
      </c>
      <c r="M7707" s="19" t="s">
        <v>1554</v>
      </c>
      <c r="O7707" s="32" t="str">
        <f t="shared" si="2572"/>
        <v>G394</v>
      </c>
      <c r="P7707" s="318"/>
      <c r="T7707" s="19" t="s">
        <v>4</v>
      </c>
    </row>
    <row r="7708" spans="1:20" outlineLevel="2" x14ac:dyDescent="0.25">
      <c r="A7708" s="345" t="s">
        <v>613</v>
      </c>
      <c r="B7708" s="345" t="str">
        <f t="shared" si="2570"/>
        <v>G3940 GEN Tools/Garage/Shop, old-10</v>
      </c>
      <c r="C7708" s="345" t="s">
        <v>1245</v>
      </c>
      <c r="D7708" s="345"/>
      <c r="E7708" s="346">
        <v>43404</v>
      </c>
      <c r="F7708" s="347">
        <v>0.01</v>
      </c>
      <c r="G7708" s="348" t="s">
        <v>4</v>
      </c>
      <c r="H7708" s="349">
        <v>0</v>
      </c>
      <c r="I7708" s="347"/>
      <c r="J7708" s="348" t="str">
        <f t="shared" si="2562"/>
        <v>End of Life</v>
      </c>
      <c r="K7708" s="350">
        <f t="shared" si="2571"/>
        <v>0</v>
      </c>
      <c r="L7708" s="349">
        <f t="shared" si="2573"/>
        <v>0</v>
      </c>
      <c r="M7708" s="19" t="s">
        <v>1554</v>
      </c>
      <c r="O7708" s="32" t="str">
        <f t="shared" si="2572"/>
        <v>G394</v>
      </c>
      <c r="P7708" s="318"/>
      <c r="T7708" s="19" t="s">
        <v>4</v>
      </c>
    </row>
    <row r="7709" spans="1:20" outlineLevel="2" x14ac:dyDescent="0.25">
      <c r="A7709" s="345" t="s">
        <v>613</v>
      </c>
      <c r="B7709" s="345" t="str">
        <f t="shared" si="2570"/>
        <v>G3940 GEN Tools/Garage/Shop, old-11</v>
      </c>
      <c r="C7709" s="345" t="s">
        <v>1245</v>
      </c>
      <c r="D7709" s="345"/>
      <c r="E7709" s="346">
        <v>43434</v>
      </c>
      <c r="F7709" s="347">
        <v>0.01</v>
      </c>
      <c r="G7709" s="348" t="s">
        <v>4</v>
      </c>
      <c r="H7709" s="349">
        <v>0</v>
      </c>
      <c r="I7709" s="347"/>
      <c r="J7709" s="348" t="str">
        <f t="shared" si="2562"/>
        <v>End of Life</v>
      </c>
      <c r="K7709" s="350">
        <f t="shared" si="2571"/>
        <v>0</v>
      </c>
      <c r="L7709" s="349">
        <f t="shared" si="2573"/>
        <v>0</v>
      </c>
      <c r="M7709" s="19" t="s">
        <v>1554</v>
      </c>
      <c r="O7709" s="32" t="str">
        <f t="shared" si="2572"/>
        <v>G394</v>
      </c>
      <c r="P7709" s="318"/>
      <c r="T7709" s="19" t="s">
        <v>4</v>
      </c>
    </row>
    <row r="7710" spans="1:20" outlineLevel="2" x14ac:dyDescent="0.25">
      <c r="A7710" s="345" t="s">
        <v>613</v>
      </c>
      <c r="B7710" s="345" t="str">
        <f t="shared" si="2570"/>
        <v>G3940 GEN Tools/Garage/Shop, old-12</v>
      </c>
      <c r="C7710" s="345" t="s">
        <v>1245</v>
      </c>
      <c r="D7710" s="345"/>
      <c r="E7710" s="346">
        <v>43465</v>
      </c>
      <c r="F7710" s="347">
        <v>0</v>
      </c>
      <c r="G7710" s="348" t="s">
        <v>4</v>
      </c>
      <c r="H7710" s="349">
        <v>0</v>
      </c>
      <c r="I7710" s="347"/>
      <c r="J7710" s="348" t="str">
        <f t="shared" si="2562"/>
        <v>End of Life</v>
      </c>
      <c r="K7710" s="350">
        <f t="shared" si="2571"/>
        <v>0</v>
      </c>
      <c r="L7710" s="349">
        <f t="shared" si="2573"/>
        <v>0</v>
      </c>
      <c r="M7710" s="19" t="s">
        <v>1554</v>
      </c>
      <c r="O7710" s="32" t="str">
        <f t="shared" si="2572"/>
        <v>G394</v>
      </c>
      <c r="P7710" s="318"/>
      <c r="T7710" s="19" t="s">
        <v>4</v>
      </c>
    </row>
    <row r="7711" spans="1:20" s="19" customFormat="1" ht="15.75" outlineLevel="1" thickBot="1" x14ac:dyDescent="0.3">
      <c r="A7711" s="44" t="s">
        <v>1216</v>
      </c>
      <c r="B7711" s="32"/>
      <c r="C7711" s="40" t="s">
        <v>1244</v>
      </c>
      <c r="D7711" s="32"/>
      <c r="E7711" s="104" t="s">
        <v>1266</v>
      </c>
      <c r="F7711" s="34"/>
      <c r="G7711" s="32"/>
      <c r="H7711" s="41">
        <f>SUBTOTAL(9,H7699:H7710)</f>
        <v>272358.90000000002</v>
      </c>
      <c r="I7711" s="34"/>
      <c r="J7711" s="32">
        <f t="shared" si="2562"/>
        <v>0</v>
      </c>
      <c r="K7711" s="41">
        <f>SUBTOTAL(9,K7699:K7710)</f>
        <v>0</v>
      </c>
      <c r="L7711" s="41">
        <f t="shared" si="2573"/>
        <v>-272358.90000000002</v>
      </c>
      <c r="O7711" s="32" t="str">
        <f>LEFT(A7711,5)</f>
        <v>G3940</v>
      </c>
      <c r="P7711" s="318">
        <f>-L7711/2</f>
        <v>136179.45000000001</v>
      </c>
    </row>
    <row r="7712" spans="1:20" ht="15.75" outlineLevel="2" thickTop="1" x14ac:dyDescent="0.25">
      <c r="A7712" s="345" t="s">
        <v>614</v>
      </c>
      <c r="B7712" s="345" t="str">
        <f t="shared" ref="B7712:B7723" si="2574">CONCATENATE(A7712,"-",MONTH(E7712))</f>
        <v>G3950 GEN Laboratory Equip, new-1</v>
      </c>
      <c r="C7712" s="345" t="s">
        <v>1245</v>
      </c>
      <c r="D7712" s="345"/>
      <c r="E7712" s="346">
        <v>43131</v>
      </c>
      <c r="F7712" s="347">
        <v>478091.96</v>
      </c>
      <c r="G7712" s="351">
        <v>0.05</v>
      </c>
      <c r="H7712" s="349">
        <v>1992.05</v>
      </c>
      <c r="I7712" s="347">
        <f t="shared" ref="I7712:I7723" si="2575">VLOOKUP(CONCATENATE(A7712,"-12"),$B$6:$F$7816,5,FALSE)</f>
        <v>2750795.32</v>
      </c>
      <c r="J7712" s="351">
        <f t="shared" si="2562"/>
        <v>0.05</v>
      </c>
      <c r="K7712" s="350">
        <f t="shared" ref="K7712:K7723" si="2576">$H$7723</f>
        <v>-10666.62</v>
      </c>
      <c r="L7712" s="349">
        <f t="shared" si="2573"/>
        <v>-12658.67</v>
      </c>
      <c r="M7712" s="19" t="s">
        <v>1554</v>
      </c>
      <c r="O7712" s="32" t="str">
        <f t="shared" ref="O7712:O7723" si="2577">LEFT(A7712,4)</f>
        <v>G395</v>
      </c>
      <c r="P7712" s="318"/>
      <c r="T7712" s="19" t="s">
        <v>1260</v>
      </c>
    </row>
    <row r="7713" spans="1:20" outlineLevel="2" x14ac:dyDescent="0.25">
      <c r="A7713" s="345" t="s">
        <v>614</v>
      </c>
      <c r="B7713" s="345" t="str">
        <f t="shared" si="2574"/>
        <v>G3950 GEN Laboratory Equip, new-2</v>
      </c>
      <c r="C7713" s="345" t="s">
        <v>1245</v>
      </c>
      <c r="D7713" s="345"/>
      <c r="E7713" s="346">
        <v>43159</v>
      </c>
      <c r="F7713" s="347">
        <v>478091.96</v>
      </c>
      <c r="G7713" s="351">
        <v>0.05</v>
      </c>
      <c r="H7713" s="349">
        <v>1992.05</v>
      </c>
      <c r="I7713" s="347">
        <f t="shared" si="2575"/>
        <v>2750795.32</v>
      </c>
      <c r="J7713" s="351">
        <f t="shared" si="2562"/>
        <v>0.05</v>
      </c>
      <c r="K7713" s="350">
        <f t="shared" si="2576"/>
        <v>-10666.62</v>
      </c>
      <c r="L7713" s="349">
        <f t="shared" si="2573"/>
        <v>-12658.67</v>
      </c>
      <c r="M7713" s="19" t="s">
        <v>1554</v>
      </c>
      <c r="O7713" s="32" t="str">
        <f t="shared" si="2577"/>
        <v>G395</v>
      </c>
      <c r="P7713" s="318"/>
      <c r="T7713" s="19" t="s">
        <v>1260</v>
      </c>
    </row>
    <row r="7714" spans="1:20" outlineLevel="2" x14ac:dyDescent="0.25">
      <c r="A7714" s="345" t="s">
        <v>614</v>
      </c>
      <c r="B7714" s="345" t="str">
        <f t="shared" si="2574"/>
        <v>G3950 GEN Laboratory Equip, new-3</v>
      </c>
      <c r="C7714" s="345" t="s">
        <v>1245</v>
      </c>
      <c r="D7714" s="345"/>
      <c r="E7714" s="346">
        <v>43190</v>
      </c>
      <c r="F7714" s="347">
        <v>478091.96</v>
      </c>
      <c r="G7714" s="351">
        <v>0.05</v>
      </c>
      <c r="H7714" s="349">
        <v>1992.05</v>
      </c>
      <c r="I7714" s="347">
        <f t="shared" si="2575"/>
        <v>2750795.32</v>
      </c>
      <c r="J7714" s="351">
        <f t="shared" si="2562"/>
        <v>0.05</v>
      </c>
      <c r="K7714" s="350">
        <f t="shared" si="2576"/>
        <v>-10666.62</v>
      </c>
      <c r="L7714" s="349">
        <f t="shared" si="2573"/>
        <v>-12658.67</v>
      </c>
      <c r="M7714" s="19" t="s">
        <v>1554</v>
      </c>
      <c r="O7714" s="32" t="str">
        <f t="shared" si="2577"/>
        <v>G395</v>
      </c>
      <c r="P7714" s="318"/>
      <c r="T7714" s="19" t="s">
        <v>1260</v>
      </c>
    </row>
    <row r="7715" spans="1:20" outlineLevel="2" x14ac:dyDescent="0.25">
      <c r="A7715" s="345" t="s">
        <v>614</v>
      </c>
      <c r="B7715" s="345" t="str">
        <f t="shared" si="2574"/>
        <v>G3950 GEN Laboratory Equip, new-4</v>
      </c>
      <c r="C7715" s="345" t="s">
        <v>1245</v>
      </c>
      <c r="D7715" s="345"/>
      <c r="E7715" s="346">
        <v>43220</v>
      </c>
      <c r="F7715" s="347">
        <v>478091.96</v>
      </c>
      <c r="G7715" s="351">
        <v>0.05</v>
      </c>
      <c r="H7715" s="349">
        <v>1992.05</v>
      </c>
      <c r="I7715" s="347">
        <f t="shared" si="2575"/>
        <v>2750795.32</v>
      </c>
      <c r="J7715" s="351">
        <f t="shared" si="2562"/>
        <v>0.05</v>
      </c>
      <c r="K7715" s="350">
        <f t="shared" si="2576"/>
        <v>-10666.62</v>
      </c>
      <c r="L7715" s="349">
        <f t="shared" si="2573"/>
        <v>-12658.67</v>
      </c>
      <c r="M7715" s="19" t="s">
        <v>1554</v>
      </c>
      <c r="O7715" s="32" t="str">
        <f t="shared" si="2577"/>
        <v>G395</v>
      </c>
      <c r="P7715" s="318"/>
      <c r="T7715" s="19" t="s">
        <v>1260</v>
      </c>
    </row>
    <row r="7716" spans="1:20" outlineLevel="2" x14ac:dyDescent="0.25">
      <c r="A7716" s="345" t="s">
        <v>614</v>
      </c>
      <c r="B7716" s="345" t="str">
        <f t="shared" si="2574"/>
        <v>G3950 GEN Laboratory Equip, new-5</v>
      </c>
      <c r="C7716" s="345" t="s">
        <v>1245</v>
      </c>
      <c r="D7716" s="345"/>
      <c r="E7716" s="346">
        <v>43251</v>
      </c>
      <c r="F7716" s="347">
        <v>478091.96</v>
      </c>
      <c r="G7716" s="351">
        <v>0.05</v>
      </c>
      <c r="H7716" s="349">
        <v>1992.05</v>
      </c>
      <c r="I7716" s="347">
        <f t="shared" si="2575"/>
        <v>2750795.32</v>
      </c>
      <c r="J7716" s="351">
        <f t="shared" si="2562"/>
        <v>0.05</v>
      </c>
      <c r="K7716" s="350">
        <f t="shared" si="2576"/>
        <v>-10666.62</v>
      </c>
      <c r="L7716" s="349">
        <f t="shared" si="2573"/>
        <v>-12658.67</v>
      </c>
      <c r="M7716" s="19" t="s">
        <v>1554</v>
      </c>
      <c r="O7716" s="32" t="str">
        <f t="shared" si="2577"/>
        <v>G395</v>
      </c>
      <c r="P7716" s="318"/>
      <c r="T7716" s="19" t="s">
        <v>1260</v>
      </c>
    </row>
    <row r="7717" spans="1:20" outlineLevel="2" x14ac:dyDescent="0.25">
      <c r="A7717" s="345" t="s">
        <v>614</v>
      </c>
      <c r="B7717" s="345" t="str">
        <f t="shared" si="2574"/>
        <v>G3950 GEN Laboratory Equip, new-6</v>
      </c>
      <c r="C7717" s="345" t="s">
        <v>1245</v>
      </c>
      <c r="D7717" s="345"/>
      <c r="E7717" s="346">
        <v>43281</v>
      </c>
      <c r="F7717" s="347">
        <v>478091.96</v>
      </c>
      <c r="G7717" s="351">
        <v>0.05</v>
      </c>
      <c r="H7717" s="349">
        <v>1992.05</v>
      </c>
      <c r="I7717" s="347">
        <f t="shared" si="2575"/>
        <v>2750795.32</v>
      </c>
      <c r="J7717" s="351">
        <f t="shared" si="2562"/>
        <v>0.05</v>
      </c>
      <c r="K7717" s="350">
        <f t="shared" si="2576"/>
        <v>-10666.62</v>
      </c>
      <c r="L7717" s="349">
        <f t="shared" si="2573"/>
        <v>-12658.67</v>
      </c>
      <c r="M7717" s="19" t="s">
        <v>1554</v>
      </c>
      <c r="O7717" s="32" t="str">
        <f t="shared" si="2577"/>
        <v>G395</v>
      </c>
      <c r="P7717" s="318"/>
      <c r="T7717" s="19" t="s">
        <v>1260</v>
      </c>
    </row>
    <row r="7718" spans="1:20" outlineLevel="2" x14ac:dyDescent="0.25">
      <c r="A7718" s="345" t="s">
        <v>614</v>
      </c>
      <c r="B7718" s="345" t="str">
        <f t="shared" si="2574"/>
        <v>G3950 GEN Laboratory Equip, new-7</v>
      </c>
      <c r="C7718" s="345" t="s">
        <v>1245</v>
      </c>
      <c r="D7718" s="345"/>
      <c r="E7718" s="346">
        <v>43312</v>
      </c>
      <c r="F7718" s="347">
        <v>2761875.82</v>
      </c>
      <c r="G7718" s="351">
        <v>0.05</v>
      </c>
      <c r="H7718" s="349">
        <v>-55815.000000000007</v>
      </c>
      <c r="I7718" s="347">
        <f t="shared" si="2575"/>
        <v>2750795.32</v>
      </c>
      <c r="J7718" s="351">
        <f t="shared" si="2562"/>
        <v>0.05</v>
      </c>
      <c r="K7718" s="350">
        <f t="shared" si="2576"/>
        <v>-10666.62</v>
      </c>
      <c r="L7718" s="349">
        <f t="shared" si="2573"/>
        <v>45148.38</v>
      </c>
      <c r="M7718" s="19" t="s">
        <v>1554</v>
      </c>
      <c r="O7718" s="32" t="str">
        <f t="shared" si="2577"/>
        <v>G395</v>
      </c>
      <c r="P7718" s="318"/>
      <c r="T7718" s="19" t="s">
        <v>1260</v>
      </c>
    </row>
    <row r="7719" spans="1:20" outlineLevel="2" x14ac:dyDescent="0.25">
      <c r="A7719" s="345" t="s">
        <v>614</v>
      </c>
      <c r="B7719" s="345" t="str">
        <f t="shared" si="2574"/>
        <v>G3950 GEN Laboratory Equip, new-8</v>
      </c>
      <c r="C7719" s="345" t="s">
        <v>1245</v>
      </c>
      <c r="D7719" s="345"/>
      <c r="E7719" s="346">
        <v>43343</v>
      </c>
      <c r="F7719" s="347">
        <v>2750795.32</v>
      </c>
      <c r="G7719" s="351">
        <v>0.05</v>
      </c>
      <c r="H7719" s="349">
        <v>-32794.89</v>
      </c>
      <c r="I7719" s="347">
        <f t="shared" si="2575"/>
        <v>2750795.32</v>
      </c>
      <c r="J7719" s="351">
        <f t="shared" si="2562"/>
        <v>0.05</v>
      </c>
      <c r="K7719" s="350">
        <f t="shared" si="2576"/>
        <v>-10666.62</v>
      </c>
      <c r="L7719" s="349">
        <f t="shared" si="2573"/>
        <v>22128.27</v>
      </c>
      <c r="M7719" s="19" t="s">
        <v>1554</v>
      </c>
      <c r="O7719" s="32" t="str">
        <f t="shared" si="2577"/>
        <v>G395</v>
      </c>
      <c r="P7719" s="318"/>
      <c r="T7719" s="19" t="s">
        <v>1260</v>
      </c>
    </row>
    <row r="7720" spans="1:20" outlineLevel="2" x14ac:dyDescent="0.25">
      <c r="A7720" s="345" t="s">
        <v>614</v>
      </c>
      <c r="B7720" s="345" t="str">
        <f t="shared" si="2574"/>
        <v>G3950 GEN Laboratory Equip, new-9</v>
      </c>
      <c r="C7720" s="345" t="s">
        <v>1245</v>
      </c>
      <c r="D7720" s="345"/>
      <c r="E7720" s="346">
        <v>43373</v>
      </c>
      <c r="F7720" s="347">
        <v>2750795.32</v>
      </c>
      <c r="G7720" s="351">
        <v>0.05</v>
      </c>
      <c r="H7720" s="349">
        <v>-10666.62</v>
      </c>
      <c r="I7720" s="347">
        <f t="shared" si="2575"/>
        <v>2750795.32</v>
      </c>
      <c r="J7720" s="351">
        <f t="shared" si="2562"/>
        <v>0.05</v>
      </c>
      <c r="K7720" s="350">
        <f t="shared" si="2576"/>
        <v>-10666.62</v>
      </c>
      <c r="L7720" s="349">
        <f t="shared" si="2573"/>
        <v>0</v>
      </c>
      <c r="M7720" s="19" t="s">
        <v>1554</v>
      </c>
      <c r="O7720" s="32" t="str">
        <f t="shared" si="2577"/>
        <v>G395</v>
      </c>
      <c r="P7720" s="318"/>
      <c r="T7720" s="19" t="s">
        <v>1260</v>
      </c>
    </row>
    <row r="7721" spans="1:20" outlineLevel="2" x14ac:dyDescent="0.25">
      <c r="A7721" s="345" t="s">
        <v>614</v>
      </c>
      <c r="B7721" s="345" t="str">
        <f t="shared" si="2574"/>
        <v>G3950 GEN Laboratory Equip, new-10</v>
      </c>
      <c r="C7721" s="345" t="s">
        <v>1245</v>
      </c>
      <c r="D7721" s="345"/>
      <c r="E7721" s="346">
        <v>43404</v>
      </c>
      <c r="F7721" s="347">
        <v>2750795.32</v>
      </c>
      <c r="G7721" s="351">
        <v>0.05</v>
      </c>
      <c r="H7721" s="349">
        <v>-10666.62</v>
      </c>
      <c r="I7721" s="347">
        <f t="shared" si="2575"/>
        <v>2750795.32</v>
      </c>
      <c r="J7721" s="351">
        <f t="shared" si="2562"/>
        <v>0.05</v>
      </c>
      <c r="K7721" s="350">
        <f t="shared" si="2576"/>
        <v>-10666.62</v>
      </c>
      <c r="L7721" s="349">
        <f t="shared" si="2573"/>
        <v>0</v>
      </c>
      <c r="M7721" s="19" t="s">
        <v>1554</v>
      </c>
      <c r="O7721" s="32" t="str">
        <f t="shared" si="2577"/>
        <v>G395</v>
      </c>
      <c r="P7721" s="318"/>
      <c r="T7721" s="19" t="s">
        <v>1260</v>
      </c>
    </row>
    <row r="7722" spans="1:20" outlineLevel="2" x14ac:dyDescent="0.25">
      <c r="A7722" s="345" t="s">
        <v>614</v>
      </c>
      <c r="B7722" s="345" t="str">
        <f t="shared" si="2574"/>
        <v>G3950 GEN Laboratory Equip, new-11</v>
      </c>
      <c r="C7722" s="345" t="s">
        <v>1245</v>
      </c>
      <c r="D7722" s="345"/>
      <c r="E7722" s="346">
        <v>43434</v>
      </c>
      <c r="F7722" s="347">
        <v>2750795.32</v>
      </c>
      <c r="G7722" s="351">
        <v>0.05</v>
      </c>
      <c r="H7722" s="349">
        <v>-10666.62</v>
      </c>
      <c r="I7722" s="347">
        <f t="shared" si="2575"/>
        <v>2750795.32</v>
      </c>
      <c r="J7722" s="351">
        <f t="shared" si="2562"/>
        <v>0.05</v>
      </c>
      <c r="K7722" s="350">
        <f t="shared" si="2576"/>
        <v>-10666.62</v>
      </c>
      <c r="L7722" s="349">
        <f t="shared" si="2573"/>
        <v>0</v>
      </c>
      <c r="M7722" s="19" t="s">
        <v>1554</v>
      </c>
      <c r="O7722" s="32" t="str">
        <f t="shared" si="2577"/>
        <v>G395</v>
      </c>
      <c r="P7722" s="318"/>
      <c r="T7722" s="19" t="s">
        <v>1260</v>
      </c>
    </row>
    <row r="7723" spans="1:20" outlineLevel="2" x14ac:dyDescent="0.25">
      <c r="A7723" s="345" t="s">
        <v>614</v>
      </c>
      <c r="B7723" s="345" t="str">
        <f t="shared" si="2574"/>
        <v>G3950 GEN Laboratory Equip, new-12</v>
      </c>
      <c r="C7723" s="345" t="s">
        <v>1245</v>
      </c>
      <c r="D7723" s="345"/>
      <c r="E7723" s="346">
        <v>43465</v>
      </c>
      <c r="F7723" s="347">
        <v>2750795.32</v>
      </c>
      <c r="G7723" s="351">
        <v>0.05</v>
      </c>
      <c r="H7723" s="349">
        <v>-10666.62</v>
      </c>
      <c r="I7723" s="347">
        <f t="shared" si="2575"/>
        <v>2750795.32</v>
      </c>
      <c r="J7723" s="351">
        <f t="shared" si="2562"/>
        <v>0.05</v>
      </c>
      <c r="K7723" s="350">
        <f t="shared" si="2576"/>
        <v>-10666.62</v>
      </c>
      <c r="L7723" s="349">
        <f t="shared" si="2573"/>
        <v>0</v>
      </c>
      <c r="M7723" s="19" t="s">
        <v>1554</v>
      </c>
      <c r="O7723" s="32" t="str">
        <f t="shared" si="2577"/>
        <v>G395</v>
      </c>
      <c r="P7723" s="318"/>
      <c r="T7723" s="19" t="s">
        <v>1260</v>
      </c>
    </row>
    <row r="7724" spans="1:20" s="19" customFormat="1" ht="15.75" outlineLevel="1" thickBot="1" x14ac:dyDescent="0.3">
      <c r="A7724" s="28" t="s">
        <v>1217</v>
      </c>
      <c r="C7724" s="20" t="s">
        <v>1244</v>
      </c>
      <c r="E7724" s="104" t="s">
        <v>1266</v>
      </c>
      <c r="F7724" s="29"/>
      <c r="G7724" s="30"/>
      <c r="H7724" s="41">
        <f>SUBTOTAL(9,H7712:H7723)</f>
        <v>-119324.06999999999</v>
      </c>
      <c r="I7724" s="29"/>
      <c r="J7724" s="30">
        <f t="shared" si="2562"/>
        <v>0</v>
      </c>
      <c r="K7724" s="41">
        <f>SUBTOTAL(9,K7712:K7723)</f>
        <v>-127999.43999999999</v>
      </c>
      <c r="L7724" s="41">
        <f t="shared" si="2573"/>
        <v>-8675.3700000000008</v>
      </c>
      <c r="O7724" s="32" t="str">
        <f>LEFT(A7724,5)</f>
        <v>G3950</v>
      </c>
      <c r="P7724" s="318">
        <f>-L7724/2</f>
        <v>4337.6850000000004</v>
      </c>
    </row>
    <row r="7725" spans="1:20" ht="15.75" outlineLevel="2" thickTop="1" x14ac:dyDescent="0.25">
      <c r="A7725" s="345" t="s">
        <v>615</v>
      </c>
      <c r="B7725" s="345" t="str">
        <f t="shared" ref="B7725:B7736" si="2578">CONCATENATE(A7725,"-",MONTH(E7725))</f>
        <v>G3950 GEN Laboratory Equip, old-1</v>
      </c>
      <c r="C7725" s="345" t="s">
        <v>1245</v>
      </c>
      <c r="D7725" s="345"/>
      <c r="E7725" s="346">
        <v>43131</v>
      </c>
      <c r="F7725" s="347">
        <v>1150769.07</v>
      </c>
      <c r="G7725" s="348" t="s">
        <v>4</v>
      </c>
      <c r="H7725" s="349">
        <v>19179.48</v>
      </c>
      <c r="I7725" s="347"/>
      <c r="J7725" s="348" t="str">
        <f t="shared" si="2562"/>
        <v>End of Life</v>
      </c>
      <c r="K7725" s="350">
        <f t="shared" ref="K7725:K7736" si="2579">$H$7736</f>
        <v>0</v>
      </c>
      <c r="L7725" s="349">
        <f t="shared" si="2573"/>
        <v>-19179.48</v>
      </c>
      <c r="M7725" s="19" t="s">
        <v>1554</v>
      </c>
      <c r="O7725" s="32" t="str">
        <f t="shared" ref="O7725:O7736" si="2580">LEFT(A7725,4)</f>
        <v>G395</v>
      </c>
      <c r="P7725" s="318"/>
      <c r="T7725" s="19" t="s">
        <v>4</v>
      </c>
    </row>
    <row r="7726" spans="1:20" outlineLevel="2" x14ac:dyDescent="0.25">
      <c r="A7726" s="345" t="s">
        <v>615</v>
      </c>
      <c r="B7726" s="345" t="str">
        <f t="shared" si="2578"/>
        <v>G3950 GEN Laboratory Equip, old-2</v>
      </c>
      <c r="C7726" s="345" t="s">
        <v>1245</v>
      </c>
      <c r="D7726" s="345"/>
      <c r="E7726" s="346">
        <v>43159</v>
      </c>
      <c r="F7726" s="347">
        <v>1131589.5900000001</v>
      </c>
      <c r="G7726" s="348" t="s">
        <v>4</v>
      </c>
      <c r="H7726" s="349">
        <v>19179.48</v>
      </c>
      <c r="I7726" s="347"/>
      <c r="J7726" s="348" t="str">
        <f t="shared" ref="J7726:J7789" si="2581">G7726</f>
        <v>End of Life</v>
      </c>
      <c r="K7726" s="350">
        <f t="shared" si="2579"/>
        <v>0</v>
      </c>
      <c r="L7726" s="349">
        <f t="shared" si="2573"/>
        <v>-19179.48</v>
      </c>
      <c r="M7726" s="19" t="s">
        <v>1554</v>
      </c>
      <c r="O7726" s="32" t="str">
        <f t="shared" si="2580"/>
        <v>G395</v>
      </c>
      <c r="P7726" s="318"/>
      <c r="T7726" s="19" t="s">
        <v>4</v>
      </c>
    </row>
    <row r="7727" spans="1:20" outlineLevel="2" x14ac:dyDescent="0.25">
      <c r="A7727" s="345" t="s">
        <v>615</v>
      </c>
      <c r="B7727" s="345" t="str">
        <f t="shared" si="2578"/>
        <v>G3950 GEN Laboratory Equip, old-3</v>
      </c>
      <c r="C7727" s="345" t="s">
        <v>1245</v>
      </c>
      <c r="D7727" s="345"/>
      <c r="E7727" s="346">
        <v>43190</v>
      </c>
      <c r="F7727" s="347">
        <v>1112410.1100000001</v>
      </c>
      <c r="G7727" s="348" t="s">
        <v>4</v>
      </c>
      <c r="H7727" s="349">
        <v>19179.48</v>
      </c>
      <c r="I7727" s="347"/>
      <c r="J7727" s="348" t="str">
        <f t="shared" si="2581"/>
        <v>End of Life</v>
      </c>
      <c r="K7727" s="350">
        <f t="shared" si="2579"/>
        <v>0</v>
      </c>
      <c r="L7727" s="349">
        <f t="shared" si="2573"/>
        <v>-19179.48</v>
      </c>
      <c r="M7727" s="19" t="s">
        <v>1554</v>
      </c>
      <c r="O7727" s="32" t="str">
        <f t="shared" si="2580"/>
        <v>G395</v>
      </c>
      <c r="P7727" s="318"/>
      <c r="T7727" s="19" t="s">
        <v>4</v>
      </c>
    </row>
    <row r="7728" spans="1:20" outlineLevel="2" x14ac:dyDescent="0.25">
      <c r="A7728" s="345" t="s">
        <v>615</v>
      </c>
      <c r="B7728" s="345" t="str">
        <f t="shared" si="2578"/>
        <v>G3950 GEN Laboratory Equip, old-4</v>
      </c>
      <c r="C7728" s="345" t="s">
        <v>1245</v>
      </c>
      <c r="D7728" s="345"/>
      <c r="E7728" s="346">
        <v>43220</v>
      </c>
      <c r="F7728" s="347">
        <v>1093230.6299999999</v>
      </c>
      <c r="G7728" s="348" t="s">
        <v>4</v>
      </c>
      <c r="H7728" s="349">
        <v>19179.48</v>
      </c>
      <c r="I7728" s="347"/>
      <c r="J7728" s="348" t="str">
        <f t="shared" si="2581"/>
        <v>End of Life</v>
      </c>
      <c r="K7728" s="350">
        <f t="shared" si="2579"/>
        <v>0</v>
      </c>
      <c r="L7728" s="349">
        <f t="shared" si="2573"/>
        <v>-19179.48</v>
      </c>
      <c r="M7728" s="19" t="s">
        <v>1554</v>
      </c>
      <c r="O7728" s="32" t="str">
        <f t="shared" si="2580"/>
        <v>G395</v>
      </c>
      <c r="P7728" s="318"/>
      <c r="T7728" s="19" t="s">
        <v>4</v>
      </c>
    </row>
    <row r="7729" spans="1:20" outlineLevel="2" x14ac:dyDescent="0.25">
      <c r="A7729" s="345" t="s">
        <v>615</v>
      </c>
      <c r="B7729" s="345" t="str">
        <f t="shared" si="2578"/>
        <v>G3950 GEN Laboratory Equip, old-5</v>
      </c>
      <c r="C7729" s="345" t="s">
        <v>1245</v>
      </c>
      <c r="D7729" s="345"/>
      <c r="E7729" s="346">
        <v>43251</v>
      </c>
      <c r="F7729" s="347">
        <v>1074051.1499999999</v>
      </c>
      <c r="G7729" s="348" t="s">
        <v>4</v>
      </c>
      <c r="H7729" s="349">
        <v>19179.48</v>
      </c>
      <c r="I7729" s="347"/>
      <c r="J7729" s="348" t="str">
        <f t="shared" si="2581"/>
        <v>End of Life</v>
      </c>
      <c r="K7729" s="350">
        <f t="shared" si="2579"/>
        <v>0</v>
      </c>
      <c r="L7729" s="349">
        <f t="shared" si="2573"/>
        <v>-19179.48</v>
      </c>
      <c r="M7729" s="19" t="s">
        <v>1554</v>
      </c>
      <c r="O7729" s="32" t="str">
        <f t="shared" si="2580"/>
        <v>G395</v>
      </c>
      <c r="P7729" s="318"/>
      <c r="T7729" s="19" t="s">
        <v>4</v>
      </c>
    </row>
    <row r="7730" spans="1:20" outlineLevel="2" x14ac:dyDescent="0.25">
      <c r="A7730" s="345" t="s">
        <v>615</v>
      </c>
      <c r="B7730" s="345" t="str">
        <f t="shared" si="2578"/>
        <v>G3950 GEN Laboratory Equip, old-6</v>
      </c>
      <c r="C7730" s="345" t="s">
        <v>1245</v>
      </c>
      <c r="D7730" s="345"/>
      <c r="E7730" s="346">
        <v>43281</v>
      </c>
      <c r="F7730" s="347">
        <v>1054871.67</v>
      </c>
      <c r="G7730" s="348" t="s">
        <v>4</v>
      </c>
      <c r="H7730" s="349">
        <v>19179.48</v>
      </c>
      <c r="I7730" s="347"/>
      <c r="J7730" s="348" t="str">
        <f t="shared" si="2581"/>
        <v>End of Life</v>
      </c>
      <c r="K7730" s="350">
        <f t="shared" si="2579"/>
        <v>0</v>
      </c>
      <c r="L7730" s="349">
        <f t="shared" si="2573"/>
        <v>-19179.48</v>
      </c>
      <c r="M7730" s="19" t="s">
        <v>1554</v>
      </c>
      <c r="O7730" s="32" t="str">
        <f t="shared" si="2580"/>
        <v>G395</v>
      </c>
      <c r="P7730" s="318"/>
      <c r="T7730" s="19" t="s">
        <v>4</v>
      </c>
    </row>
    <row r="7731" spans="1:20" outlineLevel="2" x14ac:dyDescent="0.25">
      <c r="A7731" s="345" t="s">
        <v>615</v>
      </c>
      <c r="B7731" s="345" t="str">
        <f t="shared" si="2578"/>
        <v>G3950 GEN Laboratory Equip, old-7</v>
      </c>
      <c r="C7731" s="345" t="s">
        <v>1245</v>
      </c>
      <c r="D7731" s="345"/>
      <c r="E7731" s="346">
        <v>43312</v>
      </c>
      <c r="F7731" s="347">
        <v>0</v>
      </c>
      <c r="G7731" s="348" t="s">
        <v>4</v>
      </c>
      <c r="H7731" s="349">
        <v>0</v>
      </c>
      <c r="I7731" s="347"/>
      <c r="J7731" s="348" t="str">
        <f t="shared" si="2581"/>
        <v>End of Life</v>
      </c>
      <c r="K7731" s="350">
        <f t="shared" si="2579"/>
        <v>0</v>
      </c>
      <c r="L7731" s="349">
        <f t="shared" si="2573"/>
        <v>0</v>
      </c>
      <c r="M7731" s="19" t="s">
        <v>1554</v>
      </c>
      <c r="O7731" s="32" t="str">
        <f t="shared" si="2580"/>
        <v>G395</v>
      </c>
      <c r="P7731" s="318"/>
      <c r="T7731" s="19" t="s">
        <v>4</v>
      </c>
    </row>
    <row r="7732" spans="1:20" outlineLevel="2" x14ac:dyDescent="0.25">
      <c r="A7732" s="345" t="s">
        <v>615</v>
      </c>
      <c r="B7732" s="345" t="str">
        <f t="shared" si="2578"/>
        <v>G3950 GEN Laboratory Equip, old-8</v>
      </c>
      <c r="C7732" s="345" t="s">
        <v>1245</v>
      </c>
      <c r="D7732" s="345"/>
      <c r="E7732" s="346">
        <v>43343</v>
      </c>
      <c r="F7732" s="347">
        <v>0</v>
      </c>
      <c r="G7732" s="348" t="s">
        <v>4</v>
      </c>
      <c r="H7732" s="349">
        <v>0</v>
      </c>
      <c r="I7732" s="347"/>
      <c r="J7732" s="348" t="str">
        <f t="shared" si="2581"/>
        <v>End of Life</v>
      </c>
      <c r="K7732" s="350">
        <f t="shared" si="2579"/>
        <v>0</v>
      </c>
      <c r="L7732" s="349">
        <f t="shared" si="2573"/>
        <v>0</v>
      </c>
      <c r="M7732" s="19" t="s">
        <v>1554</v>
      </c>
      <c r="O7732" s="32" t="str">
        <f t="shared" si="2580"/>
        <v>G395</v>
      </c>
      <c r="P7732" s="318"/>
      <c r="T7732" s="19" t="s">
        <v>4</v>
      </c>
    </row>
    <row r="7733" spans="1:20" outlineLevel="2" x14ac:dyDescent="0.25">
      <c r="A7733" s="345" t="s">
        <v>615</v>
      </c>
      <c r="B7733" s="345" t="str">
        <f t="shared" si="2578"/>
        <v>G3950 GEN Laboratory Equip, old-9</v>
      </c>
      <c r="C7733" s="345" t="s">
        <v>1245</v>
      </c>
      <c r="D7733" s="345"/>
      <c r="E7733" s="346">
        <v>43373</v>
      </c>
      <c r="F7733" s="347">
        <v>0</v>
      </c>
      <c r="G7733" s="348" t="s">
        <v>4</v>
      </c>
      <c r="H7733" s="349">
        <v>0</v>
      </c>
      <c r="I7733" s="347"/>
      <c r="J7733" s="348" t="str">
        <f t="shared" si="2581"/>
        <v>End of Life</v>
      </c>
      <c r="K7733" s="350">
        <f t="shared" si="2579"/>
        <v>0</v>
      </c>
      <c r="L7733" s="349">
        <f t="shared" si="2573"/>
        <v>0</v>
      </c>
      <c r="M7733" s="19" t="s">
        <v>1554</v>
      </c>
      <c r="O7733" s="32" t="str">
        <f t="shared" si="2580"/>
        <v>G395</v>
      </c>
      <c r="P7733" s="318"/>
      <c r="T7733" s="19" t="s">
        <v>4</v>
      </c>
    </row>
    <row r="7734" spans="1:20" outlineLevel="2" x14ac:dyDescent="0.25">
      <c r="A7734" s="345" t="s">
        <v>615</v>
      </c>
      <c r="B7734" s="345" t="str">
        <f t="shared" si="2578"/>
        <v>G3950 GEN Laboratory Equip, old-10</v>
      </c>
      <c r="C7734" s="345" t="s">
        <v>1245</v>
      </c>
      <c r="D7734" s="345"/>
      <c r="E7734" s="346">
        <v>43404</v>
      </c>
      <c r="F7734" s="347">
        <v>0</v>
      </c>
      <c r="G7734" s="348" t="s">
        <v>4</v>
      </c>
      <c r="H7734" s="349">
        <v>0</v>
      </c>
      <c r="I7734" s="347"/>
      <c r="J7734" s="348" t="str">
        <f t="shared" si="2581"/>
        <v>End of Life</v>
      </c>
      <c r="K7734" s="350">
        <f t="shared" si="2579"/>
        <v>0</v>
      </c>
      <c r="L7734" s="349">
        <f t="shared" si="2573"/>
        <v>0</v>
      </c>
      <c r="M7734" s="19" t="s">
        <v>1554</v>
      </c>
      <c r="O7734" s="32" t="str">
        <f t="shared" si="2580"/>
        <v>G395</v>
      </c>
      <c r="P7734" s="318"/>
      <c r="T7734" s="19" t="s">
        <v>4</v>
      </c>
    </row>
    <row r="7735" spans="1:20" outlineLevel="2" x14ac:dyDescent="0.25">
      <c r="A7735" s="345" t="s">
        <v>615</v>
      </c>
      <c r="B7735" s="345" t="str">
        <f t="shared" si="2578"/>
        <v>G3950 GEN Laboratory Equip, old-11</v>
      </c>
      <c r="C7735" s="345" t="s">
        <v>1245</v>
      </c>
      <c r="D7735" s="345"/>
      <c r="E7735" s="346">
        <v>43434</v>
      </c>
      <c r="F7735" s="347">
        <v>0</v>
      </c>
      <c r="G7735" s="348" t="s">
        <v>4</v>
      </c>
      <c r="H7735" s="349">
        <v>0</v>
      </c>
      <c r="I7735" s="347"/>
      <c r="J7735" s="348" t="str">
        <f t="shared" si="2581"/>
        <v>End of Life</v>
      </c>
      <c r="K7735" s="350">
        <f t="shared" si="2579"/>
        <v>0</v>
      </c>
      <c r="L7735" s="349">
        <f t="shared" si="2573"/>
        <v>0</v>
      </c>
      <c r="M7735" s="19" t="s">
        <v>1554</v>
      </c>
      <c r="O7735" s="32" t="str">
        <f t="shared" si="2580"/>
        <v>G395</v>
      </c>
      <c r="P7735" s="318"/>
      <c r="T7735" s="19" t="s">
        <v>4</v>
      </c>
    </row>
    <row r="7736" spans="1:20" outlineLevel="2" x14ac:dyDescent="0.25">
      <c r="A7736" s="345" t="s">
        <v>615</v>
      </c>
      <c r="B7736" s="345" t="str">
        <f t="shared" si="2578"/>
        <v>G3950 GEN Laboratory Equip, old-12</v>
      </c>
      <c r="C7736" s="345" t="s">
        <v>1245</v>
      </c>
      <c r="D7736" s="345"/>
      <c r="E7736" s="346">
        <v>43465</v>
      </c>
      <c r="F7736" s="347">
        <v>0</v>
      </c>
      <c r="G7736" s="348" t="s">
        <v>4</v>
      </c>
      <c r="H7736" s="349">
        <v>0</v>
      </c>
      <c r="I7736" s="347"/>
      <c r="J7736" s="348" t="str">
        <f t="shared" si="2581"/>
        <v>End of Life</v>
      </c>
      <c r="K7736" s="350">
        <f t="shared" si="2579"/>
        <v>0</v>
      </c>
      <c r="L7736" s="349">
        <f t="shared" si="2573"/>
        <v>0</v>
      </c>
      <c r="M7736" s="19" t="s">
        <v>1554</v>
      </c>
      <c r="O7736" s="32" t="str">
        <f t="shared" si="2580"/>
        <v>G395</v>
      </c>
      <c r="P7736" s="318"/>
      <c r="T7736" s="19" t="s">
        <v>4</v>
      </c>
    </row>
    <row r="7737" spans="1:20" s="19" customFormat="1" ht="15.75" outlineLevel="1" thickBot="1" x14ac:dyDescent="0.3">
      <c r="A7737" s="44" t="s">
        <v>1218</v>
      </c>
      <c r="B7737" s="32"/>
      <c r="C7737" s="40" t="s">
        <v>1244</v>
      </c>
      <c r="D7737" s="32"/>
      <c r="E7737" s="104" t="s">
        <v>1266</v>
      </c>
      <c r="F7737" s="34"/>
      <c r="G7737" s="32"/>
      <c r="H7737" s="41">
        <f>SUBTOTAL(9,H7725:H7736)</f>
        <v>115076.87999999999</v>
      </c>
      <c r="I7737" s="34"/>
      <c r="J7737" s="32">
        <f t="shared" si="2581"/>
        <v>0</v>
      </c>
      <c r="K7737" s="41">
        <f>SUBTOTAL(9,K7725:K7736)</f>
        <v>0</v>
      </c>
      <c r="L7737" s="41">
        <f t="shared" si="2573"/>
        <v>-115076.88</v>
      </c>
      <c r="O7737" s="32" t="str">
        <f>LEFT(A7737,5)</f>
        <v>G3950</v>
      </c>
      <c r="P7737" s="318">
        <f>-L7737/2</f>
        <v>57538.44</v>
      </c>
    </row>
    <row r="7738" spans="1:20" ht="15.75" outlineLevel="2" thickTop="1" x14ac:dyDescent="0.25">
      <c r="A7738" s="345" t="s">
        <v>616</v>
      </c>
      <c r="B7738" s="345" t="str">
        <f t="shared" ref="B7738:B7749" si="2582">CONCATENATE(A7738,"-",MONTH(E7738))</f>
        <v>G396 GEN Power Op Equip, new-1</v>
      </c>
      <c r="C7738" s="345" t="s">
        <v>1245</v>
      </c>
      <c r="D7738" s="345"/>
      <c r="E7738" s="346">
        <v>43131</v>
      </c>
      <c r="F7738" s="347">
        <v>13707.25</v>
      </c>
      <c r="G7738" s="351">
        <v>6.4299999999999996E-2</v>
      </c>
      <c r="H7738" s="349">
        <v>73.45</v>
      </c>
      <c r="I7738" s="347">
        <f t="shared" ref="I7738:I7749" si="2583">VLOOKUP(CONCATENATE(A7738,"-12"),$B$6:$F$7816,5,FALSE)</f>
        <v>22639.45</v>
      </c>
      <c r="J7738" s="351">
        <f t="shared" si="2581"/>
        <v>6.4299999999999996E-2</v>
      </c>
      <c r="K7738" s="350">
        <f t="shared" ref="K7738:K7749" si="2584">$H$7749</f>
        <v>638.82999999999993</v>
      </c>
      <c r="L7738" s="349">
        <f t="shared" si="2573"/>
        <v>565.38</v>
      </c>
      <c r="M7738" s="19" t="s">
        <v>1554</v>
      </c>
      <c r="O7738" s="32" t="str">
        <f t="shared" ref="O7738:O7749" si="2585">LEFT(A7738,4)</f>
        <v>G396</v>
      </c>
      <c r="P7738" s="318"/>
      <c r="T7738" s="19" t="s">
        <v>1260</v>
      </c>
    </row>
    <row r="7739" spans="1:20" outlineLevel="2" x14ac:dyDescent="0.25">
      <c r="A7739" s="345" t="s">
        <v>616</v>
      </c>
      <c r="B7739" s="345" t="str">
        <f t="shared" si="2582"/>
        <v>G396 GEN Power Op Equip, new-2</v>
      </c>
      <c r="C7739" s="345" t="s">
        <v>1245</v>
      </c>
      <c r="D7739" s="345"/>
      <c r="E7739" s="346">
        <v>43159</v>
      </c>
      <c r="F7739" s="347">
        <v>13707.25</v>
      </c>
      <c r="G7739" s="351">
        <v>6.4299999999999996E-2</v>
      </c>
      <c r="H7739" s="349">
        <v>73.45</v>
      </c>
      <c r="I7739" s="347">
        <f t="shared" si="2583"/>
        <v>22639.45</v>
      </c>
      <c r="J7739" s="351">
        <f t="shared" si="2581"/>
        <v>6.4299999999999996E-2</v>
      </c>
      <c r="K7739" s="350">
        <f t="shared" si="2584"/>
        <v>638.82999999999993</v>
      </c>
      <c r="L7739" s="349">
        <f t="shared" si="2573"/>
        <v>565.38</v>
      </c>
      <c r="M7739" s="19" t="s">
        <v>1554</v>
      </c>
      <c r="O7739" s="32" t="str">
        <f t="shared" si="2585"/>
        <v>G396</v>
      </c>
      <c r="P7739" s="318"/>
      <c r="T7739" s="19" t="s">
        <v>1260</v>
      </c>
    </row>
    <row r="7740" spans="1:20" outlineLevel="2" x14ac:dyDescent="0.25">
      <c r="A7740" s="345" t="s">
        <v>616</v>
      </c>
      <c r="B7740" s="345" t="str">
        <f t="shared" si="2582"/>
        <v>G396 GEN Power Op Equip, new-3</v>
      </c>
      <c r="C7740" s="345" t="s">
        <v>1245</v>
      </c>
      <c r="D7740" s="345"/>
      <c r="E7740" s="346">
        <v>43190</v>
      </c>
      <c r="F7740" s="347">
        <v>13707.25</v>
      </c>
      <c r="G7740" s="351">
        <v>6.4299999999999996E-2</v>
      </c>
      <c r="H7740" s="349">
        <v>73.45</v>
      </c>
      <c r="I7740" s="347">
        <f t="shared" si="2583"/>
        <v>22639.45</v>
      </c>
      <c r="J7740" s="351">
        <f t="shared" si="2581"/>
        <v>6.4299999999999996E-2</v>
      </c>
      <c r="K7740" s="350">
        <f t="shared" si="2584"/>
        <v>638.82999999999993</v>
      </c>
      <c r="L7740" s="349">
        <f t="shared" si="2573"/>
        <v>565.38</v>
      </c>
      <c r="M7740" s="19" t="s">
        <v>1554</v>
      </c>
      <c r="O7740" s="32" t="str">
        <f t="shared" si="2585"/>
        <v>G396</v>
      </c>
      <c r="P7740" s="318"/>
      <c r="T7740" s="19" t="s">
        <v>1260</v>
      </c>
    </row>
    <row r="7741" spans="1:20" outlineLevel="2" x14ac:dyDescent="0.25">
      <c r="A7741" s="345" t="s">
        <v>616</v>
      </c>
      <c r="B7741" s="345" t="str">
        <f t="shared" si="2582"/>
        <v>G396 GEN Power Op Equip, new-4</v>
      </c>
      <c r="C7741" s="345" t="s">
        <v>1245</v>
      </c>
      <c r="D7741" s="345"/>
      <c r="E7741" s="346">
        <v>43220</v>
      </c>
      <c r="F7741" s="347">
        <v>13707.25</v>
      </c>
      <c r="G7741" s="351">
        <v>6.4299999999999996E-2</v>
      </c>
      <c r="H7741" s="349">
        <v>73.45</v>
      </c>
      <c r="I7741" s="347">
        <f t="shared" si="2583"/>
        <v>22639.45</v>
      </c>
      <c r="J7741" s="351">
        <f t="shared" si="2581"/>
        <v>6.4299999999999996E-2</v>
      </c>
      <c r="K7741" s="350">
        <f t="shared" si="2584"/>
        <v>638.82999999999993</v>
      </c>
      <c r="L7741" s="349">
        <f t="shared" si="2573"/>
        <v>565.38</v>
      </c>
      <c r="M7741" s="19" t="s">
        <v>1554</v>
      </c>
      <c r="O7741" s="32" t="str">
        <f t="shared" si="2585"/>
        <v>G396</v>
      </c>
      <c r="P7741" s="318"/>
      <c r="T7741" s="19" t="s">
        <v>1260</v>
      </c>
    </row>
    <row r="7742" spans="1:20" outlineLevel="2" x14ac:dyDescent="0.25">
      <c r="A7742" s="345" t="s">
        <v>616</v>
      </c>
      <c r="B7742" s="345" t="str">
        <f t="shared" si="2582"/>
        <v>G396 GEN Power Op Equip, new-5</v>
      </c>
      <c r="C7742" s="345" t="s">
        <v>1245</v>
      </c>
      <c r="D7742" s="345"/>
      <c r="E7742" s="346">
        <v>43251</v>
      </c>
      <c r="F7742" s="347">
        <v>13707.25</v>
      </c>
      <c r="G7742" s="351">
        <v>6.4299999999999996E-2</v>
      </c>
      <c r="H7742" s="349">
        <v>73.45</v>
      </c>
      <c r="I7742" s="347">
        <f t="shared" si="2583"/>
        <v>22639.45</v>
      </c>
      <c r="J7742" s="351">
        <f t="shared" si="2581"/>
        <v>6.4299999999999996E-2</v>
      </c>
      <c r="K7742" s="350">
        <f t="shared" si="2584"/>
        <v>638.82999999999993</v>
      </c>
      <c r="L7742" s="349">
        <f t="shared" si="2573"/>
        <v>565.38</v>
      </c>
      <c r="M7742" s="19" t="s">
        <v>1554</v>
      </c>
      <c r="O7742" s="32" t="str">
        <f t="shared" si="2585"/>
        <v>G396</v>
      </c>
      <c r="P7742" s="318"/>
      <c r="T7742" s="19" t="s">
        <v>1260</v>
      </c>
    </row>
    <row r="7743" spans="1:20" outlineLevel="2" x14ac:dyDescent="0.25">
      <c r="A7743" s="345" t="s">
        <v>616</v>
      </c>
      <c r="B7743" s="345" t="str">
        <f t="shared" si="2582"/>
        <v>G396 GEN Power Op Equip, new-6</v>
      </c>
      <c r="C7743" s="345" t="s">
        <v>1245</v>
      </c>
      <c r="D7743" s="345"/>
      <c r="E7743" s="346">
        <v>43281</v>
      </c>
      <c r="F7743" s="347">
        <v>13707.25</v>
      </c>
      <c r="G7743" s="351">
        <v>6.4299999999999996E-2</v>
      </c>
      <c r="H7743" s="349">
        <v>73.45</v>
      </c>
      <c r="I7743" s="347">
        <f t="shared" si="2583"/>
        <v>22639.45</v>
      </c>
      <c r="J7743" s="351">
        <f t="shared" si="2581"/>
        <v>6.4299999999999996E-2</v>
      </c>
      <c r="K7743" s="350">
        <f t="shared" si="2584"/>
        <v>638.82999999999993</v>
      </c>
      <c r="L7743" s="349">
        <f t="shared" si="2573"/>
        <v>565.38</v>
      </c>
      <c r="M7743" s="19" t="s">
        <v>1554</v>
      </c>
      <c r="O7743" s="32" t="str">
        <f t="shared" si="2585"/>
        <v>G396</v>
      </c>
      <c r="P7743" s="318"/>
      <c r="T7743" s="19" t="s">
        <v>1260</v>
      </c>
    </row>
    <row r="7744" spans="1:20" outlineLevel="2" x14ac:dyDescent="0.25">
      <c r="A7744" s="345" t="s">
        <v>616</v>
      </c>
      <c r="B7744" s="345" t="str">
        <f t="shared" si="2582"/>
        <v>G396 GEN Power Op Equip, new-7</v>
      </c>
      <c r="C7744" s="345" t="s">
        <v>1245</v>
      </c>
      <c r="D7744" s="345"/>
      <c r="E7744" s="346">
        <v>43312</v>
      </c>
      <c r="F7744" s="347">
        <v>20413.509999999998</v>
      </c>
      <c r="G7744" s="351">
        <v>6.4299999999999996E-2</v>
      </c>
      <c r="H7744" s="349">
        <v>-2396.4299999999998</v>
      </c>
      <c r="I7744" s="347">
        <f t="shared" si="2583"/>
        <v>22639.45</v>
      </c>
      <c r="J7744" s="351">
        <f t="shared" si="2581"/>
        <v>6.4299999999999996E-2</v>
      </c>
      <c r="K7744" s="350">
        <f t="shared" si="2584"/>
        <v>638.82999999999993</v>
      </c>
      <c r="L7744" s="349">
        <f t="shared" si="2573"/>
        <v>3035.26</v>
      </c>
      <c r="M7744" s="19" t="s">
        <v>1554</v>
      </c>
      <c r="O7744" s="32" t="str">
        <f t="shared" si="2585"/>
        <v>G396</v>
      </c>
      <c r="P7744" s="318"/>
      <c r="T7744" s="19" t="s">
        <v>1260</v>
      </c>
    </row>
    <row r="7745" spans="1:20" outlineLevel="2" x14ac:dyDescent="0.25">
      <c r="A7745" s="345" t="s">
        <v>616</v>
      </c>
      <c r="B7745" s="345" t="str">
        <f t="shared" si="2582"/>
        <v>G396 GEN Power Op Equip, new-8</v>
      </c>
      <c r="C7745" s="345" t="s">
        <v>1245</v>
      </c>
      <c r="D7745" s="345"/>
      <c r="E7745" s="346">
        <v>43343</v>
      </c>
      <c r="F7745" s="347">
        <v>17060.38</v>
      </c>
      <c r="G7745" s="351">
        <v>6.4299999999999996E-2</v>
      </c>
      <c r="H7745" s="349">
        <v>1126.46</v>
      </c>
      <c r="I7745" s="347">
        <f t="shared" si="2583"/>
        <v>22639.45</v>
      </c>
      <c r="J7745" s="351">
        <f t="shared" si="2581"/>
        <v>6.4299999999999996E-2</v>
      </c>
      <c r="K7745" s="350">
        <f t="shared" si="2584"/>
        <v>638.82999999999993</v>
      </c>
      <c r="L7745" s="349">
        <f t="shared" si="2573"/>
        <v>-487.63</v>
      </c>
      <c r="M7745" s="19" t="s">
        <v>1554</v>
      </c>
      <c r="O7745" s="32" t="str">
        <f t="shared" si="2585"/>
        <v>G396</v>
      </c>
      <c r="P7745" s="318"/>
      <c r="T7745" s="19" t="s">
        <v>1260</v>
      </c>
    </row>
    <row r="7746" spans="1:20" outlineLevel="2" x14ac:dyDescent="0.25">
      <c r="A7746" s="345" t="s">
        <v>616</v>
      </c>
      <c r="B7746" s="345" t="str">
        <f t="shared" si="2582"/>
        <v>G396 GEN Power Op Equip, new-9</v>
      </c>
      <c r="C7746" s="345" t="s">
        <v>1245</v>
      </c>
      <c r="D7746" s="345"/>
      <c r="E7746" s="346">
        <v>43373</v>
      </c>
      <c r="F7746" s="347">
        <v>13707.25</v>
      </c>
      <c r="G7746" s="351">
        <v>6.4299999999999996E-2</v>
      </c>
      <c r="H7746" s="349">
        <v>590.97</v>
      </c>
      <c r="I7746" s="347">
        <f t="shared" si="2583"/>
        <v>22639.45</v>
      </c>
      <c r="J7746" s="351">
        <f t="shared" si="2581"/>
        <v>6.4299999999999996E-2</v>
      </c>
      <c r="K7746" s="350">
        <f t="shared" si="2584"/>
        <v>638.82999999999993</v>
      </c>
      <c r="L7746" s="349">
        <f t="shared" si="2573"/>
        <v>47.86</v>
      </c>
      <c r="M7746" s="19" t="s">
        <v>1554</v>
      </c>
      <c r="O7746" s="32" t="str">
        <f t="shared" si="2585"/>
        <v>G396</v>
      </c>
      <c r="P7746" s="318"/>
      <c r="T7746" s="19" t="s">
        <v>1260</v>
      </c>
    </row>
    <row r="7747" spans="1:20" outlineLevel="2" x14ac:dyDescent="0.25">
      <c r="A7747" s="345" t="s">
        <v>616</v>
      </c>
      <c r="B7747" s="345" t="str">
        <f t="shared" si="2582"/>
        <v>G396 GEN Power Op Equip, new-10</v>
      </c>
      <c r="C7747" s="345" t="s">
        <v>1245</v>
      </c>
      <c r="D7747" s="345"/>
      <c r="E7747" s="346">
        <v>43404</v>
      </c>
      <c r="F7747" s="347">
        <v>13707.25</v>
      </c>
      <c r="G7747" s="351">
        <v>6.4299999999999996E-2</v>
      </c>
      <c r="H7747" s="349">
        <v>590.97</v>
      </c>
      <c r="I7747" s="347">
        <f t="shared" si="2583"/>
        <v>22639.45</v>
      </c>
      <c r="J7747" s="351">
        <f t="shared" si="2581"/>
        <v>6.4299999999999996E-2</v>
      </c>
      <c r="K7747" s="350">
        <f t="shared" si="2584"/>
        <v>638.82999999999993</v>
      </c>
      <c r="L7747" s="349">
        <f t="shared" si="2573"/>
        <v>47.86</v>
      </c>
      <c r="M7747" s="19" t="s">
        <v>1554</v>
      </c>
      <c r="O7747" s="32" t="str">
        <f t="shared" si="2585"/>
        <v>G396</v>
      </c>
      <c r="P7747" s="318"/>
      <c r="T7747" s="19" t="s">
        <v>1260</v>
      </c>
    </row>
    <row r="7748" spans="1:20" outlineLevel="2" x14ac:dyDescent="0.25">
      <c r="A7748" s="345" t="s">
        <v>616</v>
      </c>
      <c r="B7748" s="345" t="str">
        <f t="shared" si="2582"/>
        <v>G396 GEN Power Op Equip, new-11</v>
      </c>
      <c r="C7748" s="345" t="s">
        <v>1245</v>
      </c>
      <c r="D7748" s="345"/>
      <c r="E7748" s="346">
        <v>43434</v>
      </c>
      <c r="F7748" s="347">
        <v>18173.349999999999</v>
      </c>
      <c r="G7748" s="351">
        <v>6.4299999999999996E-2</v>
      </c>
      <c r="H7748" s="349">
        <v>614.9</v>
      </c>
      <c r="I7748" s="347">
        <f t="shared" si="2583"/>
        <v>22639.45</v>
      </c>
      <c r="J7748" s="351">
        <f t="shared" si="2581"/>
        <v>6.4299999999999996E-2</v>
      </c>
      <c r="K7748" s="350">
        <f t="shared" si="2584"/>
        <v>638.82999999999993</v>
      </c>
      <c r="L7748" s="349">
        <f t="shared" si="2573"/>
        <v>23.93</v>
      </c>
      <c r="M7748" s="19" t="s">
        <v>1554</v>
      </c>
      <c r="O7748" s="32" t="str">
        <f t="shared" si="2585"/>
        <v>G396</v>
      </c>
      <c r="P7748" s="318"/>
      <c r="T7748" s="19" t="s">
        <v>1260</v>
      </c>
    </row>
    <row r="7749" spans="1:20" outlineLevel="2" x14ac:dyDescent="0.25">
      <c r="A7749" s="345" t="s">
        <v>616</v>
      </c>
      <c r="B7749" s="345" t="str">
        <f t="shared" si="2582"/>
        <v>G396 GEN Power Op Equip, new-12</v>
      </c>
      <c r="C7749" s="345" t="s">
        <v>1245</v>
      </c>
      <c r="D7749" s="345"/>
      <c r="E7749" s="346">
        <v>43465</v>
      </c>
      <c r="F7749" s="347">
        <v>22639.45</v>
      </c>
      <c r="G7749" s="351">
        <v>6.4299999999999996E-2</v>
      </c>
      <c r="H7749" s="349">
        <v>638.82999999999993</v>
      </c>
      <c r="I7749" s="347">
        <f t="shared" si="2583"/>
        <v>22639.45</v>
      </c>
      <c r="J7749" s="351">
        <f t="shared" si="2581"/>
        <v>6.4299999999999996E-2</v>
      </c>
      <c r="K7749" s="350">
        <f t="shared" si="2584"/>
        <v>638.82999999999993</v>
      </c>
      <c r="L7749" s="349">
        <f t="shared" si="2573"/>
        <v>0</v>
      </c>
      <c r="M7749" s="19" t="s">
        <v>1554</v>
      </c>
      <c r="O7749" s="32" t="str">
        <f t="shared" si="2585"/>
        <v>G396</v>
      </c>
      <c r="P7749" s="318"/>
      <c r="T7749" s="19" t="s">
        <v>1260</v>
      </c>
    </row>
    <row r="7750" spans="1:20" s="19" customFormat="1" ht="15.75" outlineLevel="1" thickBot="1" x14ac:dyDescent="0.3">
      <c r="A7750" s="28" t="s">
        <v>1219</v>
      </c>
      <c r="C7750" s="20" t="s">
        <v>1244</v>
      </c>
      <c r="E7750" s="104" t="s">
        <v>1266</v>
      </c>
      <c r="F7750" s="29"/>
      <c r="G7750" s="30"/>
      <c r="H7750" s="41">
        <f>SUBTOTAL(9,H7738:H7749)</f>
        <v>1606.4</v>
      </c>
      <c r="I7750" s="29"/>
      <c r="J7750" s="30">
        <f t="shared" si="2581"/>
        <v>0</v>
      </c>
      <c r="K7750" s="41">
        <f>SUBTOTAL(9,K7738:K7749)</f>
        <v>7665.9599999999991</v>
      </c>
      <c r="L7750" s="41">
        <f t="shared" si="2573"/>
        <v>6059.56</v>
      </c>
      <c r="O7750" s="32" t="str">
        <f>LEFT(A7750,5)</f>
        <v xml:space="preserve">G396 </v>
      </c>
      <c r="P7750" s="318">
        <f>-L7750/2</f>
        <v>-3029.78</v>
      </c>
    </row>
    <row r="7751" spans="1:20" ht="15.75" outlineLevel="2" thickTop="1" x14ac:dyDescent="0.25">
      <c r="A7751" s="345" t="s">
        <v>617</v>
      </c>
      <c r="B7751" s="345" t="str">
        <f t="shared" ref="B7751:B7762" si="2586">CONCATENATE(A7751,"-",MONTH(E7751))</f>
        <v>G396 GEN Power Op Equip, old-1</v>
      </c>
      <c r="C7751" s="345" t="s">
        <v>1245</v>
      </c>
      <c r="D7751" s="345"/>
      <c r="E7751" s="346">
        <v>43131</v>
      </c>
      <c r="F7751" s="347">
        <v>34840.89</v>
      </c>
      <c r="G7751" s="348" t="s">
        <v>4</v>
      </c>
      <c r="H7751" s="349">
        <v>580.67999999999995</v>
      </c>
      <c r="I7751" s="347"/>
      <c r="J7751" s="348" t="str">
        <f t="shared" si="2581"/>
        <v>End of Life</v>
      </c>
      <c r="K7751" s="350">
        <f t="shared" ref="K7751:K7762" si="2587">$H$7762</f>
        <v>0</v>
      </c>
      <c r="L7751" s="349">
        <f t="shared" si="2573"/>
        <v>-580.67999999999995</v>
      </c>
      <c r="M7751" s="19" t="s">
        <v>1554</v>
      </c>
      <c r="O7751" s="32" t="str">
        <f t="shared" ref="O7751:O7762" si="2588">LEFT(A7751,4)</f>
        <v>G396</v>
      </c>
      <c r="P7751" s="318"/>
      <c r="T7751" s="19" t="s">
        <v>4</v>
      </c>
    </row>
    <row r="7752" spans="1:20" outlineLevel="2" x14ac:dyDescent="0.25">
      <c r="A7752" s="345" t="s">
        <v>617</v>
      </c>
      <c r="B7752" s="345" t="str">
        <f t="shared" si="2586"/>
        <v>G396 GEN Power Op Equip, old-2</v>
      </c>
      <c r="C7752" s="345" t="s">
        <v>1245</v>
      </c>
      <c r="D7752" s="345"/>
      <c r="E7752" s="346">
        <v>43159</v>
      </c>
      <c r="F7752" s="347">
        <v>34260.21</v>
      </c>
      <c r="G7752" s="348" t="s">
        <v>4</v>
      </c>
      <c r="H7752" s="349">
        <v>580.67999999999995</v>
      </c>
      <c r="I7752" s="347"/>
      <c r="J7752" s="348" t="str">
        <f t="shared" si="2581"/>
        <v>End of Life</v>
      </c>
      <c r="K7752" s="350">
        <f t="shared" si="2587"/>
        <v>0</v>
      </c>
      <c r="L7752" s="349">
        <f t="shared" si="2573"/>
        <v>-580.67999999999995</v>
      </c>
      <c r="M7752" s="19" t="s">
        <v>1554</v>
      </c>
      <c r="O7752" s="32" t="str">
        <f t="shared" si="2588"/>
        <v>G396</v>
      </c>
      <c r="P7752" s="318"/>
      <c r="T7752" s="19" t="s">
        <v>4</v>
      </c>
    </row>
    <row r="7753" spans="1:20" outlineLevel="2" x14ac:dyDescent="0.25">
      <c r="A7753" s="345" t="s">
        <v>617</v>
      </c>
      <c r="B7753" s="345" t="str">
        <f t="shared" si="2586"/>
        <v>G396 GEN Power Op Equip, old-3</v>
      </c>
      <c r="C7753" s="345" t="s">
        <v>1245</v>
      </c>
      <c r="D7753" s="345"/>
      <c r="E7753" s="346">
        <v>43190</v>
      </c>
      <c r="F7753" s="347">
        <v>33679.53</v>
      </c>
      <c r="G7753" s="348" t="s">
        <v>4</v>
      </c>
      <c r="H7753" s="349">
        <v>580.67999999999995</v>
      </c>
      <c r="I7753" s="347"/>
      <c r="J7753" s="348" t="str">
        <f t="shared" si="2581"/>
        <v>End of Life</v>
      </c>
      <c r="K7753" s="350">
        <f t="shared" si="2587"/>
        <v>0</v>
      </c>
      <c r="L7753" s="349">
        <f t="shared" si="2573"/>
        <v>-580.67999999999995</v>
      </c>
      <c r="M7753" s="19" t="s">
        <v>1554</v>
      </c>
      <c r="O7753" s="32" t="str">
        <f t="shared" si="2588"/>
        <v>G396</v>
      </c>
      <c r="P7753" s="318"/>
      <c r="T7753" s="19" t="s">
        <v>4</v>
      </c>
    </row>
    <row r="7754" spans="1:20" outlineLevel="2" x14ac:dyDescent="0.25">
      <c r="A7754" s="345" t="s">
        <v>617</v>
      </c>
      <c r="B7754" s="345" t="str">
        <f t="shared" si="2586"/>
        <v>G396 GEN Power Op Equip, old-4</v>
      </c>
      <c r="C7754" s="345" t="s">
        <v>1245</v>
      </c>
      <c r="D7754" s="345"/>
      <c r="E7754" s="346">
        <v>43220</v>
      </c>
      <c r="F7754" s="347">
        <v>33098.85</v>
      </c>
      <c r="G7754" s="348" t="s">
        <v>4</v>
      </c>
      <c r="H7754" s="349">
        <v>580.67999999999995</v>
      </c>
      <c r="I7754" s="347"/>
      <c r="J7754" s="348" t="str">
        <f t="shared" si="2581"/>
        <v>End of Life</v>
      </c>
      <c r="K7754" s="350">
        <f t="shared" si="2587"/>
        <v>0</v>
      </c>
      <c r="L7754" s="349">
        <f t="shared" si="2573"/>
        <v>-580.67999999999995</v>
      </c>
      <c r="M7754" s="19" t="s">
        <v>1554</v>
      </c>
      <c r="O7754" s="32" t="str">
        <f t="shared" si="2588"/>
        <v>G396</v>
      </c>
      <c r="P7754" s="318"/>
      <c r="T7754" s="19" t="s">
        <v>4</v>
      </c>
    </row>
    <row r="7755" spans="1:20" outlineLevel="2" x14ac:dyDescent="0.25">
      <c r="A7755" s="345" t="s">
        <v>617</v>
      </c>
      <c r="B7755" s="345" t="str">
        <f t="shared" si="2586"/>
        <v>G396 GEN Power Op Equip, old-5</v>
      </c>
      <c r="C7755" s="345" t="s">
        <v>1245</v>
      </c>
      <c r="D7755" s="345"/>
      <c r="E7755" s="346">
        <v>43251</v>
      </c>
      <c r="F7755" s="347">
        <v>32518.17</v>
      </c>
      <c r="G7755" s="348" t="s">
        <v>4</v>
      </c>
      <c r="H7755" s="349">
        <v>580.67999999999995</v>
      </c>
      <c r="I7755" s="347"/>
      <c r="J7755" s="348" t="str">
        <f t="shared" si="2581"/>
        <v>End of Life</v>
      </c>
      <c r="K7755" s="350">
        <f t="shared" si="2587"/>
        <v>0</v>
      </c>
      <c r="L7755" s="349">
        <f t="shared" si="2573"/>
        <v>-580.67999999999995</v>
      </c>
      <c r="M7755" s="19" t="s">
        <v>1554</v>
      </c>
      <c r="O7755" s="32" t="str">
        <f t="shared" si="2588"/>
        <v>G396</v>
      </c>
      <c r="P7755" s="318"/>
      <c r="T7755" s="19" t="s">
        <v>4</v>
      </c>
    </row>
    <row r="7756" spans="1:20" outlineLevel="2" x14ac:dyDescent="0.25">
      <c r="A7756" s="345" t="s">
        <v>617</v>
      </c>
      <c r="B7756" s="345" t="str">
        <f t="shared" si="2586"/>
        <v>G396 GEN Power Op Equip, old-6</v>
      </c>
      <c r="C7756" s="345" t="s">
        <v>1245</v>
      </c>
      <c r="D7756" s="345"/>
      <c r="E7756" s="346">
        <v>43281</v>
      </c>
      <c r="F7756" s="347">
        <v>31937.49</v>
      </c>
      <c r="G7756" s="348" t="s">
        <v>4</v>
      </c>
      <c r="H7756" s="349">
        <v>580.67999999999995</v>
      </c>
      <c r="I7756" s="347"/>
      <c r="J7756" s="348" t="str">
        <f t="shared" si="2581"/>
        <v>End of Life</v>
      </c>
      <c r="K7756" s="350">
        <f t="shared" si="2587"/>
        <v>0</v>
      </c>
      <c r="L7756" s="349">
        <f t="shared" si="2573"/>
        <v>-580.67999999999995</v>
      </c>
      <c r="M7756" s="19" t="s">
        <v>1554</v>
      </c>
      <c r="O7756" s="32" t="str">
        <f t="shared" si="2588"/>
        <v>G396</v>
      </c>
      <c r="P7756" s="318"/>
      <c r="T7756" s="19" t="s">
        <v>4</v>
      </c>
    </row>
    <row r="7757" spans="1:20" outlineLevel="2" x14ac:dyDescent="0.25">
      <c r="A7757" s="345" t="s">
        <v>617</v>
      </c>
      <c r="B7757" s="345" t="str">
        <f t="shared" si="2586"/>
        <v>G396 GEN Power Op Equip, old-7</v>
      </c>
      <c r="C7757" s="345" t="s">
        <v>1245</v>
      </c>
      <c r="D7757" s="345"/>
      <c r="E7757" s="346">
        <v>43312</v>
      </c>
      <c r="F7757" s="347">
        <v>0</v>
      </c>
      <c r="G7757" s="348" t="s">
        <v>4</v>
      </c>
      <c r="H7757" s="349">
        <v>0</v>
      </c>
      <c r="I7757" s="347"/>
      <c r="J7757" s="348" t="str">
        <f t="shared" si="2581"/>
        <v>End of Life</v>
      </c>
      <c r="K7757" s="350">
        <f t="shared" si="2587"/>
        <v>0</v>
      </c>
      <c r="L7757" s="349">
        <f t="shared" si="2573"/>
        <v>0</v>
      </c>
      <c r="M7757" s="19" t="s">
        <v>1554</v>
      </c>
      <c r="O7757" s="32" t="str">
        <f t="shared" si="2588"/>
        <v>G396</v>
      </c>
      <c r="P7757" s="318"/>
      <c r="T7757" s="19" t="s">
        <v>4</v>
      </c>
    </row>
    <row r="7758" spans="1:20" outlineLevel="2" x14ac:dyDescent="0.25">
      <c r="A7758" s="345" t="s">
        <v>617</v>
      </c>
      <c r="B7758" s="345" t="str">
        <f t="shared" si="2586"/>
        <v>G396 GEN Power Op Equip, old-8</v>
      </c>
      <c r="C7758" s="345" t="s">
        <v>1245</v>
      </c>
      <c r="D7758" s="345"/>
      <c r="E7758" s="346">
        <v>43343</v>
      </c>
      <c r="F7758" s="347">
        <v>0</v>
      </c>
      <c r="G7758" s="348" t="s">
        <v>4</v>
      </c>
      <c r="H7758" s="349">
        <v>0</v>
      </c>
      <c r="I7758" s="347"/>
      <c r="J7758" s="348" t="str">
        <f t="shared" si="2581"/>
        <v>End of Life</v>
      </c>
      <c r="K7758" s="350">
        <f t="shared" si="2587"/>
        <v>0</v>
      </c>
      <c r="L7758" s="349">
        <f t="shared" si="2573"/>
        <v>0</v>
      </c>
      <c r="M7758" s="19" t="s">
        <v>1554</v>
      </c>
      <c r="O7758" s="32" t="str">
        <f t="shared" si="2588"/>
        <v>G396</v>
      </c>
      <c r="P7758" s="318"/>
      <c r="T7758" s="19" t="s">
        <v>4</v>
      </c>
    </row>
    <row r="7759" spans="1:20" outlineLevel="2" x14ac:dyDescent="0.25">
      <c r="A7759" s="345" t="s">
        <v>617</v>
      </c>
      <c r="B7759" s="345" t="str">
        <f t="shared" si="2586"/>
        <v>G396 GEN Power Op Equip, old-9</v>
      </c>
      <c r="C7759" s="345" t="s">
        <v>1245</v>
      </c>
      <c r="D7759" s="345"/>
      <c r="E7759" s="346">
        <v>43373</v>
      </c>
      <c r="F7759" s="347">
        <v>0</v>
      </c>
      <c r="G7759" s="348" t="s">
        <v>4</v>
      </c>
      <c r="H7759" s="349">
        <v>0</v>
      </c>
      <c r="I7759" s="347"/>
      <c r="J7759" s="348" t="str">
        <f t="shared" si="2581"/>
        <v>End of Life</v>
      </c>
      <c r="K7759" s="350">
        <f t="shared" si="2587"/>
        <v>0</v>
      </c>
      <c r="L7759" s="349">
        <f t="shared" si="2573"/>
        <v>0</v>
      </c>
      <c r="M7759" s="19" t="s">
        <v>1554</v>
      </c>
      <c r="O7759" s="32" t="str">
        <f t="shared" si="2588"/>
        <v>G396</v>
      </c>
      <c r="P7759" s="318"/>
      <c r="T7759" s="19" t="s">
        <v>4</v>
      </c>
    </row>
    <row r="7760" spans="1:20" outlineLevel="2" x14ac:dyDescent="0.25">
      <c r="A7760" s="345" t="s">
        <v>617</v>
      </c>
      <c r="B7760" s="345" t="str">
        <f t="shared" si="2586"/>
        <v>G396 GEN Power Op Equip, old-10</v>
      </c>
      <c r="C7760" s="345" t="s">
        <v>1245</v>
      </c>
      <c r="D7760" s="345"/>
      <c r="E7760" s="346">
        <v>43404</v>
      </c>
      <c r="F7760" s="347">
        <v>0</v>
      </c>
      <c r="G7760" s="348" t="s">
        <v>4</v>
      </c>
      <c r="H7760" s="349">
        <v>0</v>
      </c>
      <c r="I7760" s="347"/>
      <c r="J7760" s="348" t="str">
        <f t="shared" si="2581"/>
        <v>End of Life</v>
      </c>
      <c r="K7760" s="350">
        <f t="shared" si="2587"/>
        <v>0</v>
      </c>
      <c r="L7760" s="349">
        <f t="shared" si="2573"/>
        <v>0</v>
      </c>
      <c r="M7760" s="19" t="s">
        <v>1554</v>
      </c>
      <c r="O7760" s="32" t="str">
        <f t="shared" si="2588"/>
        <v>G396</v>
      </c>
      <c r="P7760" s="318"/>
      <c r="T7760" s="19" t="s">
        <v>4</v>
      </c>
    </row>
    <row r="7761" spans="1:20" outlineLevel="2" x14ac:dyDescent="0.25">
      <c r="A7761" s="345" t="s">
        <v>617</v>
      </c>
      <c r="B7761" s="345" t="str">
        <f t="shared" si="2586"/>
        <v>G396 GEN Power Op Equip, old-11</v>
      </c>
      <c r="C7761" s="345" t="s">
        <v>1245</v>
      </c>
      <c r="D7761" s="345"/>
      <c r="E7761" s="346">
        <v>43434</v>
      </c>
      <c r="F7761" s="347">
        <v>0</v>
      </c>
      <c r="G7761" s="348" t="s">
        <v>4</v>
      </c>
      <c r="H7761" s="349">
        <v>0</v>
      </c>
      <c r="I7761" s="347"/>
      <c r="J7761" s="348" t="str">
        <f t="shared" si="2581"/>
        <v>End of Life</v>
      </c>
      <c r="K7761" s="350">
        <f t="shared" si="2587"/>
        <v>0</v>
      </c>
      <c r="L7761" s="349">
        <f t="shared" si="2573"/>
        <v>0</v>
      </c>
      <c r="M7761" s="19" t="s">
        <v>1554</v>
      </c>
      <c r="O7761" s="32" t="str">
        <f t="shared" si="2588"/>
        <v>G396</v>
      </c>
      <c r="P7761" s="318"/>
      <c r="T7761" s="19" t="s">
        <v>4</v>
      </c>
    </row>
    <row r="7762" spans="1:20" outlineLevel="2" x14ac:dyDescent="0.25">
      <c r="A7762" s="345" t="s">
        <v>617</v>
      </c>
      <c r="B7762" s="345" t="str">
        <f t="shared" si="2586"/>
        <v>G396 GEN Power Op Equip, old-12</v>
      </c>
      <c r="C7762" s="345" t="s">
        <v>1245</v>
      </c>
      <c r="D7762" s="345"/>
      <c r="E7762" s="346">
        <v>43465</v>
      </c>
      <c r="F7762" s="347">
        <v>0</v>
      </c>
      <c r="G7762" s="348" t="s">
        <v>4</v>
      </c>
      <c r="H7762" s="349">
        <v>0</v>
      </c>
      <c r="I7762" s="347"/>
      <c r="J7762" s="348" t="str">
        <f t="shared" si="2581"/>
        <v>End of Life</v>
      </c>
      <c r="K7762" s="350">
        <f t="shared" si="2587"/>
        <v>0</v>
      </c>
      <c r="L7762" s="349">
        <f t="shared" si="2573"/>
        <v>0</v>
      </c>
      <c r="M7762" s="19" t="s">
        <v>1554</v>
      </c>
      <c r="O7762" s="32" t="str">
        <f t="shared" si="2588"/>
        <v>G396</v>
      </c>
      <c r="P7762" s="318"/>
      <c r="T7762" s="19" t="s">
        <v>4</v>
      </c>
    </row>
    <row r="7763" spans="1:20" s="19" customFormat="1" ht="15.75" outlineLevel="1" thickBot="1" x14ac:dyDescent="0.3">
      <c r="A7763" s="44" t="s">
        <v>1220</v>
      </c>
      <c r="B7763" s="32"/>
      <c r="C7763" s="40" t="s">
        <v>1244</v>
      </c>
      <c r="D7763" s="32"/>
      <c r="E7763" s="104" t="s">
        <v>1266</v>
      </c>
      <c r="F7763" s="34"/>
      <c r="G7763" s="32"/>
      <c r="H7763" s="41">
        <f>SUBTOTAL(9,H7751:H7762)</f>
        <v>3484.0799999999995</v>
      </c>
      <c r="I7763" s="34"/>
      <c r="J7763" s="32">
        <f t="shared" si="2581"/>
        <v>0</v>
      </c>
      <c r="K7763" s="41">
        <f>SUBTOTAL(9,K7751:K7762)</f>
        <v>0</v>
      </c>
      <c r="L7763" s="41">
        <f t="shared" si="2573"/>
        <v>-3484.08</v>
      </c>
      <c r="O7763" s="32" t="str">
        <f>LEFT(A7763,5)</f>
        <v xml:space="preserve">G396 </v>
      </c>
      <c r="P7763" s="318">
        <f>-L7763/2</f>
        <v>1742.04</v>
      </c>
    </row>
    <row r="7764" spans="1:20" ht="15.75" outlineLevel="2" thickTop="1" x14ac:dyDescent="0.25">
      <c r="A7764" s="345" t="s">
        <v>618</v>
      </c>
      <c r="B7764" s="345" t="str">
        <f t="shared" ref="B7764:B7775" si="2589">CONCATENATE(A7764,"-",MONTH(E7764))</f>
        <v>G3970 GEN Comm Equip, new-1</v>
      </c>
      <c r="C7764" s="345" t="s">
        <v>1245</v>
      </c>
      <c r="D7764" s="345"/>
      <c r="E7764" s="346">
        <v>43131</v>
      </c>
      <c r="F7764" s="347">
        <v>2288447.3199999998</v>
      </c>
      <c r="G7764" s="351">
        <v>6.6699999999999995E-2</v>
      </c>
      <c r="H7764" s="349">
        <v>12719.95</v>
      </c>
      <c r="I7764" s="347">
        <f t="shared" ref="I7764:I7775" si="2590">VLOOKUP(CONCATENATE(A7764,"-12"),$B$6:$F$7816,5,FALSE)</f>
        <v>3678715.47</v>
      </c>
      <c r="J7764" s="351">
        <f t="shared" si="2581"/>
        <v>6.6699999999999995E-2</v>
      </c>
      <c r="K7764" s="350">
        <f t="shared" ref="K7764:K7775" si="2591">$H$7775</f>
        <v>42432.18</v>
      </c>
      <c r="L7764" s="349">
        <f t="shared" ref="L7764:L7814" si="2592">ROUND(K7764-H7764,2)</f>
        <v>29712.23</v>
      </c>
      <c r="M7764" s="19" t="s">
        <v>1554</v>
      </c>
      <c r="O7764" s="32" t="str">
        <f t="shared" ref="O7764:O7775" si="2593">LEFT(A7764,4)</f>
        <v>G397</v>
      </c>
      <c r="P7764" s="318"/>
      <c r="T7764" s="19" t="s">
        <v>1260</v>
      </c>
    </row>
    <row r="7765" spans="1:20" outlineLevel="2" x14ac:dyDescent="0.25">
      <c r="A7765" s="345" t="s">
        <v>618</v>
      </c>
      <c r="B7765" s="345" t="str">
        <f t="shared" si="2589"/>
        <v>G3970 GEN Comm Equip, new-2</v>
      </c>
      <c r="C7765" s="345" t="s">
        <v>1245</v>
      </c>
      <c r="D7765" s="345"/>
      <c r="E7765" s="346">
        <v>43159</v>
      </c>
      <c r="F7765" s="347">
        <v>2256875.77</v>
      </c>
      <c r="G7765" s="351">
        <v>6.6699999999999995E-2</v>
      </c>
      <c r="H7765" s="349">
        <v>12544.47</v>
      </c>
      <c r="I7765" s="347">
        <f t="shared" si="2590"/>
        <v>3678715.47</v>
      </c>
      <c r="J7765" s="351">
        <f t="shared" si="2581"/>
        <v>6.6699999999999995E-2</v>
      </c>
      <c r="K7765" s="350">
        <f t="shared" si="2591"/>
        <v>42432.18</v>
      </c>
      <c r="L7765" s="349">
        <f t="shared" si="2592"/>
        <v>29887.71</v>
      </c>
      <c r="M7765" s="19" t="s">
        <v>1554</v>
      </c>
      <c r="O7765" s="32" t="str">
        <f t="shared" si="2593"/>
        <v>G397</v>
      </c>
      <c r="P7765" s="318"/>
      <c r="T7765" s="19" t="s">
        <v>1260</v>
      </c>
    </row>
    <row r="7766" spans="1:20" outlineLevel="2" x14ac:dyDescent="0.25">
      <c r="A7766" s="345" t="s">
        <v>618</v>
      </c>
      <c r="B7766" s="345" t="str">
        <f t="shared" si="2589"/>
        <v>G3970 GEN Comm Equip, new-3</v>
      </c>
      <c r="C7766" s="345" t="s">
        <v>1245</v>
      </c>
      <c r="D7766" s="345"/>
      <c r="E7766" s="346">
        <v>43190</v>
      </c>
      <c r="F7766" s="347">
        <v>2225441.62</v>
      </c>
      <c r="G7766" s="351">
        <v>6.6699999999999995E-2</v>
      </c>
      <c r="H7766" s="349">
        <v>12369.75</v>
      </c>
      <c r="I7766" s="347">
        <f t="shared" si="2590"/>
        <v>3678715.47</v>
      </c>
      <c r="J7766" s="351">
        <f t="shared" si="2581"/>
        <v>6.6699999999999995E-2</v>
      </c>
      <c r="K7766" s="350">
        <f t="shared" si="2591"/>
        <v>42432.18</v>
      </c>
      <c r="L7766" s="349">
        <f t="shared" si="2592"/>
        <v>30062.43</v>
      </c>
      <c r="M7766" s="19" t="s">
        <v>1554</v>
      </c>
      <c r="O7766" s="32" t="str">
        <f t="shared" si="2593"/>
        <v>G397</v>
      </c>
      <c r="P7766" s="318"/>
      <c r="T7766" s="19" t="s">
        <v>1260</v>
      </c>
    </row>
    <row r="7767" spans="1:20" outlineLevel="2" x14ac:dyDescent="0.25">
      <c r="A7767" s="345" t="s">
        <v>618</v>
      </c>
      <c r="B7767" s="345" t="str">
        <f t="shared" si="2589"/>
        <v>G3970 GEN Comm Equip, new-4</v>
      </c>
      <c r="C7767" s="345" t="s">
        <v>1245</v>
      </c>
      <c r="D7767" s="345"/>
      <c r="E7767" s="346">
        <v>43220</v>
      </c>
      <c r="F7767" s="347">
        <v>2225441.62</v>
      </c>
      <c r="G7767" s="351">
        <v>6.6699999999999995E-2</v>
      </c>
      <c r="H7767" s="349">
        <v>12369.75</v>
      </c>
      <c r="I7767" s="347">
        <f t="shared" si="2590"/>
        <v>3678715.47</v>
      </c>
      <c r="J7767" s="351">
        <f t="shared" si="2581"/>
        <v>6.6699999999999995E-2</v>
      </c>
      <c r="K7767" s="350">
        <f t="shared" si="2591"/>
        <v>42432.18</v>
      </c>
      <c r="L7767" s="349">
        <f t="shared" si="2592"/>
        <v>30062.43</v>
      </c>
      <c r="M7767" s="19" t="s">
        <v>1554</v>
      </c>
      <c r="O7767" s="32" t="str">
        <f t="shared" si="2593"/>
        <v>G397</v>
      </c>
      <c r="P7767" s="318"/>
      <c r="T7767" s="19" t="s">
        <v>1260</v>
      </c>
    </row>
    <row r="7768" spans="1:20" outlineLevel="2" x14ac:dyDescent="0.25">
      <c r="A7768" s="345" t="s">
        <v>618</v>
      </c>
      <c r="B7768" s="345" t="str">
        <f t="shared" si="2589"/>
        <v>G3970 GEN Comm Equip, new-5</v>
      </c>
      <c r="C7768" s="345" t="s">
        <v>1245</v>
      </c>
      <c r="D7768" s="345"/>
      <c r="E7768" s="346">
        <v>43251</v>
      </c>
      <c r="F7768" s="347">
        <v>3149391.18</v>
      </c>
      <c r="G7768" s="351">
        <v>6.6699999999999995E-2</v>
      </c>
      <c r="H7768" s="349">
        <v>17505.37</v>
      </c>
      <c r="I7768" s="347">
        <f t="shared" si="2590"/>
        <v>3678715.47</v>
      </c>
      <c r="J7768" s="351">
        <f t="shared" si="2581"/>
        <v>6.6699999999999995E-2</v>
      </c>
      <c r="K7768" s="350">
        <f t="shared" si="2591"/>
        <v>42432.18</v>
      </c>
      <c r="L7768" s="349">
        <f t="shared" si="2592"/>
        <v>24926.81</v>
      </c>
      <c r="M7768" s="19" t="s">
        <v>1554</v>
      </c>
      <c r="O7768" s="32" t="str">
        <f t="shared" si="2593"/>
        <v>G397</v>
      </c>
      <c r="P7768" s="318"/>
      <c r="T7768" s="19" t="s">
        <v>1260</v>
      </c>
    </row>
    <row r="7769" spans="1:20" outlineLevel="2" x14ac:dyDescent="0.25">
      <c r="A7769" s="345" t="s">
        <v>618</v>
      </c>
      <c r="B7769" s="345" t="str">
        <f t="shared" si="2589"/>
        <v>G3970 GEN Comm Equip, new-6</v>
      </c>
      <c r="C7769" s="345" t="s">
        <v>1245</v>
      </c>
      <c r="D7769" s="345"/>
      <c r="E7769" s="346">
        <v>43281</v>
      </c>
      <c r="F7769" s="347">
        <v>3727646.36</v>
      </c>
      <c r="G7769" s="351">
        <v>6.6699999999999995E-2</v>
      </c>
      <c r="H7769" s="349">
        <v>20719.5</v>
      </c>
      <c r="I7769" s="347">
        <f t="shared" si="2590"/>
        <v>3678715.47</v>
      </c>
      <c r="J7769" s="351">
        <f t="shared" si="2581"/>
        <v>6.6699999999999995E-2</v>
      </c>
      <c r="K7769" s="350">
        <f t="shared" si="2591"/>
        <v>42432.18</v>
      </c>
      <c r="L7769" s="349">
        <f t="shared" si="2592"/>
        <v>21712.68</v>
      </c>
      <c r="M7769" s="19" t="s">
        <v>1554</v>
      </c>
      <c r="O7769" s="32" t="str">
        <f t="shared" si="2593"/>
        <v>G397</v>
      </c>
      <c r="P7769" s="318"/>
      <c r="T7769" s="19" t="s">
        <v>1260</v>
      </c>
    </row>
    <row r="7770" spans="1:20" outlineLevel="2" x14ac:dyDescent="0.25">
      <c r="A7770" s="345" t="s">
        <v>618</v>
      </c>
      <c r="B7770" s="345" t="str">
        <f t="shared" si="2589"/>
        <v>G3970 GEN Comm Equip, new-7</v>
      </c>
      <c r="C7770" s="345" t="s">
        <v>1245</v>
      </c>
      <c r="D7770" s="345"/>
      <c r="E7770" s="346">
        <v>43312</v>
      </c>
      <c r="F7770" s="347">
        <v>3497741.83</v>
      </c>
      <c r="G7770" s="351">
        <v>6.6699999999999995E-2</v>
      </c>
      <c r="H7770" s="349">
        <v>-111776.6</v>
      </c>
      <c r="I7770" s="347">
        <f t="shared" si="2590"/>
        <v>3678715.47</v>
      </c>
      <c r="J7770" s="351">
        <f t="shared" si="2581"/>
        <v>6.6699999999999995E-2</v>
      </c>
      <c r="K7770" s="350">
        <f t="shared" si="2591"/>
        <v>42432.18</v>
      </c>
      <c r="L7770" s="349">
        <f t="shared" si="2592"/>
        <v>154208.78</v>
      </c>
      <c r="M7770" s="19" t="s">
        <v>1554</v>
      </c>
      <c r="O7770" s="32" t="str">
        <f t="shared" si="2593"/>
        <v>G397</v>
      </c>
      <c r="P7770" s="318"/>
      <c r="T7770" s="19" t="s">
        <v>1260</v>
      </c>
    </row>
    <row r="7771" spans="1:20" outlineLevel="2" x14ac:dyDescent="0.25">
      <c r="A7771" s="345" t="s">
        <v>618</v>
      </c>
      <c r="B7771" s="345" t="str">
        <f t="shared" si="2589"/>
        <v>G3970 GEN Comm Equip, new-8</v>
      </c>
      <c r="C7771" s="345" t="s">
        <v>1245</v>
      </c>
      <c r="D7771" s="345"/>
      <c r="E7771" s="346">
        <v>43343</v>
      </c>
      <c r="F7771" s="347">
        <v>3497741.83</v>
      </c>
      <c r="G7771" s="351">
        <v>6.6699999999999995E-2</v>
      </c>
      <c r="H7771" s="349">
        <v>63410.92</v>
      </c>
      <c r="I7771" s="347">
        <f t="shared" si="2590"/>
        <v>3678715.47</v>
      </c>
      <c r="J7771" s="351">
        <f t="shared" si="2581"/>
        <v>6.6699999999999995E-2</v>
      </c>
      <c r="K7771" s="350">
        <f t="shared" si="2591"/>
        <v>42432.18</v>
      </c>
      <c r="L7771" s="349">
        <f t="shared" si="2592"/>
        <v>-20978.74</v>
      </c>
      <c r="M7771" s="19" t="s">
        <v>1554</v>
      </c>
      <c r="O7771" s="32" t="str">
        <f t="shared" si="2593"/>
        <v>G397</v>
      </c>
      <c r="P7771" s="318"/>
      <c r="T7771" s="19" t="s">
        <v>1260</v>
      </c>
    </row>
    <row r="7772" spans="1:20" outlineLevel="2" x14ac:dyDescent="0.25">
      <c r="A7772" s="345" t="s">
        <v>618</v>
      </c>
      <c r="B7772" s="345" t="str">
        <f t="shared" si="2589"/>
        <v>G3970 GEN Comm Equip, new-9</v>
      </c>
      <c r="C7772" s="345" t="s">
        <v>1245</v>
      </c>
      <c r="D7772" s="345"/>
      <c r="E7772" s="346">
        <v>43373</v>
      </c>
      <c r="F7772" s="347">
        <v>3585713.79</v>
      </c>
      <c r="G7772" s="351">
        <v>6.6699999999999995E-2</v>
      </c>
      <c r="H7772" s="349">
        <v>41915.240000000005</v>
      </c>
      <c r="I7772" s="347">
        <f t="shared" si="2590"/>
        <v>3678715.47</v>
      </c>
      <c r="J7772" s="351">
        <f t="shared" si="2581"/>
        <v>6.6699999999999995E-2</v>
      </c>
      <c r="K7772" s="350">
        <f t="shared" si="2591"/>
        <v>42432.18</v>
      </c>
      <c r="L7772" s="349">
        <f t="shared" si="2592"/>
        <v>516.94000000000005</v>
      </c>
      <c r="M7772" s="19" t="s">
        <v>1554</v>
      </c>
      <c r="O7772" s="32" t="str">
        <f t="shared" si="2593"/>
        <v>G397</v>
      </c>
      <c r="P7772" s="318"/>
      <c r="T7772" s="19" t="s">
        <v>1260</v>
      </c>
    </row>
    <row r="7773" spans="1:20" outlineLevel="2" x14ac:dyDescent="0.25">
      <c r="A7773" s="345" t="s">
        <v>618</v>
      </c>
      <c r="B7773" s="345" t="str">
        <f t="shared" si="2589"/>
        <v>G3970 GEN Comm Equip, new-10</v>
      </c>
      <c r="C7773" s="345" t="s">
        <v>1245</v>
      </c>
      <c r="D7773" s="345"/>
      <c r="E7773" s="346">
        <v>43404</v>
      </c>
      <c r="F7773" s="347">
        <v>3691782.23</v>
      </c>
      <c r="G7773" s="351">
        <v>6.6699999999999995E-2</v>
      </c>
      <c r="H7773" s="349">
        <v>42504.81</v>
      </c>
      <c r="I7773" s="347">
        <f t="shared" si="2590"/>
        <v>3678715.47</v>
      </c>
      <c r="J7773" s="351">
        <f t="shared" si="2581"/>
        <v>6.6699999999999995E-2</v>
      </c>
      <c r="K7773" s="350">
        <f t="shared" si="2591"/>
        <v>42432.18</v>
      </c>
      <c r="L7773" s="349">
        <f t="shared" si="2592"/>
        <v>-72.63</v>
      </c>
      <c r="M7773" s="19" t="s">
        <v>1554</v>
      </c>
      <c r="O7773" s="32" t="str">
        <f t="shared" si="2593"/>
        <v>G397</v>
      </c>
      <c r="P7773" s="318"/>
      <c r="T7773" s="19" t="s">
        <v>1260</v>
      </c>
    </row>
    <row r="7774" spans="1:20" outlineLevel="2" x14ac:dyDescent="0.25">
      <c r="A7774" s="345" t="s">
        <v>618</v>
      </c>
      <c r="B7774" s="345" t="str">
        <f t="shared" si="2589"/>
        <v>G3970 GEN Comm Equip, new-11</v>
      </c>
      <c r="C7774" s="345" t="s">
        <v>1245</v>
      </c>
      <c r="D7774" s="345"/>
      <c r="E7774" s="346">
        <v>43434</v>
      </c>
      <c r="F7774" s="347">
        <v>3719761.6</v>
      </c>
      <c r="G7774" s="351">
        <v>6.6699999999999995E-2</v>
      </c>
      <c r="H7774" s="349">
        <v>42660.32</v>
      </c>
      <c r="I7774" s="347">
        <f t="shared" si="2590"/>
        <v>3678715.47</v>
      </c>
      <c r="J7774" s="351">
        <f t="shared" si="2581"/>
        <v>6.6699999999999995E-2</v>
      </c>
      <c r="K7774" s="350">
        <f t="shared" si="2591"/>
        <v>42432.18</v>
      </c>
      <c r="L7774" s="349">
        <f t="shared" si="2592"/>
        <v>-228.14</v>
      </c>
      <c r="M7774" s="19" t="s">
        <v>1554</v>
      </c>
      <c r="O7774" s="32" t="str">
        <f t="shared" si="2593"/>
        <v>G397</v>
      </c>
      <c r="P7774" s="318"/>
      <c r="T7774" s="19" t="s">
        <v>1260</v>
      </c>
    </row>
    <row r="7775" spans="1:20" outlineLevel="2" x14ac:dyDescent="0.25">
      <c r="A7775" s="345" t="s">
        <v>618</v>
      </c>
      <c r="B7775" s="345" t="str">
        <f t="shared" si="2589"/>
        <v>G3970 GEN Comm Equip, new-12</v>
      </c>
      <c r="C7775" s="345" t="s">
        <v>1245</v>
      </c>
      <c r="D7775" s="345"/>
      <c r="E7775" s="346">
        <v>43465</v>
      </c>
      <c r="F7775" s="347">
        <v>3678715.47</v>
      </c>
      <c r="G7775" s="351">
        <v>6.6699999999999995E-2</v>
      </c>
      <c r="H7775" s="349">
        <v>42432.18</v>
      </c>
      <c r="I7775" s="347">
        <f t="shared" si="2590"/>
        <v>3678715.47</v>
      </c>
      <c r="J7775" s="351">
        <f t="shared" si="2581"/>
        <v>6.6699999999999995E-2</v>
      </c>
      <c r="K7775" s="350">
        <f t="shared" si="2591"/>
        <v>42432.18</v>
      </c>
      <c r="L7775" s="349">
        <f t="shared" si="2592"/>
        <v>0</v>
      </c>
      <c r="M7775" s="19" t="s">
        <v>1554</v>
      </c>
      <c r="O7775" s="32" t="str">
        <f t="shared" si="2593"/>
        <v>G397</v>
      </c>
      <c r="P7775" s="318"/>
      <c r="T7775" s="19" t="s">
        <v>1260</v>
      </c>
    </row>
    <row r="7776" spans="1:20" s="19" customFormat="1" ht="15.75" outlineLevel="1" thickBot="1" x14ac:dyDescent="0.3">
      <c r="A7776" s="28" t="s">
        <v>1221</v>
      </c>
      <c r="C7776" s="20" t="s">
        <v>1244</v>
      </c>
      <c r="E7776" s="104" t="s">
        <v>1266</v>
      </c>
      <c r="F7776" s="29"/>
      <c r="G7776" s="30"/>
      <c r="H7776" s="41">
        <f>SUBTOTAL(9,H7764:H7775)</f>
        <v>209375.65999999997</v>
      </c>
      <c r="I7776" s="29"/>
      <c r="J7776" s="30">
        <f t="shared" si="2581"/>
        <v>0</v>
      </c>
      <c r="K7776" s="41">
        <f>SUBTOTAL(9,K7764:K7775)</f>
        <v>509186.16</v>
      </c>
      <c r="L7776" s="41">
        <f t="shared" si="2592"/>
        <v>299810.5</v>
      </c>
      <c r="O7776" s="32" t="str">
        <f>LEFT(A7776,5)</f>
        <v>G3970</v>
      </c>
      <c r="P7776" s="318">
        <f>-L7776/2</f>
        <v>-149905.25</v>
      </c>
    </row>
    <row r="7777" spans="1:20" ht="15.75" outlineLevel="2" thickTop="1" x14ac:dyDescent="0.25">
      <c r="A7777" s="345" t="s">
        <v>619</v>
      </c>
      <c r="B7777" s="345" t="str">
        <f t="shared" ref="B7777:B7788" si="2594">CONCATENATE(A7777,"-",MONTH(E7777))</f>
        <v>G3970 GEN Comm Equip, old-1</v>
      </c>
      <c r="C7777" s="345" t="s">
        <v>1245</v>
      </c>
      <c r="D7777" s="345"/>
      <c r="E7777" s="346">
        <v>43131</v>
      </c>
      <c r="F7777" s="347">
        <v>1252979.82</v>
      </c>
      <c r="G7777" s="348" t="s">
        <v>4</v>
      </c>
      <c r="H7777" s="349">
        <v>20883</v>
      </c>
      <c r="I7777" s="347"/>
      <c r="J7777" s="348" t="str">
        <f t="shared" si="2581"/>
        <v>End of Life</v>
      </c>
      <c r="K7777" s="350">
        <f t="shared" ref="K7777:K7788" si="2595">$H$7788</f>
        <v>0</v>
      </c>
      <c r="L7777" s="349">
        <f t="shared" si="2592"/>
        <v>-20883</v>
      </c>
      <c r="M7777" s="19" t="s">
        <v>1554</v>
      </c>
      <c r="O7777" s="32" t="str">
        <f t="shared" ref="O7777:O7788" si="2596">LEFT(A7777,4)</f>
        <v>G397</v>
      </c>
      <c r="P7777" s="318"/>
      <c r="T7777" s="19" t="s">
        <v>4</v>
      </c>
    </row>
    <row r="7778" spans="1:20" outlineLevel="2" x14ac:dyDescent="0.25">
      <c r="A7778" s="345" t="s">
        <v>619</v>
      </c>
      <c r="B7778" s="345" t="str">
        <f t="shared" si="2594"/>
        <v>G3970 GEN Comm Equip, old-2</v>
      </c>
      <c r="C7778" s="345" t="s">
        <v>1245</v>
      </c>
      <c r="D7778" s="345"/>
      <c r="E7778" s="346">
        <v>43159</v>
      </c>
      <c r="F7778" s="347">
        <v>1232096.82</v>
      </c>
      <c r="G7778" s="348" t="s">
        <v>4</v>
      </c>
      <c r="H7778" s="349">
        <v>20883</v>
      </c>
      <c r="I7778" s="347"/>
      <c r="J7778" s="348" t="str">
        <f t="shared" si="2581"/>
        <v>End of Life</v>
      </c>
      <c r="K7778" s="350">
        <f t="shared" si="2595"/>
        <v>0</v>
      </c>
      <c r="L7778" s="349">
        <f t="shared" si="2592"/>
        <v>-20883</v>
      </c>
      <c r="M7778" s="19" t="s">
        <v>1554</v>
      </c>
      <c r="O7778" s="32" t="str">
        <f t="shared" si="2596"/>
        <v>G397</v>
      </c>
      <c r="P7778" s="318"/>
      <c r="T7778" s="19" t="s">
        <v>4</v>
      </c>
    </row>
    <row r="7779" spans="1:20" outlineLevel="2" x14ac:dyDescent="0.25">
      <c r="A7779" s="345" t="s">
        <v>619</v>
      </c>
      <c r="B7779" s="345" t="str">
        <f t="shared" si="2594"/>
        <v>G3970 GEN Comm Equip, old-3</v>
      </c>
      <c r="C7779" s="345" t="s">
        <v>1245</v>
      </c>
      <c r="D7779" s="345"/>
      <c r="E7779" s="346">
        <v>43190</v>
      </c>
      <c r="F7779" s="347">
        <v>1211213.82</v>
      </c>
      <c r="G7779" s="348" t="s">
        <v>4</v>
      </c>
      <c r="H7779" s="349">
        <v>20883</v>
      </c>
      <c r="I7779" s="347"/>
      <c r="J7779" s="348" t="str">
        <f t="shared" si="2581"/>
        <v>End of Life</v>
      </c>
      <c r="K7779" s="350">
        <f t="shared" si="2595"/>
        <v>0</v>
      </c>
      <c r="L7779" s="349">
        <f t="shared" si="2592"/>
        <v>-20883</v>
      </c>
      <c r="M7779" s="19" t="s">
        <v>1554</v>
      </c>
      <c r="O7779" s="32" t="str">
        <f t="shared" si="2596"/>
        <v>G397</v>
      </c>
      <c r="P7779" s="318"/>
      <c r="T7779" s="19" t="s">
        <v>4</v>
      </c>
    </row>
    <row r="7780" spans="1:20" outlineLevel="2" x14ac:dyDescent="0.25">
      <c r="A7780" s="345" t="s">
        <v>619</v>
      </c>
      <c r="B7780" s="345" t="str">
        <f t="shared" si="2594"/>
        <v>G3970 GEN Comm Equip, old-4</v>
      </c>
      <c r="C7780" s="345" t="s">
        <v>1245</v>
      </c>
      <c r="D7780" s="345"/>
      <c r="E7780" s="346">
        <v>43220</v>
      </c>
      <c r="F7780" s="347">
        <v>1190330.82</v>
      </c>
      <c r="G7780" s="348" t="s">
        <v>4</v>
      </c>
      <c r="H7780" s="349">
        <v>20883</v>
      </c>
      <c r="I7780" s="347"/>
      <c r="J7780" s="348" t="str">
        <f t="shared" si="2581"/>
        <v>End of Life</v>
      </c>
      <c r="K7780" s="350">
        <f t="shared" si="2595"/>
        <v>0</v>
      </c>
      <c r="L7780" s="349">
        <f t="shared" si="2592"/>
        <v>-20883</v>
      </c>
      <c r="M7780" s="19" t="s">
        <v>1554</v>
      </c>
      <c r="O7780" s="32" t="str">
        <f t="shared" si="2596"/>
        <v>G397</v>
      </c>
      <c r="P7780" s="318"/>
      <c r="T7780" s="19" t="s">
        <v>4</v>
      </c>
    </row>
    <row r="7781" spans="1:20" outlineLevel="2" x14ac:dyDescent="0.25">
      <c r="A7781" s="345" t="s">
        <v>619</v>
      </c>
      <c r="B7781" s="345" t="str">
        <f t="shared" si="2594"/>
        <v>G3970 GEN Comm Equip, old-5</v>
      </c>
      <c r="C7781" s="345" t="s">
        <v>1245</v>
      </c>
      <c r="D7781" s="345"/>
      <c r="E7781" s="346">
        <v>43251</v>
      </c>
      <c r="F7781" s="347">
        <v>1169447.82</v>
      </c>
      <c r="G7781" s="348" t="s">
        <v>4</v>
      </c>
      <c r="H7781" s="349">
        <v>20883</v>
      </c>
      <c r="I7781" s="347"/>
      <c r="J7781" s="348" t="str">
        <f t="shared" si="2581"/>
        <v>End of Life</v>
      </c>
      <c r="K7781" s="350">
        <f t="shared" si="2595"/>
        <v>0</v>
      </c>
      <c r="L7781" s="349">
        <f t="shared" si="2592"/>
        <v>-20883</v>
      </c>
      <c r="M7781" s="19" t="s">
        <v>1554</v>
      </c>
      <c r="O7781" s="32" t="str">
        <f t="shared" si="2596"/>
        <v>G397</v>
      </c>
      <c r="P7781" s="318"/>
      <c r="T7781" s="19" t="s">
        <v>4</v>
      </c>
    </row>
    <row r="7782" spans="1:20" outlineLevel="2" x14ac:dyDescent="0.25">
      <c r="A7782" s="345" t="s">
        <v>619</v>
      </c>
      <c r="B7782" s="345" t="str">
        <f t="shared" si="2594"/>
        <v>G3970 GEN Comm Equip, old-6</v>
      </c>
      <c r="C7782" s="345" t="s">
        <v>1245</v>
      </c>
      <c r="D7782" s="345"/>
      <c r="E7782" s="346">
        <v>43281</v>
      </c>
      <c r="F7782" s="347">
        <v>1148564.82</v>
      </c>
      <c r="G7782" s="348" t="s">
        <v>4</v>
      </c>
      <c r="H7782" s="349">
        <v>20883</v>
      </c>
      <c r="I7782" s="347"/>
      <c r="J7782" s="348" t="str">
        <f t="shared" si="2581"/>
        <v>End of Life</v>
      </c>
      <c r="K7782" s="350">
        <f t="shared" si="2595"/>
        <v>0</v>
      </c>
      <c r="L7782" s="349">
        <f t="shared" si="2592"/>
        <v>-20883</v>
      </c>
      <c r="M7782" s="19" t="s">
        <v>1554</v>
      </c>
      <c r="O7782" s="32" t="str">
        <f t="shared" si="2596"/>
        <v>G397</v>
      </c>
      <c r="P7782" s="318"/>
      <c r="T7782" s="19" t="s">
        <v>4</v>
      </c>
    </row>
    <row r="7783" spans="1:20" outlineLevel="2" x14ac:dyDescent="0.25">
      <c r="A7783" s="345" t="s">
        <v>619</v>
      </c>
      <c r="B7783" s="345" t="str">
        <f t="shared" si="2594"/>
        <v>G3970 GEN Comm Equip, old-7</v>
      </c>
      <c r="C7783" s="345" t="s">
        <v>1245</v>
      </c>
      <c r="D7783" s="345"/>
      <c r="E7783" s="346">
        <v>43312</v>
      </c>
      <c r="F7783" s="347">
        <v>-0.01</v>
      </c>
      <c r="G7783" s="348" t="s">
        <v>4</v>
      </c>
      <c r="H7783" s="349">
        <v>0</v>
      </c>
      <c r="I7783" s="347"/>
      <c r="J7783" s="348" t="str">
        <f t="shared" si="2581"/>
        <v>End of Life</v>
      </c>
      <c r="K7783" s="350">
        <f t="shared" si="2595"/>
        <v>0</v>
      </c>
      <c r="L7783" s="349">
        <f t="shared" si="2592"/>
        <v>0</v>
      </c>
      <c r="M7783" s="19" t="s">
        <v>1554</v>
      </c>
      <c r="O7783" s="32" t="str">
        <f t="shared" si="2596"/>
        <v>G397</v>
      </c>
      <c r="P7783" s="318"/>
      <c r="T7783" s="19" t="s">
        <v>4</v>
      </c>
    </row>
    <row r="7784" spans="1:20" outlineLevel="2" x14ac:dyDescent="0.25">
      <c r="A7784" s="345" t="s">
        <v>619</v>
      </c>
      <c r="B7784" s="345" t="str">
        <f t="shared" si="2594"/>
        <v>G3970 GEN Comm Equip, old-8</v>
      </c>
      <c r="C7784" s="345" t="s">
        <v>1245</v>
      </c>
      <c r="D7784" s="345"/>
      <c r="E7784" s="346">
        <v>43343</v>
      </c>
      <c r="F7784" s="347">
        <v>-0.01</v>
      </c>
      <c r="G7784" s="348" t="s">
        <v>4</v>
      </c>
      <c r="H7784" s="349">
        <v>0</v>
      </c>
      <c r="I7784" s="347"/>
      <c r="J7784" s="348" t="str">
        <f t="shared" si="2581"/>
        <v>End of Life</v>
      </c>
      <c r="K7784" s="350">
        <f t="shared" si="2595"/>
        <v>0</v>
      </c>
      <c r="L7784" s="349">
        <f t="shared" si="2592"/>
        <v>0</v>
      </c>
      <c r="M7784" s="19" t="s">
        <v>1554</v>
      </c>
      <c r="O7784" s="32" t="str">
        <f t="shared" si="2596"/>
        <v>G397</v>
      </c>
      <c r="P7784" s="318"/>
      <c r="T7784" s="19" t="s">
        <v>4</v>
      </c>
    </row>
    <row r="7785" spans="1:20" outlineLevel="2" x14ac:dyDescent="0.25">
      <c r="A7785" s="345" t="s">
        <v>619</v>
      </c>
      <c r="B7785" s="345" t="str">
        <f t="shared" si="2594"/>
        <v>G3970 GEN Comm Equip, old-9</v>
      </c>
      <c r="C7785" s="345" t="s">
        <v>1245</v>
      </c>
      <c r="D7785" s="345"/>
      <c r="E7785" s="346">
        <v>43373</v>
      </c>
      <c r="F7785" s="347">
        <v>-0.01</v>
      </c>
      <c r="G7785" s="348" t="s">
        <v>4</v>
      </c>
      <c r="H7785" s="349">
        <v>0</v>
      </c>
      <c r="I7785" s="347"/>
      <c r="J7785" s="348" t="str">
        <f t="shared" si="2581"/>
        <v>End of Life</v>
      </c>
      <c r="K7785" s="350">
        <f t="shared" si="2595"/>
        <v>0</v>
      </c>
      <c r="L7785" s="349">
        <f t="shared" si="2592"/>
        <v>0</v>
      </c>
      <c r="M7785" s="19" t="s">
        <v>1554</v>
      </c>
      <c r="O7785" s="32" t="str">
        <f t="shared" si="2596"/>
        <v>G397</v>
      </c>
      <c r="P7785" s="318"/>
      <c r="T7785" s="19" t="s">
        <v>4</v>
      </c>
    </row>
    <row r="7786" spans="1:20" outlineLevel="2" x14ac:dyDescent="0.25">
      <c r="A7786" s="345" t="s">
        <v>619</v>
      </c>
      <c r="B7786" s="345" t="str">
        <f t="shared" si="2594"/>
        <v>G3970 GEN Comm Equip, old-10</v>
      </c>
      <c r="C7786" s="345" t="s">
        <v>1245</v>
      </c>
      <c r="D7786" s="345"/>
      <c r="E7786" s="346">
        <v>43404</v>
      </c>
      <c r="F7786" s="347">
        <v>-0.01</v>
      </c>
      <c r="G7786" s="348" t="s">
        <v>4</v>
      </c>
      <c r="H7786" s="349">
        <v>0</v>
      </c>
      <c r="I7786" s="347"/>
      <c r="J7786" s="348" t="str">
        <f t="shared" si="2581"/>
        <v>End of Life</v>
      </c>
      <c r="K7786" s="350">
        <f t="shared" si="2595"/>
        <v>0</v>
      </c>
      <c r="L7786" s="349">
        <f t="shared" si="2592"/>
        <v>0</v>
      </c>
      <c r="M7786" s="19" t="s">
        <v>1554</v>
      </c>
      <c r="O7786" s="32" t="str">
        <f t="shared" si="2596"/>
        <v>G397</v>
      </c>
      <c r="P7786" s="318"/>
      <c r="T7786" s="19" t="s">
        <v>4</v>
      </c>
    </row>
    <row r="7787" spans="1:20" outlineLevel="2" x14ac:dyDescent="0.25">
      <c r="A7787" s="345" t="s">
        <v>619</v>
      </c>
      <c r="B7787" s="345" t="str">
        <f t="shared" si="2594"/>
        <v>G3970 GEN Comm Equip, old-11</v>
      </c>
      <c r="C7787" s="345" t="s">
        <v>1245</v>
      </c>
      <c r="D7787" s="345"/>
      <c r="E7787" s="346">
        <v>43434</v>
      </c>
      <c r="F7787" s="347">
        <v>-0.01</v>
      </c>
      <c r="G7787" s="348" t="s">
        <v>4</v>
      </c>
      <c r="H7787" s="349">
        <v>0</v>
      </c>
      <c r="I7787" s="347"/>
      <c r="J7787" s="348" t="str">
        <f t="shared" si="2581"/>
        <v>End of Life</v>
      </c>
      <c r="K7787" s="350">
        <f t="shared" si="2595"/>
        <v>0</v>
      </c>
      <c r="L7787" s="349">
        <f t="shared" si="2592"/>
        <v>0</v>
      </c>
      <c r="M7787" s="19" t="s">
        <v>1554</v>
      </c>
      <c r="O7787" s="32" t="str">
        <f t="shared" si="2596"/>
        <v>G397</v>
      </c>
      <c r="P7787" s="318"/>
      <c r="T7787" s="19" t="s">
        <v>4</v>
      </c>
    </row>
    <row r="7788" spans="1:20" outlineLevel="2" x14ac:dyDescent="0.25">
      <c r="A7788" s="345" t="s">
        <v>619</v>
      </c>
      <c r="B7788" s="345" t="str">
        <f t="shared" si="2594"/>
        <v>G3970 GEN Comm Equip, old-12</v>
      </c>
      <c r="C7788" s="345" t="s">
        <v>1245</v>
      </c>
      <c r="D7788" s="345"/>
      <c r="E7788" s="346">
        <v>43465</v>
      </c>
      <c r="F7788" s="347">
        <v>-0.01</v>
      </c>
      <c r="G7788" s="348" t="s">
        <v>4</v>
      </c>
      <c r="H7788" s="349">
        <v>0</v>
      </c>
      <c r="I7788" s="347"/>
      <c r="J7788" s="348" t="str">
        <f t="shared" si="2581"/>
        <v>End of Life</v>
      </c>
      <c r="K7788" s="350">
        <f t="shared" si="2595"/>
        <v>0</v>
      </c>
      <c r="L7788" s="349">
        <f t="shared" si="2592"/>
        <v>0</v>
      </c>
      <c r="M7788" s="19" t="s">
        <v>1554</v>
      </c>
      <c r="O7788" s="32" t="str">
        <f t="shared" si="2596"/>
        <v>G397</v>
      </c>
      <c r="P7788" s="318"/>
      <c r="T7788" s="19" t="s">
        <v>4</v>
      </c>
    </row>
    <row r="7789" spans="1:20" s="19" customFormat="1" ht="15.75" outlineLevel="1" thickBot="1" x14ac:dyDescent="0.3">
      <c r="A7789" s="44" t="s">
        <v>1222</v>
      </c>
      <c r="B7789" s="32"/>
      <c r="C7789" s="40" t="s">
        <v>1244</v>
      </c>
      <c r="D7789" s="32"/>
      <c r="E7789" s="104" t="s">
        <v>1266</v>
      </c>
      <c r="F7789" s="34"/>
      <c r="G7789" s="32"/>
      <c r="H7789" s="41">
        <f>SUBTOTAL(9,H7777:H7788)</f>
        <v>125298</v>
      </c>
      <c r="I7789" s="34"/>
      <c r="J7789" s="32">
        <f t="shared" si="2581"/>
        <v>0</v>
      </c>
      <c r="K7789" s="41">
        <f>SUBTOTAL(9,K7777:K7788)</f>
        <v>0</v>
      </c>
      <c r="L7789" s="41">
        <f t="shared" si="2592"/>
        <v>-125298</v>
      </c>
      <c r="O7789" s="32" t="str">
        <f>LEFT(A7789,5)</f>
        <v>G3970</v>
      </c>
      <c r="P7789" s="318">
        <f>-L7789/2</f>
        <v>62649</v>
      </c>
    </row>
    <row r="7790" spans="1:20" ht="15.75" outlineLevel="2" thickTop="1" x14ac:dyDescent="0.25">
      <c r="A7790" s="345" t="s">
        <v>620</v>
      </c>
      <c r="B7790" s="345" t="str">
        <f t="shared" ref="B7790:B7801" si="2597">CONCATENATE(A7790,"-",MONTH(E7790))</f>
        <v>G3980 GEN Misc Equip, new-1</v>
      </c>
      <c r="C7790" s="345" t="s">
        <v>1245</v>
      </c>
      <c r="D7790" s="345"/>
      <c r="E7790" s="346">
        <v>43131</v>
      </c>
      <c r="F7790" s="347">
        <v>143333.20000000001</v>
      </c>
      <c r="G7790" s="351">
        <v>6.6699999999999995E-2</v>
      </c>
      <c r="H7790" s="349">
        <v>796.69</v>
      </c>
      <c r="I7790" s="347">
        <f t="shared" ref="I7790:I7801" si="2598">VLOOKUP(CONCATENATE(A7790,"-12"),$B$6:$F$7816,5,FALSE)</f>
        <v>155624.42000000001</v>
      </c>
      <c r="J7790" s="351">
        <f t="shared" ref="J7790:J7801" si="2599">G7790</f>
        <v>6.6699999999999995E-2</v>
      </c>
      <c r="K7790" s="350">
        <f t="shared" ref="K7790:K7801" si="2600">$H$7801</f>
        <v>1322.22</v>
      </c>
      <c r="L7790" s="349">
        <f t="shared" si="2592"/>
        <v>525.53</v>
      </c>
      <c r="M7790" s="19" t="s">
        <v>1554</v>
      </c>
      <c r="O7790" s="32" t="str">
        <f t="shared" ref="O7790:O7801" si="2601">LEFT(A7790,4)</f>
        <v>G398</v>
      </c>
      <c r="P7790" s="318"/>
      <c r="T7790" s="19" t="s">
        <v>1260</v>
      </c>
    </row>
    <row r="7791" spans="1:20" outlineLevel="2" x14ac:dyDescent="0.25">
      <c r="A7791" s="345" t="s">
        <v>620</v>
      </c>
      <c r="B7791" s="345" t="str">
        <f t="shared" si="2597"/>
        <v>G3980 GEN Misc Equip, new-2</v>
      </c>
      <c r="C7791" s="345" t="s">
        <v>1245</v>
      </c>
      <c r="D7791" s="345"/>
      <c r="E7791" s="346">
        <v>43159</v>
      </c>
      <c r="F7791" s="347">
        <v>143333.20000000001</v>
      </c>
      <c r="G7791" s="351">
        <v>6.6699999999999995E-2</v>
      </c>
      <c r="H7791" s="349">
        <v>796.69</v>
      </c>
      <c r="I7791" s="347">
        <f t="shared" si="2598"/>
        <v>155624.42000000001</v>
      </c>
      <c r="J7791" s="351">
        <f t="shared" si="2599"/>
        <v>6.6699999999999995E-2</v>
      </c>
      <c r="K7791" s="350">
        <f t="shared" si="2600"/>
        <v>1322.22</v>
      </c>
      <c r="L7791" s="349">
        <f t="shared" si="2592"/>
        <v>525.53</v>
      </c>
      <c r="M7791" s="19" t="s">
        <v>1554</v>
      </c>
      <c r="O7791" s="32" t="str">
        <f t="shared" si="2601"/>
        <v>G398</v>
      </c>
      <c r="P7791" s="318"/>
      <c r="T7791" s="19" t="s">
        <v>1260</v>
      </c>
    </row>
    <row r="7792" spans="1:20" outlineLevel="2" x14ac:dyDescent="0.25">
      <c r="A7792" s="345" t="s">
        <v>620</v>
      </c>
      <c r="B7792" s="345" t="str">
        <f t="shared" si="2597"/>
        <v>G3980 GEN Misc Equip, new-3</v>
      </c>
      <c r="C7792" s="345" t="s">
        <v>1245</v>
      </c>
      <c r="D7792" s="345"/>
      <c r="E7792" s="346">
        <v>43190</v>
      </c>
      <c r="F7792" s="347">
        <v>143333.20000000001</v>
      </c>
      <c r="G7792" s="351">
        <v>6.6699999999999995E-2</v>
      </c>
      <c r="H7792" s="349">
        <v>796.69</v>
      </c>
      <c r="I7792" s="347">
        <f t="shared" si="2598"/>
        <v>155624.42000000001</v>
      </c>
      <c r="J7792" s="351">
        <f t="shared" si="2599"/>
        <v>6.6699999999999995E-2</v>
      </c>
      <c r="K7792" s="350">
        <f t="shared" si="2600"/>
        <v>1322.22</v>
      </c>
      <c r="L7792" s="349">
        <f t="shared" si="2592"/>
        <v>525.53</v>
      </c>
      <c r="M7792" s="19" t="s">
        <v>1554</v>
      </c>
      <c r="O7792" s="32" t="str">
        <f t="shared" si="2601"/>
        <v>G398</v>
      </c>
      <c r="P7792" s="318"/>
      <c r="T7792" s="19" t="s">
        <v>1260</v>
      </c>
    </row>
    <row r="7793" spans="1:20" outlineLevel="2" x14ac:dyDescent="0.25">
      <c r="A7793" s="345" t="s">
        <v>620</v>
      </c>
      <c r="B7793" s="345" t="str">
        <f t="shared" si="2597"/>
        <v>G3980 GEN Misc Equip, new-4</v>
      </c>
      <c r="C7793" s="345" t="s">
        <v>1245</v>
      </c>
      <c r="D7793" s="345"/>
      <c r="E7793" s="346">
        <v>43220</v>
      </c>
      <c r="F7793" s="347">
        <v>143333.20000000001</v>
      </c>
      <c r="G7793" s="351">
        <v>6.6699999999999995E-2</v>
      </c>
      <c r="H7793" s="349">
        <v>796.69</v>
      </c>
      <c r="I7793" s="347">
        <f t="shared" si="2598"/>
        <v>155624.42000000001</v>
      </c>
      <c r="J7793" s="351">
        <f t="shared" si="2599"/>
        <v>6.6699999999999995E-2</v>
      </c>
      <c r="K7793" s="350">
        <f t="shared" si="2600"/>
        <v>1322.22</v>
      </c>
      <c r="L7793" s="349">
        <f t="shared" si="2592"/>
        <v>525.53</v>
      </c>
      <c r="M7793" s="19" t="s">
        <v>1554</v>
      </c>
      <c r="O7793" s="32" t="str">
        <f t="shared" si="2601"/>
        <v>G398</v>
      </c>
      <c r="P7793" s="318"/>
      <c r="T7793" s="19" t="s">
        <v>1260</v>
      </c>
    </row>
    <row r="7794" spans="1:20" outlineLevel="2" x14ac:dyDescent="0.25">
      <c r="A7794" s="345" t="s">
        <v>620</v>
      </c>
      <c r="B7794" s="345" t="str">
        <f t="shared" si="2597"/>
        <v>G3980 GEN Misc Equip, new-5</v>
      </c>
      <c r="C7794" s="345" t="s">
        <v>1245</v>
      </c>
      <c r="D7794" s="345"/>
      <c r="E7794" s="346">
        <v>43251</v>
      </c>
      <c r="F7794" s="347">
        <v>143333.20000000001</v>
      </c>
      <c r="G7794" s="351">
        <v>6.6699999999999995E-2</v>
      </c>
      <c r="H7794" s="349">
        <v>796.69</v>
      </c>
      <c r="I7794" s="347">
        <f t="shared" si="2598"/>
        <v>155624.42000000001</v>
      </c>
      <c r="J7794" s="351">
        <f t="shared" si="2599"/>
        <v>6.6699999999999995E-2</v>
      </c>
      <c r="K7794" s="350">
        <f t="shared" si="2600"/>
        <v>1322.22</v>
      </c>
      <c r="L7794" s="349">
        <f t="shared" si="2592"/>
        <v>525.53</v>
      </c>
      <c r="M7794" s="19" t="s">
        <v>1554</v>
      </c>
      <c r="O7794" s="32" t="str">
        <f t="shared" si="2601"/>
        <v>G398</v>
      </c>
      <c r="P7794" s="318"/>
      <c r="T7794" s="19" t="s">
        <v>1260</v>
      </c>
    </row>
    <row r="7795" spans="1:20" outlineLevel="2" x14ac:dyDescent="0.25">
      <c r="A7795" s="345" t="s">
        <v>620</v>
      </c>
      <c r="B7795" s="345" t="str">
        <f t="shared" si="2597"/>
        <v>G3980 GEN Misc Equip, new-6</v>
      </c>
      <c r="C7795" s="345" t="s">
        <v>1245</v>
      </c>
      <c r="D7795" s="345"/>
      <c r="E7795" s="346">
        <v>43281</v>
      </c>
      <c r="F7795" s="347">
        <v>143333.20000000001</v>
      </c>
      <c r="G7795" s="351">
        <v>6.6699999999999995E-2</v>
      </c>
      <c r="H7795" s="349">
        <v>796.69</v>
      </c>
      <c r="I7795" s="347">
        <f t="shared" si="2598"/>
        <v>155624.42000000001</v>
      </c>
      <c r="J7795" s="351">
        <f t="shared" si="2599"/>
        <v>6.6699999999999995E-2</v>
      </c>
      <c r="K7795" s="350">
        <f t="shared" si="2600"/>
        <v>1322.22</v>
      </c>
      <c r="L7795" s="349">
        <f t="shared" si="2592"/>
        <v>525.53</v>
      </c>
      <c r="M7795" s="19" t="s">
        <v>1554</v>
      </c>
      <c r="O7795" s="32" t="str">
        <f t="shared" si="2601"/>
        <v>G398</v>
      </c>
      <c r="P7795" s="318"/>
      <c r="T7795" s="19" t="s">
        <v>1260</v>
      </c>
    </row>
    <row r="7796" spans="1:20" outlineLevel="2" x14ac:dyDescent="0.25">
      <c r="A7796" s="345" t="s">
        <v>620</v>
      </c>
      <c r="B7796" s="345" t="str">
        <f t="shared" si="2597"/>
        <v>G3980 GEN Misc Equip, new-7</v>
      </c>
      <c r="C7796" s="345" t="s">
        <v>1245</v>
      </c>
      <c r="D7796" s="345"/>
      <c r="E7796" s="346">
        <v>43312</v>
      </c>
      <c r="F7796" s="347">
        <v>155624.42000000001</v>
      </c>
      <c r="G7796" s="351">
        <v>6.6699999999999995E-2</v>
      </c>
      <c r="H7796" s="349">
        <v>-1822.7</v>
      </c>
      <c r="I7796" s="347">
        <f t="shared" si="2598"/>
        <v>155624.42000000001</v>
      </c>
      <c r="J7796" s="351">
        <f t="shared" si="2599"/>
        <v>6.6699999999999995E-2</v>
      </c>
      <c r="K7796" s="350">
        <f t="shared" si="2600"/>
        <v>1322.22</v>
      </c>
      <c r="L7796" s="349">
        <f t="shared" si="2592"/>
        <v>3144.92</v>
      </c>
      <c r="M7796" s="19" t="s">
        <v>1554</v>
      </c>
      <c r="O7796" s="32" t="str">
        <f t="shared" si="2601"/>
        <v>G398</v>
      </c>
      <c r="P7796" s="318"/>
      <c r="T7796" s="19" t="s">
        <v>1260</v>
      </c>
    </row>
    <row r="7797" spans="1:20" outlineLevel="2" x14ac:dyDescent="0.25">
      <c r="A7797" s="345" t="s">
        <v>620</v>
      </c>
      <c r="B7797" s="345" t="str">
        <f t="shared" si="2597"/>
        <v>G3980 GEN Misc Equip, new-8</v>
      </c>
      <c r="C7797" s="345" t="s">
        <v>1245</v>
      </c>
      <c r="D7797" s="345"/>
      <c r="E7797" s="346">
        <v>43343</v>
      </c>
      <c r="F7797" s="347">
        <v>155624.42000000001</v>
      </c>
      <c r="G7797" s="351">
        <v>6.6699999999999995E-2</v>
      </c>
      <c r="H7797" s="349">
        <v>1779.4299999999998</v>
      </c>
      <c r="I7797" s="347">
        <f t="shared" si="2598"/>
        <v>155624.42000000001</v>
      </c>
      <c r="J7797" s="351">
        <f t="shared" si="2599"/>
        <v>6.6699999999999995E-2</v>
      </c>
      <c r="K7797" s="350">
        <f t="shared" si="2600"/>
        <v>1322.22</v>
      </c>
      <c r="L7797" s="349">
        <f t="shared" si="2592"/>
        <v>-457.21</v>
      </c>
      <c r="M7797" s="19" t="s">
        <v>1554</v>
      </c>
      <c r="O7797" s="32" t="str">
        <f t="shared" si="2601"/>
        <v>G398</v>
      </c>
      <c r="P7797" s="318"/>
      <c r="T7797" s="19" t="s">
        <v>1260</v>
      </c>
    </row>
    <row r="7798" spans="1:20" outlineLevel="2" x14ac:dyDescent="0.25">
      <c r="A7798" s="345" t="s">
        <v>620</v>
      </c>
      <c r="B7798" s="345" t="str">
        <f t="shared" si="2597"/>
        <v>G3980 GEN Misc Equip, new-9</v>
      </c>
      <c r="C7798" s="345" t="s">
        <v>1245</v>
      </c>
      <c r="D7798" s="345"/>
      <c r="E7798" s="346">
        <v>43373</v>
      </c>
      <c r="F7798" s="347">
        <v>155624.42000000001</v>
      </c>
      <c r="G7798" s="351">
        <v>6.6699999999999995E-2</v>
      </c>
      <c r="H7798" s="349">
        <v>1322.22</v>
      </c>
      <c r="I7798" s="347">
        <f t="shared" si="2598"/>
        <v>155624.42000000001</v>
      </c>
      <c r="J7798" s="351">
        <f t="shared" si="2599"/>
        <v>6.6699999999999995E-2</v>
      </c>
      <c r="K7798" s="350">
        <f t="shared" si="2600"/>
        <v>1322.22</v>
      </c>
      <c r="L7798" s="349">
        <f t="shared" si="2592"/>
        <v>0</v>
      </c>
      <c r="M7798" s="19" t="s">
        <v>1554</v>
      </c>
      <c r="O7798" s="32" t="str">
        <f t="shared" si="2601"/>
        <v>G398</v>
      </c>
      <c r="P7798" s="318"/>
      <c r="T7798" s="19" t="s">
        <v>1260</v>
      </c>
    </row>
    <row r="7799" spans="1:20" outlineLevel="2" x14ac:dyDescent="0.25">
      <c r="A7799" s="345" t="s">
        <v>620</v>
      </c>
      <c r="B7799" s="345" t="str">
        <f t="shared" si="2597"/>
        <v>G3980 GEN Misc Equip, new-10</v>
      </c>
      <c r="C7799" s="345" t="s">
        <v>1245</v>
      </c>
      <c r="D7799" s="345"/>
      <c r="E7799" s="346">
        <v>43404</v>
      </c>
      <c r="F7799" s="347">
        <v>155624.42000000001</v>
      </c>
      <c r="G7799" s="351">
        <v>6.6699999999999995E-2</v>
      </c>
      <c r="H7799" s="349">
        <v>1322.22</v>
      </c>
      <c r="I7799" s="347">
        <f t="shared" si="2598"/>
        <v>155624.42000000001</v>
      </c>
      <c r="J7799" s="351">
        <f t="shared" si="2599"/>
        <v>6.6699999999999995E-2</v>
      </c>
      <c r="K7799" s="350">
        <f t="shared" si="2600"/>
        <v>1322.22</v>
      </c>
      <c r="L7799" s="349">
        <f t="shared" si="2592"/>
        <v>0</v>
      </c>
      <c r="M7799" s="19" t="s">
        <v>1554</v>
      </c>
      <c r="O7799" s="32" t="str">
        <f t="shared" si="2601"/>
        <v>G398</v>
      </c>
      <c r="P7799" s="318"/>
      <c r="T7799" s="19" t="s">
        <v>1260</v>
      </c>
    </row>
    <row r="7800" spans="1:20" outlineLevel="2" x14ac:dyDescent="0.25">
      <c r="A7800" s="345" t="s">
        <v>620</v>
      </c>
      <c r="B7800" s="345" t="str">
        <f t="shared" si="2597"/>
        <v>G3980 GEN Misc Equip, new-11</v>
      </c>
      <c r="C7800" s="345" t="s">
        <v>1245</v>
      </c>
      <c r="D7800" s="345"/>
      <c r="E7800" s="346">
        <v>43434</v>
      </c>
      <c r="F7800" s="347">
        <v>155624.42000000001</v>
      </c>
      <c r="G7800" s="351">
        <v>6.6699999999999995E-2</v>
      </c>
      <c r="H7800" s="349">
        <v>1322.22</v>
      </c>
      <c r="I7800" s="347">
        <f t="shared" si="2598"/>
        <v>155624.42000000001</v>
      </c>
      <c r="J7800" s="351">
        <f t="shared" si="2599"/>
        <v>6.6699999999999995E-2</v>
      </c>
      <c r="K7800" s="350">
        <f t="shared" si="2600"/>
        <v>1322.22</v>
      </c>
      <c r="L7800" s="349">
        <f t="shared" si="2592"/>
        <v>0</v>
      </c>
      <c r="M7800" s="19" t="s">
        <v>1554</v>
      </c>
      <c r="O7800" s="32" t="str">
        <f t="shared" si="2601"/>
        <v>G398</v>
      </c>
      <c r="P7800" s="318"/>
      <c r="T7800" s="19" t="s">
        <v>1260</v>
      </c>
    </row>
    <row r="7801" spans="1:20" outlineLevel="2" x14ac:dyDescent="0.25">
      <c r="A7801" s="345" t="s">
        <v>620</v>
      </c>
      <c r="B7801" s="345" t="str">
        <f t="shared" si="2597"/>
        <v>G3980 GEN Misc Equip, new-12</v>
      </c>
      <c r="C7801" s="345" t="s">
        <v>1245</v>
      </c>
      <c r="D7801" s="345"/>
      <c r="E7801" s="346">
        <v>43465</v>
      </c>
      <c r="F7801" s="347">
        <v>155624.42000000001</v>
      </c>
      <c r="G7801" s="351">
        <v>6.6699999999999995E-2</v>
      </c>
      <c r="H7801" s="349">
        <v>1322.22</v>
      </c>
      <c r="I7801" s="347">
        <f t="shared" si="2598"/>
        <v>155624.42000000001</v>
      </c>
      <c r="J7801" s="351">
        <f t="shared" si="2599"/>
        <v>6.6699999999999995E-2</v>
      </c>
      <c r="K7801" s="350">
        <f t="shared" si="2600"/>
        <v>1322.22</v>
      </c>
      <c r="L7801" s="349">
        <f t="shared" si="2592"/>
        <v>0</v>
      </c>
      <c r="M7801" s="19" t="s">
        <v>1554</v>
      </c>
      <c r="O7801" s="32" t="str">
        <f t="shared" si="2601"/>
        <v>G398</v>
      </c>
      <c r="P7801" s="318"/>
      <c r="T7801" s="19" t="s">
        <v>1260</v>
      </c>
    </row>
    <row r="7802" spans="1:20" s="19" customFormat="1" ht="15.75" outlineLevel="1" thickBot="1" x14ac:dyDescent="0.3">
      <c r="A7802" s="28" t="s">
        <v>1223</v>
      </c>
      <c r="C7802" s="20" t="s">
        <v>1244</v>
      </c>
      <c r="E7802" s="104" t="s">
        <v>1266</v>
      </c>
      <c r="F7802" s="29"/>
      <c r="G7802" s="30"/>
      <c r="H7802" s="41">
        <f>SUBTOTAL(9,H7790:H7801)</f>
        <v>10025.75</v>
      </c>
      <c r="I7802" s="29"/>
      <c r="J7802" s="30"/>
      <c r="K7802" s="41">
        <f>SUBTOTAL(9,K7790:K7801)</f>
        <v>15866.639999999998</v>
      </c>
      <c r="L7802" s="41">
        <f t="shared" si="2592"/>
        <v>5840.89</v>
      </c>
      <c r="O7802" s="32" t="str">
        <f>LEFT(A7802,5)</f>
        <v>G3980</v>
      </c>
      <c r="P7802" s="318">
        <f>-L7802/2</f>
        <v>-2920.4450000000002</v>
      </c>
    </row>
    <row r="7803" spans="1:20" ht="15.75" outlineLevel="2" thickTop="1" x14ac:dyDescent="0.25">
      <c r="A7803" s="345" t="s">
        <v>621</v>
      </c>
      <c r="B7803" s="345" t="str">
        <f t="shared" ref="B7803:B7814" si="2602">CONCATENATE(A7803,"-",MONTH(E7803))</f>
        <v>G3980 GEN Misc Equip, old-1</v>
      </c>
      <c r="C7803" s="345" t="s">
        <v>1245</v>
      </c>
      <c r="D7803" s="345"/>
      <c r="E7803" s="346">
        <v>43131</v>
      </c>
      <c r="F7803" s="347">
        <v>28582.15</v>
      </c>
      <c r="G7803" s="348" t="s">
        <v>4</v>
      </c>
      <c r="H7803" s="349">
        <v>476.37</v>
      </c>
      <c r="I7803" s="347"/>
      <c r="J7803" s="348"/>
      <c r="K7803" s="350">
        <f t="shared" ref="K7803:K7814" si="2603">$H$7814</f>
        <v>0</v>
      </c>
      <c r="L7803" s="349">
        <f t="shared" si="2592"/>
        <v>-476.37</v>
      </c>
      <c r="M7803" s="19" t="s">
        <v>1554</v>
      </c>
      <c r="O7803" s="32" t="str">
        <f t="shared" ref="O7803:O7814" si="2604">LEFT(A7803,4)</f>
        <v>G398</v>
      </c>
      <c r="P7803" s="318"/>
      <c r="T7803" s="19" t="s">
        <v>4</v>
      </c>
    </row>
    <row r="7804" spans="1:20" outlineLevel="2" x14ac:dyDescent="0.25">
      <c r="A7804" s="345" t="s">
        <v>621</v>
      </c>
      <c r="B7804" s="345" t="str">
        <f t="shared" si="2602"/>
        <v>G3980 GEN Misc Equip, old-2</v>
      </c>
      <c r="C7804" s="345" t="s">
        <v>1245</v>
      </c>
      <c r="D7804" s="345"/>
      <c r="E7804" s="346">
        <v>43159</v>
      </c>
      <c r="F7804" s="347">
        <v>28105.78</v>
      </c>
      <c r="G7804" s="348" t="s">
        <v>4</v>
      </c>
      <c r="H7804" s="349">
        <v>476.37</v>
      </c>
      <c r="I7804" s="347"/>
      <c r="J7804" s="348"/>
      <c r="K7804" s="350">
        <f t="shared" si="2603"/>
        <v>0</v>
      </c>
      <c r="L7804" s="349">
        <f t="shared" si="2592"/>
        <v>-476.37</v>
      </c>
      <c r="M7804" s="19" t="s">
        <v>1554</v>
      </c>
      <c r="O7804" s="32" t="str">
        <f t="shared" si="2604"/>
        <v>G398</v>
      </c>
      <c r="P7804" s="318"/>
      <c r="T7804" s="19" t="s">
        <v>4</v>
      </c>
    </row>
    <row r="7805" spans="1:20" outlineLevel="2" x14ac:dyDescent="0.25">
      <c r="A7805" s="345" t="s">
        <v>621</v>
      </c>
      <c r="B7805" s="345" t="str">
        <f t="shared" si="2602"/>
        <v>G3980 GEN Misc Equip, old-3</v>
      </c>
      <c r="C7805" s="345" t="s">
        <v>1245</v>
      </c>
      <c r="D7805" s="345"/>
      <c r="E7805" s="346">
        <v>43190</v>
      </c>
      <c r="F7805" s="347">
        <v>27629.41</v>
      </c>
      <c r="G7805" s="348" t="s">
        <v>4</v>
      </c>
      <c r="H7805" s="349">
        <v>476.37</v>
      </c>
      <c r="I7805" s="347"/>
      <c r="J7805" s="348"/>
      <c r="K7805" s="350">
        <f t="shared" si="2603"/>
        <v>0</v>
      </c>
      <c r="L7805" s="349">
        <f t="shared" si="2592"/>
        <v>-476.37</v>
      </c>
      <c r="M7805" s="19" t="s">
        <v>1554</v>
      </c>
      <c r="O7805" s="32" t="str">
        <f t="shared" si="2604"/>
        <v>G398</v>
      </c>
      <c r="P7805" s="318"/>
      <c r="T7805" s="19" t="s">
        <v>4</v>
      </c>
    </row>
    <row r="7806" spans="1:20" outlineLevel="2" x14ac:dyDescent="0.25">
      <c r="A7806" s="345" t="s">
        <v>621</v>
      </c>
      <c r="B7806" s="345" t="str">
        <f t="shared" si="2602"/>
        <v>G3980 GEN Misc Equip, old-4</v>
      </c>
      <c r="C7806" s="345" t="s">
        <v>1245</v>
      </c>
      <c r="D7806" s="345"/>
      <c r="E7806" s="346">
        <v>43220</v>
      </c>
      <c r="F7806" s="347">
        <v>27153.040000000001</v>
      </c>
      <c r="G7806" s="348" t="s">
        <v>4</v>
      </c>
      <c r="H7806" s="349">
        <v>476.37</v>
      </c>
      <c r="I7806" s="347"/>
      <c r="J7806" s="348"/>
      <c r="K7806" s="350">
        <f t="shared" si="2603"/>
        <v>0</v>
      </c>
      <c r="L7806" s="349">
        <f t="shared" si="2592"/>
        <v>-476.37</v>
      </c>
      <c r="M7806" s="19" t="s">
        <v>1554</v>
      </c>
      <c r="O7806" s="32" t="str">
        <f t="shared" si="2604"/>
        <v>G398</v>
      </c>
      <c r="P7806" s="318"/>
      <c r="T7806" s="19" t="s">
        <v>4</v>
      </c>
    </row>
    <row r="7807" spans="1:20" outlineLevel="2" x14ac:dyDescent="0.25">
      <c r="A7807" s="345" t="s">
        <v>621</v>
      </c>
      <c r="B7807" s="345" t="str">
        <f t="shared" si="2602"/>
        <v>G3980 GEN Misc Equip, old-5</v>
      </c>
      <c r="C7807" s="345" t="s">
        <v>1245</v>
      </c>
      <c r="D7807" s="345"/>
      <c r="E7807" s="346">
        <v>43251</v>
      </c>
      <c r="F7807" s="347">
        <v>26676.67</v>
      </c>
      <c r="G7807" s="348" t="s">
        <v>4</v>
      </c>
      <c r="H7807" s="349">
        <v>476.37</v>
      </c>
      <c r="I7807" s="347"/>
      <c r="J7807" s="348"/>
      <c r="K7807" s="350">
        <f t="shared" si="2603"/>
        <v>0</v>
      </c>
      <c r="L7807" s="349">
        <f t="shared" si="2592"/>
        <v>-476.37</v>
      </c>
      <c r="M7807" s="19" t="s">
        <v>1554</v>
      </c>
      <c r="O7807" s="32" t="str">
        <f t="shared" si="2604"/>
        <v>G398</v>
      </c>
      <c r="P7807" s="318"/>
      <c r="T7807" s="19" t="s">
        <v>4</v>
      </c>
    </row>
    <row r="7808" spans="1:20" outlineLevel="2" x14ac:dyDescent="0.25">
      <c r="A7808" s="345" t="s">
        <v>621</v>
      </c>
      <c r="B7808" s="345" t="str">
        <f t="shared" si="2602"/>
        <v>G3980 GEN Misc Equip, old-6</v>
      </c>
      <c r="C7808" s="345" t="s">
        <v>1245</v>
      </c>
      <c r="D7808" s="345"/>
      <c r="E7808" s="346">
        <v>43281</v>
      </c>
      <c r="F7808" s="347">
        <v>26200.3</v>
      </c>
      <c r="G7808" s="348" t="s">
        <v>4</v>
      </c>
      <c r="H7808" s="349">
        <v>476.37</v>
      </c>
      <c r="I7808" s="347"/>
      <c r="J7808" s="348"/>
      <c r="K7808" s="350">
        <f t="shared" si="2603"/>
        <v>0</v>
      </c>
      <c r="L7808" s="349">
        <f t="shared" si="2592"/>
        <v>-476.37</v>
      </c>
      <c r="M7808" s="19" t="s">
        <v>1554</v>
      </c>
      <c r="O7808" s="32" t="str">
        <f t="shared" si="2604"/>
        <v>G398</v>
      </c>
      <c r="P7808" s="318"/>
      <c r="T7808" s="19" t="s">
        <v>4</v>
      </c>
    </row>
    <row r="7809" spans="1:20" outlineLevel="2" x14ac:dyDescent="0.25">
      <c r="A7809" s="345" t="s">
        <v>621</v>
      </c>
      <c r="B7809" s="345" t="str">
        <f t="shared" si="2602"/>
        <v>G3980 GEN Misc Equip, old-7</v>
      </c>
      <c r="C7809" s="345" t="s">
        <v>1245</v>
      </c>
      <c r="D7809" s="345"/>
      <c r="E7809" s="346">
        <v>43312</v>
      </c>
      <c r="F7809" s="347">
        <v>0</v>
      </c>
      <c r="G7809" s="348" t="s">
        <v>4</v>
      </c>
      <c r="H7809" s="349">
        <v>0</v>
      </c>
      <c r="I7809" s="347"/>
      <c r="J7809" s="348"/>
      <c r="K7809" s="350">
        <f t="shared" si="2603"/>
        <v>0</v>
      </c>
      <c r="L7809" s="349">
        <f t="shared" si="2592"/>
        <v>0</v>
      </c>
      <c r="M7809" s="19" t="s">
        <v>1554</v>
      </c>
      <c r="O7809" s="32" t="str">
        <f t="shared" si="2604"/>
        <v>G398</v>
      </c>
      <c r="P7809" s="318"/>
      <c r="T7809" s="19" t="s">
        <v>4</v>
      </c>
    </row>
    <row r="7810" spans="1:20" outlineLevel="2" x14ac:dyDescent="0.25">
      <c r="A7810" s="345" t="s">
        <v>621</v>
      </c>
      <c r="B7810" s="345" t="str">
        <f t="shared" si="2602"/>
        <v>G3980 GEN Misc Equip, old-8</v>
      </c>
      <c r="C7810" s="345" t="s">
        <v>1245</v>
      </c>
      <c r="D7810" s="345"/>
      <c r="E7810" s="346">
        <v>43343</v>
      </c>
      <c r="F7810" s="347">
        <v>0</v>
      </c>
      <c r="G7810" s="348" t="s">
        <v>4</v>
      </c>
      <c r="H7810" s="349">
        <v>0</v>
      </c>
      <c r="I7810" s="347"/>
      <c r="J7810" s="348"/>
      <c r="K7810" s="350">
        <f t="shared" si="2603"/>
        <v>0</v>
      </c>
      <c r="L7810" s="349">
        <f t="shared" si="2592"/>
        <v>0</v>
      </c>
      <c r="M7810" s="19" t="s">
        <v>1554</v>
      </c>
      <c r="O7810" s="32" t="str">
        <f t="shared" si="2604"/>
        <v>G398</v>
      </c>
      <c r="P7810" s="318"/>
      <c r="T7810" s="19" t="s">
        <v>4</v>
      </c>
    </row>
    <row r="7811" spans="1:20" outlineLevel="2" x14ac:dyDescent="0.25">
      <c r="A7811" s="345" t="s">
        <v>621</v>
      </c>
      <c r="B7811" s="345" t="str">
        <f t="shared" si="2602"/>
        <v>G3980 GEN Misc Equip, old-9</v>
      </c>
      <c r="C7811" s="345" t="s">
        <v>1245</v>
      </c>
      <c r="D7811" s="345"/>
      <c r="E7811" s="346">
        <v>43373</v>
      </c>
      <c r="F7811" s="347">
        <v>0</v>
      </c>
      <c r="G7811" s="348" t="s">
        <v>4</v>
      </c>
      <c r="H7811" s="349">
        <v>0</v>
      </c>
      <c r="I7811" s="347"/>
      <c r="J7811" s="348"/>
      <c r="K7811" s="350">
        <f t="shared" si="2603"/>
        <v>0</v>
      </c>
      <c r="L7811" s="349">
        <f t="shared" si="2592"/>
        <v>0</v>
      </c>
      <c r="M7811" s="19" t="s">
        <v>1554</v>
      </c>
      <c r="O7811" s="32" t="str">
        <f t="shared" si="2604"/>
        <v>G398</v>
      </c>
      <c r="P7811" s="318"/>
      <c r="T7811" s="19" t="s">
        <v>4</v>
      </c>
    </row>
    <row r="7812" spans="1:20" outlineLevel="2" x14ac:dyDescent="0.25">
      <c r="A7812" s="345" t="s">
        <v>621</v>
      </c>
      <c r="B7812" s="345" t="str">
        <f t="shared" si="2602"/>
        <v>G3980 GEN Misc Equip, old-10</v>
      </c>
      <c r="C7812" s="345" t="s">
        <v>1245</v>
      </c>
      <c r="D7812" s="345"/>
      <c r="E7812" s="346">
        <v>43404</v>
      </c>
      <c r="F7812" s="347">
        <v>0</v>
      </c>
      <c r="G7812" s="348" t="s">
        <v>4</v>
      </c>
      <c r="H7812" s="349">
        <v>0</v>
      </c>
      <c r="I7812" s="347"/>
      <c r="J7812" s="348"/>
      <c r="K7812" s="350">
        <f t="shared" si="2603"/>
        <v>0</v>
      </c>
      <c r="L7812" s="349">
        <f t="shared" si="2592"/>
        <v>0</v>
      </c>
      <c r="M7812" s="19" t="s">
        <v>1554</v>
      </c>
      <c r="O7812" s="32" t="str">
        <f t="shared" si="2604"/>
        <v>G398</v>
      </c>
      <c r="P7812" s="318"/>
      <c r="T7812" s="19" t="s">
        <v>4</v>
      </c>
    </row>
    <row r="7813" spans="1:20" outlineLevel="2" x14ac:dyDescent="0.25">
      <c r="A7813" s="345" t="s">
        <v>621</v>
      </c>
      <c r="B7813" s="345" t="str">
        <f t="shared" si="2602"/>
        <v>G3980 GEN Misc Equip, old-11</v>
      </c>
      <c r="C7813" s="345" t="s">
        <v>1245</v>
      </c>
      <c r="D7813" s="345"/>
      <c r="E7813" s="346">
        <v>43434</v>
      </c>
      <c r="F7813" s="347">
        <v>0</v>
      </c>
      <c r="G7813" s="348" t="s">
        <v>4</v>
      </c>
      <c r="H7813" s="349">
        <v>0</v>
      </c>
      <c r="I7813" s="347"/>
      <c r="J7813" s="348"/>
      <c r="K7813" s="350">
        <f t="shared" si="2603"/>
        <v>0</v>
      </c>
      <c r="L7813" s="349">
        <f t="shared" si="2592"/>
        <v>0</v>
      </c>
      <c r="M7813" s="19" t="s">
        <v>1554</v>
      </c>
      <c r="O7813" s="32" t="str">
        <f t="shared" si="2604"/>
        <v>G398</v>
      </c>
      <c r="P7813" s="318"/>
      <c r="T7813" s="19" t="s">
        <v>4</v>
      </c>
    </row>
    <row r="7814" spans="1:20" outlineLevel="2" x14ac:dyDescent="0.25">
      <c r="A7814" s="345" t="s">
        <v>621</v>
      </c>
      <c r="B7814" s="345" t="str">
        <f t="shared" si="2602"/>
        <v>G3980 GEN Misc Equip, old-12</v>
      </c>
      <c r="C7814" s="345" t="s">
        <v>1245</v>
      </c>
      <c r="D7814" s="345"/>
      <c r="E7814" s="346">
        <v>43465</v>
      </c>
      <c r="F7814" s="347">
        <v>0</v>
      </c>
      <c r="G7814" s="348" t="s">
        <v>4</v>
      </c>
      <c r="H7814" s="349">
        <v>0</v>
      </c>
      <c r="I7814" s="347"/>
      <c r="J7814" s="348"/>
      <c r="K7814" s="350">
        <f t="shared" si="2603"/>
        <v>0</v>
      </c>
      <c r="L7814" s="349">
        <f t="shared" si="2592"/>
        <v>0</v>
      </c>
      <c r="M7814" s="19" t="s">
        <v>1554</v>
      </c>
      <c r="O7814" s="32" t="str">
        <f t="shared" si="2604"/>
        <v>G398</v>
      </c>
      <c r="P7814" s="318"/>
      <c r="T7814" s="19" t="s">
        <v>4</v>
      </c>
    </row>
    <row r="7815" spans="1:20" s="19" customFormat="1" ht="15.75" outlineLevel="1" thickBot="1" x14ac:dyDescent="0.3">
      <c r="A7815" s="44" t="s">
        <v>1224</v>
      </c>
      <c r="C7815" s="20" t="s">
        <v>1244</v>
      </c>
      <c r="E7815" s="104" t="s">
        <v>1266</v>
      </c>
      <c r="F7815" s="29"/>
      <c r="G7815" s="32"/>
      <c r="H7815" s="41">
        <f>SUBTOTAL(9,H7803:H7814)</f>
        <v>2858.22</v>
      </c>
      <c r="I7815" s="29"/>
      <c r="J7815" s="32"/>
      <c r="K7815" s="41">
        <f>SUBTOTAL(9,K7803:K7814)</f>
        <v>0</v>
      </c>
      <c r="L7815" s="41">
        <f>SUBTOTAL(9,L7803:L7814)</f>
        <v>-2858.22</v>
      </c>
      <c r="O7815" s="32" t="str">
        <f>LEFT(A7815,5)</f>
        <v>G3980</v>
      </c>
      <c r="P7815" s="318">
        <f>-L7815/2</f>
        <v>1429.11</v>
      </c>
    </row>
    <row r="7816" spans="1:20" s="19" customFormat="1" ht="16.5" thickTop="1" thickBot="1" x14ac:dyDescent="0.3">
      <c r="A7816" s="44" t="s">
        <v>1225</v>
      </c>
      <c r="E7816" s="27"/>
      <c r="F7816" s="249"/>
      <c r="G7816" s="102"/>
      <c r="H7816" s="250">
        <f>SUBTOTAL(9,H2:H7814)</f>
        <v>544620305.33000553</v>
      </c>
      <c r="I7816" s="249"/>
      <c r="J7816" s="102"/>
      <c r="K7816" s="259">
        <f>SUBTOTAL(9,K2:K7814)</f>
        <v>578356541.35441482</v>
      </c>
      <c r="L7816" s="250">
        <f>SUBTOTAL(9,L2:L7814)</f>
        <v>67475330.280000135</v>
      </c>
      <c r="O7816" s="32"/>
      <c r="P7816" s="250">
        <f>SUBTOTAL(9,P2:P7814)</f>
        <v>-16887012.879999999</v>
      </c>
    </row>
    <row r="7817" spans="1:20" x14ac:dyDescent="0.25">
      <c r="A7817" s="109"/>
      <c r="B7817" s="48"/>
      <c r="C7817" s="48"/>
      <c r="D7817" s="49" t="s">
        <v>1247</v>
      </c>
      <c r="E7817" s="50">
        <f>SUMIF($C$4:$C$7815,"403E",$H$4:$H$7815)</f>
        <v>316437620.50999957</v>
      </c>
      <c r="F7817" s="51">
        <f>'[1]Unallocated Detail (CBR)'!$B$244-E7817</f>
        <v>0.17000043392181396</v>
      </c>
      <c r="G7817" s="52"/>
      <c r="H7817" s="49"/>
      <c r="I7817" s="50">
        <f>SUMIF($C$4:$C$7815,"403E",$K$4:$K$7815)</f>
        <v>320871178.06530237</v>
      </c>
      <c r="J7817" s="53"/>
      <c r="K7817" s="53"/>
      <c r="L7817" s="50">
        <f>I7817-E7817</f>
        <v>4433557.5553027987</v>
      </c>
      <c r="M7817" s="81"/>
      <c r="N7817" s="54"/>
      <c r="P7817" s="319"/>
      <c r="T7817" s="50"/>
    </row>
    <row r="7818" spans="1:20" x14ac:dyDescent="0.25">
      <c r="A7818" s="55"/>
      <c r="B7818" s="56"/>
      <c r="C7818" s="56"/>
      <c r="D7818" s="57" t="s">
        <v>1248</v>
      </c>
      <c r="E7818" s="58">
        <f>E7840</f>
        <v>17479184.218140036</v>
      </c>
      <c r="F7818" s="59">
        <f>'[1]Unallocated Detail (CBR)'!$E$244-E7818</f>
        <v>4.1859965771436691E-2</v>
      </c>
      <c r="G7818" s="60"/>
      <c r="H7818" s="57"/>
      <c r="I7818" s="58">
        <f>I7840</f>
        <v>18643869.746868491</v>
      </c>
      <c r="J7818" s="61"/>
      <c r="K7818" s="61"/>
      <c r="L7818" s="58">
        <f t="shared" ref="L7818:L7832" si="2605">I7818-E7818</f>
        <v>1164685.5287284553</v>
      </c>
      <c r="M7818" s="82"/>
      <c r="N7818" s="62"/>
      <c r="P7818" s="319"/>
      <c r="T7818" s="58"/>
    </row>
    <row r="7819" spans="1:20" x14ac:dyDescent="0.25">
      <c r="A7819" s="55"/>
      <c r="B7819" s="56"/>
      <c r="C7819" s="56"/>
      <c r="D7819" s="57" t="s">
        <v>1249</v>
      </c>
      <c r="E7819" s="63">
        <f>SUM(E7817:E7818)</f>
        <v>333916804.72813964</v>
      </c>
      <c r="F7819" s="59">
        <f>'[1]Unallocated Detail (CBR)'!$G$244-E7819</f>
        <v>0.21186035871505737</v>
      </c>
      <c r="G7819" s="60"/>
      <c r="H7819" s="57"/>
      <c r="I7819" s="63">
        <f>SUM(I7817:I7818)</f>
        <v>339515047.81217086</v>
      </c>
      <c r="J7819" s="61"/>
      <c r="K7819" s="61"/>
      <c r="L7819" s="63">
        <f t="shared" si="2605"/>
        <v>5598243.0840312243</v>
      </c>
      <c r="M7819" s="82"/>
      <c r="N7819" s="62"/>
      <c r="T7819" s="58"/>
    </row>
    <row r="7820" spans="1:20" x14ac:dyDescent="0.25">
      <c r="A7820" s="107"/>
      <c r="B7820" s="56"/>
      <c r="C7820" s="56"/>
      <c r="D7820" s="57" t="s">
        <v>1250</v>
      </c>
      <c r="E7820" s="58">
        <f>SUMIF($C$4:$C$7815,"403G",$H$4:$H$7815)</f>
        <v>107878753.22000001</v>
      </c>
      <c r="F7820" s="59">
        <f>'[1]Unallocated Detail (CBR)'!$C$244-E7820</f>
        <v>9.999886155128479E-3</v>
      </c>
      <c r="G7820" s="60"/>
      <c r="H7820" s="57"/>
      <c r="I7820" s="58">
        <f>SUMIF($C$4:$C$7815,"403G",$K$4:$K$7815)</f>
        <v>111415455.8932782</v>
      </c>
      <c r="J7820" s="61"/>
      <c r="K7820" s="61"/>
      <c r="L7820" s="58">
        <f t="shared" si="2605"/>
        <v>3536702.6732781827</v>
      </c>
      <c r="M7820" s="82"/>
      <c r="N7820" s="62"/>
      <c r="T7820" s="58"/>
    </row>
    <row r="7821" spans="1:20" x14ac:dyDescent="0.25">
      <c r="A7821" s="55"/>
      <c r="B7821" s="56"/>
      <c r="C7821" s="56"/>
      <c r="D7821" s="57" t="s">
        <v>1251</v>
      </c>
      <c r="E7821" s="58">
        <f>E7841</f>
        <v>8928406.3818600178</v>
      </c>
      <c r="F7821" s="59">
        <f>'[1]Unallocated Detail (CBR)'!$F$244-E7821</f>
        <v>2.8139982372522354E-2</v>
      </c>
      <c r="G7821" s="60"/>
      <c r="H7821" s="57"/>
      <c r="I7821" s="58">
        <f>I7841</f>
        <v>9523330.3541565742</v>
      </c>
      <c r="J7821" s="61"/>
      <c r="K7821" s="61"/>
      <c r="L7821" s="58">
        <f t="shared" si="2605"/>
        <v>594923.97229655646</v>
      </c>
      <c r="M7821" s="82"/>
      <c r="N7821" s="62"/>
      <c r="T7821" s="58"/>
    </row>
    <row r="7822" spans="1:20" x14ac:dyDescent="0.25">
      <c r="A7822" s="108"/>
      <c r="B7822" s="56"/>
      <c r="C7822" s="56"/>
      <c r="D7822" s="57" t="s">
        <v>1252</v>
      </c>
      <c r="E7822" s="326">
        <f>SUM(E7820:E7821)</f>
        <v>116807159.60186003</v>
      </c>
      <c r="F7822" s="59">
        <f>'[1]Unallocated Detail (CBR)'!$H$244-E7822</f>
        <v>3.8139864802360535E-2</v>
      </c>
      <c r="G7822" s="60"/>
      <c r="H7822" s="57"/>
      <c r="I7822" s="326">
        <f>SUM(I7820:I7821)</f>
        <v>120938786.24743477</v>
      </c>
      <c r="J7822" s="61"/>
      <c r="K7822" s="61"/>
      <c r="L7822" s="326">
        <f t="shared" si="2605"/>
        <v>4131626.6455747336</v>
      </c>
      <c r="M7822" s="82"/>
      <c r="N7822" s="62"/>
      <c r="P7822"/>
      <c r="T7822" s="58"/>
    </row>
    <row r="7823" spans="1:20" s="19" customFormat="1" x14ac:dyDescent="0.25">
      <c r="A7823" s="108"/>
      <c r="B7823" s="56"/>
      <c r="C7823" s="56"/>
      <c r="D7823" s="57" t="s">
        <v>1560</v>
      </c>
      <c r="E7823" s="327">
        <f>SUMIF($C$4:$C$7815,"404E",$H$4:$H$7815)</f>
        <v>15706525.089999994</v>
      </c>
      <c r="F7823" s="59">
        <f>+'[1]Unallocated Detail (CBR)'!$B$248-E7823</f>
        <v>0</v>
      </c>
      <c r="G7823" s="60"/>
      <c r="H7823" s="57"/>
      <c r="I7823" s="327">
        <f>SUMIF($C$4:$C$7815,"404E",$K$4:$K$7815)</f>
        <v>15702575.549999984</v>
      </c>
      <c r="J7823" s="61"/>
      <c r="K7823" s="61"/>
      <c r="L7823" s="327">
        <f t="shared" si="2605"/>
        <v>-3949.5400000102818</v>
      </c>
      <c r="M7823" s="82"/>
      <c r="N7823" s="62"/>
      <c r="O7823" s="32"/>
      <c r="T7823" s="58"/>
    </row>
    <row r="7824" spans="1:20" s="19" customFormat="1" x14ac:dyDescent="0.25">
      <c r="A7824" s="108"/>
      <c r="B7824" s="56"/>
      <c r="C7824" s="56"/>
      <c r="D7824" s="57" t="s">
        <v>1561</v>
      </c>
      <c r="E7824" s="58">
        <f>E7836</f>
        <v>44372353.199617065</v>
      </c>
      <c r="F7824" s="59">
        <f>+'[1]Unallocated Detail (CBR)'!$E$248-E7824</f>
        <v>3.8293749094009399E-4</v>
      </c>
      <c r="G7824" s="60"/>
      <c r="H7824" s="57"/>
      <c r="I7824" s="58">
        <f>I7836</f>
        <v>60095545.457455039</v>
      </c>
      <c r="J7824" s="61"/>
      <c r="K7824" s="61"/>
      <c r="L7824" s="58">
        <f t="shared" si="2605"/>
        <v>15723192.257837974</v>
      </c>
      <c r="M7824" s="82"/>
      <c r="N7824" s="62"/>
      <c r="O7824" s="32"/>
      <c r="T7824" s="58"/>
    </row>
    <row r="7825" spans="1:20" s="19" customFormat="1" x14ac:dyDescent="0.25">
      <c r="A7825" s="108"/>
      <c r="B7825" s="56"/>
      <c r="C7825" s="56"/>
      <c r="D7825" s="57" t="s">
        <v>1562</v>
      </c>
      <c r="E7825" s="63">
        <f>SUM(E7823:E7824)</f>
        <v>60078878.289617062</v>
      </c>
      <c r="F7825" s="59">
        <f>+'[1]Unallocated Detail (CBR)'!$G$248-E7825</f>
        <v>3.8294494152069092E-4</v>
      </c>
      <c r="G7825" s="60"/>
      <c r="H7825" s="57"/>
      <c r="I7825" s="63">
        <f>SUM(I7823:I7824)</f>
        <v>75798121.007455021</v>
      </c>
      <c r="J7825" s="61"/>
      <c r="K7825" s="61"/>
      <c r="L7825" s="63">
        <f t="shared" si="2605"/>
        <v>15719242.71783796</v>
      </c>
      <c r="M7825" s="82"/>
      <c r="N7825" s="62"/>
      <c r="O7825" s="32"/>
      <c r="T7825" s="58"/>
    </row>
    <row r="7826" spans="1:20" s="19" customFormat="1" x14ac:dyDescent="0.25">
      <c r="A7826" s="108"/>
      <c r="B7826" s="56"/>
      <c r="C7826" s="56"/>
      <c r="D7826" s="57" t="s">
        <v>1563</v>
      </c>
      <c r="E7826" s="58">
        <f>SUMIF($C$4:$C$7815,"404G",$H$4:$H$7815)</f>
        <v>3292939.59</v>
      </c>
      <c r="F7826" s="59">
        <f>+'[1]Unallocated Detail (CBR)'!$C$248-E7826</f>
        <v>0</v>
      </c>
      <c r="G7826" s="60"/>
      <c r="H7826" s="57"/>
      <c r="I7826" s="58">
        <f>SUMIF($C$4:$C$7815,"404G",$K$4:$K$7815)</f>
        <v>3442117.919999999</v>
      </c>
      <c r="J7826" s="61"/>
      <c r="K7826" s="61"/>
      <c r="L7826" s="58">
        <f t="shared" si="2605"/>
        <v>149178.32999999914</v>
      </c>
      <c r="M7826" s="82"/>
      <c r="N7826" s="62"/>
      <c r="O7826" s="32"/>
      <c r="T7826" s="58"/>
    </row>
    <row r="7827" spans="1:20" s="19" customFormat="1" x14ac:dyDescent="0.25">
      <c r="A7827" s="108"/>
      <c r="B7827" s="56"/>
      <c r="C7827" s="56"/>
      <c r="D7827" s="57" t="s">
        <v>1564</v>
      </c>
      <c r="E7827" s="58">
        <f>E7837</f>
        <v>22665497.230383031</v>
      </c>
      <c r="F7827" s="59">
        <f>+'[1]Unallocated Detail (CBR)'!$F$248-E7827</f>
        <v>-3.8303062319755554E-4</v>
      </c>
      <c r="G7827" s="60"/>
      <c r="H7827" s="57"/>
      <c r="I7827" s="58">
        <f>I7837</f>
        <v>30696938.992545016</v>
      </c>
      <c r="J7827" s="61"/>
      <c r="K7827" s="61"/>
      <c r="L7827" s="58">
        <f t="shared" si="2605"/>
        <v>8031441.762161985</v>
      </c>
      <c r="M7827" s="82"/>
      <c r="N7827" s="62"/>
      <c r="O7827" s="32"/>
      <c r="T7827" s="58"/>
    </row>
    <row r="7828" spans="1:20" s="19" customFormat="1" x14ac:dyDescent="0.25">
      <c r="A7828" s="108"/>
      <c r="B7828" s="56"/>
      <c r="C7828" s="56"/>
      <c r="D7828" s="57" t="s">
        <v>1565</v>
      </c>
      <c r="E7828" s="63">
        <f>SUM(E7826:E7827)</f>
        <v>25958436.820383031</v>
      </c>
      <c r="F7828" s="59">
        <f>+'[1]Unallocated Detail (CBR)'!$H$248-E7828</f>
        <v>-3.8303062319755554E-4</v>
      </c>
      <c r="G7828" s="60"/>
      <c r="H7828" s="57"/>
      <c r="I7828" s="63">
        <f>SUM(I7826:I7827)</f>
        <v>34139056.912545018</v>
      </c>
      <c r="J7828" s="61"/>
      <c r="K7828" s="61"/>
      <c r="L7828" s="63">
        <f t="shared" si="2605"/>
        <v>8180620.092161987</v>
      </c>
      <c r="M7828" s="82"/>
      <c r="N7828" s="62"/>
      <c r="O7828" s="32"/>
      <c r="T7828" s="58"/>
    </row>
    <row r="7829" spans="1:20" x14ac:dyDescent="0.25">
      <c r="A7829" s="107"/>
      <c r="B7829" s="56"/>
      <c r="C7829" s="56"/>
      <c r="D7829" s="57" t="s">
        <v>1253</v>
      </c>
      <c r="E7829" s="58">
        <f>SUMIF($C$4:$C$7815,"403.1E",$H$4:$H$7815)+(H500*F7840)</f>
        <v>7708455.0157819996</v>
      </c>
      <c r="F7829" s="59">
        <f>'[1]Unallocated Detail (CBR)'!$G$245-E7829</f>
        <v>4.2179999873042107E-3</v>
      </c>
      <c r="G7829" s="60"/>
      <c r="H7829" s="57"/>
      <c r="I7829" s="58">
        <f>SUMIF($C$4:$C$7815,"403.1E",$K$4:$K$7815)+(K500*J7840)</f>
        <v>7809629.5241939761</v>
      </c>
      <c r="J7829" s="61"/>
      <c r="K7829" s="61"/>
      <c r="L7829" s="58">
        <f t="shared" si="2605"/>
        <v>101174.50841197651</v>
      </c>
      <c r="M7829" s="82"/>
      <c r="N7829" s="62"/>
      <c r="P7829"/>
      <c r="T7829" s="58"/>
    </row>
    <row r="7830" spans="1:20" x14ac:dyDescent="0.25">
      <c r="A7830" s="107"/>
      <c r="B7830" s="56"/>
      <c r="C7830" s="56"/>
      <c r="D7830" s="57" t="s">
        <v>1254</v>
      </c>
      <c r="E7830" s="58">
        <f>SUMIF($C$4:$C$7815,"403.1G",$H$4:$H$7815)+(H500*F7841)</f>
        <v>150570.87421800001</v>
      </c>
      <c r="F7830" s="59">
        <f>'[1]Unallocated Detail (CBR)'!$H$245-E7830</f>
        <v>-4.2180000164080411E-3</v>
      </c>
      <c r="G7830" s="60"/>
      <c r="H7830" s="57"/>
      <c r="I7830" s="58">
        <f>SUMIF($C$4:$C$7815,"403.1G",$K$4:$K$7815)+(K500*J7841)</f>
        <v>155899.85061600001</v>
      </c>
      <c r="J7830" s="61"/>
      <c r="K7830" s="61"/>
      <c r="L7830" s="58">
        <f t="shared" si="2605"/>
        <v>5328.9763979999989</v>
      </c>
      <c r="M7830" s="82"/>
      <c r="N7830" s="62"/>
      <c r="P7830"/>
      <c r="T7830" s="58"/>
    </row>
    <row r="7831" spans="1:20" x14ac:dyDescent="0.25">
      <c r="A7831" s="107"/>
      <c r="B7831" s="56"/>
      <c r="C7831" s="56"/>
      <c r="D7831" s="57" t="s">
        <v>1255</v>
      </c>
      <c r="E7831" s="63">
        <f>SUM(E7829:E7830)</f>
        <v>7859025.8899999997</v>
      </c>
      <c r="F7831" s="59">
        <f>'[1]Unallocated Detail (CBR)'!$I$245-E7831</f>
        <v>0</v>
      </c>
      <c r="G7831" s="60"/>
      <c r="H7831" s="57"/>
      <c r="I7831" s="63">
        <f>SUM(I7829:I7830)</f>
        <v>7965529.3748099757</v>
      </c>
      <c r="J7831" s="61"/>
      <c r="K7831" s="61"/>
      <c r="L7831" s="63">
        <f t="shared" si="2605"/>
        <v>106503.48480997607</v>
      </c>
      <c r="M7831" s="82"/>
      <c r="N7831" s="62"/>
      <c r="P7831"/>
      <c r="T7831" s="58"/>
    </row>
    <row r="7832" spans="1:20" ht="15.75" thickBot="1" x14ac:dyDescent="0.3">
      <c r="A7832" s="107"/>
      <c r="B7832" s="56"/>
      <c r="C7832" s="56"/>
      <c r="D7832" s="57" t="s">
        <v>1256</v>
      </c>
      <c r="E7832" s="316">
        <f>E7819+E7822+E7825+E7828+E7831</f>
        <v>544620305.3299998</v>
      </c>
      <c r="F7832" s="59">
        <f>SUM('[1]Unallocated Detail (CBR)'!$I$246:$I$248)-E7832</f>
        <v>0.25000011920928955</v>
      </c>
      <c r="G7832" s="65" t="s">
        <v>1367</v>
      </c>
      <c r="H7832" s="57"/>
      <c r="I7832" s="316">
        <f>I7819+I7822+I7825+I7828+I7831</f>
        <v>578356541.35441554</v>
      </c>
      <c r="J7832" s="61"/>
      <c r="K7832" s="61"/>
      <c r="L7832" s="316">
        <f t="shared" si="2605"/>
        <v>33736236.024415731</v>
      </c>
      <c r="M7832" s="82"/>
      <c r="N7832" s="62"/>
      <c r="P7832"/>
      <c r="T7832" s="58"/>
    </row>
    <row r="7833" spans="1:20" ht="15.75" thickTop="1" x14ac:dyDescent="0.25">
      <c r="A7833" s="110"/>
      <c r="B7833" s="56"/>
      <c r="C7833" s="56"/>
      <c r="D7833" s="56"/>
      <c r="E7833" s="66">
        <f>E7843-E7832</f>
        <v>1.1920928955078125E-6</v>
      </c>
      <c r="F7833" s="259"/>
      <c r="G7833" s="61"/>
      <c r="H7833" s="61"/>
      <c r="I7833" s="66">
        <f>I7843-I7832</f>
        <v>-2.2649765014648438E-6</v>
      </c>
      <c r="J7833" s="61">
        <f>I7832-K7816</f>
        <v>0</v>
      </c>
      <c r="K7833" s="61"/>
      <c r="L7833" s="67"/>
      <c r="M7833" s="82"/>
      <c r="N7833" s="62"/>
      <c r="P7833"/>
      <c r="T7833" s="58"/>
    </row>
    <row r="7834" spans="1:20" x14ac:dyDescent="0.25">
      <c r="A7834" s="83"/>
      <c r="B7834" s="35"/>
      <c r="C7834" s="35"/>
      <c r="D7834" s="35"/>
      <c r="E7834" s="35"/>
      <c r="F7834" s="259"/>
      <c r="G7834" s="35"/>
      <c r="H7834" s="259"/>
      <c r="I7834" s="259"/>
      <c r="J7834" s="35"/>
      <c r="K7834" s="35"/>
      <c r="L7834" s="105"/>
      <c r="M7834" s="328"/>
    </row>
    <row r="7835" spans="1:20" x14ac:dyDescent="0.25">
      <c r="A7835" s="83"/>
      <c r="B7835" s="35"/>
      <c r="C7835" s="35"/>
      <c r="D7835" s="329" t="s">
        <v>1566</v>
      </c>
      <c r="E7835" s="68">
        <f>SUMIF($C$4:$C$7815,"404C",$H$4:$H$7815)</f>
        <v>67037850.430000089</v>
      </c>
      <c r="F7835" s="59">
        <f>+'[1]Unallocated Detail (CBR)'!$D$248-E7835</f>
        <v>-1.862645149230957E-7</v>
      </c>
      <c r="G7835" s="35"/>
      <c r="H7835" s="259"/>
      <c r="I7835" s="68">
        <f>SUMIF($C$4:$C$7815,"404C",$K$4:$K$7815)</f>
        <v>90792484.450000048</v>
      </c>
      <c r="J7835" s="35"/>
      <c r="K7835" s="35"/>
      <c r="L7835" s="35"/>
      <c r="M7835" s="328"/>
    </row>
    <row r="7836" spans="1:20" x14ac:dyDescent="0.25">
      <c r="A7836" s="83"/>
      <c r="B7836" s="35"/>
      <c r="C7836" s="35"/>
      <c r="D7836" s="329" t="s">
        <v>1561</v>
      </c>
      <c r="E7836" s="68">
        <f>E7835*$F$7836</f>
        <v>44372353.199617065</v>
      </c>
      <c r="F7836" s="69">
        <v>0.66190000000000004</v>
      </c>
      <c r="G7836" s="60" t="s">
        <v>1258</v>
      </c>
      <c r="H7836" s="259"/>
      <c r="I7836" s="68">
        <f>I7835*$F$7836</f>
        <v>60095545.457455039</v>
      </c>
      <c r="J7836" s="35"/>
      <c r="K7836" s="35"/>
      <c r="L7836" s="35"/>
      <c r="M7836" s="328"/>
    </row>
    <row r="7837" spans="1:20" s="19" customFormat="1" ht="15.75" thickBot="1" x14ac:dyDescent="0.3">
      <c r="A7837" s="55"/>
      <c r="B7837" s="56"/>
      <c r="C7837" s="56"/>
      <c r="D7837" s="57" t="s">
        <v>1564</v>
      </c>
      <c r="E7837" s="68">
        <f>E7835*$F$7837</f>
        <v>22665497.230383031</v>
      </c>
      <c r="F7837" s="69">
        <v>0.33810000000000001</v>
      </c>
      <c r="G7837" s="60" t="s">
        <v>1259</v>
      </c>
      <c r="H7837" s="61"/>
      <c r="I7837" s="68">
        <f>I7835*$F$7837</f>
        <v>30696938.992545016</v>
      </c>
      <c r="J7837" s="60"/>
      <c r="K7837" s="61"/>
      <c r="L7837" s="84"/>
      <c r="M7837" s="324"/>
      <c r="N7837" s="71"/>
      <c r="O7837" s="32"/>
      <c r="T7837" s="68"/>
    </row>
    <row r="7838" spans="1:20" s="19" customFormat="1" x14ac:dyDescent="0.25">
      <c r="A7838" s="55"/>
      <c r="B7838" s="56"/>
      <c r="C7838" s="56"/>
      <c r="D7838" s="57"/>
      <c r="E7838" s="68"/>
      <c r="F7838" s="69"/>
      <c r="G7838" s="60"/>
      <c r="H7838" s="61"/>
      <c r="I7838" s="84"/>
      <c r="J7838" s="60"/>
      <c r="K7838" s="61"/>
      <c r="L7838" s="84"/>
      <c r="M7838" s="324"/>
      <c r="N7838" s="56"/>
      <c r="O7838" s="32"/>
      <c r="T7838" s="68"/>
    </row>
    <row r="7839" spans="1:20" x14ac:dyDescent="0.25">
      <c r="A7839" s="107"/>
      <c r="B7839" s="56"/>
      <c r="C7839" s="56"/>
      <c r="D7839" s="57" t="s">
        <v>1257</v>
      </c>
      <c r="E7839" s="68">
        <f>SUMIF($C$4:$C$7815,"403C",$H$4:$H$7815)</f>
        <v>26407590.600000054</v>
      </c>
      <c r="F7839" s="59">
        <f>+'[1]Unallocated Detail (CBR)'!$D$244-E7839</f>
        <v>6.9999948143959045E-2</v>
      </c>
      <c r="G7839" s="61"/>
      <c r="H7839" s="61"/>
      <c r="I7839" s="58">
        <f>SUMIF($C$4:$C$7815,"403C",$K$4:$K$7815)</f>
        <v>28167200.101025064</v>
      </c>
      <c r="J7839" s="61"/>
      <c r="K7839" s="61"/>
      <c r="L7839" s="58">
        <f>SUMIF($C$4:$C$7815,"403C",$L$4:$L$7815)</f>
        <v>1759609.3200000003</v>
      </c>
      <c r="M7839" s="324"/>
      <c r="N7839" s="62"/>
      <c r="P7839"/>
      <c r="T7839" s="68"/>
    </row>
    <row r="7840" spans="1:20" x14ac:dyDescent="0.25">
      <c r="A7840" s="107"/>
      <c r="B7840" s="56"/>
      <c r="C7840" s="56"/>
      <c r="D7840" s="57" t="s">
        <v>1248</v>
      </c>
      <c r="E7840" s="68">
        <f>E7839*F7840</f>
        <v>17479184.218140036</v>
      </c>
      <c r="F7840" s="69">
        <v>0.66190000000000004</v>
      </c>
      <c r="G7840" s="60" t="s">
        <v>1258</v>
      </c>
      <c r="H7840" s="61"/>
      <c r="I7840" s="58">
        <f>I7839*$F$7840</f>
        <v>18643869.746868491</v>
      </c>
      <c r="J7840" s="69">
        <v>0.66190000000000004</v>
      </c>
      <c r="K7840" s="61"/>
      <c r="L7840" s="58">
        <f>L7839*$F$7840</f>
        <v>1164685.4089080002</v>
      </c>
      <c r="M7840" s="324"/>
      <c r="N7840" s="62"/>
      <c r="P7840"/>
      <c r="T7840" s="68"/>
    </row>
    <row r="7841" spans="1:20" ht="15.75" thickBot="1" x14ac:dyDescent="0.3">
      <c r="A7841" s="70"/>
      <c r="B7841" s="71"/>
      <c r="C7841" s="71"/>
      <c r="D7841" s="72" t="s">
        <v>1251</v>
      </c>
      <c r="E7841" s="73">
        <f>E7839*F7841</f>
        <v>8928406.3818600178</v>
      </c>
      <c r="F7841" s="74">
        <v>0.33810000000000001</v>
      </c>
      <c r="G7841" s="75" t="s">
        <v>1259</v>
      </c>
      <c r="H7841" s="76"/>
      <c r="I7841" s="313">
        <f>I7839*$F$7841</f>
        <v>9523330.3541565742</v>
      </c>
      <c r="J7841" s="74">
        <v>0.33810000000000001</v>
      </c>
      <c r="K7841" s="76"/>
      <c r="L7841" s="313">
        <f>L7839*$F$7841</f>
        <v>594923.91109200008</v>
      </c>
      <c r="M7841" s="325"/>
      <c r="N7841" s="77"/>
      <c r="P7841"/>
      <c r="T7841" s="73"/>
    </row>
    <row r="7842" spans="1:20" ht="15.75" thickBot="1" x14ac:dyDescent="0.3">
      <c r="A7842" s="30"/>
      <c r="B7842" s="31"/>
      <c r="C7842" s="31"/>
      <c r="D7842" s="31"/>
      <c r="E7842" s="58"/>
      <c r="F7842" s="78"/>
      <c r="G7842" s="79"/>
      <c r="H7842" s="79"/>
      <c r="I7842" s="78"/>
      <c r="J7842" s="79"/>
      <c r="K7842" s="79"/>
      <c r="L7842" s="30"/>
      <c r="M7842" s="56"/>
      <c r="N7842" s="80"/>
      <c r="P7842"/>
      <c r="T7842" s="56"/>
    </row>
    <row r="7843" spans="1:20" x14ac:dyDescent="0.25">
      <c r="A7843" s="47"/>
      <c r="B7843" s="48"/>
      <c r="C7843" s="48"/>
      <c r="D7843" s="49" t="s">
        <v>1225</v>
      </c>
      <c r="E7843" s="50">
        <f>SUMIF($E$7:$E$7815,"Total",$H$7:$H$7815)</f>
        <v>544620305.330001</v>
      </c>
      <c r="F7843" s="52"/>
      <c r="G7843" s="53"/>
      <c r="H7843" s="49" t="s">
        <v>1225</v>
      </c>
      <c r="I7843" s="314">
        <f>SUMIF($E$7:$E$7815,"Total",$K$7:$K$7815)</f>
        <v>578356541.35441327</v>
      </c>
      <c r="J7843" s="53">
        <f>I7843-E7843</f>
        <v>33736236.024412274</v>
      </c>
      <c r="K7843" s="53"/>
      <c r="L7843" s="49" t="s">
        <v>1225</v>
      </c>
      <c r="M7843" s="81">
        <f>SUMIF($E$6:$E$7688,"Total",$O$6:$O$7688)</f>
        <v>0</v>
      </c>
      <c r="N7843" s="81">
        <v>-605357584.80673087</v>
      </c>
      <c r="P7843"/>
      <c r="T7843" s="50">
        <f>SUMIF($E$6:$E$7688,"Total",$O$6:$O$7688)</f>
        <v>0</v>
      </c>
    </row>
    <row r="7844" spans="1:20" x14ac:dyDescent="0.25">
      <c r="A7844" s="55"/>
      <c r="B7844" s="56"/>
      <c r="C7844" s="56"/>
      <c r="D7844" s="57" t="s">
        <v>1260</v>
      </c>
      <c r="E7844" s="58">
        <f>SUMIF($M$7:$M$7815,"Standard",H7:$H$7815)</f>
        <v>441605144.38999945</v>
      </c>
      <c r="F7844" s="60"/>
      <c r="G7844" s="61"/>
      <c r="H7844" s="57" t="s">
        <v>1260</v>
      </c>
      <c r="I7844" s="84">
        <f>SUMIF($M$7:$M$7815,"Standard",$K7:K$7815)</f>
        <v>452170171.90746212</v>
      </c>
      <c r="J7844" s="61">
        <f>I7844-E7844</f>
        <v>10565027.517462671</v>
      </c>
      <c r="K7844" s="61"/>
      <c r="L7844" s="57" t="s">
        <v>1260</v>
      </c>
      <c r="M7844" s="82">
        <f ca="1">SUMIF($Q$6:$Q$7688,"Standard",$O133:O$7688)</f>
        <v>0</v>
      </c>
      <c r="N7844" s="82">
        <v>-473125182.16673279</v>
      </c>
      <c r="P7844"/>
      <c r="T7844" s="58">
        <f ca="1">SUMIF($Q$6:$Q$7688,"Standard",$O133:V$7688)</f>
        <v>0</v>
      </c>
    </row>
    <row r="7845" spans="1:20" x14ac:dyDescent="0.25">
      <c r="A7845" s="55"/>
      <c r="B7845" s="56"/>
      <c r="C7845" s="56"/>
      <c r="D7845" s="57" t="s">
        <v>0</v>
      </c>
      <c r="E7845" s="58">
        <f>SUMIF($M$7:$M$7815,D7845,$H$7:$H$7815)</f>
        <v>90946491.430000067</v>
      </c>
      <c r="F7845" s="60"/>
      <c r="G7845" s="61"/>
      <c r="H7845" s="57" t="s">
        <v>0</v>
      </c>
      <c r="I7845" s="84">
        <f ca="1">SUMIF($M$4:$M$7815,H7845,$K$4:$K$815)</f>
        <v>115081760.21480991</v>
      </c>
      <c r="J7845" s="61">
        <f ca="1">I7845-E7845</f>
        <v>24135268.784809843</v>
      </c>
      <c r="K7845" s="61"/>
      <c r="L7845" s="57" t="s">
        <v>0</v>
      </c>
      <c r="M7845" s="82">
        <f>SUMIF($Q$3:$Q$7689,L7845,$O$3:$O$7689)</f>
        <v>0</v>
      </c>
      <c r="N7845" s="82">
        <v>-124790850.35999997</v>
      </c>
      <c r="P7845"/>
      <c r="T7845" s="58">
        <f>SUMIF($Q$3:$Q$7689,S7845,$O$3:$O$7689)</f>
        <v>0</v>
      </c>
    </row>
    <row r="7846" spans="1:20" x14ac:dyDescent="0.25">
      <c r="A7846" s="55"/>
      <c r="B7846" s="56"/>
      <c r="C7846" s="56"/>
      <c r="D7846" s="57" t="s">
        <v>4</v>
      </c>
      <c r="E7846" s="58">
        <f>SUMIF($M$7:$M$7815,D7846,$H$7:$H$7815)</f>
        <v>2350349.5199999986</v>
      </c>
      <c r="F7846" s="60"/>
      <c r="G7846" s="61"/>
      <c r="H7846" s="57" t="s">
        <v>4</v>
      </c>
      <c r="I7846" s="84">
        <f>SUMIF($M$4:$M$7815,H7846,$K$4:$K$7815)</f>
        <v>2350349.5199999986</v>
      </c>
      <c r="J7846" s="61">
        <f>I7846-E7846</f>
        <v>0</v>
      </c>
      <c r="K7846" s="61"/>
      <c r="L7846" s="57" t="s">
        <v>4</v>
      </c>
      <c r="M7846" s="82">
        <f>SUMIF($Q$3:$Q$7689,L7846,$O$3:$O$7689)</f>
        <v>0</v>
      </c>
      <c r="N7846" s="82">
        <v>-7441552.2800000068</v>
      </c>
      <c r="P7846"/>
      <c r="T7846" s="58">
        <f>SUMIF($Q$3:$Q$7689,S7846,$O$3:$O$7689)</f>
        <v>0</v>
      </c>
    </row>
    <row r="7847" spans="1:20" s="19" customFormat="1" x14ac:dyDescent="0.25">
      <c r="A7847" s="55"/>
      <c r="B7847" s="56"/>
      <c r="C7847" s="56"/>
      <c r="D7847" s="57" t="s">
        <v>1554</v>
      </c>
      <c r="E7847" s="58">
        <f>SUMIF($M$7:$M$7815,D7847,$H$7:$H$7815)</f>
        <v>8106776.1000000015</v>
      </c>
      <c r="F7847" s="60"/>
      <c r="G7847" s="61"/>
      <c r="H7847" s="57" t="s">
        <v>1554</v>
      </c>
      <c r="I7847" s="84">
        <f>SUMIF($M$4:$M$7815,H7847,$K$4:$K$7815)</f>
        <v>5844668.7599999988</v>
      </c>
      <c r="J7847" s="61"/>
      <c r="K7847" s="61"/>
      <c r="L7847" s="57"/>
      <c r="M7847" s="82"/>
      <c r="N7847" s="82"/>
      <c r="O7847" s="32"/>
      <c r="T7847" s="58"/>
    </row>
    <row r="7848" spans="1:20" x14ac:dyDescent="0.25">
      <c r="A7848" s="83"/>
      <c r="B7848" s="35"/>
      <c r="C7848" s="35"/>
      <c r="D7848" s="35"/>
      <c r="E7848" s="84">
        <f>SUM(E7844:E7847)-E7843</f>
        <v>-1611543.8900015354</v>
      </c>
      <c r="F7848" s="35"/>
      <c r="G7848" s="85"/>
      <c r="H7848" s="85"/>
      <c r="I7848" s="84">
        <f ca="1">SUM(I7844:I7847)-I7843</f>
        <v>-2909590.9521412849</v>
      </c>
      <c r="J7848" s="85"/>
      <c r="K7848" s="85"/>
      <c r="L7848" s="35"/>
      <c r="M7848" s="82"/>
      <c r="N7848" s="86">
        <v>-1.9073486328125E-6</v>
      </c>
      <c r="P7848"/>
      <c r="T7848" s="58"/>
    </row>
    <row r="7849" spans="1:20" ht="15.75" thickBot="1" x14ac:dyDescent="0.3">
      <c r="A7849" s="87"/>
      <c r="B7849" s="88"/>
      <c r="C7849" s="88"/>
      <c r="D7849" s="88"/>
      <c r="E7849" s="89"/>
      <c r="F7849" s="88"/>
      <c r="G7849" s="90"/>
      <c r="H7849" s="90"/>
      <c r="I7849" s="88"/>
      <c r="J7849" s="90"/>
      <c r="K7849" s="90"/>
      <c r="L7849" s="88"/>
      <c r="M7849" s="91"/>
      <c r="N7849" s="91"/>
      <c r="P7849"/>
      <c r="T7849" s="88"/>
    </row>
    <row r="7850" spans="1:20" ht="15.75" thickBot="1" x14ac:dyDescent="0.3">
      <c r="A7850" s="19"/>
      <c r="B7850" s="19"/>
      <c r="C7850" s="19"/>
      <c r="D7850" s="19"/>
      <c r="E7850" s="92"/>
      <c r="F7850" s="19"/>
      <c r="G7850" s="93"/>
      <c r="H7850" s="93"/>
      <c r="I7850" s="19"/>
      <c r="J7850" s="93"/>
      <c r="K7850" s="93"/>
      <c r="L7850" s="19"/>
      <c r="M7850" s="19"/>
      <c r="N7850" s="19"/>
      <c r="Q7850" s="20"/>
      <c r="R7850" s="20" t="s">
        <v>1529</v>
      </c>
    </row>
    <row r="7851" spans="1:20" x14ac:dyDescent="0.25">
      <c r="A7851" s="94"/>
      <c r="B7851" s="95"/>
      <c r="C7851" s="95"/>
      <c r="D7851" s="95"/>
      <c r="E7851" s="96"/>
      <c r="F7851" s="95"/>
      <c r="G7851" s="97"/>
      <c r="H7851" s="97"/>
      <c r="I7851" s="95"/>
      <c r="J7851" s="97"/>
      <c r="K7851" s="97"/>
      <c r="L7851" s="95"/>
      <c r="M7851" s="98"/>
      <c r="N7851" s="98"/>
      <c r="Q7851" s="30"/>
      <c r="R7851" s="30">
        <f>F7841</f>
        <v>0.33810000000000001</v>
      </c>
      <c r="T7851" s="95"/>
    </row>
    <row r="7852" spans="1:20" x14ac:dyDescent="0.25">
      <c r="A7852" s="83">
        <v>403</v>
      </c>
      <c r="B7852" s="35" t="s">
        <v>1261</v>
      </c>
      <c r="C7852" s="35"/>
      <c r="D7852" s="35"/>
      <c r="E7852" s="99">
        <f>SUMIF($C$7:$C$7815,"ESTM",$H$7:$H$7815)-E7857</f>
        <v>44708149.270000011</v>
      </c>
      <c r="F7852" s="68"/>
      <c r="G7852" s="100"/>
      <c r="H7852" s="100"/>
      <c r="I7852" s="99">
        <f>SUMIF($C$7:$C$7815,"ESTM",$K$7:$K$7815)-I7857</f>
        <v>44775734.24854748</v>
      </c>
      <c r="J7852" s="99">
        <f>I7852-E7852</f>
        <v>67584.978547468781</v>
      </c>
      <c r="K7852" s="100"/>
      <c r="L7852" s="68"/>
      <c r="M7852" s="101"/>
      <c r="N7852" s="101"/>
      <c r="O7852" s="32" t="s">
        <v>1369</v>
      </c>
      <c r="P7852" s="318">
        <f t="shared" ref="P7852:Q7883" si="2606">SUMIF($O$7:$O$7815,O7852,$P$7:$P$7815)</f>
        <v>108.45</v>
      </c>
      <c r="Q7852" s="318"/>
      <c r="T7852" s="99"/>
    </row>
    <row r="7853" spans="1:20" x14ac:dyDescent="0.25">
      <c r="A7853" s="83"/>
      <c r="B7853" s="35" t="s">
        <v>1262</v>
      </c>
      <c r="C7853" s="35"/>
      <c r="D7853" s="35"/>
      <c r="E7853" s="58">
        <f>SUMIF($C$7:$C$7815,"HYD",$H$7:$H$7815)</f>
        <v>19178478.530000001</v>
      </c>
      <c r="F7853" s="58"/>
      <c r="G7853" s="84"/>
      <c r="H7853" s="84"/>
      <c r="I7853" s="58">
        <f>SUMIF($C$7:$C$7815,"HYD",$K$7:$K$7815)</f>
        <v>19269085.478868</v>
      </c>
      <c r="J7853" s="58">
        <f>I7853-E7853</f>
        <v>90606.948867999017</v>
      </c>
      <c r="K7853" s="84"/>
      <c r="L7853" s="58"/>
      <c r="M7853" s="82"/>
      <c r="N7853" s="82"/>
      <c r="O7853" s="32" t="s">
        <v>1370</v>
      </c>
      <c r="P7853" s="318">
        <f t="shared" si="2606"/>
        <v>-11953458.494999999</v>
      </c>
      <c r="T7853" s="58"/>
    </row>
    <row r="7854" spans="1:20" x14ac:dyDescent="0.25">
      <c r="A7854" s="83"/>
      <c r="B7854" s="35" t="s">
        <v>1263</v>
      </c>
      <c r="C7854" s="35"/>
      <c r="D7854" s="35"/>
      <c r="E7854" s="58">
        <f>SUMIF($C$7:$C$7815,"EPRD",$H$7:$H$7815)-E7859</f>
        <v>75056441.829999968</v>
      </c>
      <c r="F7854" s="58"/>
      <c r="G7854" s="84"/>
      <c r="H7854" s="84"/>
      <c r="I7854" s="58">
        <f>SUMIF($C$7:$C$7815,"EPRD",$K$7:$K$7815)-I7859</f>
        <v>75201477.645998165</v>
      </c>
      <c r="J7854" s="58">
        <f>I7854-E7854</f>
        <v>145035.8159981966</v>
      </c>
      <c r="K7854" s="84"/>
      <c r="L7854" s="58"/>
      <c r="M7854" s="82"/>
      <c r="N7854" s="82"/>
      <c r="O7854" s="32" t="s">
        <v>1371</v>
      </c>
      <c r="P7854" s="318">
        <f t="shared" si="2606"/>
        <v>-5.0000000000000001E-3</v>
      </c>
      <c r="T7854" s="58"/>
    </row>
    <row r="7855" spans="1:20" ht="15.75" thickBot="1" x14ac:dyDescent="0.3">
      <c r="A7855" s="83"/>
      <c r="B7855" s="102" t="s">
        <v>1264</v>
      </c>
      <c r="C7855" s="35"/>
      <c r="D7855" s="35"/>
      <c r="E7855" s="64">
        <f>SUBTOTAL(9,E7852:E7854)</f>
        <v>138943069.63</v>
      </c>
      <c r="F7855" s="68"/>
      <c r="G7855" s="100"/>
      <c r="H7855" s="100"/>
      <c r="I7855" s="64">
        <f>SUBTOTAL(9,I7852:I7854)</f>
        <v>139246297.37341365</v>
      </c>
      <c r="J7855" s="64">
        <f>SUBTOTAL(9,J7852:J7854)</f>
        <v>303227.7434136644</v>
      </c>
      <c r="K7855" s="100"/>
      <c r="L7855" s="68"/>
      <c r="M7855" s="82"/>
      <c r="N7855" s="82"/>
      <c r="O7855" s="32" t="s">
        <v>1372</v>
      </c>
      <c r="P7855" s="318">
        <f t="shared" si="2606"/>
        <v>-57100.254999999997</v>
      </c>
      <c r="T7855" s="58"/>
    </row>
    <row r="7856" spans="1:20" ht="15.75" thickTop="1" x14ac:dyDescent="0.25">
      <c r="A7856" s="83"/>
      <c r="B7856" s="35"/>
      <c r="C7856" s="35"/>
      <c r="D7856" s="35"/>
      <c r="E7856" s="58"/>
      <c r="F7856" s="58"/>
      <c r="G7856" s="84"/>
      <c r="H7856" s="84"/>
      <c r="I7856" s="58"/>
      <c r="J7856" s="84"/>
      <c r="K7856" s="84"/>
      <c r="L7856" s="58"/>
      <c r="M7856" s="82"/>
      <c r="N7856" s="82"/>
      <c r="O7856" s="32" t="s">
        <v>1373</v>
      </c>
      <c r="P7856" s="318">
        <f t="shared" si="2606"/>
        <v>76033.035000000003</v>
      </c>
      <c r="T7856" s="58"/>
    </row>
    <row r="7857" spans="1:20" x14ac:dyDescent="0.25">
      <c r="A7857" s="103" t="s">
        <v>1265</v>
      </c>
      <c r="B7857" s="35" t="s">
        <v>1261</v>
      </c>
      <c r="C7857" s="35"/>
      <c r="D7857" s="35"/>
      <c r="E7857" s="158">
        <f>SUM(H1527:H1538,H1540:H1551)</f>
        <v>4333887.4700000007</v>
      </c>
      <c r="F7857" s="58"/>
      <c r="G7857" s="84"/>
      <c r="H7857" s="84"/>
      <c r="I7857" s="158">
        <f>SUM(K1527:K1538,K1540:K1551)</f>
        <v>4432539.7748099752</v>
      </c>
      <c r="J7857" s="158">
        <f>I7857-E7857</f>
        <v>98652.304809974506</v>
      </c>
      <c r="K7857" s="84"/>
      <c r="L7857" s="58"/>
      <c r="M7857" s="82"/>
      <c r="N7857" s="82"/>
      <c r="O7857" s="32" t="s">
        <v>1374</v>
      </c>
      <c r="P7857" s="318">
        <f t="shared" si="2606"/>
        <v>314962</v>
      </c>
      <c r="T7857" s="58"/>
    </row>
    <row r="7858" spans="1:20" x14ac:dyDescent="0.25">
      <c r="A7858" s="83"/>
      <c r="B7858" s="35" t="s">
        <v>1262</v>
      </c>
      <c r="C7858" s="35"/>
      <c r="D7858" s="35"/>
      <c r="E7858" s="105">
        <v>0</v>
      </c>
      <c r="F7858" s="58"/>
      <c r="G7858" s="84"/>
      <c r="H7858" s="84"/>
      <c r="I7858" s="105">
        <v>0</v>
      </c>
      <c r="J7858" s="105">
        <f>I7858-E7858</f>
        <v>0</v>
      </c>
      <c r="K7858" s="84"/>
      <c r="L7858" s="58"/>
      <c r="M7858" s="82"/>
      <c r="N7858" s="82"/>
      <c r="O7858" s="32" t="s">
        <v>1375</v>
      </c>
      <c r="P7858" s="318">
        <f t="shared" si="2606"/>
        <v>-1062861.9850000001</v>
      </c>
      <c r="T7858" s="58"/>
    </row>
    <row r="7859" spans="1:20" x14ac:dyDescent="0.25">
      <c r="A7859" s="83"/>
      <c r="B7859" s="35" t="s">
        <v>1263</v>
      </c>
      <c r="C7859" s="35"/>
      <c r="D7859" s="35"/>
      <c r="E7859" s="105">
        <f>SUM(H3516:H3527)</f>
        <v>3225081.7800000003</v>
      </c>
      <c r="F7859" s="58"/>
      <c r="G7859" s="84"/>
      <c r="H7859" s="84"/>
      <c r="I7859" s="105">
        <f>SUM(K3516:K3527)</f>
        <v>3218713.3199999989</v>
      </c>
      <c r="J7859" s="105">
        <f>I7859-E7859</f>
        <v>-6368.4600000013597</v>
      </c>
      <c r="K7859" s="84"/>
      <c r="L7859" s="58"/>
      <c r="M7859" s="82"/>
      <c r="N7859" s="82"/>
      <c r="O7859" s="32" t="s">
        <v>1376</v>
      </c>
      <c r="P7859" s="318">
        <f t="shared" si="2606"/>
        <v>-622.28499999999997</v>
      </c>
      <c r="T7859" s="58"/>
    </row>
    <row r="7860" spans="1:20" ht="15.75" thickBot="1" x14ac:dyDescent="0.3">
      <c r="A7860" s="83"/>
      <c r="B7860" s="102" t="s">
        <v>1264</v>
      </c>
      <c r="C7860" s="35"/>
      <c r="D7860" s="35"/>
      <c r="E7860" s="159">
        <f>SUBTOTAL(9,E7857:E7859)</f>
        <v>7558969.2500000009</v>
      </c>
      <c r="F7860" s="58"/>
      <c r="G7860" s="84"/>
      <c r="H7860" s="84"/>
      <c r="I7860" s="159">
        <f>SUBTOTAL(9,I7857:I7859)</f>
        <v>7651253.0948099736</v>
      </c>
      <c r="J7860" s="159">
        <f>SUBTOTAL(9,J7857:J7859)</f>
        <v>92283.844809973147</v>
      </c>
      <c r="K7860" s="84"/>
      <c r="L7860" s="58"/>
      <c r="M7860" s="82"/>
      <c r="N7860" s="82"/>
      <c r="O7860" s="32" t="s">
        <v>1377</v>
      </c>
      <c r="P7860" s="318">
        <f t="shared" si="2606"/>
        <v>1003.56</v>
      </c>
      <c r="T7860" s="58"/>
    </row>
    <row r="7861" spans="1:20" ht="15.75" thickTop="1" x14ac:dyDescent="0.25">
      <c r="A7861" s="83"/>
      <c r="B7861" s="102"/>
      <c r="C7861" s="35"/>
      <c r="D7861" s="35"/>
      <c r="E7861" s="105"/>
      <c r="F7861" s="58"/>
      <c r="G7861" s="84"/>
      <c r="H7861" s="84"/>
      <c r="I7861" s="58"/>
      <c r="J7861" s="84"/>
      <c r="K7861" s="84"/>
      <c r="L7861" s="58"/>
      <c r="M7861" s="82"/>
      <c r="N7861" s="82"/>
      <c r="O7861" s="32" t="s">
        <v>1378</v>
      </c>
      <c r="P7861" s="318">
        <f t="shared" si="2606"/>
        <v>23312.035</v>
      </c>
      <c r="T7861" s="58"/>
    </row>
    <row r="7862" spans="1:20" x14ac:dyDescent="0.25">
      <c r="A7862" s="103" t="s">
        <v>1530</v>
      </c>
      <c r="B7862" s="35" t="s">
        <v>1261</v>
      </c>
      <c r="C7862" s="35"/>
      <c r="D7862" s="35"/>
      <c r="E7862" s="158">
        <f>'Accr 2018'!D18</f>
        <v>1314562.7000000004</v>
      </c>
      <c r="F7862" s="58"/>
      <c r="G7862" s="84"/>
      <c r="H7862" s="84"/>
      <c r="I7862" s="158">
        <f>'Accretion 12ME 12-2018'!$B$38*'Depr Exp'!E7862/'Depr Exp'!$E$7865</f>
        <v>1314536.4030084582</v>
      </c>
      <c r="J7862" s="158">
        <f>I7862-E7862</f>
        <v>-26.296991542214528</v>
      </c>
      <c r="K7862" s="84"/>
      <c r="L7862" s="58"/>
      <c r="M7862" s="82"/>
      <c r="N7862" s="82"/>
      <c r="O7862" s="32" t="s">
        <v>1379</v>
      </c>
      <c r="P7862" s="318">
        <f t="shared" si="2606"/>
        <v>45664.334999999999</v>
      </c>
      <c r="T7862" s="58"/>
    </row>
    <row r="7863" spans="1:20" x14ac:dyDescent="0.25">
      <c r="A7863" s="83"/>
      <c r="B7863" s="35" t="s">
        <v>1262</v>
      </c>
      <c r="C7863" s="35"/>
      <c r="D7863" s="35"/>
      <c r="E7863" s="105">
        <f>'Accr 2018'!D19</f>
        <v>0</v>
      </c>
      <c r="F7863" s="58"/>
      <c r="G7863" s="84"/>
      <c r="H7863" s="84"/>
      <c r="I7863" s="105">
        <f>'Accretion 12ME 12-2018'!$B$38*'Depr Exp'!E7863/'Depr Exp'!$E$7865</f>
        <v>0</v>
      </c>
      <c r="J7863" s="105">
        <f>I7863-E7863</f>
        <v>0</v>
      </c>
      <c r="K7863" s="84"/>
      <c r="L7863" s="58"/>
      <c r="M7863" s="82"/>
      <c r="N7863" s="82"/>
      <c r="O7863" s="32" t="s">
        <v>1380</v>
      </c>
      <c r="P7863" s="318">
        <f t="shared" si="2606"/>
        <v>-219726.78000000014</v>
      </c>
      <c r="T7863" s="58"/>
    </row>
    <row r="7864" spans="1:20" x14ac:dyDescent="0.25">
      <c r="A7864" s="83"/>
      <c r="B7864" s="35" t="s">
        <v>1263</v>
      </c>
      <c r="C7864" s="35"/>
      <c r="D7864" s="35"/>
      <c r="E7864" s="105">
        <f>'Accr 2018'!D20</f>
        <v>2193111.8200000003</v>
      </c>
      <c r="F7864" s="58"/>
      <c r="G7864" s="84"/>
      <c r="H7864" s="84"/>
      <c r="I7864" s="105">
        <f>'Accretion 12ME 12-2018'!$B$38*'Depr Exp'!E7864/'Depr Exp'!$E$7865</f>
        <v>2193067.9481915417</v>
      </c>
      <c r="J7864" s="105">
        <f>I7864-E7864</f>
        <v>-43.871808458585292</v>
      </c>
      <c r="K7864" s="84"/>
      <c r="L7864" s="58"/>
      <c r="M7864" s="82"/>
      <c r="N7864" s="82"/>
      <c r="O7864" s="32" t="s">
        <v>1381</v>
      </c>
      <c r="P7864" s="318">
        <f t="shared" si="2606"/>
        <v>75564.63</v>
      </c>
      <c r="T7864" s="58"/>
    </row>
    <row r="7865" spans="1:20" ht="15.75" thickBot="1" x14ac:dyDescent="0.3">
      <c r="A7865" s="83"/>
      <c r="B7865" s="102" t="s">
        <v>1264</v>
      </c>
      <c r="C7865" s="35"/>
      <c r="D7865" s="35"/>
      <c r="E7865" s="159">
        <f>SUM(E7862:E7864)</f>
        <v>3507674.5200000005</v>
      </c>
      <c r="F7865" s="58"/>
      <c r="G7865" s="84"/>
      <c r="H7865" s="84"/>
      <c r="I7865" s="159">
        <f>SUM(I7862:I7864)</f>
        <v>3507604.3511999999</v>
      </c>
      <c r="J7865" s="159">
        <f>SUM(J7862:J7864)</f>
        <v>-70.16880000079982</v>
      </c>
      <c r="K7865" s="84"/>
      <c r="L7865" s="58"/>
      <c r="M7865" s="82"/>
      <c r="N7865" s="82"/>
      <c r="O7865" s="32" t="s">
        <v>1382</v>
      </c>
      <c r="P7865" s="318">
        <f t="shared" si="2606"/>
        <v>-11581.79</v>
      </c>
      <c r="T7865" s="58"/>
    </row>
    <row r="7866" spans="1:20" ht="15.75" thickTop="1" x14ac:dyDescent="0.25">
      <c r="A7866" s="83"/>
      <c r="B7866" s="102"/>
      <c r="C7866" s="35"/>
      <c r="D7866" s="35"/>
      <c r="E7866" s="58"/>
      <c r="F7866" s="58"/>
      <c r="G7866" s="84"/>
      <c r="H7866" s="84"/>
      <c r="I7866" s="58"/>
      <c r="J7866" s="58"/>
      <c r="K7866" s="84"/>
      <c r="L7866" s="58"/>
      <c r="M7866" s="82"/>
      <c r="N7866" s="82"/>
      <c r="O7866" s="32" t="s">
        <v>1383</v>
      </c>
      <c r="P7866" s="318">
        <f t="shared" si="2606"/>
        <v>0</v>
      </c>
      <c r="T7866" s="58"/>
    </row>
    <row r="7867" spans="1:20" x14ac:dyDescent="0.25">
      <c r="A7867" s="103" t="s">
        <v>1266</v>
      </c>
      <c r="B7867" s="35" t="s">
        <v>1261</v>
      </c>
      <c r="C7867" s="35"/>
      <c r="D7867" s="35"/>
      <c r="E7867" s="158">
        <f>E7852+E7857+E7862</f>
        <v>50356599.440000013</v>
      </c>
      <c r="F7867" s="58"/>
      <c r="G7867" s="84"/>
      <c r="H7867" s="84"/>
      <c r="I7867" s="158">
        <f>I7852+I7857+I7862</f>
        <v>50522810.426365912</v>
      </c>
      <c r="J7867" s="158">
        <f>I7867-E7867</f>
        <v>166210.98636589944</v>
      </c>
      <c r="K7867" s="84"/>
      <c r="L7867" s="58"/>
      <c r="M7867" s="82"/>
      <c r="N7867" s="82"/>
      <c r="O7867" s="32" t="s">
        <v>1384</v>
      </c>
      <c r="P7867" s="318">
        <f t="shared" si="2606"/>
        <v>7653.4599999999991</v>
      </c>
      <c r="T7867" s="58"/>
    </row>
    <row r="7868" spans="1:20" x14ac:dyDescent="0.25">
      <c r="A7868" s="83"/>
      <c r="B7868" s="35" t="s">
        <v>1262</v>
      </c>
      <c r="C7868" s="35"/>
      <c r="D7868" s="35"/>
      <c r="E7868" s="105">
        <f>E7853+E7858+E7863</f>
        <v>19178478.530000001</v>
      </c>
      <c r="F7868" s="58"/>
      <c r="G7868" s="84"/>
      <c r="H7868" s="84"/>
      <c r="I7868" s="105">
        <f>I7853+I7858+I7863</f>
        <v>19269085.478868</v>
      </c>
      <c r="J7868" s="105">
        <f>I7868-E7868</f>
        <v>90606.948867999017</v>
      </c>
      <c r="K7868" s="84"/>
      <c r="L7868" s="58"/>
      <c r="M7868" s="82"/>
      <c r="N7868" s="82"/>
      <c r="O7868" s="32" t="s">
        <v>1385</v>
      </c>
      <c r="P7868" s="318">
        <f t="shared" si="2606"/>
        <v>-5678.6900000000005</v>
      </c>
      <c r="T7868" s="58"/>
    </row>
    <row r="7869" spans="1:20" x14ac:dyDescent="0.25">
      <c r="A7869" s="83"/>
      <c r="B7869" s="35" t="s">
        <v>1263</v>
      </c>
      <c r="C7869" s="35"/>
      <c r="D7869" s="35"/>
      <c r="E7869" s="105">
        <f>E7854+E7859+E7864</f>
        <v>80474635.429999977</v>
      </c>
      <c r="F7869" s="58"/>
      <c r="G7869" s="84"/>
      <c r="H7869" s="84"/>
      <c r="I7869" s="105">
        <f>I7854+I7859+I7864</f>
        <v>80613258.914189696</v>
      </c>
      <c r="J7869" s="105">
        <f>I7869-E7869</f>
        <v>138623.48418971896</v>
      </c>
      <c r="K7869" s="84"/>
      <c r="L7869" s="58"/>
      <c r="M7869" s="82"/>
      <c r="N7869" s="82"/>
      <c r="O7869" s="32" t="s">
        <v>1386</v>
      </c>
      <c r="P7869" s="318">
        <f t="shared" si="2606"/>
        <v>-11112.370000000003</v>
      </c>
      <c r="Q7869" s="318">
        <f t="shared" si="2606"/>
        <v>0</v>
      </c>
      <c r="T7869" s="58"/>
    </row>
    <row r="7870" spans="1:20" ht="15.75" thickBot="1" x14ac:dyDescent="0.3">
      <c r="A7870" s="83"/>
      <c r="B7870" s="102" t="s">
        <v>1264</v>
      </c>
      <c r="C7870" s="35"/>
      <c r="D7870" s="35"/>
      <c r="E7870" s="159">
        <f>SUM(E7867:E7869)</f>
        <v>150009713.39999998</v>
      </c>
      <c r="F7870" s="58"/>
      <c r="G7870" s="84"/>
      <c r="H7870" s="84"/>
      <c r="I7870" s="159">
        <f>SUM(I7867:I7869)</f>
        <v>150405154.81942362</v>
      </c>
      <c r="J7870" s="159">
        <f>SUM(J7867:J7869)</f>
        <v>395441.41942361742</v>
      </c>
      <c r="K7870" s="84"/>
      <c r="L7870" s="58"/>
      <c r="M7870" s="82"/>
      <c r="N7870" s="82"/>
      <c r="O7870" s="32" t="s">
        <v>1387</v>
      </c>
      <c r="P7870" s="318">
        <f t="shared" si="2606"/>
        <v>-13799.62</v>
      </c>
      <c r="T7870" s="58"/>
    </row>
    <row r="7871" spans="1:20" ht="16.5" thickTop="1" thickBot="1" x14ac:dyDescent="0.3">
      <c r="A7871" s="87"/>
      <c r="B7871" s="88"/>
      <c r="C7871" s="88"/>
      <c r="D7871" s="88"/>
      <c r="E7871" s="89"/>
      <c r="F7871" s="88"/>
      <c r="G7871" s="90"/>
      <c r="H7871" s="90"/>
      <c r="I7871" s="88"/>
      <c r="J7871" s="90"/>
      <c r="K7871" s="90"/>
      <c r="L7871" s="88"/>
      <c r="M7871" s="91"/>
      <c r="N7871" s="91"/>
      <c r="O7871" s="32" t="s">
        <v>1388</v>
      </c>
      <c r="P7871" s="318">
        <f t="shared" si="2606"/>
        <v>-25562.075000000001</v>
      </c>
      <c r="T7871" s="88"/>
    </row>
    <row r="7872" spans="1:20" x14ac:dyDescent="0.25">
      <c r="O7872" s="32" t="s">
        <v>1389</v>
      </c>
      <c r="P7872" s="318">
        <f t="shared" si="2606"/>
        <v>-824.3599999999999</v>
      </c>
    </row>
    <row r="7873" spans="2:16" x14ac:dyDescent="0.25">
      <c r="O7873" s="32" t="s">
        <v>1390</v>
      </c>
      <c r="P7873" s="318">
        <f t="shared" si="2606"/>
        <v>40.200000000000003</v>
      </c>
    </row>
    <row r="7874" spans="2:16" x14ac:dyDescent="0.25">
      <c r="O7874" s="32" t="s">
        <v>1391</v>
      </c>
      <c r="P7874" s="318">
        <f t="shared" si="2606"/>
        <v>-0.01</v>
      </c>
    </row>
    <row r="7875" spans="2:16" x14ac:dyDescent="0.25">
      <c r="B7875" t="s">
        <v>1555</v>
      </c>
      <c r="E7875" s="158">
        <v>15706525.09</v>
      </c>
      <c r="F7875" s="158">
        <f>'[1]Unallocated Detail (CBR)'!$B$248</f>
        <v>15706525.09</v>
      </c>
      <c r="G7875" s="315">
        <f>E7875-F7875</f>
        <v>0</v>
      </c>
      <c r="O7875" s="32" t="s">
        <v>1392</v>
      </c>
      <c r="P7875" s="318">
        <f t="shared" si="2606"/>
        <v>-49326.14</v>
      </c>
    </row>
    <row r="7876" spans="2:16" x14ac:dyDescent="0.25">
      <c r="B7876" t="s">
        <v>1556</v>
      </c>
      <c r="E7876" s="105">
        <v>3292939.59</v>
      </c>
      <c r="F7876" s="105">
        <f>'[1]Unallocated Detail (CBR)'!$C$248</f>
        <v>3292939.59</v>
      </c>
      <c r="G7876" s="105">
        <f t="shared" ref="G7876:G7878" si="2607">E7876-F7876</f>
        <v>0</v>
      </c>
      <c r="O7876" s="32" t="s">
        <v>1393</v>
      </c>
      <c r="P7876" s="318">
        <f t="shared" si="2606"/>
        <v>-5.0000000000000001E-3</v>
      </c>
    </row>
    <row r="7877" spans="2:16" x14ac:dyDescent="0.25">
      <c r="B7877" t="s">
        <v>1557</v>
      </c>
      <c r="E7877" s="105">
        <f>66400831.82+637018.61</f>
        <v>67037850.43</v>
      </c>
      <c r="F7877" s="105">
        <f>'[1]Unallocated Detail (CBR)'!$D$248</f>
        <v>67037850.429999903</v>
      </c>
      <c r="G7877" s="105">
        <f t="shared" si="2607"/>
        <v>9.6857547760009766E-8</v>
      </c>
      <c r="O7877" s="32" t="s">
        <v>1394</v>
      </c>
      <c r="P7877" s="318">
        <f t="shared" si="2606"/>
        <v>8997.7250000000004</v>
      </c>
    </row>
    <row r="7878" spans="2:16" x14ac:dyDescent="0.25">
      <c r="E7878" s="322">
        <f>SUM(E7875:E7877)</f>
        <v>86037315.109999999</v>
      </c>
      <c r="F7878" s="322">
        <f>SUM(F7875:F7877)</f>
        <v>86037315.109999895</v>
      </c>
      <c r="G7878" s="322">
        <f t="shared" si="2607"/>
        <v>0</v>
      </c>
      <c r="O7878" s="32" t="s">
        <v>1395</v>
      </c>
      <c r="P7878" s="318">
        <f t="shared" si="2606"/>
        <v>-35430.415000000001</v>
      </c>
    </row>
    <row r="7879" spans="2:16" x14ac:dyDescent="0.25">
      <c r="E7879" s="158"/>
      <c r="O7879" s="32" t="s">
        <v>1396</v>
      </c>
      <c r="P7879" s="318">
        <f t="shared" si="2606"/>
        <v>-15923.625</v>
      </c>
    </row>
    <row r="7880" spans="2:16" x14ac:dyDescent="0.25">
      <c r="O7880" s="32" t="s">
        <v>1397</v>
      </c>
      <c r="P7880" s="318">
        <f t="shared" si="2606"/>
        <v>-4.5549999999999997</v>
      </c>
    </row>
    <row r="7881" spans="2:16" x14ac:dyDescent="0.25">
      <c r="E7881" s="128" t="s">
        <v>1783</v>
      </c>
      <c r="F7881" s="382" t="s">
        <v>1550</v>
      </c>
      <c r="G7881" s="383"/>
      <c r="H7881" s="376">
        <v>43465</v>
      </c>
      <c r="I7881" s="128" t="s">
        <v>1559</v>
      </c>
      <c r="J7881" s="128" t="s">
        <v>1558</v>
      </c>
      <c r="O7881" s="32" t="s">
        <v>1398</v>
      </c>
      <c r="P7881" s="318">
        <f t="shared" si="2606"/>
        <v>-0.69000000000000006</v>
      </c>
    </row>
    <row r="7882" spans="2:16" x14ac:dyDescent="0.25">
      <c r="E7882" s="377" t="s">
        <v>1226</v>
      </c>
      <c r="F7882" s="377" t="s">
        <v>1784</v>
      </c>
      <c r="H7882" s="378">
        <f>SUMIF($C$7:$C$7815,E7882,$H$7:$H$7815)</f>
        <v>64001437.950000003</v>
      </c>
      <c r="I7882" s="106"/>
      <c r="J7882" s="106"/>
      <c r="O7882" s="32" t="s">
        <v>1399</v>
      </c>
      <c r="P7882" s="318">
        <f t="shared" si="2606"/>
        <v>-2941.8599999999997</v>
      </c>
    </row>
    <row r="7883" spans="2:16" x14ac:dyDescent="0.25">
      <c r="E7883" s="377" t="s">
        <v>1227</v>
      </c>
      <c r="F7883" s="377" t="s">
        <v>1785</v>
      </c>
      <c r="H7883" s="379">
        <f>SUMIF($C$7:$C$7815,E7883,$H$7:$H$7815)</f>
        <v>29446108.860000011</v>
      </c>
      <c r="I7883" s="106"/>
      <c r="J7883" s="106"/>
      <c r="O7883" s="32" t="s">
        <v>1400</v>
      </c>
      <c r="P7883" s="318">
        <f t="shared" si="2606"/>
        <v>-5.4999999999999993E-2</v>
      </c>
    </row>
    <row r="7884" spans="2:16" x14ac:dyDescent="0.25">
      <c r="E7884" s="380" t="s">
        <v>1229</v>
      </c>
      <c r="F7884" s="380" t="s">
        <v>1786</v>
      </c>
      <c r="H7884" s="379">
        <f t="shared" ref="H7884:H7897" si="2608">SUMIF($C$7:$C$7815,E7884,$H$7:$H$7815)</f>
        <v>15700752.459999999</v>
      </c>
      <c r="I7884" s="29">
        <f>H7884+H7882*$F$7840</f>
        <v>58063304.239105009</v>
      </c>
      <c r="O7884" s="32" t="s">
        <v>1401</v>
      </c>
      <c r="P7884" s="318">
        <f t="shared" ref="P7884:P7915" si="2609">SUMIF($O$7:$O$7815,O7884,$P$7:$P$7815)</f>
        <v>-5.0000000000000001E-3</v>
      </c>
    </row>
    <row r="7885" spans="2:16" x14ac:dyDescent="0.25">
      <c r="E7885" s="377" t="s">
        <v>1234</v>
      </c>
      <c r="F7885" s="377" t="s">
        <v>1261</v>
      </c>
      <c r="H7885" s="379">
        <f t="shared" si="2608"/>
        <v>49042036.74000001</v>
      </c>
      <c r="O7885" s="32" t="s">
        <v>1402</v>
      </c>
      <c r="P7885" s="318">
        <f t="shared" si="2609"/>
        <v>-5538.1100000000006</v>
      </c>
    </row>
    <row r="7886" spans="2:16" x14ac:dyDescent="0.25">
      <c r="E7886" s="377" t="s">
        <v>1232</v>
      </c>
      <c r="F7886" s="377" t="s">
        <v>1787</v>
      </c>
      <c r="H7886" s="379">
        <f t="shared" si="2608"/>
        <v>19178478.530000001</v>
      </c>
      <c r="O7886" s="32" t="s">
        <v>1403</v>
      </c>
      <c r="P7886" s="318">
        <f t="shared" si="2609"/>
        <v>-799.33500000000004</v>
      </c>
    </row>
    <row r="7887" spans="2:16" x14ac:dyDescent="0.25">
      <c r="E7887" s="377" t="s">
        <v>1235</v>
      </c>
      <c r="F7887" s="377" t="s">
        <v>1788</v>
      </c>
      <c r="H7887" s="379">
        <f t="shared" si="2608"/>
        <v>78281523.60999997</v>
      </c>
      <c r="I7887" s="29">
        <f>SUM(H7885:H7887)</f>
        <v>146502038.88</v>
      </c>
      <c r="O7887" s="32" t="s">
        <v>1404</v>
      </c>
      <c r="P7887" s="318">
        <f t="shared" si="2609"/>
        <v>-11188.760000000006</v>
      </c>
    </row>
    <row r="7888" spans="2:16" x14ac:dyDescent="0.25">
      <c r="E7888" s="377" t="s">
        <v>1233</v>
      </c>
      <c r="F7888" s="377" t="s">
        <v>1789</v>
      </c>
      <c r="H7888" s="379">
        <f t="shared" si="2608"/>
        <v>34220440.340000004</v>
      </c>
      <c r="I7888" s="29">
        <f>H7888</f>
        <v>34220440.340000004</v>
      </c>
      <c r="O7888" s="32" t="s">
        <v>1405</v>
      </c>
      <c r="P7888" s="318">
        <f t="shared" si="2609"/>
        <v>-25453.715</v>
      </c>
    </row>
    <row r="7889" spans="5:16" x14ac:dyDescent="0.25">
      <c r="E7889" s="377" t="s">
        <v>1236</v>
      </c>
      <c r="F7889" s="377" t="s">
        <v>1790</v>
      </c>
      <c r="H7889" s="379">
        <f t="shared" si="2608"/>
        <v>130367577.64999998</v>
      </c>
      <c r="I7889" s="29">
        <f>H7889</f>
        <v>130367577.64999998</v>
      </c>
      <c r="O7889" s="32" t="s">
        <v>1406</v>
      </c>
      <c r="P7889" s="318">
        <f t="shared" si="2609"/>
        <v>-3960.5249999999996</v>
      </c>
    </row>
    <row r="7890" spans="5:16" x14ac:dyDescent="0.25">
      <c r="E7890" s="377" t="s">
        <v>1237</v>
      </c>
      <c r="F7890" s="377" t="s">
        <v>1791</v>
      </c>
      <c r="H7890" s="379">
        <f t="shared" si="2608"/>
        <v>13060397.469999997</v>
      </c>
      <c r="I7890" s="29">
        <f>H7890+H7883*$F$7840</f>
        <v>32550776.924434006</v>
      </c>
      <c r="O7890" s="32" t="s">
        <v>1407</v>
      </c>
      <c r="P7890" s="318">
        <f t="shared" si="2609"/>
        <v>-4539.9299999999994</v>
      </c>
    </row>
    <row r="7891" spans="5:16" x14ac:dyDescent="0.25">
      <c r="E7891" s="377" t="s">
        <v>1238</v>
      </c>
      <c r="F7891" s="380" t="s">
        <v>1792</v>
      </c>
      <c r="H7891" s="379">
        <f t="shared" si="2608"/>
        <v>3292939.59</v>
      </c>
      <c r="I7891" s="29" t="s">
        <v>1799</v>
      </c>
      <c r="J7891" s="31">
        <f>H7891+H7882*$F$7841</f>
        <v>24931825.760895003</v>
      </c>
      <c r="O7891" s="32" t="s">
        <v>1408</v>
      </c>
      <c r="P7891" s="318">
        <f t="shared" si="2609"/>
        <v>-5617.17</v>
      </c>
    </row>
    <row r="7892" spans="5:16" x14ac:dyDescent="0.25">
      <c r="E7892" s="377" t="s">
        <v>1239</v>
      </c>
      <c r="F7892" s="377" t="s">
        <v>1793</v>
      </c>
      <c r="H7892" s="379">
        <f t="shared" si="2608"/>
        <v>36777.359999999986</v>
      </c>
      <c r="J7892" s="31"/>
      <c r="O7892" s="32" t="s">
        <v>1409</v>
      </c>
      <c r="P7892" s="318">
        <f t="shared" si="2609"/>
        <v>7.0000000000000007E-2</v>
      </c>
    </row>
    <row r="7893" spans="5:16" x14ac:dyDescent="0.25">
      <c r="E7893" s="377" t="s">
        <v>1240</v>
      </c>
      <c r="F7893" s="377" t="s">
        <v>1794</v>
      </c>
      <c r="H7893" s="379">
        <f t="shared" si="2608"/>
        <v>1119987.52</v>
      </c>
      <c r="O7893" s="32" t="s">
        <v>1410</v>
      </c>
      <c r="P7893" s="318">
        <f t="shared" si="2609"/>
        <v>-14751.744999999999</v>
      </c>
    </row>
    <row r="7894" spans="5:16" x14ac:dyDescent="0.25">
      <c r="E7894" s="377" t="s">
        <v>1241</v>
      </c>
      <c r="F7894" s="377" t="s">
        <v>1795</v>
      </c>
      <c r="H7894" s="379">
        <f t="shared" si="2608"/>
        <v>336846.23999999993</v>
      </c>
      <c r="O7894" s="32" t="s">
        <v>1411</v>
      </c>
      <c r="P7894" s="318">
        <f t="shared" si="2609"/>
        <v>3184.23</v>
      </c>
    </row>
    <row r="7895" spans="5:16" x14ac:dyDescent="0.25">
      <c r="E7895" s="377" t="s">
        <v>1242</v>
      </c>
      <c r="F7895" s="377" t="s">
        <v>1796</v>
      </c>
      <c r="H7895" s="379">
        <f t="shared" si="2608"/>
        <v>22507.449999999993</v>
      </c>
      <c r="J7895" s="31">
        <f>SUM(H7892:H7895)</f>
        <v>1516118.5699999998</v>
      </c>
      <c r="O7895" s="32" t="s">
        <v>1412</v>
      </c>
      <c r="P7895" s="318">
        <f t="shared" si="2609"/>
        <v>-668.69500000000005</v>
      </c>
    </row>
    <row r="7896" spans="5:16" x14ac:dyDescent="0.25">
      <c r="E7896" s="377" t="s">
        <v>1243</v>
      </c>
      <c r="F7896" s="377" t="s">
        <v>1797</v>
      </c>
      <c r="H7896" s="379">
        <f t="shared" si="2608"/>
        <v>105011002.05</v>
      </c>
      <c r="J7896" s="31">
        <f>H7896</f>
        <v>105011002.05</v>
      </c>
      <c r="O7896" s="32" t="s">
        <v>1413</v>
      </c>
      <c r="P7896" s="318">
        <f t="shared" si="2609"/>
        <v>-663.81999999999994</v>
      </c>
    </row>
    <row r="7897" spans="5:16" x14ac:dyDescent="0.25">
      <c r="E7897" s="377" t="s">
        <v>1244</v>
      </c>
      <c r="F7897" s="377" t="s">
        <v>1798</v>
      </c>
      <c r="H7897" s="379">
        <f t="shared" si="2608"/>
        <v>1501491.5099999998</v>
      </c>
      <c r="J7897" s="31">
        <f>H7897+H7883*$F$7841</f>
        <v>11457220.915566003</v>
      </c>
      <c r="O7897" s="32" t="s">
        <v>1414</v>
      </c>
      <c r="P7897" s="318">
        <f t="shared" si="2609"/>
        <v>4.9999999999999975E-3</v>
      </c>
    </row>
    <row r="7898" spans="5:16" ht="15.75" thickBot="1" x14ac:dyDescent="0.3">
      <c r="E7898" s="377" t="s">
        <v>1266</v>
      </c>
      <c r="F7898" s="377"/>
      <c r="H7898" s="381">
        <f>SUM(H7882:H7897)</f>
        <v>544620305.32999992</v>
      </c>
      <c r="I7898" s="381">
        <f>SUM(I7882:I7897)</f>
        <v>401704138.033539</v>
      </c>
      <c r="J7898" s="381">
        <f>SUM(J7882:J7897)</f>
        <v>142916167.29646102</v>
      </c>
      <c r="O7898" s="32" t="s">
        <v>1415</v>
      </c>
      <c r="P7898" s="318">
        <f t="shared" si="2609"/>
        <v>221.41500000000002</v>
      </c>
    </row>
    <row r="7899" spans="5:16" ht="15.75" thickTop="1" x14ac:dyDescent="0.25">
      <c r="O7899" s="32" t="s">
        <v>1416</v>
      </c>
      <c r="P7899" s="318">
        <f t="shared" si="2609"/>
        <v>0.01</v>
      </c>
    </row>
    <row r="7900" spans="5:16" x14ac:dyDescent="0.25">
      <c r="O7900" s="32" t="s">
        <v>1417</v>
      </c>
      <c r="P7900" s="318">
        <f t="shared" si="2609"/>
        <v>0.04</v>
      </c>
    </row>
    <row r="7901" spans="5:16" x14ac:dyDescent="0.25">
      <c r="O7901" s="32" t="s">
        <v>1418</v>
      </c>
      <c r="P7901" s="318">
        <f t="shared" si="2609"/>
        <v>-0.01</v>
      </c>
    </row>
    <row r="7902" spans="5:16" x14ac:dyDescent="0.25">
      <c r="O7902" s="32" t="s">
        <v>1419</v>
      </c>
      <c r="P7902" s="318">
        <f t="shared" si="2609"/>
        <v>408706.78500000003</v>
      </c>
    </row>
    <row r="7903" spans="5:16" x14ac:dyDescent="0.25">
      <c r="O7903" s="32" t="s">
        <v>1420</v>
      </c>
      <c r="P7903" s="318">
        <f t="shared" si="2609"/>
        <v>-552913.92000000004</v>
      </c>
    </row>
    <row r="7904" spans="5:16" x14ac:dyDescent="0.25">
      <c r="O7904" s="32" t="s">
        <v>1421</v>
      </c>
      <c r="P7904" s="318">
        <f t="shared" si="2609"/>
        <v>14618.47</v>
      </c>
    </row>
    <row r="7905" spans="15:16" x14ac:dyDescent="0.25">
      <c r="O7905" s="32" t="s">
        <v>1422</v>
      </c>
      <c r="P7905" s="318">
        <f t="shared" si="2609"/>
        <v>-0.03</v>
      </c>
    </row>
    <row r="7906" spans="15:16" x14ac:dyDescent="0.25">
      <c r="O7906" s="32" t="s">
        <v>1423</v>
      </c>
      <c r="P7906" s="318">
        <f t="shared" si="2609"/>
        <v>-1629.3900000000003</v>
      </c>
    </row>
    <row r="7907" spans="15:16" x14ac:dyDescent="0.25">
      <c r="O7907" s="32" t="s">
        <v>1424</v>
      </c>
      <c r="P7907" s="318">
        <f t="shared" si="2609"/>
        <v>-9.5000000000000001E-2</v>
      </c>
    </row>
    <row r="7908" spans="15:16" x14ac:dyDescent="0.25">
      <c r="O7908" s="32" t="s">
        <v>1425</v>
      </c>
      <c r="P7908" s="318">
        <f t="shared" si="2609"/>
        <v>4.58</v>
      </c>
    </row>
    <row r="7909" spans="15:16" x14ac:dyDescent="0.25">
      <c r="O7909" s="32" t="s">
        <v>1426</v>
      </c>
      <c r="P7909" s="318">
        <f t="shared" si="2609"/>
        <v>2.5000000000000005E-2</v>
      </c>
    </row>
    <row r="7910" spans="15:16" x14ac:dyDescent="0.25">
      <c r="O7910" s="32" t="s">
        <v>1427</v>
      </c>
      <c r="P7910" s="318">
        <f t="shared" si="2609"/>
        <v>-29403.635000000002</v>
      </c>
    </row>
    <row r="7911" spans="15:16" x14ac:dyDescent="0.25">
      <c r="O7911" s="32" t="s">
        <v>1428</v>
      </c>
      <c r="P7911" s="318">
        <f t="shared" si="2609"/>
        <v>-185328.98</v>
      </c>
    </row>
    <row r="7912" spans="15:16" x14ac:dyDescent="0.25">
      <c r="O7912" s="32" t="s">
        <v>1429</v>
      </c>
      <c r="P7912" s="318">
        <f t="shared" si="2609"/>
        <v>-216.125</v>
      </c>
    </row>
    <row r="7913" spans="15:16" x14ac:dyDescent="0.25">
      <c r="O7913" s="32" t="s">
        <v>1430</v>
      </c>
      <c r="P7913" s="318">
        <f t="shared" si="2609"/>
        <v>-0.23500000000000004</v>
      </c>
    </row>
    <row r="7914" spans="15:16" x14ac:dyDescent="0.25">
      <c r="O7914" s="32" t="s">
        <v>1431</v>
      </c>
      <c r="P7914" s="318">
        <f t="shared" si="2609"/>
        <v>-2555.9500000000003</v>
      </c>
    </row>
    <row r="7915" spans="15:16" x14ac:dyDescent="0.25">
      <c r="O7915" s="32" t="s">
        <v>1432</v>
      </c>
      <c r="P7915" s="318">
        <f t="shared" si="2609"/>
        <v>-3897.09</v>
      </c>
    </row>
    <row r="7916" spans="15:16" x14ac:dyDescent="0.25">
      <c r="O7916" s="32" t="s">
        <v>1433</v>
      </c>
      <c r="P7916" s="318">
        <f t="shared" ref="P7916:P7947" si="2610">SUMIF($O$7:$O$7815,O7916,$P$7:$P$7815)</f>
        <v>-112.59500000000001</v>
      </c>
    </row>
    <row r="7917" spans="15:16" x14ac:dyDescent="0.25">
      <c r="O7917" s="32" t="s">
        <v>1434</v>
      </c>
      <c r="P7917" s="318">
        <f t="shared" si="2610"/>
        <v>-13.49</v>
      </c>
    </row>
    <row r="7918" spans="15:16" x14ac:dyDescent="0.25">
      <c r="O7918" s="32" t="s">
        <v>1435</v>
      </c>
      <c r="P7918" s="318">
        <f t="shared" si="2610"/>
        <v>-0.01</v>
      </c>
    </row>
    <row r="7919" spans="15:16" x14ac:dyDescent="0.25">
      <c r="O7919" s="32" t="s">
        <v>1436</v>
      </c>
      <c r="P7919" s="318">
        <f t="shared" si="2610"/>
        <v>0</v>
      </c>
    </row>
    <row r="7920" spans="15:16" x14ac:dyDescent="0.25">
      <c r="O7920" s="32" t="s">
        <v>1437</v>
      </c>
      <c r="P7920" s="318">
        <f t="shared" si="2610"/>
        <v>0.03</v>
      </c>
    </row>
    <row r="7921" spans="15:16" x14ac:dyDescent="0.25">
      <c r="O7921" s="32" t="s">
        <v>1438</v>
      </c>
      <c r="P7921" s="318">
        <f t="shared" si="2610"/>
        <v>5.5000000000000007E-2</v>
      </c>
    </row>
    <row r="7922" spans="15:16" x14ac:dyDescent="0.25">
      <c r="O7922" s="32" t="s">
        <v>1439</v>
      </c>
      <c r="P7922" s="318">
        <f t="shared" si="2610"/>
        <v>4.9999999999999975E-3</v>
      </c>
    </row>
    <row r="7923" spans="15:16" x14ac:dyDescent="0.25">
      <c r="O7923" s="32" t="s">
        <v>1440</v>
      </c>
      <c r="P7923" s="318">
        <f t="shared" si="2610"/>
        <v>0</v>
      </c>
    </row>
    <row r="7924" spans="15:16" x14ac:dyDescent="0.25">
      <c r="O7924" s="32" t="s">
        <v>1441</v>
      </c>
      <c r="P7924" s="318">
        <f t="shared" si="2610"/>
        <v>-2764.415</v>
      </c>
    </row>
    <row r="7925" spans="15:16" x14ac:dyDescent="0.25">
      <c r="O7925" s="32" t="s">
        <v>1442</v>
      </c>
      <c r="P7925" s="318">
        <f t="shared" si="2610"/>
        <v>0.18</v>
      </c>
    </row>
    <row r="7926" spans="15:16" x14ac:dyDescent="0.25">
      <c r="O7926" s="32" t="s">
        <v>1443</v>
      </c>
      <c r="P7926" s="318">
        <f t="shared" si="2610"/>
        <v>-154.16999999999999</v>
      </c>
    </row>
    <row r="7927" spans="15:16" x14ac:dyDescent="0.25">
      <c r="O7927" s="32" t="s">
        <v>1444</v>
      </c>
      <c r="P7927" s="318">
        <f t="shared" si="2610"/>
        <v>-109990.72</v>
      </c>
    </row>
    <row r="7928" spans="15:16" x14ac:dyDescent="0.25">
      <c r="O7928" s="32" t="s">
        <v>1445</v>
      </c>
      <c r="P7928" s="318">
        <f t="shared" si="2610"/>
        <v>-275.25</v>
      </c>
    </row>
    <row r="7929" spans="15:16" x14ac:dyDescent="0.25">
      <c r="O7929" s="32" t="s">
        <v>1446</v>
      </c>
      <c r="P7929" s="318">
        <f t="shared" si="2610"/>
        <v>-179307.55</v>
      </c>
    </row>
    <row r="7930" spans="15:16" x14ac:dyDescent="0.25">
      <c r="O7930" s="32" t="s">
        <v>1447</v>
      </c>
      <c r="P7930" s="318">
        <f t="shared" si="2610"/>
        <v>-230260.07500000001</v>
      </c>
    </row>
    <row r="7931" spans="15:16" x14ac:dyDescent="0.25">
      <c r="O7931" s="32" t="s">
        <v>1448</v>
      </c>
      <c r="P7931" s="318">
        <f t="shared" si="2610"/>
        <v>-164637.745</v>
      </c>
    </row>
    <row r="7932" spans="15:16" x14ac:dyDescent="0.25">
      <c r="O7932" s="32" t="s">
        <v>1449</v>
      </c>
      <c r="P7932" s="318">
        <f t="shared" si="2610"/>
        <v>-642879.75</v>
      </c>
    </row>
    <row r="7933" spans="15:16" x14ac:dyDescent="0.25">
      <c r="O7933" s="32" t="s">
        <v>1450</v>
      </c>
      <c r="P7933" s="318">
        <f t="shared" si="2610"/>
        <v>-147143.54</v>
      </c>
    </row>
    <row r="7934" spans="15:16" x14ac:dyDescent="0.25">
      <c r="O7934" s="32" t="s">
        <v>1451</v>
      </c>
      <c r="P7934" s="318">
        <f t="shared" si="2610"/>
        <v>-26921.025000000001</v>
      </c>
    </row>
    <row r="7935" spans="15:16" x14ac:dyDescent="0.25">
      <c r="O7935" s="32" t="s">
        <v>1452</v>
      </c>
      <c r="P7935" s="318">
        <f t="shared" si="2610"/>
        <v>138906.51500000001</v>
      </c>
    </row>
    <row r="7936" spans="15:16" x14ac:dyDescent="0.25">
      <c r="O7936" s="32" t="s">
        <v>1453</v>
      </c>
      <c r="P7936" s="318">
        <f t="shared" si="2610"/>
        <v>-407664.29</v>
      </c>
    </row>
    <row r="7937" spans="15:16" x14ac:dyDescent="0.25">
      <c r="O7937" s="32" t="s">
        <v>1454</v>
      </c>
      <c r="P7937" s="318">
        <f t="shared" si="2610"/>
        <v>-19538.154999999999</v>
      </c>
    </row>
    <row r="7938" spans="15:16" x14ac:dyDescent="0.25">
      <c r="O7938" s="32" t="s">
        <v>1455</v>
      </c>
      <c r="P7938" s="318">
        <f t="shared" si="2610"/>
        <v>5985.0749999999998</v>
      </c>
    </row>
    <row r="7939" spans="15:16" x14ac:dyDescent="0.25">
      <c r="O7939" s="32" t="s">
        <v>1456</v>
      </c>
      <c r="P7939" s="318">
        <f t="shared" si="2610"/>
        <v>-7237.92</v>
      </c>
    </row>
    <row r="7940" spans="15:16" x14ac:dyDescent="0.25">
      <c r="O7940" s="32" t="s">
        <v>1457</v>
      </c>
      <c r="P7940" s="318">
        <f t="shared" si="2610"/>
        <v>0</v>
      </c>
    </row>
    <row r="7941" spans="15:16" x14ac:dyDescent="0.25">
      <c r="O7941" s="32" t="s">
        <v>1458</v>
      </c>
      <c r="P7941" s="318">
        <f t="shared" si="2610"/>
        <v>-21597.16</v>
      </c>
    </row>
    <row r="7942" spans="15:16" x14ac:dyDescent="0.25">
      <c r="O7942" s="32" t="s">
        <v>1459</v>
      </c>
      <c r="P7942" s="318">
        <f t="shared" si="2610"/>
        <v>170752.95499999999</v>
      </c>
    </row>
    <row r="7943" spans="15:16" x14ac:dyDescent="0.25">
      <c r="O7943" s="32" t="s">
        <v>1460</v>
      </c>
      <c r="P7943" s="318">
        <f t="shared" si="2610"/>
        <v>-11205.264999999999</v>
      </c>
    </row>
    <row r="7944" spans="15:16" x14ac:dyDescent="0.25">
      <c r="O7944" s="32" t="s">
        <v>1461</v>
      </c>
      <c r="P7944" s="318">
        <f t="shared" si="2610"/>
        <v>-2607.0349999999999</v>
      </c>
    </row>
    <row r="7945" spans="15:16" x14ac:dyDescent="0.25">
      <c r="O7945" s="32" t="s">
        <v>1462</v>
      </c>
      <c r="P7945" s="318">
        <f t="shared" si="2610"/>
        <v>-53603.095000000008</v>
      </c>
    </row>
    <row r="7946" spans="15:16" x14ac:dyDescent="0.25">
      <c r="O7946" s="32" t="s">
        <v>1463</v>
      </c>
      <c r="P7946" s="318">
        <f t="shared" si="2610"/>
        <v>5484.3950000000186</v>
      </c>
    </row>
    <row r="7947" spans="15:16" x14ac:dyDescent="0.25">
      <c r="O7947" s="32" t="s">
        <v>1464</v>
      </c>
      <c r="P7947" s="318">
        <f t="shared" si="2610"/>
        <v>16209.975</v>
      </c>
    </row>
    <row r="7948" spans="15:16" x14ac:dyDescent="0.25">
      <c r="O7948" s="32" t="s">
        <v>1465</v>
      </c>
      <c r="P7948" s="318">
        <f t="shared" ref="P7948:P7979" si="2611">SUMIF($O$7:$O$7815,O7948,$P$7:$P$7815)</f>
        <v>-16584.355000000032</v>
      </c>
    </row>
    <row r="7949" spans="15:16" x14ac:dyDescent="0.25">
      <c r="O7949" s="32" t="s">
        <v>1466</v>
      </c>
      <c r="P7949" s="318">
        <f t="shared" si="2611"/>
        <v>-1727.8799999999999</v>
      </c>
    </row>
    <row r="7950" spans="15:16" x14ac:dyDescent="0.25">
      <c r="O7950" s="32" t="s">
        <v>1467</v>
      </c>
      <c r="P7950" s="318">
        <f t="shared" si="2611"/>
        <v>303.13</v>
      </c>
    </row>
    <row r="7951" spans="15:16" x14ac:dyDescent="0.25">
      <c r="O7951" s="32" t="s">
        <v>1468</v>
      </c>
      <c r="P7951" s="318">
        <f t="shared" si="2611"/>
        <v>-74892.294999999998</v>
      </c>
    </row>
    <row r="7952" spans="15:16" x14ac:dyDescent="0.25">
      <c r="O7952" s="32" t="s">
        <v>1469</v>
      </c>
      <c r="P7952" s="318">
        <f t="shared" si="2611"/>
        <v>1.4999999999999999E-2</v>
      </c>
    </row>
    <row r="7953" spans="15:16" x14ac:dyDescent="0.25">
      <c r="O7953" s="32" t="s">
        <v>1470</v>
      </c>
      <c r="P7953" s="318">
        <f t="shared" si="2611"/>
        <v>5.0000000000000001E-3</v>
      </c>
    </row>
    <row r="7954" spans="15:16" x14ac:dyDescent="0.25">
      <c r="O7954" s="32" t="s">
        <v>1471</v>
      </c>
      <c r="P7954" s="318">
        <f t="shared" si="2611"/>
        <v>5.0000000000000001E-3</v>
      </c>
    </row>
    <row r="7955" spans="15:16" x14ac:dyDescent="0.25">
      <c r="O7955" s="32" t="s">
        <v>1472</v>
      </c>
      <c r="P7955" s="318">
        <f t="shared" si="2611"/>
        <v>0</v>
      </c>
    </row>
    <row r="7956" spans="15:16" x14ac:dyDescent="0.25">
      <c r="O7956" s="32" t="s">
        <v>1473</v>
      </c>
      <c r="P7956" s="318">
        <f t="shared" si="2611"/>
        <v>-1.4999999999999999E-2</v>
      </c>
    </row>
    <row r="7957" spans="15:16" x14ac:dyDescent="0.25">
      <c r="O7957" s="32" t="s">
        <v>1474</v>
      </c>
      <c r="P7957" s="318">
        <f t="shared" si="2611"/>
        <v>-458.565</v>
      </c>
    </row>
    <row r="7958" spans="15:16" x14ac:dyDescent="0.25">
      <c r="O7958" s="32" t="s">
        <v>1475</v>
      </c>
      <c r="P7958" s="318">
        <f t="shared" si="2611"/>
        <v>-40.729999999999997</v>
      </c>
    </row>
    <row r="7959" spans="15:16" x14ac:dyDescent="0.25">
      <c r="O7959" s="32" t="s">
        <v>1476</v>
      </c>
      <c r="P7959" s="318">
        <f t="shared" si="2611"/>
        <v>0.04</v>
      </c>
    </row>
    <row r="7960" spans="15:16" x14ac:dyDescent="0.25">
      <c r="O7960" s="32" t="s">
        <v>1477</v>
      </c>
      <c r="P7960" s="318">
        <f t="shared" si="2611"/>
        <v>-35.524999999999999</v>
      </c>
    </row>
    <row r="7961" spans="15:16" x14ac:dyDescent="0.25">
      <c r="O7961" s="32" t="s">
        <v>1478</v>
      </c>
      <c r="P7961" s="318">
        <f t="shared" si="2611"/>
        <v>-10306.885</v>
      </c>
    </row>
    <row r="7962" spans="15:16" x14ac:dyDescent="0.25">
      <c r="O7962" s="32" t="s">
        <v>1479</v>
      </c>
      <c r="P7962" s="318">
        <f t="shared" si="2611"/>
        <v>5.0000000000000001E-3</v>
      </c>
    </row>
    <row r="7963" spans="15:16" x14ac:dyDescent="0.25">
      <c r="O7963" s="32" t="s">
        <v>1480</v>
      </c>
      <c r="P7963" s="318">
        <f t="shared" si="2611"/>
        <v>-0.03</v>
      </c>
    </row>
    <row r="7964" spans="15:16" x14ac:dyDescent="0.25">
      <c r="O7964" s="32" t="s">
        <v>1481</v>
      </c>
      <c r="P7964" s="318">
        <f t="shared" si="2611"/>
        <v>-0.745</v>
      </c>
    </row>
    <row r="7965" spans="15:16" x14ac:dyDescent="0.25">
      <c r="O7965" s="32" t="s">
        <v>1482</v>
      </c>
      <c r="P7965" s="318">
        <f t="shared" si="2611"/>
        <v>-2311.4250000000002</v>
      </c>
    </row>
    <row r="7966" spans="15:16" x14ac:dyDescent="0.25">
      <c r="O7966" s="32" t="s">
        <v>1483</v>
      </c>
      <c r="P7966" s="318">
        <f t="shared" si="2611"/>
        <v>5.5E-2</v>
      </c>
    </row>
    <row r="7967" spans="15:16" x14ac:dyDescent="0.25">
      <c r="O7967" s="32" t="s">
        <v>1484</v>
      </c>
      <c r="P7967" s="318">
        <f t="shared" si="2611"/>
        <v>-1539.5650000000001</v>
      </c>
    </row>
    <row r="7968" spans="15:16" x14ac:dyDescent="0.25">
      <c r="O7968" s="32" t="s">
        <v>1485</v>
      </c>
      <c r="P7968" s="318">
        <f t="shared" si="2611"/>
        <v>-309.3</v>
      </c>
    </row>
    <row r="7969" spans="15:16" x14ac:dyDescent="0.25">
      <c r="O7969" s="32" t="s">
        <v>1486</v>
      </c>
      <c r="P7969" s="318">
        <f t="shared" si="2611"/>
        <v>-2.5000000000000001E-2</v>
      </c>
    </row>
    <row r="7970" spans="15:16" x14ac:dyDescent="0.25">
      <c r="O7970" s="32" t="s">
        <v>1487</v>
      </c>
      <c r="P7970" s="318">
        <f t="shared" si="2611"/>
        <v>-0.01</v>
      </c>
    </row>
    <row r="7971" spans="15:16" x14ac:dyDescent="0.25">
      <c r="O7971" s="32" t="s">
        <v>1488</v>
      </c>
      <c r="P7971" s="318">
        <f t="shared" si="2611"/>
        <v>-0.03</v>
      </c>
    </row>
    <row r="7972" spans="15:16" x14ac:dyDescent="0.25">
      <c r="O7972" s="32" t="s">
        <v>1489</v>
      </c>
      <c r="P7972" s="318">
        <f t="shared" si="2611"/>
        <v>0</v>
      </c>
    </row>
    <row r="7973" spans="15:16" x14ac:dyDescent="0.25">
      <c r="O7973" s="32" t="s">
        <v>1490</v>
      </c>
      <c r="P7973" s="318">
        <f t="shared" si="2611"/>
        <v>-5.0350000000000001</v>
      </c>
    </row>
    <row r="7974" spans="15:16" x14ac:dyDescent="0.25">
      <c r="O7974" s="32" t="s">
        <v>1491</v>
      </c>
      <c r="P7974" s="318">
        <f t="shared" si="2611"/>
        <v>-0.115</v>
      </c>
    </row>
    <row r="7975" spans="15:16" x14ac:dyDescent="0.25">
      <c r="O7975" s="32" t="s">
        <v>1492</v>
      </c>
      <c r="P7975" s="318">
        <f t="shared" si="2611"/>
        <v>3.0000000000000002E-2</v>
      </c>
    </row>
    <row r="7976" spans="15:16" x14ac:dyDescent="0.25">
      <c r="O7976" s="32" t="s">
        <v>1493</v>
      </c>
      <c r="P7976" s="318">
        <f t="shared" si="2611"/>
        <v>16095.834999999999</v>
      </c>
    </row>
    <row r="7977" spans="15:16" x14ac:dyDescent="0.25">
      <c r="O7977" s="32" t="s">
        <v>1494</v>
      </c>
      <c r="P7977" s="318">
        <f t="shared" si="2611"/>
        <v>5.0000000000000001E-3</v>
      </c>
    </row>
    <row r="7978" spans="15:16" x14ac:dyDescent="0.25">
      <c r="O7978" s="32" t="s">
        <v>1495</v>
      </c>
      <c r="P7978" s="318">
        <f t="shared" si="2611"/>
        <v>-630691.51</v>
      </c>
    </row>
    <row r="7979" spans="15:16" x14ac:dyDescent="0.25">
      <c r="O7979" s="32" t="s">
        <v>1496</v>
      </c>
      <c r="P7979" s="318">
        <f t="shared" si="2611"/>
        <v>-118642.94500000001</v>
      </c>
    </row>
    <row r="7980" spans="15:16" x14ac:dyDescent="0.25">
      <c r="O7980" s="32" t="s">
        <v>1497</v>
      </c>
      <c r="P7980" s="318">
        <f t="shared" ref="P7980:P8011" si="2612">SUMIF($O$7:$O$7815,O7980,$P$7:$P$7815)</f>
        <v>-3778.19</v>
      </c>
    </row>
    <row r="7981" spans="15:16" x14ac:dyDescent="0.25">
      <c r="O7981" s="32" t="s">
        <v>1498</v>
      </c>
      <c r="P7981" s="318">
        <f t="shared" si="2612"/>
        <v>-3.5000000000000003E-2</v>
      </c>
    </row>
    <row r="7982" spans="15:16" x14ac:dyDescent="0.25">
      <c r="O7982" s="32" t="s">
        <v>1499</v>
      </c>
      <c r="P7982" s="318">
        <f t="shared" si="2612"/>
        <v>-71992.884999999995</v>
      </c>
    </row>
    <row r="7983" spans="15:16" x14ac:dyDescent="0.25">
      <c r="O7983" s="32" t="s">
        <v>1500</v>
      </c>
      <c r="P7983" s="318">
        <f t="shared" si="2612"/>
        <v>139.51499999999999</v>
      </c>
    </row>
    <row r="7984" spans="15:16" x14ac:dyDescent="0.25">
      <c r="O7984" s="32" t="s">
        <v>1501</v>
      </c>
      <c r="P7984" s="318">
        <f t="shared" si="2612"/>
        <v>397.63</v>
      </c>
    </row>
    <row r="7985" spans="15:16" x14ac:dyDescent="0.25">
      <c r="O7985" s="32" t="s">
        <v>1502</v>
      </c>
      <c r="P7985" s="318">
        <f t="shared" si="2612"/>
        <v>-448284.17499999999</v>
      </c>
    </row>
    <row r="7986" spans="15:16" x14ac:dyDescent="0.25">
      <c r="O7986" s="32" t="s">
        <v>1503</v>
      </c>
      <c r="P7986" s="318">
        <f t="shared" si="2612"/>
        <v>-1396.855</v>
      </c>
    </row>
    <row r="7987" spans="15:16" x14ac:dyDescent="0.25">
      <c r="O7987" s="32" t="s">
        <v>1504</v>
      </c>
      <c r="P7987" s="318">
        <f t="shared" si="2612"/>
        <v>153344.63500000001</v>
      </c>
    </row>
    <row r="7988" spans="15:16" x14ac:dyDescent="0.25">
      <c r="O7988" s="32" t="s">
        <v>1505</v>
      </c>
      <c r="P7988" s="318">
        <f t="shared" si="2612"/>
        <v>-84674.97</v>
      </c>
    </row>
    <row r="7989" spans="15:16" x14ac:dyDescent="0.25">
      <c r="O7989" s="32" t="s">
        <v>1506</v>
      </c>
      <c r="P7989" s="318">
        <f t="shared" si="2612"/>
        <v>-229392.04500000001</v>
      </c>
    </row>
    <row r="7990" spans="15:16" x14ac:dyDescent="0.25">
      <c r="O7990" s="32" t="s">
        <v>1507</v>
      </c>
      <c r="P7990" s="318">
        <f t="shared" si="2612"/>
        <v>82021.985000000001</v>
      </c>
    </row>
    <row r="7991" spans="15:16" x14ac:dyDescent="0.25">
      <c r="O7991" s="32" t="s">
        <v>1508</v>
      </c>
      <c r="P7991" s="318">
        <f t="shared" si="2612"/>
        <v>-9205.1350000000002</v>
      </c>
    </row>
    <row r="7992" spans="15:16" x14ac:dyDescent="0.25">
      <c r="O7992" s="32" t="s">
        <v>1509</v>
      </c>
      <c r="P7992" s="318">
        <f t="shared" si="2612"/>
        <v>-1221.83</v>
      </c>
    </row>
    <row r="7993" spans="15:16" x14ac:dyDescent="0.25">
      <c r="O7993" s="32" t="s">
        <v>1510</v>
      </c>
      <c r="P7993" s="318">
        <f t="shared" si="2612"/>
        <v>178.095</v>
      </c>
    </row>
    <row r="7994" spans="15:16" x14ac:dyDescent="0.25">
      <c r="O7994" s="32" t="s">
        <v>1511</v>
      </c>
      <c r="P7994" s="318">
        <f t="shared" si="2612"/>
        <v>-63785.195</v>
      </c>
    </row>
    <row r="7995" spans="15:16" x14ac:dyDescent="0.25">
      <c r="O7995" s="32" t="s">
        <v>1512</v>
      </c>
      <c r="P7995" s="318">
        <f t="shared" si="2612"/>
        <v>0</v>
      </c>
    </row>
    <row r="7996" spans="15:16" x14ac:dyDescent="0.25">
      <c r="O7996" s="32" t="s">
        <v>1513</v>
      </c>
      <c r="P7996" s="318">
        <f t="shared" si="2612"/>
        <v>5298.415</v>
      </c>
    </row>
    <row r="7997" spans="15:16" x14ac:dyDescent="0.25">
      <c r="O7997" s="32" t="s">
        <v>1514</v>
      </c>
      <c r="P7997" s="318">
        <f t="shared" si="2612"/>
        <v>-423559.45</v>
      </c>
    </row>
    <row r="7998" spans="15:16" x14ac:dyDescent="0.25">
      <c r="O7998" s="32" t="s">
        <v>1515</v>
      </c>
      <c r="P7998" s="318">
        <f t="shared" si="2612"/>
        <v>102464.98</v>
      </c>
    </row>
    <row r="7999" spans="15:16" x14ac:dyDescent="0.25">
      <c r="O7999" s="32" t="s">
        <v>1516</v>
      </c>
      <c r="P7999" s="318">
        <f t="shared" si="2612"/>
        <v>12724.594999999999</v>
      </c>
    </row>
    <row r="8000" spans="15:16" x14ac:dyDescent="0.25">
      <c r="O8000" s="32" t="s">
        <v>1517</v>
      </c>
      <c r="P8000" s="318">
        <f t="shared" si="2612"/>
        <v>1468.4449999999999</v>
      </c>
    </row>
    <row r="8001" spans="15:16" x14ac:dyDescent="0.25">
      <c r="O8001" s="32" t="s">
        <v>1518</v>
      </c>
      <c r="P8001" s="318">
        <f t="shared" si="2612"/>
        <v>1256.3499999999999</v>
      </c>
    </row>
    <row r="8002" spans="15:16" x14ac:dyDescent="0.25">
      <c r="O8002" s="32" t="s">
        <v>1519</v>
      </c>
      <c r="P8002" s="318">
        <f t="shared" si="2612"/>
        <v>-17715.945</v>
      </c>
    </row>
    <row r="8003" spans="15:16" x14ac:dyDescent="0.25">
      <c r="O8003" s="32" t="s">
        <v>1520</v>
      </c>
      <c r="P8003" s="318">
        <f t="shared" si="2612"/>
        <v>-11858.555</v>
      </c>
    </row>
    <row r="8004" spans="15:16" x14ac:dyDescent="0.25">
      <c r="O8004" s="32" t="s">
        <v>1521</v>
      </c>
      <c r="P8004" s="318">
        <f t="shared" si="2612"/>
        <v>-4191.0150000000003</v>
      </c>
    </row>
    <row r="8005" spans="15:16" x14ac:dyDescent="0.25">
      <c r="O8005" s="32" t="s">
        <v>1522</v>
      </c>
      <c r="P8005" s="318">
        <f t="shared" si="2612"/>
        <v>3375.61</v>
      </c>
    </row>
    <row r="8006" spans="15:16" x14ac:dyDescent="0.25">
      <c r="O8006" s="32" t="s">
        <v>1523</v>
      </c>
      <c r="P8006" s="318">
        <f t="shared" si="2612"/>
        <v>-100.01</v>
      </c>
    </row>
    <row r="8007" spans="15:16" x14ac:dyDescent="0.25">
      <c r="O8007" s="32" t="s">
        <v>1524</v>
      </c>
      <c r="P8007" s="318">
        <f t="shared" si="2612"/>
        <v>17791.670000000013</v>
      </c>
    </row>
    <row r="8008" spans="15:16" x14ac:dyDescent="0.25">
      <c r="O8008" s="32" t="s">
        <v>1525</v>
      </c>
      <c r="P8008" s="318">
        <f t="shared" si="2612"/>
        <v>61876.125</v>
      </c>
    </row>
    <row r="8009" spans="15:16" x14ac:dyDescent="0.25">
      <c r="O8009" s="32" t="s">
        <v>1526</v>
      </c>
      <c r="P8009" s="318">
        <f t="shared" si="2612"/>
        <v>-1287.7400000000002</v>
      </c>
    </row>
    <row r="8010" spans="15:16" x14ac:dyDescent="0.25">
      <c r="O8010" s="32" t="s">
        <v>1527</v>
      </c>
      <c r="P8010" s="318">
        <f t="shared" si="2612"/>
        <v>-87256.25</v>
      </c>
    </row>
    <row r="8011" spans="15:16" x14ac:dyDescent="0.25">
      <c r="O8011" s="32" t="s">
        <v>1528</v>
      </c>
      <c r="P8011" s="318">
        <f t="shared" si="2612"/>
        <v>-1491.3350000000003</v>
      </c>
    </row>
  </sheetData>
  <autoFilter ref="A4:P7833"/>
  <printOptions horizontalCentered="1"/>
  <pageMargins left="0.2" right="0.2" top="0.25" bottom="0.25" header="0.3" footer="0"/>
  <pageSetup scale="55" fitToHeight="0" orientation="landscape" r:id="rId1"/>
  <headerFoot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topLeftCell="C1" zoomScaleNormal="100" workbookViewId="0">
      <selection activeCell="N26" sqref="N26"/>
    </sheetView>
  </sheetViews>
  <sheetFormatPr defaultColWidth="8.85546875" defaultRowHeight="12.75" x14ac:dyDescent="0.2"/>
  <cols>
    <col min="1" max="1" width="21.5703125" style="160" customWidth="1"/>
    <col min="2" max="2" width="0.85546875" style="160" customWidth="1"/>
    <col min="3" max="3" width="15.5703125" style="160" customWidth="1"/>
    <col min="4" max="4" width="0.85546875" style="160" customWidth="1"/>
    <col min="5" max="5" width="15.5703125" style="160" customWidth="1"/>
    <col min="6" max="6" width="15.42578125" style="160" customWidth="1"/>
    <col min="7" max="7" width="17.140625" style="160" customWidth="1"/>
    <col min="8" max="8" width="0.85546875" style="160" customWidth="1"/>
    <col min="9" max="9" width="10.42578125" style="160" customWidth="1"/>
    <col min="10" max="10" width="0.85546875" style="160" customWidth="1"/>
    <col min="11" max="11" width="15.42578125" style="160" customWidth="1"/>
    <col min="12" max="12" width="15" style="160" customWidth="1"/>
    <col min="13" max="13" width="0.85546875" style="160" customWidth="1"/>
    <col min="14" max="14" width="11.5703125" style="160" customWidth="1"/>
    <col min="15" max="15" width="12.42578125" style="160" customWidth="1"/>
    <col min="16" max="16" width="0.85546875" style="160" customWidth="1"/>
    <col min="17" max="17" width="14.42578125" style="160" customWidth="1"/>
    <col min="18" max="18" width="0.85546875" style="160" customWidth="1"/>
    <col min="19" max="19" width="15.5703125" style="160" customWidth="1"/>
    <col min="20" max="20" width="0.85546875" style="160" customWidth="1"/>
    <col min="21" max="21" width="14.42578125" style="160" customWidth="1"/>
    <col min="22" max="16384" width="8.85546875" style="160"/>
  </cols>
  <sheetData>
    <row r="1" spans="1:25" s="210" customFormat="1" x14ac:dyDescent="0.2">
      <c r="A1" s="221" t="s">
        <v>1322</v>
      </c>
      <c r="B1" s="223"/>
      <c r="C1" s="223"/>
      <c r="D1" s="223"/>
      <c r="E1" s="223"/>
      <c r="F1" s="223"/>
      <c r="G1" s="223"/>
      <c r="H1" s="223"/>
      <c r="I1" s="223"/>
      <c r="J1" s="223"/>
      <c r="K1" s="223"/>
      <c r="L1" s="223"/>
      <c r="M1" s="223"/>
      <c r="N1" s="223"/>
      <c r="O1" s="223"/>
      <c r="P1" s="223"/>
      <c r="Q1" s="226"/>
      <c r="R1" s="223"/>
      <c r="S1" s="219"/>
      <c r="T1" s="223"/>
      <c r="U1" s="226"/>
      <c r="V1" s="223"/>
      <c r="W1" s="211"/>
      <c r="X1" s="223"/>
      <c r="Y1" s="226"/>
    </row>
    <row r="2" spans="1:25" s="210" customFormat="1" x14ac:dyDescent="0.2">
      <c r="A2" s="225"/>
      <c r="B2" s="223"/>
      <c r="E2" s="223"/>
      <c r="F2" s="223"/>
      <c r="G2" s="223"/>
      <c r="H2" s="223"/>
      <c r="I2" s="224"/>
      <c r="M2" s="222"/>
      <c r="N2" s="223"/>
      <c r="O2" s="211"/>
      <c r="Q2" s="215"/>
      <c r="S2" s="219"/>
      <c r="T2" s="222"/>
      <c r="U2" s="216"/>
      <c r="X2" s="211"/>
      <c r="Y2" s="211"/>
    </row>
    <row r="3" spans="1:25" s="210" customFormat="1" x14ac:dyDescent="0.2">
      <c r="A3" s="221"/>
      <c r="B3" s="211"/>
      <c r="C3" s="211"/>
      <c r="D3" s="211"/>
      <c r="E3" s="211"/>
      <c r="F3" s="211"/>
      <c r="G3" s="211"/>
      <c r="H3" s="211"/>
      <c r="M3" s="218"/>
      <c r="N3" s="220"/>
      <c r="O3" s="220"/>
      <c r="Q3" s="215"/>
      <c r="S3" s="219"/>
      <c r="T3" s="218"/>
      <c r="U3" s="213"/>
      <c r="X3" s="211"/>
      <c r="Y3" s="211"/>
    </row>
    <row r="4" spans="1:25" s="210" customFormat="1" ht="5.0999999999999996" customHeight="1" x14ac:dyDescent="0.2">
      <c r="A4" s="160"/>
      <c r="B4" s="160"/>
      <c r="C4" s="160"/>
      <c r="D4" s="160"/>
      <c r="E4" s="160"/>
      <c r="F4" s="160"/>
      <c r="G4" s="160"/>
      <c r="H4" s="160"/>
      <c r="I4" s="160"/>
      <c r="J4" s="160"/>
      <c r="K4" s="160"/>
      <c r="L4" s="160"/>
      <c r="M4" s="160"/>
      <c r="N4" s="160"/>
      <c r="O4" s="160"/>
      <c r="U4" s="211"/>
      <c r="X4" s="211"/>
      <c r="Y4" s="211"/>
    </row>
    <row r="5" spans="1:25" s="210" customFormat="1" x14ac:dyDescent="0.2">
      <c r="A5" s="193"/>
      <c r="B5" s="192"/>
      <c r="C5" s="192"/>
      <c r="D5" s="192"/>
      <c r="E5" s="192"/>
      <c r="F5" s="192"/>
      <c r="G5" s="192"/>
      <c r="I5" s="217"/>
      <c r="J5" s="215"/>
      <c r="L5" s="214"/>
      <c r="N5" s="216"/>
      <c r="Q5" s="211"/>
      <c r="R5" s="211"/>
    </row>
    <row r="6" spans="1:25" s="210" customFormat="1" x14ac:dyDescent="0.2">
      <c r="A6" s="193"/>
      <c r="B6" s="212"/>
      <c r="C6" s="212"/>
      <c r="D6" s="212"/>
      <c r="E6" s="212"/>
      <c r="F6" s="212"/>
      <c r="G6" s="212"/>
      <c r="J6" s="215"/>
      <c r="L6" s="214"/>
      <c r="N6" s="213"/>
      <c r="Q6" s="211"/>
      <c r="R6" s="211"/>
    </row>
    <row r="7" spans="1:25" s="210" customFormat="1" ht="5.0999999999999996" customHeight="1" x14ac:dyDescent="0.2">
      <c r="A7" s="193"/>
      <c r="B7" s="212"/>
      <c r="C7" s="212"/>
      <c r="D7" s="212"/>
      <c r="E7" s="212"/>
      <c r="F7" s="212"/>
      <c r="G7" s="212"/>
      <c r="H7" s="212"/>
      <c r="I7" s="212"/>
      <c r="J7" s="212"/>
      <c r="K7" s="212"/>
      <c r="L7" s="212"/>
      <c r="M7" s="212"/>
      <c r="N7" s="212"/>
      <c r="U7" s="211"/>
      <c r="X7" s="211"/>
      <c r="Y7" s="211"/>
    </row>
    <row r="8" spans="1:25" ht="5.0999999999999996" customHeight="1" thickBot="1" x14ac:dyDescent="0.25"/>
    <row r="9" spans="1:25" x14ac:dyDescent="0.2">
      <c r="A9" s="209" t="s">
        <v>1321</v>
      </c>
      <c r="B9" s="207"/>
      <c r="C9" s="206" t="s">
        <v>622</v>
      </c>
      <c r="D9" s="208"/>
      <c r="E9" s="205"/>
      <c r="F9" s="205"/>
      <c r="G9" s="205"/>
      <c r="H9" s="207"/>
      <c r="I9" s="206" t="s">
        <v>1320</v>
      </c>
      <c r="J9" s="208"/>
      <c r="K9" s="205"/>
      <c r="L9" s="205"/>
      <c r="M9" s="207"/>
      <c r="N9" s="206" t="s">
        <v>1319</v>
      </c>
      <c r="O9" s="205"/>
      <c r="P9" s="204"/>
      <c r="Q9" s="202" t="s">
        <v>1318</v>
      </c>
      <c r="R9" s="203"/>
      <c r="S9" s="202" t="s">
        <v>1317</v>
      </c>
      <c r="T9" s="203"/>
      <c r="U9" s="202" t="s">
        <v>1316</v>
      </c>
    </row>
    <row r="10" spans="1:25" x14ac:dyDescent="0.2">
      <c r="A10" s="195"/>
      <c r="B10" s="199"/>
      <c r="C10" s="198"/>
      <c r="D10" s="200"/>
      <c r="E10" s="197"/>
      <c r="F10" s="201" t="s">
        <v>1315</v>
      </c>
      <c r="G10" s="190"/>
      <c r="H10" s="199"/>
      <c r="I10" s="198"/>
      <c r="J10" s="200"/>
      <c r="K10" s="197"/>
      <c r="L10" s="197" t="s">
        <v>1314</v>
      </c>
      <c r="M10" s="199"/>
      <c r="N10" s="198"/>
      <c r="O10" s="197"/>
      <c r="P10" s="189"/>
      <c r="Q10" s="188"/>
      <c r="R10" s="196"/>
      <c r="S10" s="188"/>
      <c r="T10" s="196"/>
      <c r="U10" s="184" t="s">
        <v>1313</v>
      </c>
    </row>
    <row r="11" spans="1:25" x14ac:dyDescent="0.2">
      <c r="A11" s="194"/>
      <c r="B11" s="192"/>
      <c r="C11" s="191" t="s">
        <v>1310</v>
      </c>
      <c r="D11" s="192"/>
      <c r="E11" s="190" t="s">
        <v>1309</v>
      </c>
      <c r="F11" s="190" t="s">
        <v>1312</v>
      </c>
      <c r="G11" s="190"/>
      <c r="H11" s="193"/>
      <c r="I11" s="191" t="s">
        <v>1310</v>
      </c>
      <c r="J11" s="192"/>
      <c r="K11" s="190" t="s">
        <v>1309</v>
      </c>
      <c r="L11" s="190" t="s">
        <v>1311</v>
      </c>
      <c r="M11" s="192"/>
      <c r="N11" s="191" t="s">
        <v>1310</v>
      </c>
      <c r="O11" s="190" t="s">
        <v>1309</v>
      </c>
      <c r="P11" s="189"/>
      <c r="Q11" s="188" t="s">
        <v>1308</v>
      </c>
      <c r="R11" s="187"/>
      <c r="S11" s="186">
        <v>0.21</v>
      </c>
      <c r="T11" s="185"/>
      <c r="U11" s="195" t="s">
        <v>1307</v>
      </c>
    </row>
    <row r="12" spans="1:25" x14ac:dyDescent="0.2">
      <c r="A12" s="194"/>
      <c r="B12" s="192"/>
      <c r="C12" s="191"/>
      <c r="D12" s="192"/>
      <c r="E12" s="190"/>
      <c r="F12" s="190"/>
      <c r="G12" s="190" t="s">
        <v>1306</v>
      </c>
      <c r="H12" s="193"/>
      <c r="I12" s="191"/>
      <c r="J12" s="192"/>
      <c r="K12" s="190"/>
      <c r="L12" s="190" t="s">
        <v>1305</v>
      </c>
      <c r="M12" s="192"/>
      <c r="N12" s="191"/>
      <c r="O12" s="190"/>
      <c r="P12" s="189"/>
      <c r="Q12" s="188"/>
      <c r="R12" s="187"/>
      <c r="S12" s="186"/>
      <c r="T12" s="185"/>
      <c r="U12" s="184" t="s">
        <v>1304</v>
      </c>
    </row>
    <row r="13" spans="1:25" ht="40.35" customHeight="1" thickBot="1" x14ac:dyDescent="0.25">
      <c r="A13" s="183"/>
      <c r="B13" s="179"/>
      <c r="C13" s="182" t="s">
        <v>1303</v>
      </c>
      <c r="D13" s="179"/>
      <c r="E13" s="181" t="s">
        <v>1302</v>
      </c>
      <c r="F13" s="181" t="s">
        <v>1302</v>
      </c>
      <c r="G13" s="180"/>
      <c r="H13" s="179"/>
      <c r="I13" s="178"/>
      <c r="J13" s="179"/>
      <c r="K13" s="177"/>
      <c r="L13" s="177"/>
      <c r="M13" s="179"/>
      <c r="N13" s="178"/>
      <c r="O13" s="177"/>
      <c r="P13" s="176"/>
      <c r="Q13" s="175"/>
      <c r="R13" s="174"/>
      <c r="S13" s="173"/>
      <c r="T13" s="172"/>
      <c r="U13" s="171"/>
    </row>
    <row r="14" spans="1:25" ht="6.75" customHeight="1" thickTop="1" x14ac:dyDescent="0.2"/>
    <row r="15" spans="1:25" x14ac:dyDescent="0.2">
      <c r="A15" s="169">
        <v>43100</v>
      </c>
      <c r="B15" s="164"/>
      <c r="C15" s="164">
        <v>0</v>
      </c>
      <c r="D15" s="164"/>
      <c r="E15" s="164">
        <v>0</v>
      </c>
      <c r="F15" s="164">
        <v>0</v>
      </c>
      <c r="G15" s="164"/>
      <c r="H15" s="164"/>
      <c r="I15" s="164">
        <v>0</v>
      </c>
      <c r="J15" s="164"/>
      <c r="K15" s="164">
        <v>0</v>
      </c>
      <c r="L15" s="164">
        <v>0</v>
      </c>
      <c r="M15" s="164"/>
      <c r="N15" s="164">
        <v>0</v>
      </c>
      <c r="O15" s="164">
        <v>0</v>
      </c>
      <c r="P15" s="170"/>
      <c r="Q15" s="164">
        <v>0</v>
      </c>
      <c r="R15" s="164"/>
      <c r="S15" s="164">
        <f t="shared" ref="S15:S27" si="0">-Q15*$S$11</f>
        <v>0</v>
      </c>
      <c r="T15" s="164"/>
      <c r="U15" s="164">
        <v>0</v>
      </c>
    </row>
    <row r="16" spans="1:25" x14ac:dyDescent="0.2">
      <c r="A16" s="165">
        <v>43131</v>
      </c>
      <c r="B16" s="164"/>
      <c r="C16" s="164">
        <v>0</v>
      </c>
      <c r="D16" s="164"/>
      <c r="E16" s="164">
        <f>'Lead Electric'!F22/12</f>
        <v>1783222.9408567662</v>
      </c>
      <c r="F16" s="164">
        <v>0</v>
      </c>
      <c r="G16" s="164">
        <f t="shared" ref="G16:G27" si="1">E16-F16</f>
        <v>1783222.9408567662</v>
      </c>
      <c r="H16" s="164"/>
      <c r="I16" s="162">
        <f>-C16</f>
        <v>0</v>
      </c>
      <c r="J16" s="164"/>
      <c r="K16" s="162">
        <f>-E16</f>
        <v>-1783222.9408567662</v>
      </c>
      <c r="L16" s="162">
        <f>+G16</f>
        <v>1783222.9408567662</v>
      </c>
      <c r="M16" s="164"/>
      <c r="N16" s="162">
        <f t="shared" ref="N16:N27" si="2">I16</f>
        <v>0</v>
      </c>
      <c r="O16" s="162">
        <f t="shared" ref="O16:O27" si="3">K16</f>
        <v>-1783222.9408567662</v>
      </c>
      <c r="P16" s="170"/>
      <c r="Q16" s="162">
        <f t="shared" ref="Q16:Q27" si="4">O16-N16</f>
        <v>-1783222.9408567662</v>
      </c>
      <c r="R16" s="164"/>
      <c r="S16" s="162">
        <f t="shared" si="0"/>
        <v>374476.81757992087</v>
      </c>
      <c r="T16" s="164"/>
      <c r="U16" s="161">
        <f>-S16</f>
        <v>-374476.81757992087</v>
      </c>
    </row>
    <row r="17" spans="1:21" x14ac:dyDescent="0.2">
      <c r="A17" s="169">
        <v>43159</v>
      </c>
      <c r="B17" s="164"/>
      <c r="C17" s="164">
        <f t="shared" ref="C17:C27" si="5">C16</f>
        <v>0</v>
      </c>
      <c r="D17" s="164">
        <v>0</v>
      </c>
      <c r="E17" s="164">
        <f t="shared" ref="E17:E27" si="6">E16</f>
        <v>1783222.9408567662</v>
      </c>
      <c r="F17" s="164">
        <v>0</v>
      </c>
      <c r="G17" s="164">
        <f t="shared" si="1"/>
        <v>1783222.9408567662</v>
      </c>
      <c r="H17" s="164"/>
      <c r="I17" s="162">
        <f t="shared" ref="I17:I27" si="7">I16-C17</f>
        <v>0</v>
      </c>
      <c r="J17" s="164"/>
      <c r="K17" s="162">
        <f t="shared" ref="K17:K27" si="8">K16-E17</f>
        <v>-3566445.8817135324</v>
      </c>
      <c r="L17" s="162">
        <f t="shared" ref="L17:L27" si="9">L16+G17</f>
        <v>3566445.8817135324</v>
      </c>
      <c r="M17" s="164"/>
      <c r="N17" s="162">
        <f t="shared" si="2"/>
        <v>0</v>
      </c>
      <c r="O17" s="162">
        <f t="shared" si="3"/>
        <v>-3566445.8817135324</v>
      </c>
      <c r="P17" s="170"/>
      <c r="Q17" s="162">
        <f t="shared" si="4"/>
        <v>-3566445.8817135324</v>
      </c>
      <c r="R17" s="164"/>
      <c r="S17" s="162">
        <f t="shared" si="0"/>
        <v>748953.63515984174</v>
      </c>
      <c r="T17" s="164"/>
      <c r="U17" s="161">
        <f t="shared" ref="U17:U27" si="10">-S17+S16</f>
        <v>-374476.81757992087</v>
      </c>
    </row>
    <row r="18" spans="1:21" x14ac:dyDescent="0.2">
      <c r="A18" s="165">
        <v>43190</v>
      </c>
      <c r="B18" s="162"/>
      <c r="C18" s="164">
        <f t="shared" si="5"/>
        <v>0</v>
      </c>
      <c r="D18" s="162"/>
      <c r="E18" s="164">
        <f t="shared" si="6"/>
        <v>1783222.9408567662</v>
      </c>
      <c r="F18" s="164">
        <v>0</v>
      </c>
      <c r="G18" s="164">
        <f t="shared" si="1"/>
        <v>1783222.9408567662</v>
      </c>
      <c r="H18" s="162"/>
      <c r="I18" s="162">
        <f t="shared" si="7"/>
        <v>0</v>
      </c>
      <c r="J18" s="162"/>
      <c r="K18" s="162">
        <f t="shared" si="8"/>
        <v>-5349668.8225702988</v>
      </c>
      <c r="L18" s="162">
        <f t="shared" si="9"/>
        <v>5349668.8225702988</v>
      </c>
      <c r="M18" s="162"/>
      <c r="N18" s="162">
        <f t="shared" si="2"/>
        <v>0</v>
      </c>
      <c r="O18" s="162">
        <f t="shared" si="3"/>
        <v>-5349668.8225702988</v>
      </c>
      <c r="P18" s="163"/>
      <c r="Q18" s="162">
        <f t="shared" si="4"/>
        <v>-5349668.8225702988</v>
      </c>
      <c r="R18" s="162"/>
      <c r="S18" s="162">
        <f t="shared" si="0"/>
        <v>1123430.4527397626</v>
      </c>
      <c r="T18" s="162"/>
      <c r="U18" s="161">
        <f t="shared" si="10"/>
        <v>-374476.81757992087</v>
      </c>
    </row>
    <row r="19" spans="1:21" x14ac:dyDescent="0.2">
      <c r="A19" s="169">
        <v>43220</v>
      </c>
      <c r="B19" s="162"/>
      <c r="C19" s="164">
        <f t="shared" si="5"/>
        <v>0</v>
      </c>
      <c r="D19" s="162"/>
      <c r="E19" s="164">
        <f t="shared" si="6"/>
        <v>1783222.9408567662</v>
      </c>
      <c r="F19" s="164">
        <v>0</v>
      </c>
      <c r="G19" s="164">
        <f t="shared" si="1"/>
        <v>1783222.9408567662</v>
      </c>
      <c r="H19" s="162"/>
      <c r="I19" s="162">
        <f t="shared" si="7"/>
        <v>0</v>
      </c>
      <c r="J19" s="162"/>
      <c r="K19" s="162">
        <f t="shared" si="8"/>
        <v>-7132891.7634270648</v>
      </c>
      <c r="L19" s="162">
        <f t="shared" si="9"/>
        <v>7132891.7634270648</v>
      </c>
      <c r="M19" s="162"/>
      <c r="N19" s="162">
        <f t="shared" si="2"/>
        <v>0</v>
      </c>
      <c r="O19" s="162">
        <f t="shared" si="3"/>
        <v>-7132891.7634270648</v>
      </c>
      <c r="P19" s="163"/>
      <c r="Q19" s="162">
        <f t="shared" si="4"/>
        <v>-7132891.7634270648</v>
      </c>
      <c r="R19" s="162"/>
      <c r="S19" s="162">
        <f t="shared" si="0"/>
        <v>1497907.2703196835</v>
      </c>
      <c r="T19" s="162"/>
      <c r="U19" s="161">
        <f t="shared" si="10"/>
        <v>-374476.81757992087</v>
      </c>
    </row>
    <row r="20" spans="1:21" x14ac:dyDescent="0.2">
      <c r="A20" s="165">
        <v>43251</v>
      </c>
      <c r="B20" s="162"/>
      <c r="C20" s="164">
        <f t="shared" si="5"/>
        <v>0</v>
      </c>
      <c r="D20" s="162"/>
      <c r="E20" s="164">
        <f t="shared" si="6"/>
        <v>1783222.9408567662</v>
      </c>
      <c r="F20" s="164">
        <v>0</v>
      </c>
      <c r="G20" s="164">
        <f t="shared" si="1"/>
        <v>1783222.9408567662</v>
      </c>
      <c r="H20" s="162"/>
      <c r="I20" s="162">
        <f t="shared" si="7"/>
        <v>0</v>
      </c>
      <c r="J20" s="162"/>
      <c r="K20" s="162">
        <f t="shared" si="8"/>
        <v>-8916114.7042838316</v>
      </c>
      <c r="L20" s="162">
        <f t="shared" si="9"/>
        <v>8916114.7042838316</v>
      </c>
      <c r="M20" s="162"/>
      <c r="N20" s="162">
        <f t="shared" si="2"/>
        <v>0</v>
      </c>
      <c r="O20" s="162">
        <f t="shared" si="3"/>
        <v>-8916114.7042838316</v>
      </c>
      <c r="P20" s="163"/>
      <c r="Q20" s="162">
        <f t="shared" si="4"/>
        <v>-8916114.7042838316</v>
      </c>
      <c r="R20" s="162"/>
      <c r="S20" s="162">
        <f t="shared" si="0"/>
        <v>1872384.0878996046</v>
      </c>
      <c r="T20" s="162"/>
      <c r="U20" s="161">
        <f t="shared" si="10"/>
        <v>-374476.8175799211</v>
      </c>
    </row>
    <row r="21" spans="1:21" x14ac:dyDescent="0.2">
      <c r="A21" s="169">
        <v>43281</v>
      </c>
      <c r="B21" s="162"/>
      <c r="C21" s="164">
        <f t="shared" si="5"/>
        <v>0</v>
      </c>
      <c r="D21" s="162"/>
      <c r="E21" s="164">
        <f t="shared" si="6"/>
        <v>1783222.9408567662</v>
      </c>
      <c r="F21" s="164">
        <v>0</v>
      </c>
      <c r="G21" s="164">
        <f t="shared" si="1"/>
        <v>1783222.9408567662</v>
      </c>
      <c r="H21" s="162"/>
      <c r="I21" s="162">
        <f t="shared" si="7"/>
        <v>0</v>
      </c>
      <c r="J21" s="162"/>
      <c r="K21" s="162">
        <f t="shared" si="8"/>
        <v>-10699337.645140598</v>
      </c>
      <c r="L21" s="162">
        <f t="shared" si="9"/>
        <v>10699337.645140598</v>
      </c>
      <c r="M21" s="162"/>
      <c r="N21" s="162">
        <f t="shared" si="2"/>
        <v>0</v>
      </c>
      <c r="O21" s="162">
        <f t="shared" si="3"/>
        <v>-10699337.645140598</v>
      </c>
      <c r="P21" s="163"/>
      <c r="Q21" s="162">
        <f t="shared" si="4"/>
        <v>-10699337.645140598</v>
      </c>
      <c r="R21" s="162"/>
      <c r="S21" s="162">
        <f t="shared" si="0"/>
        <v>2246860.9054795252</v>
      </c>
      <c r="T21" s="162"/>
      <c r="U21" s="161">
        <f t="shared" si="10"/>
        <v>-374476.81757992064</v>
      </c>
    </row>
    <row r="22" spans="1:21" x14ac:dyDescent="0.2">
      <c r="A22" s="165">
        <v>43312</v>
      </c>
      <c r="B22" s="162"/>
      <c r="C22" s="164">
        <f t="shared" si="5"/>
        <v>0</v>
      </c>
      <c r="D22" s="162"/>
      <c r="E22" s="164">
        <f t="shared" si="6"/>
        <v>1783222.9408567662</v>
      </c>
      <c r="F22" s="164">
        <v>0</v>
      </c>
      <c r="G22" s="164">
        <f t="shared" si="1"/>
        <v>1783222.9408567662</v>
      </c>
      <c r="H22" s="162"/>
      <c r="I22" s="162">
        <f t="shared" si="7"/>
        <v>0</v>
      </c>
      <c r="J22" s="162"/>
      <c r="K22" s="162">
        <f t="shared" si="8"/>
        <v>-12482560.585997364</v>
      </c>
      <c r="L22" s="162">
        <f t="shared" si="9"/>
        <v>12482560.585997364</v>
      </c>
      <c r="M22" s="162"/>
      <c r="N22" s="162">
        <f t="shared" si="2"/>
        <v>0</v>
      </c>
      <c r="O22" s="162">
        <f t="shared" si="3"/>
        <v>-12482560.585997364</v>
      </c>
      <c r="P22" s="163"/>
      <c r="Q22" s="162">
        <f t="shared" si="4"/>
        <v>-12482560.585997364</v>
      </c>
      <c r="R22" s="162"/>
      <c r="S22" s="162">
        <f t="shared" si="0"/>
        <v>2621337.7230594461</v>
      </c>
      <c r="T22" s="162"/>
      <c r="U22" s="161">
        <f t="shared" si="10"/>
        <v>-374476.81757992087</v>
      </c>
    </row>
    <row r="23" spans="1:21" x14ac:dyDescent="0.2">
      <c r="A23" s="169">
        <v>43343</v>
      </c>
      <c r="B23" s="162"/>
      <c r="C23" s="164">
        <f t="shared" si="5"/>
        <v>0</v>
      </c>
      <c r="D23" s="162"/>
      <c r="E23" s="164">
        <f t="shared" si="6"/>
        <v>1783222.9408567662</v>
      </c>
      <c r="F23" s="164">
        <v>0</v>
      </c>
      <c r="G23" s="164">
        <f t="shared" si="1"/>
        <v>1783222.9408567662</v>
      </c>
      <c r="H23" s="162"/>
      <c r="I23" s="162">
        <f t="shared" si="7"/>
        <v>0</v>
      </c>
      <c r="J23" s="162"/>
      <c r="K23" s="162">
        <f t="shared" si="8"/>
        <v>-14265783.52685413</v>
      </c>
      <c r="L23" s="162">
        <f t="shared" si="9"/>
        <v>14265783.52685413</v>
      </c>
      <c r="M23" s="162"/>
      <c r="N23" s="162">
        <f t="shared" si="2"/>
        <v>0</v>
      </c>
      <c r="O23" s="162">
        <f t="shared" si="3"/>
        <v>-14265783.52685413</v>
      </c>
      <c r="P23" s="163"/>
      <c r="Q23" s="162">
        <f t="shared" si="4"/>
        <v>-14265783.52685413</v>
      </c>
      <c r="R23" s="162"/>
      <c r="S23" s="162">
        <f t="shared" si="0"/>
        <v>2995814.540639367</v>
      </c>
      <c r="T23" s="162"/>
      <c r="U23" s="161">
        <f t="shared" si="10"/>
        <v>-374476.81757992087</v>
      </c>
    </row>
    <row r="24" spans="1:21" x14ac:dyDescent="0.2">
      <c r="A24" s="165">
        <v>43373</v>
      </c>
      <c r="B24" s="162"/>
      <c r="C24" s="164">
        <f t="shared" si="5"/>
        <v>0</v>
      </c>
      <c r="D24" s="162"/>
      <c r="E24" s="164">
        <f t="shared" si="6"/>
        <v>1783222.9408567662</v>
      </c>
      <c r="F24" s="164">
        <v>0</v>
      </c>
      <c r="G24" s="164">
        <f t="shared" si="1"/>
        <v>1783222.9408567662</v>
      </c>
      <c r="H24" s="162"/>
      <c r="I24" s="162">
        <f t="shared" si="7"/>
        <v>0</v>
      </c>
      <c r="J24" s="162"/>
      <c r="K24" s="162">
        <f t="shared" si="8"/>
        <v>-16049006.467710895</v>
      </c>
      <c r="L24" s="162">
        <f t="shared" si="9"/>
        <v>16049006.467710895</v>
      </c>
      <c r="M24" s="162"/>
      <c r="N24" s="162">
        <f t="shared" si="2"/>
        <v>0</v>
      </c>
      <c r="O24" s="162">
        <f t="shared" si="3"/>
        <v>-16049006.467710895</v>
      </c>
      <c r="P24" s="163"/>
      <c r="Q24" s="162">
        <f t="shared" si="4"/>
        <v>-16049006.467710895</v>
      </c>
      <c r="R24" s="162"/>
      <c r="S24" s="162">
        <f t="shared" si="0"/>
        <v>3370291.3582192878</v>
      </c>
      <c r="T24" s="162"/>
      <c r="U24" s="161">
        <f t="shared" si="10"/>
        <v>-374476.81757992087</v>
      </c>
    </row>
    <row r="25" spans="1:21" x14ac:dyDescent="0.2">
      <c r="A25" s="169">
        <v>43404</v>
      </c>
      <c r="B25" s="162"/>
      <c r="C25" s="164">
        <f t="shared" si="5"/>
        <v>0</v>
      </c>
      <c r="D25" s="162"/>
      <c r="E25" s="164">
        <f t="shared" si="6"/>
        <v>1783222.9408567662</v>
      </c>
      <c r="F25" s="164">
        <v>0</v>
      </c>
      <c r="G25" s="164">
        <f t="shared" si="1"/>
        <v>1783222.9408567662</v>
      </c>
      <c r="H25" s="162"/>
      <c r="I25" s="162">
        <f t="shared" si="7"/>
        <v>0</v>
      </c>
      <c r="J25" s="162"/>
      <c r="K25" s="162">
        <f t="shared" si="8"/>
        <v>-17832229.408567663</v>
      </c>
      <c r="L25" s="162">
        <f t="shared" si="9"/>
        <v>17832229.408567663</v>
      </c>
      <c r="M25" s="162"/>
      <c r="N25" s="162">
        <f t="shared" si="2"/>
        <v>0</v>
      </c>
      <c r="O25" s="162">
        <f t="shared" si="3"/>
        <v>-17832229.408567663</v>
      </c>
      <c r="P25" s="163"/>
      <c r="Q25" s="162">
        <f t="shared" si="4"/>
        <v>-17832229.408567663</v>
      </c>
      <c r="R25" s="162"/>
      <c r="S25" s="162">
        <f t="shared" si="0"/>
        <v>3744768.1757992092</v>
      </c>
      <c r="T25" s="162"/>
      <c r="U25" s="161">
        <f t="shared" si="10"/>
        <v>-374476.81757992133</v>
      </c>
    </row>
    <row r="26" spans="1:21" x14ac:dyDescent="0.2">
      <c r="A26" s="165">
        <v>43434</v>
      </c>
      <c r="B26" s="162"/>
      <c r="C26" s="164">
        <f t="shared" si="5"/>
        <v>0</v>
      </c>
      <c r="D26" s="162"/>
      <c r="E26" s="164">
        <f t="shared" si="6"/>
        <v>1783222.9408567662</v>
      </c>
      <c r="F26" s="164">
        <v>0</v>
      </c>
      <c r="G26" s="164">
        <f t="shared" si="1"/>
        <v>1783222.9408567662</v>
      </c>
      <c r="H26" s="162"/>
      <c r="I26" s="162">
        <f t="shared" si="7"/>
        <v>0</v>
      </c>
      <c r="J26" s="162"/>
      <c r="K26" s="162">
        <f t="shared" si="8"/>
        <v>-19615452.349424429</v>
      </c>
      <c r="L26" s="162">
        <f t="shared" si="9"/>
        <v>19615452.349424429</v>
      </c>
      <c r="M26" s="162"/>
      <c r="N26" s="162">
        <f t="shared" si="2"/>
        <v>0</v>
      </c>
      <c r="O26" s="162">
        <f t="shared" si="3"/>
        <v>-19615452.349424429</v>
      </c>
      <c r="P26" s="163"/>
      <c r="Q26" s="162">
        <f t="shared" si="4"/>
        <v>-19615452.349424429</v>
      </c>
      <c r="R26" s="162"/>
      <c r="S26" s="162">
        <f t="shared" si="0"/>
        <v>4119244.99337913</v>
      </c>
      <c r="T26" s="162"/>
      <c r="U26" s="161">
        <f t="shared" si="10"/>
        <v>-374476.81757992087</v>
      </c>
    </row>
    <row r="27" spans="1:21" x14ac:dyDescent="0.2">
      <c r="A27" s="169">
        <v>43465</v>
      </c>
      <c r="B27" s="162"/>
      <c r="C27" s="164">
        <f t="shared" si="5"/>
        <v>0</v>
      </c>
      <c r="D27" s="162"/>
      <c r="E27" s="164">
        <f t="shared" si="6"/>
        <v>1783222.9408567662</v>
      </c>
      <c r="F27" s="164">
        <v>0</v>
      </c>
      <c r="G27" s="164">
        <f t="shared" si="1"/>
        <v>1783222.9408567662</v>
      </c>
      <c r="H27" s="162"/>
      <c r="I27" s="162">
        <f t="shared" si="7"/>
        <v>0</v>
      </c>
      <c r="J27" s="162"/>
      <c r="K27" s="162">
        <f t="shared" si="8"/>
        <v>-21398675.290281195</v>
      </c>
      <c r="L27" s="162">
        <f t="shared" si="9"/>
        <v>21398675.290281195</v>
      </c>
      <c r="M27" s="162"/>
      <c r="N27" s="162">
        <f t="shared" si="2"/>
        <v>0</v>
      </c>
      <c r="O27" s="162">
        <f t="shared" si="3"/>
        <v>-21398675.290281195</v>
      </c>
      <c r="P27" s="163"/>
      <c r="Q27" s="162">
        <f t="shared" si="4"/>
        <v>-21398675.290281195</v>
      </c>
      <c r="R27" s="162"/>
      <c r="S27" s="162">
        <f t="shared" si="0"/>
        <v>4493721.8109590504</v>
      </c>
      <c r="T27" s="162"/>
      <c r="U27" s="161">
        <f t="shared" si="10"/>
        <v>-374476.8175799204</v>
      </c>
    </row>
    <row r="28" spans="1:21" x14ac:dyDescent="0.2">
      <c r="A28" s="165"/>
      <c r="B28" s="162"/>
      <c r="C28" s="162"/>
      <c r="D28" s="162"/>
      <c r="E28" s="164"/>
      <c r="F28" s="164"/>
      <c r="G28" s="164"/>
      <c r="H28" s="162"/>
      <c r="I28" s="162"/>
      <c r="J28" s="162"/>
      <c r="K28" s="162"/>
      <c r="L28" s="162"/>
      <c r="M28" s="162"/>
      <c r="N28" s="162"/>
      <c r="O28" s="162"/>
      <c r="P28" s="163"/>
      <c r="Q28" s="162"/>
      <c r="R28" s="162"/>
      <c r="S28" s="162"/>
      <c r="T28" s="162"/>
      <c r="U28" s="161"/>
    </row>
    <row r="29" spans="1:21" ht="13.5" thickBot="1" x14ac:dyDescent="0.25">
      <c r="A29" s="165"/>
      <c r="B29" s="162"/>
      <c r="C29" s="162"/>
      <c r="D29" s="162"/>
      <c r="E29" s="164"/>
      <c r="F29" s="164"/>
      <c r="G29" s="164"/>
      <c r="H29" s="162"/>
      <c r="I29" s="162"/>
      <c r="J29" s="162"/>
      <c r="K29" s="162"/>
      <c r="L29" s="162"/>
      <c r="M29" s="162"/>
      <c r="N29" s="162"/>
      <c r="O29" s="162"/>
      <c r="P29" s="163"/>
      <c r="Q29" s="162"/>
      <c r="R29" s="162"/>
      <c r="S29" s="168">
        <f>S27</f>
        <v>4493721.8109590504</v>
      </c>
      <c r="T29" s="162"/>
      <c r="U29" s="161"/>
    </row>
    <row r="30" spans="1:21" ht="13.5" thickTop="1" x14ac:dyDescent="0.2">
      <c r="A30" s="165"/>
      <c r="B30" s="162"/>
      <c r="C30" s="162"/>
      <c r="D30" s="162"/>
      <c r="E30" s="164"/>
      <c r="F30" s="164"/>
      <c r="G30" s="164"/>
      <c r="H30" s="162"/>
      <c r="I30" s="162"/>
      <c r="J30" s="162"/>
      <c r="K30" s="162"/>
      <c r="L30" s="162"/>
      <c r="M30" s="162"/>
      <c r="N30" s="162"/>
      <c r="O30" s="162"/>
      <c r="P30" s="163"/>
      <c r="Q30" s="162"/>
      <c r="R30" s="162"/>
      <c r="S30" s="167" t="s">
        <v>1323</v>
      </c>
      <c r="T30" s="162"/>
      <c r="U30" s="161"/>
    </row>
    <row r="31" spans="1:21" x14ac:dyDescent="0.2">
      <c r="A31" s="166"/>
      <c r="B31" s="162"/>
      <c r="C31" s="162"/>
      <c r="D31" s="162"/>
      <c r="E31" s="164"/>
      <c r="F31" s="164"/>
      <c r="G31" s="164"/>
      <c r="H31" s="162"/>
      <c r="I31" s="162"/>
      <c r="J31" s="162"/>
      <c r="K31" s="162"/>
      <c r="L31" s="162"/>
      <c r="M31" s="162"/>
      <c r="N31" s="162"/>
      <c r="O31" s="162"/>
      <c r="P31" s="163"/>
      <c r="Q31" s="162"/>
      <c r="R31" s="162"/>
      <c r="S31" s="162"/>
      <c r="T31" s="162"/>
      <c r="U31" s="161"/>
    </row>
    <row r="32" spans="1:21" x14ac:dyDescent="0.2">
      <c r="A32" s="166"/>
      <c r="B32" s="162"/>
      <c r="C32" s="162"/>
      <c r="D32" s="162"/>
      <c r="E32" s="164"/>
      <c r="F32" s="164"/>
      <c r="G32" s="164"/>
      <c r="H32" s="162"/>
      <c r="I32" s="162"/>
      <c r="J32" s="162"/>
      <c r="K32" s="162"/>
      <c r="L32" s="162"/>
      <c r="M32" s="162"/>
      <c r="N32" s="162"/>
      <c r="O32" s="162"/>
      <c r="P32" s="163"/>
      <c r="Q32" s="162"/>
      <c r="R32" s="162"/>
      <c r="S32" s="162"/>
      <c r="T32" s="162"/>
      <c r="U32" s="161"/>
    </row>
    <row r="33" spans="1:21" x14ac:dyDescent="0.2">
      <c r="A33" s="166"/>
      <c r="B33" s="162"/>
      <c r="C33" s="162"/>
      <c r="D33" s="162"/>
      <c r="E33" s="164"/>
      <c r="F33" s="164"/>
      <c r="G33" s="164"/>
      <c r="H33" s="162"/>
      <c r="I33" s="162"/>
      <c r="J33" s="162"/>
      <c r="K33" s="162"/>
      <c r="L33" s="162"/>
      <c r="M33" s="162"/>
      <c r="N33" s="162"/>
      <c r="O33" s="162"/>
      <c r="P33" s="163"/>
      <c r="Q33" s="162"/>
      <c r="R33" s="162"/>
      <c r="S33" s="162"/>
      <c r="T33" s="162"/>
      <c r="U33" s="161"/>
    </row>
    <row r="34" spans="1:21" x14ac:dyDescent="0.2">
      <c r="A34" s="165"/>
      <c r="B34" s="162"/>
      <c r="C34" s="162"/>
      <c r="D34" s="162"/>
      <c r="E34" s="164"/>
      <c r="F34" s="164"/>
      <c r="G34" s="164"/>
      <c r="H34" s="162"/>
      <c r="I34" s="162"/>
      <c r="J34" s="162"/>
      <c r="K34" s="162"/>
      <c r="L34" s="162"/>
      <c r="M34" s="162"/>
      <c r="N34" s="162"/>
      <c r="O34" s="162"/>
      <c r="P34" s="163"/>
      <c r="Q34" s="162"/>
      <c r="R34" s="162"/>
      <c r="S34" s="162"/>
      <c r="T34" s="162"/>
      <c r="U34" s="161"/>
    </row>
    <row r="35" spans="1:21" x14ac:dyDescent="0.2">
      <c r="A35" s="165"/>
      <c r="B35" s="162"/>
      <c r="C35" s="162"/>
      <c r="D35" s="162"/>
      <c r="E35" s="164"/>
      <c r="F35" s="164"/>
      <c r="G35" s="164"/>
      <c r="H35" s="162"/>
      <c r="I35" s="162"/>
      <c r="J35" s="162"/>
      <c r="K35" s="162"/>
      <c r="L35" s="162"/>
      <c r="M35" s="162"/>
      <c r="N35" s="162"/>
      <c r="O35" s="162"/>
      <c r="P35" s="163"/>
      <c r="Q35" s="162"/>
      <c r="R35" s="162"/>
      <c r="S35" s="162"/>
      <c r="T35" s="162"/>
      <c r="U35" s="161"/>
    </row>
    <row r="36" spans="1:21" x14ac:dyDescent="0.2">
      <c r="A36" s="165"/>
      <c r="B36" s="162"/>
      <c r="C36" s="162"/>
      <c r="D36" s="162"/>
      <c r="E36" s="164"/>
      <c r="F36" s="164"/>
      <c r="G36" s="164"/>
      <c r="H36" s="162"/>
      <c r="I36" s="162"/>
      <c r="J36" s="162"/>
      <c r="K36" s="162"/>
      <c r="L36" s="162"/>
      <c r="M36" s="162"/>
      <c r="N36" s="162"/>
      <c r="O36" s="162"/>
      <c r="P36" s="163"/>
      <c r="Q36" s="162"/>
      <c r="R36" s="162"/>
      <c r="S36" s="162"/>
      <c r="T36" s="162"/>
      <c r="U36" s="161"/>
    </row>
    <row r="37" spans="1:21" x14ac:dyDescent="0.2">
      <c r="A37" s="165"/>
      <c r="B37" s="162"/>
      <c r="C37" s="162"/>
      <c r="D37" s="162"/>
      <c r="E37" s="164"/>
      <c r="F37" s="164"/>
      <c r="G37" s="164"/>
      <c r="H37" s="162"/>
      <c r="I37" s="162"/>
      <c r="J37" s="162"/>
      <c r="K37" s="162"/>
      <c r="L37" s="162"/>
      <c r="M37" s="162"/>
      <c r="N37" s="162"/>
      <c r="O37" s="162"/>
      <c r="P37" s="163"/>
      <c r="Q37" s="162"/>
      <c r="R37" s="162"/>
      <c r="S37" s="162"/>
      <c r="T37" s="162"/>
      <c r="U37" s="161"/>
    </row>
    <row r="38" spans="1:21" x14ac:dyDescent="0.2">
      <c r="A38" s="165"/>
      <c r="B38" s="162"/>
      <c r="C38" s="162"/>
      <c r="D38" s="162"/>
      <c r="E38" s="164"/>
      <c r="F38" s="164"/>
      <c r="G38" s="164"/>
      <c r="H38" s="162"/>
      <c r="I38" s="162"/>
      <c r="J38" s="162"/>
      <c r="K38" s="162"/>
      <c r="L38" s="162"/>
      <c r="M38" s="162"/>
      <c r="N38" s="162"/>
      <c r="O38" s="162"/>
      <c r="P38" s="163"/>
      <c r="Q38" s="162"/>
      <c r="R38" s="162"/>
      <c r="S38" s="162"/>
      <c r="T38" s="162"/>
      <c r="U38" s="161"/>
    </row>
    <row r="39" spans="1:21" x14ac:dyDescent="0.2">
      <c r="A39" s="165"/>
      <c r="B39" s="162"/>
      <c r="C39" s="162"/>
      <c r="D39" s="162"/>
      <c r="E39" s="164"/>
      <c r="F39" s="164"/>
      <c r="G39" s="164"/>
      <c r="H39" s="162"/>
      <c r="I39" s="162"/>
      <c r="J39" s="162"/>
      <c r="K39" s="162"/>
      <c r="L39" s="162"/>
      <c r="M39" s="162"/>
      <c r="N39" s="162"/>
      <c r="O39" s="162"/>
      <c r="P39" s="163"/>
      <c r="Q39" s="162"/>
      <c r="R39" s="162"/>
      <c r="S39" s="162"/>
      <c r="T39" s="162"/>
      <c r="U39" s="161"/>
    </row>
    <row r="40" spans="1:21" x14ac:dyDescent="0.2">
      <c r="A40" s="165"/>
      <c r="B40" s="162"/>
      <c r="C40" s="162"/>
      <c r="D40" s="162"/>
      <c r="E40" s="162"/>
      <c r="F40" s="162"/>
      <c r="G40" s="164"/>
      <c r="H40" s="162"/>
      <c r="I40" s="162"/>
      <c r="J40" s="162"/>
      <c r="K40" s="162"/>
      <c r="L40" s="162"/>
      <c r="M40" s="162"/>
      <c r="N40" s="162"/>
      <c r="O40" s="162"/>
      <c r="P40" s="163"/>
      <c r="Q40" s="162"/>
      <c r="R40" s="162"/>
      <c r="S40" s="162"/>
      <c r="T40" s="162"/>
      <c r="U40" s="161"/>
    </row>
    <row r="41" spans="1:21" x14ac:dyDescent="0.2">
      <c r="A41" s="165"/>
      <c r="B41" s="162"/>
      <c r="C41" s="162"/>
      <c r="D41" s="162"/>
      <c r="E41" s="162"/>
      <c r="F41" s="162"/>
      <c r="G41" s="164"/>
      <c r="H41" s="162"/>
      <c r="I41" s="162"/>
      <c r="J41" s="162"/>
      <c r="K41" s="162"/>
      <c r="L41" s="162"/>
      <c r="M41" s="162"/>
      <c r="N41" s="162"/>
      <c r="O41" s="162"/>
      <c r="P41" s="163"/>
      <c r="Q41" s="162"/>
      <c r="R41" s="162"/>
      <c r="S41" s="162"/>
      <c r="T41" s="162"/>
      <c r="U41" s="161"/>
    </row>
    <row r="42" spans="1:21" x14ac:dyDescent="0.2">
      <c r="A42" s="165"/>
      <c r="B42" s="162"/>
      <c r="C42" s="162"/>
      <c r="D42" s="162"/>
      <c r="E42" s="162"/>
      <c r="F42" s="162"/>
      <c r="G42" s="164"/>
      <c r="H42" s="162"/>
      <c r="I42" s="162"/>
      <c r="J42" s="162"/>
      <c r="K42" s="162"/>
      <c r="L42" s="162"/>
      <c r="M42" s="162"/>
      <c r="N42" s="162"/>
      <c r="O42" s="162"/>
      <c r="P42" s="163"/>
      <c r="Q42" s="162"/>
      <c r="R42" s="162"/>
      <c r="S42" s="162"/>
      <c r="T42" s="162"/>
      <c r="U42" s="161"/>
    </row>
    <row r="43" spans="1:21" x14ac:dyDescent="0.2">
      <c r="A43" s="166"/>
      <c r="B43" s="162"/>
      <c r="C43" s="162"/>
      <c r="D43" s="162"/>
      <c r="E43" s="162"/>
      <c r="F43" s="162"/>
      <c r="G43" s="164"/>
      <c r="H43" s="162"/>
      <c r="I43" s="162"/>
      <c r="J43" s="162"/>
      <c r="K43" s="162"/>
      <c r="L43" s="162"/>
      <c r="M43" s="162"/>
      <c r="N43" s="162"/>
      <c r="O43" s="162"/>
      <c r="P43" s="163"/>
      <c r="Q43" s="162"/>
      <c r="R43" s="162"/>
      <c r="S43" s="162"/>
      <c r="T43" s="162"/>
      <c r="U43" s="161"/>
    </row>
    <row r="44" spans="1:21" x14ac:dyDescent="0.2">
      <c r="A44" s="166"/>
      <c r="B44" s="162"/>
      <c r="C44" s="162"/>
      <c r="D44" s="162"/>
      <c r="E44" s="162"/>
      <c r="F44" s="162"/>
      <c r="G44" s="164"/>
      <c r="H44" s="162"/>
      <c r="I44" s="162"/>
      <c r="J44" s="162"/>
      <c r="K44" s="162"/>
      <c r="L44" s="162"/>
      <c r="M44" s="162"/>
      <c r="N44" s="162"/>
      <c r="O44" s="162"/>
      <c r="P44" s="163"/>
      <c r="Q44" s="162"/>
      <c r="R44" s="162"/>
      <c r="S44" s="162"/>
      <c r="T44" s="162"/>
      <c r="U44" s="161"/>
    </row>
    <row r="45" spans="1:21" x14ac:dyDescent="0.2">
      <c r="A45" s="166"/>
      <c r="B45" s="162"/>
      <c r="C45" s="162"/>
      <c r="D45" s="162"/>
      <c r="E45" s="162"/>
      <c r="F45" s="162"/>
      <c r="G45" s="164"/>
      <c r="H45" s="162"/>
      <c r="I45" s="162"/>
      <c r="J45" s="162"/>
      <c r="K45" s="162"/>
      <c r="L45" s="162"/>
      <c r="M45" s="162"/>
      <c r="N45" s="162"/>
      <c r="O45" s="162"/>
      <c r="P45" s="163"/>
      <c r="Q45" s="162"/>
      <c r="R45" s="162"/>
      <c r="S45" s="162"/>
      <c r="T45" s="162"/>
      <c r="U45" s="161"/>
    </row>
    <row r="46" spans="1:21" x14ac:dyDescent="0.2">
      <c r="A46" s="165"/>
      <c r="B46" s="162"/>
      <c r="C46" s="162"/>
      <c r="D46" s="162"/>
      <c r="E46" s="162"/>
      <c r="F46" s="162"/>
      <c r="G46" s="164"/>
      <c r="H46" s="162"/>
      <c r="I46" s="162"/>
      <c r="J46" s="162"/>
      <c r="K46" s="162"/>
      <c r="L46" s="162"/>
      <c r="M46" s="162"/>
      <c r="N46" s="162"/>
      <c r="O46" s="162"/>
      <c r="P46" s="163"/>
      <c r="Q46" s="162"/>
      <c r="R46" s="162"/>
      <c r="S46" s="162"/>
      <c r="T46" s="162"/>
      <c r="U46" s="161"/>
    </row>
    <row r="47" spans="1:21" x14ac:dyDescent="0.2">
      <c r="A47" s="165"/>
      <c r="B47" s="162"/>
      <c r="C47" s="162"/>
      <c r="D47" s="162"/>
      <c r="E47" s="162"/>
      <c r="F47" s="162"/>
      <c r="G47" s="164"/>
      <c r="H47" s="162"/>
      <c r="I47" s="162"/>
      <c r="J47" s="162"/>
      <c r="K47" s="162"/>
      <c r="L47" s="162"/>
      <c r="M47" s="162"/>
      <c r="N47" s="162"/>
      <c r="O47" s="162"/>
      <c r="P47" s="163"/>
      <c r="Q47" s="162"/>
      <c r="R47" s="162"/>
      <c r="S47" s="162"/>
      <c r="T47" s="162"/>
      <c r="U47" s="161"/>
    </row>
    <row r="48" spans="1:21" x14ac:dyDescent="0.2">
      <c r="A48" s="165"/>
      <c r="B48" s="162"/>
      <c r="C48" s="162"/>
      <c r="D48" s="162"/>
      <c r="E48" s="162"/>
      <c r="F48" s="162"/>
      <c r="G48" s="164"/>
      <c r="H48" s="162"/>
      <c r="I48" s="162"/>
      <c r="J48" s="162"/>
      <c r="K48" s="162"/>
      <c r="L48" s="162"/>
      <c r="M48" s="162"/>
      <c r="N48" s="162"/>
      <c r="O48" s="162"/>
      <c r="P48" s="163"/>
      <c r="Q48" s="162"/>
      <c r="R48" s="162"/>
      <c r="S48" s="162"/>
      <c r="T48" s="162"/>
      <c r="U48" s="161"/>
    </row>
    <row r="49" spans="1:21" x14ac:dyDescent="0.2">
      <c r="A49" s="165"/>
      <c r="B49" s="162"/>
      <c r="C49" s="162"/>
      <c r="D49" s="162"/>
      <c r="E49" s="162"/>
      <c r="F49" s="162"/>
      <c r="G49" s="164"/>
      <c r="H49" s="162"/>
      <c r="I49" s="162"/>
      <c r="J49" s="162"/>
      <c r="K49" s="162"/>
      <c r="L49" s="162"/>
      <c r="M49" s="162"/>
      <c r="N49" s="162"/>
      <c r="O49" s="162"/>
      <c r="P49" s="163"/>
      <c r="Q49" s="162"/>
      <c r="R49" s="162"/>
      <c r="S49" s="162"/>
      <c r="T49" s="162"/>
      <c r="U49" s="161"/>
    </row>
    <row r="50" spans="1:21" x14ac:dyDescent="0.2">
      <c r="A50" s="165"/>
      <c r="B50" s="162"/>
      <c r="C50" s="162"/>
      <c r="D50" s="162"/>
      <c r="E50" s="162"/>
      <c r="F50" s="162"/>
      <c r="G50" s="164"/>
      <c r="H50" s="162"/>
      <c r="I50" s="162"/>
      <c r="J50" s="162"/>
      <c r="K50" s="162"/>
      <c r="L50" s="162"/>
      <c r="M50" s="162"/>
      <c r="N50" s="162"/>
      <c r="O50" s="162"/>
      <c r="P50" s="163"/>
      <c r="Q50" s="162"/>
      <c r="R50" s="162"/>
      <c r="S50" s="162"/>
      <c r="T50" s="162"/>
      <c r="U50" s="161"/>
    </row>
    <row r="51" spans="1:21" x14ac:dyDescent="0.2">
      <c r="A51" s="165"/>
      <c r="B51" s="162"/>
      <c r="C51" s="162"/>
      <c r="D51" s="162"/>
      <c r="E51" s="162"/>
      <c r="F51" s="162"/>
      <c r="G51" s="164"/>
      <c r="H51" s="162"/>
      <c r="I51" s="162"/>
      <c r="J51" s="162"/>
      <c r="K51" s="162"/>
      <c r="L51" s="162"/>
      <c r="M51" s="162"/>
      <c r="N51" s="162"/>
      <c r="O51" s="162"/>
      <c r="P51" s="163"/>
      <c r="Q51" s="162"/>
      <c r="R51" s="162"/>
      <c r="S51" s="162"/>
      <c r="T51" s="162"/>
      <c r="U51" s="161"/>
    </row>
    <row r="52" spans="1:21" x14ac:dyDescent="0.2">
      <c r="A52" s="165"/>
      <c r="B52" s="162"/>
      <c r="C52" s="162"/>
      <c r="D52" s="162"/>
      <c r="E52" s="162"/>
      <c r="F52" s="162"/>
      <c r="G52" s="164"/>
      <c r="H52" s="162"/>
      <c r="I52" s="162"/>
      <c r="J52" s="162"/>
      <c r="K52" s="162"/>
      <c r="L52" s="162"/>
      <c r="M52" s="162"/>
      <c r="N52" s="162"/>
      <c r="O52" s="162"/>
      <c r="P52" s="163"/>
      <c r="Q52" s="162"/>
      <c r="R52" s="162"/>
      <c r="S52" s="162"/>
      <c r="T52" s="162"/>
      <c r="U52" s="161"/>
    </row>
    <row r="53" spans="1:21" x14ac:dyDescent="0.2">
      <c r="A53" s="165"/>
      <c r="B53" s="162"/>
      <c r="C53" s="162"/>
      <c r="D53" s="162"/>
      <c r="E53" s="162"/>
      <c r="F53" s="162"/>
      <c r="G53" s="164"/>
      <c r="H53" s="162"/>
      <c r="I53" s="162"/>
      <c r="J53" s="162"/>
      <c r="K53" s="162"/>
      <c r="L53" s="162"/>
      <c r="M53" s="162"/>
      <c r="N53" s="162"/>
      <c r="O53" s="162"/>
      <c r="P53" s="163"/>
      <c r="Q53" s="162"/>
      <c r="R53" s="162"/>
      <c r="S53" s="162"/>
      <c r="T53" s="162"/>
      <c r="U53" s="161"/>
    </row>
    <row r="54" spans="1:21" x14ac:dyDescent="0.2">
      <c r="A54" s="165"/>
      <c r="B54" s="162"/>
      <c r="C54" s="162"/>
      <c r="D54" s="162"/>
      <c r="E54" s="162"/>
      <c r="F54" s="162"/>
      <c r="G54" s="164"/>
      <c r="H54" s="162"/>
      <c r="I54" s="162"/>
      <c r="J54" s="162"/>
      <c r="K54" s="162"/>
      <c r="L54" s="162"/>
      <c r="M54" s="162"/>
      <c r="N54" s="162"/>
      <c r="O54" s="162"/>
      <c r="P54" s="163"/>
      <c r="Q54" s="162"/>
      <c r="R54" s="162"/>
      <c r="S54" s="162"/>
      <c r="T54" s="162"/>
      <c r="U54" s="161"/>
    </row>
    <row r="55" spans="1:21" x14ac:dyDescent="0.2">
      <c r="A55" s="165"/>
      <c r="B55" s="162"/>
      <c r="C55" s="162"/>
      <c r="D55" s="162"/>
      <c r="E55" s="162"/>
      <c r="F55" s="162"/>
      <c r="G55" s="164"/>
      <c r="H55" s="162"/>
      <c r="I55" s="162"/>
      <c r="J55" s="162"/>
      <c r="K55" s="162"/>
      <c r="L55" s="162"/>
      <c r="M55" s="162"/>
      <c r="N55" s="162"/>
      <c r="O55" s="162"/>
      <c r="P55" s="163"/>
      <c r="Q55" s="162"/>
      <c r="R55" s="162"/>
      <c r="S55" s="162"/>
      <c r="T55" s="162"/>
      <c r="U55" s="161"/>
    </row>
    <row r="56" spans="1:21" x14ac:dyDescent="0.2">
      <c r="A56" s="165"/>
      <c r="B56" s="162"/>
      <c r="C56" s="162"/>
      <c r="D56" s="162"/>
      <c r="E56" s="162"/>
      <c r="F56" s="162"/>
      <c r="G56" s="164"/>
      <c r="H56" s="162"/>
      <c r="I56" s="162"/>
      <c r="J56" s="162"/>
      <c r="K56" s="162"/>
      <c r="L56" s="162"/>
      <c r="M56" s="162"/>
      <c r="N56" s="162"/>
      <c r="O56" s="162"/>
      <c r="P56" s="163"/>
      <c r="Q56" s="162"/>
      <c r="R56" s="162"/>
      <c r="S56" s="162"/>
      <c r="T56" s="162"/>
      <c r="U56" s="161"/>
    </row>
    <row r="57" spans="1:21" x14ac:dyDescent="0.2">
      <c r="A57" s="165"/>
      <c r="B57" s="162"/>
      <c r="C57" s="162"/>
      <c r="D57" s="162"/>
      <c r="E57" s="162"/>
      <c r="F57" s="162"/>
      <c r="G57" s="164"/>
      <c r="H57" s="162"/>
      <c r="I57" s="162"/>
      <c r="J57" s="162"/>
      <c r="K57" s="162"/>
      <c r="L57" s="162"/>
      <c r="M57" s="162"/>
      <c r="N57" s="162"/>
      <c r="O57" s="162"/>
      <c r="P57" s="163"/>
      <c r="Q57" s="162"/>
      <c r="R57" s="162"/>
      <c r="S57" s="162"/>
      <c r="T57" s="162"/>
      <c r="U57" s="161"/>
    </row>
    <row r="58" spans="1:21" x14ac:dyDescent="0.2">
      <c r="A58" s="165"/>
      <c r="B58" s="162"/>
      <c r="C58" s="162"/>
      <c r="D58" s="162"/>
      <c r="E58" s="162"/>
      <c r="F58" s="162"/>
      <c r="G58" s="164"/>
      <c r="H58" s="162"/>
      <c r="I58" s="162"/>
      <c r="J58" s="162"/>
      <c r="K58" s="162"/>
      <c r="L58" s="162"/>
      <c r="M58" s="162"/>
      <c r="N58" s="162"/>
      <c r="O58" s="162"/>
      <c r="P58" s="163"/>
      <c r="Q58" s="162"/>
      <c r="R58" s="162"/>
      <c r="S58" s="162"/>
      <c r="T58" s="162"/>
      <c r="U58" s="161"/>
    </row>
  </sheetData>
  <pageMargins left="0.7" right="0.7" top="0.75" bottom="0.75" header="0.3" footer="0.3"/>
  <pageSetup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topLeftCell="C1" zoomScaleNormal="100" workbookViewId="0">
      <selection activeCell="I13" sqref="I13"/>
    </sheetView>
  </sheetViews>
  <sheetFormatPr defaultColWidth="8.85546875" defaultRowHeight="12.75" x14ac:dyDescent="0.2"/>
  <cols>
    <col min="1" max="1" width="21.5703125" style="160" customWidth="1"/>
    <col min="2" max="2" width="0.85546875" style="160" customWidth="1"/>
    <col min="3" max="3" width="15.5703125" style="160" customWidth="1"/>
    <col min="4" max="4" width="0.85546875" style="160" customWidth="1"/>
    <col min="5" max="5" width="15.5703125" style="160" customWidth="1"/>
    <col min="6" max="6" width="15.42578125" style="160" customWidth="1"/>
    <col min="7" max="7" width="17.140625" style="160" customWidth="1"/>
    <col min="8" max="8" width="0.85546875" style="160" customWidth="1"/>
    <col min="9" max="9" width="10.42578125" style="160" customWidth="1"/>
    <col min="10" max="10" width="0.85546875" style="160" customWidth="1"/>
    <col min="11" max="11" width="15.42578125" style="160" customWidth="1"/>
    <col min="12" max="12" width="15" style="160" customWidth="1"/>
    <col min="13" max="13" width="0.85546875" style="160" customWidth="1"/>
    <col min="14" max="14" width="11.5703125" style="160" customWidth="1"/>
    <col min="15" max="15" width="12.42578125" style="160" customWidth="1"/>
    <col min="16" max="16" width="0.85546875" style="160" customWidth="1"/>
    <col min="17" max="17" width="14.42578125" style="160" customWidth="1"/>
    <col min="18" max="18" width="0.85546875" style="160" customWidth="1"/>
    <col min="19" max="19" width="15.5703125" style="160" customWidth="1"/>
    <col min="20" max="20" width="0.85546875" style="160" customWidth="1"/>
    <col min="21" max="21" width="14.42578125" style="160" customWidth="1"/>
    <col min="22" max="16384" width="8.85546875" style="160"/>
  </cols>
  <sheetData>
    <row r="1" spans="1:25" s="210" customFormat="1" x14ac:dyDescent="0.2">
      <c r="A1" s="221" t="s">
        <v>1322</v>
      </c>
      <c r="B1" s="223"/>
      <c r="C1" s="223"/>
      <c r="D1" s="223"/>
      <c r="E1" s="223"/>
      <c r="F1" s="223"/>
      <c r="G1" s="223"/>
      <c r="H1" s="223"/>
      <c r="I1" s="223"/>
      <c r="J1" s="223"/>
      <c r="K1" s="223"/>
      <c r="L1" s="223"/>
      <c r="M1" s="223"/>
      <c r="N1" s="223"/>
      <c r="O1" s="223"/>
      <c r="P1" s="223"/>
      <c r="Q1" s="226"/>
      <c r="R1" s="223"/>
      <c r="S1" s="219"/>
      <c r="T1" s="223"/>
      <c r="U1" s="226"/>
      <c r="V1" s="223"/>
      <c r="W1" s="211"/>
      <c r="X1" s="223"/>
      <c r="Y1" s="226"/>
    </row>
    <row r="2" spans="1:25" s="210" customFormat="1" x14ac:dyDescent="0.2">
      <c r="A2" s="225"/>
      <c r="B2" s="223"/>
      <c r="E2" s="223"/>
      <c r="F2" s="223"/>
      <c r="G2" s="223"/>
      <c r="H2" s="223"/>
      <c r="I2" s="224"/>
      <c r="M2" s="222"/>
      <c r="N2" s="223"/>
      <c r="O2" s="211"/>
      <c r="Q2" s="215"/>
      <c r="S2" s="219"/>
      <c r="T2" s="222"/>
      <c r="U2" s="216"/>
      <c r="X2" s="211"/>
      <c r="Y2" s="211"/>
    </row>
    <row r="3" spans="1:25" s="210" customFormat="1" x14ac:dyDescent="0.2">
      <c r="A3" s="221"/>
      <c r="B3" s="211"/>
      <c r="C3" s="211"/>
      <c r="D3" s="211"/>
      <c r="E3" s="211"/>
      <c r="F3" s="211"/>
      <c r="G3" s="211"/>
      <c r="H3" s="211"/>
      <c r="M3" s="218"/>
      <c r="N3" s="220"/>
      <c r="O3" s="220"/>
      <c r="Q3" s="215"/>
      <c r="S3" s="219"/>
      <c r="T3" s="218"/>
      <c r="U3" s="213"/>
      <c r="X3" s="211"/>
      <c r="Y3" s="211"/>
    </row>
    <row r="4" spans="1:25" s="210" customFormat="1" ht="5.0999999999999996" customHeight="1" x14ac:dyDescent="0.2">
      <c r="A4" s="160"/>
      <c r="B4" s="160"/>
      <c r="C4" s="160"/>
      <c r="D4" s="160"/>
      <c r="E4" s="160"/>
      <c r="F4" s="160"/>
      <c r="G4" s="160"/>
      <c r="H4" s="160"/>
      <c r="I4" s="160"/>
      <c r="J4" s="160"/>
      <c r="K4" s="160"/>
      <c r="L4" s="160"/>
      <c r="M4" s="160"/>
      <c r="N4" s="160"/>
      <c r="O4" s="160"/>
      <c r="U4" s="211"/>
      <c r="X4" s="211"/>
      <c r="Y4" s="211"/>
    </row>
    <row r="5" spans="1:25" s="210" customFormat="1" x14ac:dyDescent="0.2">
      <c r="A5" s="193"/>
      <c r="B5" s="192"/>
      <c r="C5" s="192"/>
      <c r="D5" s="192"/>
      <c r="E5" s="192"/>
      <c r="F5" s="192"/>
      <c r="G5" s="192"/>
      <c r="I5" s="217"/>
      <c r="J5" s="215"/>
      <c r="L5" s="214"/>
      <c r="N5" s="216"/>
      <c r="Q5" s="211"/>
      <c r="R5" s="211"/>
    </row>
    <row r="6" spans="1:25" s="210" customFormat="1" x14ac:dyDescent="0.2">
      <c r="A6" s="193"/>
      <c r="B6" s="212"/>
      <c r="C6" s="212"/>
      <c r="D6" s="212"/>
      <c r="E6" s="212"/>
      <c r="F6" s="212"/>
      <c r="G6" s="212"/>
      <c r="J6" s="215"/>
      <c r="L6" s="214"/>
      <c r="N6" s="213"/>
      <c r="Q6" s="211"/>
      <c r="R6" s="211"/>
    </row>
    <row r="7" spans="1:25" s="210" customFormat="1" ht="5.0999999999999996" customHeight="1" x14ac:dyDescent="0.2">
      <c r="A7" s="193"/>
      <c r="B7" s="212"/>
      <c r="C7" s="212"/>
      <c r="D7" s="212"/>
      <c r="E7" s="212"/>
      <c r="F7" s="212"/>
      <c r="G7" s="212"/>
      <c r="H7" s="212"/>
      <c r="I7" s="212"/>
      <c r="J7" s="212"/>
      <c r="K7" s="212"/>
      <c r="L7" s="212"/>
      <c r="M7" s="212"/>
      <c r="N7" s="212"/>
      <c r="U7" s="211"/>
      <c r="X7" s="211"/>
      <c r="Y7" s="211"/>
    </row>
    <row r="8" spans="1:25" ht="5.0999999999999996" customHeight="1" thickBot="1" x14ac:dyDescent="0.25"/>
    <row r="9" spans="1:25" x14ac:dyDescent="0.2">
      <c r="A9" s="209" t="s">
        <v>1321</v>
      </c>
      <c r="B9" s="207"/>
      <c r="C9" s="206" t="s">
        <v>622</v>
      </c>
      <c r="D9" s="208"/>
      <c r="E9" s="205"/>
      <c r="F9" s="205"/>
      <c r="G9" s="205"/>
      <c r="H9" s="207"/>
      <c r="I9" s="206" t="s">
        <v>1320</v>
      </c>
      <c r="J9" s="208"/>
      <c r="K9" s="205"/>
      <c r="L9" s="205"/>
      <c r="M9" s="207"/>
      <c r="N9" s="206" t="s">
        <v>1319</v>
      </c>
      <c r="O9" s="205"/>
      <c r="P9" s="204"/>
      <c r="Q9" s="202" t="s">
        <v>1318</v>
      </c>
      <c r="R9" s="203"/>
      <c r="S9" s="202" t="s">
        <v>1317</v>
      </c>
      <c r="T9" s="203"/>
      <c r="U9" s="202" t="s">
        <v>1316</v>
      </c>
    </row>
    <row r="10" spans="1:25" x14ac:dyDescent="0.2">
      <c r="A10" s="195"/>
      <c r="B10" s="199"/>
      <c r="C10" s="198"/>
      <c r="D10" s="200"/>
      <c r="E10" s="197"/>
      <c r="F10" s="201" t="s">
        <v>1315</v>
      </c>
      <c r="G10" s="190"/>
      <c r="H10" s="199"/>
      <c r="I10" s="198"/>
      <c r="J10" s="200"/>
      <c r="K10" s="197"/>
      <c r="L10" s="197" t="s">
        <v>1314</v>
      </c>
      <c r="M10" s="199"/>
      <c r="N10" s="198"/>
      <c r="O10" s="197"/>
      <c r="P10" s="189"/>
      <c r="Q10" s="188"/>
      <c r="R10" s="196"/>
      <c r="S10" s="188"/>
      <c r="T10" s="196"/>
      <c r="U10" s="184" t="s">
        <v>1313</v>
      </c>
    </row>
    <row r="11" spans="1:25" x14ac:dyDescent="0.2">
      <c r="A11" s="194"/>
      <c r="B11" s="192"/>
      <c r="C11" s="191" t="s">
        <v>1310</v>
      </c>
      <c r="D11" s="192"/>
      <c r="E11" s="190" t="s">
        <v>1309</v>
      </c>
      <c r="F11" s="190" t="s">
        <v>1312</v>
      </c>
      <c r="G11" s="190"/>
      <c r="H11" s="193"/>
      <c r="I11" s="191" t="s">
        <v>1310</v>
      </c>
      <c r="J11" s="192"/>
      <c r="K11" s="190" t="s">
        <v>1309</v>
      </c>
      <c r="L11" s="190" t="s">
        <v>1311</v>
      </c>
      <c r="M11" s="192"/>
      <c r="N11" s="191" t="s">
        <v>1310</v>
      </c>
      <c r="O11" s="190" t="s">
        <v>1309</v>
      </c>
      <c r="P11" s="189"/>
      <c r="Q11" s="188" t="s">
        <v>1308</v>
      </c>
      <c r="R11" s="187"/>
      <c r="S11" s="186">
        <v>0.21</v>
      </c>
      <c r="T11" s="185"/>
      <c r="U11" s="195" t="s">
        <v>1307</v>
      </c>
    </row>
    <row r="12" spans="1:25" x14ac:dyDescent="0.2">
      <c r="A12" s="194"/>
      <c r="B12" s="192"/>
      <c r="C12" s="191"/>
      <c r="D12" s="192"/>
      <c r="E12" s="190"/>
      <c r="F12" s="190"/>
      <c r="G12" s="190" t="s">
        <v>1306</v>
      </c>
      <c r="H12" s="193"/>
      <c r="I12" s="191"/>
      <c r="J12" s="192"/>
      <c r="K12" s="190"/>
      <c r="L12" s="190" t="s">
        <v>1305</v>
      </c>
      <c r="M12" s="192"/>
      <c r="N12" s="191"/>
      <c r="O12" s="190"/>
      <c r="P12" s="189"/>
      <c r="Q12" s="188"/>
      <c r="R12" s="187"/>
      <c r="S12" s="186"/>
      <c r="T12" s="185"/>
      <c r="U12" s="184" t="s">
        <v>1304</v>
      </c>
    </row>
    <row r="13" spans="1:25" ht="40.35" customHeight="1" thickBot="1" x14ac:dyDescent="0.25">
      <c r="A13" s="183"/>
      <c r="B13" s="179"/>
      <c r="C13" s="182" t="s">
        <v>1303</v>
      </c>
      <c r="D13" s="179"/>
      <c r="E13" s="181" t="s">
        <v>1302</v>
      </c>
      <c r="F13" s="181" t="s">
        <v>1302</v>
      </c>
      <c r="G13" s="180"/>
      <c r="H13" s="179"/>
      <c r="I13" s="178"/>
      <c r="J13" s="179"/>
      <c r="K13" s="177"/>
      <c r="L13" s="177"/>
      <c r="M13" s="179"/>
      <c r="N13" s="178"/>
      <c r="O13" s="177"/>
      <c r="P13" s="176"/>
      <c r="Q13" s="175"/>
      <c r="R13" s="174"/>
      <c r="S13" s="173"/>
      <c r="T13" s="172"/>
      <c r="U13" s="171"/>
    </row>
    <row r="14" spans="1:25" ht="6.75" customHeight="1" thickTop="1" x14ac:dyDescent="0.2"/>
    <row r="15" spans="1:25" x14ac:dyDescent="0.2">
      <c r="A15" s="169">
        <v>43100</v>
      </c>
      <c r="B15" s="164"/>
      <c r="C15" s="164">
        <v>0</v>
      </c>
      <c r="D15" s="164"/>
      <c r="E15" s="164">
        <v>0</v>
      </c>
      <c r="F15" s="164">
        <v>0</v>
      </c>
      <c r="G15" s="164"/>
      <c r="H15" s="164"/>
      <c r="I15" s="164">
        <v>0</v>
      </c>
      <c r="J15" s="164"/>
      <c r="K15" s="164">
        <v>0</v>
      </c>
      <c r="L15" s="164">
        <v>0</v>
      </c>
      <c r="M15" s="164"/>
      <c r="N15" s="164">
        <v>0</v>
      </c>
      <c r="O15" s="164">
        <v>0</v>
      </c>
      <c r="P15" s="170"/>
      <c r="Q15" s="164">
        <v>0</v>
      </c>
      <c r="R15" s="164"/>
      <c r="S15" s="164">
        <f t="shared" ref="S15:S27" si="0">-Q15*$S$11</f>
        <v>0</v>
      </c>
      <c r="T15" s="164"/>
      <c r="U15" s="164">
        <v>0</v>
      </c>
    </row>
    <row r="16" spans="1:25" x14ac:dyDescent="0.2">
      <c r="A16" s="165">
        <v>43131</v>
      </c>
      <c r="B16" s="164"/>
      <c r="C16" s="164">
        <v>0</v>
      </c>
      <c r="D16" s="164"/>
      <c r="E16" s="164">
        <f>'Lead Gas'!F23/12</f>
        <v>1027247.6378445603</v>
      </c>
      <c r="F16" s="164">
        <v>0</v>
      </c>
      <c r="G16" s="164">
        <f t="shared" ref="G16:G27" si="1">E16-F16</f>
        <v>1027247.6378445603</v>
      </c>
      <c r="H16" s="164"/>
      <c r="I16" s="162">
        <f>-C16</f>
        <v>0</v>
      </c>
      <c r="J16" s="164"/>
      <c r="K16" s="162">
        <f>-E16</f>
        <v>-1027247.6378445603</v>
      </c>
      <c r="L16" s="162">
        <f>+G16</f>
        <v>1027247.6378445603</v>
      </c>
      <c r="M16" s="164"/>
      <c r="N16" s="162">
        <f t="shared" ref="N16:N27" si="2">I16</f>
        <v>0</v>
      </c>
      <c r="O16" s="162">
        <f t="shared" ref="O16:O27" si="3">K16</f>
        <v>-1027247.6378445603</v>
      </c>
      <c r="P16" s="170"/>
      <c r="Q16" s="162">
        <f t="shared" ref="Q16:Q27" si="4">O16-N16</f>
        <v>-1027247.6378445603</v>
      </c>
      <c r="R16" s="164"/>
      <c r="S16" s="162">
        <f t="shared" si="0"/>
        <v>215722.00394735765</v>
      </c>
      <c r="T16" s="164"/>
      <c r="U16" s="161">
        <f>-S16</f>
        <v>-215722.00394735765</v>
      </c>
    </row>
    <row r="17" spans="1:21" x14ac:dyDescent="0.2">
      <c r="A17" s="169">
        <v>43159</v>
      </c>
      <c r="B17" s="164"/>
      <c r="C17" s="164">
        <f t="shared" ref="C17:C27" si="5">C16</f>
        <v>0</v>
      </c>
      <c r="D17" s="164">
        <v>0</v>
      </c>
      <c r="E17" s="164">
        <f t="shared" ref="E17:E27" si="6">E16</f>
        <v>1027247.6378445603</v>
      </c>
      <c r="F17" s="164">
        <v>0</v>
      </c>
      <c r="G17" s="164">
        <f t="shared" si="1"/>
        <v>1027247.6378445603</v>
      </c>
      <c r="H17" s="164"/>
      <c r="I17" s="162">
        <f t="shared" ref="I17:I27" si="7">I16-C17</f>
        <v>0</v>
      </c>
      <c r="J17" s="164"/>
      <c r="K17" s="162">
        <f t="shared" ref="K17:K27" si="8">K16-E17</f>
        <v>-2054495.2756891206</v>
      </c>
      <c r="L17" s="162">
        <f t="shared" ref="L17:L27" si="9">L16+G17</f>
        <v>2054495.2756891206</v>
      </c>
      <c r="M17" s="164"/>
      <c r="N17" s="162">
        <f t="shared" si="2"/>
        <v>0</v>
      </c>
      <c r="O17" s="162">
        <f t="shared" si="3"/>
        <v>-2054495.2756891206</v>
      </c>
      <c r="P17" s="170"/>
      <c r="Q17" s="162">
        <f t="shared" si="4"/>
        <v>-2054495.2756891206</v>
      </c>
      <c r="R17" s="164"/>
      <c r="S17" s="162">
        <f t="shared" si="0"/>
        <v>431444.00789471529</v>
      </c>
      <c r="T17" s="164"/>
      <c r="U17" s="161">
        <f t="shared" ref="U17:U27" si="10">-S17+S16</f>
        <v>-215722.00394735765</v>
      </c>
    </row>
    <row r="18" spans="1:21" x14ac:dyDescent="0.2">
      <c r="A18" s="165">
        <v>43190</v>
      </c>
      <c r="B18" s="162"/>
      <c r="C18" s="164">
        <f t="shared" si="5"/>
        <v>0</v>
      </c>
      <c r="D18" s="162"/>
      <c r="E18" s="164">
        <f t="shared" si="6"/>
        <v>1027247.6378445603</v>
      </c>
      <c r="F18" s="164">
        <v>0</v>
      </c>
      <c r="G18" s="164">
        <f t="shared" si="1"/>
        <v>1027247.6378445603</v>
      </c>
      <c r="H18" s="162"/>
      <c r="I18" s="162">
        <f t="shared" si="7"/>
        <v>0</v>
      </c>
      <c r="J18" s="162"/>
      <c r="K18" s="162">
        <f t="shared" si="8"/>
        <v>-3081742.9135336811</v>
      </c>
      <c r="L18" s="162">
        <f t="shared" si="9"/>
        <v>3081742.9135336811</v>
      </c>
      <c r="M18" s="162"/>
      <c r="N18" s="162">
        <f t="shared" si="2"/>
        <v>0</v>
      </c>
      <c r="O18" s="162">
        <f t="shared" si="3"/>
        <v>-3081742.9135336811</v>
      </c>
      <c r="P18" s="163"/>
      <c r="Q18" s="162">
        <f t="shared" si="4"/>
        <v>-3081742.9135336811</v>
      </c>
      <c r="R18" s="162"/>
      <c r="S18" s="162">
        <f t="shared" si="0"/>
        <v>647166.01184207306</v>
      </c>
      <c r="T18" s="162"/>
      <c r="U18" s="161">
        <f t="shared" si="10"/>
        <v>-215722.00394735776</v>
      </c>
    </row>
    <row r="19" spans="1:21" x14ac:dyDescent="0.2">
      <c r="A19" s="169">
        <v>43220</v>
      </c>
      <c r="B19" s="162"/>
      <c r="C19" s="164">
        <f t="shared" si="5"/>
        <v>0</v>
      </c>
      <c r="D19" s="162"/>
      <c r="E19" s="164">
        <f t="shared" si="6"/>
        <v>1027247.6378445603</v>
      </c>
      <c r="F19" s="164">
        <v>0</v>
      </c>
      <c r="G19" s="164">
        <f t="shared" si="1"/>
        <v>1027247.6378445603</v>
      </c>
      <c r="H19" s="162"/>
      <c r="I19" s="162">
        <f t="shared" si="7"/>
        <v>0</v>
      </c>
      <c r="J19" s="162"/>
      <c r="K19" s="162">
        <f t="shared" si="8"/>
        <v>-4108990.5513782413</v>
      </c>
      <c r="L19" s="162">
        <f t="shared" si="9"/>
        <v>4108990.5513782413</v>
      </c>
      <c r="M19" s="162"/>
      <c r="N19" s="162">
        <f t="shared" si="2"/>
        <v>0</v>
      </c>
      <c r="O19" s="162">
        <f t="shared" si="3"/>
        <v>-4108990.5513782413</v>
      </c>
      <c r="P19" s="163"/>
      <c r="Q19" s="162">
        <f t="shared" si="4"/>
        <v>-4108990.5513782413</v>
      </c>
      <c r="R19" s="162"/>
      <c r="S19" s="162">
        <f t="shared" si="0"/>
        <v>862888.01578943059</v>
      </c>
      <c r="T19" s="162"/>
      <c r="U19" s="161">
        <f t="shared" si="10"/>
        <v>-215722.00394735753</v>
      </c>
    </row>
    <row r="20" spans="1:21" x14ac:dyDescent="0.2">
      <c r="A20" s="165">
        <v>43251</v>
      </c>
      <c r="B20" s="162"/>
      <c r="C20" s="164">
        <f t="shared" si="5"/>
        <v>0</v>
      </c>
      <c r="D20" s="162"/>
      <c r="E20" s="164">
        <f t="shared" si="6"/>
        <v>1027247.6378445603</v>
      </c>
      <c r="F20" s="164">
        <v>0</v>
      </c>
      <c r="G20" s="164">
        <f t="shared" si="1"/>
        <v>1027247.6378445603</v>
      </c>
      <c r="H20" s="162"/>
      <c r="I20" s="162">
        <f t="shared" si="7"/>
        <v>0</v>
      </c>
      <c r="J20" s="162"/>
      <c r="K20" s="162">
        <f t="shared" si="8"/>
        <v>-5136238.1892228015</v>
      </c>
      <c r="L20" s="162">
        <f t="shared" si="9"/>
        <v>5136238.1892228015</v>
      </c>
      <c r="M20" s="162"/>
      <c r="N20" s="162">
        <f t="shared" si="2"/>
        <v>0</v>
      </c>
      <c r="O20" s="162">
        <f t="shared" si="3"/>
        <v>-5136238.1892228015</v>
      </c>
      <c r="P20" s="163"/>
      <c r="Q20" s="162">
        <f t="shared" si="4"/>
        <v>-5136238.1892228015</v>
      </c>
      <c r="R20" s="162"/>
      <c r="S20" s="162">
        <f t="shared" si="0"/>
        <v>1078610.0197367882</v>
      </c>
      <c r="T20" s="162"/>
      <c r="U20" s="161">
        <f t="shared" si="10"/>
        <v>-215722.00394735765</v>
      </c>
    </row>
    <row r="21" spans="1:21" x14ac:dyDescent="0.2">
      <c r="A21" s="169">
        <v>43281</v>
      </c>
      <c r="B21" s="162"/>
      <c r="C21" s="164">
        <f t="shared" si="5"/>
        <v>0</v>
      </c>
      <c r="D21" s="162"/>
      <c r="E21" s="164">
        <f t="shared" si="6"/>
        <v>1027247.6378445603</v>
      </c>
      <c r="F21" s="164">
        <v>0</v>
      </c>
      <c r="G21" s="164">
        <f t="shared" si="1"/>
        <v>1027247.6378445603</v>
      </c>
      <c r="H21" s="162"/>
      <c r="I21" s="162">
        <f t="shared" si="7"/>
        <v>0</v>
      </c>
      <c r="J21" s="162"/>
      <c r="K21" s="162">
        <f t="shared" si="8"/>
        <v>-6163485.8270673621</v>
      </c>
      <c r="L21" s="162">
        <f t="shared" si="9"/>
        <v>6163485.8270673621</v>
      </c>
      <c r="M21" s="162"/>
      <c r="N21" s="162">
        <f t="shared" si="2"/>
        <v>0</v>
      </c>
      <c r="O21" s="162">
        <f t="shared" si="3"/>
        <v>-6163485.8270673621</v>
      </c>
      <c r="P21" s="163"/>
      <c r="Q21" s="162">
        <f t="shared" si="4"/>
        <v>-6163485.8270673621</v>
      </c>
      <c r="R21" s="162"/>
      <c r="S21" s="162">
        <f t="shared" si="0"/>
        <v>1294332.0236841461</v>
      </c>
      <c r="T21" s="162"/>
      <c r="U21" s="161">
        <f t="shared" si="10"/>
        <v>-215722.00394735788</v>
      </c>
    </row>
    <row r="22" spans="1:21" x14ac:dyDescent="0.2">
      <c r="A22" s="165">
        <v>43312</v>
      </c>
      <c r="B22" s="162"/>
      <c r="C22" s="164">
        <f t="shared" si="5"/>
        <v>0</v>
      </c>
      <c r="D22" s="162"/>
      <c r="E22" s="164">
        <f t="shared" si="6"/>
        <v>1027247.6378445603</v>
      </c>
      <c r="F22" s="164">
        <v>0</v>
      </c>
      <c r="G22" s="164">
        <f t="shared" si="1"/>
        <v>1027247.6378445603</v>
      </c>
      <c r="H22" s="162"/>
      <c r="I22" s="162">
        <f t="shared" si="7"/>
        <v>0</v>
      </c>
      <c r="J22" s="162"/>
      <c r="K22" s="162">
        <f t="shared" si="8"/>
        <v>-7190733.4649119228</v>
      </c>
      <c r="L22" s="162">
        <f t="shared" si="9"/>
        <v>7190733.4649119228</v>
      </c>
      <c r="M22" s="162"/>
      <c r="N22" s="162">
        <f t="shared" si="2"/>
        <v>0</v>
      </c>
      <c r="O22" s="162">
        <f t="shared" si="3"/>
        <v>-7190733.4649119228</v>
      </c>
      <c r="P22" s="163"/>
      <c r="Q22" s="162">
        <f t="shared" si="4"/>
        <v>-7190733.4649119228</v>
      </c>
      <c r="R22" s="162"/>
      <c r="S22" s="162">
        <f t="shared" si="0"/>
        <v>1510054.0276315038</v>
      </c>
      <c r="T22" s="162"/>
      <c r="U22" s="161">
        <f t="shared" si="10"/>
        <v>-215722.00394735765</v>
      </c>
    </row>
    <row r="23" spans="1:21" x14ac:dyDescent="0.2">
      <c r="A23" s="169">
        <v>43343</v>
      </c>
      <c r="B23" s="162"/>
      <c r="C23" s="164">
        <f t="shared" si="5"/>
        <v>0</v>
      </c>
      <c r="D23" s="162"/>
      <c r="E23" s="164">
        <f t="shared" si="6"/>
        <v>1027247.6378445603</v>
      </c>
      <c r="F23" s="164">
        <v>0</v>
      </c>
      <c r="G23" s="164">
        <f t="shared" si="1"/>
        <v>1027247.6378445603</v>
      </c>
      <c r="H23" s="162"/>
      <c r="I23" s="162">
        <f t="shared" si="7"/>
        <v>0</v>
      </c>
      <c r="J23" s="162"/>
      <c r="K23" s="162">
        <f t="shared" si="8"/>
        <v>-8217981.1027564835</v>
      </c>
      <c r="L23" s="162">
        <f t="shared" si="9"/>
        <v>8217981.1027564835</v>
      </c>
      <c r="M23" s="162"/>
      <c r="N23" s="162">
        <f t="shared" si="2"/>
        <v>0</v>
      </c>
      <c r="O23" s="162">
        <f t="shared" si="3"/>
        <v>-8217981.1027564835</v>
      </c>
      <c r="P23" s="163"/>
      <c r="Q23" s="162">
        <f t="shared" si="4"/>
        <v>-8217981.1027564835</v>
      </c>
      <c r="R23" s="162"/>
      <c r="S23" s="162">
        <f t="shared" si="0"/>
        <v>1725776.0315788614</v>
      </c>
      <c r="T23" s="162"/>
      <c r="U23" s="161">
        <f t="shared" si="10"/>
        <v>-215722.00394735765</v>
      </c>
    </row>
    <row r="24" spans="1:21" x14ac:dyDescent="0.2">
      <c r="A24" s="165">
        <v>43373</v>
      </c>
      <c r="B24" s="162"/>
      <c r="C24" s="164">
        <f t="shared" si="5"/>
        <v>0</v>
      </c>
      <c r="D24" s="162"/>
      <c r="E24" s="164">
        <f t="shared" si="6"/>
        <v>1027247.6378445603</v>
      </c>
      <c r="F24" s="164">
        <v>0</v>
      </c>
      <c r="G24" s="164">
        <f t="shared" si="1"/>
        <v>1027247.6378445603</v>
      </c>
      <c r="H24" s="162"/>
      <c r="I24" s="162">
        <f t="shared" si="7"/>
        <v>0</v>
      </c>
      <c r="J24" s="162"/>
      <c r="K24" s="162">
        <f t="shared" si="8"/>
        <v>-9245228.7406010441</v>
      </c>
      <c r="L24" s="162">
        <f t="shared" si="9"/>
        <v>9245228.7406010441</v>
      </c>
      <c r="M24" s="162"/>
      <c r="N24" s="162">
        <f t="shared" si="2"/>
        <v>0</v>
      </c>
      <c r="O24" s="162">
        <f t="shared" si="3"/>
        <v>-9245228.7406010441</v>
      </c>
      <c r="P24" s="163"/>
      <c r="Q24" s="162">
        <f t="shared" si="4"/>
        <v>-9245228.7406010441</v>
      </c>
      <c r="R24" s="162"/>
      <c r="S24" s="162">
        <f t="shared" si="0"/>
        <v>1941498.0355262193</v>
      </c>
      <c r="T24" s="162"/>
      <c r="U24" s="161">
        <f t="shared" si="10"/>
        <v>-215722.00394735788</v>
      </c>
    </row>
    <row r="25" spans="1:21" x14ac:dyDescent="0.2">
      <c r="A25" s="169">
        <v>43404</v>
      </c>
      <c r="B25" s="162"/>
      <c r="C25" s="164">
        <f t="shared" si="5"/>
        <v>0</v>
      </c>
      <c r="D25" s="162"/>
      <c r="E25" s="164">
        <f t="shared" si="6"/>
        <v>1027247.6378445603</v>
      </c>
      <c r="F25" s="164">
        <v>0</v>
      </c>
      <c r="G25" s="164">
        <f t="shared" si="1"/>
        <v>1027247.6378445603</v>
      </c>
      <c r="H25" s="162"/>
      <c r="I25" s="162">
        <f t="shared" si="7"/>
        <v>0</v>
      </c>
      <c r="J25" s="162"/>
      <c r="K25" s="162">
        <f t="shared" si="8"/>
        <v>-10272476.378445605</v>
      </c>
      <c r="L25" s="162">
        <f t="shared" si="9"/>
        <v>10272476.378445605</v>
      </c>
      <c r="M25" s="162"/>
      <c r="N25" s="162">
        <f t="shared" si="2"/>
        <v>0</v>
      </c>
      <c r="O25" s="162">
        <f t="shared" si="3"/>
        <v>-10272476.378445605</v>
      </c>
      <c r="P25" s="163"/>
      <c r="Q25" s="162">
        <f t="shared" si="4"/>
        <v>-10272476.378445605</v>
      </c>
      <c r="R25" s="162"/>
      <c r="S25" s="162">
        <f t="shared" si="0"/>
        <v>2157220.0394735769</v>
      </c>
      <c r="T25" s="162"/>
      <c r="U25" s="161">
        <f t="shared" si="10"/>
        <v>-215722.00394735765</v>
      </c>
    </row>
    <row r="26" spans="1:21" x14ac:dyDescent="0.2">
      <c r="A26" s="165">
        <v>43434</v>
      </c>
      <c r="B26" s="162"/>
      <c r="C26" s="164">
        <f t="shared" si="5"/>
        <v>0</v>
      </c>
      <c r="D26" s="162"/>
      <c r="E26" s="164">
        <f t="shared" si="6"/>
        <v>1027247.6378445603</v>
      </c>
      <c r="F26" s="164">
        <v>0</v>
      </c>
      <c r="G26" s="164">
        <f t="shared" si="1"/>
        <v>1027247.6378445603</v>
      </c>
      <c r="H26" s="162"/>
      <c r="I26" s="162">
        <f t="shared" si="7"/>
        <v>0</v>
      </c>
      <c r="J26" s="162"/>
      <c r="K26" s="162">
        <f t="shared" si="8"/>
        <v>-11299724.016290165</v>
      </c>
      <c r="L26" s="162">
        <f t="shared" si="9"/>
        <v>11299724.016290165</v>
      </c>
      <c r="M26" s="162"/>
      <c r="N26" s="162">
        <f t="shared" si="2"/>
        <v>0</v>
      </c>
      <c r="O26" s="162">
        <f t="shared" si="3"/>
        <v>-11299724.016290165</v>
      </c>
      <c r="P26" s="163"/>
      <c r="Q26" s="162">
        <f t="shared" si="4"/>
        <v>-11299724.016290165</v>
      </c>
      <c r="R26" s="162"/>
      <c r="S26" s="162">
        <f t="shared" si="0"/>
        <v>2372942.0434209346</v>
      </c>
      <c r="T26" s="162"/>
      <c r="U26" s="161">
        <f t="shared" si="10"/>
        <v>-215722.00394735765</v>
      </c>
    </row>
    <row r="27" spans="1:21" x14ac:dyDescent="0.2">
      <c r="A27" s="169">
        <v>43465</v>
      </c>
      <c r="B27" s="162"/>
      <c r="C27" s="164">
        <f t="shared" si="5"/>
        <v>0</v>
      </c>
      <c r="D27" s="162"/>
      <c r="E27" s="164">
        <f t="shared" si="6"/>
        <v>1027247.6378445603</v>
      </c>
      <c r="F27" s="164">
        <v>0</v>
      </c>
      <c r="G27" s="164">
        <f t="shared" si="1"/>
        <v>1027247.6378445603</v>
      </c>
      <c r="H27" s="162"/>
      <c r="I27" s="162">
        <f t="shared" si="7"/>
        <v>0</v>
      </c>
      <c r="J27" s="162"/>
      <c r="K27" s="162">
        <f t="shared" si="8"/>
        <v>-12326971.654134726</v>
      </c>
      <c r="L27" s="162">
        <f t="shared" si="9"/>
        <v>12326971.654134726</v>
      </c>
      <c r="M27" s="162"/>
      <c r="N27" s="162">
        <f t="shared" si="2"/>
        <v>0</v>
      </c>
      <c r="O27" s="162">
        <f t="shared" si="3"/>
        <v>-12326971.654134726</v>
      </c>
      <c r="P27" s="163"/>
      <c r="Q27" s="162">
        <f t="shared" si="4"/>
        <v>-12326971.654134726</v>
      </c>
      <c r="R27" s="162"/>
      <c r="S27" s="162">
        <f t="shared" si="0"/>
        <v>2588664.0473682922</v>
      </c>
      <c r="T27" s="162"/>
      <c r="U27" s="161">
        <f t="shared" si="10"/>
        <v>-215722.00394735765</v>
      </c>
    </row>
    <row r="28" spans="1:21" x14ac:dyDescent="0.2">
      <c r="A28" s="165"/>
      <c r="B28" s="162"/>
      <c r="C28" s="162"/>
      <c r="D28" s="162"/>
      <c r="E28" s="164"/>
      <c r="F28" s="164"/>
      <c r="G28" s="164"/>
      <c r="H28" s="162"/>
      <c r="I28" s="162"/>
      <c r="J28" s="162"/>
      <c r="K28" s="162"/>
      <c r="L28" s="162"/>
      <c r="M28" s="162"/>
      <c r="N28" s="162"/>
      <c r="O28" s="162"/>
      <c r="P28" s="163"/>
      <c r="Q28" s="162"/>
      <c r="R28" s="162"/>
      <c r="S28" s="162"/>
      <c r="T28" s="162"/>
      <c r="U28" s="161"/>
    </row>
    <row r="29" spans="1:21" ht="13.5" thickBot="1" x14ac:dyDescent="0.25">
      <c r="A29" s="165"/>
      <c r="B29" s="162"/>
      <c r="C29" s="162"/>
      <c r="D29" s="162"/>
      <c r="E29" s="164"/>
      <c r="F29" s="164"/>
      <c r="G29" s="164"/>
      <c r="H29" s="162"/>
      <c r="I29" s="162"/>
      <c r="J29" s="162"/>
      <c r="K29" s="162"/>
      <c r="L29" s="162"/>
      <c r="M29" s="162"/>
      <c r="N29" s="162"/>
      <c r="O29" s="162"/>
      <c r="P29" s="163"/>
      <c r="Q29" s="162"/>
      <c r="R29" s="162"/>
      <c r="S29" s="168">
        <f>S27</f>
        <v>2588664.0473682922</v>
      </c>
      <c r="T29" s="162"/>
      <c r="U29" s="161"/>
    </row>
    <row r="30" spans="1:21" ht="13.5" thickTop="1" x14ac:dyDescent="0.2">
      <c r="A30" s="165"/>
      <c r="B30" s="162"/>
      <c r="C30" s="162"/>
      <c r="D30" s="162"/>
      <c r="E30" s="164"/>
      <c r="F30" s="164"/>
      <c r="G30" s="164"/>
      <c r="H30" s="162"/>
      <c r="I30" s="162"/>
      <c r="J30" s="162"/>
      <c r="K30" s="162"/>
      <c r="L30" s="162"/>
      <c r="M30" s="162"/>
      <c r="N30" s="162"/>
      <c r="O30" s="162"/>
      <c r="P30" s="163"/>
      <c r="Q30" s="162"/>
      <c r="R30" s="162"/>
      <c r="S30" s="167" t="s">
        <v>1323</v>
      </c>
      <c r="T30" s="162"/>
      <c r="U30" s="161"/>
    </row>
    <row r="31" spans="1:21" x14ac:dyDescent="0.2">
      <c r="A31" s="166"/>
      <c r="B31" s="162"/>
      <c r="C31" s="162"/>
      <c r="D31" s="162"/>
      <c r="E31" s="164"/>
      <c r="F31" s="164"/>
      <c r="G31" s="164"/>
      <c r="H31" s="162"/>
      <c r="I31" s="162"/>
      <c r="J31" s="162"/>
      <c r="K31" s="162"/>
      <c r="L31" s="162"/>
      <c r="M31" s="162"/>
      <c r="N31" s="162"/>
      <c r="O31" s="162"/>
      <c r="P31" s="163"/>
      <c r="Q31" s="162"/>
      <c r="R31" s="162"/>
      <c r="S31" s="162"/>
      <c r="T31" s="162"/>
      <c r="U31" s="161"/>
    </row>
    <row r="32" spans="1:21" x14ac:dyDescent="0.2">
      <c r="A32" s="166"/>
      <c r="B32" s="162"/>
      <c r="C32" s="162"/>
      <c r="D32" s="162"/>
      <c r="E32" s="164"/>
      <c r="F32" s="164"/>
      <c r="G32" s="164"/>
      <c r="H32" s="162"/>
      <c r="I32" s="162"/>
      <c r="J32" s="162"/>
      <c r="K32" s="162"/>
      <c r="L32" s="162"/>
      <c r="M32" s="162"/>
      <c r="N32" s="162"/>
      <c r="O32" s="162"/>
      <c r="P32" s="163"/>
      <c r="Q32" s="162"/>
      <c r="R32" s="162"/>
      <c r="S32" s="162"/>
      <c r="T32" s="162"/>
      <c r="U32" s="161"/>
    </row>
    <row r="33" spans="1:21" x14ac:dyDescent="0.2">
      <c r="A33" s="166"/>
      <c r="B33" s="162"/>
      <c r="C33" s="162"/>
      <c r="D33" s="162"/>
      <c r="E33" s="164"/>
      <c r="F33" s="164"/>
      <c r="G33" s="164"/>
      <c r="H33" s="162"/>
      <c r="I33" s="162"/>
      <c r="J33" s="162"/>
      <c r="K33" s="162"/>
      <c r="L33" s="162"/>
      <c r="M33" s="162"/>
      <c r="N33" s="162"/>
      <c r="O33" s="162"/>
      <c r="P33" s="163"/>
      <c r="Q33" s="162"/>
      <c r="R33" s="162"/>
      <c r="S33" s="162"/>
      <c r="T33" s="162"/>
      <c r="U33" s="161"/>
    </row>
    <row r="34" spans="1:21" x14ac:dyDescent="0.2">
      <c r="A34" s="165"/>
      <c r="B34" s="162"/>
      <c r="C34" s="162"/>
      <c r="D34" s="162"/>
      <c r="E34" s="164"/>
      <c r="F34" s="164"/>
      <c r="G34" s="164"/>
      <c r="H34" s="162"/>
      <c r="I34" s="162"/>
      <c r="J34" s="162"/>
      <c r="K34" s="162"/>
      <c r="L34" s="162"/>
      <c r="M34" s="162"/>
      <c r="N34" s="162"/>
      <c r="O34" s="162"/>
      <c r="P34" s="163"/>
      <c r="Q34" s="162"/>
      <c r="R34" s="162"/>
      <c r="S34" s="162"/>
      <c r="T34" s="162"/>
      <c r="U34" s="161"/>
    </row>
    <row r="35" spans="1:21" x14ac:dyDescent="0.2">
      <c r="A35" s="165"/>
      <c r="B35" s="162"/>
      <c r="C35" s="162"/>
      <c r="D35" s="162"/>
      <c r="E35" s="164"/>
      <c r="F35" s="164"/>
      <c r="G35" s="164"/>
      <c r="H35" s="162"/>
      <c r="I35" s="162"/>
      <c r="J35" s="162"/>
      <c r="K35" s="162"/>
      <c r="L35" s="162"/>
      <c r="M35" s="162"/>
      <c r="N35" s="162"/>
      <c r="O35" s="162"/>
      <c r="P35" s="163"/>
      <c r="Q35" s="162"/>
      <c r="R35" s="162"/>
      <c r="S35" s="162"/>
      <c r="T35" s="162"/>
      <c r="U35" s="161"/>
    </row>
    <row r="36" spans="1:21" x14ac:dyDescent="0.2">
      <c r="A36" s="165"/>
      <c r="B36" s="162"/>
      <c r="C36" s="162"/>
      <c r="D36" s="162"/>
      <c r="E36" s="164"/>
      <c r="F36" s="164"/>
      <c r="G36" s="164"/>
      <c r="H36" s="162"/>
      <c r="I36" s="162"/>
      <c r="J36" s="162"/>
      <c r="K36" s="162"/>
      <c r="L36" s="162"/>
      <c r="M36" s="162"/>
      <c r="N36" s="162"/>
      <c r="O36" s="162"/>
      <c r="P36" s="163"/>
      <c r="Q36" s="162"/>
      <c r="R36" s="162"/>
      <c r="S36" s="162"/>
      <c r="T36" s="162"/>
      <c r="U36" s="161"/>
    </row>
    <row r="37" spans="1:21" x14ac:dyDescent="0.2">
      <c r="A37" s="165"/>
      <c r="B37" s="162"/>
      <c r="C37" s="162"/>
      <c r="D37" s="162"/>
      <c r="E37" s="164"/>
      <c r="F37" s="164"/>
      <c r="G37" s="164"/>
      <c r="H37" s="162"/>
      <c r="I37" s="162"/>
      <c r="J37" s="162"/>
      <c r="K37" s="162"/>
      <c r="L37" s="162"/>
      <c r="M37" s="162"/>
      <c r="N37" s="162"/>
      <c r="O37" s="162"/>
      <c r="P37" s="163"/>
      <c r="Q37" s="162"/>
      <c r="R37" s="162"/>
      <c r="S37" s="162"/>
      <c r="T37" s="162"/>
      <c r="U37" s="161"/>
    </row>
    <row r="38" spans="1:21" x14ac:dyDescent="0.2">
      <c r="A38" s="165"/>
      <c r="B38" s="162"/>
      <c r="C38" s="162"/>
      <c r="D38" s="162"/>
      <c r="E38" s="164"/>
      <c r="F38" s="164"/>
      <c r="G38" s="164"/>
      <c r="H38" s="162"/>
      <c r="I38" s="162"/>
      <c r="J38" s="162"/>
      <c r="K38" s="162"/>
      <c r="L38" s="162"/>
      <c r="M38" s="162"/>
      <c r="N38" s="162"/>
      <c r="O38" s="162"/>
      <c r="P38" s="163"/>
      <c r="Q38" s="162"/>
      <c r="R38" s="162"/>
      <c r="S38" s="162"/>
      <c r="T38" s="162"/>
      <c r="U38" s="161"/>
    </row>
    <row r="39" spans="1:21" x14ac:dyDescent="0.2">
      <c r="A39" s="165"/>
      <c r="B39" s="162"/>
      <c r="C39" s="162"/>
      <c r="D39" s="162"/>
      <c r="E39" s="164"/>
      <c r="F39" s="164"/>
      <c r="G39" s="164"/>
      <c r="H39" s="162"/>
      <c r="I39" s="162"/>
      <c r="J39" s="162"/>
      <c r="K39" s="162"/>
      <c r="L39" s="162"/>
      <c r="M39" s="162"/>
      <c r="N39" s="162"/>
      <c r="O39" s="162"/>
      <c r="P39" s="163"/>
      <c r="Q39" s="162"/>
      <c r="R39" s="162"/>
      <c r="S39" s="162"/>
      <c r="T39" s="162"/>
      <c r="U39" s="161"/>
    </row>
    <row r="40" spans="1:21" x14ac:dyDescent="0.2">
      <c r="A40" s="165"/>
      <c r="B40" s="162"/>
      <c r="C40" s="162"/>
      <c r="D40" s="162"/>
      <c r="E40" s="162"/>
      <c r="F40" s="162"/>
      <c r="G40" s="164"/>
      <c r="H40" s="162"/>
      <c r="I40" s="162"/>
      <c r="J40" s="162"/>
      <c r="K40" s="162"/>
      <c r="L40" s="162"/>
      <c r="M40" s="162"/>
      <c r="N40" s="162"/>
      <c r="O40" s="162"/>
      <c r="P40" s="163"/>
      <c r="Q40" s="162"/>
      <c r="R40" s="162"/>
      <c r="S40" s="162"/>
      <c r="T40" s="162"/>
      <c r="U40" s="161"/>
    </row>
    <row r="41" spans="1:21" x14ac:dyDescent="0.2">
      <c r="A41" s="165"/>
      <c r="B41" s="162"/>
      <c r="C41" s="162"/>
      <c r="D41" s="162"/>
      <c r="E41" s="162"/>
      <c r="F41" s="162"/>
      <c r="G41" s="164"/>
      <c r="H41" s="162"/>
      <c r="I41" s="162"/>
      <c r="J41" s="162"/>
      <c r="K41" s="162"/>
      <c r="L41" s="162"/>
      <c r="M41" s="162"/>
      <c r="N41" s="162"/>
      <c r="O41" s="162"/>
      <c r="P41" s="163"/>
      <c r="Q41" s="162"/>
      <c r="R41" s="162"/>
      <c r="S41" s="162"/>
      <c r="T41" s="162"/>
      <c r="U41" s="161"/>
    </row>
    <row r="42" spans="1:21" x14ac:dyDescent="0.2">
      <c r="A42" s="165"/>
      <c r="B42" s="162"/>
      <c r="C42" s="162"/>
      <c r="D42" s="162"/>
      <c r="E42" s="162"/>
      <c r="F42" s="162"/>
      <c r="G42" s="164"/>
      <c r="H42" s="162"/>
      <c r="I42" s="162"/>
      <c r="J42" s="162"/>
      <c r="K42" s="162"/>
      <c r="L42" s="162"/>
      <c r="M42" s="162"/>
      <c r="N42" s="162"/>
      <c r="O42" s="162"/>
      <c r="P42" s="163"/>
      <c r="Q42" s="162"/>
      <c r="R42" s="162"/>
      <c r="S42" s="162"/>
      <c r="T42" s="162"/>
      <c r="U42" s="161"/>
    </row>
    <row r="43" spans="1:21" x14ac:dyDescent="0.2">
      <c r="A43" s="166"/>
      <c r="B43" s="162"/>
      <c r="C43" s="162"/>
      <c r="D43" s="162"/>
      <c r="E43" s="162"/>
      <c r="F43" s="162"/>
      <c r="G43" s="164"/>
      <c r="H43" s="162"/>
      <c r="I43" s="162"/>
      <c r="J43" s="162"/>
      <c r="K43" s="162"/>
      <c r="L43" s="162"/>
      <c r="M43" s="162"/>
      <c r="N43" s="162"/>
      <c r="O43" s="162"/>
      <c r="P43" s="163"/>
      <c r="Q43" s="162"/>
      <c r="R43" s="162"/>
      <c r="S43" s="162"/>
      <c r="T43" s="162"/>
      <c r="U43" s="161"/>
    </row>
    <row r="44" spans="1:21" x14ac:dyDescent="0.2">
      <c r="A44" s="166"/>
      <c r="B44" s="162"/>
      <c r="C44" s="162"/>
      <c r="D44" s="162"/>
      <c r="E44" s="162"/>
      <c r="F44" s="162"/>
      <c r="G44" s="164"/>
      <c r="H44" s="162"/>
      <c r="I44" s="162"/>
      <c r="J44" s="162"/>
      <c r="K44" s="162"/>
      <c r="L44" s="162"/>
      <c r="M44" s="162"/>
      <c r="N44" s="162"/>
      <c r="O44" s="162"/>
      <c r="P44" s="163"/>
      <c r="Q44" s="162"/>
      <c r="R44" s="162"/>
      <c r="S44" s="162"/>
      <c r="T44" s="162"/>
      <c r="U44" s="161"/>
    </row>
    <row r="45" spans="1:21" x14ac:dyDescent="0.2">
      <c r="A45" s="166"/>
      <c r="B45" s="162"/>
      <c r="C45" s="162"/>
      <c r="D45" s="162"/>
      <c r="E45" s="162"/>
      <c r="F45" s="162"/>
      <c r="G45" s="164"/>
      <c r="H45" s="162"/>
      <c r="I45" s="162"/>
      <c r="J45" s="162"/>
      <c r="K45" s="162"/>
      <c r="L45" s="162"/>
      <c r="M45" s="162"/>
      <c r="N45" s="162"/>
      <c r="O45" s="162"/>
      <c r="P45" s="163"/>
      <c r="Q45" s="162"/>
      <c r="R45" s="162"/>
      <c r="S45" s="162"/>
      <c r="T45" s="162"/>
      <c r="U45" s="161"/>
    </row>
    <row r="46" spans="1:21" x14ac:dyDescent="0.2">
      <c r="A46" s="165"/>
      <c r="B46" s="162"/>
      <c r="C46" s="162"/>
      <c r="D46" s="162"/>
      <c r="E46" s="162"/>
      <c r="F46" s="162"/>
      <c r="G46" s="164"/>
      <c r="H46" s="162"/>
      <c r="I46" s="162"/>
      <c r="J46" s="162"/>
      <c r="K46" s="162"/>
      <c r="L46" s="162"/>
      <c r="M46" s="162"/>
      <c r="N46" s="162"/>
      <c r="O46" s="162"/>
      <c r="P46" s="163"/>
      <c r="Q46" s="162"/>
      <c r="R46" s="162"/>
      <c r="S46" s="162"/>
      <c r="T46" s="162"/>
      <c r="U46" s="161"/>
    </row>
    <row r="47" spans="1:21" x14ac:dyDescent="0.2">
      <c r="A47" s="165"/>
      <c r="B47" s="162"/>
      <c r="C47" s="162"/>
      <c r="D47" s="162"/>
      <c r="E47" s="162"/>
      <c r="F47" s="162"/>
      <c r="G47" s="164"/>
      <c r="H47" s="162"/>
      <c r="I47" s="162"/>
      <c r="J47" s="162"/>
      <c r="K47" s="162"/>
      <c r="L47" s="162"/>
      <c r="M47" s="162"/>
      <c r="N47" s="162"/>
      <c r="O47" s="162"/>
      <c r="P47" s="163"/>
      <c r="Q47" s="162"/>
      <c r="R47" s="162"/>
      <c r="S47" s="162"/>
      <c r="T47" s="162"/>
      <c r="U47" s="161"/>
    </row>
    <row r="48" spans="1:21" x14ac:dyDescent="0.2">
      <c r="A48" s="165"/>
      <c r="B48" s="162"/>
      <c r="C48" s="162"/>
      <c r="D48" s="162"/>
      <c r="E48" s="162"/>
      <c r="F48" s="162"/>
      <c r="G48" s="164"/>
      <c r="H48" s="162"/>
      <c r="I48" s="162"/>
      <c r="J48" s="162"/>
      <c r="K48" s="162"/>
      <c r="L48" s="162"/>
      <c r="M48" s="162"/>
      <c r="N48" s="162"/>
      <c r="O48" s="162"/>
      <c r="P48" s="163"/>
      <c r="Q48" s="162"/>
      <c r="R48" s="162"/>
      <c r="S48" s="162"/>
      <c r="T48" s="162"/>
      <c r="U48" s="161"/>
    </row>
    <row r="49" spans="1:21" x14ac:dyDescent="0.2">
      <c r="A49" s="165"/>
      <c r="B49" s="162"/>
      <c r="C49" s="162"/>
      <c r="D49" s="162"/>
      <c r="E49" s="162"/>
      <c r="F49" s="162"/>
      <c r="G49" s="164"/>
      <c r="H49" s="162"/>
      <c r="I49" s="162"/>
      <c r="J49" s="162"/>
      <c r="K49" s="162"/>
      <c r="L49" s="162"/>
      <c r="M49" s="162"/>
      <c r="N49" s="162"/>
      <c r="O49" s="162"/>
      <c r="P49" s="163"/>
      <c r="Q49" s="162"/>
      <c r="R49" s="162"/>
      <c r="S49" s="162"/>
      <c r="T49" s="162"/>
      <c r="U49" s="161"/>
    </row>
    <row r="50" spans="1:21" x14ac:dyDescent="0.2">
      <c r="A50" s="165"/>
      <c r="B50" s="162"/>
      <c r="C50" s="162"/>
      <c r="D50" s="162"/>
      <c r="E50" s="162"/>
      <c r="F50" s="162"/>
      <c r="G50" s="164"/>
      <c r="H50" s="162"/>
      <c r="I50" s="162"/>
      <c r="J50" s="162"/>
      <c r="K50" s="162"/>
      <c r="L50" s="162"/>
      <c r="M50" s="162"/>
      <c r="N50" s="162"/>
      <c r="O50" s="162"/>
      <c r="P50" s="163"/>
      <c r="Q50" s="162"/>
      <c r="R50" s="162"/>
      <c r="S50" s="162"/>
      <c r="T50" s="162"/>
      <c r="U50" s="161"/>
    </row>
    <row r="51" spans="1:21" x14ac:dyDescent="0.2">
      <c r="A51" s="165"/>
      <c r="B51" s="162"/>
      <c r="C51" s="162"/>
      <c r="D51" s="162"/>
      <c r="E51" s="162"/>
      <c r="F51" s="162"/>
      <c r="G51" s="164"/>
      <c r="H51" s="162"/>
      <c r="I51" s="162"/>
      <c r="J51" s="162"/>
      <c r="K51" s="162"/>
      <c r="L51" s="162"/>
      <c r="M51" s="162"/>
      <c r="N51" s="162"/>
      <c r="O51" s="162"/>
      <c r="P51" s="163"/>
      <c r="Q51" s="162"/>
      <c r="R51" s="162"/>
      <c r="S51" s="162"/>
      <c r="T51" s="162"/>
      <c r="U51" s="161"/>
    </row>
    <row r="52" spans="1:21" x14ac:dyDescent="0.2">
      <c r="A52" s="165"/>
      <c r="B52" s="162"/>
      <c r="C52" s="162"/>
      <c r="D52" s="162"/>
      <c r="E52" s="162"/>
      <c r="F52" s="162"/>
      <c r="G52" s="164"/>
      <c r="H52" s="162"/>
      <c r="I52" s="162"/>
      <c r="J52" s="162"/>
      <c r="K52" s="162"/>
      <c r="L52" s="162"/>
      <c r="M52" s="162"/>
      <c r="N52" s="162"/>
      <c r="O52" s="162"/>
      <c r="P52" s="163"/>
      <c r="Q52" s="162"/>
      <c r="R52" s="162"/>
      <c r="S52" s="162"/>
      <c r="T52" s="162"/>
      <c r="U52" s="161"/>
    </row>
    <row r="53" spans="1:21" x14ac:dyDescent="0.2">
      <c r="A53" s="165"/>
      <c r="B53" s="162"/>
      <c r="C53" s="162"/>
      <c r="D53" s="162"/>
      <c r="E53" s="162"/>
      <c r="F53" s="162"/>
      <c r="G53" s="164"/>
      <c r="H53" s="162"/>
      <c r="I53" s="162"/>
      <c r="J53" s="162"/>
      <c r="K53" s="162"/>
      <c r="L53" s="162"/>
      <c r="M53" s="162"/>
      <c r="N53" s="162"/>
      <c r="O53" s="162"/>
      <c r="P53" s="163"/>
      <c r="Q53" s="162"/>
      <c r="R53" s="162"/>
      <c r="S53" s="162"/>
      <c r="T53" s="162"/>
      <c r="U53" s="161"/>
    </row>
    <row r="54" spans="1:21" x14ac:dyDescent="0.2">
      <c r="A54" s="165"/>
      <c r="B54" s="162"/>
      <c r="C54" s="162"/>
      <c r="D54" s="162"/>
      <c r="E54" s="162"/>
      <c r="F54" s="162"/>
      <c r="G54" s="164"/>
      <c r="H54" s="162"/>
      <c r="I54" s="162"/>
      <c r="J54" s="162"/>
      <c r="K54" s="162"/>
      <c r="L54" s="162"/>
      <c r="M54" s="162"/>
      <c r="N54" s="162"/>
      <c r="O54" s="162"/>
      <c r="P54" s="163"/>
      <c r="Q54" s="162"/>
      <c r="R54" s="162"/>
      <c r="S54" s="162"/>
      <c r="T54" s="162"/>
      <c r="U54" s="161"/>
    </row>
    <row r="55" spans="1:21" x14ac:dyDescent="0.2">
      <c r="A55" s="165"/>
      <c r="B55" s="162"/>
      <c r="C55" s="162"/>
      <c r="D55" s="162"/>
      <c r="E55" s="162"/>
      <c r="F55" s="162"/>
      <c r="G55" s="164"/>
      <c r="H55" s="162"/>
      <c r="I55" s="162"/>
      <c r="J55" s="162"/>
      <c r="K55" s="162"/>
      <c r="L55" s="162"/>
      <c r="M55" s="162"/>
      <c r="N55" s="162"/>
      <c r="O55" s="162"/>
      <c r="P55" s="163"/>
      <c r="Q55" s="162"/>
      <c r="R55" s="162"/>
      <c r="S55" s="162"/>
      <c r="T55" s="162"/>
      <c r="U55" s="161"/>
    </row>
    <row r="56" spans="1:21" x14ac:dyDescent="0.2">
      <c r="A56" s="165"/>
      <c r="B56" s="162"/>
      <c r="C56" s="162"/>
      <c r="D56" s="162"/>
      <c r="E56" s="162"/>
      <c r="F56" s="162"/>
      <c r="G56" s="164"/>
      <c r="H56" s="162"/>
      <c r="I56" s="162"/>
      <c r="J56" s="162"/>
      <c r="K56" s="162"/>
      <c r="L56" s="162"/>
      <c r="M56" s="162"/>
      <c r="N56" s="162"/>
      <c r="O56" s="162"/>
      <c r="P56" s="163"/>
      <c r="Q56" s="162"/>
      <c r="R56" s="162"/>
      <c r="S56" s="162"/>
      <c r="T56" s="162"/>
      <c r="U56" s="161"/>
    </row>
    <row r="57" spans="1:21" x14ac:dyDescent="0.2">
      <c r="A57" s="165"/>
      <c r="B57" s="162"/>
      <c r="C57" s="162"/>
      <c r="D57" s="162"/>
      <c r="E57" s="162"/>
      <c r="F57" s="162"/>
      <c r="G57" s="164"/>
      <c r="H57" s="162"/>
      <c r="I57" s="162"/>
      <c r="J57" s="162"/>
      <c r="K57" s="162"/>
      <c r="L57" s="162"/>
      <c r="M57" s="162"/>
      <c r="N57" s="162"/>
      <c r="O57" s="162"/>
      <c r="P57" s="163"/>
      <c r="Q57" s="162"/>
      <c r="R57" s="162"/>
      <c r="S57" s="162"/>
      <c r="T57" s="162"/>
      <c r="U57" s="161"/>
    </row>
    <row r="58" spans="1:21" x14ac:dyDescent="0.2">
      <c r="A58" s="165"/>
      <c r="B58" s="162"/>
      <c r="C58" s="162"/>
      <c r="D58" s="162"/>
      <c r="E58" s="162"/>
      <c r="F58" s="162"/>
      <c r="G58" s="164"/>
      <c r="H58" s="162"/>
      <c r="I58" s="162"/>
      <c r="J58" s="162"/>
      <c r="K58" s="162"/>
      <c r="L58" s="162"/>
      <c r="M58" s="162"/>
      <c r="N58" s="162"/>
      <c r="O58" s="162"/>
      <c r="P58" s="163"/>
      <c r="Q58" s="162"/>
      <c r="R58" s="162"/>
      <c r="S58" s="162"/>
      <c r="T58" s="162"/>
      <c r="U58" s="161"/>
    </row>
  </sheetData>
  <pageMargins left="0.7" right="0.7" top="0.75" bottom="0.75" header="0.3" footer="0.3"/>
  <pageSetup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workbookViewId="0">
      <selection activeCell="P18" sqref="P18"/>
    </sheetView>
  </sheetViews>
  <sheetFormatPr defaultColWidth="8.85546875" defaultRowHeight="15" outlineLevelCol="1" x14ac:dyDescent="0.25"/>
  <cols>
    <col min="1" max="1" width="46.85546875" style="19" bestFit="1" customWidth="1"/>
    <col min="2" max="2" width="12.42578125" style="19" bestFit="1" customWidth="1"/>
    <col min="3" max="8" width="10.85546875" style="19" hidden="1" customWidth="1" outlineLevel="1"/>
    <col min="9" max="9" width="10.85546875" style="19" bestFit="1" customWidth="1" collapsed="1"/>
    <col min="10" max="14" width="10.85546875" style="19" bestFit="1" customWidth="1"/>
    <col min="15" max="15" width="13.42578125" style="19" customWidth="1"/>
    <col min="16" max="16" width="11.140625" style="19" customWidth="1"/>
    <col min="17" max="18" width="11.5703125" style="19" customWidth="1"/>
    <col min="19" max="19" width="12" style="19" customWidth="1"/>
    <col min="20" max="20" width="10.85546875" style="19" customWidth="1"/>
    <col min="21" max="16384" width="8.85546875" style="19"/>
  </cols>
  <sheetData>
    <row r="1" spans="1:20" x14ac:dyDescent="0.25">
      <c r="A1" s="19" t="s">
        <v>1357</v>
      </c>
    </row>
    <row r="2" spans="1:20" x14ac:dyDescent="0.25">
      <c r="O2" s="28" t="s">
        <v>1356</v>
      </c>
    </row>
    <row r="3" spans="1:20" x14ac:dyDescent="0.25">
      <c r="A3" s="235" t="s">
        <v>1349</v>
      </c>
      <c r="B3" s="234" t="s">
        <v>1348</v>
      </c>
      <c r="C3" s="234" t="s">
        <v>1347</v>
      </c>
      <c r="D3" s="234" t="s">
        <v>1346</v>
      </c>
      <c r="E3" s="234" t="s">
        <v>1345</v>
      </c>
      <c r="F3" s="234" t="s">
        <v>1344</v>
      </c>
      <c r="G3" s="234" t="s">
        <v>1343</v>
      </c>
      <c r="H3" s="234" t="s">
        <v>1342</v>
      </c>
      <c r="I3" s="234" t="s">
        <v>1341</v>
      </c>
      <c r="J3" s="234" t="s">
        <v>1340</v>
      </c>
      <c r="K3" s="234" t="s">
        <v>1339</v>
      </c>
      <c r="L3" s="234" t="s">
        <v>1338</v>
      </c>
      <c r="M3" s="234" t="s">
        <v>1337</v>
      </c>
      <c r="N3" s="234" t="s">
        <v>1336</v>
      </c>
      <c r="O3" s="234" t="s">
        <v>1335</v>
      </c>
      <c r="P3" s="234" t="s">
        <v>1334</v>
      </c>
      <c r="Q3" s="234" t="s">
        <v>1333</v>
      </c>
      <c r="R3" s="234" t="s">
        <v>1332</v>
      </c>
      <c r="S3" s="234" t="s">
        <v>1331</v>
      </c>
      <c r="T3" s="234" t="s">
        <v>1330</v>
      </c>
    </row>
    <row r="4" spans="1:20" x14ac:dyDescent="0.25">
      <c r="A4" s="233" t="s">
        <v>1354</v>
      </c>
      <c r="B4" s="232">
        <f>SUM(I4:T4)</f>
        <v>3557679.0999999996</v>
      </c>
      <c r="C4" s="232">
        <v>456977.99</v>
      </c>
      <c r="D4" s="232">
        <v>458248.1</v>
      </c>
      <c r="E4" s="232">
        <v>459772.44</v>
      </c>
      <c r="F4" s="232">
        <v>457661.71</v>
      </c>
      <c r="G4" s="232">
        <v>458933.29</v>
      </c>
      <c r="H4" s="232">
        <v>393436.77</v>
      </c>
      <c r="I4" s="232">
        <v>299785.17</v>
      </c>
      <c r="J4" s="232">
        <v>296346.48</v>
      </c>
      <c r="K4" s="232">
        <v>297194.84000000003</v>
      </c>
      <c r="L4" s="232">
        <v>295209.57</v>
      </c>
      <c r="M4" s="232">
        <v>296055.33</v>
      </c>
      <c r="N4" s="232">
        <v>296903.67</v>
      </c>
      <c r="O4" s="232">
        <v>296745.68</v>
      </c>
      <c r="P4" s="232">
        <v>297060.33</v>
      </c>
      <c r="Q4" s="232">
        <v>296090.90000000002</v>
      </c>
      <c r="R4" s="232">
        <v>295721.87</v>
      </c>
      <c r="S4" s="232">
        <v>295757.42</v>
      </c>
      <c r="T4" s="232">
        <v>294807.84000000003</v>
      </c>
    </row>
    <row r="5" spans="1:20" x14ac:dyDescent="0.25">
      <c r="A5" s="233" t="s">
        <v>1353</v>
      </c>
      <c r="B5" s="232">
        <f>SUM(I5:T5)</f>
        <v>159133.14000000001</v>
      </c>
      <c r="C5" s="232">
        <v>1927.48</v>
      </c>
      <c r="D5" s="232">
        <v>1928</v>
      </c>
      <c r="E5" s="232">
        <v>1928.52</v>
      </c>
      <c r="F5" s="232">
        <v>6835.82</v>
      </c>
      <c r="G5" s="232">
        <v>6852.95</v>
      </c>
      <c r="H5" s="232">
        <v>6870.17</v>
      </c>
      <c r="I5" s="232">
        <v>12833.95</v>
      </c>
      <c r="J5" s="232">
        <v>11850.65</v>
      </c>
      <c r="K5" s="232">
        <v>11881.96</v>
      </c>
      <c r="L5" s="232">
        <v>13103.36</v>
      </c>
      <c r="M5" s="232">
        <v>13138.95</v>
      </c>
      <c r="N5" s="232">
        <v>13174.59</v>
      </c>
      <c r="O5" s="232">
        <v>13673.58</v>
      </c>
      <c r="P5" s="232">
        <v>13711.03</v>
      </c>
      <c r="Q5" s="232">
        <v>13748.61</v>
      </c>
      <c r="R5" s="232">
        <v>13966.92</v>
      </c>
      <c r="S5" s="232">
        <v>14005.45</v>
      </c>
      <c r="T5" s="232">
        <v>14044.09</v>
      </c>
    </row>
    <row r="6" spans="1:20" ht="15.75" thickBot="1" x14ac:dyDescent="0.3">
      <c r="A6" s="231" t="s">
        <v>1266</v>
      </c>
      <c r="B6" s="230">
        <f t="shared" ref="B6:T6" si="0">SUM(B4:B5)</f>
        <v>3716812.2399999998</v>
      </c>
      <c r="C6" s="230">
        <f t="shared" si="0"/>
        <v>458905.47</v>
      </c>
      <c r="D6" s="230">
        <f t="shared" si="0"/>
        <v>460176.1</v>
      </c>
      <c r="E6" s="230">
        <f t="shared" si="0"/>
        <v>461700.96</v>
      </c>
      <c r="F6" s="230">
        <f t="shared" si="0"/>
        <v>464497.53</v>
      </c>
      <c r="G6" s="230">
        <f t="shared" si="0"/>
        <v>465786.24</v>
      </c>
      <c r="H6" s="230">
        <f t="shared" si="0"/>
        <v>400306.94</v>
      </c>
      <c r="I6" s="230">
        <f t="shared" si="0"/>
        <v>312619.12</v>
      </c>
      <c r="J6" s="230">
        <f t="shared" si="0"/>
        <v>308197.13</v>
      </c>
      <c r="K6" s="230">
        <f t="shared" si="0"/>
        <v>309076.80000000005</v>
      </c>
      <c r="L6" s="230">
        <f t="shared" si="0"/>
        <v>308312.93</v>
      </c>
      <c r="M6" s="230">
        <f t="shared" si="0"/>
        <v>309194.28000000003</v>
      </c>
      <c r="N6" s="230">
        <f t="shared" si="0"/>
        <v>310078.26</v>
      </c>
      <c r="O6" s="230">
        <f t="shared" si="0"/>
        <v>310419.26</v>
      </c>
      <c r="P6" s="230">
        <f t="shared" si="0"/>
        <v>310771.36000000004</v>
      </c>
      <c r="Q6" s="230">
        <f t="shared" si="0"/>
        <v>309839.51</v>
      </c>
      <c r="R6" s="230">
        <f t="shared" si="0"/>
        <v>309688.78999999998</v>
      </c>
      <c r="S6" s="230">
        <f t="shared" si="0"/>
        <v>309762.87</v>
      </c>
      <c r="T6" s="230">
        <f t="shared" si="0"/>
        <v>308851.93000000005</v>
      </c>
    </row>
    <row r="7" spans="1:20" ht="15.75" thickTop="1" x14ac:dyDescent="0.25"/>
    <row r="9" spans="1:20" x14ac:dyDescent="0.25">
      <c r="A9" s="229" t="s">
        <v>1355</v>
      </c>
    </row>
    <row r="11" spans="1:20" x14ac:dyDescent="0.25">
      <c r="A11" s="235" t="s">
        <v>1349</v>
      </c>
      <c r="B11" s="234" t="s">
        <v>1348</v>
      </c>
      <c r="C11" s="234" t="s">
        <v>1347</v>
      </c>
      <c r="D11" s="234" t="s">
        <v>1346</v>
      </c>
      <c r="E11" s="234" t="s">
        <v>1345</v>
      </c>
      <c r="F11" s="234" t="s">
        <v>1344</v>
      </c>
      <c r="G11" s="234" t="s">
        <v>1343</v>
      </c>
      <c r="H11" s="234" t="s">
        <v>1342</v>
      </c>
      <c r="I11" s="234" t="s">
        <v>1341</v>
      </c>
      <c r="J11" s="234" t="s">
        <v>1340</v>
      </c>
      <c r="K11" s="234" t="s">
        <v>1339</v>
      </c>
      <c r="L11" s="234" t="s">
        <v>1338</v>
      </c>
      <c r="M11" s="234" t="s">
        <v>1337</v>
      </c>
      <c r="N11" s="234" t="s">
        <v>1336</v>
      </c>
      <c r="O11" s="234" t="s">
        <v>1335</v>
      </c>
      <c r="P11" s="234" t="s">
        <v>1334</v>
      </c>
      <c r="Q11" s="234" t="s">
        <v>1333</v>
      </c>
      <c r="R11" s="234" t="s">
        <v>1332</v>
      </c>
      <c r="S11" s="234" t="s">
        <v>1331</v>
      </c>
      <c r="T11" s="234" t="s">
        <v>1330</v>
      </c>
    </row>
    <row r="12" spans="1:20" x14ac:dyDescent="0.25">
      <c r="A12" s="233" t="s">
        <v>1354</v>
      </c>
      <c r="B12" s="232">
        <f>SUM(I12:T12)</f>
        <v>3537694.0799999996</v>
      </c>
      <c r="C12" s="232">
        <f>N4</f>
        <v>296903.67</v>
      </c>
      <c r="D12" s="232">
        <f t="shared" ref="D12:H13" si="1">C12</f>
        <v>296903.67</v>
      </c>
      <c r="E12" s="232">
        <f t="shared" si="1"/>
        <v>296903.67</v>
      </c>
      <c r="F12" s="232">
        <f t="shared" si="1"/>
        <v>296903.67</v>
      </c>
      <c r="G12" s="232">
        <f t="shared" si="1"/>
        <v>296903.67</v>
      </c>
      <c r="H12" s="232">
        <f t="shared" si="1"/>
        <v>296903.67</v>
      </c>
      <c r="I12" s="232">
        <f>T4</f>
        <v>294807.84000000003</v>
      </c>
      <c r="J12" s="232">
        <f t="shared" ref="J12:T12" si="2">I12</f>
        <v>294807.84000000003</v>
      </c>
      <c r="K12" s="232">
        <f t="shared" si="2"/>
        <v>294807.84000000003</v>
      </c>
      <c r="L12" s="232">
        <f t="shared" si="2"/>
        <v>294807.84000000003</v>
      </c>
      <c r="M12" s="232">
        <f t="shared" si="2"/>
        <v>294807.84000000003</v>
      </c>
      <c r="N12" s="232">
        <f t="shared" si="2"/>
        <v>294807.84000000003</v>
      </c>
      <c r="O12" s="232">
        <f t="shared" si="2"/>
        <v>294807.84000000003</v>
      </c>
      <c r="P12" s="232">
        <f t="shared" si="2"/>
        <v>294807.84000000003</v>
      </c>
      <c r="Q12" s="232">
        <f t="shared" si="2"/>
        <v>294807.84000000003</v>
      </c>
      <c r="R12" s="232">
        <f t="shared" si="2"/>
        <v>294807.84000000003</v>
      </c>
      <c r="S12" s="232">
        <f t="shared" si="2"/>
        <v>294807.84000000003</v>
      </c>
      <c r="T12" s="232">
        <f t="shared" si="2"/>
        <v>294807.84000000003</v>
      </c>
    </row>
    <row r="13" spans="1:20" x14ac:dyDescent="0.25">
      <c r="A13" s="233" t="s">
        <v>1353</v>
      </c>
      <c r="B13" s="232">
        <f>SUM(I13:T13)</f>
        <v>168529.08</v>
      </c>
      <c r="C13" s="232">
        <f>N5</f>
        <v>13174.59</v>
      </c>
      <c r="D13" s="232">
        <f t="shared" si="1"/>
        <v>13174.59</v>
      </c>
      <c r="E13" s="232">
        <f t="shared" si="1"/>
        <v>13174.59</v>
      </c>
      <c r="F13" s="232">
        <f t="shared" si="1"/>
        <v>13174.59</v>
      </c>
      <c r="G13" s="232">
        <f t="shared" si="1"/>
        <v>13174.59</v>
      </c>
      <c r="H13" s="232">
        <f t="shared" si="1"/>
        <v>13174.59</v>
      </c>
      <c r="I13" s="232">
        <f>T5</f>
        <v>14044.09</v>
      </c>
      <c r="J13" s="232">
        <f t="shared" ref="J13:T13" si="3">I13</f>
        <v>14044.09</v>
      </c>
      <c r="K13" s="232">
        <f t="shared" si="3"/>
        <v>14044.09</v>
      </c>
      <c r="L13" s="232">
        <f t="shared" si="3"/>
        <v>14044.09</v>
      </c>
      <c r="M13" s="232">
        <f t="shared" si="3"/>
        <v>14044.09</v>
      </c>
      <c r="N13" s="232">
        <f t="shared" si="3"/>
        <v>14044.09</v>
      </c>
      <c r="O13" s="232">
        <f t="shared" si="3"/>
        <v>14044.09</v>
      </c>
      <c r="P13" s="232">
        <f t="shared" si="3"/>
        <v>14044.09</v>
      </c>
      <c r="Q13" s="232">
        <f t="shared" si="3"/>
        <v>14044.09</v>
      </c>
      <c r="R13" s="232">
        <f t="shared" si="3"/>
        <v>14044.09</v>
      </c>
      <c r="S13" s="232">
        <f t="shared" si="3"/>
        <v>14044.09</v>
      </c>
      <c r="T13" s="232">
        <f t="shared" si="3"/>
        <v>14044.09</v>
      </c>
    </row>
    <row r="14" spans="1:20" ht="15.75" thickBot="1" x14ac:dyDescent="0.3">
      <c r="A14" s="231" t="s">
        <v>1266</v>
      </c>
      <c r="B14" s="230">
        <f t="shared" ref="B14:T14" si="4">SUM(B12:B13)</f>
        <v>3706223.1599999997</v>
      </c>
      <c r="C14" s="230">
        <f t="shared" si="4"/>
        <v>310078.26</v>
      </c>
      <c r="D14" s="230">
        <f t="shared" si="4"/>
        <v>310078.26</v>
      </c>
      <c r="E14" s="230">
        <f t="shared" si="4"/>
        <v>310078.26</v>
      </c>
      <c r="F14" s="230">
        <f t="shared" si="4"/>
        <v>310078.26</v>
      </c>
      <c r="G14" s="230">
        <f t="shared" si="4"/>
        <v>310078.26</v>
      </c>
      <c r="H14" s="230">
        <f t="shared" si="4"/>
        <v>310078.26</v>
      </c>
      <c r="I14" s="230">
        <f t="shared" si="4"/>
        <v>308851.93000000005</v>
      </c>
      <c r="J14" s="230">
        <f t="shared" si="4"/>
        <v>308851.93000000005</v>
      </c>
      <c r="K14" s="230">
        <f t="shared" si="4"/>
        <v>308851.93000000005</v>
      </c>
      <c r="L14" s="230">
        <f t="shared" si="4"/>
        <v>308851.93000000005</v>
      </c>
      <c r="M14" s="230">
        <f t="shared" si="4"/>
        <v>308851.93000000005</v>
      </c>
      <c r="N14" s="230">
        <f t="shared" si="4"/>
        <v>308851.93000000005</v>
      </c>
      <c r="O14" s="230">
        <f t="shared" si="4"/>
        <v>308851.93000000005</v>
      </c>
      <c r="P14" s="230">
        <f t="shared" si="4"/>
        <v>308851.93000000005</v>
      </c>
      <c r="Q14" s="230">
        <f t="shared" si="4"/>
        <v>308851.93000000005</v>
      </c>
      <c r="R14" s="230">
        <f t="shared" si="4"/>
        <v>308851.93000000005</v>
      </c>
      <c r="S14" s="230">
        <f t="shared" si="4"/>
        <v>308851.93000000005</v>
      </c>
      <c r="T14" s="230">
        <f t="shared" si="4"/>
        <v>308851.93000000005</v>
      </c>
    </row>
    <row r="15" spans="1:20" ht="15.75" thickTop="1" x14ac:dyDescent="0.25"/>
    <row r="18" spans="1:20" x14ac:dyDescent="0.25">
      <c r="A18" s="19" t="s">
        <v>1352</v>
      </c>
    </row>
    <row r="20" spans="1:20" x14ac:dyDescent="0.25">
      <c r="A20" s="235" t="s">
        <v>1349</v>
      </c>
      <c r="B20" s="234" t="s">
        <v>1348</v>
      </c>
      <c r="C20" s="234" t="s">
        <v>1347</v>
      </c>
      <c r="D20" s="234" t="s">
        <v>1346</v>
      </c>
      <c r="E20" s="234" t="s">
        <v>1345</v>
      </c>
      <c r="F20" s="234" t="s">
        <v>1344</v>
      </c>
      <c r="G20" s="234" t="s">
        <v>1343</v>
      </c>
      <c r="H20" s="234" t="s">
        <v>1342</v>
      </c>
      <c r="I20" s="234" t="s">
        <v>1341</v>
      </c>
      <c r="J20" s="234" t="s">
        <v>1340</v>
      </c>
      <c r="K20" s="234" t="s">
        <v>1339</v>
      </c>
      <c r="L20" s="234" t="s">
        <v>1338</v>
      </c>
      <c r="M20" s="234" t="s">
        <v>1337</v>
      </c>
      <c r="N20" s="234" t="s">
        <v>1336</v>
      </c>
      <c r="O20" s="234" t="s">
        <v>1335</v>
      </c>
      <c r="P20" s="234" t="s">
        <v>1334</v>
      </c>
      <c r="Q20" s="234" t="s">
        <v>1333</v>
      </c>
      <c r="R20" s="234" t="s">
        <v>1332</v>
      </c>
      <c r="S20" s="234" t="s">
        <v>1331</v>
      </c>
      <c r="T20" s="234" t="s">
        <v>1330</v>
      </c>
    </row>
    <row r="21" spans="1:20" x14ac:dyDescent="0.25">
      <c r="A21" s="233" t="s">
        <v>1329</v>
      </c>
      <c r="B21" s="232">
        <f>SUM(I21:T21)</f>
        <v>5520979.7399999993</v>
      </c>
      <c r="C21" s="232">
        <v>456977.99</v>
      </c>
      <c r="D21" s="232">
        <v>458248.1</v>
      </c>
      <c r="E21" s="232">
        <v>459772.44</v>
      </c>
      <c r="F21" s="232">
        <v>457661.71</v>
      </c>
      <c r="G21" s="232">
        <v>460889.07</v>
      </c>
      <c r="H21" s="232">
        <v>460889.07</v>
      </c>
      <c r="I21" s="232">
        <v>460912.59</v>
      </c>
      <c r="J21" s="232">
        <v>458072.57</v>
      </c>
      <c r="K21" s="232">
        <v>459344.51</v>
      </c>
      <c r="L21" s="232">
        <v>457783.94</v>
      </c>
      <c r="M21" s="232">
        <v>459055.49</v>
      </c>
      <c r="N21" s="232">
        <v>460330.74</v>
      </c>
      <c r="O21" s="232">
        <v>460597.51</v>
      </c>
      <c r="P21" s="232">
        <v>461341.27</v>
      </c>
      <c r="Q21" s="232">
        <v>460802.07</v>
      </c>
      <c r="R21" s="232">
        <v>460851.32</v>
      </c>
      <c r="S21" s="232">
        <v>461277.76</v>
      </c>
      <c r="T21" s="232">
        <v>460609.97</v>
      </c>
    </row>
    <row r="22" spans="1:20" x14ac:dyDescent="0.25">
      <c r="A22" s="233" t="s">
        <v>1328</v>
      </c>
      <c r="B22" s="232">
        <f>SUM(I22:T22)</f>
        <v>-1963300.6400000001</v>
      </c>
      <c r="C22" s="232">
        <v>0</v>
      </c>
      <c r="D22" s="232">
        <v>0</v>
      </c>
      <c r="E22" s="232">
        <v>0</v>
      </c>
      <c r="F22" s="232">
        <v>0</v>
      </c>
      <c r="G22" s="232">
        <v>-67452.3</v>
      </c>
      <c r="H22" s="232">
        <v>-67452.3</v>
      </c>
      <c r="I22" s="232">
        <v>-161127.42000000001</v>
      </c>
      <c r="J22" s="232">
        <v>-161726.09</v>
      </c>
      <c r="K22" s="232">
        <v>-162149.67000000001</v>
      </c>
      <c r="L22" s="232">
        <v>-162574.37</v>
      </c>
      <c r="M22" s="232">
        <v>-163000.16</v>
      </c>
      <c r="N22" s="232">
        <v>-163427.07</v>
      </c>
      <c r="O22" s="232">
        <v>-163851.82999999999</v>
      </c>
      <c r="P22" s="232">
        <v>-164280.94</v>
      </c>
      <c r="Q22" s="232">
        <v>-164711.17000000001</v>
      </c>
      <c r="R22" s="232">
        <v>-165129.45000000001</v>
      </c>
      <c r="S22" s="232">
        <v>-165520.34</v>
      </c>
      <c r="T22" s="232">
        <v>-165802.13</v>
      </c>
    </row>
    <row r="23" spans="1:20" ht="15.75" thickBot="1" x14ac:dyDescent="0.3">
      <c r="A23" s="231" t="s">
        <v>1266</v>
      </c>
      <c r="B23" s="230">
        <f t="shared" ref="B23:T23" si="5">SUM(B21:B22)</f>
        <v>3557679.0999999992</v>
      </c>
      <c r="C23" s="230">
        <f t="shared" si="5"/>
        <v>456977.99</v>
      </c>
      <c r="D23" s="230">
        <f t="shared" si="5"/>
        <v>458248.1</v>
      </c>
      <c r="E23" s="230">
        <f t="shared" si="5"/>
        <v>459772.44</v>
      </c>
      <c r="F23" s="230">
        <f t="shared" si="5"/>
        <v>457661.71</v>
      </c>
      <c r="G23" s="230">
        <f t="shared" si="5"/>
        <v>393436.77</v>
      </c>
      <c r="H23" s="230">
        <f t="shared" si="5"/>
        <v>393436.77</v>
      </c>
      <c r="I23" s="230">
        <f t="shared" si="5"/>
        <v>299785.17000000004</v>
      </c>
      <c r="J23" s="230">
        <f t="shared" si="5"/>
        <v>296346.48</v>
      </c>
      <c r="K23" s="230">
        <f t="shared" si="5"/>
        <v>297194.83999999997</v>
      </c>
      <c r="L23" s="230">
        <f t="shared" si="5"/>
        <v>295209.57</v>
      </c>
      <c r="M23" s="230">
        <f t="shared" si="5"/>
        <v>296055.32999999996</v>
      </c>
      <c r="N23" s="230">
        <f t="shared" si="5"/>
        <v>296903.67</v>
      </c>
      <c r="O23" s="230">
        <f t="shared" si="5"/>
        <v>296745.68000000005</v>
      </c>
      <c r="P23" s="230">
        <f t="shared" si="5"/>
        <v>297060.33</v>
      </c>
      <c r="Q23" s="230">
        <f t="shared" si="5"/>
        <v>296090.90000000002</v>
      </c>
      <c r="R23" s="230">
        <f t="shared" si="5"/>
        <v>295721.87</v>
      </c>
      <c r="S23" s="230">
        <f t="shared" si="5"/>
        <v>295757.42000000004</v>
      </c>
      <c r="T23" s="230">
        <f t="shared" si="5"/>
        <v>294807.83999999997</v>
      </c>
    </row>
    <row r="24" spans="1:20" ht="15.75" thickTop="1" x14ac:dyDescent="0.25"/>
    <row r="26" spans="1:20" x14ac:dyDescent="0.25">
      <c r="A26" s="19" t="s">
        <v>1351</v>
      </c>
      <c r="B26" s="236">
        <v>0.99</v>
      </c>
    </row>
    <row r="28" spans="1:20" x14ac:dyDescent="0.25">
      <c r="A28" s="235" t="s">
        <v>1349</v>
      </c>
      <c r="B28" s="234" t="s">
        <v>1348</v>
      </c>
      <c r="C28" s="234" t="s">
        <v>1347</v>
      </c>
      <c r="D28" s="234" t="s">
        <v>1346</v>
      </c>
      <c r="E28" s="234" t="s">
        <v>1345</v>
      </c>
      <c r="F28" s="234" t="s">
        <v>1344</v>
      </c>
      <c r="G28" s="234" t="s">
        <v>1343</v>
      </c>
      <c r="H28" s="234" t="s">
        <v>1342</v>
      </c>
      <c r="I28" s="234" t="s">
        <v>1341</v>
      </c>
      <c r="J28" s="234" t="s">
        <v>1340</v>
      </c>
      <c r="K28" s="234" t="s">
        <v>1339</v>
      </c>
      <c r="L28" s="234" t="s">
        <v>1338</v>
      </c>
      <c r="M28" s="234" t="s">
        <v>1337</v>
      </c>
      <c r="N28" s="234" t="s">
        <v>1336</v>
      </c>
      <c r="O28" s="234" t="s">
        <v>1335</v>
      </c>
      <c r="P28" s="234" t="s">
        <v>1334</v>
      </c>
      <c r="Q28" s="234" t="s">
        <v>1333</v>
      </c>
      <c r="R28" s="234" t="s">
        <v>1332</v>
      </c>
      <c r="S28" s="234" t="s">
        <v>1331</v>
      </c>
      <c r="T28" s="234" t="s">
        <v>1330</v>
      </c>
    </row>
    <row r="29" spans="1:20" x14ac:dyDescent="0.25">
      <c r="A29" s="233" t="s">
        <v>1329</v>
      </c>
      <c r="B29" s="232">
        <f>SUM(I29:T29)</f>
        <v>5465769.9425999997</v>
      </c>
      <c r="C29" s="232">
        <f t="shared" ref="C29:T29" si="6">C21*$B$26</f>
        <v>452408.21009999997</v>
      </c>
      <c r="D29" s="232">
        <f t="shared" si="6"/>
        <v>453665.61899999995</v>
      </c>
      <c r="E29" s="232">
        <f t="shared" si="6"/>
        <v>455174.7156</v>
      </c>
      <c r="F29" s="232">
        <f t="shared" si="6"/>
        <v>453085.09289999999</v>
      </c>
      <c r="G29" s="232">
        <f t="shared" si="6"/>
        <v>456280.17930000002</v>
      </c>
      <c r="H29" s="232">
        <f t="shared" si="6"/>
        <v>456280.17930000002</v>
      </c>
      <c r="I29" s="232">
        <f t="shared" si="6"/>
        <v>456303.46410000004</v>
      </c>
      <c r="J29" s="232">
        <f t="shared" si="6"/>
        <v>453491.8443</v>
      </c>
      <c r="K29" s="232">
        <f t="shared" si="6"/>
        <v>454751.0649</v>
      </c>
      <c r="L29" s="232">
        <f t="shared" si="6"/>
        <v>453206.10060000001</v>
      </c>
      <c r="M29" s="232">
        <f t="shared" si="6"/>
        <v>454464.9351</v>
      </c>
      <c r="N29" s="232">
        <f t="shared" si="6"/>
        <v>455727.4326</v>
      </c>
      <c r="O29" s="232">
        <f t="shared" si="6"/>
        <v>455991.53490000003</v>
      </c>
      <c r="P29" s="232">
        <f t="shared" si="6"/>
        <v>456727.85730000003</v>
      </c>
      <c r="Q29" s="232">
        <f t="shared" si="6"/>
        <v>456194.04930000001</v>
      </c>
      <c r="R29" s="232">
        <f t="shared" si="6"/>
        <v>456242.80680000002</v>
      </c>
      <c r="S29" s="232">
        <f t="shared" si="6"/>
        <v>456664.98239999998</v>
      </c>
      <c r="T29" s="232">
        <f t="shared" si="6"/>
        <v>456003.87029999995</v>
      </c>
    </row>
    <row r="30" spans="1:20" x14ac:dyDescent="0.25">
      <c r="A30" s="233" t="s">
        <v>1328</v>
      </c>
      <c r="B30" s="232">
        <f>SUM(I30:T30)</f>
        <v>-1963300.6400000001</v>
      </c>
      <c r="C30" s="232">
        <f t="shared" ref="C30:T30" si="7">C22</f>
        <v>0</v>
      </c>
      <c r="D30" s="232">
        <f t="shared" si="7"/>
        <v>0</v>
      </c>
      <c r="E30" s="232">
        <f t="shared" si="7"/>
        <v>0</v>
      </c>
      <c r="F30" s="232">
        <f t="shared" si="7"/>
        <v>0</v>
      </c>
      <c r="G30" s="232">
        <f t="shared" si="7"/>
        <v>-67452.3</v>
      </c>
      <c r="H30" s="232">
        <f t="shared" si="7"/>
        <v>-67452.3</v>
      </c>
      <c r="I30" s="232">
        <f t="shared" si="7"/>
        <v>-161127.42000000001</v>
      </c>
      <c r="J30" s="232">
        <f t="shared" si="7"/>
        <v>-161726.09</v>
      </c>
      <c r="K30" s="232">
        <f t="shared" si="7"/>
        <v>-162149.67000000001</v>
      </c>
      <c r="L30" s="232">
        <f t="shared" si="7"/>
        <v>-162574.37</v>
      </c>
      <c r="M30" s="232">
        <f t="shared" si="7"/>
        <v>-163000.16</v>
      </c>
      <c r="N30" s="232">
        <f t="shared" si="7"/>
        <v>-163427.07</v>
      </c>
      <c r="O30" s="232">
        <f t="shared" si="7"/>
        <v>-163851.82999999999</v>
      </c>
      <c r="P30" s="232">
        <f t="shared" si="7"/>
        <v>-164280.94</v>
      </c>
      <c r="Q30" s="232">
        <f t="shared" si="7"/>
        <v>-164711.17000000001</v>
      </c>
      <c r="R30" s="232">
        <f t="shared" si="7"/>
        <v>-165129.45000000001</v>
      </c>
      <c r="S30" s="232">
        <f t="shared" si="7"/>
        <v>-165520.34</v>
      </c>
      <c r="T30" s="232">
        <f t="shared" si="7"/>
        <v>-165802.13</v>
      </c>
    </row>
    <row r="31" spans="1:20" ht="15.75" thickBot="1" x14ac:dyDescent="0.3">
      <c r="A31" s="231" t="s">
        <v>1266</v>
      </c>
      <c r="B31" s="230">
        <f t="shared" ref="B31:T31" si="8">SUM(B29:B30)</f>
        <v>3502469.3025999996</v>
      </c>
      <c r="C31" s="230">
        <f t="shared" si="8"/>
        <v>452408.21009999997</v>
      </c>
      <c r="D31" s="230">
        <f t="shared" si="8"/>
        <v>453665.61899999995</v>
      </c>
      <c r="E31" s="230">
        <f t="shared" si="8"/>
        <v>455174.7156</v>
      </c>
      <c r="F31" s="230">
        <f t="shared" si="8"/>
        <v>453085.09289999999</v>
      </c>
      <c r="G31" s="230">
        <f t="shared" si="8"/>
        <v>388827.87930000003</v>
      </c>
      <c r="H31" s="230">
        <f t="shared" si="8"/>
        <v>388827.87930000003</v>
      </c>
      <c r="I31" s="230">
        <f t="shared" si="8"/>
        <v>295176.04410000006</v>
      </c>
      <c r="J31" s="230">
        <f t="shared" si="8"/>
        <v>291765.75430000003</v>
      </c>
      <c r="K31" s="230">
        <f t="shared" si="8"/>
        <v>292601.39489999996</v>
      </c>
      <c r="L31" s="230">
        <f t="shared" si="8"/>
        <v>290631.73060000001</v>
      </c>
      <c r="M31" s="230">
        <f t="shared" si="8"/>
        <v>291464.77509999997</v>
      </c>
      <c r="N31" s="230">
        <f t="shared" si="8"/>
        <v>292300.36259999999</v>
      </c>
      <c r="O31" s="230">
        <f t="shared" si="8"/>
        <v>292139.70490000001</v>
      </c>
      <c r="P31" s="230">
        <f t="shared" si="8"/>
        <v>292446.91730000003</v>
      </c>
      <c r="Q31" s="230">
        <f t="shared" si="8"/>
        <v>291482.87930000003</v>
      </c>
      <c r="R31" s="230">
        <f t="shared" si="8"/>
        <v>291113.35680000001</v>
      </c>
      <c r="S31" s="230">
        <f t="shared" si="8"/>
        <v>291144.64240000001</v>
      </c>
      <c r="T31" s="230">
        <f t="shared" si="8"/>
        <v>290201.74029999995</v>
      </c>
    </row>
    <row r="32" spans="1:20" ht="15.75" thickTop="1" x14ac:dyDescent="0.25"/>
    <row r="33" spans="1:20" x14ac:dyDescent="0.25">
      <c r="A33" s="229" t="s">
        <v>1350</v>
      </c>
    </row>
    <row r="35" spans="1:20" x14ac:dyDescent="0.25">
      <c r="A35" s="235" t="s">
        <v>1349</v>
      </c>
      <c r="B35" s="234" t="s">
        <v>1348</v>
      </c>
      <c r="C35" s="234" t="s">
        <v>1347</v>
      </c>
      <c r="D35" s="234" t="s">
        <v>1346</v>
      </c>
      <c r="E35" s="234" t="s">
        <v>1345</v>
      </c>
      <c r="F35" s="234" t="s">
        <v>1344</v>
      </c>
      <c r="G35" s="234" t="s">
        <v>1343</v>
      </c>
      <c r="H35" s="234" t="s">
        <v>1342</v>
      </c>
      <c r="I35" s="234" t="s">
        <v>1341</v>
      </c>
      <c r="J35" s="234" t="s">
        <v>1340</v>
      </c>
      <c r="K35" s="234" t="s">
        <v>1339</v>
      </c>
      <c r="L35" s="234" t="s">
        <v>1338</v>
      </c>
      <c r="M35" s="234" t="s">
        <v>1337</v>
      </c>
      <c r="N35" s="234" t="s">
        <v>1336</v>
      </c>
      <c r="O35" s="234" t="s">
        <v>1335</v>
      </c>
      <c r="P35" s="234" t="s">
        <v>1334</v>
      </c>
      <c r="Q35" s="234" t="s">
        <v>1333</v>
      </c>
      <c r="R35" s="234" t="s">
        <v>1332</v>
      </c>
      <c r="S35" s="234" t="s">
        <v>1331</v>
      </c>
      <c r="T35" s="234" t="s">
        <v>1330</v>
      </c>
    </row>
    <row r="36" spans="1:20" x14ac:dyDescent="0.25">
      <c r="A36" s="233" t="s">
        <v>1329</v>
      </c>
      <c r="B36" s="232">
        <f>SUM(I36:T36)</f>
        <v>5468729.1912000002</v>
      </c>
      <c r="C36" s="232">
        <f t="shared" ref="C36:T36" si="9">$N$29</f>
        <v>455727.4326</v>
      </c>
      <c r="D36" s="232">
        <f t="shared" si="9"/>
        <v>455727.4326</v>
      </c>
      <c r="E36" s="232">
        <f t="shared" si="9"/>
        <v>455727.4326</v>
      </c>
      <c r="F36" s="232">
        <f t="shared" si="9"/>
        <v>455727.4326</v>
      </c>
      <c r="G36" s="232">
        <f t="shared" si="9"/>
        <v>455727.4326</v>
      </c>
      <c r="H36" s="232">
        <f t="shared" si="9"/>
        <v>455727.4326</v>
      </c>
      <c r="I36" s="232">
        <f t="shared" si="9"/>
        <v>455727.4326</v>
      </c>
      <c r="J36" s="232">
        <f t="shared" si="9"/>
        <v>455727.4326</v>
      </c>
      <c r="K36" s="232">
        <f t="shared" si="9"/>
        <v>455727.4326</v>
      </c>
      <c r="L36" s="232">
        <f t="shared" si="9"/>
        <v>455727.4326</v>
      </c>
      <c r="M36" s="232">
        <f t="shared" si="9"/>
        <v>455727.4326</v>
      </c>
      <c r="N36" s="232">
        <f t="shared" si="9"/>
        <v>455727.4326</v>
      </c>
      <c r="O36" s="232">
        <f t="shared" si="9"/>
        <v>455727.4326</v>
      </c>
      <c r="P36" s="232">
        <f t="shared" si="9"/>
        <v>455727.4326</v>
      </c>
      <c r="Q36" s="232">
        <f t="shared" si="9"/>
        <v>455727.4326</v>
      </c>
      <c r="R36" s="232">
        <f t="shared" si="9"/>
        <v>455727.4326</v>
      </c>
      <c r="S36" s="232">
        <f t="shared" si="9"/>
        <v>455727.4326</v>
      </c>
      <c r="T36" s="232">
        <f t="shared" si="9"/>
        <v>455727.4326</v>
      </c>
    </row>
    <row r="37" spans="1:20" x14ac:dyDescent="0.25">
      <c r="A37" s="233" t="s">
        <v>1328</v>
      </c>
      <c r="B37" s="232">
        <f>SUM(I37:T37)</f>
        <v>-1961124.8400000005</v>
      </c>
      <c r="C37" s="232">
        <f t="shared" ref="C37:T37" si="10">$N$30</f>
        <v>-163427.07</v>
      </c>
      <c r="D37" s="232">
        <f t="shared" si="10"/>
        <v>-163427.07</v>
      </c>
      <c r="E37" s="232">
        <f t="shared" si="10"/>
        <v>-163427.07</v>
      </c>
      <c r="F37" s="232">
        <f t="shared" si="10"/>
        <v>-163427.07</v>
      </c>
      <c r="G37" s="232">
        <f t="shared" si="10"/>
        <v>-163427.07</v>
      </c>
      <c r="H37" s="232">
        <f t="shared" si="10"/>
        <v>-163427.07</v>
      </c>
      <c r="I37" s="232">
        <f t="shared" si="10"/>
        <v>-163427.07</v>
      </c>
      <c r="J37" s="232">
        <f t="shared" si="10"/>
        <v>-163427.07</v>
      </c>
      <c r="K37" s="232">
        <f t="shared" si="10"/>
        <v>-163427.07</v>
      </c>
      <c r="L37" s="232">
        <f t="shared" si="10"/>
        <v>-163427.07</v>
      </c>
      <c r="M37" s="232">
        <f t="shared" si="10"/>
        <v>-163427.07</v>
      </c>
      <c r="N37" s="232">
        <f t="shared" si="10"/>
        <v>-163427.07</v>
      </c>
      <c r="O37" s="232">
        <f t="shared" si="10"/>
        <v>-163427.07</v>
      </c>
      <c r="P37" s="232">
        <f t="shared" si="10"/>
        <v>-163427.07</v>
      </c>
      <c r="Q37" s="232">
        <f t="shared" si="10"/>
        <v>-163427.07</v>
      </c>
      <c r="R37" s="232">
        <f t="shared" si="10"/>
        <v>-163427.07</v>
      </c>
      <c r="S37" s="232">
        <f t="shared" si="10"/>
        <v>-163427.07</v>
      </c>
      <c r="T37" s="232">
        <f t="shared" si="10"/>
        <v>-163427.07</v>
      </c>
    </row>
    <row r="38" spans="1:20" ht="15.75" thickBot="1" x14ac:dyDescent="0.3">
      <c r="A38" s="231" t="s">
        <v>1266</v>
      </c>
      <c r="B38" s="230">
        <f t="shared" ref="B38:T38" si="11">SUM(B36:B37)</f>
        <v>3507604.3511999995</v>
      </c>
      <c r="C38" s="230">
        <f t="shared" si="11"/>
        <v>292300.36259999999</v>
      </c>
      <c r="D38" s="230">
        <f t="shared" si="11"/>
        <v>292300.36259999999</v>
      </c>
      <c r="E38" s="230">
        <f t="shared" si="11"/>
        <v>292300.36259999999</v>
      </c>
      <c r="F38" s="230">
        <f t="shared" si="11"/>
        <v>292300.36259999999</v>
      </c>
      <c r="G38" s="230">
        <f t="shared" si="11"/>
        <v>292300.36259999999</v>
      </c>
      <c r="H38" s="230">
        <f t="shared" si="11"/>
        <v>292300.36259999999</v>
      </c>
      <c r="I38" s="230">
        <f t="shared" si="11"/>
        <v>292300.36259999999</v>
      </c>
      <c r="J38" s="230">
        <f t="shared" si="11"/>
        <v>292300.36259999999</v>
      </c>
      <c r="K38" s="230">
        <f t="shared" si="11"/>
        <v>292300.36259999999</v>
      </c>
      <c r="L38" s="230">
        <f t="shared" si="11"/>
        <v>292300.36259999999</v>
      </c>
      <c r="M38" s="230">
        <f t="shared" si="11"/>
        <v>292300.36259999999</v>
      </c>
      <c r="N38" s="230">
        <f t="shared" si="11"/>
        <v>292300.36259999999</v>
      </c>
      <c r="O38" s="230">
        <f t="shared" si="11"/>
        <v>292300.36259999999</v>
      </c>
      <c r="P38" s="230">
        <f t="shared" si="11"/>
        <v>292300.36259999999</v>
      </c>
      <c r="Q38" s="230">
        <f t="shared" si="11"/>
        <v>292300.36259999999</v>
      </c>
      <c r="R38" s="230">
        <f t="shared" si="11"/>
        <v>292300.36259999999</v>
      </c>
      <c r="S38" s="230">
        <f t="shared" si="11"/>
        <v>292300.36259999999</v>
      </c>
      <c r="T38" s="230">
        <f t="shared" si="11"/>
        <v>292300.36259999999</v>
      </c>
    </row>
    <row r="39" spans="1:20" ht="15.75" thickTop="1" x14ac:dyDescent="0.25"/>
    <row r="40" spans="1:20" x14ac:dyDescent="0.25">
      <c r="A40" s="229" t="s">
        <v>1327</v>
      </c>
    </row>
    <row r="43" spans="1:20" x14ac:dyDescent="0.25">
      <c r="I43" s="228"/>
    </row>
    <row r="44" spans="1:20" x14ac:dyDescent="0.25">
      <c r="I44" s="228"/>
    </row>
  </sheetData>
  <pageMargins left="0.2" right="0.2" top="0.75" bottom="0.75" header="0.3" footer="0.3"/>
  <pageSetup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zoomScaleNormal="100" workbookViewId="0">
      <selection sqref="A1:XFD1048576"/>
    </sheetView>
  </sheetViews>
  <sheetFormatPr defaultColWidth="8.85546875" defaultRowHeight="15" x14ac:dyDescent="0.25"/>
  <cols>
    <col min="1" max="1" width="63.85546875" style="18" bestFit="1" customWidth="1"/>
    <col min="2" max="2" width="14.28515625" style="18" bestFit="1" customWidth="1"/>
    <col min="3" max="3" width="16.42578125" style="18" bestFit="1" customWidth="1"/>
    <col min="4" max="4" width="14.28515625" style="18" bestFit="1" customWidth="1"/>
    <col min="5" max="5" width="11.5703125" style="18" bestFit="1" customWidth="1"/>
    <col min="6" max="6" width="14.28515625" style="18" bestFit="1" customWidth="1"/>
    <col min="7" max="7" width="11.5703125" style="18" bestFit="1" customWidth="1"/>
    <col min="8" max="8" width="12.5703125" style="18" bestFit="1" customWidth="1"/>
    <col min="9" max="9" width="14.28515625" style="18" bestFit="1" customWidth="1"/>
    <col min="10" max="10" width="13.42578125" style="18" bestFit="1" customWidth="1"/>
    <col min="11" max="11" width="15" style="18" bestFit="1" customWidth="1"/>
    <col min="12" max="12" width="14.28515625" style="18" bestFit="1" customWidth="1"/>
    <col min="13" max="14" width="11.5703125" style="18" bestFit="1" customWidth="1"/>
    <col min="15" max="16384" width="8.85546875" style="18"/>
  </cols>
  <sheetData>
    <row r="1" spans="1:12" x14ac:dyDescent="0.25">
      <c r="H1" s="1" t="s">
        <v>1553</v>
      </c>
      <c r="I1" s="2"/>
      <c r="J1" s="1" t="s">
        <v>1548</v>
      </c>
      <c r="K1" s="2"/>
      <c r="L1" s="3" t="s">
        <v>1266</v>
      </c>
    </row>
    <row r="2" spans="1:12" x14ac:dyDescent="0.25">
      <c r="B2" s="4" t="s">
        <v>1552</v>
      </c>
      <c r="C2" s="4"/>
      <c r="D2" s="4"/>
      <c r="E2" s="4" t="s">
        <v>1551</v>
      </c>
      <c r="F2" s="12"/>
      <c r="H2" s="4" t="s">
        <v>1551</v>
      </c>
      <c r="I2" s="12"/>
      <c r="J2" s="4" t="s">
        <v>1551</v>
      </c>
      <c r="K2" s="12"/>
      <c r="L2" s="12"/>
    </row>
    <row r="3" spans="1:12" x14ac:dyDescent="0.25">
      <c r="A3" s="5" t="s">
        <v>1550</v>
      </c>
      <c r="B3" s="7" t="s">
        <v>1549</v>
      </c>
      <c r="C3" s="7" t="s">
        <v>1548</v>
      </c>
      <c r="D3" s="7" t="s">
        <v>1266</v>
      </c>
      <c r="E3" s="6">
        <v>43435</v>
      </c>
      <c r="F3" s="7" t="s">
        <v>1547</v>
      </c>
      <c r="H3" s="6">
        <v>43435</v>
      </c>
      <c r="I3" s="7" t="s">
        <v>1547</v>
      </c>
      <c r="J3" s="6">
        <v>43435</v>
      </c>
      <c r="K3" s="7" t="s">
        <v>1547</v>
      </c>
      <c r="L3" s="7" t="s">
        <v>1547</v>
      </c>
    </row>
    <row r="4" spans="1:12" x14ac:dyDescent="0.25">
      <c r="A4" s="18" t="s">
        <v>1546</v>
      </c>
      <c r="B4" s="9">
        <v>1963300.6400000001</v>
      </c>
      <c r="C4" s="9">
        <f>B26</f>
        <v>-1963300.64</v>
      </c>
      <c r="D4" s="9">
        <f t="shared" ref="D4:D14" si="0">SUM(B4:C4)</f>
        <v>0</v>
      </c>
      <c r="E4" s="9">
        <f t="shared" ref="E4:E14" si="1">F4-D4</f>
        <v>-6105.279001946561</v>
      </c>
      <c r="F4" s="9">
        <f t="shared" ref="F4:F14" si="2">L4</f>
        <v>-6105.279001946561</v>
      </c>
      <c r="H4" s="9">
        <f t="shared" ref="H4:H14" si="3">$C$25*B4/$B$15</f>
        <v>165293.35674983778</v>
      </c>
      <c r="I4" s="9">
        <f t="shared" ref="I4:I14" si="4">H4*12</f>
        <v>1983520.2809980535</v>
      </c>
      <c r="J4" s="9">
        <f>C26</f>
        <v>-165802.13</v>
      </c>
      <c r="K4" s="9">
        <f>J4*12</f>
        <v>-1989625.56</v>
      </c>
      <c r="L4" s="9">
        <f t="shared" ref="L4:L14" si="5">K4+I4</f>
        <v>-6105.279001946561</v>
      </c>
    </row>
    <row r="5" spans="1:12" x14ac:dyDescent="0.25">
      <c r="A5" s="18" t="s">
        <v>1545</v>
      </c>
      <c r="B5" s="10">
        <v>1314562.7000000004</v>
      </c>
      <c r="C5" s="10"/>
      <c r="D5" s="10">
        <f t="shared" si="0"/>
        <v>1314562.7000000004</v>
      </c>
      <c r="E5" s="10">
        <f t="shared" si="1"/>
        <v>13538.418580371654</v>
      </c>
      <c r="F5" s="10">
        <f t="shared" si="2"/>
        <v>1328101.1185803721</v>
      </c>
      <c r="H5" s="10">
        <f t="shared" si="3"/>
        <v>110675.093215031</v>
      </c>
      <c r="I5" s="10">
        <f t="shared" si="4"/>
        <v>1328101.1185803721</v>
      </c>
      <c r="J5" s="10"/>
      <c r="K5" s="10"/>
      <c r="L5" s="10">
        <f t="shared" si="5"/>
        <v>1328101.1185803721</v>
      </c>
    </row>
    <row r="6" spans="1:12" x14ac:dyDescent="0.25">
      <c r="A6" s="18" t="s">
        <v>1544</v>
      </c>
      <c r="B6" s="10">
        <v>11472.8</v>
      </c>
      <c r="C6" s="10"/>
      <c r="D6" s="10">
        <f t="shared" si="0"/>
        <v>11472.8</v>
      </c>
      <c r="E6" s="10">
        <f t="shared" si="1"/>
        <v>118.15607478356651</v>
      </c>
      <c r="F6" s="10">
        <f t="shared" si="2"/>
        <v>11590.956074783566</v>
      </c>
      <c r="H6" s="10">
        <f t="shared" si="3"/>
        <v>965.91300623196378</v>
      </c>
      <c r="I6" s="10">
        <f t="shared" si="4"/>
        <v>11590.956074783566</v>
      </c>
      <c r="J6" s="10"/>
      <c r="K6" s="10"/>
      <c r="L6" s="10">
        <f t="shared" si="5"/>
        <v>11590.956074783566</v>
      </c>
    </row>
    <row r="7" spans="1:12" x14ac:dyDescent="0.25">
      <c r="A7" s="18" t="s">
        <v>1543</v>
      </c>
      <c r="B7" s="10">
        <v>48762.06</v>
      </c>
      <c r="C7" s="10"/>
      <c r="D7" s="10">
        <f t="shared" si="0"/>
        <v>48762.06</v>
      </c>
      <c r="E7" s="10">
        <f t="shared" si="1"/>
        <v>502.19071263865771</v>
      </c>
      <c r="F7" s="10">
        <f t="shared" si="2"/>
        <v>49264.250712638655</v>
      </c>
      <c r="H7" s="10">
        <f t="shared" si="3"/>
        <v>4105.3542260532213</v>
      </c>
      <c r="I7" s="10">
        <f t="shared" si="4"/>
        <v>49264.250712638655</v>
      </c>
      <c r="J7" s="10"/>
      <c r="K7" s="10"/>
      <c r="L7" s="10">
        <f t="shared" si="5"/>
        <v>49264.250712638655</v>
      </c>
    </row>
    <row r="8" spans="1:12" x14ac:dyDescent="0.25">
      <c r="A8" s="18" t="s">
        <v>1542</v>
      </c>
      <c r="B8" s="10">
        <v>477246.59</v>
      </c>
      <c r="C8" s="10"/>
      <c r="D8" s="10">
        <f t="shared" si="0"/>
        <v>477246.59</v>
      </c>
      <c r="E8" s="10">
        <f t="shared" si="1"/>
        <v>4915.067270260246</v>
      </c>
      <c r="F8" s="10">
        <f t="shared" si="2"/>
        <v>482161.65727026027</v>
      </c>
      <c r="H8" s="10">
        <f t="shared" si="3"/>
        <v>40180.138105855025</v>
      </c>
      <c r="I8" s="10">
        <f t="shared" si="4"/>
        <v>482161.65727026027</v>
      </c>
      <c r="J8" s="10"/>
      <c r="K8" s="10"/>
      <c r="L8" s="10">
        <f t="shared" si="5"/>
        <v>482161.65727026027</v>
      </c>
    </row>
    <row r="9" spans="1:12" x14ac:dyDescent="0.25">
      <c r="A9" s="18" t="s">
        <v>1541</v>
      </c>
      <c r="B9" s="10">
        <v>63411.38</v>
      </c>
      <c r="C9" s="10"/>
      <c r="D9" s="10">
        <f t="shared" si="0"/>
        <v>63411.38</v>
      </c>
      <c r="E9" s="10">
        <f t="shared" si="1"/>
        <v>653.06113219171675</v>
      </c>
      <c r="F9" s="10">
        <f t="shared" si="2"/>
        <v>64064.441132191714</v>
      </c>
      <c r="H9" s="10">
        <f t="shared" si="3"/>
        <v>5338.7034276826425</v>
      </c>
      <c r="I9" s="10">
        <f t="shared" si="4"/>
        <v>64064.441132191714</v>
      </c>
      <c r="J9" s="10"/>
      <c r="K9" s="10"/>
      <c r="L9" s="10">
        <f t="shared" si="5"/>
        <v>64064.441132191714</v>
      </c>
    </row>
    <row r="10" spans="1:12" x14ac:dyDescent="0.25">
      <c r="A10" s="18" t="s">
        <v>1540</v>
      </c>
      <c r="B10" s="10">
        <v>0</v>
      </c>
      <c r="C10" s="10"/>
      <c r="D10" s="10">
        <f t="shared" si="0"/>
        <v>0</v>
      </c>
      <c r="E10" s="10">
        <f t="shared" si="1"/>
        <v>0</v>
      </c>
      <c r="F10" s="10">
        <f t="shared" si="2"/>
        <v>0</v>
      </c>
      <c r="H10" s="10">
        <f t="shared" si="3"/>
        <v>0</v>
      </c>
      <c r="I10" s="10">
        <f t="shared" si="4"/>
        <v>0</v>
      </c>
      <c r="J10" s="10"/>
      <c r="K10" s="10"/>
      <c r="L10" s="10">
        <f t="shared" si="5"/>
        <v>0</v>
      </c>
    </row>
    <row r="11" spans="1:12" x14ac:dyDescent="0.25">
      <c r="A11" s="18" t="s">
        <v>1539</v>
      </c>
      <c r="B11" s="10">
        <v>0</v>
      </c>
      <c r="C11" s="10"/>
      <c r="D11" s="10">
        <f t="shared" si="0"/>
        <v>0</v>
      </c>
      <c r="E11" s="10">
        <f t="shared" si="1"/>
        <v>0</v>
      </c>
      <c r="F11" s="10">
        <f t="shared" si="2"/>
        <v>0</v>
      </c>
      <c r="H11" s="10">
        <f t="shared" si="3"/>
        <v>0</v>
      </c>
      <c r="I11" s="10">
        <f t="shared" si="4"/>
        <v>0</v>
      </c>
      <c r="J11" s="10"/>
      <c r="K11" s="10"/>
      <c r="L11" s="10">
        <f t="shared" si="5"/>
        <v>0</v>
      </c>
    </row>
    <row r="12" spans="1:12" x14ac:dyDescent="0.25">
      <c r="A12" s="18" t="s">
        <v>1538</v>
      </c>
      <c r="B12" s="10">
        <v>819948.73</v>
      </c>
      <c r="C12" s="10"/>
      <c r="D12" s="10">
        <f t="shared" si="0"/>
        <v>819948.73</v>
      </c>
      <c r="E12" s="10">
        <f t="shared" si="1"/>
        <v>8444.4881337224506</v>
      </c>
      <c r="F12" s="10">
        <f t="shared" si="2"/>
        <v>828393.21813372243</v>
      </c>
      <c r="H12" s="10">
        <f t="shared" si="3"/>
        <v>69032.768177810198</v>
      </c>
      <c r="I12" s="10">
        <f t="shared" si="4"/>
        <v>828393.21813372243</v>
      </c>
      <c r="J12" s="10"/>
      <c r="K12" s="10"/>
      <c r="L12" s="10">
        <f t="shared" si="5"/>
        <v>828393.21813372243</v>
      </c>
    </row>
    <row r="13" spans="1:12" x14ac:dyDescent="0.25">
      <c r="A13" s="18" t="s">
        <v>1537</v>
      </c>
      <c r="B13" s="10">
        <v>769915.52</v>
      </c>
      <c r="C13" s="10"/>
      <c r="D13" s="10">
        <f t="shared" si="0"/>
        <v>769915.52</v>
      </c>
      <c r="E13" s="10">
        <f t="shared" si="1"/>
        <v>7929.2061012262711</v>
      </c>
      <c r="F13" s="10">
        <f t="shared" si="2"/>
        <v>777844.72610122629</v>
      </c>
      <c r="H13" s="10">
        <f t="shared" si="3"/>
        <v>64820.393841768855</v>
      </c>
      <c r="I13" s="10">
        <f t="shared" si="4"/>
        <v>777844.72610122629</v>
      </c>
      <c r="J13" s="10"/>
      <c r="K13" s="10"/>
      <c r="L13" s="10">
        <f t="shared" si="5"/>
        <v>777844.72610122629</v>
      </c>
    </row>
    <row r="14" spans="1:12" x14ac:dyDescent="0.25">
      <c r="A14" s="18" t="s">
        <v>1536</v>
      </c>
      <c r="B14" s="10">
        <v>2354.7399999999998</v>
      </c>
      <c r="C14" s="10"/>
      <c r="D14" s="10">
        <f t="shared" si="0"/>
        <v>2354.7399999999998</v>
      </c>
      <c r="E14" s="10">
        <f t="shared" si="1"/>
        <v>24.250996751957246</v>
      </c>
      <c r="F14" s="10">
        <f t="shared" si="2"/>
        <v>2378.990996751957</v>
      </c>
      <c r="H14" s="10">
        <f t="shared" si="3"/>
        <v>198.24924972932976</v>
      </c>
      <c r="I14" s="10">
        <f t="shared" si="4"/>
        <v>2378.990996751957</v>
      </c>
      <c r="J14" s="10"/>
      <c r="K14" s="10"/>
      <c r="L14" s="10">
        <f t="shared" si="5"/>
        <v>2378.990996751957</v>
      </c>
    </row>
    <row r="15" spans="1:12" ht="15.75" thickBot="1" x14ac:dyDescent="0.3">
      <c r="A15" s="18" t="s">
        <v>1535</v>
      </c>
      <c r="B15" s="11">
        <f>SUM(B4:B14)</f>
        <v>5470975.1600000001</v>
      </c>
      <c r="C15" s="11">
        <f>SUM(C4:C14)</f>
        <v>-1963300.64</v>
      </c>
      <c r="D15" s="11">
        <f>SUM(D4:D14)</f>
        <v>3507674.5200000009</v>
      </c>
      <c r="E15" s="11">
        <f>SUM(E4:E14)</f>
        <v>30019.559999999961</v>
      </c>
      <c r="F15" s="11">
        <f>SUM(F4:F14)</f>
        <v>3537694.08</v>
      </c>
      <c r="H15" s="11">
        <f>SUM(H4:H14)</f>
        <v>460609.97</v>
      </c>
      <c r="I15" s="11">
        <f>SUM(I4:I14)</f>
        <v>5527319.6399999997</v>
      </c>
      <c r="J15" s="11">
        <f>SUM(J4:J14)</f>
        <v>-165802.13</v>
      </c>
      <c r="K15" s="11">
        <f>SUM(K4:K14)</f>
        <v>-1989625.56</v>
      </c>
      <c r="L15" s="11">
        <f>SUM(L4:L14)</f>
        <v>3537694.08</v>
      </c>
    </row>
    <row r="16" spans="1:12" ht="15.75" thickTop="1" x14ac:dyDescent="0.25">
      <c r="B16" s="8">
        <f>ROUND(B15/B25,2)</f>
        <v>0.99</v>
      </c>
    </row>
    <row r="18" spans="1:14" x14ac:dyDescent="0.25">
      <c r="C18" s="18" t="s">
        <v>1261</v>
      </c>
      <c r="D18" s="9">
        <f>D4+D5+D10+D11</f>
        <v>1314562.7000000004</v>
      </c>
    </row>
    <row r="19" spans="1:14" x14ac:dyDescent="0.25">
      <c r="C19" s="18" t="s">
        <v>1262</v>
      </c>
    </row>
    <row r="20" spans="1:14" x14ac:dyDescent="0.25">
      <c r="C20" s="18" t="s">
        <v>1263</v>
      </c>
      <c r="D20" s="10">
        <f>SUM(D6:D9,D12:D14)</f>
        <v>2193111.8200000003</v>
      </c>
    </row>
    <row r="21" spans="1:14" ht="15.75" thickBot="1" x14ac:dyDescent="0.3">
      <c r="C21" s="18" t="s">
        <v>1264</v>
      </c>
      <c r="D21" s="11">
        <f>SUM(D18:D20)</f>
        <v>3507674.5200000005</v>
      </c>
    </row>
    <row r="22" spans="1:14" ht="15.75" thickTop="1" x14ac:dyDescent="0.25"/>
    <row r="23" spans="1:14" x14ac:dyDescent="0.25">
      <c r="A23" s="12" t="s">
        <v>1534</v>
      </c>
    </row>
    <row r="24" spans="1:14" x14ac:dyDescent="0.25">
      <c r="A24" s="16" t="s">
        <v>1349</v>
      </c>
      <c r="B24" s="16" t="s">
        <v>1348</v>
      </c>
      <c r="C24" s="13">
        <v>43435</v>
      </c>
      <c r="D24" s="13">
        <v>43405</v>
      </c>
      <c r="E24" s="13">
        <v>43374</v>
      </c>
      <c r="F24" s="13">
        <v>43344</v>
      </c>
      <c r="G24" s="13">
        <v>43313</v>
      </c>
      <c r="H24" s="13">
        <v>43282</v>
      </c>
      <c r="I24" s="13">
        <v>43252</v>
      </c>
      <c r="J24" s="13">
        <v>43221</v>
      </c>
      <c r="K24" s="13">
        <v>43191</v>
      </c>
      <c r="L24" s="13">
        <v>43160</v>
      </c>
      <c r="M24" s="13">
        <v>43132</v>
      </c>
      <c r="N24" s="13">
        <v>43101</v>
      </c>
    </row>
    <row r="25" spans="1:14" x14ac:dyDescent="0.25">
      <c r="A25" s="14" t="s">
        <v>1533</v>
      </c>
      <c r="B25" s="15">
        <v>5520979.7400000002</v>
      </c>
      <c r="C25" s="15">
        <v>460609.97</v>
      </c>
      <c r="D25" s="15">
        <v>461277.76</v>
      </c>
      <c r="E25" s="15">
        <v>460851.32</v>
      </c>
      <c r="F25" s="15">
        <v>460802.07</v>
      </c>
      <c r="G25" s="15">
        <v>461341.27</v>
      </c>
      <c r="H25" s="15">
        <v>460597.51</v>
      </c>
      <c r="I25" s="15">
        <v>460330.74</v>
      </c>
      <c r="J25" s="15">
        <v>459055.49</v>
      </c>
      <c r="K25" s="15">
        <v>457783.94</v>
      </c>
      <c r="L25" s="15">
        <v>459344.51</v>
      </c>
      <c r="M25" s="15">
        <v>458072.57</v>
      </c>
      <c r="N25" s="15">
        <v>460912.59</v>
      </c>
    </row>
    <row r="26" spans="1:14" x14ac:dyDescent="0.25">
      <c r="A26" s="14" t="s">
        <v>1532</v>
      </c>
      <c r="B26" s="15">
        <v>-1963300.64</v>
      </c>
      <c r="C26" s="15">
        <v>-165802.13</v>
      </c>
      <c r="D26" s="15">
        <v>-165520.34</v>
      </c>
      <c r="E26" s="15">
        <v>-165129.45000000001</v>
      </c>
      <c r="F26" s="15">
        <v>-164711.17000000001</v>
      </c>
      <c r="G26" s="15">
        <v>-164280.94</v>
      </c>
      <c r="H26" s="15">
        <v>-163851.82999999999</v>
      </c>
      <c r="I26" s="15">
        <v>-163427.07</v>
      </c>
      <c r="J26" s="15">
        <v>-163000.16</v>
      </c>
      <c r="K26" s="15">
        <v>-162574.37</v>
      </c>
      <c r="L26" s="15">
        <v>-162149.67000000001</v>
      </c>
      <c r="M26" s="15">
        <v>-161726.09</v>
      </c>
      <c r="N26" s="15">
        <v>-161127.42000000001</v>
      </c>
    </row>
    <row r="27" spans="1:14" x14ac:dyDescent="0.25">
      <c r="A27" s="16" t="s">
        <v>1531</v>
      </c>
      <c r="B27" s="17">
        <f>SUM(B25:B26)</f>
        <v>3557679.1000000006</v>
      </c>
      <c r="C27" s="17">
        <f t="shared" ref="C27:N27" si="6">SUM(C25:C26)</f>
        <v>294807.83999999997</v>
      </c>
      <c r="D27" s="17">
        <f t="shared" si="6"/>
        <v>295757.42000000004</v>
      </c>
      <c r="E27" s="17">
        <f t="shared" si="6"/>
        <v>295721.87</v>
      </c>
      <c r="F27" s="17">
        <f t="shared" si="6"/>
        <v>296090.90000000002</v>
      </c>
      <c r="G27" s="17">
        <f t="shared" si="6"/>
        <v>297060.33</v>
      </c>
      <c r="H27" s="17">
        <f t="shared" si="6"/>
        <v>296745.68000000005</v>
      </c>
      <c r="I27" s="17">
        <f t="shared" si="6"/>
        <v>296903.67</v>
      </c>
      <c r="J27" s="17">
        <f t="shared" si="6"/>
        <v>296055.32999999996</v>
      </c>
      <c r="K27" s="17">
        <f t="shared" si="6"/>
        <v>295209.57</v>
      </c>
      <c r="L27" s="17">
        <f t="shared" si="6"/>
        <v>297194.83999999997</v>
      </c>
      <c r="M27" s="17">
        <f t="shared" si="6"/>
        <v>296346.48</v>
      </c>
      <c r="N27" s="17">
        <f t="shared" si="6"/>
        <v>299785.17000000004</v>
      </c>
    </row>
  </sheetData>
  <pageMargins left="0.7" right="0.7" top="0.75" bottom="0.75" header="0.3" footer="0.3"/>
  <pageSetup scale="5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
  <sheetViews>
    <sheetView workbookViewId="0">
      <selection activeCell="M33" sqref="M33"/>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4081C303D597F46A51B1E34376944AC" ma:contentTypeVersion="48" ma:contentTypeDescription="" ma:contentTypeScope="" ma:versionID="b80e7933b2cb0396539bf1e3260d6f4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sDocumentOrder xmlns="dc463f71-b30c-4ab2-9473-d307f9d35888">false</IsDocumentOrder>
    <IsHighlyConfidential xmlns="dc463f71-b30c-4ab2-9473-d307f9d35888">false</IsHighlyConfidential>
    <CaseCompanyNames xmlns="dc463f71-b30c-4ab2-9473-d307f9d35888">Puget Sound Energy</CaseCompanyNames>
    <IsConfidential xmlns="dc463f71-b30c-4ab2-9473-d307f9d35888">false</IsConfidential>
    <Date1 xmlns="dc463f71-b30c-4ab2-9473-d307f9d35888">2019-09-24T07:00:00+00:00</Date1>
    <DocumentSetType xmlns="dc463f71-b30c-4ab2-9473-d307f9d35888">Workpapers</DocumentSetType>
    <DocketNumber xmlns="dc463f71-b30c-4ab2-9473-d307f9d35888">190529</DocketNumber>
    <Prefix xmlns="dc463f71-b30c-4ab2-9473-d307f9d35888">UE</Prefix>
    <Visibility xmlns="dc463f71-b30c-4ab2-9473-d307f9d35888">Full Visibility</Visibility>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2019-06-20T07:00:00+00:00</OpenedDate>
    <SignificantOrder xmlns="dc463f71-b30c-4ab2-9473-d307f9d35888">false</SignificantOrder>
    <Nickname xmlns="http://schemas.microsoft.com/sharepoint/v3" xsi:nil="true"/>
    <DelegatedOrder xmlns="dc463f71-b30c-4ab2-9473-d307f9d35888">false</DelegatedOrder>
  </documentManagement>
</p:properties>
</file>

<file path=customXml/itemProps1.xml><?xml version="1.0" encoding="utf-8"?>
<ds:datastoreItem xmlns:ds="http://schemas.openxmlformats.org/officeDocument/2006/customXml" ds:itemID="{73B79329-D05E-4F0C-AB8A-D1D338361578}"/>
</file>

<file path=customXml/itemProps2.xml><?xml version="1.0" encoding="utf-8"?>
<ds:datastoreItem xmlns:ds="http://schemas.openxmlformats.org/officeDocument/2006/customXml" ds:itemID="{4D2BD0E5-081E-46B1-8020-18B47A159980}"/>
</file>

<file path=customXml/itemProps3.xml><?xml version="1.0" encoding="utf-8"?>
<ds:datastoreItem xmlns:ds="http://schemas.openxmlformats.org/officeDocument/2006/customXml" ds:itemID="{A771DB0D-6A73-4420-9333-E7CDDBB35048}"/>
</file>

<file path=customXml/itemProps4.xml><?xml version="1.0" encoding="utf-8"?>
<ds:datastoreItem xmlns:ds="http://schemas.openxmlformats.org/officeDocument/2006/customXml" ds:itemID="{07DFFD70-5077-4985-9A26-E49C4FD250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Lead Electric</vt:lpstr>
      <vt:lpstr>Lead Gas</vt:lpstr>
      <vt:lpstr>Treatment Legend</vt:lpstr>
      <vt:lpstr>Depr Exp</vt:lpstr>
      <vt:lpstr>EOP Elec DFIT Depr Restatement</vt:lpstr>
      <vt:lpstr>EOP Gas DFIT Depr Restatement</vt:lpstr>
      <vt:lpstr>Accretion 12ME 12-2018</vt:lpstr>
      <vt:lpstr>Accr 2018</vt:lpstr>
      <vt:lpstr>IS &amp; RB by Ferc=&gt;</vt:lpstr>
      <vt:lpstr>4 RB by FERC</vt:lpstr>
      <vt:lpstr>Trans Depr Group</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Colleen Oliver</dc:creator>
  <cp:lastModifiedBy>NC</cp:lastModifiedBy>
  <cp:lastPrinted>2019-06-15T00:20:52Z</cp:lastPrinted>
  <dcterms:created xsi:type="dcterms:W3CDTF">2019-03-01T20:22:25Z</dcterms:created>
  <dcterms:modified xsi:type="dcterms:W3CDTF">2019-07-31T15:22:04Z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NEW-PSE-WP-SEF-6.19E-6.19G-AMA-EOP-Deprec-19GRC-05-2019.xlsx</vt:lpwstr>
  </property>
  <property fmtid="{D5CDD505-2E9C-101B-9397-08002B2CF9AE}" pid="3" name="ContentTypeId">
    <vt:lpwstr>0x0101006E56B4D1795A2E4DB2F0B01679ED314A0074081C303D597F46A51B1E34376944AC</vt:lpwstr>
  </property>
  <property fmtid="{D5CDD505-2E9C-101B-9397-08002B2CF9AE}" pid="4" name="_docset_NoMedatataSyncRequired">
    <vt:lpwstr>False</vt:lpwstr>
  </property>
  <property fmtid="{D5CDD505-2E9C-101B-9397-08002B2CF9AE}" pid="5" name="IsEFSEC">
    <vt:bool>false</vt:bool>
  </property>
</Properties>
</file>